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namedSheetViews/namedSheetView1.xml" ContentType="application/vnd.ms-excel.namedsheetview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ragleinc0.sharepoint.com/TXDOCS/Equipment/35. EQUIPMENT DOCS (BRETTS INTERNAL DOCS)/00. Equipment Monthly Billings/"/>
    </mc:Choice>
  </mc:AlternateContent>
  <xr:revisionPtr revIDLastSave="0" documentId="8_{F82F35EF-6947-4595-8DF3-7065C54A4E59}" xr6:coauthVersionLast="47" xr6:coauthVersionMax="47" xr10:uidLastSave="{00000000-0000-0000-0000-000000000000}"/>
  <bookViews>
    <workbookView minimized="1" xWindow="-27870" yWindow="1110" windowWidth="21600" windowHeight="11295" xr2:uid="{8BC329B9-80F0-446B-83BE-CCDD17354142}"/>
  </bookViews>
  <sheets>
    <sheet name="Detailed Schedule" sheetId="19" r:id="rId1"/>
    <sheet name="Simple Annual Summary" sheetId="20" r:id="rId2"/>
    <sheet name="Simple YTD Summary" sheetId="27" r:id="rId3"/>
    <sheet name="Breakdowns by Types" sheetId="21" r:id="rId4"/>
    <sheet name="2025 Disposals" sheetId="23" r:id="rId5"/>
    <sheet name="DIV CHANGE" sheetId="5" r:id="rId6"/>
    <sheet name="JOBS" sheetId="11" r:id="rId7"/>
    <sheet name="BID SCH C" sheetId="25" r:id="rId8"/>
    <sheet name="Review" sheetId="26" r:id="rId9"/>
  </sheets>
  <definedNames>
    <definedName name="_xlnm._FilterDatabase" localSheetId="7" hidden="1">'BID SCH C'!$B$2:$G$2</definedName>
    <definedName name="_xlnm._FilterDatabase" localSheetId="3" hidden="1">'Breakdowns by Types'!$I$1:$L$1</definedName>
    <definedName name="_xlnm._FilterDatabase" localSheetId="0" hidden="1">'Detailed Schedule'!$A$7:$FG$902</definedName>
    <definedName name="_xlnm._FilterDatabase" localSheetId="5" hidden="1">'DIV CHANGE'!$A$1:$J$320</definedName>
    <definedName name="_xlnm._FilterDatabase" localSheetId="6" hidden="1">JOBS!$A$1:$H$92</definedName>
    <definedName name="_xlnm._FilterDatabase" localSheetId="1" hidden="1">'Simple Annual Summary'!$A$5:$AI$969</definedName>
    <definedName name="_xlnm._FilterDatabase" localSheetId="2" hidden="1">'Simple YTD Summary'!$A$5:$AI$969</definedName>
    <definedName name="_xlnm.Print_Area" localSheetId="7">'BID SCH C'!$B$1:$G$404</definedName>
    <definedName name="_xlnm.Print_Area" localSheetId="1">'Simple Annual Summary'!$A$1:$O$966</definedName>
    <definedName name="_xlnm.Print_Area" localSheetId="2">'Simple YTD Summary'!$A$1:$O$966</definedName>
    <definedName name="_xlnm.Print_Titles" localSheetId="7">'BID SCH C'!$1:$2</definedName>
    <definedName name="_xlnm.Print_Titles" localSheetId="0">'Detailed Schedule'!$A:$H,'Detailed Schedule'!$6:$7</definedName>
    <definedName name="_xlnm.Print_Titles" localSheetId="1">'Simple Annual Summary'!$A:$H,'Simple Annual Summary'!$4:$5</definedName>
    <definedName name="_xlnm.Print_Titles" localSheetId="2">'Simple YTD Summary'!$A:$H,'Simple YTD Summary'!$4:$5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72" i="19" l="1"/>
  <c r="M272" i="19" s="1"/>
  <c r="L273" i="19"/>
  <c r="M273" i="19" s="1"/>
  <c r="L274" i="19"/>
  <c r="M274" i="19" s="1"/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2" i="5"/>
  <c r="G722" i="5"/>
  <c r="G296" i="5"/>
  <c r="G979" i="5"/>
  <c r="G79" i="5"/>
  <c r="G1018" i="5"/>
  <c r="G605" i="5"/>
  <c r="G380" i="5"/>
  <c r="G649" i="5"/>
  <c r="G686" i="5"/>
  <c r="G1216" i="5"/>
  <c r="G393" i="5"/>
  <c r="G1149" i="5"/>
  <c r="G95" i="5"/>
  <c r="G467" i="5"/>
  <c r="G664" i="5"/>
  <c r="G74" i="5"/>
  <c r="G412" i="5"/>
  <c r="J603" i="5"/>
  <c r="G603" i="5"/>
  <c r="G67" i="5"/>
  <c r="G530" i="5"/>
  <c r="G1064" i="5"/>
  <c r="G652" i="5"/>
  <c r="G1145" i="5"/>
  <c r="G66" i="5"/>
  <c r="G359" i="5"/>
  <c r="G1266" i="5"/>
  <c r="G1123" i="5"/>
  <c r="G899" i="5"/>
  <c r="G913" i="5"/>
  <c r="G509" i="5"/>
  <c r="G789" i="5"/>
  <c r="G591" i="5"/>
  <c r="G65" i="5"/>
  <c r="G64" i="5"/>
  <c r="G88" i="5"/>
  <c r="G817" i="5"/>
  <c r="G63" i="5"/>
  <c r="G971" i="5"/>
  <c r="G98" i="5"/>
  <c r="G62" i="5"/>
  <c r="G673" i="5"/>
  <c r="G982" i="5"/>
  <c r="G459" i="5"/>
  <c r="G910" i="5"/>
  <c r="G284" i="5"/>
  <c r="G1380" i="5"/>
  <c r="G149" i="5"/>
  <c r="G750" i="5"/>
  <c r="G317" i="5"/>
  <c r="G375" i="5"/>
  <c r="G269" i="5"/>
  <c r="G1121" i="5"/>
  <c r="G830" i="5"/>
  <c r="G941" i="5"/>
  <c r="G1354" i="5"/>
  <c r="G1358" i="5"/>
  <c r="G158" i="5"/>
  <c r="G69" i="5"/>
  <c r="G616" i="5"/>
  <c r="G61" i="5"/>
  <c r="G60" i="5"/>
  <c r="G502" i="5"/>
  <c r="G987" i="5"/>
  <c r="G78" i="5"/>
  <c r="G90" i="5"/>
  <c r="G204" i="5"/>
  <c r="G492" i="5"/>
  <c r="G352" i="5"/>
  <c r="G94" i="5"/>
  <c r="G546" i="5"/>
  <c r="G905" i="5"/>
  <c r="G108" i="5"/>
  <c r="G203" i="5"/>
  <c r="G972" i="5"/>
  <c r="G249" i="5"/>
  <c r="G444" i="5"/>
  <c r="G339" i="5"/>
  <c r="G889" i="5"/>
  <c r="G855" i="5"/>
  <c r="G373" i="5"/>
  <c r="G526" i="5"/>
  <c r="G1190" i="5"/>
  <c r="G992" i="5"/>
  <c r="G93" i="5"/>
  <c r="G456" i="5"/>
  <c r="G458" i="5"/>
  <c r="G1272" i="5"/>
  <c r="G663" i="5"/>
  <c r="G908" i="5"/>
  <c r="G852" i="5"/>
  <c r="G438" i="5"/>
  <c r="G351" i="5"/>
  <c r="G1014" i="5"/>
  <c r="G59" i="5"/>
  <c r="G58" i="5"/>
  <c r="G57" i="5"/>
  <c r="G688" i="5"/>
  <c r="G1150" i="5"/>
  <c r="G560" i="5"/>
  <c r="G344" i="5"/>
  <c r="G1227" i="5"/>
  <c r="G643" i="5"/>
  <c r="G1285" i="5"/>
  <c r="G709" i="5"/>
  <c r="G426" i="5"/>
  <c r="G1386" i="5"/>
  <c r="G1348" i="5"/>
  <c r="G1268" i="5"/>
  <c r="G660" i="5"/>
  <c r="G1390" i="5"/>
  <c r="G302" i="5"/>
  <c r="G1218" i="5"/>
  <c r="G540" i="5"/>
  <c r="G765" i="5"/>
  <c r="G634" i="5"/>
  <c r="G497" i="5"/>
  <c r="G365" i="5"/>
  <c r="G1391" i="5"/>
  <c r="G815" i="5"/>
  <c r="G363" i="5"/>
  <c r="G1055" i="5"/>
  <c r="G314" i="5"/>
  <c r="G900" i="5"/>
  <c r="G1128" i="5"/>
  <c r="G539" i="5"/>
  <c r="G202" i="5"/>
  <c r="G290" i="5"/>
  <c r="G1057" i="5"/>
  <c r="G1315" i="5"/>
  <c r="G340" i="5"/>
  <c r="G684" i="5"/>
  <c r="G1310" i="5"/>
  <c r="G201" i="5"/>
  <c r="G786" i="5"/>
  <c r="G309" i="5"/>
  <c r="G876" i="5"/>
  <c r="G200" i="5"/>
  <c r="G1261" i="5"/>
  <c r="G837" i="5"/>
  <c r="G1241" i="5"/>
  <c r="G199" i="5"/>
  <c r="G963" i="5"/>
  <c r="G1087" i="5"/>
  <c r="G1200" i="5"/>
  <c r="G77" i="5"/>
  <c r="G1202" i="5"/>
  <c r="G86" i="5"/>
  <c r="G1159" i="5"/>
  <c r="G56" i="5"/>
  <c r="G933" i="5"/>
  <c r="G1046" i="5"/>
  <c r="G1120" i="5"/>
  <c r="G772" i="5"/>
  <c r="G226" i="5"/>
  <c r="G491" i="5"/>
  <c r="G759" i="5"/>
  <c r="G1124" i="5"/>
  <c r="G542" i="5"/>
  <c r="G1134" i="5"/>
  <c r="G1455" i="5"/>
  <c r="G937" i="5"/>
  <c r="G883" i="5"/>
  <c r="G251" i="5"/>
  <c r="G236" i="5"/>
  <c r="G327" i="5"/>
  <c r="G1317" i="5"/>
  <c r="G678" i="5"/>
  <c r="G503" i="5"/>
  <c r="G248" i="5"/>
  <c r="G419" i="5"/>
  <c r="G1331" i="5"/>
  <c r="G1251" i="5"/>
  <c r="G922" i="5"/>
  <c r="G824" i="5"/>
  <c r="G1153" i="5"/>
  <c r="G602" i="5"/>
  <c r="G106" i="5"/>
  <c r="G1312" i="5"/>
  <c r="G679" i="5"/>
  <c r="G198" i="5"/>
  <c r="G146" i="5"/>
  <c r="G197" i="5"/>
  <c r="G1338" i="5"/>
  <c r="G196" i="5"/>
  <c r="G1017" i="5"/>
  <c r="G507" i="5"/>
  <c r="G486" i="5"/>
  <c r="G957" i="5"/>
  <c r="G545" i="5"/>
  <c r="G522" i="5"/>
  <c r="G55" i="5"/>
  <c r="G54" i="5"/>
  <c r="G429" i="5"/>
  <c r="G452" i="5"/>
  <c r="G53" i="5"/>
  <c r="G1242" i="5"/>
  <c r="G245" i="5"/>
  <c r="G615" i="5"/>
  <c r="G770" i="5"/>
  <c r="G343" i="5"/>
  <c r="G687" i="5"/>
  <c r="G700" i="5"/>
  <c r="G1209" i="5"/>
  <c r="G52" i="5"/>
  <c r="G51" i="5"/>
  <c r="G1196" i="5"/>
  <c r="G607" i="5"/>
  <c r="G956" i="5"/>
  <c r="G223" i="5"/>
  <c r="G50" i="5"/>
  <c r="G590" i="5"/>
  <c r="G1186" i="5"/>
  <c r="G986" i="5"/>
  <c r="G654" i="5"/>
  <c r="G577" i="5"/>
  <c r="G965" i="5"/>
  <c r="G1262" i="5"/>
  <c r="G445" i="5"/>
  <c r="G341" i="5"/>
  <c r="G1381" i="5"/>
  <c r="G195" i="5"/>
  <c r="G300" i="5"/>
  <c r="G346" i="5"/>
  <c r="G1125" i="5"/>
  <c r="G1385" i="5"/>
  <c r="G1176" i="5"/>
  <c r="G939" i="5"/>
  <c r="G780" i="5"/>
  <c r="G495" i="5"/>
  <c r="G695" i="5"/>
  <c r="G587" i="5"/>
  <c r="G888" i="5"/>
  <c r="G838" i="5"/>
  <c r="G1199" i="5"/>
  <c r="G342" i="5"/>
  <c r="G385" i="5"/>
  <c r="G152" i="5"/>
  <c r="G667" i="5"/>
  <c r="G796" i="5"/>
  <c r="G1174" i="5"/>
  <c r="G471" i="5"/>
  <c r="G735" i="5"/>
  <c r="G505" i="5"/>
  <c r="G1339" i="5"/>
  <c r="G1061" i="5"/>
  <c r="G784" i="5"/>
  <c r="G156" i="5"/>
  <c r="G655" i="5"/>
  <c r="G701" i="5"/>
  <c r="G1157" i="5"/>
  <c r="G823" i="5"/>
  <c r="G822" i="5"/>
  <c r="G732" i="5"/>
  <c r="G194" i="5"/>
  <c r="G408" i="5"/>
  <c r="G1003" i="5"/>
  <c r="G558" i="5"/>
  <c r="G644" i="5"/>
  <c r="G102" i="5"/>
  <c r="G741" i="5"/>
  <c r="G441" i="5"/>
  <c r="G292" i="5"/>
  <c r="G628" i="5"/>
  <c r="G193" i="5"/>
  <c r="G653" i="5"/>
  <c r="G125" i="5"/>
  <c r="G898" i="5"/>
  <c r="G554" i="5"/>
  <c r="G804" i="5"/>
  <c r="G192" i="5"/>
  <c r="G484" i="5"/>
  <c r="G1048" i="5"/>
  <c r="G272" i="5"/>
  <c r="G595" i="5"/>
  <c r="G1365" i="5"/>
  <c r="G368" i="5"/>
  <c r="G1309" i="5"/>
  <c r="G788" i="5"/>
  <c r="G449" i="5"/>
  <c r="G739" i="5"/>
  <c r="G1030" i="5"/>
  <c r="G846" i="5"/>
  <c r="G1302" i="5"/>
  <c r="G642" i="5"/>
  <c r="G305" i="5"/>
  <c r="G880" i="5"/>
  <c r="G1454" i="5"/>
  <c r="G814" i="5"/>
  <c r="G877" i="5"/>
  <c r="G1259" i="5"/>
  <c r="G1244" i="5"/>
  <c r="G1387" i="5"/>
  <c r="G1012" i="5"/>
  <c r="G934" i="5"/>
  <c r="G797" i="5"/>
  <c r="G523" i="5"/>
  <c r="G96" i="5"/>
  <c r="G878" i="5"/>
  <c r="G1300" i="5"/>
  <c r="G1328" i="5"/>
  <c r="G931" i="5"/>
  <c r="G1151" i="5"/>
  <c r="G623" i="5"/>
  <c r="G518" i="5"/>
  <c r="G707" i="5"/>
  <c r="G357" i="5"/>
  <c r="G764" i="5"/>
  <c r="G576" i="5"/>
  <c r="G1364" i="5"/>
  <c r="G1252" i="5"/>
  <c r="G118" i="5"/>
  <c r="G150" i="5"/>
  <c r="G912" i="5"/>
  <c r="G1000" i="5"/>
  <c r="G415" i="5"/>
  <c r="G1276" i="5"/>
  <c r="G140" i="5"/>
  <c r="G564" i="5"/>
  <c r="G1288" i="5"/>
  <c r="G1236" i="5"/>
  <c r="G566" i="5"/>
  <c r="G388" i="5"/>
  <c r="G1239" i="5"/>
  <c r="G861" i="5"/>
  <c r="G904" i="5"/>
  <c r="G1232" i="5"/>
  <c r="G110" i="5"/>
  <c r="G191" i="5"/>
  <c r="G326" i="5"/>
  <c r="G1039" i="5"/>
  <c r="G601" i="5"/>
  <c r="G1453" i="5"/>
  <c r="G233" i="5"/>
  <c r="G819" i="5"/>
  <c r="G631" i="5"/>
  <c r="G1180" i="5"/>
  <c r="G990" i="5"/>
  <c r="G504" i="5"/>
  <c r="G1028" i="5"/>
  <c r="G1352" i="5"/>
  <c r="G1179" i="5"/>
  <c r="G337" i="5"/>
  <c r="G1019" i="5"/>
  <c r="G294" i="5"/>
  <c r="G966" i="5"/>
  <c r="G1363" i="5"/>
  <c r="G121" i="5"/>
  <c r="G1264" i="5"/>
  <c r="G881" i="5"/>
  <c r="G1142" i="5"/>
  <c r="G315" i="5"/>
  <c r="G1342" i="5"/>
  <c r="G224" i="5"/>
  <c r="G1234" i="5"/>
  <c r="G190" i="5"/>
  <c r="G1379" i="5"/>
  <c r="G803" i="5"/>
  <c r="G494" i="5"/>
  <c r="G839" i="5"/>
  <c r="G728" i="5"/>
  <c r="G1373" i="5"/>
  <c r="G1154" i="5"/>
  <c r="G1282" i="5"/>
  <c r="G483" i="5"/>
  <c r="G73" i="5"/>
  <c r="G1250" i="5"/>
  <c r="G1355" i="5"/>
  <c r="G702" i="5"/>
  <c r="G969" i="5"/>
  <c r="G1356" i="5"/>
  <c r="G383" i="5"/>
  <c r="G513" i="5"/>
  <c r="G189" i="5"/>
  <c r="G437" i="5"/>
  <c r="G742" i="5"/>
  <c r="G1027" i="5"/>
  <c r="G938" i="5"/>
  <c r="G133" i="5"/>
  <c r="G647" i="5"/>
  <c r="G976" i="5"/>
  <c r="G335" i="5"/>
  <c r="G306" i="5"/>
  <c r="G1131" i="5"/>
  <c r="G691" i="5"/>
  <c r="G552" i="5"/>
  <c r="G757" i="5"/>
  <c r="G826" i="5"/>
  <c r="G548" i="5"/>
  <c r="G1194" i="5"/>
  <c r="G1322" i="5"/>
  <c r="G1254" i="5"/>
  <c r="G879" i="5"/>
  <c r="G1181" i="5"/>
  <c r="G680" i="5"/>
  <c r="G1368" i="5"/>
  <c r="G355" i="5"/>
  <c r="G756" i="5"/>
  <c r="G918" i="5"/>
  <c r="G715" i="5"/>
  <c r="G618" i="5"/>
  <c r="G188" i="5"/>
  <c r="G1374" i="5"/>
  <c r="G468" i="5"/>
  <c r="G1253" i="5"/>
  <c r="G827" i="5"/>
  <c r="G692" i="5"/>
  <c r="G318" i="5"/>
  <c r="G712" i="5"/>
  <c r="G187" i="5"/>
  <c r="G186" i="5"/>
  <c r="G144" i="5"/>
  <c r="G235" i="5"/>
  <c r="G1281" i="5"/>
  <c r="G917" i="5"/>
  <c r="G1267" i="5"/>
  <c r="G496" i="5"/>
  <c r="G1296" i="5"/>
  <c r="G1086" i="5"/>
  <c r="G185" i="5"/>
  <c r="G835" i="5"/>
  <c r="G729" i="5"/>
  <c r="G462" i="5"/>
  <c r="G834" i="5"/>
  <c r="G583" i="5"/>
  <c r="G1188" i="5"/>
  <c r="G614" i="5"/>
  <c r="G1185" i="5"/>
  <c r="G1336" i="5"/>
  <c r="G845" i="5"/>
  <c r="G665" i="5"/>
  <c r="G454" i="5"/>
  <c r="G276" i="5"/>
  <c r="G1452" i="5"/>
  <c r="G1155" i="5"/>
  <c r="G1451" i="5"/>
  <c r="G1037" i="5"/>
  <c r="G1085" i="5"/>
  <c r="G298" i="5"/>
  <c r="G581" i="5"/>
  <c r="G648" i="5"/>
  <c r="G617" i="5"/>
  <c r="G1383" i="5"/>
  <c r="G646" i="5"/>
  <c r="G1371" i="5"/>
  <c r="G670" i="5"/>
  <c r="G864" i="5"/>
  <c r="G1170" i="5"/>
  <c r="G1450" i="5"/>
  <c r="G1449" i="5"/>
  <c r="G761" i="5"/>
  <c r="G157" i="5"/>
  <c r="G1448" i="5"/>
  <c r="G733" i="5"/>
  <c r="G1257" i="5"/>
  <c r="G608" i="5"/>
  <c r="G1321" i="5"/>
  <c r="G1226" i="5"/>
  <c r="G257" i="5"/>
  <c r="G520" i="5"/>
  <c r="G378" i="5"/>
  <c r="G1004" i="5"/>
  <c r="G1447" i="5"/>
  <c r="G1345" i="5"/>
  <c r="G436" i="5"/>
  <c r="G184" i="5"/>
  <c r="G1446" i="5"/>
  <c r="G1022" i="5"/>
  <c r="G1359" i="5"/>
  <c r="G151" i="5"/>
  <c r="G485" i="5"/>
  <c r="G535" i="5"/>
  <c r="G1235" i="5"/>
  <c r="G776" i="5"/>
  <c r="G1032" i="5"/>
  <c r="G440" i="5"/>
  <c r="G746" i="5"/>
  <c r="G425" i="5"/>
  <c r="G549" i="5"/>
  <c r="G155" i="5"/>
  <c r="G755" i="5"/>
  <c r="G981" i="5"/>
  <c r="G160" i="5"/>
  <c r="G1038" i="5"/>
  <c r="G1280" i="5"/>
  <c r="G730" i="5"/>
  <c r="G1445" i="5"/>
  <c r="G528" i="5"/>
  <c r="G114" i="5"/>
  <c r="G1444" i="5"/>
  <c r="G1084" i="5"/>
  <c r="G1343" i="5"/>
  <c r="G1443" i="5"/>
  <c r="G1065" i="5"/>
  <c r="G225" i="5"/>
  <c r="G997" i="5"/>
  <c r="G659" i="5"/>
  <c r="G762" i="5"/>
  <c r="G973" i="5"/>
  <c r="G600" i="5"/>
  <c r="G1442" i="5"/>
  <c r="G1388" i="5"/>
  <c r="G413" i="5"/>
  <c r="G1083" i="5"/>
  <c r="G1441" i="5"/>
  <c r="G1440" i="5"/>
  <c r="G1044" i="5"/>
  <c r="G71" i="5"/>
  <c r="G1119" i="5"/>
  <c r="G417" i="5"/>
  <c r="G705" i="5"/>
  <c r="G476" i="5"/>
  <c r="G1439" i="5"/>
  <c r="G1082" i="5"/>
  <c r="G573" i="5"/>
  <c r="G1438" i="5"/>
  <c r="G1320" i="5"/>
  <c r="G1050" i="5"/>
  <c r="G575" i="5"/>
  <c r="G508" i="5"/>
  <c r="G500" i="5"/>
  <c r="G1063" i="5"/>
  <c r="G243" i="5"/>
  <c r="G395" i="5"/>
  <c r="G92" i="5"/>
  <c r="G1344" i="5"/>
  <c r="G1051" i="5"/>
  <c r="G920" i="5"/>
  <c r="G1303" i="5"/>
  <c r="G752" i="5"/>
  <c r="G83" i="5"/>
  <c r="G1290" i="5"/>
  <c r="G472" i="5"/>
  <c r="G87" i="5"/>
  <c r="G689" i="5"/>
  <c r="G1301" i="5"/>
  <c r="G555" i="5"/>
  <c r="G1437" i="5"/>
  <c r="G792" i="5"/>
  <c r="G134" i="5"/>
  <c r="G629" i="5"/>
  <c r="G128" i="5"/>
  <c r="G635" i="5"/>
  <c r="G928" i="5"/>
  <c r="G636" i="5"/>
  <c r="G450" i="5"/>
  <c r="G946" i="5"/>
  <c r="G962" i="5"/>
  <c r="G499" i="5"/>
  <c r="G1349" i="5"/>
  <c r="G1313" i="5"/>
  <c r="G958" i="5"/>
  <c r="G1225" i="5"/>
  <c r="G1357" i="5"/>
  <c r="G80" i="5"/>
  <c r="G397" i="5"/>
  <c r="G858" i="5"/>
  <c r="G919" i="5"/>
  <c r="G265" i="5"/>
  <c r="G637" i="5"/>
  <c r="G906" i="5"/>
  <c r="G985" i="5"/>
  <c r="G391" i="5"/>
  <c r="G869" i="5"/>
  <c r="G1316" i="5"/>
  <c r="G610" i="5"/>
  <c r="G537" i="5"/>
  <c r="G498" i="5"/>
  <c r="G533" i="5"/>
  <c r="G1031" i="5"/>
  <c r="G556" i="5"/>
  <c r="G758" i="5"/>
  <c r="G565" i="5"/>
  <c r="G768" i="5"/>
  <c r="G488" i="5"/>
  <c r="G1059" i="5"/>
  <c r="G532" i="5"/>
  <c r="G596" i="5"/>
  <c r="G820" i="5"/>
  <c r="G676" i="5"/>
  <c r="G929" i="5"/>
  <c r="G1029" i="5"/>
  <c r="G1228" i="5"/>
  <c r="G247" i="5"/>
  <c r="G260" i="5"/>
  <c r="G1015" i="5"/>
  <c r="G657" i="5"/>
  <c r="G1305" i="5"/>
  <c r="G734" i="5"/>
  <c r="G482" i="5"/>
  <c r="G345" i="5"/>
  <c r="G1360" i="5"/>
  <c r="G1047" i="5"/>
  <c r="G791" i="5"/>
  <c r="G1035" i="5"/>
  <c r="G1275" i="5"/>
  <c r="G1436" i="5"/>
  <c r="G259" i="5"/>
  <c r="G536" i="5"/>
  <c r="G1246" i="5"/>
  <c r="G354" i="5"/>
  <c r="G261" i="5"/>
  <c r="G113" i="5"/>
  <c r="G85" i="5"/>
  <c r="G622" i="5"/>
  <c r="G798" i="5"/>
  <c r="G887" i="5"/>
  <c r="G1255" i="5"/>
  <c r="G1325" i="5"/>
  <c r="G1213" i="5"/>
  <c r="G721" i="5"/>
  <c r="G624" i="5"/>
  <c r="G1326" i="5"/>
  <c r="G872" i="5"/>
  <c r="G1081" i="5"/>
  <c r="G1286" i="5"/>
  <c r="G1049" i="5"/>
  <c r="G1126" i="5"/>
  <c r="G1036" i="5"/>
  <c r="G844" i="5"/>
  <c r="G183" i="5"/>
  <c r="G1340" i="5"/>
  <c r="G423" i="5"/>
  <c r="G799" i="5"/>
  <c r="G477" i="5"/>
  <c r="G645" i="5"/>
  <c r="G461" i="5"/>
  <c r="G658" i="5"/>
  <c r="G323" i="5"/>
  <c r="G901" i="5"/>
  <c r="G289" i="5"/>
  <c r="G443" i="5"/>
  <c r="G460" i="5"/>
  <c r="G774" i="5"/>
  <c r="G683" i="5"/>
  <c r="G256" i="5"/>
  <c r="G1020" i="5"/>
  <c r="G1206" i="5"/>
  <c r="G915" i="5"/>
  <c r="G422" i="5"/>
  <c r="G1033" i="5"/>
  <c r="G1435" i="5"/>
  <c r="G293" i="5"/>
  <c r="G406" i="5"/>
  <c r="G420" i="5"/>
  <c r="G148" i="5"/>
  <c r="G82" i="5"/>
  <c r="G510" i="5"/>
  <c r="G1334" i="5"/>
  <c r="G1258" i="5"/>
  <c r="G547" i="5"/>
  <c r="G473" i="5"/>
  <c r="G119" i="5"/>
  <c r="G1054" i="5"/>
  <c r="G282" i="5"/>
  <c r="G1434" i="5"/>
  <c r="G651" i="5"/>
  <c r="G773" i="5"/>
  <c r="G1222" i="5"/>
  <c r="G586" i="5"/>
  <c r="G1058" i="5"/>
  <c r="G280" i="5"/>
  <c r="G1273" i="5"/>
  <c r="G594" i="5"/>
  <c r="G111" i="5"/>
  <c r="G1229" i="5"/>
  <c r="G402" i="5"/>
  <c r="G840" i="5"/>
  <c r="G995" i="5"/>
  <c r="G932" i="5"/>
  <c r="G362" i="5"/>
  <c r="G1249" i="5"/>
  <c r="G794" i="5"/>
  <c r="G147" i="5"/>
  <c r="G697" i="5"/>
  <c r="G999" i="5"/>
  <c r="G322" i="5"/>
  <c r="G75" i="5"/>
  <c r="G1382" i="5"/>
  <c r="G481" i="5"/>
  <c r="G585" i="5"/>
  <c r="G989" i="5"/>
  <c r="G1362" i="5"/>
  <c r="G771" i="5"/>
  <c r="G1433" i="5"/>
  <c r="G1294" i="5"/>
  <c r="G960" i="5"/>
  <c r="G778" i="5"/>
  <c r="G1330" i="5"/>
  <c r="G559" i="5"/>
  <c r="G806" i="5"/>
  <c r="G785" i="5"/>
  <c r="G696" i="5"/>
  <c r="G802" i="5"/>
  <c r="G718" i="5"/>
  <c r="G1377" i="5"/>
  <c r="G424" i="5"/>
  <c r="G299" i="5"/>
  <c r="G182" i="5"/>
  <c r="G1130" i="5"/>
  <c r="G1432" i="5"/>
  <c r="G1307" i="5"/>
  <c r="G234" i="5"/>
  <c r="G1375" i="5"/>
  <c r="G1431" i="5"/>
  <c r="G777" i="5"/>
  <c r="G781" i="5"/>
  <c r="G580" i="5"/>
  <c r="G589" i="5"/>
  <c r="G597" i="5"/>
  <c r="G49" i="5"/>
  <c r="G1205" i="5"/>
  <c r="G1430" i="5"/>
  <c r="G1308" i="5"/>
  <c r="G281" i="5"/>
  <c r="G103" i="5"/>
  <c r="G868" i="5"/>
  <c r="G270" i="5"/>
  <c r="G275" i="5"/>
  <c r="G1231" i="5"/>
  <c r="G131" i="5"/>
  <c r="G126" i="5"/>
  <c r="G81" i="5"/>
  <c r="G48" i="5"/>
  <c r="G1080" i="5"/>
  <c r="G364" i="5"/>
  <c r="G1147" i="5"/>
  <c r="G181" i="5"/>
  <c r="G1429" i="5"/>
  <c r="G1025" i="5"/>
  <c r="G132" i="5"/>
  <c r="G1347" i="5"/>
  <c r="G805" i="5"/>
  <c r="G288" i="5"/>
  <c r="G1428" i="5"/>
  <c r="G453" i="5"/>
  <c r="G638" i="5"/>
  <c r="G1269" i="5"/>
  <c r="G571" i="5"/>
  <c r="G1079" i="5"/>
  <c r="G117" i="5"/>
  <c r="G1078" i="5"/>
  <c r="G99" i="5"/>
  <c r="G1221" i="5"/>
  <c r="G1245" i="5"/>
  <c r="G1427" i="5"/>
  <c r="G924" i="5"/>
  <c r="G1426" i="5"/>
  <c r="G866" i="5"/>
  <c r="G690" i="5"/>
  <c r="G145" i="5"/>
  <c r="G677" i="5"/>
  <c r="G135" i="5"/>
  <c r="G531" i="5"/>
  <c r="G1217" i="5"/>
  <c r="G1265" i="5"/>
  <c r="G431" i="5"/>
  <c r="G1056" i="5"/>
  <c r="G295" i="5"/>
  <c r="G1341" i="5"/>
  <c r="G475" i="5"/>
  <c r="G410" i="5"/>
  <c r="G1117" i="5"/>
  <c r="G541" i="5"/>
  <c r="G988" i="5"/>
  <c r="G1182" i="5"/>
  <c r="G1116" i="5"/>
  <c r="G955" i="5"/>
  <c r="G1115" i="5"/>
  <c r="G809" i="5"/>
  <c r="G366" i="5"/>
  <c r="G1114" i="5"/>
  <c r="G897" i="5"/>
  <c r="G1113" i="5"/>
  <c r="G1112" i="5"/>
  <c r="G538" i="5"/>
  <c r="G153" i="5"/>
  <c r="G903" i="5"/>
  <c r="G1237" i="5"/>
  <c r="G886" i="5"/>
  <c r="G1111" i="5"/>
  <c r="G569" i="5"/>
  <c r="G1110" i="5"/>
  <c r="G358" i="5"/>
  <c r="G1109" i="5"/>
  <c r="G954" i="5"/>
  <c r="G229" i="5"/>
  <c r="G724" i="5"/>
  <c r="G1108" i="5"/>
  <c r="G1425" i="5"/>
  <c r="G1107" i="5"/>
  <c r="G1106" i="5"/>
  <c r="G122" i="5"/>
  <c r="G968" i="5"/>
  <c r="G851" i="5"/>
  <c r="G1002" i="5"/>
  <c r="G606" i="5"/>
  <c r="G240" i="5"/>
  <c r="G896" i="5"/>
  <c r="G1105" i="5"/>
  <c r="G860" i="5"/>
  <c r="G675" i="5"/>
  <c r="G953" i="5"/>
  <c r="G711" i="5"/>
  <c r="G278" i="5"/>
  <c r="G286" i="5"/>
  <c r="G1161" i="5"/>
  <c r="G1104" i="5"/>
  <c r="G1167" i="5"/>
  <c r="G250" i="5"/>
  <c r="G1103" i="5"/>
  <c r="G47" i="5"/>
  <c r="G1102" i="5"/>
  <c r="G46" i="5"/>
  <c r="G45" i="5"/>
  <c r="G1198" i="5"/>
  <c r="G625" i="5"/>
  <c r="G1210" i="5"/>
  <c r="G1164" i="5"/>
  <c r="G1424" i="5"/>
  <c r="G44" i="5"/>
  <c r="G230" i="5"/>
  <c r="G1135" i="5"/>
  <c r="G1184" i="5"/>
  <c r="G779" i="5"/>
  <c r="G43" i="5"/>
  <c r="G713" i="5"/>
  <c r="G1178" i="5"/>
  <c r="G370" i="5"/>
  <c r="G527" i="5"/>
  <c r="G42" i="5"/>
  <c r="G41" i="5"/>
  <c r="G1423" i="5"/>
  <c r="G1422" i="5"/>
  <c r="G40" i="5"/>
  <c r="G39" i="5"/>
  <c r="G38" i="5"/>
  <c r="G277" i="5"/>
  <c r="G952" i="5"/>
  <c r="G699" i="5"/>
  <c r="G725" i="5"/>
  <c r="G857" i="5"/>
  <c r="G983" i="5"/>
  <c r="G285" i="5"/>
  <c r="G255" i="5"/>
  <c r="G991" i="5"/>
  <c r="G1169" i="5"/>
  <c r="G1101" i="5"/>
  <c r="G769" i="5"/>
  <c r="G1100" i="5"/>
  <c r="G480" i="5"/>
  <c r="G895" i="5"/>
  <c r="G409" i="5"/>
  <c r="G463" i="5"/>
  <c r="G386" i="5"/>
  <c r="G562" i="5"/>
  <c r="G579" i="5"/>
  <c r="G859" i="5"/>
  <c r="G1191" i="5"/>
  <c r="G945" i="5"/>
  <c r="G1122" i="5"/>
  <c r="G1421" i="5"/>
  <c r="G1271" i="5"/>
  <c r="G416" i="5"/>
  <c r="G682" i="5"/>
  <c r="G403" i="5"/>
  <c r="G1143" i="5"/>
  <c r="G1077" i="5"/>
  <c r="G506" i="5"/>
  <c r="G379" i="5"/>
  <c r="G301" i="5"/>
  <c r="G37" i="5"/>
  <c r="G1183" i="5"/>
  <c r="G448" i="5"/>
  <c r="G442" i="5"/>
  <c r="G501" i="5"/>
  <c r="G1099" i="5"/>
  <c r="G384" i="5"/>
  <c r="G130" i="5"/>
  <c r="G967" i="5"/>
  <c r="G479" i="5"/>
  <c r="G399" i="5"/>
  <c r="G1420" i="5"/>
  <c r="G1076" i="5"/>
  <c r="G568" i="5"/>
  <c r="G641" i="5"/>
  <c r="G1098" i="5"/>
  <c r="G404" i="5"/>
  <c r="G36" i="5"/>
  <c r="G35" i="5"/>
  <c r="G726" i="5"/>
  <c r="G1162" i="5"/>
  <c r="G446" i="5"/>
  <c r="G1097" i="5"/>
  <c r="G291" i="5"/>
  <c r="G1140" i="5"/>
  <c r="G435" i="5"/>
  <c r="G685" i="5"/>
  <c r="G529" i="5"/>
  <c r="G348" i="5"/>
  <c r="G347" i="5"/>
  <c r="G124" i="5"/>
  <c r="G1137" i="5"/>
  <c r="G34" i="5"/>
  <c r="G33" i="5"/>
  <c r="G274" i="5"/>
  <c r="G268" i="5"/>
  <c r="G1193" i="5"/>
  <c r="G984" i="5"/>
  <c r="G32" i="5"/>
  <c r="G1152" i="5"/>
  <c r="G996" i="5"/>
  <c r="G31" i="5"/>
  <c r="G599" i="5"/>
  <c r="G273" i="5"/>
  <c r="G544" i="5"/>
  <c r="G856" i="5"/>
  <c r="G143" i="5"/>
  <c r="G107" i="5"/>
  <c r="G1175" i="5"/>
  <c r="G1195" i="5"/>
  <c r="G350" i="5"/>
  <c r="G30" i="5"/>
  <c r="G222" i="5"/>
  <c r="G951" i="5"/>
  <c r="G109" i="5"/>
  <c r="G297" i="5"/>
  <c r="G29" i="5"/>
  <c r="G1204" i="5"/>
  <c r="G356" i="5"/>
  <c r="G266" i="5"/>
  <c r="G104" i="5"/>
  <c r="G723" i="5"/>
  <c r="G720" i="5"/>
  <c r="G28" i="5"/>
  <c r="G405" i="5"/>
  <c r="G978" i="5"/>
  <c r="G1096" i="5"/>
  <c r="G563" i="5"/>
  <c r="G926" i="5"/>
  <c r="G818" i="5"/>
  <c r="G1419" i="5"/>
  <c r="G1220" i="5"/>
  <c r="G1075" i="5"/>
  <c r="G1369" i="5"/>
  <c r="G836" i="5"/>
  <c r="G936" i="5"/>
  <c r="G1378" i="5"/>
  <c r="G751" i="5"/>
  <c r="G833" i="5"/>
  <c r="G1418" i="5"/>
  <c r="G27" i="5"/>
  <c r="G72" i="5"/>
  <c r="G1287" i="5"/>
  <c r="G1026" i="5"/>
  <c r="G669" i="5"/>
  <c r="G825" i="5"/>
  <c r="G361" i="5"/>
  <c r="G1417" i="5"/>
  <c r="G1042" i="5"/>
  <c r="G1158" i="5"/>
  <c r="G775" i="5"/>
  <c r="G567" i="5"/>
  <c r="G782" i="5"/>
  <c r="G159" i="5"/>
  <c r="G1416" i="5"/>
  <c r="G882" i="5"/>
  <c r="G1278" i="5"/>
  <c r="G1372" i="5"/>
  <c r="G400" i="5"/>
  <c r="G1274" i="5"/>
  <c r="G353" i="5"/>
  <c r="G842" i="5"/>
  <c r="G666" i="5"/>
  <c r="G1415" i="5"/>
  <c r="G1350" i="5"/>
  <c r="G1074" i="5"/>
  <c r="G578" i="5"/>
  <c r="G1073" i="5"/>
  <c r="G923" i="5"/>
  <c r="G656" i="5"/>
  <c r="G1414" i="5"/>
  <c r="G465" i="5"/>
  <c r="G180" i="5"/>
  <c r="G704" i="5"/>
  <c r="G694" i="5"/>
  <c r="G331" i="5"/>
  <c r="G1248" i="5"/>
  <c r="G515" i="5"/>
  <c r="G179" i="5"/>
  <c r="G178" i="5"/>
  <c r="G313" i="5"/>
  <c r="G736" i="5"/>
  <c r="G493" i="5"/>
  <c r="G1021" i="5"/>
  <c r="G228" i="5"/>
  <c r="G854" i="5"/>
  <c r="G1351" i="5"/>
  <c r="G592" i="5"/>
  <c r="G1370" i="5"/>
  <c r="G727" i="5"/>
  <c r="G517" i="5"/>
  <c r="G1129" i="5"/>
  <c r="G371" i="5"/>
  <c r="G812" i="5"/>
  <c r="G927" i="5"/>
  <c r="G414" i="5"/>
  <c r="G1333" i="5"/>
  <c r="G1006" i="5"/>
  <c r="G519" i="5"/>
  <c r="G829" i="5"/>
  <c r="G101" i="5"/>
  <c r="G911" i="5"/>
  <c r="G921" i="5"/>
  <c r="G1189" i="5"/>
  <c r="G418" i="5"/>
  <c r="G177" i="5"/>
  <c r="G176" i="5"/>
  <c r="G330" i="5"/>
  <c r="G376" i="5"/>
  <c r="G175" i="5"/>
  <c r="G1323" i="5"/>
  <c r="G1327" i="5"/>
  <c r="G1306" i="5"/>
  <c r="G174" i="5"/>
  <c r="G1329" i="5"/>
  <c r="G349" i="5"/>
  <c r="G173" i="5"/>
  <c r="G172" i="5"/>
  <c r="G935" i="5"/>
  <c r="G171" i="5"/>
  <c r="G170" i="5"/>
  <c r="G863" i="5"/>
  <c r="G763" i="5"/>
  <c r="G1016" i="5"/>
  <c r="G169" i="5"/>
  <c r="G382" i="5"/>
  <c r="G621" i="5"/>
  <c r="G168" i="5"/>
  <c r="G561" i="5"/>
  <c r="G394" i="5"/>
  <c r="G1361" i="5"/>
  <c r="G336" i="5"/>
  <c r="G524" i="5"/>
  <c r="G490" i="5"/>
  <c r="G167" i="5"/>
  <c r="G1366" i="5"/>
  <c r="G166" i="5"/>
  <c r="G1127" i="5"/>
  <c r="G1299" i="5"/>
  <c r="G1062" i="5"/>
  <c r="G165" i="5"/>
  <c r="G325" i="5"/>
  <c r="G717" i="5"/>
  <c r="G1367" i="5"/>
  <c r="G853" i="5"/>
  <c r="G1318" i="5"/>
  <c r="G516" i="5"/>
  <c r="G1335" i="5"/>
  <c r="G693" i="5"/>
  <c r="G1295" i="5"/>
  <c r="G627" i="5"/>
  <c r="G246" i="5"/>
  <c r="G1224" i="5"/>
  <c r="G253" i="5"/>
  <c r="G154" i="5"/>
  <c r="G333" i="5"/>
  <c r="G970" i="5"/>
  <c r="G1008" i="5"/>
  <c r="G164" i="5"/>
  <c r="G1247" i="5"/>
  <c r="G163" i="5"/>
  <c r="G1284" i="5"/>
  <c r="G706" i="5"/>
  <c r="G241" i="5"/>
  <c r="G1160" i="5"/>
  <c r="G916" i="5"/>
  <c r="G1270" i="5"/>
  <c r="G1034" i="5"/>
  <c r="G105" i="5"/>
  <c r="G1177" i="5"/>
  <c r="G162" i="5"/>
  <c r="G745" i="5"/>
  <c r="G793" i="5"/>
  <c r="G1384" i="5"/>
  <c r="G1413" i="5"/>
  <c r="G271" i="5"/>
  <c r="G832" i="5"/>
  <c r="G1197" i="5"/>
  <c r="G959" i="5"/>
  <c r="G871" i="5"/>
  <c r="G1353" i="5"/>
  <c r="G557" i="5"/>
  <c r="G1412" i="5"/>
  <c r="G232" i="5"/>
  <c r="G464" i="5"/>
  <c r="G1132" i="5"/>
  <c r="G1411" i="5"/>
  <c r="G1238" i="5"/>
  <c r="G136" i="5"/>
  <c r="G1410" i="5"/>
  <c r="G944" i="5"/>
  <c r="G925" i="5"/>
  <c r="G138" i="5"/>
  <c r="G1297" i="5"/>
  <c r="G862" i="5"/>
  <c r="G1409" i="5"/>
  <c r="G1010" i="5"/>
  <c r="G1408" i="5"/>
  <c r="G1279" i="5"/>
  <c r="G389" i="5"/>
  <c r="G1304" i="5"/>
  <c r="G930" i="5"/>
  <c r="G1187" i="5"/>
  <c r="G141" i="5"/>
  <c r="G470" i="5"/>
  <c r="G821" i="5"/>
  <c r="G432" i="5"/>
  <c r="G993" i="5"/>
  <c r="G227" i="5"/>
  <c r="G26" i="5"/>
  <c r="G1005" i="5"/>
  <c r="G975" i="5"/>
  <c r="G572" i="5"/>
  <c r="G1289" i="5"/>
  <c r="G310" i="5"/>
  <c r="G387" i="5"/>
  <c r="G1407" i="5"/>
  <c r="G873" i="5"/>
  <c r="G1292" i="5"/>
  <c r="G254" i="5"/>
  <c r="G1291" i="5"/>
  <c r="G1060" i="5"/>
  <c r="G396" i="5"/>
  <c r="G1293" i="5"/>
  <c r="G754" i="5"/>
  <c r="G525" i="5"/>
  <c r="G25" i="5"/>
  <c r="G1072" i="5"/>
  <c r="G1009" i="5"/>
  <c r="G801" i="5"/>
  <c r="G1406" i="5"/>
  <c r="G753" i="5"/>
  <c r="G91" i="5"/>
  <c r="G407" i="5"/>
  <c r="G885" i="5"/>
  <c r="G1298" i="5"/>
  <c r="G1405" i="5"/>
  <c r="G1041" i="5"/>
  <c r="G1071" i="5"/>
  <c r="G787" i="5"/>
  <c r="G964" i="5"/>
  <c r="G914" i="5"/>
  <c r="G783" i="5"/>
  <c r="G1404" i="5"/>
  <c r="G1256" i="5"/>
  <c r="G630" i="5"/>
  <c r="G84" i="5"/>
  <c r="G800" i="5"/>
  <c r="G457" i="5"/>
  <c r="G1214" i="5"/>
  <c r="G1045" i="5"/>
  <c r="G1203" i="5"/>
  <c r="G1007" i="5"/>
  <c r="G142" i="5"/>
  <c r="G1403" i="5"/>
  <c r="G1070" i="5"/>
  <c r="G1023" i="5"/>
  <c r="G334" i="5"/>
  <c r="G112" i="5"/>
  <c r="G884" i="5"/>
  <c r="G311" i="5"/>
  <c r="G1069" i="5"/>
  <c r="G1013" i="5"/>
  <c r="G161" i="5"/>
  <c r="G1324" i="5"/>
  <c r="G324" i="5"/>
  <c r="G76" i="5"/>
  <c r="G367" i="5"/>
  <c r="G620" i="5"/>
  <c r="G1337" i="5"/>
  <c r="G731" i="5"/>
  <c r="G744" i="5"/>
  <c r="G940" i="5"/>
  <c r="G381" i="5"/>
  <c r="G831" i="5"/>
  <c r="G1402" i="5"/>
  <c r="G1240" i="5"/>
  <c r="G1311" i="5"/>
  <c r="G1401" i="5"/>
  <c r="G1376" i="5"/>
  <c r="G613" i="5"/>
  <c r="G714" i="5"/>
  <c r="G1400" i="5"/>
  <c r="G760" i="5"/>
  <c r="G1068" i="5"/>
  <c r="G977" i="5"/>
  <c r="G743" i="5"/>
  <c r="G68" i="5"/>
  <c r="G451" i="5"/>
  <c r="G1399" i="5"/>
  <c r="G1118" i="5"/>
  <c r="G1389" i="5"/>
  <c r="G841" i="5"/>
  <c r="G377" i="5"/>
  <c r="G808" i="5"/>
  <c r="G1332" i="5"/>
  <c r="G612" i="5"/>
  <c r="G70" i="5"/>
  <c r="G303" i="5"/>
  <c r="G1052" i="5"/>
  <c r="G1398" i="5"/>
  <c r="G874" i="5"/>
  <c r="G360" i="5"/>
  <c r="G1053" i="5"/>
  <c r="G1024" i="5"/>
  <c r="G551" i="5"/>
  <c r="G674" i="5"/>
  <c r="G1243" i="5"/>
  <c r="G139" i="5"/>
  <c r="G943" i="5"/>
  <c r="G1171" i="5"/>
  <c r="G1211" i="5"/>
  <c r="G24" i="5"/>
  <c r="G23" i="5"/>
  <c r="G672" i="5"/>
  <c r="G1397" i="5"/>
  <c r="G283" i="5"/>
  <c r="G22" i="5"/>
  <c r="G553" i="5"/>
  <c r="G329" i="5"/>
  <c r="G708" i="5"/>
  <c r="G850" i="5"/>
  <c r="G116" i="5"/>
  <c r="G1141" i="5"/>
  <c r="G512" i="5"/>
  <c r="G790" i="5"/>
  <c r="G619" i="5"/>
  <c r="G304" i="5"/>
  <c r="G312" i="5"/>
  <c r="G1230" i="5"/>
  <c r="G1201" i="5"/>
  <c r="G843" i="5"/>
  <c r="G1156" i="5"/>
  <c r="G487" i="5"/>
  <c r="G433" i="5"/>
  <c r="G849" i="5"/>
  <c r="G813" i="5"/>
  <c r="G703" i="5"/>
  <c r="G262" i="5"/>
  <c r="G633" i="5"/>
  <c r="G369" i="5"/>
  <c r="G767" i="5"/>
  <c r="G398" i="5"/>
  <c r="G1067" i="5"/>
  <c r="G478" i="5"/>
  <c r="G439" i="5"/>
  <c r="G543" i="5"/>
  <c r="G430" i="5"/>
  <c r="G21" i="5"/>
  <c r="G894" i="5"/>
  <c r="G239" i="5"/>
  <c r="G611" i="5"/>
  <c r="G1146" i="5"/>
  <c r="G748" i="5"/>
  <c r="G258" i="5"/>
  <c r="G1208" i="5"/>
  <c r="G1165" i="5"/>
  <c r="G1166" i="5"/>
  <c r="G474" i="5"/>
  <c r="G129" i="5"/>
  <c r="G961" i="5"/>
  <c r="G1011" i="5"/>
  <c r="G661" i="5"/>
  <c r="G716" i="5"/>
  <c r="G867" i="5"/>
  <c r="G1233" i="5"/>
  <c r="G489" i="5"/>
  <c r="G392" i="5"/>
  <c r="G20" i="5"/>
  <c r="G19" i="5"/>
  <c r="G18" i="5"/>
  <c r="G907" i="5"/>
  <c r="G321" i="5"/>
  <c r="G1260" i="5"/>
  <c r="G17" i="5"/>
  <c r="G97" i="5"/>
  <c r="G795" i="5"/>
  <c r="G974" i="5"/>
  <c r="G89" i="5"/>
  <c r="G1172" i="5"/>
  <c r="G287" i="5"/>
  <c r="G1219" i="5"/>
  <c r="G1133" i="5"/>
  <c r="G16" i="5"/>
  <c r="G865" i="5"/>
  <c r="G1263" i="5"/>
  <c r="G447" i="5"/>
  <c r="G231" i="5"/>
  <c r="G511" i="5"/>
  <c r="G875" i="5"/>
  <c r="G1223" i="5"/>
  <c r="G574" i="5"/>
  <c r="G1314" i="5"/>
  <c r="G994" i="5"/>
  <c r="G1346" i="5"/>
  <c r="G1396" i="5"/>
  <c r="G766" i="5"/>
  <c r="G828" i="5"/>
  <c r="G137" i="5"/>
  <c r="G942" i="5"/>
  <c r="G550" i="5"/>
  <c r="G1043" i="5"/>
  <c r="G1319" i="5"/>
  <c r="G1136" i="5"/>
  <c r="G582" i="5"/>
  <c r="G1283" i="5"/>
  <c r="G1212" i="5"/>
  <c r="G1168" i="5"/>
  <c r="G242" i="5"/>
  <c r="G893" i="5"/>
  <c r="G238" i="5"/>
  <c r="G807" i="5"/>
  <c r="G650" i="5"/>
  <c r="G15" i="5"/>
  <c r="G14" i="5"/>
  <c r="G13" i="5"/>
  <c r="G12" i="5"/>
  <c r="G609" i="5"/>
  <c r="G469" i="5"/>
  <c r="G11" i="5"/>
  <c r="G740" i="5"/>
  <c r="G1066" i="5"/>
  <c r="G1148" i="5"/>
  <c r="G10" i="5"/>
  <c r="G9" i="5"/>
  <c r="G598" i="5"/>
  <c r="G668" i="5"/>
  <c r="G401" i="5"/>
  <c r="G749" i="5"/>
  <c r="G870" i="5"/>
  <c r="G1095" i="5"/>
  <c r="G1139" i="5"/>
  <c r="G120" i="5"/>
  <c r="G8" i="5"/>
  <c r="G892" i="5"/>
  <c r="G237" i="5"/>
  <c r="G372" i="5"/>
  <c r="G1173" i="5"/>
  <c r="G421" i="5"/>
  <c r="G390" i="5"/>
  <c r="G1277" i="5"/>
  <c r="G902" i="5"/>
  <c r="G521" i="5"/>
  <c r="G7" i="5"/>
  <c r="G681" i="5"/>
  <c r="G662" i="5"/>
  <c r="G1215" i="5"/>
  <c r="G640" i="5"/>
  <c r="G320" i="5"/>
  <c r="G1001" i="5"/>
  <c r="G570" i="5"/>
  <c r="G308" i="5"/>
  <c r="G950" i="5"/>
  <c r="G374" i="5"/>
  <c r="G514" i="5"/>
  <c r="G6" i="5"/>
  <c r="G1040" i="5"/>
  <c r="G267" i="5"/>
  <c r="G698" i="5"/>
  <c r="G891" i="5"/>
  <c r="G811" i="5"/>
  <c r="G307" i="5"/>
  <c r="G5" i="5"/>
  <c r="G244" i="5"/>
  <c r="G848" i="5"/>
  <c r="G332" i="5"/>
  <c r="G1395" i="5"/>
  <c r="G909" i="5"/>
  <c r="G4" i="5"/>
  <c r="G738" i="5"/>
  <c r="G279" i="5"/>
  <c r="G816" i="5"/>
  <c r="G264" i="5"/>
  <c r="G3" i="5"/>
  <c r="G2" i="5"/>
  <c r="G263" i="5"/>
  <c r="G319" i="5"/>
  <c r="G1163" i="5"/>
  <c r="G737" i="5"/>
  <c r="G466" i="5"/>
  <c r="G411" i="5"/>
  <c r="G1094" i="5"/>
  <c r="G671" i="5"/>
  <c r="G710" i="5"/>
  <c r="G890" i="5"/>
  <c r="G949" i="5"/>
  <c r="G747" i="5"/>
  <c r="G428" i="5"/>
  <c r="G639" i="5"/>
  <c r="G1093" i="5"/>
  <c r="G127" i="5"/>
  <c r="G100" i="5"/>
  <c r="G221" i="5"/>
  <c r="G123" i="5"/>
  <c r="G1138" i="5"/>
  <c r="G948" i="5"/>
  <c r="G1394" i="5"/>
  <c r="G1393" i="5"/>
  <c r="G1092" i="5"/>
  <c r="G626" i="5"/>
  <c r="G1192" i="5"/>
  <c r="G1144" i="5"/>
  <c r="G115" i="5"/>
  <c r="G220" i="5"/>
  <c r="G1091" i="5"/>
  <c r="G584" i="5"/>
  <c r="G1207" i="5"/>
  <c r="G1392" i="5"/>
  <c r="G980" i="5"/>
  <c r="G593" i="5"/>
  <c r="G947" i="5"/>
  <c r="G1090" i="5"/>
  <c r="G1089" i="5"/>
  <c r="G998" i="5"/>
  <c r="G205" i="5"/>
  <c r="G206" i="5"/>
  <c r="G316" i="5"/>
  <c r="G632" i="5"/>
  <c r="G1456" i="5"/>
  <c r="G207" i="5"/>
  <c r="G1457" i="5"/>
  <c r="G588" i="5"/>
  <c r="G338" i="5"/>
  <c r="G208" i="5"/>
  <c r="G209" i="5"/>
  <c r="G210" i="5"/>
  <c r="G211" i="5"/>
  <c r="G455" i="5"/>
  <c r="G434" i="5"/>
  <c r="G328" i="5"/>
  <c r="G604" i="5"/>
  <c r="G252" i="5"/>
  <c r="G847" i="5"/>
  <c r="G212" i="5"/>
  <c r="G213" i="5"/>
  <c r="G214" i="5"/>
  <c r="G427" i="5"/>
  <c r="G810" i="5"/>
  <c r="G534" i="5"/>
  <c r="G719" i="5"/>
  <c r="G1088" i="5"/>
  <c r="G215" i="5"/>
  <c r="G216" i="5"/>
  <c r="G217" i="5"/>
  <c r="G218" i="5"/>
  <c r="G219" i="5"/>
  <c r="J219" i="5"/>
  <c r="J218" i="5"/>
  <c r="J217" i="5"/>
  <c r="J216" i="5"/>
  <c r="J215" i="5"/>
  <c r="J1088" i="5"/>
  <c r="J719" i="5"/>
  <c r="J534" i="5"/>
  <c r="J810" i="5"/>
  <c r="J427" i="5"/>
  <c r="J214" i="5"/>
  <c r="J213" i="5"/>
  <c r="J212" i="5"/>
  <c r="J847" i="5"/>
  <c r="J252" i="5"/>
  <c r="J604" i="5"/>
  <c r="J328" i="5"/>
  <c r="J434" i="5"/>
  <c r="J455" i="5"/>
  <c r="J211" i="5"/>
  <c r="J210" i="5"/>
  <c r="J209" i="5"/>
  <c r="J208" i="5"/>
  <c r="J338" i="5"/>
  <c r="J588" i="5"/>
  <c r="J1457" i="5"/>
  <c r="J207" i="5"/>
  <c r="J1456" i="5"/>
  <c r="J632" i="5"/>
  <c r="J316" i="5"/>
  <c r="J206" i="5"/>
  <c r="J205" i="5"/>
  <c r="E219" i="5"/>
  <c r="F219" i="5" s="1"/>
  <c r="E218" i="5"/>
  <c r="F218" i="5" s="1"/>
  <c r="E217" i="5"/>
  <c r="F217" i="5" s="1"/>
  <c r="E216" i="5"/>
  <c r="F216" i="5" s="1"/>
  <c r="E215" i="5"/>
  <c r="F215" i="5" s="1"/>
  <c r="E1088" i="5"/>
  <c r="F1088" i="5" s="1"/>
  <c r="H1088" i="5" s="1"/>
  <c r="E719" i="5"/>
  <c r="F719" i="5" s="1"/>
  <c r="H719" i="5" s="1"/>
  <c r="E534" i="5"/>
  <c r="F534" i="5" s="1"/>
  <c r="H534" i="5" s="1"/>
  <c r="E810" i="5"/>
  <c r="F810" i="5" s="1"/>
  <c r="H810" i="5" s="1"/>
  <c r="E427" i="5"/>
  <c r="F427" i="5" s="1"/>
  <c r="E847" i="5"/>
  <c r="F847" i="5" s="1"/>
  <c r="H847" i="5" s="1"/>
  <c r="E604" i="5"/>
  <c r="F604" i="5" s="1"/>
  <c r="H604" i="5" s="1"/>
  <c r="E1457" i="5"/>
  <c r="F1457" i="5" s="1"/>
  <c r="H1457" i="5" s="1"/>
  <c r="E1456" i="5"/>
  <c r="F1456" i="5" s="1"/>
  <c r="H1456" i="5" s="1"/>
  <c r="E632" i="5"/>
  <c r="F632" i="5" s="1"/>
  <c r="H632" i="5" s="1"/>
  <c r="G436" i="27"/>
  <c r="H436" i="27"/>
  <c r="I436" i="27"/>
  <c r="J436" i="27"/>
  <c r="L436" i="27"/>
  <c r="S435" i="27"/>
  <c r="R435" i="27"/>
  <c r="Q435" i="27"/>
  <c r="L435" i="27"/>
  <c r="J435" i="27"/>
  <c r="I435" i="27"/>
  <c r="H435" i="27"/>
  <c r="G435" i="27"/>
  <c r="L436" i="20"/>
  <c r="J436" i="20"/>
  <c r="I436" i="20"/>
  <c r="H436" i="20"/>
  <c r="G436" i="20"/>
  <c r="ES341" i="19"/>
  <c r="ET341" i="19" s="1"/>
  <c r="ES202" i="19"/>
  <c r="ET202" i="19" s="1"/>
  <c r="L202" i="19"/>
  <c r="EQ202" i="19"/>
  <c r="V435" i="27" l="1"/>
  <c r="I1088" i="5"/>
  <c r="I719" i="5"/>
  <c r="I534" i="5"/>
  <c r="I810" i="5"/>
  <c r="I427" i="5"/>
  <c r="H427" i="5"/>
  <c r="I215" i="5"/>
  <c r="H215" i="5"/>
  <c r="I216" i="5"/>
  <c r="H216" i="5"/>
  <c r="I217" i="5"/>
  <c r="H217" i="5"/>
  <c r="I218" i="5"/>
  <c r="H218" i="5"/>
  <c r="I219" i="5"/>
  <c r="H219" i="5"/>
  <c r="X435" i="27"/>
  <c r="W435" i="27"/>
  <c r="T435" i="27"/>
  <c r="U435" i="27"/>
  <c r="M202" i="19"/>
  <c r="EL202" i="19" s="1" a="1"/>
  <c r="EL202" i="19" s="1"/>
  <c r="EM202" i="19" s="1"/>
  <c r="EN202" i="19" s="1"/>
  <c r="EO202" i="19" s="1"/>
  <c r="EP202" i="19" s="1"/>
  <c r="S902" i="27" l="1"/>
  <c r="R902" i="27"/>
  <c r="Q902" i="27"/>
  <c r="L902" i="27"/>
  <c r="J902" i="27"/>
  <c r="I902" i="27"/>
  <c r="H902" i="27"/>
  <c r="G902" i="27"/>
  <c r="L435" i="20"/>
  <c r="J435" i="20"/>
  <c r="I435" i="20"/>
  <c r="H435" i="20"/>
  <c r="G435" i="20"/>
  <c r="EQ341" i="19"/>
  <c r="M436" i="27" s="1"/>
  <c r="N436" i="27" s="1"/>
  <c r="O436" i="27" s="1"/>
  <c r="L341" i="19"/>
  <c r="V902" i="27" l="1"/>
  <c r="W902" i="27"/>
  <c r="X902" i="27"/>
  <c r="U902" i="27"/>
  <c r="T902" i="27"/>
  <c r="M341" i="19"/>
  <c r="EL341" i="19" s="1" a="1"/>
  <c r="EL341" i="19" s="1"/>
  <c r="EM341" i="19" s="1"/>
  <c r="EN341" i="19" l="1"/>
  <c r="M436" i="20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672" i="27"/>
  <c r="G673" i="27"/>
  <c r="G674" i="27"/>
  <c r="G675" i="27"/>
  <c r="G676" i="27"/>
  <c r="G677" i="27"/>
  <c r="G678" i="27"/>
  <c r="G679" i="27"/>
  <c r="G680" i="27"/>
  <c r="G681" i="27"/>
  <c r="G682" i="27"/>
  <c r="G683" i="27"/>
  <c r="G684" i="27"/>
  <c r="G685" i="27"/>
  <c r="G686" i="27"/>
  <c r="G687" i="27"/>
  <c r="G688" i="27"/>
  <c r="G689" i="27"/>
  <c r="G690" i="27"/>
  <c r="G691" i="27"/>
  <c r="G692" i="27"/>
  <c r="G693" i="27"/>
  <c r="G694" i="27"/>
  <c r="G695" i="27"/>
  <c r="G696" i="27"/>
  <c r="G697" i="27"/>
  <c r="G698" i="27"/>
  <c r="G699" i="27"/>
  <c r="G700" i="27"/>
  <c r="G701" i="27"/>
  <c r="G702" i="27"/>
  <c r="G703" i="27"/>
  <c r="G704" i="27"/>
  <c r="G705" i="27"/>
  <c r="G706" i="27"/>
  <c r="G707" i="27"/>
  <c r="G708" i="27"/>
  <c r="G709" i="27"/>
  <c r="G710" i="27"/>
  <c r="G711" i="27"/>
  <c r="G712" i="27"/>
  <c r="G713" i="27"/>
  <c r="G714" i="27"/>
  <c r="G715" i="27"/>
  <c r="G716" i="27"/>
  <c r="G717" i="27"/>
  <c r="G718" i="27"/>
  <c r="G719" i="27"/>
  <c r="G720" i="27"/>
  <c r="G721" i="27"/>
  <c r="G722" i="27"/>
  <c r="G723" i="27"/>
  <c r="G724" i="27"/>
  <c r="G725" i="27"/>
  <c r="G726" i="27"/>
  <c r="G727" i="27"/>
  <c r="G728" i="27"/>
  <c r="G729" i="27"/>
  <c r="G730" i="27"/>
  <c r="G731" i="27"/>
  <c r="G732" i="27"/>
  <c r="G733" i="27"/>
  <c r="G734" i="27"/>
  <c r="G735" i="27"/>
  <c r="G736" i="27"/>
  <c r="G737" i="27"/>
  <c r="G738" i="27"/>
  <c r="G739" i="27"/>
  <c r="G740" i="27"/>
  <c r="G741" i="27"/>
  <c r="G742" i="27"/>
  <c r="G743" i="27"/>
  <c r="G744" i="27"/>
  <c r="G745" i="27"/>
  <c r="G746" i="27"/>
  <c r="G747" i="27"/>
  <c r="G748" i="27"/>
  <c r="G749" i="27"/>
  <c r="G750" i="27"/>
  <c r="G751" i="27"/>
  <c r="G752" i="27"/>
  <c r="G753" i="27"/>
  <c r="G754" i="27"/>
  <c r="G755" i="27"/>
  <c r="G756" i="27"/>
  <c r="G757" i="27"/>
  <c r="G758" i="27"/>
  <c r="G759" i="27"/>
  <c r="G760" i="27"/>
  <c r="G761" i="27"/>
  <c r="G762" i="27"/>
  <c r="G763" i="27"/>
  <c r="G764" i="27"/>
  <c r="G765" i="27"/>
  <c r="G766" i="27"/>
  <c r="G767" i="27"/>
  <c r="G768" i="27"/>
  <c r="G769" i="27"/>
  <c r="G770" i="27"/>
  <c r="G771" i="27"/>
  <c r="G772" i="27"/>
  <c r="G773" i="27"/>
  <c r="G774" i="27"/>
  <c r="G775" i="27"/>
  <c r="G776" i="27"/>
  <c r="G777" i="27"/>
  <c r="G778" i="27"/>
  <c r="G779" i="27"/>
  <c r="G780" i="27"/>
  <c r="G781" i="27"/>
  <c r="G782" i="27"/>
  <c r="G783" i="27"/>
  <c r="G784" i="27"/>
  <c r="G785" i="27"/>
  <c r="G786" i="27"/>
  <c r="G787" i="27"/>
  <c r="G788" i="27"/>
  <c r="G789" i="27"/>
  <c r="G790" i="27"/>
  <c r="G791" i="27"/>
  <c r="G792" i="27"/>
  <c r="G793" i="27"/>
  <c r="G794" i="27"/>
  <c r="G795" i="27"/>
  <c r="G796" i="27"/>
  <c r="G797" i="27"/>
  <c r="G798" i="27"/>
  <c r="G799" i="27"/>
  <c r="G800" i="27"/>
  <c r="G801" i="27"/>
  <c r="G802" i="27"/>
  <c r="G803" i="27"/>
  <c r="G804" i="27"/>
  <c r="G805" i="27"/>
  <c r="G806" i="27"/>
  <c r="G807" i="27"/>
  <c r="G808" i="27"/>
  <c r="G809" i="27"/>
  <c r="G810" i="27"/>
  <c r="G811" i="27"/>
  <c r="G812" i="27"/>
  <c r="G813" i="27"/>
  <c r="G814" i="27"/>
  <c r="G815" i="27"/>
  <c r="G816" i="27"/>
  <c r="G817" i="27"/>
  <c r="G818" i="27"/>
  <c r="G819" i="27"/>
  <c r="G820" i="27"/>
  <c r="G821" i="27"/>
  <c r="G822" i="27"/>
  <c r="G823" i="27"/>
  <c r="G824" i="27"/>
  <c r="G825" i="27"/>
  <c r="G826" i="27"/>
  <c r="G827" i="27"/>
  <c r="G828" i="27"/>
  <c r="G829" i="27"/>
  <c r="G830" i="27"/>
  <c r="G831" i="27"/>
  <c r="G832" i="27"/>
  <c r="G833" i="27"/>
  <c r="G834" i="27"/>
  <c r="G835" i="27"/>
  <c r="G836" i="27"/>
  <c r="G837" i="27"/>
  <c r="G838" i="27"/>
  <c r="G839" i="27"/>
  <c r="G840" i="27"/>
  <c r="G841" i="27"/>
  <c r="G842" i="27"/>
  <c r="G843" i="27"/>
  <c r="G844" i="27"/>
  <c r="G845" i="27"/>
  <c r="G846" i="27"/>
  <c r="G847" i="27"/>
  <c r="G848" i="27"/>
  <c r="G849" i="27"/>
  <c r="G850" i="27"/>
  <c r="G851" i="27"/>
  <c r="G852" i="27"/>
  <c r="G853" i="27"/>
  <c r="G854" i="27"/>
  <c r="G855" i="27"/>
  <c r="G856" i="27"/>
  <c r="G857" i="27"/>
  <c r="G858" i="27"/>
  <c r="G859" i="27"/>
  <c r="G860" i="27"/>
  <c r="G861" i="27"/>
  <c r="G862" i="27"/>
  <c r="G863" i="27"/>
  <c r="G864" i="27"/>
  <c r="G865" i="27"/>
  <c r="G866" i="27"/>
  <c r="G867" i="27"/>
  <c r="G868" i="27"/>
  <c r="G869" i="27"/>
  <c r="G870" i="27"/>
  <c r="G871" i="27"/>
  <c r="G872" i="27"/>
  <c r="G873" i="27"/>
  <c r="G874" i="27"/>
  <c r="G875" i="27"/>
  <c r="G876" i="27"/>
  <c r="G877" i="27"/>
  <c r="G878" i="27"/>
  <c r="G879" i="27"/>
  <c r="G880" i="27"/>
  <c r="G881" i="27"/>
  <c r="G882" i="27"/>
  <c r="G883" i="27"/>
  <c r="G884" i="27"/>
  <c r="G885" i="27"/>
  <c r="G886" i="27"/>
  <c r="G887" i="27"/>
  <c r="G888" i="27"/>
  <c r="G889" i="27"/>
  <c r="G890" i="27"/>
  <c r="G891" i="27"/>
  <c r="G892" i="27"/>
  <c r="G893" i="27"/>
  <c r="G894" i="27"/>
  <c r="G895" i="27"/>
  <c r="G896" i="27"/>
  <c r="G897" i="27"/>
  <c r="G898" i="27"/>
  <c r="G899" i="27"/>
  <c r="G900" i="27"/>
  <c r="G901" i="27"/>
  <c r="G635" i="27"/>
  <c r="G546" i="27"/>
  <c r="G547" i="27"/>
  <c r="G548" i="27"/>
  <c r="G549" i="27"/>
  <c r="G550" i="27"/>
  <c r="G551" i="27"/>
  <c r="G552" i="27"/>
  <c r="G553" i="27"/>
  <c r="G554" i="27"/>
  <c r="G555" i="27"/>
  <c r="G556" i="27"/>
  <c r="G557" i="27"/>
  <c r="G558" i="27"/>
  <c r="G559" i="27"/>
  <c r="G560" i="27"/>
  <c r="G561" i="27"/>
  <c r="G56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580" i="27"/>
  <c r="G581" i="27"/>
  <c r="G582" i="27"/>
  <c r="G583" i="27"/>
  <c r="G584" i="27"/>
  <c r="G585" i="27"/>
  <c r="G586" i="27"/>
  <c r="G587" i="27"/>
  <c r="G588" i="27"/>
  <c r="G589" i="27"/>
  <c r="G590" i="27"/>
  <c r="G591" i="27"/>
  <c r="G592" i="27"/>
  <c r="G593" i="27"/>
  <c r="G594" i="27"/>
  <c r="G595" i="27"/>
  <c r="G596" i="27"/>
  <c r="G597" i="27"/>
  <c r="G598" i="27"/>
  <c r="G599" i="27"/>
  <c r="G600" i="27"/>
  <c r="G601" i="27"/>
  <c r="G602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545" i="27"/>
  <c r="G538" i="27"/>
  <c r="G539" i="27"/>
  <c r="G540" i="27"/>
  <c r="G541" i="27"/>
  <c r="G542" i="27"/>
  <c r="G543" i="27"/>
  <c r="G537" i="27"/>
  <c r="G517" i="27"/>
  <c r="G518" i="27"/>
  <c r="G519" i="27"/>
  <c r="G520" i="27"/>
  <c r="G521" i="27"/>
  <c r="G522" i="27"/>
  <c r="G523" i="27"/>
  <c r="G524" i="27"/>
  <c r="G525" i="27"/>
  <c r="G526" i="27"/>
  <c r="G527" i="27"/>
  <c r="G528" i="27"/>
  <c r="G529" i="27"/>
  <c r="G530" i="27"/>
  <c r="G531" i="27"/>
  <c r="G532" i="27"/>
  <c r="G533" i="27"/>
  <c r="G534" i="27"/>
  <c r="G535" i="27"/>
  <c r="G516" i="27"/>
  <c r="G442" i="27"/>
  <c r="G443" i="27"/>
  <c r="G444" i="27"/>
  <c r="G445" i="27"/>
  <c r="G446" i="27"/>
  <c r="G447" i="27"/>
  <c r="G448" i="27"/>
  <c r="G449" i="27"/>
  <c r="G450" i="27"/>
  <c r="G451" i="27"/>
  <c r="G452" i="27"/>
  <c r="G453" i="27"/>
  <c r="G454" i="27"/>
  <c r="G455" i="27"/>
  <c r="G456" i="27"/>
  <c r="G457" i="27"/>
  <c r="G458" i="27"/>
  <c r="G459" i="27"/>
  <c r="G460" i="27"/>
  <c r="G461" i="27"/>
  <c r="G462" i="27"/>
  <c r="G463" i="27"/>
  <c r="G464" i="27"/>
  <c r="G465" i="27"/>
  <c r="G466" i="27"/>
  <c r="G467" i="27"/>
  <c r="G468" i="27"/>
  <c r="G469" i="27"/>
  <c r="G470" i="27"/>
  <c r="G471" i="27"/>
  <c r="G472" i="27"/>
  <c r="G473" i="27"/>
  <c r="G474" i="27"/>
  <c r="G475" i="27"/>
  <c r="G476" i="27"/>
  <c r="G477" i="27"/>
  <c r="G478" i="27"/>
  <c r="G479" i="27"/>
  <c r="G480" i="27"/>
  <c r="G481" i="27"/>
  <c r="G482" i="27"/>
  <c r="G483" i="27"/>
  <c r="G484" i="27"/>
  <c r="G485" i="27"/>
  <c r="G486" i="27"/>
  <c r="G487" i="27"/>
  <c r="G488" i="27"/>
  <c r="G489" i="27"/>
  <c r="G490" i="27"/>
  <c r="G491" i="27"/>
  <c r="G492" i="27"/>
  <c r="G493" i="27"/>
  <c r="G494" i="27"/>
  <c r="G495" i="27"/>
  <c r="G496" i="27"/>
  <c r="G497" i="27"/>
  <c r="G498" i="27"/>
  <c r="G499" i="27"/>
  <c r="G500" i="27"/>
  <c r="G501" i="27"/>
  <c r="G502" i="27"/>
  <c r="G503" i="27"/>
  <c r="G504" i="27"/>
  <c r="G505" i="27"/>
  <c r="G506" i="27"/>
  <c r="G507" i="27"/>
  <c r="G508" i="27"/>
  <c r="G509" i="27"/>
  <c r="G510" i="27"/>
  <c r="G511" i="27"/>
  <c r="G512" i="27"/>
  <c r="G513" i="27"/>
  <c r="G514" i="27"/>
  <c r="G44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302" i="27"/>
  <c r="G303" i="27"/>
  <c r="G304" i="27"/>
  <c r="G305" i="27"/>
  <c r="G306" i="27"/>
  <c r="G307" i="27"/>
  <c r="G308" i="27"/>
  <c r="G309" i="27"/>
  <c r="G310" i="27"/>
  <c r="G311" i="27"/>
  <c r="G312" i="27"/>
  <c r="G313" i="27"/>
  <c r="G314" i="27"/>
  <c r="G315" i="27"/>
  <c r="G316" i="27"/>
  <c r="G317" i="27"/>
  <c r="G318" i="27"/>
  <c r="G319" i="27"/>
  <c r="G320" i="27"/>
  <c r="G321" i="27"/>
  <c r="G322" i="27"/>
  <c r="G323" i="27"/>
  <c r="G324" i="27"/>
  <c r="G325" i="27"/>
  <c r="G326" i="27"/>
  <c r="G327" i="27"/>
  <c r="G328" i="27"/>
  <c r="G329" i="27"/>
  <c r="G330" i="27"/>
  <c r="G331" i="27"/>
  <c r="G332" i="27"/>
  <c r="G333" i="27"/>
  <c r="G334" i="27"/>
  <c r="G335" i="27"/>
  <c r="G336" i="27"/>
  <c r="G337" i="27"/>
  <c r="G338" i="27"/>
  <c r="G339" i="27"/>
  <c r="G340" i="27"/>
  <c r="G341" i="27"/>
  <c r="G342" i="27"/>
  <c r="G343" i="27"/>
  <c r="G344" i="27"/>
  <c r="G345" i="27"/>
  <c r="G346" i="27"/>
  <c r="G347" i="27"/>
  <c r="G348" i="27"/>
  <c r="G349" i="27"/>
  <c r="G350" i="27"/>
  <c r="G351" i="27"/>
  <c r="G352" i="27"/>
  <c r="G353" i="27"/>
  <c r="G354" i="27"/>
  <c r="G355" i="27"/>
  <c r="G356" i="27"/>
  <c r="G357" i="27"/>
  <c r="G358" i="27"/>
  <c r="G359" i="27"/>
  <c r="G360" i="27"/>
  <c r="G361" i="27"/>
  <c r="G362" i="27"/>
  <c r="G363" i="27"/>
  <c r="G364" i="27"/>
  <c r="G365" i="27"/>
  <c r="G366" i="27"/>
  <c r="G367" i="27"/>
  <c r="G368" i="27"/>
  <c r="G369" i="27"/>
  <c r="G370" i="27"/>
  <c r="G371" i="27"/>
  <c r="G372" i="27"/>
  <c r="G373" i="27"/>
  <c r="G374" i="27"/>
  <c r="G375" i="27"/>
  <c r="G376" i="27"/>
  <c r="G377" i="27"/>
  <c r="G378" i="27"/>
  <c r="G379" i="27"/>
  <c r="G380" i="27"/>
  <c r="G381" i="27"/>
  <c r="G382" i="27"/>
  <c r="G383" i="27"/>
  <c r="G384" i="27"/>
  <c r="G385" i="27"/>
  <c r="G386" i="27"/>
  <c r="G387" i="27"/>
  <c r="G388" i="27"/>
  <c r="G389" i="27"/>
  <c r="G390" i="27"/>
  <c r="G391" i="27"/>
  <c r="G392" i="27"/>
  <c r="G393" i="27"/>
  <c r="G394" i="27"/>
  <c r="G395" i="27"/>
  <c r="G396" i="27"/>
  <c r="G397" i="27"/>
  <c r="G398" i="27"/>
  <c r="G399" i="27"/>
  <c r="G400" i="27"/>
  <c r="G401" i="27"/>
  <c r="G402" i="27"/>
  <c r="G403" i="27"/>
  <c r="G404" i="27"/>
  <c r="G405" i="27"/>
  <c r="G406" i="27"/>
  <c r="G407" i="27"/>
  <c r="G408" i="27"/>
  <c r="G409" i="27"/>
  <c r="G410" i="27"/>
  <c r="G411" i="27"/>
  <c r="G412" i="27"/>
  <c r="G413" i="27"/>
  <c r="G414" i="27"/>
  <c r="G415" i="27"/>
  <c r="G416" i="27"/>
  <c r="G417" i="27"/>
  <c r="G418" i="27"/>
  <c r="G419" i="27"/>
  <c r="G420" i="27"/>
  <c r="G421" i="27"/>
  <c r="G422" i="27"/>
  <c r="G423" i="27"/>
  <c r="G424" i="27"/>
  <c r="G425" i="27"/>
  <c r="G426" i="27"/>
  <c r="G427" i="27"/>
  <c r="G428" i="27"/>
  <c r="G429" i="27"/>
  <c r="G430" i="27"/>
  <c r="G431" i="27"/>
  <c r="G432" i="27"/>
  <c r="G433" i="27"/>
  <c r="G434" i="27"/>
  <c r="G437" i="27"/>
  <c r="G21" i="27"/>
  <c r="G15" i="27"/>
  <c r="G16" i="27"/>
  <c r="G17" i="27"/>
  <c r="G18" i="27"/>
  <c r="G19" i="27"/>
  <c r="G14" i="27"/>
  <c r="G9" i="27"/>
  <c r="G10" i="27"/>
  <c r="G11" i="27"/>
  <c r="G12" i="27"/>
  <c r="G8" i="27"/>
  <c r="G6" i="27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63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545" i="20"/>
  <c r="G538" i="20"/>
  <c r="G539" i="20"/>
  <c r="G540" i="20"/>
  <c r="G541" i="20"/>
  <c r="G542" i="20"/>
  <c r="G543" i="20"/>
  <c r="G537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16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44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7" i="20"/>
  <c r="G21" i="20"/>
  <c r="G15" i="20"/>
  <c r="G16" i="20"/>
  <c r="G17" i="20"/>
  <c r="G18" i="20"/>
  <c r="G19" i="20"/>
  <c r="G14" i="20"/>
  <c r="G9" i="20"/>
  <c r="G10" i="20"/>
  <c r="G11" i="20"/>
  <c r="G12" i="20"/>
  <c r="G8" i="20"/>
  <c r="G6" i="20"/>
  <c r="H888" i="27"/>
  <c r="I888" i="27"/>
  <c r="J888" i="27"/>
  <c r="L888" i="27"/>
  <c r="H889" i="27"/>
  <c r="I889" i="27"/>
  <c r="J889" i="27"/>
  <c r="L889" i="27"/>
  <c r="H890" i="27"/>
  <c r="I890" i="27"/>
  <c r="J890" i="27"/>
  <c r="L890" i="27"/>
  <c r="H891" i="27"/>
  <c r="I891" i="27"/>
  <c r="J891" i="27"/>
  <c r="L891" i="27"/>
  <c r="H892" i="27"/>
  <c r="I892" i="27"/>
  <c r="J892" i="27"/>
  <c r="L892" i="27"/>
  <c r="H893" i="27"/>
  <c r="I893" i="27"/>
  <c r="J893" i="27"/>
  <c r="L893" i="27"/>
  <c r="H894" i="27"/>
  <c r="I894" i="27"/>
  <c r="J894" i="27"/>
  <c r="L894" i="27"/>
  <c r="H895" i="27"/>
  <c r="I895" i="27"/>
  <c r="J895" i="27"/>
  <c r="L895" i="27"/>
  <c r="H896" i="27"/>
  <c r="I896" i="27"/>
  <c r="J896" i="27"/>
  <c r="L896" i="27"/>
  <c r="H897" i="27"/>
  <c r="I897" i="27"/>
  <c r="J897" i="27"/>
  <c r="L897" i="27"/>
  <c r="H898" i="27"/>
  <c r="I898" i="27"/>
  <c r="J898" i="27"/>
  <c r="L898" i="27"/>
  <c r="H899" i="27"/>
  <c r="I899" i="27"/>
  <c r="J899" i="27"/>
  <c r="L899" i="27"/>
  <c r="H900" i="27"/>
  <c r="I900" i="27"/>
  <c r="J900" i="27"/>
  <c r="L900" i="27"/>
  <c r="H901" i="27"/>
  <c r="I901" i="27"/>
  <c r="J901" i="27"/>
  <c r="L901" i="27"/>
  <c r="H627" i="27"/>
  <c r="I627" i="27"/>
  <c r="J627" i="27"/>
  <c r="L627" i="27"/>
  <c r="H628" i="27"/>
  <c r="I628" i="27"/>
  <c r="J628" i="27"/>
  <c r="L628" i="27"/>
  <c r="H629" i="27"/>
  <c r="I629" i="27"/>
  <c r="J629" i="27"/>
  <c r="L629" i="27"/>
  <c r="H630" i="27"/>
  <c r="I630" i="27"/>
  <c r="J630" i="27"/>
  <c r="L630" i="27"/>
  <c r="H631" i="27"/>
  <c r="I631" i="27"/>
  <c r="J631" i="27"/>
  <c r="L631" i="27"/>
  <c r="H512" i="27"/>
  <c r="I512" i="27"/>
  <c r="L512" i="27"/>
  <c r="H513" i="27"/>
  <c r="I513" i="27"/>
  <c r="J513" i="27"/>
  <c r="L513" i="27"/>
  <c r="H514" i="27"/>
  <c r="I514" i="27"/>
  <c r="J514" i="27"/>
  <c r="L514" i="27"/>
  <c r="H423" i="27"/>
  <c r="I423" i="27"/>
  <c r="J423" i="27"/>
  <c r="L423" i="27"/>
  <c r="H424" i="27"/>
  <c r="I424" i="27"/>
  <c r="J424" i="27"/>
  <c r="L424" i="27"/>
  <c r="H425" i="27"/>
  <c r="I425" i="27"/>
  <c r="J425" i="27"/>
  <c r="L425" i="27"/>
  <c r="H426" i="27"/>
  <c r="I426" i="27"/>
  <c r="J426" i="27"/>
  <c r="L426" i="27"/>
  <c r="H427" i="27"/>
  <c r="I427" i="27"/>
  <c r="J427" i="27"/>
  <c r="L427" i="27"/>
  <c r="H428" i="27"/>
  <c r="I428" i="27"/>
  <c r="J428" i="27"/>
  <c r="L428" i="27"/>
  <c r="H429" i="27"/>
  <c r="I429" i="27"/>
  <c r="J429" i="27"/>
  <c r="L429" i="27"/>
  <c r="H430" i="27"/>
  <c r="I430" i="27"/>
  <c r="J430" i="27"/>
  <c r="L430" i="27"/>
  <c r="H431" i="27"/>
  <c r="I431" i="27"/>
  <c r="J431" i="27"/>
  <c r="L431" i="27"/>
  <c r="H432" i="27"/>
  <c r="I432" i="27"/>
  <c r="J432" i="27"/>
  <c r="L432" i="27"/>
  <c r="H433" i="27"/>
  <c r="I433" i="27"/>
  <c r="J433" i="27"/>
  <c r="L433" i="27"/>
  <c r="H434" i="27"/>
  <c r="I434" i="27"/>
  <c r="J434" i="27"/>
  <c r="L434" i="27"/>
  <c r="H437" i="27"/>
  <c r="I437" i="27"/>
  <c r="J437" i="27"/>
  <c r="L437" i="27"/>
  <c r="S422" i="27"/>
  <c r="R422" i="27"/>
  <c r="Q422" i="27"/>
  <c r="L422" i="27"/>
  <c r="J422" i="27"/>
  <c r="I422" i="27"/>
  <c r="H422" i="27"/>
  <c r="H888" i="20"/>
  <c r="I888" i="20"/>
  <c r="J888" i="20"/>
  <c r="L888" i="20"/>
  <c r="H889" i="20"/>
  <c r="I889" i="20"/>
  <c r="J889" i="20"/>
  <c r="L889" i="20"/>
  <c r="H890" i="20"/>
  <c r="I890" i="20"/>
  <c r="J890" i="20"/>
  <c r="L890" i="20"/>
  <c r="H891" i="20"/>
  <c r="I891" i="20"/>
  <c r="J891" i="20"/>
  <c r="L891" i="20"/>
  <c r="H892" i="20"/>
  <c r="I892" i="20"/>
  <c r="J892" i="20"/>
  <c r="L892" i="20"/>
  <c r="H893" i="20"/>
  <c r="I893" i="20"/>
  <c r="J893" i="20"/>
  <c r="L893" i="20"/>
  <c r="H894" i="20"/>
  <c r="I894" i="20"/>
  <c r="J894" i="20"/>
  <c r="L894" i="20"/>
  <c r="H895" i="20"/>
  <c r="I895" i="20"/>
  <c r="J895" i="20"/>
  <c r="L895" i="20"/>
  <c r="H896" i="20"/>
  <c r="I896" i="20"/>
  <c r="J896" i="20"/>
  <c r="L896" i="20"/>
  <c r="H897" i="20"/>
  <c r="I897" i="20"/>
  <c r="J897" i="20"/>
  <c r="L897" i="20"/>
  <c r="H898" i="20"/>
  <c r="I898" i="20"/>
  <c r="J898" i="20"/>
  <c r="L898" i="20"/>
  <c r="H899" i="20"/>
  <c r="I899" i="20"/>
  <c r="J899" i="20"/>
  <c r="L899" i="20"/>
  <c r="H900" i="20"/>
  <c r="I900" i="20"/>
  <c r="J900" i="20"/>
  <c r="L900" i="20"/>
  <c r="H901" i="20"/>
  <c r="I901" i="20"/>
  <c r="J901" i="20"/>
  <c r="L901" i="20"/>
  <c r="H902" i="20"/>
  <c r="I902" i="20"/>
  <c r="J902" i="20"/>
  <c r="L902" i="20"/>
  <c r="H628" i="20"/>
  <c r="I628" i="20"/>
  <c r="J628" i="20"/>
  <c r="L628" i="20"/>
  <c r="H629" i="20"/>
  <c r="I629" i="20"/>
  <c r="J629" i="20"/>
  <c r="L629" i="20"/>
  <c r="H630" i="20"/>
  <c r="I630" i="20"/>
  <c r="J630" i="20"/>
  <c r="L630" i="20"/>
  <c r="H631" i="20"/>
  <c r="I631" i="20"/>
  <c r="J631" i="20"/>
  <c r="L631" i="20"/>
  <c r="S627" i="20"/>
  <c r="R627" i="20"/>
  <c r="Q627" i="20"/>
  <c r="L627" i="20"/>
  <c r="J627" i="20"/>
  <c r="I627" i="20"/>
  <c r="H627" i="20"/>
  <c r="H513" i="20"/>
  <c r="I513" i="20"/>
  <c r="J513" i="20"/>
  <c r="L513" i="20"/>
  <c r="H514" i="20"/>
  <c r="I514" i="20"/>
  <c r="J514" i="20"/>
  <c r="L514" i="20"/>
  <c r="H423" i="20"/>
  <c r="I423" i="20"/>
  <c r="J423" i="20"/>
  <c r="L423" i="20"/>
  <c r="H424" i="20"/>
  <c r="I424" i="20"/>
  <c r="J424" i="20"/>
  <c r="L424" i="20"/>
  <c r="H425" i="20"/>
  <c r="I425" i="20"/>
  <c r="J425" i="20"/>
  <c r="L425" i="20"/>
  <c r="H426" i="20"/>
  <c r="I426" i="20"/>
  <c r="J426" i="20"/>
  <c r="L426" i="20"/>
  <c r="H427" i="20"/>
  <c r="I427" i="20"/>
  <c r="J427" i="20"/>
  <c r="L427" i="20"/>
  <c r="H428" i="20"/>
  <c r="I428" i="20"/>
  <c r="J428" i="20"/>
  <c r="L428" i="20"/>
  <c r="H429" i="20"/>
  <c r="I429" i="20"/>
  <c r="J429" i="20"/>
  <c r="L429" i="20"/>
  <c r="H430" i="20"/>
  <c r="I430" i="20"/>
  <c r="J430" i="20"/>
  <c r="L430" i="20"/>
  <c r="H431" i="20"/>
  <c r="I431" i="20"/>
  <c r="J431" i="20"/>
  <c r="L431" i="20"/>
  <c r="H432" i="20"/>
  <c r="I432" i="20"/>
  <c r="J432" i="20"/>
  <c r="L432" i="20"/>
  <c r="E208" i="5" s="1"/>
  <c r="F208" i="5" s="1"/>
  <c r="H433" i="20"/>
  <c r="I433" i="20"/>
  <c r="J433" i="20"/>
  <c r="L433" i="20"/>
  <c r="E209" i="5" s="1"/>
  <c r="F209" i="5" s="1"/>
  <c r="H434" i="20"/>
  <c r="I434" i="20"/>
  <c r="J434" i="20"/>
  <c r="L434" i="20"/>
  <c r="E210" i="5" s="1"/>
  <c r="F210" i="5" s="1"/>
  <c r="H437" i="20"/>
  <c r="I437" i="20"/>
  <c r="J437" i="20"/>
  <c r="L437" i="20"/>
  <c r="L881" i="19"/>
  <c r="M881" i="19" s="1"/>
  <c r="EQ881" i="19" s="1"/>
  <c r="ES881" i="19"/>
  <c r="ET881" i="19" s="1"/>
  <c r="L431" i="19"/>
  <c r="M431" i="19" s="1"/>
  <c r="EQ431" i="19" s="1"/>
  <c r="ES431" i="19"/>
  <c r="ET431" i="19" s="1"/>
  <c r="ES880" i="19"/>
  <c r="ET880" i="19" s="1"/>
  <c r="ES879" i="19"/>
  <c r="ET879" i="19" s="1"/>
  <c r="ES878" i="19"/>
  <c r="ET878" i="19" s="1"/>
  <c r="ES201" i="19"/>
  <c r="ET201" i="19" s="1"/>
  <c r="ES340" i="19"/>
  <c r="ET340" i="19" s="1"/>
  <c r="L880" i="19"/>
  <c r="L879" i="19"/>
  <c r="L878" i="19"/>
  <c r="L201" i="19"/>
  <c r="L340" i="19"/>
  <c r="I210" i="5" l="1"/>
  <c r="H210" i="5"/>
  <c r="I209" i="5"/>
  <c r="H209" i="5"/>
  <c r="I208" i="5"/>
  <c r="H208" i="5"/>
  <c r="M437" i="27"/>
  <c r="N437" i="27" s="1"/>
  <c r="O437" i="27" s="1"/>
  <c r="M435" i="27"/>
  <c r="N435" i="27" s="1"/>
  <c r="O435" i="27" s="1"/>
  <c r="EO341" i="19"/>
  <c r="N436" i="20"/>
  <c r="M902" i="27"/>
  <c r="N902" i="27" s="1"/>
  <c r="O902" i="27" s="1"/>
  <c r="T422" i="27"/>
  <c r="X422" i="27"/>
  <c r="V422" i="27"/>
  <c r="W422" i="27"/>
  <c r="U422" i="27"/>
  <c r="V627" i="20"/>
  <c r="W627" i="20"/>
  <c r="X627" i="20"/>
  <c r="T627" i="20"/>
  <c r="U627" i="20"/>
  <c r="EL431" i="19" a="1"/>
  <c r="EL431" i="19" s="1"/>
  <c r="EM431" i="19" s="1"/>
  <c r="EL881" i="19" a="1"/>
  <c r="EL881" i="19" s="1"/>
  <c r="EM881" i="19" s="1"/>
  <c r="M435" i="20" s="1"/>
  <c r="M340" i="19"/>
  <c r="M201" i="19"/>
  <c r="M878" i="19"/>
  <c r="M879" i="19"/>
  <c r="M880" i="19"/>
  <c r="L509" i="19"/>
  <c r="M509" i="19" s="1"/>
  <c r="EQ509" i="19" s="1"/>
  <c r="M895" i="27" s="1"/>
  <c r="N895" i="27" s="1"/>
  <c r="O895" i="27" s="1"/>
  <c r="ES509" i="19"/>
  <c r="ET509" i="19" s="1"/>
  <c r="L675" i="19"/>
  <c r="M675" i="19" s="1"/>
  <c r="EQ675" i="19" s="1"/>
  <c r="M896" i="27" s="1"/>
  <c r="N896" i="27" s="1"/>
  <c r="O896" i="27" s="1"/>
  <c r="ES675" i="19"/>
  <c r="ET675" i="19" s="1"/>
  <c r="L676" i="19"/>
  <c r="ES676" i="19"/>
  <c r="ET676" i="19" s="1"/>
  <c r="L677" i="19"/>
  <c r="M677" i="19" s="1"/>
  <c r="EQ677" i="19" s="1"/>
  <c r="M898" i="27" s="1"/>
  <c r="N898" i="27" s="1"/>
  <c r="O898" i="27" s="1"/>
  <c r="ES677" i="19"/>
  <c r="ET677" i="19" s="1"/>
  <c r="L678" i="19"/>
  <c r="M678" i="19" s="1"/>
  <c r="EL678" i="19" s="1" a="1"/>
  <c r="EL678" i="19" s="1"/>
  <c r="EM678" i="19" s="1"/>
  <c r="ES678" i="19"/>
  <c r="ET678" i="19" s="1"/>
  <c r="L679" i="19"/>
  <c r="M679" i="19" s="1"/>
  <c r="EQ679" i="19" s="1"/>
  <c r="M900" i="27" s="1"/>
  <c r="N900" i="27" s="1"/>
  <c r="O900" i="27" s="1"/>
  <c r="ES679" i="19"/>
  <c r="ET679" i="19" s="1"/>
  <c r="L681" i="19"/>
  <c r="M681" i="19" s="1"/>
  <c r="EQ681" i="19" s="1"/>
  <c r="M901" i="27" s="1"/>
  <c r="N901" i="27" s="1"/>
  <c r="O901" i="27" s="1"/>
  <c r="ES681" i="19"/>
  <c r="ET681" i="19" s="1"/>
  <c r="EP341" i="19" l="1"/>
  <c r="O436" i="20"/>
  <c r="EQ678" i="19"/>
  <c r="M899" i="27" s="1"/>
  <c r="N899" i="27" s="1"/>
  <c r="O899" i="27" s="1"/>
  <c r="EL880" i="19" a="1"/>
  <c r="EL880" i="19" s="1"/>
  <c r="EM880" i="19" s="1"/>
  <c r="EN880" i="19" s="1"/>
  <c r="EQ880" i="19"/>
  <c r="M434" i="27" s="1"/>
  <c r="N434" i="27" s="1"/>
  <c r="O434" i="27" s="1"/>
  <c r="EL879" i="19" a="1"/>
  <c r="EL879" i="19" s="1"/>
  <c r="EM879" i="19" s="1"/>
  <c r="M433" i="20" s="1"/>
  <c r="EQ879" i="19"/>
  <c r="M433" i="27" s="1"/>
  <c r="N433" i="27" s="1"/>
  <c r="O433" i="27" s="1"/>
  <c r="EL878" i="19" a="1"/>
  <c r="EL878" i="19" s="1"/>
  <c r="EM878" i="19" s="1"/>
  <c r="EN878" i="19" s="1"/>
  <c r="EQ878" i="19"/>
  <c r="M432" i="27" s="1"/>
  <c r="N432" i="27" s="1"/>
  <c r="O432" i="27" s="1"/>
  <c r="EL201" i="19" a="1"/>
  <c r="EL201" i="19" s="1"/>
  <c r="EM201" i="19" s="1"/>
  <c r="EN201" i="19" s="1"/>
  <c r="EQ201" i="19"/>
  <c r="M431" i="27" s="1"/>
  <c r="N431" i="27" s="1"/>
  <c r="O431" i="27" s="1"/>
  <c r="EL340" i="19" a="1"/>
  <c r="EL340" i="19" s="1"/>
  <c r="EM340" i="19" s="1"/>
  <c r="EN340" i="19" s="1"/>
  <c r="EQ340" i="19"/>
  <c r="M430" i="27" s="1"/>
  <c r="N430" i="27" s="1"/>
  <c r="O430" i="27" s="1"/>
  <c r="EN678" i="19"/>
  <c r="M899" i="20"/>
  <c r="EN431" i="19"/>
  <c r="M902" i="20"/>
  <c r="EN881" i="19"/>
  <c r="N435" i="20" s="1"/>
  <c r="M437" i="20"/>
  <c r="EL679" i="19" a="1"/>
  <c r="EL679" i="19" s="1"/>
  <c r="EM679" i="19" s="1"/>
  <c r="EL677" i="19" a="1"/>
  <c r="EL677" i="19" s="1"/>
  <c r="EM677" i="19" s="1"/>
  <c r="EL681" i="19" a="1"/>
  <c r="EL681" i="19" s="1"/>
  <c r="EM681" i="19" s="1"/>
  <c r="M676" i="19"/>
  <c r="EL509" i="19" a="1"/>
  <c r="EL509" i="19" s="1"/>
  <c r="EM509" i="19" s="1"/>
  <c r="EL675" i="19" a="1"/>
  <c r="EL675" i="19" s="1"/>
  <c r="EM675" i="19" s="1"/>
  <c r="EN879" i="19" l="1"/>
  <c r="EO879" i="19" s="1"/>
  <c r="M431" i="20"/>
  <c r="M432" i="20"/>
  <c r="M434" i="20"/>
  <c r="EL676" i="19" a="1"/>
  <c r="EL676" i="19" s="1"/>
  <c r="EM676" i="19" s="1"/>
  <c r="EN676" i="19" s="1"/>
  <c r="EQ676" i="19"/>
  <c r="M897" i="27" s="1"/>
  <c r="N897" i="27" s="1"/>
  <c r="O897" i="27" s="1"/>
  <c r="M430" i="20"/>
  <c r="EN681" i="19"/>
  <c r="M901" i="20"/>
  <c r="EO678" i="19"/>
  <c r="N899" i="20"/>
  <c r="EN509" i="19"/>
  <c r="M895" i="20"/>
  <c r="EN677" i="19"/>
  <c r="M898" i="20"/>
  <c r="EO431" i="19"/>
  <c r="N902" i="20"/>
  <c r="EN675" i="19"/>
  <c r="M896" i="20"/>
  <c r="EN679" i="19"/>
  <c r="M900" i="20"/>
  <c r="EO881" i="19"/>
  <c r="O435" i="20" s="1"/>
  <c r="N437" i="20"/>
  <c r="EO340" i="19"/>
  <c r="N430" i="20"/>
  <c r="EO878" i="19"/>
  <c r="N432" i="20"/>
  <c r="EO880" i="19"/>
  <c r="N434" i="20"/>
  <c r="EO201" i="19"/>
  <c r="N431" i="20"/>
  <c r="ES865" i="19"/>
  <c r="ET865" i="19" s="1"/>
  <c r="ES751" i="19"/>
  <c r="ET751" i="19" s="1"/>
  <c r="ES750" i="19"/>
  <c r="ET750" i="19" s="1"/>
  <c r="L865" i="19"/>
  <c r="L816" i="19"/>
  <c r="M816" i="19" s="1"/>
  <c r="EL816" i="19" s="1" a="1"/>
  <c r="EL816" i="19" s="1"/>
  <c r="EM816" i="19" s="1"/>
  <c r="L817" i="19"/>
  <c r="M817" i="19" s="1"/>
  <c r="EL817" i="19" s="1" a="1"/>
  <c r="EL817" i="19" s="1"/>
  <c r="EM817" i="19" s="1"/>
  <c r="L818" i="19"/>
  <c r="M818" i="19" s="1"/>
  <c r="EQ818" i="19" s="1"/>
  <c r="M428" i="27" s="1"/>
  <c r="N428" i="27" s="1"/>
  <c r="O428" i="27" s="1"/>
  <c r="N433" i="20" l="1"/>
  <c r="M897" i="20"/>
  <c r="EO675" i="19"/>
  <c r="N896" i="20"/>
  <c r="EO677" i="19"/>
  <c r="N898" i="20"/>
  <c r="EO509" i="19"/>
  <c r="N895" i="20"/>
  <c r="EP431" i="19"/>
  <c r="O902" i="20"/>
  <c r="EO679" i="19"/>
  <c r="N900" i="20"/>
  <c r="EP678" i="19"/>
  <c r="O899" i="20"/>
  <c r="EO676" i="19"/>
  <c r="N897" i="20"/>
  <c r="EO681" i="19"/>
  <c r="N901" i="20"/>
  <c r="EP340" i="19"/>
  <c r="O430" i="20"/>
  <c r="EP881" i="19"/>
  <c r="O437" i="20"/>
  <c r="EN817" i="19"/>
  <c r="M427" i="20"/>
  <c r="EN816" i="19"/>
  <c r="M426" i="20"/>
  <c r="EP201" i="19"/>
  <c r="O431" i="20"/>
  <c r="EP880" i="19"/>
  <c r="O434" i="20"/>
  <c r="EP879" i="19"/>
  <c r="O433" i="20"/>
  <c r="EP878" i="19"/>
  <c r="O432" i="20"/>
  <c r="EQ817" i="19"/>
  <c r="M427" i="27" s="1"/>
  <c r="N427" i="27" s="1"/>
  <c r="O427" i="27" s="1"/>
  <c r="M865" i="19"/>
  <c r="EQ816" i="19"/>
  <c r="M426" i="27" s="1"/>
  <c r="N426" i="27" s="1"/>
  <c r="O426" i="27" s="1"/>
  <c r="EL818" i="19" a="1"/>
  <c r="EL818" i="19" s="1"/>
  <c r="EM818" i="19" s="1"/>
  <c r="L751" i="19"/>
  <c r="M751" i="19" s="1"/>
  <c r="EQ751" i="19" s="1"/>
  <c r="M894" i="27" s="1"/>
  <c r="N894" i="27" s="1"/>
  <c r="O894" i="27" s="1"/>
  <c r="L750" i="19"/>
  <c r="L749" i="19"/>
  <c r="L748" i="19"/>
  <c r="EL865" i="19" l="1" a="1"/>
  <c r="EL865" i="19" s="1"/>
  <c r="EM865" i="19" s="1"/>
  <c r="M429" i="20" s="1"/>
  <c r="EQ865" i="19"/>
  <c r="M429" i="27" s="1"/>
  <c r="N429" i="27" s="1"/>
  <c r="O429" i="27" s="1"/>
  <c r="EP676" i="19"/>
  <c r="O897" i="20"/>
  <c r="EP675" i="19"/>
  <c r="O896" i="20"/>
  <c r="EP679" i="19"/>
  <c r="O900" i="20"/>
  <c r="EP509" i="19"/>
  <c r="O895" i="20"/>
  <c r="EP677" i="19"/>
  <c r="O898" i="20"/>
  <c r="EP681" i="19"/>
  <c r="O901" i="20"/>
  <c r="EN818" i="19"/>
  <c r="M428" i="20"/>
  <c r="EO816" i="19"/>
  <c r="N426" i="20"/>
  <c r="EO817" i="19"/>
  <c r="N427" i="20"/>
  <c r="EL751" i="19" a="1"/>
  <c r="EL751" i="19" s="1"/>
  <c r="EM751" i="19" s="1"/>
  <c r="M750" i="19"/>
  <c r="M749" i="19"/>
  <c r="M748" i="19"/>
  <c r="EN865" i="19" l="1"/>
  <c r="EO865" i="19" s="1"/>
  <c r="EN751" i="19"/>
  <c r="M894" i="20"/>
  <c r="EO818" i="19"/>
  <c r="N428" i="20"/>
  <c r="EP817" i="19"/>
  <c r="O427" i="20"/>
  <c r="EP816" i="19"/>
  <c r="O426" i="20"/>
  <c r="EL750" i="19" a="1"/>
  <c r="EL750" i="19" s="1"/>
  <c r="EM750" i="19" s="1"/>
  <c r="EQ750" i="19"/>
  <c r="M893" i="27" s="1"/>
  <c r="N893" i="27" s="1"/>
  <c r="O893" i="27" s="1"/>
  <c r="EL748" i="19" a="1"/>
  <c r="EL748" i="19" s="1"/>
  <c r="EM748" i="19" s="1"/>
  <c r="EQ748" i="19"/>
  <c r="M891" i="27" s="1"/>
  <c r="N891" i="27" s="1"/>
  <c r="O891" i="27" s="1"/>
  <c r="EL749" i="19" a="1"/>
  <c r="EL749" i="19" s="1"/>
  <c r="EM749" i="19" s="1"/>
  <c r="EQ749" i="19"/>
  <c r="M892" i="27" s="1"/>
  <c r="N892" i="27" s="1"/>
  <c r="O892" i="27" s="1"/>
  <c r="ES354" i="19"/>
  <c r="ET354" i="19" s="1"/>
  <c r="ES355" i="19"/>
  <c r="ET355" i="19" s="1"/>
  <c r="ES339" i="19"/>
  <c r="ET339" i="19" s="1"/>
  <c r="ES335" i="19"/>
  <c r="ET335" i="19" s="1"/>
  <c r="ES844" i="19"/>
  <c r="ET844" i="19" s="1"/>
  <c r="L844" i="19"/>
  <c r="L674" i="19"/>
  <c r="M674" i="19" s="1"/>
  <c r="L673" i="19"/>
  <c r="M673" i="19" s="1"/>
  <c r="L335" i="19"/>
  <c r="L355" i="19"/>
  <c r="M355" i="19" s="1"/>
  <c r="EQ355" i="19" s="1"/>
  <c r="M514" i="27" s="1"/>
  <c r="N514" i="27" s="1"/>
  <c r="O514" i="27" s="1"/>
  <c r="L354" i="19"/>
  <c r="ES229" i="19"/>
  <c r="ET229" i="19" s="1"/>
  <c r="ES230" i="19"/>
  <c r="ET230" i="19" s="1"/>
  <c r="ES231" i="19"/>
  <c r="ET231" i="19" s="1"/>
  <c r="ES232" i="19"/>
  <c r="ET232" i="19" s="1"/>
  <c r="ES615" i="19"/>
  <c r="ES674" i="19"/>
  <c r="ET674" i="19" s="1"/>
  <c r="ES748" i="19"/>
  <c r="ET748" i="19" s="1"/>
  <c r="ES816" i="19"/>
  <c r="ET816" i="19" s="1"/>
  <c r="ES817" i="19"/>
  <c r="ET817" i="19" s="1"/>
  <c r="ES818" i="19"/>
  <c r="ET818" i="19" s="1"/>
  <c r="L232" i="19"/>
  <c r="L231" i="19"/>
  <c r="L230" i="19"/>
  <c r="L229" i="19"/>
  <c r="L339" i="19"/>
  <c r="M339" i="19" s="1"/>
  <c r="EQ339" i="19" s="1"/>
  <c r="M423" i="27" s="1"/>
  <c r="N423" i="27" s="1"/>
  <c r="O423" i="27" s="1"/>
  <c r="H774" i="19"/>
  <c r="G202" i="25"/>
  <c r="G114" i="25"/>
  <c r="G69" i="25"/>
  <c r="G275" i="25"/>
  <c r="G198" i="25"/>
  <c r="G52" i="25"/>
  <c r="G290" i="25"/>
  <c r="G47" i="25"/>
  <c r="G53" i="25"/>
  <c r="G203" i="25"/>
  <c r="G204" i="25"/>
  <c r="G3" i="25"/>
  <c r="G280" i="25"/>
  <c r="G70" i="25"/>
  <c r="G116" i="25"/>
  <c r="G285" i="25"/>
  <c r="G220" i="25"/>
  <c r="G286" i="25"/>
  <c r="G200" i="25"/>
  <c r="G71" i="25"/>
  <c r="G110" i="25"/>
  <c r="G325" i="25"/>
  <c r="G291" i="25"/>
  <c r="G72" i="25"/>
  <c r="G44" i="25"/>
  <c r="G292" i="25"/>
  <c r="G293" i="25"/>
  <c r="G118" i="25"/>
  <c r="G20" i="25"/>
  <c r="G54" i="25"/>
  <c r="G320" i="25"/>
  <c r="G294" i="25"/>
  <c r="G273" i="25"/>
  <c r="G276" i="25"/>
  <c r="G274" i="25"/>
  <c r="G35" i="25"/>
  <c r="G73" i="25"/>
  <c r="G327" i="25"/>
  <c r="G295" i="25"/>
  <c r="G119" i="25"/>
  <c r="G373" i="25"/>
  <c r="G239" i="25"/>
  <c r="G36" i="25"/>
  <c r="G76" i="25"/>
  <c r="G77" i="25"/>
  <c r="G55" i="25"/>
  <c r="G56" i="25"/>
  <c r="G48" i="25"/>
  <c r="G297" i="25"/>
  <c r="G281" i="25"/>
  <c r="G120" i="25"/>
  <c r="G111" i="25"/>
  <c r="G296" i="25"/>
  <c r="G315" i="25"/>
  <c r="G386" i="25"/>
  <c r="G394" i="25"/>
  <c r="G121" i="25"/>
  <c r="G298" i="25"/>
  <c r="G299" i="25"/>
  <c r="G221" i="25"/>
  <c r="G370" i="25"/>
  <c r="G189" i="25"/>
  <c r="G395" i="25"/>
  <c r="G122" i="25"/>
  <c r="G21" i="25"/>
  <c r="G79" i="25"/>
  <c r="G125" i="25"/>
  <c r="G188" i="25"/>
  <c r="G126" i="25"/>
  <c r="G22" i="25"/>
  <c r="G129" i="25"/>
  <c r="G328" i="25"/>
  <c r="G130" i="25"/>
  <c r="G128" i="25"/>
  <c r="G300" i="25"/>
  <c r="G57" i="25"/>
  <c r="G132" i="25"/>
  <c r="G23" i="25"/>
  <c r="G134" i="25"/>
  <c r="G262" i="25"/>
  <c r="G138" i="25"/>
  <c r="G137" i="25"/>
  <c r="G329" i="25"/>
  <c r="G140" i="25"/>
  <c r="G141" i="25"/>
  <c r="G279" i="25"/>
  <c r="G33" i="25"/>
  <c r="G277" i="25"/>
  <c r="G387" i="25"/>
  <c r="G278" i="25"/>
  <c r="G142" i="25"/>
  <c r="G24" i="25"/>
  <c r="G388" i="25"/>
  <c r="G317" i="25"/>
  <c r="G375" i="25"/>
  <c r="G316" i="25"/>
  <c r="G143" i="25"/>
  <c r="G34" i="25"/>
  <c r="G144" i="25"/>
  <c r="G83" i="25"/>
  <c r="G25" i="25"/>
  <c r="G26" i="25"/>
  <c r="G145" i="25"/>
  <c r="G146" i="25"/>
  <c r="G37" i="25"/>
  <c r="G4" i="25"/>
  <c r="G147" i="25"/>
  <c r="G86" i="25"/>
  <c r="G27" i="25"/>
  <c r="G318" i="25"/>
  <c r="G58" i="25"/>
  <c r="G330" i="25"/>
  <c r="G190" i="25"/>
  <c r="G5" i="25"/>
  <c r="G331" i="25"/>
  <c r="G389" i="25"/>
  <c r="G28" i="25"/>
  <c r="G29" i="25"/>
  <c r="G333" i="25"/>
  <c r="G334" i="25"/>
  <c r="G335" i="25"/>
  <c r="G150" i="25"/>
  <c r="G149" i="25"/>
  <c r="G152" i="25"/>
  <c r="G151" i="25"/>
  <c r="G78" i="25"/>
  <c r="G301" i="25"/>
  <c r="G6" i="25"/>
  <c r="G7" i="25"/>
  <c r="G158" i="25"/>
  <c r="G155" i="25"/>
  <c r="G157" i="25"/>
  <c r="G156" i="25"/>
  <c r="G192" i="25"/>
  <c r="G337" i="25"/>
  <c r="G339" i="25"/>
  <c r="G338" i="25"/>
  <c r="G376" i="25"/>
  <c r="G59" i="25"/>
  <c r="G136" i="25"/>
  <c r="G135" i="25"/>
  <c r="G84" i="25"/>
  <c r="G206" i="25"/>
  <c r="G282" i="25"/>
  <c r="G227" i="25"/>
  <c r="G367" i="25"/>
  <c r="G368" i="25"/>
  <c r="G302" i="25"/>
  <c r="G340" i="25"/>
  <c r="G8" i="25"/>
  <c r="G60" i="25"/>
  <c r="G90" i="25"/>
  <c r="G159" i="25"/>
  <c r="G87" i="25"/>
  <c r="G63" i="25"/>
  <c r="G161" i="25"/>
  <c r="G160" i="25"/>
  <c r="G342" i="25"/>
  <c r="G9" i="25"/>
  <c r="G228" i="25"/>
  <c r="G229" i="25"/>
  <c r="G230" i="25"/>
  <c r="G193" i="25"/>
  <c r="G162" i="25"/>
  <c r="G398" i="25"/>
  <c r="G163" i="25"/>
  <c r="G344" i="25"/>
  <c r="G222" i="25"/>
  <c r="G377" i="25"/>
  <c r="G30" i="25"/>
  <c r="G91" i="25"/>
  <c r="G303" i="25"/>
  <c r="G304" i="25"/>
  <c r="G164" i="25"/>
  <c r="G92" i="25"/>
  <c r="G345" i="25"/>
  <c r="G117" i="25"/>
  <c r="G166" i="25"/>
  <c r="G94" i="25"/>
  <c r="G165" i="25"/>
  <c r="G95" i="25"/>
  <c r="G167" i="25"/>
  <c r="G400" i="25"/>
  <c r="G305" i="25"/>
  <c r="G168" i="25"/>
  <c r="G39" i="25"/>
  <c r="G31" i="25"/>
  <c r="G40" i="25"/>
  <c r="G93" i="25"/>
  <c r="G371" i="25"/>
  <c r="G288" i="25"/>
  <c r="G378" i="25"/>
  <c r="G379" i="25"/>
  <c r="G208" i="25"/>
  <c r="G346" i="25"/>
  <c r="G210" i="25"/>
  <c r="G201" i="25"/>
  <c r="G32" i="25"/>
  <c r="G67" i="25"/>
  <c r="G349" i="25"/>
  <c r="G268" i="25"/>
  <c r="G68" i="25"/>
  <c r="G209" i="25"/>
  <c r="G169" i="25"/>
  <c r="G348" i="25"/>
  <c r="G10" i="25"/>
  <c r="G11" i="25"/>
  <c r="G74" i="25"/>
  <c r="G269" i="25"/>
  <c r="G332" i="25"/>
  <c r="G242" i="25"/>
  <c r="G223" i="25"/>
  <c r="G170" i="25"/>
  <c r="G194" i="25"/>
  <c r="G326" i="25"/>
  <c r="G49" i="25"/>
  <c r="G225" i="25"/>
  <c r="G15" i="25"/>
  <c r="G16" i="25"/>
  <c r="G17" i="25"/>
  <c r="G18" i="25"/>
  <c r="G96" i="25"/>
  <c r="G171" i="25"/>
  <c r="G380" i="25"/>
  <c r="G115" i="25"/>
  <c r="G211" i="25"/>
  <c r="G283" i="25"/>
  <c r="G112" i="25"/>
  <c r="G241" i="25"/>
  <c r="G306" i="25"/>
  <c r="G139" i="25"/>
  <c r="G213" i="25"/>
  <c r="G19" i="25"/>
  <c r="G284" i="25"/>
  <c r="G289" i="25"/>
  <c r="G215" i="25"/>
  <c r="G61" i="25"/>
  <c r="G219" i="25"/>
  <c r="G41" i="25"/>
  <c r="G42" i="25"/>
  <c r="G392" i="25"/>
  <c r="G75" i="25"/>
  <c r="G123" i="25"/>
  <c r="G396" i="25"/>
  <c r="G350" i="25"/>
  <c r="G352" i="25"/>
  <c r="G353" i="25"/>
  <c r="G351" i="25"/>
  <c r="G354" i="25"/>
  <c r="G355" i="25"/>
  <c r="G356" i="25"/>
  <c r="G172" i="25"/>
  <c r="G51" i="25"/>
  <c r="G357" i="25"/>
  <c r="G314" i="25"/>
  <c r="G308" i="25"/>
  <c r="G195" i="25"/>
  <c r="G307" i="25"/>
  <c r="G50" i="25"/>
  <c r="G175" i="25"/>
  <c r="G174" i="25"/>
  <c r="G98" i="25"/>
  <c r="G233" i="25"/>
  <c r="G234" i="25"/>
  <c r="G231" i="25"/>
  <c r="G199" i="25"/>
  <c r="G173" i="25"/>
  <c r="G319" i="25"/>
  <c r="G153" i="25"/>
  <c r="G384" i="25"/>
  <c r="G248" i="25"/>
  <c r="G249" i="25"/>
  <c r="G250" i="25"/>
  <c r="G251" i="25"/>
  <c r="G243" i="25"/>
  <c r="G244" i="25"/>
  <c r="G245" i="25"/>
  <c r="G246" i="25"/>
  <c r="G247" i="25"/>
  <c r="G97" i="25"/>
  <c r="G212" i="25"/>
  <c r="G270" i="25"/>
  <c r="G62" i="25"/>
  <c r="G99" i="25"/>
  <c r="G131" i="25"/>
  <c r="G154" i="25"/>
  <c r="G232" i="25"/>
  <c r="G216" i="25"/>
  <c r="G358" i="25"/>
  <c r="G385" i="25"/>
  <c r="G321" i="25"/>
  <c r="G133" i="25"/>
  <c r="G347" i="25"/>
  <c r="G64" i="25"/>
  <c r="G309" i="25"/>
  <c r="G100" i="25"/>
  <c r="G271" i="25"/>
  <c r="G106" i="25"/>
  <c r="G361" i="25"/>
  <c r="G107" i="25"/>
  <c r="G80" i="25"/>
  <c r="G65" i="25"/>
  <c r="G402" i="25"/>
  <c r="G252" i="25"/>
  <c r="G253" i="25"/>
  <c r="G254" i="25"/>
  <c r="G255" i="25"/>
  <c r="G313" i="25"/>
  <c r="G178" i="25"/>
  <c r="G179" i="25"/>
  <c r="G180" i="25"/>
  <c r="G176" i="25"/>
  <c r="G181" i="25"/>
  <c r="G177" i="25"/>
  <c r="G359" i="25"/>
  <c r="G81" i="25"/>
  <c r="G85" i="25"/>
  <c r="G38" i="25"/>
  <c r="G341" i="25"/>
  <c r="G124" i="25"/>
  <c r="G343" i="25"/>
  <c r="G224" i="25"/>
  <c r="G127" i="25"/>
  <c r="G217" i="25"/>
  <c r="G214" i="25"/>
  <c r="G148" i="25"/>
  <c r="G381" i="25"/>
  <c r="G191" i="25"/>
  <c r="G362" i="25"/>
  <c r="G82" i="25"/>
  <c r="G109" i="25"/>
  <c r="G369" i="25"/>
  <c r="G108" i="25"/>
  <c r="G263" i="25"/>
  <c r="G310" i="25"/>
  <c r="G311" i="25"/>
  <c r="G256" i="25"/>
  <c r="G257" i="25"/>
  <c r="G258" i="25"/>
  <c r="G259" i="25"/>
  <c r="G183" i="25"/>
  <c r="G45" i="25"/>
  <c r="G372" i="25"/>
  <c r="G101" i="25"/>
  <c r="G113" i="25"/>
  <c r="G196" i="25"/>
  <c r="G207" i="25"/>
  <c r="G102" i="25"/>
  <c r="G363" i="25"/>
  <c r="G184" i="25"/>
  <c r="G12" i="25"/>
  <c r="G13" i="25"/>
  <c r="G14" i="25"/>
  <c r="G235" i="25"/>
  <c r="G236" i="25"/>
  <c r="G237" i="25"/>
  <c r="G238" i="25"/>
  <c r="G264" i="25"/>
  <c r="G240" i="25"/>
  <c r="G182" i="25"/>
  <c r="G197" i="25"/>
  <c r="G205" i="25"/>
  <c r="G374" i="25"/>
  <c r="G324" i="25"/>
  <c r="G393" i="25"/>
  <c r="G89" i="25"/>
  <c r="G404" i="25"/>
  <c r="G88" i="25"/>
  <c r="G391" i="25"/>
  <c r="G364" i="25"/>
  <c r="G272" i="25"/>
  <c r="G66" i="25"/>
  <c r="G265" i="25"/>
  <c r="G287" i="25"/>
  <c r="G390" i="25"/>
  <c r="G226" i="25"/>
  <c r="G103" i="25"/>
  <c r="G260" i="25"/>
  <c r="G382" i="25"/>
  <c r="G218" i="25"/>
  <c r="G266" i="25"/>
  <c r="G267" i="25"/>
  <c r="G360" i="25"/>
  <c r="G185" i="25"/>
  <c r="G105" i="25"/>
  <c r="G261" i="25"/>
  <c r="G365" i="25"/>
  <c r="G46" i="25"/>
  <c r="G336" i="25"/>
  <c r="G104" i="25"/>
  <c r="G186" i="25"/>
  <c r="G322" i="25"/>
  <c r="G187" i="25"/>
  <c r="G366" i="25"/>
  <c r="G383" i="25"/>
  <c r="G397" i="25"/>
  <c r="G399" i="25"/>
  <c r="G401" i="25"/>
  <c r="G403" i="25"/>
  <c r="D202" i="25"/>
  <c r="D114" i="25"/>
  <c r="D69" i="25"/>
  <c r="D275" i="25"/>
  <c r="D198" i="25"/>
  <c r="D52" i="25"/>
  <c r="D290" i="25"/>
  <c r="D47" i="25"/>
  <c r="D53" i="25"/>
  <c r="D203" i="25"/>
  <c r="D204" i="25"/>
  <c r="D3" i="25"/>
  <c r="D280" i="25"/>
  <c r="D70" i="25"/>
  <c r="D116" i="25"/>
  <c r="D285" i="25"/>
  <c r="D220" i="25"/>
  <c r="D286" i="25"/>
  <c r="D200" i="25"/>
  <c r="D71" i="25"/>
  <c r="D110" i="25"/>
  <c r="D325" i="25"/>
  <c r="D291" i="25"/>
  <c r="D72" i="25"/>
  <c r="D44" i="25"/>
  <c r="D292" i="25"/>
  <c r="D293" i="25"/>
  <c r="D118" i="25"/>
  <c r="D20" i="25"/>
  <c r="D54" i="25"/>
  <c r="D320" i="25"/>
  <c r="D294" i="25"/>
  <c r="D273" i="25"/>
  <c r="D276" i="25"/>
  <c r="D274" i="25"/>
  <c r="D35" i="25"/>
  <c r="D73" i="25"/>
  <c r="D327" i="25"/>
  <c r="D295" i="25"/>
  <c r="D119" i="25"/>
  <c r="D373" i="25"/>
  <c r="D239" i="25"/>
  <c r="D36" i="25"/>
  <c r="D76" i="25"/>
  <c r="D77" i="25"/>
  <c r="D55" i="25"/>
  <c r="D56" i="25"/>
  <c r="D48" i="25"/>
  <c r="D297" i="25"/>
  <c r="D281" i="25"/>
  <c r="D120" i="25"/>
  <c r="D111" i="25"/>
  <c r="D296" i="25"/>
  <c r="D315" i="25"/>
  <c r="D386" i="25"/>
  <c r="D394" i="25"/>
  <c r="D121" i="25"/>
  <c r="D298" i="25"/>
  <c r="D299" i="25"/>
  <c r="D221" i="25"/>
  <c r="D370" i="25"/>
  <c r="D189" i="25"/>
  <c r="D395" i="25"/>
  <c r="D122" i="25"/>
  <c r="D21" i="25"/>
  <c r="D79" i="25"/>
  <c r="D125" i="25"/>
  <c r="D188" i="25"/>
  <c r="D126" i="25"/>
  <c r="D22" i="25"/>
  <c r="D129" i="25"/>
  <c r="D328" i="25"/>
  <c r="D130" i="25"/>
  <c r="D128" i="25"/>
  <c r="D300" i="25"/>
  <c r="D57" i="25"/>
  <c r="D132" i="25"/>
  <c r="D23" i="25"/>
  <c r="D134" i="25"/>
  <c r="D262" i="25"/>
  <c r="D138" i="25"/>
  <c r="D137" i="25"/>
  <c r="D329" i="25"/>
  <c r="D140" i="25"/>
  <c r="D141" i="25"/>
  <c r="D279" i="25"/>
  <c r="D33" i="25"/>
  <c r="D277" i="25"/>
  <c r="D387" i="25"/>
  <c r="D278" i="25"/>
  <c r="D142" i="25"/>
  <c r="D24" i="25"/>
  <c r="D388" i="25"/>
  <c r="D317" i="25"/>
  <c r="D375" i="25"/>
  <c r="D316" i="25"/>
  <c r="D143" i="25"/>
  <c r="D34" i="25"/>
  <c r="D144" i="25"/>
  <c r="D83" i="25"/>
  <c r="D25" i="25"/>
  <c r="D26" i="25"/>
  <c r="D145" i="25"/>
  <c r="D146" i="25"/>
  <c r="D37" i="25"/>
  <c r="D4" i="25"/>
  <c r="D147" i="25"/>
  <c r="D86" i="25"/>
  <c r="D27" i="25"/>
  <c r="D318" i="25"/>
  <c r="D58" i="25"/>
  <c r="D330" i="25"/>
  <c r="D190" i="25"/>
  <c r="D5" i="25"/>
  <c r="D331" i="25"/>
  <c r="D389" i="25"/>
  <c r="D28" i="25"/>
  <c r="D29" i="25"/>
  <c r="D333" i="25"/>
  <c r="D334" i="25"/>
  <c r="D335" i="25"/>
  <c r="D150" i="25"/>
  <c r="D149" i="25"/>
  <c r="D152" i="25"/>
  <c r="D151" i="25"/>
  <c r="D78" i="25"/>
  <c r="D301" i="25"/>
  <c r="D6" i="25"/>
  <c r="D7" i="25"/>
  <c r="D158" i="25"/>
  <c r="D155" i="25"/>
  <c r="D157" i="25"/>
  <c r="D156" i="25"/>
  <c r="D192" i="25"/>
  <c r="D337" i="25"/>
  <c r="D339" i="25"/>
  <c r="D338" i="25"/>
  <c r="D376" i="25"/>
  <c r="D59" i="25"/>
  <c r="D136" i="25"/>
  <c r="D135" i="25"/>
  <c r="D84" i="25"/>
  <c r="D206" i="25"/>
  <c r="D282" i="25"/>
  <c r="D227" i="25"/>
  <c r="D367" i="25"/>
  <c r="D368" i="25"/>
  <c r="D302" i="25"/>
  <c r="D340" i="25"/>
  <c r="D8" i="25"/>
  <c r="D60" i="25"/>
  <c r="D90" i="25"/>
  <c r="D159" i="25"/>
  <c r="D87" i="25"/>
  <c r="D63" i="25"/>
  <c r="D161" i="25"/>
  <c r="D160" i="25"/>
  <c r="D342" i="25"/>
  <c r="D9" i="25"/>
  <c r="D228" i="25"/>
  <c r="D229" i="25"/>
  <c r="D230" i="25"/>
  <c r="D193" i="25"/>
  <c r="D162" i="25"/>
  <c r="D398" i="25"/>
  <c r="D163" i="25"/>
  <c r="D344" i="25"/>
  <c r="D222" i="25"/>
  <c r="D377" i="25"/>
  <c r="D30" i="25"/>
  <c r="D91" i="25"/>
  <c r="D303" i="25"/>
  <c r="D304" i="25"/>
  <c r="D164" i="25"/>
  <c r="D92" i="25"/>
  <c r="D345" i="25"/>
  <c r="D117" i="25"/>
  <c r="D166" i="25"/>
  <c r="D94" i="25"/>
  <c r="D165" i="25"/>
  <c r="D95" i="25"/>
  <c r="D167" i="25"/>
  <c r="D400" i="25"/>
  <c r="D305" i="25"/>
  <c r="D168" i="25"/>
  <c r="D39" i="25"/>
  <c r="D31" i="25"/>
  <c r="D40" i="25"/>
  <c r="D93" i="25"/>
  <c r="D371" i="25"/>
  <c r="D288" i="25"/>
  <c r="D378" i="25"/>
  <c r="D379" i="25"/>
  <c r="D208" i="25"/>
  <c r="D346" i="25"/>
  <c r="D210" i="25"/>
  <c r="D201" i="25"/>
  <c r="D32" i="25"/>
  <c r="D67" i="25"/>
  <c r="D349" i="25"/>
  <c r="D268" i="25"/>
  <c r="D68" i="25"/>
  <c r="D209" i="25"/>
  <c r="D169" i="25"/>
  <c r="D348" i="25"/>
  <c r="D10" i="25"/>
  <c r="D11" i="25"/>
  <c r="D74" i="25"/>
  <c r="D269" i="25"/>
  <c r="D332" i="25"/>
  <c r="D242" i="25"/>
  <c r="D223" i="25"/>
  <c r="D170" i="25"/>
  <c r="D194" i="25"/>
  <c r="D326" i="25"/>
  <c r="D49" i="25"/>
  <c r="D225" i="25"/>
  <c r="D15" i="25"/>
  <c r="D16" i="25"/>
  <c r="D17" i="25"/>
  <c r="D18" i="25"/>
  <c r="D96" i="25"/>
  <c r="D171" i="25"/>
  <c r="D380" i="25"/>
  <c r="D115" i="25"/>
  <c r="D211" i="25"/>
  <c r="D283" i="25"/>
  <c r="D112" i="25"/>
  <c r="D241" i="25"/>
  <c r="D306" i="25"/>
  <c r="D139" i="25"/>
  <c r="D213" i="25"/>
  <c r="D19" i="25"/>
  <c r="D284" i="25"/>
  <c r="D289" i="25"/>
  <c r="D215" i="25"/>
  <c r="D61" i="25"/>
  <c r="D219" i="25"/>
  <c r="D41" i="25"/>
  <c r="D42" i="25"/>
  <c r="D392" i="25"/>
  <c r="D75" i="25"/>
  <c r="D123" i="25"/>
  <c r="D396" i="25"/>
  <c r="D350" i="25"/>
  <c r="D352" i="25"/>
  <c r="D353" i="25"/>
  <c r="D351" i="25"/>
  <c r="D354" i="25"/>
  <c r="D355" i="25"/>
  <c r="D356" i="25"/>
  <c r="D172" i="25"/>
  <c r="D51" i="25"/>
  <c r="D357" i="25"/>
  <c r="D314" i="25"/>
  <c r="D308" i="25"/>
  <c r="D195" i="25"/>
  <c r="D307" i="25"/>
  <c r="D50" i="25"/>
  <c r="D175" i="25"/>
  <c r="D174" i="25"/>
  <c r="D98" i="25"/>
  <c r="D233" i="25"/>
  <c r="D234" i="25"/>
  <c r="D231" i="25"/>
  <c r="D199" i="25"/>
  <c r="D173" i="25"/>
  <c r="D319" i="25"/>
  <c r="D153" i="25"/>
  <c r="D384" i="25"/>
  <c r="D248" i="25"/>
  <c r="D249" i="25"/>
  <c r="D250" i="25"/>
  <c r="D251" i="25"/>
  <c r="D243" i="25"/>
  <c r="D244" i="25"/>
  <c r="D245" i="25"/>
  <c r="D246" i="25"/>
  <c r="D247" i="25"/>
  <c r="D97" i="25"/>
  <c r="D212" i="25"/>
  <c r="D270" i="25"/>
  <c r="D62" i="25"/>
  <c r="D99" i="25"/>
  <c r="D131" i="25"/>
  <c r="D154" i="25"/>
  <c r="D232" i="25"/>
  <c r="D216" i="25"/>
  <c r="D358" i="25"/>
  <c r="D385" i="25"/>
  <c r="D321" i="25"/>
  <c r="D133" i="25"/>
  <c r="D347" i="25"/>
  <c r="D64" i="25"/>
  <c r="D309" i="25"/>
  <c r="D100" i="25"/>
  <c r="D271" i="25"/>
  <c r="D323" i="25"/>
  <c r="D106" i="25"/>
  <c r="D361" i="25"/>
  <c r="D107" i="25"/>
  <c r="D80" i="25"/>
  <c r="D65" i="25"/>
  <c r="D402" i="25"/>
  <c r="D252" i="25"/>
  <c r="D253" i="25"/>
  <c r="D254" i="25"/>
  <c r="D255" i="25"/>
  <c r="D313" i="25"/>
  <c r="D178" i="25"/>
  <c r="D179" i="25"/>
  <c r="D180" i="25"/>
  <c r="D176" i="25"/>
  <c r="D181" i="25"/>
  <c r="D177" i="25"/>
  <c r="D359" i="25"/>
  <c r="D81" i="25"/>
  <c r="D85" i="25"/>
  <c r="D38" i="25"/>
  <c r="D341" i="25"/>
  <c r="D124" i="25"/>
  <c r="D343" i="25"/>
  <c r="D224" i="25"/>
  <c r="D127" i="25"/>
  <c r="D217" i="25"/>
  <c r="D214" i="25"/>
  <c r="D148" i="25"/>
  <c r="D381" i="25"/>
  <c r="D191" i="25"/>
  <c r="D362" i="25"/>
  <c r="D82" i="25"/>
  <c r="D109" i="25"/>
  <c r="D369" i="25"/>
  <c r="D108" i="25"/>
  <c r="D263" i="25"/>
  <c r="D310" i="25"/>
  <c r="D311" i="25"/>
  <c r="D256" i="25"/>
  <c r="D257" i="25"/>
  <c r="D258" i="25"/>
  <c r="D259" i="25"/>
  <c r="D183" i="25"/>
  <c r="D45" i="25"/>
  <c r="D372" i="25"/>
  <c r="D101" i="25"/>
  <c r="D113" i="25"/>
  <c r="D196" i="25"/>
  <c r="D207" i="25"/>
  <c r="D102" i="25"/>
  <c r="D363" i="25"/>
  <c r="D184" i="25"/>
  <c r="D12" i="25"/>
  <c r="D13" i="25"/>
  <c r="D14" i="25"/>
  <c r="D235" i="25"/>
  <c r="D236" i="25"/>
  <c r="D237" i="25"/>
  <c r="D238" i="25"/>
  <c r="D264" i="25"/>
  <c r="D240" i="25"/>
  <c r="D182" i="25"/>
  <c r="D197" i="25"/>
  <c r="D205" i="25"/>
  <c r="D374" i="25"/>
  <c r="D324" i="25"/>
  <c r="D393" i="25"/>
  <c r="D89" i="25"/>
  <c r="D404" i="25"/>
  <c r="D88" i="25"/>
  <c r="D391" i="25"/>
  <c r="D364" i="25"/>
  <c r="D272" i="25"/>
  <c r="D66" i="25"/>
  <c r="D265" i="25"/>
  <c r="D287" i="25"/>
  <c r="D390" i="25"/>
  <c r="D226" i="25"/>
  <c r="D103" i="25"/>
  <c r="D260" i="25"/>
  <c r="D382" i="25"/>
  <c r="D218" i="25"/>
  <c r="D266" i="25"/>
  <c r="D267" i="25"/>
  <c r="D43" i="25"/>
  <c r="D360" i="25"/>
  <c r="D185" i="25"/>
  <c r="D312" i="25"/>
  <c r="D105" i="25"/>
  <c r="D261" i="25"/>
  <c r="D365" i="25"/>
  <c r="D46" i="25"/>
  <c r="D336" i="25"/>
  <c r="D104" i="25"/>
  <c r="D186" i="25"/>
  <c r="D322" i="25"/>
  <c r="D187" i="25"/>
  <c r="D366" i="25"/>
  <c r="D383" i="25"/>
  <c r="D397" i="25"/>
  <c r="D399" i="25"/>
  <c r="D401" i="25"/>
  <c r="D403" i="25"/>
  <c r="C202" i="25"/>
  <c r="C114" i="25"/>
  <c r="C69" i="25"/>
  <c r="C275" i="25"/>
  <c r="C198" i="25"/>
  <c r="C52" i="25"/>
  <c r="C290" i="25"/>
  <c r="C47" i="25"/>
  <c r="C53" i="25"/>
  <c r="C203" i="25"/>
  <c r="C204" i="25"/>
  <c r="C3" i="25"/>
  <c r="C280" i="25"/>
  <c r="C70" i="25"/>
  <c r="C116" i="25"/>
  <c r="C285" i="25"/>
  <c r="C220" i="25"/>
  <c r="C286" i="25"/>
  <c r="C200" i="25"/>
  <c r="C71" i="25"/>
  <c r="C110" i="25"/>
  <c r="C325" i="25"/>
  <c r="C291" i="25"/>
  <c r="C72" i="25"/>
  <c r="C44" i="25"/>
  <c r="C292" i="25"/>
  <c r="C293" i="25"/>
  <c r="C118" i="25"/>
  <c r="C20" i="25"/>
  <c r="C54" i="25"/>
  <c r="C320" i="25"/>
  <c r="C294" i="25"/>
  <c r="C273" i="25"/>
  <c r="C276" i="25"/>
  <c r="C274" i="25"/>
  <c r="C35" i="25"/>
  <c r="C73" i="25"/>
  <c r="C327" i="25"/>
  <c r="C295" i="25"/>
  <c r="C119" i="25"/>
  <c r="C373" i="25"/>
  <c r="C239" i="25"/>
  <c r="C36" i="25"/>
  <c r="C76" i="25"/>
  <c r="C77" i="25"/>
  <c r="C55" i="25"/>
  <c r="C56" i="25"/>
  <c r="C48" i="25"/>
  <c r="C297" i="25"/>
  <c r="C281" i="25"/>
  <c r="C120" i="25"/>
  <c r="C111" i="25"/>
  <c r="C296" i="25"/>
  <c r="C315" i="25"/>
  <c r="C386" i="25"/>
  <c r="C394" i="25"/>
  <c r="C121" i="25"/>
  <c r="C298" i="25"/>
  <c r="C299" i="25"/>
  <c r="C221" i="25"/>
  <c r="C370" i="25"/>
  <c r="C189" i="25"/>
  <c r="C395" i="25"/>
  <c r="C122" i="25"/>
  <c r="C21" i="25"/>
  <c r="C79" i="25"/>
  <c r="C125" i="25"/>
  <c r="C188" i="25"/>
  <c r="C126" i="25"/>
  <c r="C22" i="25"/>
  <c r="C129" i="25"/>
  <c r="C328" i="25"/>
  <c r="C130" i="25"/>
  <c r="C128" i="25"/>
  <c r="C300" i="25"/>
  <c r="C57" i="25"/>
  <c r="C132" i="25"/>
  <c r="C23" i="25"/>
  <c r="C134" i="25"/>
  <c r="C262" i="25"/>
  <c r="C138" i="25"/>
  <c r="C137" i="25"/>
  <c r="C329" i="25"/>
  <c r="C140" i="25"/>
  <c r="C141" i="25"/>
  <c r="C279" i="25"/>
  <c r="C33" i="25"/>
  <c r="C277" i="25"/>
  <c r="C387" i="25"/>
  <c r="C278" i="25"/>
  <c r="C142" i="25"/>
  <c r="C24" i="25"/>
  <c r="C388" i="25"/>
  <c r="C317" i="25"/>
  <c r="C375" i="25"/>
  <c r="C316" i="25"/>
  <c r="C143" i="25"/>
  <c r="C34" i="25"/>
  <c r="C144" i="25"/>
  <c r="C83" i="25"/>
  <c r="C25" i="25"/>
  <c r="C26" i="25"/>
  <c r="C145" i="25"/>
  <c r="C146" i="25"/>
  <c r="C37" i="25"/>
  <c r="C4" i="25"/>
  <c r="C147" i="25"/>
  <c r="C86" i="25"/>
  <c r="C27" i="25"/>
  <c r="C318" i="25"/>
  <c r="C58" i="25"/>
  <c r="C330" i="25"/>
  <c r="C190" i="25"/>
  <c r="C5" i="25"/>
  <c r="C331" i="25"/>
  <c r="C389" i="25"/>
  <c r="C28" i="25"/>
  <c r="C29" i="25"/>
  <c r="C333" i="25"/>
  <c r="C334" i="25"/>
  <c r="C335" i="25"/>
  <c r="C150" i="25"/>
  <c r="C149" i="25"/>
  <c r="C152" i="25"/>
  <c r="C151" i="25"/>
  <c r="C78" i="25"/>
  <c r="C301" i="25"/>
  <c r="C6" i="25"/>
  <c r="C7" i="25"/>
  <c r="C158" i="25"/>
  <c r="C155" i="25"/>
  <c r="C157" i="25"/>
  <c r="C156" i="25"/>
  <c r="C192" i="25"/>
  <c r="C337" i="25"/>
  <c r="C339" i="25"/>
  <c r="C338" i="25"/>
  <c r="C376" i="25"/>
  <c r="C59" i="25"/>
  <c r="C136" i="25"/>
  <c r="C135" i="25"/>
  <c r="C84" i="25"/>
  <c r="C206" i="25"/>
  <c r="C282" i="25"/>
  <c r="C227" i="25"/>
  <c r="C367" i="25"/>
  <c r="C368" i="25"/>
  <c r="C302" i="25"/>
  <c r="C340" i="25"/>
  <c r="C8" i="25"/>
  <c r="C60" i="25"/>
  <c r="C90" i="25"/>
  <c r="C159" i="25"/>
  <c r="C87" i="25"/>
  <c r="C63" i="25"/>
  <c r="C161" i="25"/>
  <c r="C160" i="25"/>
  <c r="C342" i="25"/>
  <c r="C9" i="25"/>
  <c r="C228" i="25"/>
  <c r="C229" i="25"/>
  <c r="C230" i="25"/>
  <c r="C193" i="25"/>
  <c r="C162" i="25"/>
  <c r="C398" i="25"/>
  <c r="C163" i="25"/>
  <c r="C344" i="25"/>
  <c r="C222" i="25"/>
  <c r="C377" i="25"/>
  <c r="C30" i="25"/>
  <c r="C91" i="25"/>
  <c r="C303" i="25"/>
  <c r="C304" i="25"/>
  <c r="C164" i="25"/>
  <c r="C92" i="25"/>
  <c r="C345" i="25"/>
  <c r="C117" i="25"/>
  <c r="C166" i="25"/>
  <c r="C94" i="25"/>
  <c r="C165" i="25"/>
  <c r="C95" i="25"/>
  <c r="C167" i="25"/>
  <c r="C400" i="25"/>
  <c r="C305" i="25"/>
  <c r="C168" i="25"/>
  <c r="C39" i="25"/>
  <c r="C31" i="25"/>
  <c r="C40" i="25"/>
  <c r="C93" i="25"/>
  <c r="C371" i="25"/>
  <c r="C288" i="25"/>
  <c r="C378" i="25"/>
  <c r="C379" i="25"/>
  <c r="C208" i="25"/>
  <c r="C346" i="25"/>
  <c r="C210" i="25"/>
  <c r="C201" i="25"/>
  <c r="C32" i="25"/>
  <c r="C67" i="25"/>
  <c r="C349" i="25"/>
  <c r="C268" i="25"/>
  <c r="C68" i="25"/>
  <c r="C209" i="25"/>
  <c r="C169" i="25"/>
  <c r="C348" i="25"/>
  <c r="C10" i="25"/>
  <c r="C11" i="25"/>
  <c r="C74" i="25"/>
  <c r="C269" i="25"/>
  <c r="C332" i="25"/>
  <c r="C242" i="25"/>
  <c r="C223" i="25"/>
  <c r="C170" i="25"/>
  <c r="C194" i="25"/>
  <c r="C326" i="25"/>
  <c r="C49" i="25"/>
  <c r="C225" i="25"/>
  <c r="C15" i="25"/>
  <c r="C16" i="25"/>
  <c r="C17" i="25"/>
  <c r="C18" i="25"/>
  <c r="C96" i="25"/>
  <c r="C171" i="25"/>
  <c r="C380" i="25"/>
  <c r="C115" i="25"/>
  <c r="C211" i="25"/>
  <c r="C283" i="25"/>
  <c r="C112" i="25"/>
  <c r="C241" i="25"/>
  <c r="C306" i="25"/>
  <c r="C139" i="25"/>
  <c r="C213" i="25"/>
  <c r="C19" i="25"/>
  <c r="C284" i="25"/>
  <c r="C289" i="25"/>
  <c r="C215" i="25"/>
  <c r="C61" i="25"/>
  <c r="C219" i="25"/>
  <c r="C41" i="25"/>
  <c r="C42" i="25"/>
  <c r="C392" i="25"/>
  <c r="C75" i="25"/>
  <c r="C123" i="25"/>
  <c r="C396" i="25"/>
  <c r="C350" i="25"/>
  <c r="C352" i="25"/>
  <c r="C353" i="25"/>
  <c r="C351" i="25"/>
  <c r="C354" i="25"/>
  <c r="C355" i="25"/>
  <c r="C356" i="25"/>
  <c r="C172" i="25"/>
  <c r="C51" i="25"/>
  <c r="C357" i="25"/>
  <c r="C314" i="25"/>
  <c r="C308" i="25"/>
  <c r="C195" i="25"/>
  <c r="C307" i="25"/>
  <c r="C50" i="25"/>
  <c r="C175" i="25"/>
  <c r="C174" i="25"/>
  <c r="C98" i="25"/>
  <c r="C233" i="25"/>
  <c r="C234" i="25"/>
  <c r="C231" i="25"/>
  <c r="C199" i="25"/>
  <c r="C173" i="25"/>
  <c r="C319" i="25"/>
  <c r="C153" i="25"/>
  <c r="C384" i="25"/>
  <c r="C248" i="25"/>
  <c r="C249" i="25"/>
  <c r="C250" i="25"/>
  <c r="C251" i="25"/>
  <c r="C243" i="25"/>
  <c r="C244" i="25"/>
  <c r="C245" i="25"/>
  <c r="C246" i="25"/>
  <c r="C247" i="25"/>
  <c r="C97" i="25"/>
  <c r="C212" i="25"/>
  <c r="C270" i="25"/>
  <c r="C62" i="25"/>
  <c r="C99" i="25"/>
  <c r="C131" i="25"/>
  <c r="C154" i="25"/>
  <c r="C232" i="25"/>
  <c r="C216" i="25"/>
  <c r="C358" i="25"/>
  <c r="C385" i="25"/>
  <c r="C321" i="25"/>
  <c r="C133" i="25"/>
  <c r="C347" i="25"/>
  <c r="C64" i="25"/>
  <c r="C309" i="25"/>
  <c r="C100" i="25"/>
  <c r="C271" i="25"/>
  <c r="C323" i="25"/>
  <c r="C106" i="25"/>
  <c r="C361" i="25"/>
  <c r="C107" i="25"/>
  <c r="C80" i="25"/>
  <c r="C65" i="25"/>
  <c r="C402" i="25"/>
  <c r="C252" i="25"/>
  <c r="C253" i="25"/>
  <c r="C254" i="25"/>
  <c r="C255" i="25"/>
  <c r="C313" i="25"/>
  <c r="C178" i="25"/>
  <c r="C179" i="25"/>
  <c r="C180" i="25"/>
  <c r="C176" i="25"/>
  <c r="C181" i="25"/>
  <c r="C177" i="25"/>
  <c r="C359" i="25"/>
  <c r="C81" i="25"/>
  <c r="C85" i="25"/>
  <c r="C38" i="25"/>
  <c r="C341" i="25"/>
  <c r="C124" i="25"/>
  <c r="C343" i="25"/>
  <c r="C224" i="25"/>
  <c r="C127" i="25"/>
  <c r="C217" i="25"/>
  <c r="C214" i="25"/>
  <c r="C148" i="25"/>
  <c r="C381" i="25"/>
  <c r="C191" i="25"/>
  <c r="C362" i="25"/>
  <c r="C82" i="25"/>
  <c r="C109" i="25"/>
  <c r="C369" i="25"/>
  <c r="C108" i="25"/>
  <c r="C263" i="25"/>
  <c r="C310" i="25"/>
  <c r="C311" i="25"/>
  <c r="C256" i="25"/>
  <c r="C257" i="25"/>
  <c r="C258" i="25"/>
  <c r="C259" i="25"/>
  <c r="C183" i="25"/>
  <c r="C45" i="25"/>
  <c r="C372" i="25"/>
  <c r="C101" i="25"/>
  <c r="C113" i="25"/>
  <c r="C196" i="25"/>
  <c r="C207" i="25"/>
  <c r="C102" i="25"/>
  <c r="C363" i="25"/>
  <c r="C184" i="25"/>
  <c r="C12" i="25"/>
  <c r="C13" i="25"/>
  <c r="C14" i="25"/>
  <c r="C235" i="25"/>
  <c r="C236" i="25"/>
  <c r="C237" i="25"/>
  <c r="C238" i="25"/>
  <c r="C264" i="25"/>
  <c r="C240" i="25"/>
  <c r="C182" i="25"/>
  <c r="C197" i="25"/>
  <c r="C205" i="25"/>
  <c r="C374" i="25"/>
  <c r="C324" i="25"/>
  <c r="C393" i="25"/>
  <c r="C89" i="25"/>
  <c r="C404" i="25"/>
  <c r="C88" i="25"/>
  <c r="C391" i="25"/>
  <c r="C364" i="25"/>
  <c r="C272" i="25"/>
  <c r="C66" i="25"/>
  <c r="C265" i="25"/>
  <c r="C287" i="25"/>
  <c r="C390" i="25"/>
  <c r="C226" i="25"/>
  <c r="C103" i="25"/>
  <c r="C260" i="25"/>
  <c r="C382" i="25"/>
  <c r="C218" i="25"/>
  <c r="C266" i="25"/>
  <c r="C267" i="25"/>
  <c r="C43" i="25"/>
  <c r="C360" i="25"/>
  <c r="C185" i="25"/>
  <c r="C312" i="25"/>
  <c r="C105" i="25"/>
  <c r="C261" i="25"/>
  <c r="C365" i="25"/>
  <c r="C46" i="25"/>
  <c r="C336" i="25"/>
  <c r="C104" i="25"/>
  <c r="C186" i="25"/>
  <c r="C322" i="25"/>
  <c r="C187" i="25"/>
  <c r="C366" i="25"/>
  <c r="C383" i="25"/>
  <c r="C397" i="25"/>
  <c r="C399" i="25"/>
  <c r="C401" i="25"/>
  <c r="C403" i="25"/>
  <c r="J13" i="21"/>
  <c r="J14" i="21"/>
  <c r="J15" i="21"/>
  <c r="J17" i="21"/>
  <c r="J18" i="21"/>
  <c r="J19" i="21"/>
  <c r="J20" i="21"/>
  <c r="L2" i="21"/>
  <c r="K2" i="21"/>
  <c r="J2" i="21"/>
  <c r="J6" i="21"/>
  <c r="J7" i="21"/>
  <c r="J8" i="21"/>
  <c r="E2" i="21"/>
  <c r="E50" i="21"/>
  <c r="D2" i="21"/>
  <c r="D50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6" i="21"/>
  <c r="C67" i="21"/>
  <c r="C69" i="21"/>
  <c r="C70" i="21"/>
  <c r="C71" i="21"/>
  <c r="C72" i="21"/>
  <c r="C73" i="21"/>
  <c r="C74" i="21"/>
  <c r="C76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L887" i="20"/>
  <c r="J887" i="20"/>
  <c r="I887" i="20"/>
  <c r="H887" i="20"/>
  <c r="L887" i="27"/>
  <c r="I887" i="27"/>
  <c r="H887" i="27"/>
  <c r="C3" i="27"/>
  <c r="O963" i="27"/>
  <c r="N963" i="27"/>
  <c r="M963" i="27"/>
  <c r="L963" i="27"/>
  <c r="J963" i="27"/>
  <c r="H963" i="27"/>
  <c r="L886" i="27"/>
  <c r="J886" i="27"/>
  <c r="I886" i="27"/>
  <c r="H886" i="27"/>
  <c r="L885" i="27"/>
  <c r="I885" i="27"/>
  <c r="H885" i="27"/>
  <c r="R884" i="27"/>
  <c r="Q884" i="27"/>
  <c r="L884" i="27"/>
  <c r="I884" i="27"/>
  <c r="H884" i="27"/>
  <c r="R883" i="27"/>
  <c r="Q883" i="27"/>
  <c r="L883" i="27"/>
  <c r="I883" i="27"/>
  <c r="H883" i="27"/>
  <c r="R882" i="27"/>
  <c r="Q882" i="27"/>
  <c r="L882" i="27"/>
  <c r="I882" i="27"/>
  <c r="H882" i="27"/>
  <c r="R881" i="27"/>
  <c r="Q881" i="27"/>
  <c r="L881" i="27"/>
  <c r="I881" i="27"/>
  <c r="H881" i="27"/>
  <c r="R880" i="27"/>
  <c r="Q880" i="27"/>
  <c r="L880" i="27"/>
  <c r="I880" i="27"/>
  <c r="H880" i="27"/>
  <c r="R879" i="27"/>
  <c r="Q879" i="27"/>
  <c r="L879" i="27"/>
  <c r="I879" i="27"/>
  <c r="H879" i="27"/>
  <c r="R878" i="27"/>
  <c r="Q878" i="27"/>
  <c r="L878" i="27"/>
  <c r="I878" i="27"/>
  <c r="H878" i="27"/>
  <c r="R877" i="27"/>
  <c r="Q877" i="27"/>
  <c r="L877" i="27"/>
  <c r="I877" i="27"/>
  <c r="H877" i="27"/>
  <c r="S876" i="27"/>
  <c r="R876" i="27"/>
  <c r="Q876" i="27"/>
  <c r="L876" i="27"/>
  <c r="J876" i="27"/>
  <c r="I876" i="27"/>
  <c r="H876" i="27"/>
  <c r="R875" i="27"/>
  <c r="Q875" i="27"/>
  <c r="L875" i="27"/>
  <c r="I875" i="27"/>
  <c r="H875" i="27"/>
  <c r="S874" i="27"/>
  <c r="R874" i="27"/>
  <c r="Q874" i="27"/>
  <c r="L874" i="27"/>
  <c r="J874" i="27"/>
  <c r="I874" i="27"/>
  <c r="H874" i="27"/>
  <c r="S873" i="27"/>
  <c r="Q873" i="27"/>
  <c r="L873" i="27"/>
  <c r="J873" i="27"/>
  <c r="I873" i="27"/>
  <c r="S872" i="27"/>
  <c r="R872" i="27"/>
  <c r="Q872" i="27"/>
  <c r="L872" i="27"/>
  <c r="J872" i="27"/>
  <c r="I872" i="27"/>
  <c r="H872" i="27"/>
  <c r="S871" i="27"/>
  <c r="R871" i="27"/>
  <c r="Q871" i="27"/>
  <c r="L871" i="27"/>
  <c r="J871" i="27"/>
  <c r="I871" i="27"/>
  <c r="H871" i="27"/>
  <c r="R870" i="27"/>
  <c r="Q870" i="27"/>
  <c r="L870" i="27"/>
  <c r="I870" i="27"/>
  <c r="H870" i="27"/>
  <c r="R869" i="27"/>
  <c r="Q869" i="27"/>
  <c r="L869" i="27"/>
  <c r="I869" i="27"/>
  <c r="H869" i="27"/>
  <c r="R868" i="27"/>
  <c r="Q868" i="27"/>
  <c r="L868" i="27"/>
  <c r="I868" i="27"/>
  <c r="H868" i="27"/>
  <c r="S867" i="27"/>
  <c r="R867" i="27"/>
  <c r="Q867" i="27"/>
  <c r="L867" i="27"/>
  <c r="J867" i="27"/>
  <c r="I867" i="27"/>
  <c r="H867" i="27"/>
  <c r="S866" i="27"/>
  <c r="R866" i="27"/>
  <c r="Q866" i="27"/>
  <c r="L866" i="27"/>
  <c r="J866" i="27"/>
  <c r="I866" i="27"/>
  <c r="H866" i="27"/>
  <c r="S865" i="27"/>
  <c r="R865" i="27"/>
  <c r="Q865" i="27"/>
  <c r="L865" i="27"/>
  <c r="J865" i="27"/>
  <c r="I865" i="27"/>
  <c r="H865" i="27"/>
  <c r="S864" i="27"/>
  <c r="R864" i="27"/>
  <c r="Q864" i="27"/>
  <c r="L864" i="27"/>
  <c r="J864" i="27"/>
  <c r="I864" i="27"/>
  <c r="H864" i="27"/>
  <c r="S863" i="27"/>
  <c r="R863" i="27"/>
  <c r="Q863" i="27"/>
  <c r="L863" i="27"/>
  <c r="J863" i="27"/>
  <c r="I863" i="27"/>
  <c r="H863" i="27"/>
  <c r="S862" i="27"/>
  <c r="R862" i="27"/>
  <c r="Q862" i="27"/>
  <c r="L862" i="27"/>
  <c r="J862" i="27"/>
  <c r="I862" i="27"/>
  <c r="H862" i="27"/>
  <c r="S861" i="27"/>
  <c r="R861" i="27"/>
  <c r="Q861" i="27"/>
  <c r="L861" i="27"/>
  <c r="J861" i="27"/>
  <c r="I861" i="27"/>
  <c r="H861" i="27"/>
  <c r="S860" i="27"/>
  <c r="R860" i="27"/>
  <c r="Q860" i="27"/>
  <c r="L860" i="27"/>
  <c r="J860" i="27"/>
  <c r="I860" i="27"/>
  <c r="H860" i="27"/>
  <c r="S859" i="27"/>
  <c r="R859" i="27"/>
  <c r="Q859" i="27"/>
  <c r="L859" i="27"/>
  <c r="J859" i="27"/>
  <c r="I859" i="27"/>
  <c r="H859" i="27"/>
  <c r="S858" i="27"/>
  <c r="R858" i="27"/>
  <c r="Q858" i="27"/>
  <c r="L858" i="27"/>
  <c r="J858" i="27"/>
  <c r="I858" i="27"/>
  <c r="H858" i="27"/>
  <c r="S857" i="27"/>
  <c r="R857" i="27"/>
  <c r="Q857" i="27"/>
  <c r="L857" i="27"/>
  <c r="J857" i="27"/>
  <c r="I857" i="27"/>
  <c r="H857" i="27"/>
  <c r="S856" i="27"/>
  <c r="R856" i="27"/>
  <c r="Q856" i="27"/>
  <c r="L856" i="27"/>
  <c r="J856" i="27"/>
  <c r="I856" i="27"/>
  <c r="H856" i="27"/>
  <c r="S855" i="27"/>
  <c r="R855" i="27"/>
  <c r="Q855" i="27"/>
  <c r="L855" i="27"/>
  <c r="J855" i="27"/>
  <c r="I855" i="27"/>
  <c r="H855" i="27"/>
  <c r="S854" i="27"/>
  <c r="R854" i="27"/>
  <c r="Q854" i="27"/>
  <c r="L854" i="27"/>
  <c r="J854" i="27"/>
  <c r="I854" i="27"/>
  <c r="H854" i="27"/>
  <c r="S853" i="27"/>
  <c r="R853" i="27"/>
  <c r="Q853" i="27"/>
  <c r="L853" i="27"/>
  <c r="J853" i="27"/>
  <c r="I853" i="27"/>
  <c r="H853" i="27"/>
  <c r="S852" i="27"/>
  <c r="R852" i="27"/>
  <c r="Q852" i="27"/>
  <c r="L852" i="27"/>
  <c r="J852" i="27"/>
  <c r="I852" i="27"/>
  <c r="H852" i="27"/>
  <c r="S851" i="27"/>
  <c r="R851" i="27"/>
  <c r="Q851" i="27"/>
  <c r="L851" i="27"/>
  <c r="J851" i="27"/>
  <c r="I851" i="27"/>
  <c r="H851" i="27"/>
  <c r="S850" i="27"/>
  <c r="R850" i="27"/>
  <c r="Q850" i="27"/>
  <c r="L850" i="27"/>
  <c r="J850" i="27"/>
  <c r="I850" i="27"/>
  <c r="H850" i="27"/>
  <c r="S849" i="27"/>
  <c r="R849" i="27"/>
  <c r="Q849" i="27"/>
  <c r="L849" i="27"/>
  <c r="J849" i="27"/>
  <c r="I849" i="27"/>
  <c r="H849" i="27"/>
  <c r="S848" i="27"/>
  <c r="R848" i="27"/>
  <c r="Q848" i="27"/>
  <c r="L848" i="27"/>
  <c r="J848" i="27"/>
  <c r="I848" i="27"/>
  <c r="H848" i="27"/>
  <c r="S847" i="27"/>
  <c r="R847" i="27"/>
  <c r="Q847" i="27"/>
  <c r="L847" i="27"/>
  <c r="J847" i="27"/>
  <c r="I847" i="27"/>
  <c r="H847" i="27"/>
  <c r="S846" i="27"/>
  <c r="R846" i="27"/>
  <c r="Q846" i="27"/>
  <c r="L846" i="27"/>
  <c r="J846" i="27"/>
  <c r="I846" i="27"/>
  <c r="H846" i="27"/>
  <c r="S845" i="27"/>
  <c r="R845" i="27"/>
  <c r="Q845" i="27"/>
  <c r="L845" i="27"/>
  <c r="J845" i="27"/>
  <c r="I845" i="27"/>
  <c r="H845" i="27"/>
  <c r="S844" i="27"/>
  <c r="R844" i="27"/>
  <c r="Q844" i="27"/>
  <c r="L844" i="27"/>
  <c r="J844" i="27"/>
  <c r="I844" i="27"/>
  <c r="H844" i="27"/>
  <c r="S843" i="27"/>
  <c r="R843" i="27"/>
  <c r="Q843" i="27"/>
  <c r="L843" i="27"/>
  <c r="J843" i="27"/>
  <c r="I843" i="27"/>
  <c r="H843" i="27"/>
  <c r="S842" i="27"/>
  <c r="R842" i="27"/>
  <c r="Q842" i="27"/>
  <c r="L842" i="27"/>
  <c r="J842" i="27"/>
  <c r="I842" i="27"/>
  <c r="H842" i="27"/>
  <c r="S841" i="27"/>
  <c r="Q841" i="27"/>
  <c r="L841" i="27"/>
  <c r="J841" i="27"/>
  <c r="I841" i="27"/>
  <c r="S840" i="27"/>
  <c r="Q840" i="27"/>
  <c r="L840" i="27"/>
  <c r="J840" i="27"/>
  <c r="I840" i="27"/>
  <c r="S839" i="27"/>
  <c r="R839" i="27"/>
  <c r="Q839" i="27"/>
  <c r="L839" i="27"/>
  <c r="J839" i="27"/>
  <c r="I839" i="27"/>
  <c r="H839" i="27"/>
  <c r="S838" i="27"/>
  <c r="R838" i="27"/>
  <c r="Q838" i="27"/>
  <c r="L838" i="27"/>
  <c r="J838" i="27"/>
  <c r="I838" i="27"/>
  <c r="H838" i="27"/>
  <c r="S837" i="27"/>
  <c r="R837" i="27"/>
  <c r="Q837" i="27"/>
  <c r="L837" i="27"/>
  <c r="J837" i="27"/>
  <c r="I837" i="27"/>
  <c r="H837" i="27"/>
  <c r="S836" i="27"/>
  <c r="R836" i="27"/>
  <c r="Q836" i="27"/>
  <c r="L836" i="27"/>
  <c r="J836" i="27"/>
  <c r="I836" i="27"/>
  <c r="H836" i="27"/>
  <c r="S835" i="27"/>
  <c r="R835" i="27"/>
  <c r="Q835" i="27"/>
  <c r="L835" i="27"/>
  <c r="J835" i="27"/>
  <c r="I835" i="27"/>
  <c r="H835" i="27"/>
  <c r="S834" i="27"/>
  <c r="R834" i="27"/>
  <c r="Q834" i="27"/>
  <c r="L834" i="27"/>
  <c r="J834" i="27"/>
  <c r="I834" i="27"/>
  <c r="H834" i="27"/>
  <c r="S833" i="27"/>
  <c r="R833" i="27"/>
  <c r="Q833" i="27"/>
  <c r="L833" i="27"/>
  <c r="J833" i="27"/>
  <c r="I833" i="27"/>
  <c r="H833" i="27"/>
  <c r="S832" i="27"/>
  <c r="R832" i="27"/>
  <c r="Q832" i="27"/>
  <c r="L832" i="27"/>
  <c r="J832" i="27"/>
  <c r="I832" i="27"/>
  <c r="H832" i="27"/>
  <c r="S831" i="27"/>
  <c r="R831" i="27"/>
  <c r="Q831" i="27"/>
  <c r="L831" i="27"/>
  <c r="J831" i="27"/>
  <c r="I831" i="27"/>
  <c r="H831" i="27"/>
  <c r="S830" i="27"/>
  <c r="R830" i="27"/>
  <c r="Q830" i="27"/>
  <c r="L830" i="27"/>
  <c r="J830" i="27"/>
  <c r="I830" i="27"/>
  <c r="H830" i="27"/>
  <c r="S829" i="27"/>
  <c r="R829" i="27"/>
  <c r="Q829" i="27"/>
  <c r="L829" i="27"/>
  <c r="J829" i="27"/>
  <c r="I829" i="27"/>
  <c r="H829" i="27"/>
  <c r="S828" i="27"/>
  <c r="R828" i="27"/>
  <c r="Q828" i="27"/>
  <c r="L828" i="27"/>
  <c r="J828" i="27"/>
  <c r="I828" i="27"/>
  <c r="H828" i="27"/>
  <c r="S827" i="27"/>
  <c r="R827" i="27"/>
  <c r="Q827" i="27"/>
  <c r="L827" i="27"/>
  <c r="J827" i="27"/>
  <c r="I827" i="27"/>
  <c r="H827" i="27"/>
  <c r="S826" i="27"/>
  <c r="R826" i="27"/>
  <c r="Q826" i="27"/>
  <c r="L826" i="27"/>
  <c r="J826" i="27"/>
  <c r="I826" i="27"/>
  <c r="H826" i="27"/>
  <c r="S825" i="27"/>
  <c r="R825" i="27"/>
  <c r="Q825" i="27"/>
  <c r="L825" i="27"/>
  <c r="J825" i="27"/>
  <c r="I825" i="27"/>
  <c r="H825" i="27"/>
  <c r="S824" i="27"/>
  <c r="R824" i="27"/>
  <c r="Q824" i="27"/>
  <c r="L824" i="27"/>
  <c r="J824" i="27"/>
  <c r="I824" i="27"/>
  <c r="H824" i="27"/>
  <c r="S823" i="27"/>
  <c r="R823" i="27"/>
  <c r="Q823" i="27"/>
  <c r="L823" i="27"/>
  <c r="J823" i="27"/>
  <c r="I823" i="27"/>
  <c r="H823" i="27"/>
  <c r="S822" i="27"/>
  <c r="R822" i="27"/>
  <c r="Q822" i="27"/>
  <c r="L822" i="27"/>
  <c r="J822" i="27"/>
  <c r="I822" i="27"/>
  <c r="H822" i="27"/>
  <c r="S821" i="27"/>
  <c r="R821" i="27"/>
  <c r="Q821" i="27"/>
  <c r="L821" i="27"/>
  <c r="J821" i="27"/>
  <c r="I821" i="27"/>
  <c r="H821" i="27"/>
  <c r="S820" i="27"/>
  <c r="R820" i="27"/>
  <c r="Q820" i="27"/>
  <c r="L820" i="27"/>
  <c r="J820" i="27"/>
  <c r="I820" i="27"/>
  <c r="H820" i="27"/>
  <c r="S819" i="27"/>
  <c r="R819" i="27"/>
  <c r="Q819" i="27"/>
  <c r="L819" i="27"/>
  <c r="J819" i="27"/>
  <c r="I819" i="27"/>
  <c r="H819" i="27"/>
  <c r="S818" i="27"/>
  <c r="R818" i="27"/>
  <c r="Q818" i="27"/>
  <c r="L818" i="27"/>
  <c r="J818" i="27"/>
  <c r="I818" i="27"/>
  <c r="H818" i="27"/>
  <c r="S817" i="27"/>
  <c r="R817" i="27"/>
  <c r="Q817" i="27"/>
  <c r="L817" i="27"/>
  <c r="J817" i="27"/>
  <c r="I817" i="27"/>
  <c r="H817" i="27"/>
  <c r="S816" i="27"/>
  <c r="R816" i="27"/>
  <c r="Q816" i="27"/>
  <c r="L816" i="27"/>
  <c r="J816" i="27"/>
  <c r="I816" i="27"/>
  <c r="H816" i="27"/>
  <c r="S815" i="27"/>
  <c r="R815" i="27"/>
  <c r="Q815" i="27"/>
  <c r="L815" i="27"/>
  <c r="J815" i="27"/>
  <c r="I815" i="27"/>
  <c r="H815" i="27"/>
  <c r="S814" i="27"/>
  <c r="R814" i="27"/>
  <c r="Q814" i="27"/>
  <c r="L814" i="27"/>
  <c r="J814" i="27"/>
  <c r="I814" i="27"/>
  <c r="H814" i="27"/>
  <c r="S813" i="27"/>
  <c r="R813" i="27"/>
  <c r="Q813" i="27"/>
  <c r="L813" i="27"/>
  <c r="J813" i="27"/>
  <c r="I813" i="27"/>
  <c r="H813" i="27"/>
  <c r="S812" i="27"/>
  <c r="R812" i="27"/>
  <c r="Q812" i="27"/>
  <c r="L812" i="27"/>
  <c r="J812" i="27"/>
  <c r="I812" i="27"/>
  <c r="H812" i="27"/>
  <c r="S811" i="27"/>
  <c r="R811" i="27"/>
  <c r="Q811" i="27"/>
  <c r="L811" i="27"/>
  <c r="J811" i="27"/>
  <c r="I811" i="27"/>
  <c r="H811" i="27"/>
  <c r="S810" i="27"/>
  <c r="R810" i="27"/>
  <c r="Q810" i="27"/>
  <c r="L810" i="27"/>
  <c r="J810" i="27"/>
  <c r="I810" i="27"/>
  <c r="H810" i="27"/>
  <c r="S809" i="27"/>
  <c r="R809" i="27"/>
  <c r="Q809" i="27"/>
  <c r="L809" i="27"/>
  <c r="J809" i="27"/>
  <c r="I809" i="27"/>
  <c r="H809" i="27"/>
  <c r="S808" i="27"/>
  <c r="R808" i="27"/>
  <c r="Q808" i="27"/>
  <c r="L808" i="27"/>
  <c r="J808" i="27"/>
  <c r="I808" i="27"/>
  <c r="H808" i="27"/>
  <c r="S807" i="27"/>
  <c r="R807" i="27"/>
  <c r="Q807" i="27"/>
  <c r="L807" i="27"/>
  <c r="J807" i="27"/>
  <c r="I807" i="27"/>
  <c r="H807" i="27"/>
  <c r="S806" i="27"/>
  <c r="R806" i="27"/>
  <c r="Q806" i="27"/>
  <c r="L806" i="27"/>
  <c r="J806" i="27"/>
  <c r="I806" i="27"/>
  <c r="H806" i="27"/>
  <c r="S805" i="27"/>
  <c r="R805" i="27"/>
  <c r="Q805" i="27"/>
  <c r="L805" i="27"/>
  <c r="J805" i="27"/>
  <c r="I805" i="27"/>
  <c r="H805" i="27"/>
  <c r="S804" i="27"/>
  <c r="R804" i="27"/>
  <c r="Q804" i="27"/>
  <c r="L804" i="27"/>
  <c r="J804" i="27"/>
  <c r="I804" i="27"/>
  <c r="H804" i="27"/>
  <c r="S803" i="27"/>
  <c r="R803" i="27"/>
  <c r="Q803" i="27"/>
  <c r="L803" i="27"/>
  <c r="J803" i="27"/>
  <c r="I803" i="27"/>
  <c r="H803" i="27"/>
  <c r="S802" i="27"/>
  <c r="R802" i="27"/>
  <c r="Q802" i="27"/>
  <c r="L802" i="27"/>
  <c r="J802" i="27"/>
  <c r="I802" i="27"/>
  <c r="H802" i="27"/>
  <c r="S801" i="27"/>
  <c r="R801" i="27"/>
  <c r="Q801" i="27"/>
  <c r="L801" i="27"/>
  <c r="J801" i="27"/>
  <c r="I801" i="27"/>
  <c r="H801" i="27"/>
  <c r="S800" i="27"/>
  <c r="R800" i="27"/>
  <c r="Q800" i="27"/>
  <c r="L800" i="27"/>
  <c r="J800" i="27"/>
  <c r="I800" i="27"/>
  <c r="H800" i="27"/>
  <c r="S799" i="27"/>
  <c r="R799" i="27"/>
  <c r="Q799" i="27"/>
  <c r="L799" i="27"/>
  <c r="J799" i="27"/>
  <c r="I799" i="27"/>
  <c r="H799" i="27"/>
  <c r="S798" i="27"/>
  <c r="R798" i="27"/>
  <c r="Q798" i="27"/>
  <c r="L798" i="27"/>
  <c r="J798" i="27"/>
  <c r="I798" i="27"/>
  <c r="H798" i="27"/>
  <c r="S797" i="27"/>
  <c r="R797" i="27"/>
  <c r="Q797" i="27"/>
  <c r="L797" i="27"/>
  <c r="J797" i="27"/>
  <c r="I797" i="27"/>
  <c r="H797" i="27"/>
  <c r="S796" i="27"/>
  <c r="R796" i="27"/>
  <c r="Q796" i="27"/>
  <c r="L796" i="27"/>
  <c r="J796" i="27"/>
  <c r="I796" i="27"/>
  <c r="H796" i="27"/>
  <c r="S795" i="27"/>
  <c r="R795" i="27"/>
  <c r="Q795" i="27"/>
  <c r="L795" i="27"/>
  <c r="J795" i="27"/>
  <c r="I795" i="27"/>
  <c r="H795" i="27"/>
  <c r="S794" i="27"/>
  <c r="R794" i="27"/>
  <c r="Q794" i="27"/>
  <c r="L794" i="27"/>
  <c r="J794" i="27"/>
  <c r="I794" i="27"/>
  <c r="H794" i="27"/>
  <c r="S793" i="27"/>
  <c r="R793" i="27"/>
  <c r="Q793" i="27"/>
  <c r="L793" i="27"/>
  <c r="J793" i="27"/>
  <c r="I793" i="27"/>
  <c r="H793" i="27"/>
  <c r="S792" i="27"/>
  <c r="R792" i="27"/>
  <c r="Q792" i="27"/>
  <c r="L792" i="27"/>
  <c r="J792" i="27"/>
  <c r="I792" i="27"/>
  <c r="H792" i="27"/>
  <c r="S791" i="27"/>
  <c r="R791" i="27"/>
  <c r="Q791" i="27"/>
  <c r="L791" i="27"/>
  <c r="J791" i="27"/>
  <c r="I791" i="27"/>
  <c r="H791" i="27"/>
  <c r="S790" i="27"/>
  <c r="R790" i="27"/>
  <c r="Q790" i="27"/>
  <c r="L790" i="27"/>
  <c r="J790" i="27"/>
  <c r="I790" i="27"/>
  <c r="H790" i="27"/>
  <c r="S789" i="27"/>
  <c r="R789" i="27"/>
  <c r="Q789" i="27"/>
  <c r="L789" i="27"/>
  <c r="J789" i="27"/>
  <c r="I789" i="27"/>
  <c r="H789" i="27"/>
  <c r="S788" i="27"/>
  <c r="R788" i="27"/>
  <c r="Q788" i="27"/>
  <c r="L788" i="27"/>
  <c r="J788" i="27"/>
  <c r="I788" i="27"/>
  <c r="H788" i="27"/>
  <c r="S787" i="27"/>
  <c r="R787" i="27"/>
  <c r="Q787" i="27"/>
  <c r="L787" i="27"/>
  <c r="J787" i="27"/>
  <c r="I787" i="27"/>
  <c r="H787" i="27"/>
  <c r="S786" i="27"/>
  <c r="R786" i="27"/>
  <c r="Q786" i="27"/>
  <c r="L786" i="27"/>
  <c r="J786" i="27"/>
  <c r="I786" i="27"/>
  <c r="H786" i="27"/>
  <c r="S785" i="27"/>
  <c r="R785" i="27"/>
  <c r="Q785" i="27"/>
  <c r="L785" i="27"/>
  <c r="J785" i="27"/>
  <c r="I785" i="27"/>
  <c r="H785" i="27"/>
  <c r="S784" i="27"/>
  <c r="R784" i="27"/>
  <c r="Q784" i="27"/>
  <c r="L784" i="27"/>
  <c r="J784" i="27"/>
  <c r="I784" i="27"/>
  <c r="H784" i="27"/>
  <c r="S783" i="27"/>
  <c r="R783" i="27"/>
  <c r="Q783" i="27"/>
  <c r="L783" i="27"/>
  <c r="J783" i="27"/>
  <c r="I783" i="27"/>
  <c r="H783" i="27"/>
  <c r="S782" i="27"/>
  <c r="R782" i="27"/>
  <c r="Q782" i="27"/>
  <c r="L782" i="27"/>
  <c r="J782" i="27"/>
  <c r="I782" i="27"/>
  <c r="H782" i="27"/>
  <c r="S781" i="27"/>
  <c r="R781" i="27"/>
  <c r="Q781" i="27"/>
  <c r="L781" i="27"/>
  <c r="J781" i="27"/>
  <c r="I781" i="27"/>
  <c r="H781" i="27"/>
  <c r="S780" i="27"/>
  <c r="R780" i="27"/>
  <c r="Q780" i="27"/>
  <c r="L780" i="27"/>
  <c r="J780" i="27"/>
  <c r="I780" i="27"/>
  <c r="H780" i="27"/>
  <c r="S779" i="27"/>
  <c r="R779" i="27"/>
  <c r="Q779" i="27"/>
  <c r="L779" i="27"/>
  <c r="J779" i="27"/>
  <c r="I779" i="27"/>
  <c r="H779" i="27"/>
  <c r="S778" i="27"/>
  <c r="R778" i="27"/>
  <c r="Q778" i="27"/>
  <c r="L778" i="27"/>
  <c r="J778" i="27"/>
  <c r="I778" i="27"/>
  <c r="H778" i="27"/>
  <c r="S777" i="27"/>
  <c r="R777" i="27"/>
  <c r="Q777" i="27"/>
  <c r="L777" i="27"/>
  <c r="J777" i="27"/>
  <c r="I777" i="27"/>
  <c r="H777" i="27"/>
  <c r="S776" i="27"/>
  <c r="R776" i="27"/>
  <c r="Q776" i="27"/>
  <c r="L776" i="27"/>
  <c r="J776" i="27"/>
  <c r="I776" i="27"/>
  <c r="H776" i="27"/>
  <c r="S775" i="27"/>
  <c r="R775" i="27"/>
  <c r="Q775" i="27"/>
  <c r="L775" i="27"/>
  <c r="J775" i="27"/>
  <c r="I775" i="27"/>
  <c r="H775" i="27"/>
  <c r="S774" i="27"/>
  <c r="R774" i="27"/>
  <c r="Q774" i="27"/>
  <c r="L774" i="27"/>
  <c r="J774" i="27"/>
  <c r="I774" i="27"/>
  <c r="H774" i="27"/>
  <c r="S773" i="27"/>
  <c r="R773" i="27"/>
  <c r="Q773" i="27"/>
  <c r="L773" i="27"/>
  <c r="J773" i="27"/>
  <c r="I773" i="27"/>
  <c r="H773" i="27"/>
  <c r="S772" i="27"/>
  <c r="R772" i="27"/>
  <c r="Q772" i="27"/>
  <c r="L772" i="27"/>
  <c r="J772" i="27"/>
  <c r="I772" i="27"/>
  <c r="H772" i="27"/>
  <c r="S771" i="27"/>
  <c r="R771" i="27"/>
  <c r="Q771" i="27"/>
  <c r="L771" i="27"/>
  <c r="J771" i="27"/>
  <c r="I771" i="27"/>
  <c r="H771" i="27"/>
  <c r="S770" i="27"/>
  <c r="R770" i="27"/>
  <c r="Q770" i="27"/>
  <c r="L770" i="27"/>
  <c r="J770" i="27"/>
  <c r="I770" i="27"/>
  <c r="H770" i="27"/>
  <c r="S769" i="27"/>
  <c r="R769" i="27"/>
  <c r="Q769" i="27"/>
  <c r="L769" i="27"/>
  <c r="J769" i="27"/>
  <c r="I769" i="27"/>
  <c r="H769" i="27"/>
  <c r="S768" i="27"/>
  <c r="R768" i="27"/>
  <c r="Q768" i="27"/>
  <c r="L768" i="27"/>
  <c r="J768" i="27"/>
  <c r="I768" i="27"/>
  <c r="H768" i="27"/>
  <c r="S767" i="27"/>
  <c r="R767" i="27"/>
  <c r="Q767" i="27"/>
  <c r="L767" i="27"/>
  <c r="J767" i="27"/>
  <c r="I767" i="27"/>
  <c r="H767" i="27"/>
  <c r="S766" i="27"/>
  <c r="R766" i="27"/>
  <c r="Q766" i="27"/>
  <c r="L766" i="27"/>
  <c r="J766" i="27"/>
  <c r="I766" i="27"/>
  <c r="H766" i="27"/>
  <c r="S765" i="27"/>
  <c r="R765" i="27"/>
  <c r="Q765" i="27"/>
  <c r="L765" i="27"/>
  <c r="J765" i="27"/>
  <c r="I765" i="27"/>
  <c r="H765" i="27"/>
  <c r="S764" i="27"/>
  <c r="R764" i="27"/>
  <c r="Q764" i="27"/>
  <c r="L764" i="27"/>
  <c r="J764" i="27"/>
  <c r="I764" i="27"/>
  <c r="H764" i="27"/>
  <c r="S763" i="27"/>
  <c r="R763" i="27"/>
  <c r="Q763" i="27"/>
  <c r="L763" i="27"/>
  <c r="J763" i="27"/>
  <c r="I763" i="27"/>
  <c r="H763" i="27"/>
  <c r="S762" i="27"/>
  <c r="R762" i="27"/>
  <c r="Q762" i="27"/>
  <c r="L762" i="27"/>
  <c r="J762" i="27"/>
  <c r="I762" i="27"/>
  <c r="H762" i="27"/>
  <c r="S761" i="27"/>
  <c r="R761" i="27"/>
  <c r="Q761" i="27"/>
  <c r="L761" i="27"/>
  <c r="J761" i="27"/>
  <c r="I761" i="27"/>
  <c r="H761" i="27"/>
  <c r="S760" i="27"/>
  <c r="R760" i="27"/>
  <c r="Q760" i="27"/>
  <c r="L760" i="27"/>
  <c r="J760" i="27"/>
  <c r="I760" i="27"/>
  <c r="H760" i="27"/>
  <c r="S759" i="27"/>
  <c r="R759" i="27"/>
  <c r="Q759" i="27"/>
  <c r="L759" i="27"/>
  <c r="J759" i="27"/>
  <c r="I759" i="27"/>
  <c r="H759" i="27"/>
  <c r="S758" i="27"/>
  <c r="R758" i="27"/>
  <c r="Q758" i="27"/>
  <c r="L758" i="27"/>
  <c r="J758" i="27"/>
  <c r="I758" i="27"/>
  <c r="H758" i="27"/>
  <c r="S757" i="27"/>
  <c r="R757" i="27"/>
  <c r="Q757" i="27"/>
  <c r="L757" i="27"/>
  <c r="J757" i="27"/>
  <c r="I757" i="27"/>
  <c r="H757" i="27"/>
  <c r="S756" i="27"/>
  <c r="R756" i="27"/>
  <c r="Q756" i="27"/>
  <c r="L756" i="27"/>
  <c r="J756" i="27"/>
  <c r="I756" i="27"/>
  <c r="H756" i="27"/>
  <c r="S755" i="27"/>
  <c r="R755" i="27"/>
  <c r="Q755" i="27"/>
  <c r="L755" i="27"/>
  <c r="J755" i="27"/>
  <c r="I755" i="27"/>
  <c r="H755" i="27"/>
  <c r="S754" i="27"/>
  <c r="R754" i="27"/>
  <c r="Q754" i="27"/>
  <c r="L754" i="27"/>
  <c r="J754" i="27"/>
  <c r="I754" i="27"/>
  <c r="H754" i="27"/>
  <c r="S753" i="27"/>
  <c r="R753" i="27"/>
  <c r="Q753" i="27"/>
  <c r="L753" i="27"/>
  <c r="J753" i="27"/>
  <c r="I753" i="27"/>
  <c r="H753" i="27"/>
  <c r="S752" i="27"/>
  <c r="R752" i="27"/>
  <c r="Q752" i="27"/>
  <c r="L752" i="27"/>
  <c r="J752" i="27"/>
  <c r="I752" i="27"/>
  <c r="H752" i="27"/>
  <c r="S751" i="27"/>
  <c r="R751" i="27"/>
  <c r="Q751" i="27"/>
  <c r="L751" i="27"/>
  <c r="J751" i="27"/>
  <c r="I751" i="27"/>
  <c r="H751" i="27"/>
  <c r="S750" i="27"/>
  <c r="R750" i="27"/>
  <c r="Q750" i="27"/>
  <c r="L750" i="27"/>
  <c r="J750" i="27"/>
  <c r="I750" i="27"/>
  <c r="H750" i="27"/>
  <c r="S749" i="27"/>
  <c r="R749" i="27"/>
  <c r="Q749" i="27"/>
  <c r="L749" i="27"/>
  <c r="J749" i="27"/>
  <c r="I749" i="27"/>
  <c r="H749" i="27"/>
  <c r="S748" i="27"/>
  <c r="R748" i="27"/>
  <c r="Q748" i="27"/>
  <c r="L748" i="27"/>
  <c r="J748" i="27"/>
  <c r="I748" i="27"/>
  <c r="H748" i="27"/>
  <c r="S747" i="27"/>
  <c r="R747" i="27"/>
  <c r="Q747" i="27"/>
  <c r="L747" i="27"/>
  <c r="J747" i="27"/>
  <c r="I747" i="27"/>
  <c r="H747" i="27"/>
  <c r="S746" i="27"/>
  <c r="R746" i="27"/>
  <c r="Q746" i="27"/>
  <c r="L746" i="27"/>
  <c r="J746" i="27"/>
  <c r="I746" i="27"/>
  <c r="H746" i="27"/>
  <c r="S745" i="27"/>
  <c r="R745" i="27"/>
  <c r="Q745" i="27"/>
  <c r="L745" i="27"/>
  <c r="J745" i="27"/>
  <c r="I745" i="27"/>
  <c r="H745" i="27"/>
  <c r="S744" i="27"/>
  <c r="R744" i="27"/>
  <c r="Q744" i="27"/>
  <c r="L744" i="27"/>
  <c r="J744" i="27"/>
  <c r="I744" i="27"/>
  <c r="H744" i="27"/>
  <c r="S743" i="27"/>
  <c r="R743" i="27"/>
  <c r="Q743" i="27"/>
  <c r="L743" i="27"/>
  <c r="J743" i="27"/>
  <c r="I743" i="27"/>
  <c r="H743" i="27"/>
  <c r="S742" i="27"/>
  <c r="R742" i="27"/>
  <c r="Q742" i="27"/>
  <c r="L742" i="27"/>
  <c r="J742" i="27"/>
  <c r="I742" i="27"/>
  <c r="H742" i="27"/>
  <c r="S741" i="27"/>
  <c r="R741" i="27"/>
  <c r="Q741" i="27"/>
  <c r="L741" i="27"/>
  <c r="J741" i="27"/>
  <c r="I741" i="27"/>
  <c r="H741" i="27"/>
  <c r="S740" i="27"/>
  <c r="R740" i="27"/>
  <c r="Q740" i="27"/>
  <c r="L740" i="27"/>
  <c r="J740" i="27"/>
  <c r="I740" i="27"/>
  <c r="H740" i="27"/>
  <c r="S739" i="27"/>
  <c r="R739" i="27"/>
  <c r="Q739" i="27"/>
  <c r="L739" i="27"/>
  <c r="J739" i="27"/>
  <c r="I739" i="27"/>
  <c r="H739" i="27"/>
  <c r="S738" i="27"/>
  <c r="R738" i="27"/>
  <c r="Q738" i="27"/>
  <c r="L738" i="27"/>
  <c r="J738" i="27"/>
  <c r="I738" i="27"/>
  <c r="H738" i="27"/>
  <c r="S737" i="27"/>
  <c r="R737" i="27"/>
  <c r="Q737" i="27"/>
  <c r="L737" i="27"/>
  <c r="J737" i="27"/>
  <c r="I737" i="27"/>
  <c r="H737" i="27"/>
  <c r="S736" i="27"/>
  <c r="R736" i="27"/>
  <c r="Q736" i="27"/>
  <c r="L736" i="27"/>
  <c r="J736" i="27"/>
  <c r="I736" i="27"/>
  <c r="H736" i="27"/>
  <c r="S735" i="27"/>
  <c r="R735" i="27"/>
  <c r="Q735" i="27"/>
  <c r="L735" i="27"/>
  <c r="J735" i="27"/>
  <c r="I735" i="27"/>
  <c r="H735" i="27"/>
  <c r="S734" i="27"/>
  <c r="R734" i="27"/>
  <c r="Q734" i="27"/>
  <c r="L734" i="27"/>
  <c r="J734" i="27"/>
  <c r="I734" i="27"/>
  <c r="H734" i="27"/>
  <c r="S733" i="27"/>
  <c r="R733" i="27"/>
  <c r="Q733" i="27"/>
  <c r="L733" i="27"/>
  <c r="J733" i="27"/>
  <c r="I733" i="27"/>
  <c r="H733" i="27"/>
  <c r="S732" i="27"/>
  <c r="R732" i="27"/>
  <c r="Q732" i="27"/>
  <c r="L732" i="27"/>
  <c r="J732" i="27"/>
  <c r="I732" i="27"/>
  <c r="H732" i="27"/>
  <c r="S731" i="27"/>
  <c r="R731" i="27"/>
  <c r="Q731" i="27"/>
  <c r="L731" i="27"/>
  <c r="J731" i="27"/>
  <c r="I731" i="27"/>
  <c r="H731" i="27"/>
  <c r="S730" i="27"/>
  <c r="R730" i="27"/>
  <c r="Q730" i="27"/>
  <c r="L730" i="27"/>
  <c r="J730" i="27"/>
  <c r="I730" i="27"/>
  <c r="H730" i="27"/>
  <c r="S729" i="27"/>
  <c r="R729" i="27"/>
  <c r="Q729" i="27"/>
  <c r="L729" i="27"/>
  <c r="J729" i="27"/>
  <c r="I729" i="27"/>
  <c r="H729" i="27"/>
  <c r="S728" i="27"/>
  <c r="R728" i="27"/>
  <c r="Q728" i="27"/>
  <c r="L728" i="27"/>
  <c r="J728" i="27"/>
  <c r="I728" i="27"/>
  <c r="H728" i="27"/>
  <c r="S727" i="27"/>
  <c r="R727" i="27"/>
  <c r="Q727" i="27"/>
  <c r="L727" i="27"/>
  <c r="J727" i="27"/>
  <c r="I727" i="27"/>
  <c r="H727" i="27"/>
  <c r="S726" i="27"/>
  <c r="R726" i="27"/>
  <c r="Q726" i="27"/>
  <c r="L726" i="27"/>
  <c r="J726" i="27"/>
  <c r="I726" i="27"/>
  <c r="H726" i="27"/>
  <c r="S725" i="27"/>
  <c r="R725" i="27"/>
  <c r="Q725" i="27"/>
  <c r="L725" i="27"/>
  <c r="J725" i="27"/>
  <c r="I725" i="27"/>
  <c r="H725" i="27"/>
  <c r="S724" i="27"/>
  <c r="R724" i="27"/>
  <c r="Q724" i="27"/>
  <c r="L724" i="27"/>
  <c r="J724" i="27"/>
  <c r="I724" i="27"/>
  <c r="H724" i="27"/>
  <c r="S723" i="27"/>
  <c r="R723" i="27"/>
  <c r="Q723" i="27"/>
  <c r="L723" i="27"/>
  <c r="J723" i="27"/>
  <c r="I723" i="27"/>
  <c r="H723" i="27"/>
  <c r="S722" i="27"/>
  <c r="R722" i="27"/>
  <c r="Q722" i="27"/>
  <c r="L722" i="27"/>
  <c r="J722" i="27"/>
  <c r="I722" i="27"/>
  <c r="H722" i="27"/>
  <c r="S721" i="27"/>
  <c r="R721" i="27"/>
  <c r="Q721" i="27"/>
  <c r="L721" i="27"/>
  <c r="J721" i="27"/>
  <c r="I721" i="27"/>
  <c r="H721" i="27"/>
  <c r="S720" i="27"/>
  <c r="R720" i="27"/>
  <c r="Q720" i="27"/>
  <c r="L720" i="27"/>
  <c r="J720" i="27"/>
  <c r="I720" i="27"/>
  <c r="H720" i="27"/>
  <c r="S719" i="27"/>
  <c r="R719" i="27"/>
  <c r="Q719" i="27"/>
  <c r="L719" i="27"/>
  <c r="J719" i="27"/>
  <c r="I719" i="27"/>
  <c r="H719" i="27"/>
  <c r="S718" i="27"/>
  <c r="R718" i="27"/>
  <c r="Q718" i="27"/>
  <c r="L718" i="27"/>
  <c r="J718" i="27"/>
  <c r="I718" i="27"/>
  <c r="H718" i="27"/>
  <c r="S717" i="27"/>
  <c r="R717" i="27"/>
  <c r="Q717" i="27"/>
  <c r="L717" i="27"/>
  <c r="J717" i="27"/>
  <c r="I717" i="27"/>
  <c r="H717" i="27"/>
  <c r="S716" i="27"/>
  <c r="R716" i="27"/>
  <c r="Q716" i="27"/>
  <c r="L716" i="27"/>
  <c r="J716" i="27"/>
  <c r="I716" i="27"/>
  <c r="H716" i="27"/>
  <c r="S715" i="27"/>
  <c r="R715" i="27"/>
  <c r="Q715" i="27"/>
  <c r="L715" i="27"/>
  <c r="J715" i="27"/>
  <c r="I715" i="27"/>
  <c r="H715" i="27"/>
  <c r="S714" i="27"/>
  <c r="R714" i="27"/>
  <c r="Q714" i="27"/>
  <c r="L714" i="27"/>
  <c r="J714" i="27"/>
  <c r="I714" i="27"/>
  <c r="H714" i="27"/>
  <c r="S713" i="27"/>
  <c r="R713" i="27"/>
  <c r="Q713" i="27"/>
  <c r="L713" i="27"/>
  <c r="J713" i="27"/>
  <c r="I713" i="27"/>
  <c r="H713" i="27"/>
  <c r="S712" i="27"/>
  <c r="R712" i="27"/>
  <c r="Q712" i="27"/>
  <c r="L712" i="27"/>
  <c r="J712" i="27"/>
  <c r="I712" i="27"/>
  <c r="H712" i="27"/>
  <c r="S711" i="27"/>
  <c r="R711" i="27"/>
  <c r="Q711" i="27"/>
  <c r="L711" i="27"/>
  <c r="J711" i="27"/>
  <c r="I711" i="27"/>
  <c r="H711" i="27"/>
  <c r="S710" i="27"/>
  <c r="R710" i="27"/>
  <c r="Q710" i="27"/>
  <c r="L710" i="27"/>
  <c r="J710" i="27"/>
  <c r="I710" i="27"/>
  <c r="H710" i="27"/>
  <c r="S709" i="27"/>
  <c r="R709" i="27"/>
  <c r="Q709" i="27"/>
  <c r="L709" i="27"/>
  <c r="J709" i="27"/>
  <c r="I709" i="27"/>
  <c r="H709" i="27"/>
  <c r="S708" i="27"/>
  <c r="R708" i="27"/>
  <c r="Q708" i="27"/>
  <c r="L708" i="27"/>
  <c r="J708" i="27"/>
  <c r="I708" i="27"/>
  <c r="H708" i="27"/>
  <c r="S707" i="27"/>
  <c r="R707" i="27"/>
  <c r="Q707" i="27"/>
  <c r="L707" i="27"/>
  <c r="J707" i="27"/>
  <c r="I707" i="27"/>
  <c r="H707" i="27"/>
  <c r="S706" i="27"/>
  <c r="R706" i="27"/>
  <c r="Q706" i="27"/>
  <c r="L706" i="27"/>
  <c r="J706" i="27"/>
  <c r="I706" i="27"/>
  <c r="H706" i="27"/>
  <c r="S705" i="27"/>
  <c r="R705" i="27"/>
  <c r="Q705" i="27"/>
  <c r="L705" i="27"/>
  <c r="J705" i="27"/>
  <c r="I705" i="27"/>
  <c r="H705" i="27"/>
  <c r="S704" i="27"/>
  <c r="R704" i="27"/>
  <c r="Q704" i="27"/>
  <c r="L704" i="27"/>
  <c r="J704" i="27"/>
  <c r="I704" i="27"/>
  <c r="H704" i="27"/>
  <c r="S703" i="27"/>
  <c r="R703" i="27"/>
  <c r="Q703" i="27"/>
  <c r="L703" i="27"/>
  <c r="J703" i="27"/>
  <c r="I703" i="27"/>
  <c r="H703" i="27"/>
  <c r="S702" i="27"/>
  <c r="R702" i="27"/>
  <c r="Q702" i="27"/>
  <c r="L702" i="27"/>
  <c r="J702" i="27"/>
  <c r="I702" i="27"/>
  <c r="H702" i="27"/>
  <c r="S701" i="27"/>
  <c r="R701" i="27"/>
  <c r="Q701" i="27"/>
  <c r="L701" i="27"/>
  <c r="J701" i="27"/>
  <c r="I701" i="27"/>
  <c r="H701" i="27"/>
  <c r="S700" i="27"/>
  <c r="R700" i="27"/>
  <c r="Q700" i="27"/>
  <c r="L700" i="27"/>
  <c r="J700" i="27"/>
  <c r="I700" i="27"/>
  <c r="H700" i="27"/>
  <c r="S699" i="27"/>
  <c r="R699" i="27"/>
  <c r="Q699" i="27"/>
  <c r="L699" i="27"/>
  <c r="J699" i="27"/>
  <c r="I699" i="27"/>
  <c r="H699" i="27"/>
  <c r="S698" i="27"/>
  <c r="R698" i="27"/>
  <c r="Q698" i="27"/>
  <c r="L698" i="27"/>
  <c r="J698" i="27"/>
  <c r="I698" i="27"/>
  <c r="H698" i="27"/>
  <c r="S697" i="27"/>
  <c r="R697" i="27"/>
  <c r="Q697" i="27"/>
  <c r="L697" i="27"/>
  <c r="J697" i="27"/>
  <c r="I697" i="27"/>
  <c r="H697" i="27"/>
  <c r="S696" i="27"/>
  <c r="R696" i="27"/>
  <c r="Q696" i="27"/>
  <c r="L696" i="27"/>
  <c r="J696" i="27"/>
  <c r="I696" i="27"/>
  <c r="H696" i="27"/>
  <c r="S695" i="27"/>
  <c r="R695" i="27"/>
  <c r="Q695" i="27"/>
  <c r="L695" i="27"/>
  <c r="J695" i="27"/>
  <c r="I695" i="27"/>
  <c r="H695" i="27"/>
  <c r="S694" i="27"/>
  <c r="R694" i="27"/>
  <c r="Q694" i="27"/>
  <c r="L694" i="27"/>
  <c r="J694" i="27"/>
  <c r="I694" i="27"/>
  <c r="H694" i="27"/>
  <c r="S693" i="27"/>
  <c r="R693" i="27"/>
  <c r="Q693" i="27"/>
  <c r="L693" i="27"/>
  <c r="J693" i="27"/>
  <c r="I693" i="27"/>
  <c r="H693" i="27"/>
  <c r="S692" i="27"/>
  <c r="R692" i="27"/>
  <c r="Q692" i="27"/>
  <c r="L692" i="27"/>
  <c r="J692" i="27"/>
  <c r="I692" i="27"/>
  <c r="H692" i="27"/>
  <c r="S691" i="27"/>
  <c r="R691" i="27"/>
  <c r="Q691" i="27"/>
  <c r="L691" i="27"/>
  <c r="J691" i="27"/>
  <c r="I691" i="27"/>
  <c r="H691" i="27"/>
  <c r="S690" i="27"/>
  <c r="R690" i="27"/>
  <c r="Q690" i="27"/>
  <c r="L690" i="27"/>
  <c r="J690" i="27"/>
  <c r="I690" i="27"/>
  <c r="H690" i="27"/>
  <c r="S689" i="27"/>
  <c r="R689" i="27"/>
  <c r="Q689" i="27"/>
  <c r="L689" i="27"/>
  <c r="J689" i="27"/>
  <c r="I689" i="27"/>
  <c r="H689" i="27"/>
  <c r="S688" i="27"/>
  <c r="R688" i="27"/>
  <c r="Q688" i="27"/>
  <c r="L688" i="27"/>
  <c r="J688" i="27"/>
  <c r="I688" i="27"/>
  <c r="H688" i="27"/>
  <c r="S687" i="27"/>
  <c r="R687" i="27"/>
  <c r="Q687" i="27"/>
  <c r="L687" i="27"/>
  <c r="J687" i="27"/>
  <c r="I687" i="27"/>
  <c r="H687" i="27"/>
  <c r="S686" i="27"/>
  <c r="R686" i="27"/>
  <c r="Q686" i="27"/>
  <c r="L686" i="27"/>
  <c r="J686" i="27"/>
  <c r="I686" i="27"/>
  <c r="H686" i="27"/>
  <c r="S685" i="27"/>
  <c r="R685" i="27"/>
  <c r="Q685" i="27"/>
  <c r="L685" i="27"/>
  <c r="J685" i="27"/>
  <c r="I685" i="27"/>
  <c r="H685" i="27"/>
  <c r="S684" i="27"/>
  <c r="R684" i="27"/>
  <c r="Q684" i="27"/>
  <c r="L684" i="27"/>
  <c r="J684" i="27"/>
  <c r="I684" i="27"/>
  <c r="H684" i="27"/>
  <c r="S683" i="27"/>
  <c r="R683" i="27"/>
  <c r="Q683" i="27"/>
  <c r="L683" i="27"/>
  <c r="J683" i="27"/>
  <c r="I683" i="27"/>
  <c r="H683" i="27"/>
  <c r="S682" i="27"/>
  <c r="R682" i="27"/>
  <c r="Q682" i="27"/>
  <c r="L682" i="27"/>
  <c r="J682" i="27"/>
  <c r="I682" i="27"/>
  <c r="H682" i="27"/>
  <c r="S681" i="27"/>
  <c r="R681" i="27"/>
  <c r="Q681" i="27"/>
  <c r="L681" i="27"/>
  <c r="J681" i="27"/>
  <c r="I681" i="27"/>
  <c r="H681" i="27"/>
  <c r="S680" i="27"/>
  <c r="R680" i="27"/>
  <c r="Q680" i="27"/>
  <c r="L680" i="27"/>
  <c r="J680" i="27"/>
  <c r="I680" i="27"/>
  <c r="H680" i="27"/>
  <c r="S679" i="27"/>
  <c r="R679" i="27"/>
  <c r="Q679" i="27"/>
  <c r="L679" i="27"/>
  <c r="J679" i="27"/>
  <c r="I679" i="27"/>
  <c r="H679" i="27"/>
  <c r="S678" i="27"/>
  <c r="R678" i="27"/>
  <c r="Q678" i="27"/>
  <c r="L678" i="27"/>
  <c r="J678" i="27"/>
  <c r="I678" i="27"/>
  <c r="H678" i="27"/>
  <c r="S677" i="27"/>
  <c r="R677" i="27"/>
  <c r="Q677" i="27"/>
  <c r="L677" i="27"/>
  <c r="J677" i="27"/>
  <c r="I677" i="27"/>
  <c r="H677" i="27"/>
  <c r="S676" i="27"/>
  <c r="R676" i="27"/>
  <c r="Q676" i="27"/>
  <c r="L676" i="27"/>
  <c r="J676" i="27"/>
  <c r="I676" i="27"/>
  <c r="H676" i="27"/>
  <c r="S675" i="27"/>
  <c r="R675" i="27"/>
  <c r="Q675" i="27"/>
  <c r="L675" i="27"/>
  <c r="J675" i="27"/>
  <c r="I675" i="27"/>
  <c r="H675" i="27"/>
  <c r="S674" i="27"/>
  <c r="R674" i="27"/>
  <c r="Q674" i="27"/>
  <c r="L674" i="27"/>
  <c r="J674" i="27"/>
  <c r="I674" i="27"/>
  <c r="H674" i="27"/>
  <c r="S673" i="27"/>
  <c r="R673" i="27"/>
  <c r="Q673" i="27"/>
  <c r="L673" i="27"/>
  <c r="J673" i="27"/>
  <c r="I673" i="27"/>
  <c r="H673" i="27"/>
  <c r="S672" i="27"/>
  <c r="R672" i="27"/>
  <c r="Q672" i="27"/>
  <c r="L672" i="27"/>
  <c r="J672" i="27"/>
  <c r="I672" i="27"/>
  <c r="H672" i="27"/>
  <c r="S671" i="27"/>
  <c r="R671" i="27"/>
  <c r="Q671" i="27"/>
  <c r="L671" i="27"/>
  <c r="J671" i="27"/>
  <c r="I671" i="27"/>
  <c r="H671" i="27"/>
  <c r="S670" i="27"/>
  <c r="R670" i="27"/>
  <c r="Q670" i="27"/>
  <c r="L670" i="27"/>
  <c r="J670" i="27"/>
  <c r="I670" i="27"/>
  <c r="H670" i="27"/>
  <c r="S669" i="27"/>
  <c r="R669" i="27"/>
  <c r="Q669" i="27"/>
  <c r="L669" i="27"/>
  <c r="J669" i="27"/>
  <c r="I669" i="27"/>
  <c r="H669" i="27"/>
  <c r="S668" i="27"/>
  <c r="R668" i="27"/>
  <c r="Q668" i="27"/>
  <c r="L668" i="27"/>
  <c r="J668" i="27"/>
  <c r="I668" i="27"/>
  <c r="H668" i="27"/>
  <c r="S667" i="27"/>
  <c r="R667" i="27"/>
  <c r="Q667" i="27"/>
  <c r="L667" i="27"/>
  <c r="J667" i="27"/>
  <c r="I667" i="27"/>
  <c r="H667" i="27"/>
  <c r="S666" i="27"/>
  <c r="R666" i="27"/>
  <c r="Q666" i="27"/>
  <c r="L666" i="27"/>
  <c r="J666" i="27"/>
  <c r="I666" i="27"/>
  <c r="H666" i="27"/>
  <c r="S665" i="27"/>
  <c r="R665" i="27"/>
  <c r="Q665" i="27"/>
  <c r="L665" i="27"/>
  <c r="J665" i="27"/>
  <c r="I665" i="27"/>
  <c r="H665" i="27"/>
  <c r="S664" i="27"/>
  <c r="R664" i="27"/>
  <c r="Q664" i="27"/>
  <c r="L664" i="27"/>
  <c r="J664" i="27"/>
  <c r="I664" i="27"/>
  <c r="H664" i="27"/>
  <c r="S663" i="27"/>
  <c r="R663" i="27"/>
  <c r="Q663" i="27"/>
  <c r="L663" i="27"/>
  <c r="J663" i="27"/>
  <c r="I663" i="27"/>
  <c r="H663" i="27"/>
  <c r="S662" i="27"/>
  <c r="R662" i="27"/>
  <c r="Q662" i="27"/>
  <c r="L662" i="27"/>
  <c r="J662" i="27"/>
  <c r="I662" i="27"/>
  <c r="H662" i="27"/>
  <c r="S661" i="27"/>
  <c r="R661" i="27"/>
  <c r="Q661" i="27"/>
  <c r="L661" i="27"/>
  <c r="J661" i="27"/>
  <c r="I661" i="27"/>
  <c r="H661" i="27"/>
  <c r="S660" i="27"/>
  <c r="R660" i="27"/>
  <c r="Q660" i="27"/>
  <c r="L660" i="27"/>
  <c r="J660" i="27"/>
  <c r="I660" i="27"/>
  <c r="H660" i="27"/>
  <c r="S659" i="27"/>
  <c r="R659" i="27"/>
  <c r="Q659" i="27"/>
  <c r="L659" i="27"/>
  <c r="J659" i="27"/>
  <c r="I659" i="27"/>
  <c r="H659" i="27"/>
  <c r="S658" i="27"/>
  <c r="R658" i="27"/>
  <c r="Q658" i="27"/>
  <c r="L658" i="27"/>
  <c r="J658" i="27"/>
  <c r="I658" i="27"/>
  <c r="H658" i="27"/>
  <c r="S657" i="27"/>
  <c r="R657" i="27"/>
  <c r="Q657" i="27"/>
  <c r="L657" i="27"/>
  <c r="J657" i="27"/>
  <c r="I657" i="27"/>
  <c r="H657" i="27"/>
  <c r="S656" i="27"/>
  <c r="R656" i="27"/>
  <c r="Q656" i="27"/>
  <c r="L656" i="27"/>
  <c r="J656" i="27"/>
  <c r="I656" i="27"/>
  <c r="H656" i="27"/>
  <c r="S655" i="27"/>
  <c r="R655" i="27"/>
  <c r="Q655" i="27"/>
  <c r="L655" i="27"/>
  <c r="J655" i="27"/>
  <c r="I655" i="27"/>
  <c r="H655" i="27"/>
  <c r="S654" i="27"/>
  <c r="R654" i="27"/>
  <c r="Q654" i="27"/>
  <c r="L654" i="27"/>
  <c r="J654" i="27"/>
  <c r="I654" i="27"/>
  <c r="H654" i="27"/>
  <c r="S653" i="27"/>
  <c r="R653" i="27"/>
  <c r="Q653" i="27"/>
  <c r="L653" i="27"/>
  <c r="J653" i="27"/>
  <c r="I653" i="27"/>
  <c r="H653" i="27"/>
  <c r="S652" i="27"/>
  <c r="R652" i="27"/>
  <c r="Q652" i="27"/>
  <c r="L652" i="27"/>
  <c r="J652" i="27"/>
  <c r="I652" i="27"/>
  <c r="H652" i="27"/>
  <c r="L651" i="27"/>
  <c r="J651" i="27"/>
  <c r="I651" i="27"/>
  <c r="H651" i="27"/>
  <c r="S650" i="27"/>
  <c r="R650" i="27"/>
  <c r="Q650" i="27"/>
  <c r="L650" i="27"/>
  <c r="J650" i="27"/>
  <c r="I650" i="27"/>
  <c r="H650" i="27"/>
  <c r="S649" i="27"/>
  <c r="R649" i="27"/>
  <c r="Q649" i="27"/>
  <c r="L649" i="27"/>
  <c r="J649" i="27"/>
  <c r="I649" i="27"/>
  <c r="H649" i="27"/>
  <c r="S648" i="27"/>
  <c r="R648" i="27"/>
  <c r="Q648" i="27"/>
  <c r="L648" i="27"/>
  <c r="J648" i="27"/>
  <c r="I648" i="27"/>
  <c r="H648" i="27"/>
  <c r="S647" i="27"/>
  <c r="R647" i="27"/>
  <c r="Q647" i="27"/>
  <c r="L647" i="27"/>
  <c r="J647" i="27"/>
  <c r="I647" i="27"/>
  <c r="H647" i="27"/>
  <c r="S646" i="27"/>
  <c r="R646" i="27"/>
  <c r="Q646" i="27"/>
  <c r="L646" i="27"/>
  <c r="J646" i="27"/>
  <c r="I646" i="27"/>
  <c r="H646" i="27"/>
  <c r="S645" i="27"/>
  <c r="R645" i="27"/>
  <c r="Q645" i="27"/>
  <c r="L645" i="27"/>
  <c r="J645" i="27"/>
  <c r="I645" i="27"/>
  <c r="H645" i="27"/>
  <c r="S644" i="27"/>
  <c r="R644" i="27"/>
  <c r="Q644" i="27"/>
  <c r="L644" i="27"/>
  <c r="J644" i="27"/>
  <c r="I644" i="27"/>
  <c r="H644" i="27"/>
  <c r="S643" i="27"/>
  <c r="R643" i="27"/>
  <c r="Q643" i="27"/>
  <c r="L643" i="27"/>
  <c r="J643" i="27"/>
  <c r="I643" i="27"/>
  <c r="H643" i="27"/>
  <c r="S642" i="27"/>
  <c r="R642" i="27"/>
  <c r="Q642" i="27"/>
  <c r="L642" i="27"/>
  <c r="J642" i="27"/>
  <c r="I642" i="27"/>
  <c r="H642" i="27"/>
  <c r="S641" i="27"/>
  <c r="R641" i="27"/>
  <c r="Q641" i="27"/>
  <c r="L641" i="27"/>
  <c r="J641" i="27"/>
  <c r="I641" i="27"/>
  <c r="H641" i="27"/>
  <c r="S640" i="27"/>
  <c r="R640" i="27"/>
  <c r="Q640" i="27"/>
  <c r="L640" i="27"/>
  <c r="J640" i="27"/>
  <c r="I640" i="27"/>
  <c r="H640" i="27"/>
  <c r="S639" i="27"/>
  <c r="R639" i="27"/>
  <c r="Q639" i="27"/>
  <c r="L639" i="27"/>
  <c r="J639" i="27"/>
  <c r="I639" i="27"/>
  <c r="H639" i="27"/>
  <c r="S638" i="27"/>
  <c r="R638" i="27"/>
  <c r="Q638" i="27"/>
  <c r="L638" i="27"/>
  <c r="J638" i="27"/>
  <c r="I638" i="27"/>
  <c r="H638" i="27"/>
  <c r="S637" i="27"/>
  <c r="R637" i="27"/>
  <c r="Q637" i="27"/>
  <c r="L637" i="27"/>
  <c r="J637" i="27"/>
  <c r="I637" i="27"/>
  <c r="H637" i="27"/>
  <c r="S636" i="27"/>
  <c r="R636" i="27"/>
  <c r="Q636" i="27"/>
  <c r="L636" i="27"/>
  <c r="J636" i="27"/>
  <c r="I636" i="27"/>
  <c r="H636" i="27"/>
  <c r="S635" i="27"/>
  <c r="R635" i="27"/>
  <c r="Q635" i="27"/>
  <c r="L635" i="27"/>
  <c r="J635" i="27"/>
  <c r="I635" i="27"/>
  <c r="H635" i="27"/>
  <c r="O633" i="27"/>
  <c r="N633" i="27"/>
  <c r="M633" i="27"/>
  <c r="L633" i="27"/>
  <c r="J633" i="27"/>
  <c r="H633" i="27"/>
  <c r="S631" i="27"/>
  <c r="R631" i="27"/>
  <c r="Q631" i="27"/>
  <c r="R626" i="27"/>
  <c r="Q626" i="27"/>
  <c r="L626" i="27"/>
  <c r="I626" i="27"/>
  <c r="H626" i="27"/>
  <c r="R625" i="27"/>
  <c r="Q625" i="27"/>
  <c r="L625" i="27"/>
  <c r="I625" i="27"/>
  <c r="H625" i="27"/>
  <c r="L624" i="27"/>
  <c r="J624" i="27"/>
  <c r="I624" i="27"/>
  <c r="H624" i="27"/>
  <c r="L623" i="27"/>
  <c r="J623" i="27"/>
  <c r="I623" i="27"/>
  <c r="H623" i="27"/>
  <c r="S622" i="27"/>
  <c r="R622" i="27"/>
  <c r="Q622" i="27"/>
  <c r="L622" i="27"/>
  <c r="J622" i="27"/>
  <c r="I622" i="27"/>
  <c r="H622" i="27"/>
  <c r="S621" i="27"/>
  <c r="R621" i="27"/>
  <c r="Q621" i="27"/>
  <c r="L621" i="27"/>
  <c r="J621" i="27"/>
  <c r="I621" i="27"/>
  <c r="H621" i="27"/>
  <c r="S620" i="27"/>
  <c r="R620" i="27"/>
  <c r="Q620" i="27"/>
  <c r="L620" i="27"/>
  <c r="J620" i="27"/>
  <c r="I620" i="27"/>
  <c r="H620" i="27"/>
  <c r="S619" i="27"/>
  <c r="R619" i="27"/>
  <c r="Q619" i="27"/>
  <c r="L619" i="27"/>
  <c r="J619" i="27"/>
  <c r="I619" i="27"/>
  <c r="H619" i="27"/>
  <c r="S618" i="27"/>
  <c r="R618" i="27"/>
  <c r="Q618" i="27"/>
  <c r="L618" i="27"/>
  <c r="J618" i="27"/>
  <c r="I618" i="27"/>
  <c r="H618" i="27"/>
  <c r="S617" i="27"/>
  <c r="R617" i="27"/>
  <c r="Q617" i="27"/>
  <c r="L617" i="27"/>
  <c r="J617" i="27"/>
  <c r="I617" i="27"/>
  <c r="H617" i="27"/>
  <c r="S616" i="27"/>
  <c r="R616" i="27"/>
  <c r="Q616" i="27"/>
  <c r="L616" i="27"/>
  <c r="J616" i="27"/>
  <c r="I616" i="27"/>
  <c r="H616" i="27"/>
  <c r="S615" i="27"/>
  <c r="R615" i="27"/>
  <c r="Q615" i="27"/>
  <c r="L615" i="27"/>
  <c r="J615" i="27"/>
  <c r="I615" i="27"/>
  <c r="H615" i="27"/>
  <c r="S614" i="27"/>
  <c r="R614" i="27"/>
  <c r="Q614" i="27"/>
  <c r="L614" i="27"/>
  <c r="J614" i="27"/>
  <c r="I614" i="27"/>
  <c r="H614" i="27"/>
  <c r="S613" i="27"/>
  <c r="R613" i="27"/>
  <c r="Q613" i="27"/>
  <c r="L613" i="27"/>
  <c r="J613" i="27"/>
  <c r="I613" i="27"/>
  <c r="H613" i="27"/>
  <c r="S612" i="27"/>
  <c r="R612" i="27"/>
  <c r="Q612" i="27"/>
  <c r="L612" i="27"/>
  <c r="J612" i="27"/>
  <c r="I612" i="27"/>
  <c r="H612" i="27"/>
  <c r="S611" i="27"/>
  <c r="R611" i="27"/>
  <c r="Q611" i="27"/>
  <c r="L611" i="27"/>
  <c r="J611" i="27"/>
  <c r="I611" i="27"/>
  <c r="H611" i="27"/>
  <c r="S610" i="27"/>
  <c r="R610" i="27"/>
  <c r="Q610" i="27"/>
  <c r="L610" i="27"/>
  <c r="J610" i="27"/>
  <c r="I610" i="27"/>
  <c r="H610" i="27"/>
  <c r="S609" i="27"/>
  <c r="R609" i="27"/>
  <c r="Q609" i="27"/>
  <c r="L609" i="27"/>
  <c r="J609" i="27"/>
  <c r="I609" i="27"/>
  <c r="H609" i="27"/>
  <c r="S608" i="27"/>
  <c r="R608" i="27"/>
  <c r="Q608" i="27"/>
  <c r="L608" i="27"/>
  <c r="J608" i="27"/>
  <c r="I608" i="27"/>
  <c r="H608" i="27"/>
  <c r="S607" i="27"/>
  <c r="R607" i="27"/>
  <c r="Q607" i="27"/>
  <c r="L607" i="27"/>
  <c r="J607" i="27"/>
  <c r="I607" i="27"/>
  <c r="H607" i="27"/>
  <c r="S606" i="27"/>
  <c r="R606" i="27"/>
  <c r="Q606" i="27"/>
  <c r="L606" i="27"/>
  <c r="J606" i="27"/>
  <c r="I606" i="27"/>
  <c r="H606" i="27"/>
  <c r="S605" i="27"/>
  <c r="R605" i="27"/>
  <c r="Q605" i="27"/>
  <c r="L605" i="27"/>
  <c r="J605" i="27"/>
  <c r="I605" i="27"/>
  <c r="H605" i="27"/>
  <c r="S604" i="27"/>
  <c r="R604" i="27"/>
  <c r="Q604" i="27"/>
  <c r="L604" i="27"/>
  <c r="J604" i="27"/>
  <c r="I604" i="27"/>
  <c r="H604" i="27"/>
  <c r="S603" i="27"/>
  <c r="R603" i="27"/>
  <c r="Q603" i="27"/>
  <c r="L603" i="27"/>
  <c r="J603" i="27"/>
  <c r="I603" i="27"/>
  <c r="H603" i="27"/>
  <c r="S602" i="27"/>
  <c r="R602" i="27"/>
  <c r="Q602" i="27"/>
  <c r="L602" i="27"/>
  <c r="J602" i="27"/>
  <c r="I602" i="27"/>
  <c r="H602" i="27"/>
  <c r="S601" i="27"/>
  <c r="R601" i="27"/>
  <c r="Q601" i="27"/>
  <c r="L601" i="27"/>
  <c r="J601" i="27"/>
  <c r="I601" i="27"/>
  <c r="H601" i="27"/>
  <c r="S600" i="27"/>
  <c r="R600" i="27"/>
  <c r="Q600" i="27"/>
  <c r="L600" i="27"/>
  <c r="J600" i="27"/>
  <c r="I600" i="27"/>
  <c r="H600" i="27"/>
  <c r="S599" i="27"/>
  <c r="R599" i="27"/>
  <c r="Q599" i="27"/>
  <c r="L599" i="27"/>
  <c r="J599" i="27"/>
  <c r="I599" i="27"/>
  <c r="H599" i="27"/>
  <c r="S598" i="27"/>
  <c r="R598" i="27"/>
  <c r="Q598" i="27"/>
  <c r="L598" i="27"/>
  <c r="J598" i="27"/>
  <c r="I598" i="27"/>
  <c r="H598" i="27"/>
  <c r="S597" i="27"/>
  <c r="R597" i="27"/>
  <c r="Q597" i="27"/>
  <c r="L597" i="27"/>
  <c r="J597" i="27"/>
  <c r="I597" i="27"/>
  <c r="H597" i="27"/>
  <c r="S596" i="27"/>
  <c r="R596" i="27"/>
  <c r="Q596" i="27"/>
  <c r="L596" i="27"/>
  <c r="J596" i="27"/>
  <c r="I596" i="27"/>
  <c r="H596" i="27"/>
  <c r="S595" i="27"/>
  <c r="R595" i="27"/>
  <c r="Q595" i="27"/>
  <c r="L595" i="27"/>
  <c r="J595" i="27"/>
  <c r="I595" i="27"/>
  <c r="H595" i="27"/>
  <c r="S594" i="27"/>
  <c r="R594" i="27"/>
  <c r="Q594" i="27"/>
  <c r="L594" i="27"/>
  <c r="J594" i="27"/>
  <c r="I594" i="27"/>
  <c r="H594" i="27"/>
  <c r="S593" i="27"/>
  <c r="R593" i="27"/>
  <c r="Q593" i="27"/>
  <c r="L593" i="27"/>
  <c r="J593" i="27"/>
  <c r="I593" i="27"/>
  <c r="H593" i="27"/>
  <c r="S592" i="27"/>
  <c r="R592" i="27"/>
  <c r="Q592" i="27"/>
  <c r="L592" i="27"/>
  <c r="J592" i="27"/>
  <c r="I592" i="27"/>
  <c r="H592" i="27"/>
  <c r="S591" i="27"/>
  <c r="R591" i="27"/>
  <c r="Q591" i="27"/>
  <c r="L591" i="27"/>
  <c r="J591" i="27"/>
  <c r="I591" i="27"/>
  <c r="H591" i="27"/>
  <c r="S590" i="27"/>
  <c r="R590" i="27"/>
  <c r="Q590" i="27"/>
  <c r="L590" i="27"/>
  <c r="J590" i="27"/>
  <c r="I590" i="27"/>
  <c r="H590" i="27"/>
  <c r="S589" i="27"/>
  <c r="R589" i="27"/>
  <c r="Q589" i="27"/>
  <c r="L589" i="27"/>
  <c r="J589" i="27"/>
  <c r="I589" i="27"/>
  <c r="H589" i="27"/>
  <c r="S588" i="27"/>
  <c r="R588" i="27"/>
  <c r="Q588" i="27"/>
  <c r="L588" i="27"/>
  <c r="J588" i="27"/>
  <c r="I588" i="27"/>
  <c r="H588" i="27"/>
  <c r="S587" i="27"/>
  <c r="R587" i="27"/>
  <c r="Q587" i="27"/>
  <c r="L587" i="27"/>
  <c r="J587" i="27"/>
  <c r="I587" i="27"/>
  <c r="H587" i="27"/>
  <c r="S586" i="27"/>
  <c r="R586" i="27"/>
  <c r="Q586" i="27"/>
  <c r="L586" i="27"/>
  <c r="J586" i="27"/>
  <c r="I586" i="27"/>
  <c r="H586" i="27"/>
  <c r="S585" i="27"/>
  <c r="R585" i="27"/>
  <c r="Q585" i="27"/>
  <c r="L585" i="27"/>
  <c r="J585" i="27"/>
  <c r="I585" i="27"/>
  <c r="H585" i="27"/>
  <c r="S584" i="27"/>
  <c r="R584" i="27"/>
  <c r="Q584" i="27"/>
  <c r="L584" i="27"/>
  <c r="J584" i="27"/>
  <c r="I584" i="27"/>
  <c r="H584" i="27"/>
  <c r="S583" i="27"/>
  <c r="R583" i="27"/>
  <c r="Q583" i="27"/>
  <c r="L583" i="27"/>
  <c r="J583" i="27"/>
  <c r="I583" i="27"/>
  <c r="H583" i="27"/>
  <c r="S582" i="27"/>
  <c r="R582" i="27"/>
  <c r="Q582" i="27"/>
  <c r="L582" i="27"/>
  <c r="J582" i="27"/>
  <c r="I582" i="27"/>
  <c r="H582" i="27"/>
  <c r="S581" i="27"/>
  <c r="R581" i="27"/>
  <c r="Q581" i="27"/>
  <c r="L581" i="27"/>
  <c r="J581" i="27"/>
  <c r="I581" i="27"/>
  <c r="H581" i="27"/>
  <c r="S580" i="27"/>
  <c r="R580" i="27"/>
  <c r="Q580" i="27"/>
  <c r="L580" i="27"/>
  <c r="J580" i="27"/>
  <c r="I580" i="27"/>
  <c r="H580" i="27"/>
  <c r="S579" i="27"/>
  <c r="R579" i="27"/>
  <c r="Q579" i="27"/>
  <c r="L579" i="27"/>
  <c r="J579" i="27"/>
  <c r="I579" i="27"/>
  <c r="H579" i="27"/>
  <c r="S578" i="27"/>
  <c r="R578" i="27"/>
  <c r="Q578" i="27"/>
  <c r="L578" i="27"/>
  <c r="J578" i="27"/>
  <c r="I578" i="27"/>
  <c r="H578" i="27"/>
  <c r="S577" i="27"/>
  <c r="R577" i="27"/>
  <c r="Q577" i="27"/>
  <c r="L577" i="27"/>
  <c r="J577" i="27"/>
  <c r="I577" i="27"/>
  <c r="H577" i="27"/>
  <c r="S576" i="27"/>
  <c r="R576" i="27"/>
  <c r="Q576" i="27"/>
  <c r="L576" i="27"/>
  <c r="J576" i="27"/>
  <c r="I576" i="27"/>
  <c r="H576" i="27"/>
  <c r="S575" i="27"/>
  <c r="R575" i="27"/>
  <c r="Q575" i="27"/>
  <c r="L575" i="27"/>
  <c r="J575" i="27"/>
  <c r="I575" i="27"/>
  <c r="H575" i="27"/>
  <c r="S574" i="27"/>
  <c r="R574" i="27"/>
  <c r="Q574" i="27"/>
  <c r="L574" i="27"/>
  <c r="J574" i="27"/>
  <c r="I574" i="27"/>
  <c r="H574" i="27"/>
  <c r="S573" i="27"/>
  <c r="R573" i="27"/>
  <c r="Q573" i="27"/>
  <c r="L573" i="27"/>
  <c r="J573" i="27"/>
  <c r="I573" i="27"/>
  <c r="H573" i="27"/>
  <c r="S572" i="27"/>
  <c r="R572" i="27"/>
  <c r="Q572" i="27"/>
  <c r="L572" i="27"/>
  <c r="J572" i="27"/>
  <c r="I572" i="27"/>
  <c r="H572" i="27"/>
  <c r="S571" i="27"/>
  <c r="R571" i="27"/>
  <c r="Q571" i="27"/>
  <c r="L571" i="27"/>
  <c r="J571" i="27"/>
  <c r="I571" i="27"/>
  <c r="H571" i="27"/>
  <c r="S570" i="27"/>
  <c r="R570" i="27"/>
  <c r="Q570" i="27"/>
  <c r="L570" i="27"/>
  <c r="J570" i="27"/>
  <c r="I570" i="27"/>
  <c r="H570" i="27"/>
  <c r="S569" i="27"/>
  <c r="R569" i="27"/>
  <c r="Q569" i="27"/>
  <c r="L569" i="27"/>
  <c r="J569" i="27"/>
  <c r="I569" i="27"/>
  <c r="H569" i="27"/>
  <c r="S568" i="27"/>
  <c r="R568" i="27"/>
  <c r="Q568" i="27"/>
  <c r="L568" i="27"/>
  <c r="J568" i="27"/>
  <c r="I568" i="27"/>
  <c r="H568" i="27"/>
  <c r="S567" i="27"/>
  <c r="R567" i="27"/>
  <c r="Q567" i="27"/>
  <c r="L567" i="27"/>
  <c r="J567" i="27"/>
  <c r="I567" i="27"/>
  <c r="H567" i="27"/>
  <c r="S566" i="27"/>
  <c r="R566" i="27"/>
  <c r="Q566" i="27"/>
  <c r="L566" i="27"/>
  <c r="J566" i="27"/>
  <c r="I566" i="27"/>
  <c r="H566" i="27"/>
  <c r="S565" i="27"/>
  <c r="R565" i="27"/>
  <c r="Q565" i="27"/>
  <c r="L565" i="27"/>
  <c r="J565" i="27"/>
  <c r="I565" i="27"/>
  <c r="H565" i="27"/>
  <c r="S564" i="27"/>
  <c r="R564" i="27"/>
  <c r="Q564" i="27"/>
  <c r="L564" i="27"/>
  <c r="J564" i="27"/>
  <c r="I564" i="27"/>
  <c r="H564" i="27"/>
  <c r="S563" i="27"/>
  <c r="R563" i="27"/>
  <c r="Q563" i="27"/>
  <c r="L563" i="27"/>
  <c r="J563" i="27"/>
  <c r="I563" i="27"/>
  <c r="H563" i="27"/>
  <c r="S562" i="27"/>
  <c r="R562" i="27"/>
  <c r="Q562" i="27"/>
  <c r="L562" i="27"/>
  <c r="J562" i="27"/>
  <c r="I562" i="27"/>
  <c r="H562" i="27"/>
  <c r="S561" i="27"/>
  <c r="R561" i="27"/>
  <c r="Q561" i="27"/>
  <c r="L561" i="27"/>
  <c r="J561" i="27"/>
  <c r="I561" i="27"/>
  <c r="H561" i="27"/>
  <c r="S560" i="27"/>
  <c r="R560" i="27"/>
  <c r="Q560" i="27"/>
  <c r="L560" i="27"/>
  <c r="J560" i="27"/>
  <c r="I560" i="27"/>
  <c r="H560" i="27"/>
  <c r="S559" i="27"/>
  <c r="R559" i="27"/>
  <c r="Q559" i="27"/>
  <c r="L559" i="27"/>
  <c r="J559" i="27"/>
  <c r="I559" i="27"/>
  <c r="H559" i="27"/>
  <c r="S558" i="27"/>
  <c r="R558" i="27"/>
  <c r="Q558" i="27"/>
  <c r="L558" i="27"/>
  <c r="J558" i="27"/>
  <c r="I558" i="27"/>
  <c r="H558" i="27"/>
  <c r="S557" i="27"/>
  <c r="R557" i="27"/>
  <c r="Q557" i="27"/>
  <c r="L557" i="27"/>
  <c r="J557" i="27"/>
  <c r="I557" i="27"/>
  <c r="H557" i="27"/>
  <c r="S556" i="27"/>
  <c r="R556" i="27"/>
  <c r="Q556" i="27"/>
  <c r="L556" i="27"/>
  <c r="J556" i="27"/>
  <c r="I556" i="27"/>
  <c r="H556" i="27"/>
  <c r="S555" i="27"/>
  <c r="R555" i="27"/>
  <c r="Q555" i="27"/>
  <c r="L555" i="27"/>
  <c r="J555" i="27"/>
  <c r="I555" i="27"/>
  <c r="H555" i="27"/>
  <c r="S554" i="27"/>
  <c r="R554" i="27"/>
  <c r="Q554" i="27"/>
  <c r="L554" i="27"/>
  <c r="J554" i="27"/>
  <c r="I554" i="27"/>
  <c r="H554" i="27"/>
  <c r="S553" i="27"/>
  <c r="R553" i="27"/>
  <c r="Q553" i="27"/>
  <c r="L553" i="27"/>
  <c r="J553" i="27"/>
  <c r="I553" i="27"/>
  <c r="H553" i="27"/>
  <c r="S552" i="27"/>
  <c r="R552" i="27"/>
  <c r="Q552" i="27"/>
  <c r="L552" i="27"/>
  <c r="J552" i="27"/>
  <c r="I552" i="27"/>
  <c r="H552" i="27"/>
  <c r="S551" i="27"/>
  <c r="R551" i="27"/>
  <c r="Q551" i="27"/>
  <c r="L551" i="27"/>
  <c r="J551" i="27"/>
  <c r="I551" i="27"/>
  <c r="H551" i="27"/>
  <c r="S550" i="27"/>
  <c r="R550" i="27"/>
  <c r="Q550" i="27"/>
  <c r="L550" i="27"/>
  <c r="J550" i="27"/>
  <c r="I550" i="27"/>
  <c r="H550" i="27"/>
  <c r="S549" i="27"/>
  <c r="R549" i="27"/>
  <c r="Q549" i="27"/>
  <c r="L549" i="27"/>
  <c r="J549" i="27"/>
  <c r="I549" i="27"/>
  <c r="H549" i="27"/>
  <c r="S548" i="27"/>
  <c r="R548" i="27"/>
  <c r="Q548" i="27"/>
  <c r="L548" i="27"/>
  <c r="J548" i="27"/>
  <c r="I548" i="27"/>
  <c r="H548" i="27"/>
  <c r="S547" i="27"/>
  <c r="R547" i="27"/>
  <c r="Q547" i="27"/>
  <c r="L547" i="27"/>
  <c r="J547" i="27"/>
  <c r="I547" i="27"/>
  <c r="H547" i="27"/>
  <c r="S546" i="27"/>
  <c r="R546" i="27"/>
  <c r="Q546" i="27"/>
  <c r="L546" i="27"/>
  <c r="J546" i="27"/>
  <c r="I546" i="27"/>
  <c r="H546" i="27"/>
  <c r="S545" i="27"/>
  <c r="R545" i="27"/>
  <c r="Q545" i="27"/>
  <c r="L545" i="27"/>
  <c r="J545" i="27"/>
  <c r="I545" i="27"/>
  <c r="H545" i="27"/>
  <c r="S543" i="27"/>
  <c r="R543" i="27"/>
  <c r="Q543" i="27"/>
  <c r="L543" i="27"/>
  <c r="J543" i="27"/>
  <c r="I543" i="27"/>
  <c r="H543" i="27"/>
  <c r="S542" i="27"/>
  <c r="R542" i="27"/>
  <c r="Q542" i="27"/>
  <c r="L542" i="27"/>
  <c r="J542" i="27"/>
  <c r="I542" i="27"/>
  <c r="H542" i="27"/>
  <c r="S541" i="27"/>
  <c r="R541" i="27"/>
  <c r="Q541" i="27"/>
  <c r="L541" i="27"/>
  <c r="J541" i="27"/>
  <c r="I541" i="27"/>
  <c r="H541" i="27"/>
  <c r="S540" i="27"/>
  <c r="R540" i="27"/>
  <c r="Q540" i="27"/>
  <c r="L540" i="27"/>
  <c r="J540" i="27"/>
  <c r="I540" i="27"/>
  <c r="H540" i="27"/>
  <c r="S539" i="27"/>
  <c r="R539" i="27"/>
  <c r="Q539" i="27"/>
  <c r="L539" i="27"/>
  <c r="J539" i="27"/>
  <c r="I539" i="27"/>
  <c r="H539" i="27"/>
  <c r="S538" i="27"/>
  <c r="R538" i="27"/>
  <c r="Q538" i="27"/>
  <c r="L538" i="27"/>
  <c r="J538" i="27"/>
  <c r="I538" i="27"/>
  <c r="H538" i="27"/>
  <c r="S537" i="27"/>
  <c r="R537" i="27"/>
  <c r="Q537" i="27"/>
  <c r="L537" i="27"/>
  <c r="J537" i="27"/>
  <c r="I537" i="27"/>
  <c r="H537" i="27"/>
  <c r="S535" i="27"/>
  <c r="R535" i="27"/>
  <c r="Q535" i="27"/>
  <c r="L535" i="27"/>
  <c r="J535" i="27"/>
  <c r="I535" i="27"/>
  <c r="H535" i="27"/>
  <c r="S534" i="27"/>
  <c r="R534" i="27"/>
  <c r="Q534" i="27"/>
  <c r="L534" i="27"/>
  <c r="J534" i="27"/>
  <c r="I534" i="27"/>
  <c r="H534" i="27"/>
  <c r="S533" i="27"/>
  <c r="R533" i="27"/>
  <c r="Q533" i="27"/>
  <c r="L533" i="27"/>
  <c r="J533" i="27"/>
  <c r="I533" i="27"/>
  <c r="H533" i="27"/>
  <c r="S532" i="27"/>
  <c r="R532" i="27"/>
  <c r="Q532" i="27"/>
  <c r="L532" i="27"/>
  <c r="J532" i="27"/>
  <c r="I532" i="27"/>
  <c r="H532" i="27"/>
  <c r="S531" i="27"/>
  <c r="R531" i="27"/>
  <c r="Q531" i="27"/>
  <c r="L531" i="27"/>
  <c r="J531" i="27"/>
  <c r="I531" i="27"/>
  <c r="H531" i="27"/>
  <c r="S530" i="27"/>
  <c r="R530" i="27"/>
  <c r="Q530" i="27"/>
  <c r="L530" i="27"/>
  <c r="J530" i="27"/>
  <c r="I530" i="27"/>
  <c r="H530" i="27"/>
  <c r="S529" i="27"/>
  <c r="R529" i="27"/>
  <c r="Q529" i="27"/>
  <c r="L529" i="27"/>
  <c r="J529" i="27"/>
  <c r="I529" i="27"/>
  <c r="H529" i="27"/>
  <c r="S528" i="27"/>
  <c r="R528" i="27"/>
  <c r="Q528" i="27"/>
  <c r="L528" i="27"/>
  <c r="J528" i="27"/>
  <c r="I528" i="27"/>
  <c r="H528" i="27"/>
  <c r="S527" i="27"/>
  <c r="R527" i="27"/>
  <c r="Q527" i="27"/>
  <c r="L527" i="27"/>
  <c r="J527" i="27"/>
  <c r="I527" i="27"/>
  <c r="H527" i="27"/>
  <c r="S526" i="27"/>
  <c r="R526" i="27"/>
  <c r="Q526" i="27"/>
  <c r="L526" i="27"/>
  <c r="J526" i="27"/>
  <c r="I526" i="27"/>
  <c r="H526" i="27"/>
  <c r="S525" i="27"/>
  <c r="R525" i="27"/>
  <c r="Q525" i="27"/>
  <c r="L525" i="27"/>
  <c r="J525" i="27"/>
  <c r="I525" i="27"/>
  <c r="H525" i="27"/>
  <c r="S524" i="27"/>
  <c r="R524" i="27"/>
  <c r="Q524" i="27"/>
  <c r="L524" i="27"/>
  <c r="J524" i="27"/>
  <c r="I524" i="27"/>
  <c r="H524" i="27"/>
  <c r="S523" i="27"/>
  <c r="R523" i="27"/>
  <c r="Q523" i="27"/>
  <c r="L523" i="27"/>
  <c r="J523" i="27"/>
  <c r="I523" i="27"/>
  <c r="H523" i="27"/>
  <c r="S522" i="27"/>
  <c r="R522" i="27"/>
  <c r="Q522" i="27"/>
  <c r="L522" i="27"/>
  <c r="J522" i="27"/>
  <c r="I522" i="27"/>
  <c r="H522" i="27"/>
  <c r="S521" i="27"/>
  <c r="R521" i="27"/>
  <c r="Q521" i="27"/>
  <c r="L521" i="27"/>
  <c r="J521" i="27"/>
  <c r="I521" i="27"/>
  <c r="H521" i="27"/>
  <c r="S520" i="27"/>
  <c r="R520" i="27"/>
  <c r="Q520" i="27"/>
  <c r="L520" i="27"/>
  <c r="J520" i="27"/>
  <c r="I520" i="27"/>
  <c r="H520" i="27"/>
  <c r="S519" i="27"/>
  <c r="R519" i="27"/>
  <c r="Q519" i="27"/>
  <c r="L519" i="27"/>
  <c r="J519" i="27"/>
  <c r="I519" i="27"/>
  <c r="H519" i="27"/>
  <c r="S518" i="27"/>
  <c r="R518" i="27"/>
  <c r="Q518" i="27"/>
  <c r="L518" i="27"/>
  <c r="J518" i="27"/>
  <c r="I518" i="27"/>
  <c r="H518" i="27"/>
  <c r="S517" i="27"/>
  <c r="R517" i="27"/>
  <c r="Q517" i="27"/>
  <c r="L517" i="27"/>
  <c r="J517" i="27"/>
  <c r="I517" i="27"/>
  <c r="H517" i="27"/>
  <c r="S516" i="27"/>
  <c r="R516" i="27"/>
  <c r="Q516" i="27"/>
  <c r="L516" i="27"/>
  <c r="J516" i="27"/>
  <c r="I516" i="27"/>
  <c r="H516" i="27"/>
  <c r="R514" i="27"/>
  <c r="Q514" i="27"/>
  <c r="S511" i="27"/>
  <c r="R511" i="27"/>
  <c r="Q511" i="27"/>
  <c r="L511" i="27"/>
  <c r="J511" i="27"/>
  <c r="I511" i="27"/>
  <c r="H511" i="27"/>
  <c r="S510" i="27"/>
  <c r="R510" i="27"/>
  <c r="Q510" i="27"/>
  <c r="L510" i="27"/>
  <c r="J510" i="27"/>
  <c r="I510" i="27"/>
  <c r="H510" i="27"/>
  <c r="S509" i="27"/>
  <c r="R509" i="27"/>
  <c r="Q509" i="27"/>
  <c r="L509" i="27"/>
  <c r="J509" i="27"/>
  <c r="I509" i="27"/>
  <c r="H509" i="27"/>
  <c r="S508" i="27"/>
  <c r="R508" i="27"/>
  <c r="Q508" i="27"/>
  <c r="L508" i="27"/>
  <c r="J508" i="27"/>
  <c r="I508" i="27"/>
  <c r="H508" i="27"/>
  <c r="S507" i="27"/>
  <c r="R507" i="27"/>
  <c r="Q507" i="27"/>
  <c r="L507" i="27"/>
  <c r="J507" i="27"/>
  <c r="I507" i="27"/>
  <c r="H507" i="27"/>
  <c r="S506" i="27"/>
  <c r="R506" i="27"/>
  <c r="Q506" i="27"/>
  <c r="L506" i="27"/>
  <c r="J506" i="27"/>
  <c r="I506" i="27"/>
  <c r="H506" i="27"/>
  <c r="S505" i="27"/>
  <c r="R505" i="27"/>
  <c r="Q505" i="27"/>
  <c r="L505" i="27"/>
  <c r="J505" i="27"/>
  <c r="I505" i="27"/>
  <c r="H505" i="27"/>
  <c r="S504" i="27"/>
  <c r="R504" i="27"/>
  <c r="Q504" i="27"/>
  <c r="L504" i="27"/>
  <c r="J504" i="27"/>
  <c r="I504" i="27"/>
  <c r="H504" i="27"/>
  <c r="S503" i="27"/>
  <c r="R503" i="27"/>
  <c r="Q503" i="27"/>
  <c r="L503" i="27"/>
  <c r="J503" i="27"/>
  <c r="I503" i="27"/>
  <c r="H503" i="27"/>
  <c r="S502" i="27"/>
  <c r="R502" i="27"/>
  <c r="Q502" i="27"/>
  <c r="L502" i="27"/>
  <c r="J502" i="27"/>
  <c r="I502" i="27"/>
  <c r="H502" i="27"/>
  <c r="S501" i="27"/>
  <c r="R501" i="27"/>
  <c r="Q501" i="27"/>
  <c r="L501" i="27"/>
  <c r="J501" i="27"/>
  <c r="I501" i="27"/>
  <c r="H501" i="27"/>
  <c r="S500" i="27"/>
  <c r="R500" i="27"/>
  <c r="Q500" i="27"/>
  <c r="L500" i="27"/>
  <c r="J500" i="27"/>
  <c r="I500" i="27"/>
  <c r="H500" i="27"/>
  <c r="S499" i="27"/>
  <c r="R499" i="27"/>
  <c r="Q499" i="27"/>
  <c r="L499" i="27"/>
  <c r="J499" i="27"/>
  <c r="I499" i="27"/>
  <c r="H499" i="27"/>
  <c r="S498" i="27"/>
  <c r="R498" i="27"/>
  <c r="Q498" i="27"/>
  <c r="L498" i="27"/>
  <c r="J498" i="27"/>
  <c r="I498" i="27"/>
  <c r="H498" i="27"/>
  <c r="S497" i="27"/>
  <c r="R497" i="27"/>
  <c r="Q497" i="27"/>
  <c r="L497" i="27"/>
  <c r="J497" i="27"/>
  <c r="I497" i="27"/>
  <c r="H497" i="27"/>
  <c r="S496" i="27"/>
  <c r="R496" i="27"/>
  <c r="Q496" i="27"/>
  <c r="L496" i="27"/>
  <c r="J496" i="27"/>
  <c r="I496" i="27"/>
  <c r="H496" i="27"/>
  <c r="S495" i="27"/>
  <c r="R495" i="27"/>
  <c r="Q495" i="27"/>
  <c r="L495" i="27"/>
  <c r="J495" i="27"/>
  <c r="I495" i="27"/>
  <c r="H495" i="27"/>
  <c r="S494" i="27"/>
  <c r="R494" i="27"/>
  <c r="Q494" i="27"/>
  <c r="L494" i="27"/>
  <c r="J494" i="27"/>
  <c r="I494" i="27"/>
  <c r="H494" i="27"/>
  <c r="S493" i="27"/>
  <c r="R493" i="27"/>
  <c r="Q493" i="27"/>
  <c r="L493" i="27"/>
  <c r="J493" i="27"/>
  <c r="I493" i="27"/>
  <c r="H493" i="27"/>
  <c r="S492" i="27"/>
  <c r="R492" i="27"/>
  <c r="Q492" i="27"/>
  <c r="L492" i="27"/>
  <c r="J492" i="27"/>
  <c r="I492" i="27"/>
  <c r="H492" i="27"/>
  <c r="S491" i="27"/>
  <c r="R491" i="27"/>
  <c r="Q491" i="27"/>
  <c r="L491" i="27"/>
  <c r="J491" i="27"/>
  <c r="I491" i="27"/>
  <c r="H491" i="27"/>
  <c r="S490" i="27"/>
  <c r="R490" i="27"/>
  <c r="Q490" i="27"/>
  <c r="L490" i="27"/>
  <c r="J490" i="27"/>
  <c r="I490" i="27"/>
  <c r="H490" i="27"/>
  <c r="S489" i="27"/>
  <c r="R489" i="27"/>
  <c r="Q489" i="27"/>
  <c r="L489" i="27"/>
  <c r="J489" i="27"/>
  <c r="I489" i="27"/>
  <c r="H489" i="27"/>
  <c r="S488" i="27"/>
  <c r="R488" i="27"/>
  <c r="Q488" i="27"/>
  <c r="L488" i="27"/>
  <c r="J488" i="27"/>
  <c r="I488" i="27"/>
  <c r="H488" i="27"/>
  <c r="S487" i="27"/>
  <c r="R487" i="27"/>
  <c r="Q487" i="27"/>
  <c r="L487" i="27"/>
  <c r="J487" i="27"/>
  <c r="I487" i="27"/>
  <c r="H487" i="27"/>
  <c r="S486" i="27"/>
  <c r="R486" i="27"/>
  <c r="Q486" i="27"/>
  <c r="L486" i="27"/>
  <c r="J486" i="27"/>
  <c r="I486" i="27"/>
  <c r="H486" i="27"/>
  <c r="S485" i="27"/>
  <c r="R485" i="27"/>
  <c r="Q485" i="27"/>
  <c r="L485" i="27"/>
  <c r="J485" i="27"/>
  <c r="I485" i="27"/>
  <c r="H485" i="27"/>
  <c r="S484" i="27"/>
  <c r="R484" i="27"/>
  <c r="Q484" i="27"/>
  <c r="L484" i="27"/>
  <c r="J484" i="27"/>
  <c r="I484" i="27"/>
  <c r="H484" i="27"/>
  <c r="S483" i="27"/>
  <c r="R483" i="27"/>
  <c r="Q483" i="27"/>
  <c r="L483" i="27"/>
  <c r="J483" i="27"/>
  <c r="I483" i="27"/>
  <c r="H483" i="27"/>
  <c r="S482" i="27"/>
  <c r="R482" i="27"/>
  <c r="Q482" i="27"/>
  <c r="L482" i="27"/>
  <c r="J482" i="27"/>
  <c r="I482" i="27"/>
  <c r="H482" i="27"/>
  <c r="S481" i="27"/>
  <c r="R481" i="27"/>
  <c r="Q481" i="27"/>
  <c r="L481" i="27"/>
  <c r="J481" i="27"/>
  <c r="I481" i="27"/>
  <c r="H481" i="27"/>
  <c r="S480" i="27"/>
  <c r="R480" i="27"/>
  <c r="Q480" i="27"/>
  <c r="L480" i="27"/>
  <c r="J480" i="27"/>
  <c r="I480" i="27"/>
  <c r="H480" i="27"/>
  <c r="S479" i="27"/>
  <c r="R479" i="27"/>
  <c r="Q479" i="27"/>
  <c r="L479" i="27"/>
  <c r="J479" i="27"/>
  <c r="I479" i="27"/>
  <c r="H479" i="27"/>
  <c r="S478" i="27"/>
  <c r="R478" i="27"/>
  <c r="Q478" i="27"/>
  <c r="L478" i="27"/>
  <c r="J478" i="27"/>
  <c r="I478" i="27"/>
  <c r="H478" i="27"/>
  <c r="S477" i="27"/>
  <c r="R477" i="27"/>
  <c r="Q477" i="27"/>
  <c r="L477" i="27"/>
  <c r="J477" i="27"/>
  <c r="I477" i="27"/>
  <c r="H477" i="27"/>
  <c r="S476" i="27"/>
  <c r="R476" i="27"/>
  <c r="Q476" i="27"/>
  <c r="L476" i="27"/>
  <c r="J476" i="27"/>
  <c r="I476" i="27"/>
  <c r="H476" i="27"/>
  <c r="S475" i="27"/>
  <c r="R475" i="27"/>
  <c r="Q475" i="27"/>
  <c r="L475" i="27"/>
  <c r="J475" i="27"/>
  <c r="I475" i="27"/>
  <c r="H475" i="27"/>
  <c r="S474" i="27"/>
  <c r="R474" i="27"/>
  <c r="Q474" i="27"/>
  <c r="L474" i="27"/>
  <c r="J474" i="27"/>
  <c r="I474" i="27"/>
  <c r="H474" i="27"/>
  <c r="S473" i="27"/>
  <c r="R473" i="27"/>
  <c r="Q473" i="27"/>
  <c r="L473" i="27"/>
  <c r="J473" i="27"/>
  <c r="I473" i="27"/>
  <c r="H473" i="27"/>
  <c r="S472" i="27"/>
  <c r="R472" i="27"/>
  <c r="Q472" i="27"/>
  <c r="L472" i="27"/>
  <c r="J472" i="27"/>
  <c r="I472" i="27"/>
  <c r="H472" i="27"/>
  <c r="S471" i="27"/>
  <c r="R471" i="27"/>
  <c r="Q471" i="27"/>
  <c r="L471" i="27"/>
  <c r="J471" i="27"/>
  <c r="I471" i="27"/>
  <c r="H471" i="27"/>
  <c r="S470" i="27"/>
  <c r="R470" i="27"/>
  <c r="Q470" i="27"/>
  <c r="L470" i="27"/>
  <c r="J470" i="27"/>
  <c r="I470" i="27"/>
  <c r="H470" i="27"/>
  <c r="S469" i="27"/>
  <c r="R469" i="27"/>
  <c r="Q469" i="27"/>
  <c r="L469" i="27"/>
  <c r="J469" i="27"/>
  <c r="I469" i="27"/>
  <c r="H469" i="27"/>
  <c r="S468" i="27"/>
  <c r="R468" i="27"/>
  <c r="Q468" i="27"/>
  <c r="L468" i="27"/>
  <c r="J468" i="27"/>
  <c r="I468" i="27"/>
  <c r="H468" i="27"/>
  <c r="S467" i="27"/>
  <c r="R467" i="27"/>
  <c r="Q467" i="27"/>
  <c r="L467" i="27"/>
  <c r="J467" i="27"/>
  <c r="I467" i="27"/>
  <c r="H467" i="27"/>
  <c r="S466" i="27"/>
  <c r="R466" i="27"/>
  <c r="Q466" i="27"/>
  <c r="L466" i="27"/>
  <c r="J466" i="27"/>
  <c r="I466" i="27"/>
  <c r="H466" i="27"/>
  <c r="S465" i="27"/>
  <c r="R465" i="27"/>
  <c r="Q465" i="27"/>
  <c r="L465" i="27"/>
  <c r="J465" i="27"/>
  <c r="I465" i="27"/>
  <c r="H465" i="27"/>
  <c r="S464" i="27"/>
  <c r="R464" i="27"/>
  <c r="Q464" i="27"/>
  <c r="L464" i="27"/>
  <c r="J464" i="27"/>
  <c r="I464" i="27"/>
  <c r="H464" i="27"/>
  <c r="S463" i="27"/>
  <c r="R463" i="27"/>
  <c r="Q463" i="27"/>
  <c r="L463" i="27"/>
  <c r="J463" i="27"/>
  <c r="I463" i="27"/>
  <c r="H463" i="27"/>
  <c r="S462" i="27"/>
  <c r="R462" i="27"/>
  <c r="Q462" i="27"/>
  <c r="L462" i="27"/>
  <c r="J462" i="27"/>
  <c r="I462" i="27"/>
  <c r="H462" i="27"/>
  <c r="S461" i="27"/>
  <c r="R461" i="27"/>
  <c r="Q461" i="27"/>
  <c r="L461" i="27"/>
  <c r="J461" i="27"/>
  <c r="I461" i="27"/>
  <c r="H461" i="27"/>
  <c r="S460" i="27"/>
  <c r="R460" i="27"/>
  <c r="Q460" i="27"/>
  <c r="L460" i="27"/>
  <c r="J460" i="27"/>
  <c r="I460" i="27"/>
  <c r="H460" i="27"/>
  <c r="S459" i="27"/>
  <c r="R459" i="27"/>
  <c r="Q459" i="27"/>
  <c r="L459" i="27"/>
  <c r="J459" i="27"/>
  <c r="I459" i="27"/>
  <c r="H459" i="27"/>
  <c r="S458" i="27"/>
  <c r="R458" i="27"/>
  <c r="Q458" i="27"/>
  <c r="L458" i="27"/>
  <c r="J458" i="27"/>
  <c r="I458" i="27"/>
  <c r="H458" i="27"/>
  <c r="S457" i="27"/>
  <c r="R457" i="27"/>
  <c r="Q457" i="27"/>
  <c r="L457" i="27"/>
  <c r="J457" i="27"/>
  <c r="I457" i="27"/>
  <c r="H457" i="27"/>
  <c r="S456" i="27"/>
  <c r="R456" i="27"/>
  <c r="Q456" i="27"/>
  <c r="L456" i="27"/>
  <c r="J456" i="27"/>
  <c r="I456" i="27"/>
  <c r="H456" i="27"/>
  <c r="S455" i="27"/>
  <c r="R455" i="27"/>
  <c r="Q455" i="27"/>
  <c r="L455" i="27"/>
  <c r="J455" i="27"/>
  <c r="I455" i="27"/>
  <c r="H455" i="27"/>
  <c r="S454" i="27"/>
  <c r="R454" i="27"/>
  <c r="Q454" i="27"/>
  <c r="L454" i="27"/>
  <c r="J454" i="27"/>
  <c r="I454" i="27"/>
  <c r="H454" i="27"/>
  <c r="S453" i="27"/>
  <c r="R453" i="27"/>
  <c r="Q453" i="27"/>
  <c r="L453" i="27"/>
  <c r="J453" i="27"/>
  <c r="I453" i="27"/>
  <c r="H453" i="27"/>
  <c r="S452" i="27"/>
  <c r="R452" i="27"/>
  <c r="Q452" i="27"/>
  <c r="L452" i="27"/>
  <c r="J452" i="27"/>
  <c r="I452" i="27"/>
  <c r="H452" i="27"/>
  <c r="S451" i="27"/>
  <c r="R451" i="27"/>
  <c r="Q451" i="27"/>
  <c r="L451" i="27"/>
  <c r="J451" i="27"/>
  <c r="I451" i="27"/>
  <c r="H451" i="27"/>
  <c r="S450" i="27"/>
  <c r="R450" i="27"/>
  <c r="Q450" i="27"/>
  <c r="L450" i="27"/>
  <c r="J450" i="27"/>
  <c r="I450" i="27"/>
  <c r="H450" i="27"/>
  <c r="S449" i="27"/>
  <c r="R449" i="27"/>
  <c r="Q449" i="27"/>
  <c r="L449" i="27"/>
  <c r="J449" i="27"/>
  <c r="I449" i="27"/>
  <c r="H449" i="27"/>
  <c r="S448" i="27"/>
  <c r="R448" i="27"/>
  <c r="Q448" i="27"/>
  <c r="L448" i="27"/>
  <c r="J448" i="27"/>
  <c r="I448" i="27"/>
  <c r="H448" i="27"/>
  <c r="S447" i="27"/>
  <c r="R447" i="27"/>
  <c r="Q447" i="27"/>
  <c r="L447" i="27"/>
  <c r="J447" i="27"/>
  <c r="I447" i="27"/>
  <c r="H447" i="27"/>
  <c r="S446" i="27"/>
  <c r="R446" i="27"/>
  <c r="Q446" i="27"/>
  <c r="L446" i="27"/>
  <c r="J446" i="27"/>
  <c r="I446" i="27"/>
  <c r="H446" i="27"/>
  <c r="S445" i="27"/>
  <c r="R445" i="27"/>
  <c r="Q445" i="27"/>
  <c r="L445" i="27"/>
  <c r="J445" i="27"/>
  <c r="I445" i="27"/>
  <c r="H445" i="27"/>
  <c r="S444" i="27"/>
  <c r="R444" i="27"/>
  <c r="Q444" i="27"/>
  <c r="L444" i="27"/>
  <c r="J444" i="27"/>
  <c r="I444" i="27"/>
  <c r="H444" i="27"/>
  <c r="S443" i="27"/>
  <c r="R443" i="27"/>
  <c r="Q443" i="27"/>
  <c r="L443" i="27"/>
  <c r="J443" i="27"/>
  <c r="I443" i="27"/>
  <c r="H443" i="27"/>
  <c r="S442" i="27"/>
  <c r="R442" i="27"/>
  <c r="Q442" i="27"/>
  <c r="L442" i="27"/>
  <c r="J442" i="27"/>
  <c r="I442" i="27"/>
  <c r="H442" i="27"/>
  <c r="S441" i="27"/>
  <c r="R441" i="27"/>
  <c r="Q441" i="27"/>
  <c r="L441" i="27"/>
  <c r="J441" i="27"/>
  <c r="I441" i="27"/>
  <c r="H441" i="27"/>
  <c r="S437" i="27"/>
  <c r="R437" i="27"/>
  <c r="Q437" i="27"/>
  <c r="L421" i="27"/>
  <c r="I421" i="27"/>
  <c r="H421" i="27"/>
  <c r="S420" i="27"/>
  <c r="R420" i="27"/>
  <c r="Q420" i="27"/>
  <c r="L420" i="27"/>
  <c r="J420" i="27"/>
  <c r="I420" i="27"/>
  <c r="H420" i="27"/>
  <c r="L419" i="27"/>
  <c r="J419" i="27"/>
  <c r="I419" i="27"/>
  <c r="H419" i="27"/>
  <c r="S418" i="27"/>
  <c r="R418" i="27"/>
  <c r="Q418" i="27"/>
  <c r="L418" i="27"/>
  <c r="J418" i="27"/>
  <c r="I418" i="27"/>
  <c r="H418" i="27"/>
  <c r="S417" i="27"/>
  <c r="R417" i="27"/>
  <c r="Q417" i="27"/>
  <c r="L417" i="27"/>
  <c r="J417" i="27"/>
  <c r="I417" i="27"/>
  <c r="H417" i="27"/>
  <c r="R416" i="27"/>
  <c r="Q416" i="27"/>
  <c r="L416" i="27"/>
  <c r="I416" i="27"/>
  <c r="H416" i="27"/>
  <c r="S415" i="27"/>
  <c r="R415" i="27"/>
  <c r="Q415" i="27"/>
  <c r="L415" i="27"/>
  <c r="J415" i="27"/>
  <c r="I415" i="27"/>
  <c r="H415" i="27"/>
  <c r="S414" i="27"/>
  <c r="R414" i="27"/>
  <c r="Q414" i="27"/>
  <c r="L414" i="27"/>
  <c r="J414" i="27"/>
  <c r="I414" i="27"/>
  <c r="H414" i="27"/>
  <c r="S413" i="27"/>
  <c r="R413" i="27"/>
  <c r="Q413" i="27"/>
  <c r="L413" i="27"/>
  <c r="J413" i="27"/>
  <c r="I413" i="27"/>
  <c r="H413" i="27"/>
  <c r="S412" i="27"/>
  <c r="R412" i="27"/>
  <c r="Q412" i="27"/>
  <c r="L412" i="27"/>
  <c r="J412" i="27"/>
  <c r="I412" i="27"/>
  <c r="H412" i="27"/>
  <c r="S411" i="27"/>
  <c r="R411" i="27"/>
  <c r="Q411" i="27"/>
  <c r="L411" i="27"/>
  <c r="J411" i="27"/>
  <c r="I411" i="27"/>
  <c r="H411" i="27"/>
  <c r="S410" i="27"/>
  <c r="R410" i="27"/>
  <c r="Q410" i="27"/>
  <c r="L410" i="27"/>
  <c r="J410" i="27"/>
  <c r="I410" i="27"/>
  <c r="H410" i="27"/>
  <c r="S409" i="27"/>
  <c r="Q409" i="27"/>
  <c r="L409" i="27"/>
  <c r="J409" i="27"/>
  <c r="I409" i="27"/>
  <c r="R408" i="27"/>
  <c r="Q408" i="27"/>
  <c r="L408" i="27"/>
  <c r="I408" i="27"/>
  <c r="H408" i="27"/>
  <c r="S407" i="27"/>
  <c r="R407" i="27"/>
  <c r="Q407" i="27"/>
  <c r="L407" i="27"/>
  <c r="J407" i="27"/>
  <c r="I407" i="27"/>
  <c r="H407" i="27"/>
  <c r="S406" i="27"/>
  <c r="Q406" i="27"/>
  <c r="L406" i="27"/>
  <c r="J406" i="27"/>
  <c r="I406" i="27"/>
  <c r="R405" i="27"/>
  <c r="Q405" i="27"/>
  <c r="L405" i="27"/>
  <c r="I405" i="27"/>
  <c r="H405" i="27"/>
  <c r="R404" i="27"/>
  <c r="Q404" i="27"/>
  <c r="L404" i="27"/>
  <c r="I404" i="27"/>
  <c r="H404" i="27"/>
  <c r="S403" i="27"/>
  <c r="R403" i="27"/>
  <c r="Q403" i="27"/>
  <c r="L403" i="27"/>
  <c r="J403" i="27"/>
  <c r="I403" i="27"/>
  <c r="H403" i="27"/>
  <c r="R402" i="27"/>
  <c r="Q402" i="27"/>
  <c r="L402" i="27"/>
  <c r="I402" i="27"/>
  <c r="H402" i="27"/>
  <c r="S401" i="27"/>
  <c r="R401" i="27"/>
  <c r="Q401" i="27"/>
  <c r="L401" i="27"/>
  <c r="J401" i="27"/>
  <c r="I401" i="27"/>
  <c r="H401" i="27"/>
  <c r="S400" i="27"/>
  <c r="R400" i="27"/>
  <c r="Q400" i="27"/>
  <c r="L400" i="27"/>
  <c r="J400" i="27"/>
  <c r="I400" i="27"/>
  <c r="H400" i="27"/>
  <c r="S399" i="27"/>
  <c r="R399" i="27"/>
  <c r="Q399" i="27"/>
  <c r="L399" i="27"/>
  <c r="J399" i="27"/>
  <c r="I399" i="27"/>
  <c r="H399" i="27"/>
  <c r="R398" i="27"/>
  <c r="Q398" i="27"/>
  <c r="L398" i="27"/>
  <c r="I398" i="27"/>
  <c r="H398" i="27"/>
  <c r="R397" i="27"/>
  <c r="Q397" i="27"/>
  <c r="L397" i="27"/>
  <c r="I397" i="27"/>
  <c r="H397" i="27"/>
  <c r="S396" i="27"/>
  <c r="R396" i="27"/>
  <c r="Q396" i="27"/>
  <c r="L396" i="27"/>
  <c r="J396" i="27"/>
  <c r="I396" i="27"/>
  <c r="H396" i="27"/>
  <c r="S395" i="27"/>
  <c r="R395" i="27"/>
  <c r="Q395" i="27"/>
  <c r="L395" i="27"/>
  <c r="J395" i="27"/>
  <c r="I395" i="27"/>
  <c r="H395" i="27"/>
  <c r="S394" i="27"/>
  <c r="R394" i="27"/>
  <c r="Q394" i="27"/>
  <c r="L394" i="27"/>
  <c r="J394" i="27"/>
  <c r="I394" i="27"/>
  <c r="H394" i="27"/>
  <c r="S393" i="27"/>
  <c r="R393" i="27"/>
  <c r="Q393" i="27"/>
  <c r="L393" i="27"/>
  <c r="J393" i="27"/>
  <c r="I393" i="27"/>
  <c r="H393" i="27"/>
  <c r="S392" i="27"/>
  <c r="R392" i="27"/>
  <c r="Q392" i="27"/>
  <c r="L392" i="27"/>
  <c r="J392" i="27"/>
  <c r="I392" i="27"/>
  <c r="H392" i="27"/>
  <c r="L391" i="27"/>
  <c r="J391" i="27"/>
  <c r="I391" i="27"/>
  <c r="H391" i="27"/>
  <c r="S390" i="27"/>
  <c r="R390" i="27"/>
  <c r="Q390" i="27"/>
  <c r="L390" i="27"/>
  <c r="J390" i="27"/>
  <c r="I390" i="27"/>
  <c r="H390" i="27"/>
  <c r="S389" i="27"/>
  <c r="R389" i="27"/>
  <c r="Q389" i="27"/>
  <c r="L389" i="27"/>
  <c r="J389" i="27"/>
  <c r="I389" i="27"/>
  <c r="H389" i="27"/>
  <c r="L388" i="27"/>
  <c r="J388" i="27"/>
  <c r="I388" i="27"/>
  <c r="H388" i="27"/>
  <c r="L387" i="27"/>
  <c r="J387" i="27"/>
  <c r="I387" i="27"/>
  <c r="H387" i="27"/>
  <c r="S386" i="27"/>
  <c r="R386" i="27"/>
  <c r="Q386" i="27"/>
  <c r="L386" i="27"/>
  <c r="J386" i="27"/>
  <c r="I386" i="27"/>
  <c r="H386" i="27"/>
  <c r="S385" i="27"/>
  <c r="R385" i="27"/>
  <c r="Q385" i="27"/>
  <c r="L385" i="27"/>
  <c r="J385" i="27"/>
  <c r="I385" i="27"/>
  <c r="H385" i="27"/>
  <c r="S384" i="27"/>
  <c r="R384" i="27"/>
  <c r="Q384" i="27"/>
  <c r="L384" i="27"/>
  <c r="J384" i="27"/>
  <c r="I384" i="27"/>
  <c r="H384" i="27"/>
  <c r="S383" i="27"/>
  <c r="R383" i="27"/>
  <c r="Q383" i="27"/>
  <c r="L383" i="27"/>
  <c r="J383" i="27"/>
  <c r="I383" i="27"/>
  <c r="H383" i="27"/>
  <c r="S382" i="27"/>
  <c r="R382" i="27"/>
  <c r="Q382" i="27"/>
  <c r="L382" i="27"/>
  <c r="J382" i="27"/>
  <c r="I382" i="27"/>
  <c r="H382" i="27"/>
  <c r="S381" i="27"/>
  <c r="R381" i="27"/>
  <c r="Q381" i="27"/>
  <c r="L381" i="27"/>
  <c r="J381" i="27"/>
  <c r="I381" i="27"/>
  <c r="H381" i="27"/>
  <c r="S380" i="27"/>
  <c r="R380" i="27"/>
  <c r="Q380" i="27"/>
  <c r="L380" i="27"/>
  <c r="J380" i="27"/>
  <c r="I380" i="27"/>
  <c r="H380" i="27"/>
  <c r="S379" i="27"/>
  <c r="R379" i="27"/>
  <c r="Q379" i="27"/>
  <c r="L379" i="27"/>
  <c r="J379" i="27"/>
  <c r="I379" i="27"/>
  <c r="H379" i="27"/>
  <c r="S378" i="27"/>
  <c r="R378" i="27"/>
  <c r="Q378" i="27"/>
  <c r="L378" i="27"/>
  <c r="J378" i="27"/>
  <c r="I378" i="27"/>
  <c r="H378" i="27"/>
  <c r="S377" i="27"/>
  <c r="R377" i="27"/>
  <c r="Q377" i="27"/>
  <c r="L377" i="27"/>
  <c r="J377" i="27"/>
  <c r="I377" i="27"/>
  <c r="H377" i="27"/>
  <c r="S376" i="27"/>
  <c r="R376" i="27"/>
  <c r="Q376" i="27"/>
  <c r="L376" i="27"/>
  <c r="J376" i="27"/>
  <c r="I376" i="27"/>
  <c r="H376" i="27"/>
  <c r="S375" i="27"/>
  <c r="R375" i="27"/>
  <c r="Q375" i="27"/>
  <c r="L375" i="27"/>
  <c r="J375" i="27"/>
  <c r="I375" i="27"/>
  <c r="H375" i="27"/>
  <c r="L374" i="27"/>
  <c r="J374" i="27"/>
  <c r="I374" i="27"/>
  <c r="H374" i="27"/>
  <c r="S373" i="27"/>
  <c r="R373" i="27"/>
  <c r="Q373" i="27"/>
  <c r="L373" i="27"/>
  <c r="J373" i="27"/>
  <c r="I373" i="27"/>
  <c r="H373" i="27"/>
  <c r="S372" i="27"/>
  <c r="R372" i="27"/>
  <c r="Q372" i="27"/>
  <c r="L372" i="27"/>
  <c r="J372" i="27"/>
  <c r="I372" i="27"/>
  <c r="H372" i="27"/>
  <c r="S371" i="27"/>
  <c r="R371" i="27"/>
  <c r="Q371" i="27"/>
  <c r="L371" i="27"/>
  <c r="J371" i="27"/>
  <c r="I371" i="27"/>
  <c r="H371" i="27"/>
  <c r="S370" i="27"/>
  <c r="R370" i="27"/>
  <c r="Q370" i="27"/>
  <c r="L370" i="27"/>
  <c r="J370" i="27"/>
  <c r="I370" i="27"/>
  <c r="H370" i="27"/>
  <c r="S369" i="27"/>
  <c r="R369" i="27"/>
  <c r="Q369" i="27"/>
  <c r="L369" i="27"/>
  <c r="J369" i="27"/>
  <c r="I369" i="27"/>
  <c r="H369" i="27"/>
  <c r="S368" i="27"/>
  <c r="R368" i="27"/>
  <c r="Q368" i="27"/>
  <c r="L368" i="27"/>
  <c r="J368" i="27"/>
  <c r="I368" i="27"/>
  <c r="H368" i="27"/>
  <c r="S367" i="27"/>
  <c r="R367" i="27"/>
  <c r="Q367" i="27"/>
  <c r="L367" i="27"/>
  <c r="J367" i="27"/>
  <c r="I367" i="27"/>
  <c r="H367" i="27"/>
  <c r="S366" i="27"/>
  <c r="R366" i="27"/>
  <c r="Q366" i="27"/>
  <c r="L366" i="27"/>
  <c r="J366" i="27"/>
  <c r="I366" i="27"/>
  <c r="H366" i="27"/>
  <c r="S365" i="27"/>
  <c r="R365" i="27"/>
  <c r="Q365" i="27"/>
  <c r="L365" i="27"/>
  <c r="J365" i="27"/>
  <c r="I365" i="27"/>
  <c r="H365" i="27"/>
  <c r="S364" i="27"/>
  <c r="R364" i="27"/>
  <c r="Q364" i="27"/>
  <c r="L364" i="27"/>
  <c r="J364" i="27"/>
  <c r="I364" i="27"/>
  <c r="H364" i="27"/>
  <c r="S363" i="27"/>
  <c r="R363" i="27"/>
  <c r="Q363" i="27"/>
  <c r="L363" i="27"/>
  <c r="J363" i="27"/>
  <c r="I363" i="27"/>
  <c r="H363" i="27"/>
  <c r="S362" i="27"/>
  <c r="R362" i="27"/>
  <c r="Q362" i="27"/>
  <c r="L362" i="27"/>
  <c r="J362" i="27"/>
  <c r="I362" i="27"/>
  <c r="H362" i="27"/>
  <c r="S361" i="27"/>
  <c r="R361" i="27"/>
  <c r="Q361" i="27"/>
  <c r="L361" i="27"/>
  <c r="J361" i="27"/>
  <c r="I361" i="27"/>
  <c r="H361" i="27"/>
  <c r="S360" i="27"/>
  <c r="R360" i="27"/>
  <c r="Q360" i="27"/>
  <c r="L360" i="27"/>
  <c r="J360" i="27"/>
  <c r="I360" i="27"/>
  <c r="H360" i="27"/>
  <c r="S359" i="27"/>
  <c r="R359" i="27"/>
  <c r="Q359" i="27"/>
  <c r="L359" i="27"/>
  <c r="J359" i="27"/>
  <c r="I359" i="27"/>
  <c r="H359" i="27"/>
  <c r="S358" i="27"/>
  <c r="R358" i="27"/>
  <c r="Q358" i="27"/>
  <c r="L358" i="27"/>
  <c r="J358" i="27"/>
  <c r="I358" i="27"/>
  <c r="H358" i="27"/>
  <c r="S357" i="27"/>
  <c r="R357" i="27"/>
  <c r="Q357" i="27"/>
  <c r="L357" i="27"/>
  <c r="J357" i="27"/>
  <c r="I357" i="27"/>
  <c r="H357" i="27"/>
  <c r="S356" i="27"/>
  <c r="R356" i="27"/>
  <c r="Q356" i="27"/>
  <c r="L356" i="27"/>
  <c r="J356" i="27"/>
  <c r="I356" i="27"/>
  <c r="H356" i="27"/>
  <c r="S355" i="27"/>
  <c r="R355" i="27"/>
  <c r="Q355" i="27"/>
  <c r="L355" i="27"/>
  <c r="J355" i="27"/>
  <c r="I355" i="27"/>
  <c r="H355" i="27"/>
  <c r="S354" i="27"/>
  <c r="R354" i="27"/>
  <c r="Q354" i="27"/>
  <c r="L354" i="27"/>
  <c r="J354" i="27"/>
  <c r="I354" i="27"/>
  <c r="H354" i="27"/>
  <c r="S353" i="27"/>
  <c r="R353" i="27"/>
  <c r="Q353" i="27"/>
  <c r="L353" i="27"/>
  <c r="J353" i="27"/>
  <c r="I353" i="27"/>
  <c r="H353" i="27"/>
  <c r="S352" i="27"/>
  <c r="R352" i="27"/>
  <c r="Q352" i="27"/>
  <c r="L352" i="27"/>
  <c r="J352" i="27"/>
  <c r="I352" i="27"/>
  <c r="H352" i="27"/>
  <c r="S351" i="27"/>
  <c r="R351" i="27"/>
  <c r="Q351" i="27"/>
  <c r="L351" i="27"/>
  <c r="J351" i="27"/>
  <c r="I351" i="27"/>
  <c r="H351" i="27"/>
  <c r="S350" i="27"/>
  <c r="R350" i="27"/>
  <c r="Q350" i="27"/>
  <c r="L350" i="27"/>
  <c r="J350" i="27"/>
  <c r="I350" i="27"/>
  <c r="H350" i="27"/>
  <c r="S349" i="27"/>
  <c r="R349" i="27"/>
  <c r="Q349" i="27"/>
  <c r="L349" i="27"/>
  <c r="J349" i="27"/>
  <c r="I349" i="27"/>
  <c r="H349" i="27"/>
  <c r="S348" i="27"/>
  <c r="R348" i="27"/>
  <c r="Q348" i="27"/>
  <c r="L348" i="27"/>
  <c r="J348" i="27"/>
  <c r="I348" i="27"/>
  <c r="H348" i="27"/>
  <c r="S347" i="27"/>
  <c r="R347" i="27"/>
  <c r="Q347" i="27"/>
  <c r="L347" i="27"/>
  <c r="J347" i="27"/>
  <c r="I347" i="27"/>
  <c r="H347" i="27"/>
  <c r="S346" i="27"/>
  <c r="R346" i="27"/>
  <c r="Q346" i="27"/>
  <c r="L346" i="27"/>
  <c r="J346" i="27"/>
  <c r="I346" i="27"/>
  <c r="H346" i="27"/>
  <c r="S345" i="27"/>
  <c r="R345" i="27"/>
  <c r="Q345" i="27"/>
  <c r="L345" i="27"/>
  <c r="J345" i="27"/>
  <c r="I345" i="27"/>
  <c r="H345" i="27"/>
  <c r="S344" i="27"/>
  <c r="R344" i="27"/>
  <c r="Q344" i="27"/>
  <c r="L344" i="27"/>
  <c r="J344" i="27"/>
  <c r="I344" i="27"/>
  <c r="H344" i="27"/>
  <c r="S343" i="27"/>
  <c r="R343" i="27"/>
  <c r="Q343" i="27"/>
  <c r="L343" i="27"/>
  <c r="J343" i="27"/>
  <c r="I343" i="27"/>
  <c r="H343" i="27"/>
  <c r="S342" i="27"/>
  <c r="R342" i="27"/>
  <c r="Q342" i="27"/>
  <c r="L342" i="27"/>
  <c r="J342" i="27"/>
  <c r="I342" i="27"/>
  <c r="H342" i="27"/>
  <c r="S341" i="27"/>
  <c r="R341" i="27"/>
  <c r="Q341" i="27"/>
  <c r="L341" i="27"/>
  <c r="J341" i="27"/>
  <c r="I341" i="27"/>
  <c r="H341" i="27"/>
  <c r="S340" i="27"/>
  <c r="R340" i="27"/>
  <c r="Q340" i="27"/>
  <c r="L340" i="27"/>
  <c r="J340" i="27"/>
  <c r="I340" i="27"/>
  <c r="H340" i="27"/>
  <c r="S339" i="27"/>
  <c r="R339" i="27"/>
  <c r="Q339" i="27"/>
  <c r="L339" i="27"/>
  <c r="J339" i="27"/>
  <c r="I339" i="27"/>
  <c r="H339" i="27"/>
  <c r="S338" i="27"/>
  <c r="R338" i="27"/>
  <c r="Q338" i="27"/>
  <c r="L338" i="27"/>
  <c r="J338" i="27"/>
  <c r="I338" i="27"/>
  <c r="H338" i="27"/>
  <c r="S337" i="27"/>
  <c r="R337" i="27"/>
  <c r="Q337" i="27"/>
  <c r="L337" i="27"/>
  <c r="J337" i="27"/>
  <c r="I337" i="27"/>
  <c r="H337" i="27"/>
  <c r="S336" i="27"/>
  <c r="R336" i="27"/>
  <c r="Q336" i="27"/>
  <c r="L336" i="27"/>
  <c r="J336" i="27"/>
  <c r="I336" i="27"/>
  <c r="H336" i="27"/>
  <c r="S335" i="27"/>
  <c r="R335" i="27"/>
  <c r="Q335" i="27"/>
  <c r="L335" i="27"/>
  <c r="J335" i="27"/>
  <c r="I335" i="27"/>
  <c r="H335" i="27"/>
  <c r="S334" i="27"/>
  <c r="R334" i="27"/>
  <c r="Q334" i="27"/>
  <c r="L334" i="27"/>
  <c r="J334" i="27"/>
  <c r="I334" i="27"/>
  <c r="H334" i="27"/>
  <c r="S333" i="27"/>
  <c r="R333" i="27"/>
  <c r="Q333" i="27"/>
  <c r="L333" i="27"/>
  <c r="J333" i="27"/>
  <c r="I333" i="27"/>
  <c r="H333" i="27"/>
  <c r="S332" i="27"/>
  <c r="R332" i="27"/>
  <c r="Q332" i="27"/>
  <c r="L332" i="27"/>
  <c r="J332" i="27"/>
  <c r="I332" i="27"/>
  <c r="H332" i="27"/>
  <c r="S331" i="27"/>
  <c r="R331" i="27"/>
  <c r="Q331" i="27"/>
  <c r="L331" i="27"/>
  <c r="J331" i="27"/>
  <c r="I331" i="27"/>
  <c r="H331" i="27"/>
  <c r="S330" i="27"/>
  <c r="R330" i="27"/>
  <c r="Q330" i="27"/>
  <c r="L330" i="27"/>
  <c r="J330" i="27"/>
  <c r="I330" i="27"/>
  <c r="H330" i="27"/>
  <c r="S329" i="27"/>
  <c r="R329" i="27"/>
  <c r="Q329" i="27"/>
  <c r="L329" i="27"/>
  <c r="J329" i="27"/>
  <c r="I329" i="27"/>
  <c r="H329" i="27"/>
  <c r="S328" i="27"/>
  <c r="R328" i="27"/>
  <c r="Q328" i="27"/>
  <c r="L328" i="27"/>
  <c r="J328" i="27"/>
  <c r="I328" i="27"/>
  <c r="H328" i="27"/>
  <c r="S327" i="27"/>
  <c r="R327" i="27"/>
  <c r="Q327" i="27"/>
  <c r="L327" i="27"/>
  <c r="J327" i="27"/>
  <c r="I327" i="27"/>
  <c r="H327" i="27"/>
  <c r="S326" i="27"/>
  <c r="R326" i="27"/>
  <c r="Q326" i="27"/>
  <c r="L326" i="27"/>
  <c r="J326" i="27"/>
  <c r="I326" i="27"/>
  <c r="H326" i="27"/>
  <c r="S325" i="27"/>
  <c r="R325" i="27"/>
  <c r="Q325" i="27"/>
  <c r="L325" i="27"/>
  <c r="J325" i="27"/>
  <c r="I325" i="27"/>
  <c r="H325" i="27"/>
  <c r="S324" i="27"/>
  <c r="R324" i="27"/>
  <c r="Q324" i="27"/>
  <c r="L324" i="27"/>
  <c r="J324" i="27"/>
  <c r="I324" i="27"/>
  <c r="H324" i="27"/>
  <c r="S323" i="27"/>
  <c r="R323" i="27"/>
  <c r="Q323" i="27"/>
  <c r="L323" i="27"/>
  <c r="J323" i="27"/>
  <c r="I323" i="27"/>
  <c r="H323" i="27"/>
  <c r="S322" i="27"/>
  <c r="Q322" i="27"/>
  <c r="L322" i="27"/>
  <c r="J322" i="27"/>
  <c r="I322" i="27"/>
  <c r="S321" i="27"/>
  <c r="R321" i="27"/>
  <c r="Q321" i="27"/>
  <c r="L321" i="27"/>
  <c r="J321" i="27"/>
  <c r="I321" i="27"/>
  <c r="H321" i="27"/>
  <c r="S320" i="27"/>
  <c r="R320" i="27"/>
  <c r="Q320" i="27"/>
  <c r="L320" i="27"/>
  <c r="J320" i="27"/>
  <c r="I320" i="27"/>
  <c r="H320" i="27"/>
  <c r="S319" i="27"/>
  <c r="R319" i="27"/>
  <c r="Q319" i="27"/>
  <c r="L319" i="27"/>
  <c r="J319" i="27"/>
  <c r="I319" i="27"/>
  <c r="H319" i="27"/>
  <c r="S318" i="27"/>
  <c r="R318" i="27"/>
  <c r="Q318" i="27"/>
  <c r="L318" i="27"/>
  <c r="J318" i="27"/>
  <c r="I318" i="27"/>
  <c r="H318" i="27"/>
  <c r="S317" i="27"/>
  <c r="R317" i="27"/>
  <c r="Q317" i="27"/>
  <c r="L317" i="27"/>
  <c r="J317" i="27"/>
  <c r="I317" i="27"/>
  <c r="H317" i="27"/>
  <c r="S316" i="27"/>
  <c r="R316" i="27"/>
  <c r="Q316" i="27"/>
  <c r="L316" i="27"/>
  <c r="J316" i="27"/>
  <c r="I316" i="27"/>
  <c r="H316" i="27"/>
  <c r="S315" i="27"/>
  <c r="R315" i="27"/>
  <c r="Q315" i="27"/>
  <c r="L315" i="27"/>
  <c r="J315" i="27"/>
  <c r="I315" i="27"/>
  <c r="H315" i="27"/>
  <c r="S314" i="27"/>
  <c r="R314" i="27"/>
  <c r="Q314" i="27"/>
  <c r="L314" i="27"/>
  <c r="J314" i="27"/>
  <c r="I314" i="27"/>
  <c r="H314" i="27"/>
  <c r="S313" i="27"/>
  <c r="R313" i="27"/>
  <c r="Q313" i="27"/>
  <c r="L313" i="27"/>
  <c r="J313" i="27"/>
  <c r="I313" i="27"/>
  <c r="H313" i="27"/>
  <c r="S312" i="27"/>
  <c r="R312" i="27"/>
  <c r="Q312" i="27"/>
  <c r="L312" i="27"/>
  <c r="J312" i="27"/>
  <c r="I312" i="27"/>
  <c r="H312" i="27"/>
  <c r="S311" i="27"/>
  <c r="R311" i="27"/>
  <c r="Q311" i="27"/>
  <c r="L311" i="27"/>
  <c r="J311" i="27"/>
  <c r="I311" i="27"/>
  <c r="H311" i="27"/>
  <c r="S310" i="27"/>
  <c r="R310" i="27"/>
  <c r="Q310" i="27"/>
  <c r="L310" i="27"/>
  <c r="J310" i="27"/>
  <c r="I310" i="27"/>
  <c r="H310" i="27"/>
  <c r="S309" i="27"/>
  <c r="R309" i="27"/>
  <c r="Q309" i="27"/>
  <c r="L309" i="27"/>
  <c r="J309" i="27"/>
  <c r="I309" i="27"/>
  <c r="H309" i="27"/>
  <c r="S308" i="27"/>
  <c r="R308" i="27"/>
  <c r="Q308" i="27"/>
  <c r="L308" i="27"/>
  <c r="J308" i="27"/>
  <c r="I308" i="27"/>
  <c r="H308" i="27"/>
  <c r="S307" i="27"/>
  <c r="R307" i="27"/>
  <c r="Q307" i="27"/>
  <c r="L307" i="27"/>
  <c r="J307" i="27"/>
  <c r="I307" i="27"/>
  <c r="H307" i="27"/>
  <c r="S306" i="27"/>
  <c r="R306" i="27"/>
  <c r="Q306" i="27"/>
  <c r="L306" i="27"/>
  <c r="J306" i="27"/>
  <c r="I306" i="27"/>
  <c r="H306" i="27"/>
  <c r="S305" i="27"/>
  <c r="R305" i="27"/>
  <c r="Q305" i="27"/>
  <c r="L305" i="27"/>
  <c r="J305" i="27"/>
  <c r="I305" i="27"/>
  <c r="H305" i="27"/>
  <c r="S304" i="27"/>
  <c r="R304" i="27"/>
  <c r="Q304" i="27"/>
  <c r="L304" i="27"/>
  <c r="J304" i="27"/>
  <c r="I304" i="27"/>
  <c r="H304" i="27"/>
  <c r="S303" i="27"/>
  <c r="R303" i="27"/>
  <c r="Q303" i="27"/>
  <c r="L303" i="27"/>
  <c r="J303" i="27"/>
  <c r="I303" i="27"/>
  <c r="H303" i="27"/>
  <c r="S302" i="27"/>
  <c r="R302" i="27"/>
  <c r="Q302" i="27"/>
  <c r="L302" i="27"/>
  <c r="J302" i="27"/>
  <c r="I302" i="27"/>
  <c r="H302" i="27"/>
  <c r="S301" i="27"/>
  <c r="R301" i="27"/>
  <c r="Q301" i="27"/>
  <c r="L301" i="27"/>
  <c r="J301" i="27"/>
  <c r="I301" i="27"/>
  <c r="H301" i="27"/>
  <c r="S300" i="27"/>
  <c r="R300" i="27"/>
  <c r="Q300" i="27"/>
  <c r="L300" i="27"/>
  <c r="J300" i="27"/>
  <c r="I300" i="27"/>
  <c r="H300" i="27"/>
  <c r="S299" i="27"/>
  <c r="R299" i="27"/>
  <c r="Q299" i="27"/>
  <c r="L299" i="27"/>
  <c r="J299" i="27"/>
  <c r="I299" i="27"/>
  <c r="H299" i="27"/>
  <c r="S298" i="27"/>
  <c r="R298" i="27"/>
  <c r="Q298" i="27"/>
  <c r="L298" i="27"/>
  <c r="J298" i="27"/>
  <c r="I298" i="27"/>
  <c r="H298" i="27"/>
  <c r="S297" i="27"/>
  <c r="R297" i="27"/>
  <c r="Q297" i="27"/>
  <c r="L297" i="27"/>
  <c r="J297" i="27"/>
  <c r="I297" i="27"/>
  <c r="H297" i="27"/>
  <c r="S296" i="27"/>
  <c r="R296" i="27"/>
  <c r="Q296" i="27"/>
  <c r="L296" i="27"/>
  <c r="J296" i="27"/>
  <c r="I296" i="27"/>
  <c r="H296" i="27"/>
  <c r="S295" i="27"/>
  <c r="R295" i="27"/>
  <c r="Q295" i="27"/>
  <c r="L295" i="27"/>
  <c r="J295" i="27"/>
  <c r="I295" i="27"/>
  <c r="H295" i="27"/>
  <c r="S294" i="27"/>
  <c r="R294" i="27"/>
  <c r="Q294" i="27"/>
  <c r="L294" i="27"/>
  <c r="J294" i="27"/>
  <c r="I294" i="27"/>
  <c r="H294" i="27"/>
  <c r="S293" i="27"/>
  <c r="R293" i="27"/>
  <c r="Q293" i="27"/>
  <c r="L293" i="27"/>
  <c r="J293" i="27"/>
  <c r="I293" i="27"/>
  <c r="H293" i="27"/>
  <c r="S292" i="27"/>
  <c r="R292" i="27"/>
  <c r="Q292" i="27"/>
  <c r="L292" i="27"/>
  <c r="J292" i="27"/>
  <c r="I292" i="27"/>
  <c r="H292" i="27"/>
  <c r="S291" i="27"/>
  <c r="R291" i="27"/>
  <c r="Q291" i="27"/>
  <c r="L291" i="27"/>
  <c r="J291" i="27"/>
  <c r="I291" i="27"/>
  <c r="H291" i="27"/>
  <c r="S290" i="27"/>
  <c r="R290" i="27"/>
  <c r="Q290" i="27"/>
  <c r="L290" i="27"/>
  <c r="J290" i="27"/>
  <c r="I290" i="27"/>
  <c r="H290" i="27"/>
  <c r="S289" i="27"/>
  <c r="R289" i="27"/>
  <c r="Q289" i="27"/>
  <c r="L289" i="27"/>
  <c r="J289" i="27"/>
  <c r="I289" i="27"/>
  <c r="H289" i="27"/>
  <c r="S288" i="27"/>
  <c r="R288" i="27"/>
  <c r="Q288" i="27"/>
  <c r="L288" i="27"/>
  <c r="J288" i="27"/>
  <c r="I288" i="27"/>
  <c r="H288" i="27"/>
  <c r="S287" i="27"/>
  <c r="R287" i="27"/>
  <c r="Q287" i="27"/>
  <c r="L287" i="27"/>
  <c r="J287" i="27"/>
  <c r="I287" i="27"/>
  <c r="H287" i="27"/>
  <c r="S286" i="27"/>
  <c r="R286" i="27"/>
  <c r="Q286" i="27"/>
  <c r="L286" i="27"/>
  <c r="J286" i="27"/>
  <c r="I286" i="27"/>
  <c r="H286" i="27"/>
  <c r="S285" i="27"/>
  <c r="R285" i="27"/>
  <c r="Q285" i="27"/>
  <c r="L285" i="27"/>
  <c r="J285" i="27"/>
  <c r="I285" i="27"/>
  <c r="H285" i="27"/>
  <c r="S284" i="27"/>
  <c r="R284" i="27"/>
  <c r="Q284" i="27"/>
  <c r="L284" i="27"/>
  <c r="J284" i="27"/>
  <c r="I284" i="27"/>
  <c r="H284" i="27"/>
  <c r="S283" i="27"/>
  <c r="R283" i="27"/>
  <c r="Q283" i="27"/>
  <c r="L283" i="27"/>
  <c r="J283" i="27"/>
  <c r="I283" i="27"/>
  <c r="H283" i="27"/>
  <c r="S282" i="27"/>
  <c r="R282" i="27"/>
  <c r="Q282" i="27"/>
  <c r="L282" i="27"/>
  <c r="J282" i="27"/>
  <c r="I282" i="27"/>
  <c r="H282" i="27"/>
  <c r="S281" i="27"/>
  <c r="R281" i="27"/>
  <c r="Q281" i="27"/>
  <c r="L281" i="27"/>
  <c r="J281" i="27"/>
  <c r="I281" i="27"/>
  <c r="H281" i="27"/>
  <c r="S280" i="27"/>
  <c r="R280" i="27"/>
  <c r="Q280" i="27"/>
  <c r="L280" i="27"/>
  <c r="J280" i="27"/>
  <c r="I280" i="27"/>
  <c r="H280" i="27"/>
  <c r="S279" i="27"/>
  <c r="R279" i="27"/>
  <c r="Q279" i="27"/>
  <c r="L279" i="27"/>
  <c r="J279" i="27"/>
  <c r="I279" i="27"/>
  <c r="H279" i="27"/>
  <c r="S278" i="27"/>
  <c r="R278" i="27"/>
  <c r="Q278" i="27"/>
  <c r="L278" i="27"/>
  <c r="J278" i="27"/>
  <c r="I278" i="27"/>
  <c r="H278" i="27"/>
  <c r="S277" i="27"/>
  <c r="R277" i="27"/>
  <c r="Q277" i="27"/>
  <c r="L277" i="27"/>
  <c r="J277" i="27"/>
  <c r="I277" i="27"/>
  <c r="H277" i="27"/>
  <c r="S276" i="27"/>
  <c r="R276" i="27"/>
  <c r="Q276" i="27"/>
  <c r="L276" i="27"/>
  <c r="J276" i="27"/>
  <c r="I276" i="27"/>
  <c r="H276" i="27"/>
  <c r="S275" i="27"/>
  <c r="R275" i="27"/>
  <c r="Q275" i="27"/>
  <c r="L275" i="27"/>
  <c r="J275" i="27"/>
  <c r="I275" i="27"/>
  <c r="H275" i="27"/>
  <c r="S274" i="27"/>
  <c r="R274" i="27"/>
  <c r="Q274" i="27"/>
  <c r="L274" i="27"/>
  <c r="J274" i="27"/>
  <c r="I274" i="27"/>
  <c r="H274" i="27"/>
  <c r="S273" i="27"/>
  <c r="R273" i="27"/>
  <c r="Q273" i="27"/>
  <c r="L273" i="27"/>
  <c r="J273" i="27"/>
  <c r="I273" i="27"/>
  <c r="H273" i="27"/>
  <c r="S272" i="27"/>
  <c r="R272" i="27"/>
  <c r="Q272" i="27"/>
  <c r="L272" i="27"/>
  <c r="J272" i="27"/>
  <c r="I272" i="27"/>
  <c r="H272" i="27"/>
  <c r="S271" i="27"/>
  <c r="R271" i="27"/>
  <c r="Q271" i="27"/>
  <c r="L271" i="27"/>
  <c r="J271" i="27"/>
  <c r="I271" i="27"/>
  <c r="H271" i="27"/>
  <c r="S270" i="27"/>
  <c r="R270" i="27"/>
  <c r="Q270" i="27"/>
  <c r="L270" i="27"/>
  <c r="J270" i="27"/>
  <c r="I270" i="27"/>
  <c r="H270" i="27"/>
  <c r="S269" i="27"/>
  <c r="R269" i="27"/>
  <c r="Q269" i="27"/>
  <c r="L269" i="27"/>
  <c r="J269" i="27"/>
  <c r="I269" i="27"/>
  <c r="H269" i="27"/>
  <c r="S268" i="27"/>
  <c r="R268" i="27"/>
  <c r="Q268" i="27"/>
  <c r="L268" i="27"/>
  <c r="J268" i="27"/>
  <c r="I268" i="27"/>
  <c r="H268" i="27"/>
  <c r="S267" i="27"/>
  <c r="R267" i="27"/>
  <c r="Q267" i="27"/>
  <c r="L267" i="27"/>
  <c r="J267" i="27"/>
  <c r="I267" i="27"/>
  <c r="H267" i="27"/>
  <c r="S266" i="27"/>
  <c r="R266" i="27"/>
  <c r="Q266" i="27"/>
  <c r="L266" i="27"/>
  <c r="J266" i="27"/>
  <c r="I266" i="27"/>
  <c r="H266" i="27"/>
  <c r="S265" i="27"/>
  <c r="R265" i="27"/>
  <c r="Q265" i="27"/>
  <c r="L265" i="27"/>
  <c r="J265" i="27"/>
  <c r="I265" i="27"/>
  <c r="H265" i="27"/>
  <c r="S264" i="27"/>
  <c r="R264" i="27"/>
  <c r="Q264" i="27"/>
  <c r="L264" i="27"/>
  <c r="J264" i="27"/>
  <c r="I264" i="27"/>
  <c r="H264" i="27"/>
  <c r="S263" i="27"/>
  <c r="R263" i="27"/>
  <c r="Q263" i="27"/>
  <c r="L263" i="27"/>
  <c r="J263" i="27"/>
  <c r="I263" i="27"/>
  <c r="H263" i="27"/>
  <c r="S262" i="27"/>
  <c r="R262" i="27"/>
  <c r="Q262" i="27"/>
  <c r="L262" i="27"/>
  <c r="J262" i="27"/>
  <c r="I262" i="27"/>
  <c r="H262" i="27"/>
  <c r="S261" i="27"/>
  <c r="R261" i="27"/>
  <c r="Q261" i="27"/>
  <c r="L261" i="27"/>
  <c r="J261" i="27"/>
  <c r="I261" i="27"/>
  <c r="H261" i="27"/>
  <c r="S260" i="27"/>
  <c r="R260" i="27"/>
  <c r="Q260" i="27"/>
  <c r="L260" i="27"/>
  <c r="J260" i="27"/>
  <c r="I260" i="27"/>
  <c r="H260" i="27"/>
  <c r="S259" i="27"/>
  <c r="R259" i="27"/>
  <c r="Q259" i="27"/>
  <c r="L259" i="27"/>
  <c r="J259" i="27"/>
  <c r="I259" i="27"/>
  <c r="H259" i="27"/>
  <c r="S258" i="27"/>
  <c r="R258" i="27"/>
  <c r="Q258" i="27"/>
  <c r="L258" i="27"/>
  <c r="J258" i="27"/>
  <c r="I258" i="27"/>
  <c r="H258" i="27"/>
  <c r="S257" i="27"/>
  <c r="R257" i="27"/>
  <c r="Q257" i="27"/>
  <c r="L257" i="27"/>
  <c r="J257" i="27"/>
  <c r="I257" i="27"/>
  <c r="H257" i="27"/>
  <c r="S256" i="27"/>
  <c r="R256" i="27"/>
  <c r="Q256" i="27"/>
  <c r="L256" i="27"/>
  <c r="J256" i="27"/>
  <c r="I256" i="27"/>
  <c r="H256" i="27"/>
  <c r="S255" i="27"/>
  <c r="R255" i="27"/>
  <c r="Q255" i="27"/>
  <c r="L255" i="27"/>
  <c r="J255" i="27"/>
  <c r="I255" i="27"/>
  <c r="H255" i="27"/>
  <c r="S254" i="27"/>
  <c r="R254" i="27"/>
  <c r="Q254" i="27"/>
  <c r="L254" i="27"/>
  <c r="J254" i="27"/>
  <c r="I254" i="27"/>
  <c r="H254" i="27"/>
  <c r="S253" i="27"/>
  <c r="R253" i="27"/>
  <c r="Q253" i="27"/>
  <c r="L253" i="27"/>
  <c r="J253" i="27"/>
  <c r="I253" i="27"/>
  <c r="H253" i="27"/>
  <c r="S252" i="27"/>
  <c r="R252" i="27"/>
  <c r="Q252" i="27"/>
  <c r="L252" i="27"/>
  <c r="J252" i="27"/>
  <c r="I252" i="27"/>
  <c r="H252" i="27"/>
  <c r="S251" i="27"/>
  <c r="R251" i="27"/>
  <c r="Q251" i="27"/>
  <c r="L251" i="27"/>
  <c r="J251" i="27"/>
  <c r="I251" i="27"/>
  <c r="H251" i="27"/>
  <c r="S250" i="27"/>
  <c r="R250" i="27"/>
  <c r="Q250" i="27"/>
  <c r="L250" i="27"/>
  <c r="J250" i="27"/>
  <c r="I250" i="27"/>
  <c r="H250" i="27"/>
  <c r="S249" i="27"/>
  <c r="R249" i="27"/>
  <c r="Q249" i="27"/>
  <c r="L249" i="27"/>
  <c r="J249" i="27"/>
  <c r="I249" i="27"/>
  <c r="H249" i="27"/>
  <c r="S248" i="27"/>
  <c r="R248" i="27"/>
  <c r="Q248" i="27"/>
  <c r="L248" i="27"/>
  <c r="J248" i="27"/>
  <c r="I248" i="27"/>
  <c r="H248" i="27"/>
  <c r="S247" i="27"/>
  <c r="R247" i="27"/>
  <c r="Q247" i="27"/>
  <c r="L247" i="27"/>
  <c r="J247" i="27"/>
  <c r="I247" i="27"/>
  <c r="H247" i="27"/>
  <c r="S246" i="27"/>
  <c r="R246" i="27"/>
  <c r="Q246" i="27"/>
  <c r="L246" i="27"/>
  <c r="J246" i="27"/>
  <c r="I246" i="27"/>
  <c r="H246" i="27"/>
  <c r="S245" i="27"/>
  <c r="R245" i="27"/>
  <c r="Q245" i="27"/>
  <c r="L245" i="27"/>
  <c r="J245" i="27"/>
  <c r="I245" i="27"/>
  <c r="H245" i="27"/>
  <c r="S244" i="27"/>
  <c r="R244" i="27"/>
  <c r="Q244" i="27"/>
  <c r="L244" i="27"/>
  <c r="J244" i="27"/>
  <c r="I244" i="27"/>
  <c r="H244" i="27"/>
  <c r="S243" i="27"/>
  <c r="R243" i="27"/>
  <c r="Q243" i="27"/>
  <c r="L243" i="27"/>
  <c r="J243" i="27"/>
  <c r="I243" i="27"/>
  <c r="H243" i="27"/>
  <c r="S242" i="27"/>
  <c r="R242" i="27"/>
  <c r="Q242" i="27"/>
  <c r="L242" i="27"/>
  <c r="J242" i="27"/>
  <c r="I242" i="27"/>
  <c r="H242" i="27"/>
  <c r="S241" i="27"/>
  <c r="R241" i="27"/>
  <c r="Q241" i="27"/>
  <c r="L241" i="27"/>
  <c r="J241" i="27"/>
  <c r="I241" i="27"/>
  <c r="H241" i="27"/>
  <c r="S240" i="27"/>
  <c r="R240" i="27"/>
  <c r="Q240" i="27"/>
  <c r="L240" i="27"/>
  <c r="J240" i="27"/>
  <c r="I240" i="27"/>
  <c r="H240" i="27"/>
  <c r="S239" i="27"/>
  <c r="R239" i="27"/>
  <c r="Q239" i="27"/>
  <c r="L239" i="27"/>
  <c r="J239" i="27"/>
  <c r="I239" i="27"/>
  <c r="H239" i="27"/>
  <c r="S238" i="27"/>
  <c r="R238" i="27"/>
  <c r="Q238" i="27"/>
  <c r="L238" i="27"/>
  <c r="J238" i="27"/>
  <c r="I238" i="27"/>
  <c r="H238" i="27"/>
  <c r="S237" i="27"/>
  <c r="R237" i="27"/>
  <c r="Q237" i="27"/>
  <c r="L237" i="27"/>
  <c r="J237" i="27"/>
  <c r="I237" i="27"/>
  <c r="H237" i="27"/>
  <c r="S236" i="27"/>
  <c r="R236" i="27"/>
  <c r="Q236" i="27"/>
  <c r="L236" i="27"/>
  <c r="J236" i="27"/>
  <c r="I236" i="27"/>
  <c r="H236" i="27"/>
  <c r="S235" i="27"/>
  <c r="R235" i="27"/>
  <c r="Q235" i="27"/>
  <c r="L235" i="27"/>
  <c r="J235" i="27"/>
  <c r="I235" i="27"/>
  <c r="H235" i="27"/>
  <c r="S234" i="27"/>
  <c r="R234" i="27"/>
  <c r="Q234" i="27"/>
  <c r="L234" i="27"/>
  <c r="J234" i="27"/>
  <c r="I234" i="27"/>
  <c r="H234" i="27"/>
  <c r="S233" i="27"/>
  <c r="R233" i="27"/>
  <c r="Q233" i="27"/>
  <c r="L233" i="27"/>
  <c r="J233" i="27"/>
  <c r="I233" i="27"/>
  <c r="H233" i="27"/>
  <c r="S232" i="27"/>
  <c r="R232" i="27"/>
  <c r="Q232" i="27"/>
  <c r="L232" i="27"/>
  <c r="J232" i="27"/>
  <c r="I232" i="27"/>
  <c r="H232" i="27"/>
  <c r="S231" i="27"/>
  <c r="R231" i="27"/>
  <c r="Q231" i="27"/>
  <c r="L231" i="27"/>
  <c r="J231" i="27"/>
  <c r="I231" i="27"/>
  <c r="H231" i="27"/>
  <c r="S230" i="27"/>
  <c r="R230" i="27"/>
  <c r="Q230" i="27"/>
  <c r="L230" i="27"/>
  <c r="J230" i="27"/>
  <c r="I230" i="27"/>
  <c r="H230" i="27"/>
  <c r="S229" i="27"/>
  <c r="R229" i="27"/>
  <c r="Q229" i="27"/>
  <c r="L229" i="27"/>
  <c r="J229" i="27"/>
  <c r="I229" i="27"/>
  <c r="H229" i="27"/>
  <c r="S228" i="27"/>
  <c r="R228" i="27"/>
  <c r="Q228" i="27"/>
  <c r="L228" i="27"/>
  <c r="J228" i="27"/>
  <c r="I228" i="27"/>
  <c r="H228" i="27"/>
  <c r="S227" i="27"/>
  <c r="R227" i="27"/>
  <c r="Q227" i="27"/>
  <c r="L227" i="27"/>
  <c r="J227" i="27"/>
  <c r="I227" i="27"/>
  <c r="H227" i="27"/>
  <c r="S226" i="27"/>
  <c r="R226" i="27"/>
  <c r="Q226" i="27"/>
  <c r="L226" i="27"/>
  <c r="J226" i="27"/>
  <c r="I226" i="27"/>
  <c r="H226" i="27"/>
  <c r="S225" i="27"/>
  <c r="R225" i="27"/>
  <c r="Q225" i="27"/>
  <c r="L225" i="27"/>
  <c r="J225" i="27"/>
  <c r="I225" i="27"/>
  <c r="H225" i="27"/>
  <c r="S224" i="27"/>
  <c r="R224" i="27"/>
  <c r="Q224" i="27"/>
  <c r="L224" i="27"/>
  <c r="J224" i="27"/>
  <c r="I224" i="27"/>
  <c r="H224" i="27"/>
  <c r="S223" i="27"/>
  <c r="R223" i="27"/>
  <c r="Q223" i="27"/>
  <c r="L223" i="27"/>
  <c r="J223" i="27"/>
  <c r="I223" i="27"/>
  <c r="H223" i="27"/>
  <c r="S222" i="27"/>
  <c r="R222" i="27"/>
  <c r="Q222" i="27"/>
  <c r="L222" i="27"/>
  <c r="J222" i="27"/>
  <c r="I222" i="27"/>
  <c r="H222" i="27"/>
  <c r="S221" i="27"/>
  <c r="R221" i="27"/>
  <c r="Q221" i="27"/>
  <c r="L221" i="27"/>
  <c r="J221" i="27"/>
  <c r="I221" i="27"/>
  <c r="H221" i="27"/>
  <c r="S220" i="27"/>
  <c r="R220" i="27"/>
  <c r="Q220" i="27"/>
  <c r="L220" i="27"/>
  <c r="J220" i="27"/>
  <c r="I220" i="27"/>
  <c r="H220" i="27"/>
  <c r="S219" i="27"/>
  <c r="R219" i="27"/>
  <c r="Q219" i="27"/>
  <c r="L219" i="27"/>
  <c r="J219" i="27"/>
  <c r="I219" i="27"/>
  <c r="H219" i="27"/>
  <c r="S218" i="27"/>
  <c r="R218" i="27"/>
  <c r="Q218" i="27"/>
  <c r="L218" i="27"/>
  <c r="J218" i="27"/>
  <c r="I218" i="27"/>
  <c r="H218" i="27"/>
  <c r="S217" i="27"/>
  <c r="R217" i="27"/>
  <c r="Q217" i="27"/>
  <c r="L217" i="27"/>
  <c r="J217" i="27"/>
  <c r="I217" i="27"/>
  <c r="H217" i="27"/>
  <c r="S216" i="27"/>
  <c r="R216" i="27"/>
  <c r="Q216" i="27"/>
  <c r="L216" i="27"/>
  <c r="J216" i="27"/>
  <c r="I216" i="27"/>
  <c r="H216" i="27"/>
  <c r="S215" i="27"/>
  <c r="R215" i="27"/>
  <c r="Q215" i="27"/>
  <c r="L215" i="27"/>
  <c r="J215" i="27"/>
  <c r="I215" i="27"/>
  <c r="H215" i="27"/>
  <c r="S214" i="27"/>
  <c r="R214" i="27"/>
  <c r="Q214" i="27"/>
  <c r="L214" i="27"/>
  <c r="J214" i="27"/>
  <c r="I214" i="27"/>
  <c r="H214" i="27"/>
  <c r="S213" i="27"/>
  <c r="R213" i="27"/>
  <c r="Q213" i="27"/>
  <c r="L213" i="27"/>
  <c r="J213" i="27"/>
  <c r="I213" i="27"/>
  <c r="H213" i="27"/>
  <c r="S212" i="27"/>
  <c r="R212" i="27"/>
  <c r="Q212" i="27"/>
  <c r="L212" i="27"/>
  <c r="J212" i="27"/>
  <c r="I212" i="27"/>
  <c r="H212" i="27"/>
  <c r="S211" i="27"/>
  <c r="R211" i="27"/>
  <c r="Q211" i="27"/>
  <c r="L211" i="27"/>
  <c r="J211" i="27"/>
  <c r="I211" i="27"/>
  <c r="H211" i="27"/>
  <c r="S210" i="27"/>
  <c r="R210" i="27"/>
  <c r="Q210" i="27"/>
  <c r="L210" i="27"/>
  <c r="J210" i="27"/>
  <c r="I210" i="27"/>
  <c r="H210" i="27"/>
  <c r="S209" i="27"/>
  <c r="R209" i="27"/>
  <c r="Q209" i="27"/>
  <c r="L209" i="27"/>
  <c r="J209" i="27"/>
  <c r="I209" i="27"/>
  <c r="H209" i="27"/>
  <c r="S208" i="27"/>
  <c r="R208" i="27"/>
  <c r="Q208" i="27"/>
  <c r="L208" i="27"/>
  <c r="J208" i="27"/>
  <c r="I208" i="27"/>
  <c r="H208" i="27"/>
  <c r="S207" i="27"/>
  <c r="R207" i="27"/>
  <c r="Q207" i="27"/>
  <c r="L207" i="27"/>
  <c r="J207" i="27"/>
  <c r="I207" i="27"/>
  <c r="H207" i="27"/>
  <c r="S206" i="27"/>
  <c r="R206" i="27"/>
  <c r="Q206" i="27"/>
  <c r="L206" i="27"/>
  <c r="J206" i="27"/>
  <c r="I206" i="27"/>
  <c r="H206" i="27"/>
  <c r="S205" i="27"/>
  <c r="R205" i="27"/>
  <c r="Q205" i="27"/>
  <c r="L205" i="27"/>
  <c r="J205" i="27"/>
  <c r="I205" i="27"/>
  <c r="H205" i="27"/>
  <c r="S204" i="27"/>
  <c r="R204" i="27"/>
  <c r="Q204" i="27"/>
  <c r="L204" i="27"/>
  <c r="J204" i="27"/>
  <c r="I204" i="27"/>
  <c r="H204" i="27"/>
  <c r="S203" i="27"/>
  <c r="R203" i="27"/>
  <c r="Q203" i="27"/>
  <c r="L203" i="27"/>
  <c r="J203" i="27"/>
  <c r="I203" i="27"/>
  <c r="H203" i="27"/>
  <c r="S202" i="27"/>
  <c r="R202" i="27"/>
  <c r="Q202" i="27"/>
  <c r="L202" i="27"/>
  <c r="J202" i="27"/>
  <c r="I202" i="27"/>
  <c r="H202" i="27"/>
  <c r="S201" i="27"/>
  <c r="R201" i="27"/>
  <c r="Q201" i="27"/>
  <c r="L201" i="27"/>
  <c r="J201" i="27"/>
  <c r="I201" i="27"/>
  <c r="H201" i="27"/>
  <c r="S200" i="27"/>
  <c r="R200" i="27"/>
  <c r="Q200" i="27"/>
  <c r="L200" i="27"/>
  <c r="J200" i="27"/>
  <c r="I200" i="27"/>
  <c r="H200" i="27"/>
  <c r="S199" i="27"/>
  <c r="R199" i="27"/>
  <c r="Q199" i="27"/>
  <c r="L199" i="27"/>
  <c r="J199" i="27"/>
  <c r="I199" i="27"/>
  <c r="H199" i="27"/>
  <c r="S198" i="27"/>
  <c r="R198" i="27"/>
  <c r="Q198" i="27"/>
  <c r="L198" i="27"/>
  <c r="J198" i="27"/>
  <c r="I198" i="27"/>
  <c r="H198" i="27"/>
  <c r="S197" i="27"/>
  <c r="R197" i="27"/>
  <c r="Q197" i="27"/>
  <c r="L197" i="27"/>
  <c r="J197" i="27"/>
  <c r="I197" i="27"/>
  <c r="H197" i="27"/>
  <c r="S196" i="27"/>
  <c r="R196" i="27"/>
  <c r="Q196" i="27"/>
  <c r="L196" i="27"/>
  <c r="J196" i="27"/>
  <c r="I196" i="27"/>
  <c r="H196" i="27"/>
  <c r="S195" i="27"/>
  <c r="R195" i="27"/>
  <c r="Q195" i="27"/>
  <c r="L195" i="27"/>
  <c r="J195" i="27"/>
  <c r="I195" i="27"/>
  <c r="H195" i="27"/>
  <c r="S194" i="27"/>
  <c r="R194" i="27"/>
  <c r="Q194" i="27"/>
  <c r="L194" i="27"/>
  <c r="J194" i="27"/>
  <c r="I194" i="27"/>
  <c r="H194" i="27"/>
  <c r="S193" i="27"/>
  <c r="R193" i="27"/>
  <c r="Q193" i="27"/>
  <c r="L193" i="27"/>
  <c r="J193" i="27"/>
  <c r="I193" i="27"/>
  <c r="H193" i="27"/>
  <c r="S192" i="27"/>
  <c r="R192" i="27"/>
  <c r="Q192" i="27"/>
  <c r="L192" i="27"/>
  <c r="J192" i="27"/>
  <c r="I192" i="27"/>
  <c r="H192" i="27"/>
  <c r="S191" i="27"/>
  <c r="R191" i="27"/>
  <c r="Q191" i="27"/>
  <c r="L191" i="27"/>
  <c r="J191" i="27"/>
  <c r="I191" i="27"/>
  <c r="H191" i="27"/>
  <c r="S190" i="27"/>
  <c r="R190" i="27"/>
  <c r="Q190" i="27"/>
  <c r="L190" i="27"/>
  <c r="J190" i="27"/>
  <c r="I190" i="27"/>
  <c r="H190" i="27"/>
  <c r="S189" i="27"/>
  <c r="R189" i="27"/>
  <c r="Q189" i="27"/>
  <c r="L189" i="27"/>
  <c r="J189" i="27"/>
  <c r="I189" i="27"/>
  <c r="H189" i="27"/>
  <c r="S188" i="27"/>
  <c r="R188" i="27"/>
  <c r="Q188" i="27"/>
  <c r="L188" i="27"/>
  <c r="J188" i="27"/>
  <c r="I188" i="27"/>
  <c r="H188" i="27"/>
  <c r="S187" i="27"/>
  <c r="R187" i="27"/>
  <c r="Q187" i="27"/>
  <c r="L187" i="27"/>
  <c r="J187" i="27"/>
  <c r="I187" i="27"/>
  <c r="H187" i="27"/>
  <c r="S186" i="27"/>
  <c r="R186" i="27"/>
  <c r="Q186" i="27"/>
  <c r="L186" i="27"/>
  <c r="J186" i="27"/>
  <c r="I186" i="27"/>
  <c r="H186" i="27"/>
  <c r="S185" i="27"/>
  <c r="R185" i="27"/>
  <c r="Q185" i="27"/>
  <c r="L185" i="27"/>
  <c r="J185" i="27"/>
  <c r="I185" i="27"/>
  <c r="H185" i="27"/>
  <c r="S184" i="27"/>
  <c r="R184" i="27"/>
  <c r="Q184" i="27"/>
  <c r="L184" i="27"/>
  <c r="J184" i="27"/>
  <c r="I184" i="27"/>
  <c r="H184" i="27"/>
  <c r="S183" i="27"/>
  <c r="R183" i="27"/>
  <c r="Q183" i="27"/>
  <c r="L183" i="27"/>
  <c r="J183" i="27"/>
  <c r="I183" i="27"/>
  <c r="H183" i="27"/>
  <c r="S182" i="27"/>
  <c r="R182" i="27"/>
  <c r="Q182" i="27"/>
  <c r="L182" i="27"/>
  <c r="J182" i="27"/>
  <c r="I182" i="27"/>
  <c r="H182" i="27"/>
  <c r="S181" i="27"/>
  <c r="R181" i="27"/>
  <c r="Q181" i="27"/>
  <c r="L181" i="27"/>
  <c r="J181" i="27"/>
  <c r="I181" i="27"/>
  <c r="H181" i="27"/>
  <c r="S180" i="27"/>
  <c r="R180" i="27"/>
  <c r="Q180" i="27"/>
  <c r="L180" i="27"/>
  <c r="J180" i="27"/>
  <c r="I180" i="27"/>
  <c r="H180" i="27"/>
  <c r="S179" i="27"/>
  <c r="R179" i="27"/>
  <c r="Q179" i="27"/>
  <c r="L179" i="27"/>
  <c r="J179" i="27"/>
  <c r="I179" i="27"/>
  <c r="H179" i="27"/>
  <c r="S178" i="27"/>
  <c r="R178" i="27"/>
  <c r="Q178" i="27"/>
  <c r="L178" i="27"/>
  <c r="J178" i="27"/>
  <c r="I178" i="27"/>
  <c r="H178" i="27"/>
  <c r="S177" i="27"/>
  <c r="R177" i="27"/>
  <c r="Q177" i="27"/>
  <c r="L177" i="27"/>
  <c r="J177" i="27"/>
  <c r="I177" i="27"/>
  <c r="H177" i="27"/>
  <c r="S176" i="27"/>
  <c r="R176" i="27"/>
  <c r="Q176" i="27"/>
  <c r="L176" i="27"/>
  <c r="J176" i="27"/>
  <c r="I176" i="27"/>
  <c r="H176" i="27"/>
  <c r="S175" i="27"/>
  <c r="R175" i="27"/>
  <c r="Q175" i="27"/>
  <c r="L175" i="27"/>
  <c r="J175" i="27"/>
  <c r="I175" i="27"/>
  <c r="H175" i="27"/>
  <c r="S174" i="27"/>
  <c r="R174" i="27"/>
  <c r="Q174" i="27"/>
  <c r="L174" i="27"/>
  <c r="J174" i="27"/>
  <c r="I174" i="27"/>
  <c r="H174" i="27"/>
  <c r="S173" i="27"/>
  <c r="R173" i="27"/>
  <c r="Q173" i="27"/>
  <c r="L173" i="27"/>
  <c r="J173" i="27"/>
  <c r="I173" i="27"/>
  <c r="H173" i="27"/>
  <c r="S172" i="27"/>
  <c r="R172" i="27"/>
  <c r="Q172" i="27"/>
  <c r="L172" i="27"/>
  <c r="J172" i="27"/>
  <c r="I172" i="27"/>
  <c r="H172" i="27"/>
  <c r="L171" i="27"/>
  <c r="J171" i="27"/>
  <c r="I171" i="27"/>
  <c r="H171" i="27"/>
  <c r="S170" i="27"/>
  <c r="R170" i="27"/>
  <c r="Q170" i="27"/>
  <c r="L170" i="27"/>
  <c r="J170" i="27"/>
  <c r="I170" i="27"/>
  <c r="H170" i="27"/>
  <c r="S169" i="27"/>
  <c r="R169" i="27"/>
  <c r="Q169" i="27"/>
  <c r="L169" i="27"/>
  <c r="J169" i="27"/>
  <c r="I169" i="27"/>
  <c r="H169" i="27"/>
  <c r="S168" i="27"/>
  <c r="R168" i="27"/>
  <c r="Q168" i="27"/>
  <c r="L168" i="27"/>
  <c r="J168" i="27"/>
  <c r="I168" i="27"/>
  <c r="H168" i="27"/>
  <c r="S167" i="27"/>
  <c r="R167" i="27"/>
  <c r="Q167" i="27"/>
  <c r="L167" i="27"/>
  <c r="J167" i="27"/>
  <c r="I167" i="27"/>
  <c r="H167" i="27"/>
  <c r="S166" i="27"/>
  <c r="R166" i="27"/>
  <c r="Q166" i="27"/>
  <c r="L166" i="27"/>
  <c r="J166" i="27"/>
  <c r="I166" i="27"/>
  <c r="H166" i="27"/>
  <c r="S165" i="27"/>
  <c r="R165" i="27"/>
  <c r="Q165" i="27"/>
  <c r="L165" i="27"/>
  <c r="J165" i="27"/>
  <c r="I165" i="27"/>
  <c r="H165" i="27"/>
  <c r="S164" i="27"/>
  <c r="R164" i="27"/>
  <c r="Q164" i="27"/>
  <c r="L164" i="27"/>
  <c r="J164" i="27"/>
  <c r="I164" i="27"/>
  <c r="H164" i="27"/>
  <c r="S163" i="27"/>
  <c r="R163" i="27"/>
  <c r="Q163" i="27"/>
  <c r="L163" i="27"/>
  <c r="J163" i="27"/>
  <c r="I163" i="27"/>
  <c r="H163" i="27"/>
  <c r="S162" i="27"/>
  <c r="R162" i="27"/>
  <c r="Q162" i="27"/>
  <c r="L162" i="27"/>
  <c r="J162" i="27"/>
  <c r="I162" i="27"/>
  <c r="H162" i="27"/>
  <c r="S161" i="27"/>
  <c r="R161" i="27"/>
  <c r="Q161" i="27"/>
  <c r="L161" i="27"/>
  <c r="J161" i="27"/>
  <c r="I161" i="27"/>
  <c r="H161" i="27"/>
  <c r="S160" i="27"/>
  <c r="R160" i="27"/>
  <c r="Q160" i="27"/>
  <c r="L160" i="27"/>
  <c r="J160" i="27"/>
  <c r="I160" i="27"/>
  <c r="H160" i="27"/>
  <c r="S159" i="27"/>
  <c r="R159" i="27"/>
  <c r="Q159" i="27"/>
  <c r="L159" i="27"/>
  <c r="J159" i="27"/>
  <c r="I159" i="27"/>
  <c r="H159" i="27"/>
  <c r="S158" i="27"/>
  <c r="R158" i="27"/>
  <c r="Q158" i="27"/>
  <c r="L158" i="27"/>
  <c r="J158" i="27"/>
  <c r="I158" i="27"/>
  <c r="H158" i="27"/>
  <c r="S157" i="27"/>
  <c r="R157" i="27"/>
  <c r="Q157" i="27"/>
  <c r="L157" i="27"/>
  <c r="J157" i="27"/>
  <c r="I157" i="27"/>
  <c r="H157" i="27"/>
  <c r="S156" i="27"/>
  <c r="R156" i="27"/>
  <c r="Q156" i="27"/>
  <c r="L156" i="27"/>
  <c r="J156" i="27"/>
  <c r="I156" i="27"/>
  <c r="H156" i="27"/>
  <c r="S155" i="27"/>
  <c r="R155" i="27"/>
  <c r="Q155" i="27"/>
  <c r="L155" i="27"/>
  <c r="J155" i="27"/>
  <c r="I155" i="27"/>
  <c r="H155" i="27"/>
  <c r="S154" i="27"/>
  <c r="R154" i="27"/>
  <c r="Q154" i="27"/>
  <c r="L154" i="27"/>
  <c r="J154" i="27"/>
  <c r="I154" i="27"/>
  <c r="H154" i="27"/>
  <c r="S153" i="27"/>
  <c r="R153" i="27"/>
  <c r="Q153" i="27"/>
  <c r="L153" i="27"/>
  <c r="J153" i="27"/>
  <c r="I153" i="27"/>
  <c r="H153" i="27"/>
  <c r="S152" i="27"/>
  <c r="R152" i="27"/>
  <c r="Q152" i="27"/>
  <c r="L152" i="27"/>
  <c r="J152" i="27"/>
  <c r="I152" i="27"/>
  <c r="H152" i="27"/>
  <c r="S151" i="27"/>
  <c r="R151" i="27"/>
  <c r="Q151" i="27"/>
  <c r="L151" i="27"/>
  <c r="J151" i="27"/>
  <c r="I151" i="27"/>
  <c r="H151" i="27"/>
  <c r="S150" i="27"/>
  <c r="R150" i="27"/>
  <c r="Q150" i="27"/>
  <c r="L150" i="27"/>
  <c r="J150" i="27"/>
  <c r="I150" i="27"/>
  <c r="H150" i="27"/>
  <c r="S149" i="27"/>
  <c r="R149" i="27"/>
  <c r="Q149" i="27"/>
  <c r="L149" i="27"/>
  <c r="J149" i="27"/>
  <c r="I149" i="27"/>
  <c r="H149" i="27"/>
  <c r="S148" i="27"/>
  <c r="R148" i="27"/>
  <c r="Q148" i="27"/>
  <c r="L148" i="27"/>
  <c r="J148" i="27"/>
  <c r="I148" i="27"/>
  <c r="H148" i="27"/>
  <c r="S147" i="27"/>
  <c r="R147" i="27"/>
  <c r="Q147" i="27"/>
  <c r="L147" i="27"/>
  <c r="J147" i="27"/>
  <c r="I147" i="27"/>
  <c r="H147" i="27"/>
  <c r="S146" i="27"/>
  <c r="R146" i="27"/>
  <c r="Q146" i="27"/>
  <c r="L146" i="27"/>
  <c r="J146" i="27"/>
  <c r="I146" i="27"/>
  <c r="H146" i="27"/>
  <c r="S145" i="27"/>
  <c r="R145" i="27"/>
  <c r="Q145" i="27"/>
  <c r="L145" i="27"/>
  <c r="J145" i="27"/>
  <c r="I145" i="27"/>
  <c r="H145" i="27"/>
  <c r="S144" i="27"/>
  <c r="R144" i="27"/>
  <c r="Q144" i="27"/>
  <c r="L144" i="27"/>
  <c r="J144" i="27"/>
  <c r="I144" i="27"/>
  <c r="H144" i="27"/>
  <c r="S143" i="27"/>
  <c r="R143" i="27"/>
  <c r="Q143" i="27"/>
  <c r="L143" i="27"/>
  <c r="J143" i="27"/>
  <c r="I143" i="27"/>
  <c r="H143" i="27"/>
  <c r="S142" i="27"/>
  <c r="R142" i="27"/>
  <c r="Q142" i="27"/>
  <c r="L142" i="27"/>
  <c r="J142" i="27"/>
  <c r="I142" i="27"/>
  <c r="H142" i="27"/>
  <c r="S141" i="27"/>
  <c r="R141" i="27"/>
  <c r="Q141" i="27"/>
  <c r="L141" i="27"/>
  <c r="J141" i="27"/>
  <c r="I141" i="27"/>
  <c r="H141" i="27"/>
  <c r="S140" i="27"/>
  <c r="R140" i="27"/>
  <c r="Q140" i="27"/>
  <c r="L140" i="27"/>
  <c r="J140" i="27"/>
  <c r="I140" i="27"/>
  <c r="H140" i="27"/>
  <c r="S139" i="27"/>
  <c r="R139" i="27"/>
  <c r="Q139" i="27"/>
  <c r="L139" i="27"/>
  <c r="J139" i="27"/>
  <c r="I139" i="27"/>
  <c r="H139" i="27"/>
  <c r="S138" i="27"/>
  <c r="R138" i="27"/>
  <c r="Q138" i="27"/>
  <c r="L138" i="27"/>
  <c r="J138" i="27"/>
  <c r="I138" i="27"/>
  <c r="H138" i="27"/>
  <c r="S137" i="27"/>
  <c r="R137" i="27"/>
  <c r="Q137" i="27"/>
  <c r="L137" i="27"/>
  <c r="J137" i="27"/>
  <c r="I137" i="27"/>
  <c r="H137" i="27"/>
  <c r="S136" i="27"/>
  <c r="R136" i="27"/>
  <c r="Q136" i="27"/>
  <c r="L136" i="27"/>
  <c r="J136" i="27"/>
  <c r="I136" i="27"/>
  <c r="H136" i="27"/>
  <c r="S135" i="27"/>
  <c r="R135" i="27"/>
  <c r="Q135" i="27"/>
  <c r="L135" i="27"/>
  <c r="J135" i="27"/>
  <c r="I135" i="27"/>
  <c r="H135" i="27"/>
  <c r="S134" i="27"/>
  <c r="R134" i="27"/>
  <c r="Q134" i="27"/>
  <c r="L134" i="27"/>
  <c r="J134" i="27"/>
  <c r="I134" i="27"/>
  <c r="H134" i="27"/>
  <c r="S133" i="27"/>
  <c r="R133" i="27"/>
  <c r="Q133" i="27"/>
  <c r="L133" i="27"/>
  <c r="J133" i="27"/>
  <c r="I133" i="27"/>
  <c r="H133" i="27"/>
  <c r="S132" i="27"/>
  <c r="R132" i="27"/>
  <c r="Q132" i="27"/>
  <c r="L132" i="27"/>
  <c r="J132" i="27"/>
  <c r="I132" i="27"/>
  <c r="H132" i="27"/>
  <c r="S131" i="27"/>
  <c r="R131" i="27"/>
  <c r="Q131" i="27"/>
  <c r="L131" i="27"/>
  <c r="J131" i="27"/>
  <c r="I131" i="27"/>
  <c r="H131" i="27"/>
  <c r="S130" i="27"/>
  <c r="R130" i="27"/>
  <c r="Q130" i="27"/>
  <c r="L130" i="27"/>
  <c r="J130" i="27"/>
  <c r="I130" i="27"/>
  <c r="H130" i="27"/>
  <c r="S129" i="27"/>
  <c r="R129" i="27"/>
  <c r="Q129" i="27"/>
  <c r="L129" i="27"/>
  <c r="J129" i="27"/>
  <c r="I129" i="27"/>
  <c r="H129" i="27"/>
  <c r="S128" i="27"/>
  <c r="R128" i="27"/>
  <c r="Q128" i="27"/>
  <c r="L128" i="27"/>
  <c r="J128" i="27"/>
  <c r="I128" i="27"/>
  <c r="H128" i="27"/>
  <c r="S127" i="27"/>
  <c r="R127" i="27"/>
  <c r="Q127" i="27"/>
  <c r="L127" i="27"/>
  <c r="J127" i="27"/>
  <c r="I127" i="27"/>
  <c r="H127" i="27"/>
  <c r="S126" i="27"/>
  <c r="R126" i="27"/>
  <c r="Q126" i="27"/>
  <c r="L126" i="27"/>
  <c r="J126" i="27"/>
  <c r="I126" i="27"/>
  <c r="H126" i="27"/>
  <c r="S125" i="27"/>
  <c r="R125" i="27"/>
  <c r="Q125" i="27"/>
  <c r="L125" i="27"/>
  <c r="J125" i="27"/>
  <c r="I125" i="27"/>
  <c r="H125" i="27"/>
  <c r="S124" i="27"/>
  <c r="R124" i="27"/>
  <c r="Q124" i="27"/>
  <c r="L124" i="27"/>
  <c r="J124" i="27"/>
  <c r="I124" i="27"/>
  <c r="H124" i="27"/>
  <c r="S123" i="27"/>
  <c r="R123" i="27"/>
  <c r="Q123" i="27"/>
  <c r="L123" i="27"/>
  <c r="J123" i="27"/>
  <c r="I123" i="27"/>
  <c r="H123" i="27"/>
  <c r="S122" i="27"/>
  <c r="R122" i="27"/>
  <c r="Q122" i="27"/>
  <c r="L122" i="27"/>
  <c r="J122" i="27"/>
  <c r="I122" i="27"/>
  <c r="H122" i="27"/>
  <c r="S121" i="27"/>
  <c r="R121" i="27"/>
  <c r="Q121" i="27"/>
  <c r="L121" i="27"/>
  <c r="J121" i="27"/>
  <c r="I121" i="27"/>
  <c r="H121" i="27"/>
  <c r="S120" i="27"/>
  <c r="R120" i="27"/>
  <c r="Q120" i="27"/>
  <c r="L120" i="27"/>
  <c r="J120" i="27"/>
  <c r="I120" i="27"/>
  <c r="H120" i="27"/>
  <c r="S119" i="27"/>
  <c r="R119" i="27"/>
  <c r="Q119" i="27"/>
  <c r="L119" i="27"/>
  <c r="J119" i="27"/>
  <c r="I119" i="27"/>
  <c r="H119" i="27"/>
  <c r="S118" i="27"/>
  <c r="R118" i="27"/>
  <c r="Q118" i="27"/>
  <c r="L118" i="27"/>
  <c r="J118" i="27"/>
  <c r="I118" i="27"/>
  <c r="H118" i="27"/>
  <c r="S117" i="27"/>
  <c r="R117" i="27"/>
  <c r="Q117" i="27"/>
  <c r="L117" i="27"/>
  <c r="J117" i="27"/>
  <c r="I117" i="27"/>
  <c r="H117" i="27"/>
  <c r="S116" i="27"/>
  <c r="R116" i="27"/>
  <c r="Q116" i="27"/>
  <c r="L116" i="27"/>
  <c r="J116" i="27"/>
  <c r="I116" i="27"/>
  <c r="H116" i="27"/>
  <c r="S115" i="27"/>
  <c r="R115" i="27"/>
  <c r="Q115" i="27"/>
  <c r="L115" i="27"/>
  <c r="J115" i="27"/>
  <c r="I115" i="27"/>
  <c r="H115" i="27"/>
  <c r="S114" i="27"/>
  <c r="R114" i="27"/>
  <c r="Q114" i="27"/>
  <c r="L114" i="27"/>
  <c r="J114" i="27"/>
  <c r="I114" i="27"/>
  <c r="H114" i="27"/>
  <c r="S113" i="27"/>
  <c r="R113" i="27"/>
  <c r="Q113" i="27"/>
  <c r="L113" i="27"/>
  <c r="J113" i="27"/>
  <c r="I113" i="27"/>
  <c r="H113" i="27"/>
  <c r="S112" i="27"/>
  <c r="R112" i="27"/>
  <c r="Q112" i="27"/>
  <c r="L112" i="27"/>
  <c r="J112" i="27"/>
  <c r="I112" i="27"/>
  <c r="H112" i="27"/>
  <c r="S111" i="27"/>
  <c r="R111" i="27"/>
  <c r="Q111" i="27"/>
  <c r="L111" i="27"/>
  <c r="J111" i="27"/>
  <c r="I111" i="27"/>
  <c r="H111" i="27"/>
  <c r="S110" i="27"/>
  <c r="R110" i="27"/>
  <c r="Q110" i="27"/>
  <c r="L110" i="27"/>
  <c r="J110" i="27"/>
  <c r="I110" i="27"/>
  <c r="H110" i="27"/>
  <c r="S109" i="27"/>
  <c r="R109" i="27"/>
  <c r="Q109" i="27"/>
  <c r="L109" i="27"/>
  <c r="J109" i="27"/>
  <c r="I109" i="27"/>
  <c r="H109" i="27"/>
  <c r="S108" i="27"/>
  <c r="R108" i="27"/>
  <c r="Q108" i="27"/>
  <c r="L108" i="27"/>
  <c r="J108" i="27"/>
  <c r="I108" i="27"/>
  <c r="H108" i="27"/>
  <c r="S107" i="27"/>
  <c r="R107" i="27"/>
  <c r="Q107" i="27"/>
  <c r="L107" i="27"/>
  <c r="J107" i="27"/>
  <c r="I107" i="27"/>
  <c r="H107" i="27"/>
  <c r="S106" i="27"/>
  <c r="R106" i="27"/>
  <c r="Q106" i="27"/>
  <c r="L106" i="27"/>
  <c r="J106" i="27"/>
  <c r="I106" i="27"/>
  <c r="H106" i="27"/>
  <c r="S105" i="27"/>
  <c r="R105" i="27"/>
  <c r="Q105" i="27"/>
  <c r="L105" i="27"/>
  <c r="J105" i="27"/>
  <c r="I105" i="27"/>
  <c r="H105" i="27"/>
  <c r="S104" i="27"/>
  <c r="R104" i="27"/>
  <c r="Q104" i="27"/>
  <c r="L104" i="27"/>
  <c r="J104" i="27"/>
  <c r="I104" i="27"/>
  <c r="H104" i="27"/>
  <c r="S103" i="27"/>
  <c r="R103" i="27"/>
  <c r="Q103" i="27"/>
  <c r="L103" i="27"/>
  <c r="J103" i="27"/>
  <c r="I103" i="27"/>
  <c r="H103" i="27"/>
  <c r="S102" i="27"/>
  <c r="R102" i="27"/>
  <c r="Q102" i="27"/>
  <c r="L102" i="27"/>
  <c r="J102" i="27"/>
  <c r="I102" i="27"/>
  <c r="H102" i="27"/>
  <c r="S101" i="27"/>
  <c r="R101" i="27"/>
  <c r="Q101" i="27"/>
  <c r="L101" i="27"/>
  <c r="J101" i="27"/>
  <c r="I101" i="27"/>
  <c r="H101" i="27"/>
  <c r="S100" i="27"/>
  <c r="R100" i="27"/>
  <c r="Q100" i="27"/>
  <c r="L100" i="27"/>
  <c r="J100" i="27"/>
  <c r="I100" i="27"/>
  <c r="H100" i="27"/>
  <c r="S99" i="27"/>
  <c r="R99" i="27"/>
  <c r="Q99" i="27"/>
  <c r="L99" i="27"/>
  <c r="J99" i="27"/>
  <c r="I99" i="27"/>
  <c r="H99" i="27"/>
  <c r="S98" i="27"/>
  <c r="R98" i="27"/>
  <c r="Q98" i="27"/>
  <c r="L98" i="27"/>
  <c r="J98" i="27"/>
  <c r="I98" i="27"/>
  <c r="H98" i="27"/>
  <c r="S97" i="27"/>
  <c r="R97" i="27"/>
  <c r="Q97" i="27"/>
  <c r="L97" i="27"/>
  <c r="J97" i="27"/>
  <c r="I97" i="27"/>
  <c r="H97" i="27"/>
  <c r="S96" i="27"/>
  <c r="R96" i="27"/>
  <c r="Q96" i="27"/>
  <c r="L96" i="27"/>
  <c r="J96" i="27"/>
  <c r="I96" i="27"/>
  <c r="H96" i="27"/>
  <c r="S95" i="27"/>
  <c r="R95" i="27"/>
  <c r="Q95" i="27"/>
  <c r="L95" i="27"/>
  <c r="J95" i="27"/>
  <c r="I95" i="27"/>
  <c r="H95" i="27"/>
  <c r="S94" i="27"/>
  <c r="R94" i="27"/>
  <c r="Q94" i="27"/>
  <c r="L94" i="27"/>
  <c r="J94" i="27"/>
  <c r="I94" i="27"/>
  <c r="H94" i="27"/>
  <c r="S93" i="27"/>
  <c r="R93" i="27"/>
  <c r="Q93" i="27"/>
  <c r="L93" i="27"/>
  <c r="J93" i="27"/>
  <c r="I93" i="27"/>
  <c r="H93" i="27"/>
  <c r="S92" i="27"/>
  <c r="R92" i="27"/>
  <c r="Q92" i="27"/>
  <c r="L92" i="27"/>
  <c r="J92" i="27"/>
  <c r="I92" i="27"/>
  <c r="H92" i="27"/>
  <c r="S91" i="27"/>
  <c r="R91" i="27"/>
  <c r="Q91" i="27"/>
  <c r="L91" i="27"/>
  <c r="J91" i="27"/>
  <c r="I91" i="27"/>
  <c r="H91" i="27"/>
  <c r="S90" i="27"/>
  <c r="R90" i="27"/>
  <c r="Q90" i="27"/>
  <c r="L90" i="27"/>
  <c r="J90" i="27"/>
  <c r="I90" i="27"/>
  <c r="H90" i="27"/>
  <c r="S89" i="27"/>
  <c r="R89" i="27"/>
  <c r="Q89" i="27"/>
  <c r="L89" i="27"/>
  <c r="J89" i="27"/>
  <c r="I89" i="27"/>
  <c r="H89" i="27"/>
  <c r="S88" i="27"/>
  <c r="R88" i="27"/>
  <c r="Q88" i="27"/>
  <c r="L88" i="27"/>
  <c r="J88" i="27"/>
  <c r="I88" i="27"/>
  <c r="H88" i="27"/>
  <c r="S87" i="27"/>
  <c r="R87" i="27"/>
  <c r="Q87" i="27"/>
  <c r="L87" i="27"/>
  <c r="J87" i="27"/>
  <c r="I87" i="27"/>
  <c r="H87" i="27"/>
  <c r="S86" i="27"/>
  <c r="R86" i="27"/>
  <c r="Q86" i="27"/>
  <c r="L86" i="27"/>
  <c r="J86" i="27"/>
  <c r="I86" i="27"/>
  <c r="H86" i="27"/>
  <c r="S85" i="27"/>
  <c r="R85" i="27"/>
  <c r="Q85" i="27"/>
  <c r="L85" i="27"/>
  <c r="J85" i="27"/>
  <c r="I85" i="27"/>
  <c r="H85" i="27"/>
  <c r="S84" i="27"/>
  <c r="R84" i="27"/>
  <c r="Q84" i="27"/>
  <c r="L84" i="27"/>
  <c r="J84" i="27"/>
  <c r="I84" i="27"/>
  <c r="H84" i="27"/>
  <c r="S83" i="27"/>
  <c r="R83" i="27"/>
  <c r="Q83" i="27"/>
  <c r="L83" i="27"/>
  <c r="J83" i="27"/>
  <c r="I83" i="27"/>
  <c r="H83" i="27"/>
  <c r="S82" i="27"/>
  <c r="R82" i="27"/>
  <c r="Q82" i="27"/>
  <c r="L82" i="27"/>
  <c r="J82" i="27"/>
  <c r="I82" i="27"/>
  <c r="H82" i="27"/>
  <c r="S81" i="27"/>
  <c r="R81" i="27"/>
  <c r="Q81" i="27"/>
  <c r="L81" i="27"/>
  <c r="J81" i="27"/>
  <c r="I81" i="27"/>
  <c r="H81" i="27"/>
  <c r="S80" i="27"/>
  <c r="R80" i="27"/>
  <c r="Q80" i="27"/>
  <c r="L80" i="27"/>
  <c r="J80" i="27"/>
  <c r="I80" i="27"/>
  <c r="H80" i="27"/>
  <c r="S79" i="27"/>
  <c r="R79" i="27"/>
  <c r="Q79" i="27"/>
  <c r="L79" i="27"/>
  <c r="J79" i="27"/>
  <c r="I79" i="27"/>
  <c r="H79" i="27"/>
  <c r="S78" i="27"/>
  <c r="R78" i="27"/>
  <c r="Q78" i="27"/>
  <c r="L78" i="27"/>
  <c r="J78" i="27"/>
  <c r="I78" i="27"/>
  <c r="H78" i="27"/>
  <c r="S77" i="27"/>
  <c r="R77" i="27"/>
  <c r="Q77" i="27"/>
  <c r="L77" i="27"/>
  <c r="J77" i="27"/>
  <c r="I77" i="27"/>
  <c r="H77" i="27"/>
  <c r="S76" i="27"/>
  <c r="R76" i="27"/>
  <c r="Q76" i="27"/>
  <c r="L76" i="27"/>
  <c r="J76" i="27"/>
  <c r="I76" i="27"/>
  <c r="H76" i="27"/>
  <c r="S75" i="27"/>
  <c r="R75" i="27"/>
  <c r="Q75" i="27"/>
  <c r="L75" i="27"/>
  <c r="J75" i="27"/>
  <c r="I75" i="27"/>
  <c r="H75" i="27"/>
  <c r="S74" i="27"/>
  <c r="R74" i="27"/>
  <c r="Q74" i="27"/>
  <c r="L74" i="27"/>
  <c r="J74" i="27"/>
  <c r="I74" i="27"/>
  <c r="H74" i="27"/>
  <c r="S73" i="27"/>
  <c r="R73" i="27"/>
  <c r="Q73" i="27"/>
  <c r="L73" i="27"/>
  <c r="J73" i="27"/>
  <c r="I73" i="27"/>
  <c r="H73" i="27"/>
  <c r="S72" i="27"/>
  <c r="R72" i="27"/>
  <c r="Q72" i="27"/>
  <c r="L72" i="27"/>
  <c r="J72" i="27"/>
  <c r="I72" i="27"/>
  <c r="H72" i="27"/>
  <c r="S71" i="27"/>
  <c r="R71" i="27"/>
  <c r="Q71" i="27"/>
  <c r="L71" i="27"/>
  <c r="J71" i="27"/>
  <c r="I71" i="27"/>
  <c r="H71" i="27"/>
  <c r="S70" i="27"/>
  <c r="R70" i="27"/>
  <c r="Q70" i="27"/>
  <c r="L70" i="27"/>
  <c r="J70" i="27"/>
  <c r="I70" i="27"/>
  <c r="H70" i="27"/>
  <c r="S69" i="27"/>
  <c r="R69" i="27"/>
  <c r="Q69" i="27"/>
  <c r="L69" i="27"/>
  <c r="J69" i="27"/>
  <c r="I69" i="27"/>
  <c r="H69" i="27"/>
  <c r="S68" i="27"/>
  <c r="R68" i="27"/>
  <c r="Q68" i="27"/>
  <c r="L68" i="27"/>
  <c r="J68" i="27"/>
  <c r="I68" i="27"/>
  <c r="H68" i="27"/>
  <c r="S67" i="27"/>
  <c r="R67" i="27"/>
  <c r="Q67" i="27"/>
  <c r="L67" i="27"/>
  <c r="J67" i="27"/>
  <c r="I67" i="27"/>
  <c r="H67" i="27"/>
  <c r="S66" i="27"/>
  <c r="R66" i="27"/>
  <c r="Q66" i="27"/>
  <c r="L66" i="27"/>
  <c r="J66" i="27"/>
  <c r="I66" i="27"/>
  <c r="H66" i="27"/>
  <c r="S65" i="27"/>
  <c r="R65" i="27"/>
  <c r="Q65" i="27"/>
  <c r="L65" i="27"/>
  <c r="J65" i="27"/>
  <c r="I65" i="27"/>
  <c r="H65" i="27"/>
  <c r="S64" i="27"/>
  <c r="R64" i="27"/>
  <c r="Q64" i="27"/>
  <c r="L64" i="27"/>
  <c r="J64" i="27"/>
  <c r="I64" i="27"/>
  <c r="H64" i="27"/>
  <c r="S63" i="27"/>
  <c r="R63" i="27"/>
  <c r="Q63" i="27"/>
  <c r="L63" i="27"/>
  <c r="J63" i="27"/>
  <c r="I63" i="27"/>
  <c r="H63" i="27"/>
  <c r="S62" i="27"/>
  <c r="R62" i="27"/>
  <c r="Q62" i="27"/>
  <c r="L62" i="27"/>
  <c r="J62" i="27"/>
  <c r="I62" i="27"/>
  <c r="H62" i="27"/>
  <c r="S61" i="27"/>
  <c r="R61" i="27"/>
  <c r="Q61" i="27"/>
  <c r="L61" i="27"/>
  <c r="J61" i="27"/>
  <c r="I61" i="27"/>
  <c r="H61" i="27"/>
  <c r="S60" i="27"/>
  <c r="R60" i="27"/>
  <c r="Q60" i="27"/>
  <c r="L60" i="27"/>
  <c r="J60" i="27"/>
  <c r="I60" i="27"/>
  <c r="H60" i="27"/>
  <c r="S59" i="27"/>
  <c r="R59" i="27"/>
  <c r="Q59" i="27"/>
  <c r="L59" i="27"/>
  <c r="J59" i="27"/>
  <c r="I59" i="27"/>
  <c r="H59" i="27"/>
  <c r="S58" i="27"/>
  <c r="R58" i="27"/>
  <c r="Q58" i="27"/>
  <c r="L58" i="27"/>
  <c r="J58" i="27"/>
  <c r="I58" i="27"/>
  <c r="H58" i="27"/>
  <c r="S57" i="27"/>
  <c r="R57" i="27"/>
  <c r="Q57" i="27"/>
  <c r="L57" i="27"/>
  <c r="J57" i="27"/>
  <c r="I57" i="27"/>
  <c r="H57" i="27"/>
  <c r="S56" i="27"/>
  <c r="R56" i="27"/>
  <c r="Q56" i="27"/>
  <c r="L56" i="27"/>
  <c r="J56" i="27"/>
  <c r="I56" i="27"/>
  <c r="H56" i="27"/>
  <c r="S55" i="27"/>
  <c r="R55" i="27"/>
  <c r="Q55" i="27"/>
  <c r="L55" i="27"/>
  <c r="J55" i="27"/>
  <c r="I55" i="27"/>
  <c r="H55" i="27"/>
  <c r="S54" i="27"/>
  <c r="R54" i="27"/>
  <c r="Q54" i="27"/>
  <c r="L54" i="27"/>
  <c r="J54" i="27"/>
  <c r="I54" i="27"/>
  <c r="H54" i="27"/>
  <c r="S53" i="27"/>
  <c r="R53" i="27"/>
  <c r="Q53" i="27"/>
  <c r="L53" i="27"/>
  <c r="J53" i="27"/>
  <c r="I53" i="27"/>
  <c r="H53" i="27"/>
  <c r="S52" i="27"/>
  <c r="R52" i="27"/>
  <c r="Q52" i="27"/>
  <c r="L52" i="27"/>
  <c r="J52" i="27"/>
  <c r="I52" i="27"/>
  <c r="H52" i="27"/>
  <c r="S51" i="27"/>
  <c r="R51" i="27"/>
  <c r="Q51" i="27"/>
  <c r="L51" i="27"/>
  <c r="J51" i="27"/>
  <c r="I51" i="27"/>
  <c r="H51" i="27"/>
  <c r="S50" i="27"/>
  <c r="R50" i="27"/>
  <c r="Q50" i="27"/>
  <c r="L50" i="27"/>
  <c r="J50" i="27"/>
  <c r="I50" i="27"/>
  <c r="H50" i="27"/>
  <c r="S49" i="27"/>
  <c r="R49" i="27"/>
  <c r="Q49" i="27"/>
  <c r="L49" i="27"/>
  <c r="J49" i="27"/>
  <c r="I49" i="27"/>
  <c r="H49" i="27"/>
  <c r="S48" i="27"/>
  <c r="R48" i="27"/>
  <c r="Q48" i="27"/>
  <c r="L48" i="27"/>
  <c r="J48" i="27"/>
  <c r="I48" i="27"/>
  <c r="H48" i="27"/>
  <c r="S47" i="27"/>
  <c r="R47" i="27"/>
  <c r="Q47" i="27"/>
  <c r="L47" i="27"/>
  <c r="J47" i="27"/>
  <c r="I47" i="27"/>
  <c r="H47" i="27"/>
  <c r="S46" i="27"/>
  <c r="R46" i="27"/>
  <c r="Q46" i="27"/>
  <c r="L46" i="27"/>
  <c r="J46" i="27"/>
  <c r="I46" i="27"/>
  <c r="H46" i="27"/>
  <c r="S45" i="27"/>
  <c r="R45" i="27"/>
  <c r="Q45" i="27"/>
  <c r="L45" i="27"/>
  <c r="J45" i="27"/>
  <c r="I45" i="27"/>
  <c r="H45" i="27"/>
  <c r="S44" i="27"/>
  <c r="R44" i="27"/>
  <c r="Q44" i="27"/>
  <c r="L44" i="27"/>
  <c r="J44" i="27"/>
  <c r="I44" i="27"/>
  <c r="H44" i="27"/>
  <c r="S43" i="27"/>
  <c r="R43" i="27"/>
  <c r="Q43" i="27"/>
  <c r="L43" i="27"/>
  <c r="J43" i="27"/>
  <c r="I43" i="27"/>
  <c r="H43" i="27"/>
  <c r="S42" i="27"/>
  <c r="R42" i="27"/>
  <c r="Q42" i="27"/>
  <c r="L42" i="27"/>
  <c r="J42" i="27"/>
  <c r="I42" i="27"/>
  <c r="H42" i="27"/>
  <c r="S41" i="27"/>
  <c r="R41" i="27"/>
  <c r="Q41" i="27"/>
  <c r="L41" i="27"/>
  <c r="J41" i="27"/>
  <c r="I41" i="27"/>
  <c r="H41" i="27"/>
  <c r="S40" i="27"/>
  <c r="R40" i="27"/>
  <c r="Q40" i="27"/>
  <c r="L40" i="27"/>
  <c r="J40" i="27"/>
  <c r="I40" i="27"/>
  <c r="H40" i="27"/>
  <c r="S39" i="27"/>
  <c r="R39" i="27"/>
  <c r="Q39" i="27"/>
  <c r="L39" i="27"/>
  <c r="J39" i="27"/>
  <c r="I39" i="27"/>
  <c r="H39" i="27"/>
  <c r="S38" i="27"/>
  <c r="R38" i="27"/>
  <c r="Q38" i="27"/>
  <c r="L38" i="27"/>
  <c r="J38" i="27"/>
  <c r="I38" i="27"/>
  <c r="H38" i="27"/>
  <c r="S37" i="27"/>
  <c r="R37" i="27"/>
  <c r="Q37" i="27"/>
  <c r="L37" i="27"/>
  <c r="J37" i="27"/>
  <c r="I37" i="27"/>
  <c r="H37" i="27"/>
  <c r="S36" i="27"/>
  <c r="R36" i="27"/>
  <c r="Q36" i="27"/>
  <c r="L36" i="27"/>
  <c r="J36" i="27"/>
  <c r="I36" i="27"/>
  <c r="H36" i="27"/>
  <c r="S35" i="27"/>
  <c r="R35" i="27"/>
  <c r="Q35" i="27"/>
  <c r="L35" i="27"/>
  <c r="J35" i="27"/>
  <c r="I35" i="27"/>
  <c r="H35" i="27"/>
  <c r="S34" i="27"/>
  <c r="R34" i="27"/>
  <c r="Q34" i="27"/>
  <c r="L34" i="27"/>
  <c r="J34" i="27"/>
  <c r="I34" i="27"/>
  <c r="H34" i="27"/>
  <c r="S33" i="27"/>
  <c r="R33" i="27"/>
  <c r="Q33" i="27"/>
  <c r="L33" i="27"/>
  <c r="J33" i="27"/>
  <c r="I33" i="27"/>
  <c r="H33" i="27"/>
  <c r="S32" i="27"/>
  <c r="R32" i="27"/>
  <c r="Q32" i="27"/>
  <c r="L32" i="27"/>
  <c r="J32" i="27"/>
  <c r="I32" i="27"/>
  <c r="H32" i="27"/>
  <c r="S31" i="27"/>
  <c r="R31" i="27"/>
  <c r="Q31" i="27"/>
  <c r="L31" i="27"/>
  <c r="J31" i="27"/>
  <c r="I31" i="27"/>
  <c r="H31" i="27"/>
  <c r="S30" i="27"/>
  <c r="R30" i="27"/>
  <c r="Q30" i="27"/>
  <c r="L30" i="27"/>
  <c r="J30" i="27"/>
  <c r="I30" i="27"/>
  <c r="H30" i="27"/>
  <c r="S29" i="27"/>
  <c r="R29" i="27"/>
  <c r="Q29" i="27"/>
  <c r="L29" i="27"/>
  <c r="J29" i="27"/>
  <c r="I29" i="27"/>
  <c r="H29" i="27"/>
  <c r="S28" i="27"/>
  <c r="R28" i="27"/>
  <c r="Q28" i="27"/>
  <c r="L28" i="27"/>
  <c r="J28" i="27"/>
  <c r="I28" i="27"/>
  <c r="H28" i="27"/>
  <c r="S27" i="27"/>
  <c r="R27" i="27"/>
  <c r="Q27" i="27"/>
  <c r="L27" i="27"/>
  <c r="J27" i="27"/>
  <c r="I27" i="27"/>
  <c r="H27" i="27"/>
  <c r="S26" i="27"/>
  <c r="R26" i="27"/>
  <c r="Q26" i="27"/>
  <c r="L26" i="27"/>
  <c r="J26" i="27"/>
  <c r="I26" i="27"/>
  <c r="H26" i="27"/>
  <c r="S25" i="27"/>
  <c r="R25" i="27"/>
  <c r="Q25" i="27"/>
  <c r="L25" i="27"/>
  <c r="J25" i="27"/>
  <c r="I25" i="27"/>
  <c r="H25" i="27"/>
  <c r="S24" i="27"/>
  <c r="R24" i="27"/>
  <c r="Q24" i="27"/>
  <c r="L24" i="27"/>
  <c r="J24" i="27"/>
  <c r="I24" i="27"/>
  <c r="H24" i="27"/>
  <c r="S23" i="27"/>
  <c r="R23" i="27"/>
  <c r="Q23" i="27"/>
  <c r="L23" i="27"/>
  <c r="J23" i="27"/>
  <c r="I23" i="27"/>
  <c r="H23" i="27"/>
  <c r="S22" i="27"/>
  <c r="R22" i="27"/>
  <c r="Q22" i="27"/>
  <c r="L22" i="27"/>
  <c r="J22" i="27"/>
  <c r="I22" i="27"/>
  <c r="H22" i="27"/>
  <c r="S21" i="27"/>
  <c r="R21" i="27"/>
  <c r="Q21" i="27"/>
  <c r="L21" i="27"/>
  <c r="J21" i="27"/>
  <c r="I21" i="27"/>
  <c r="H21" i="27"/>
  <c r="S19" i="27"/>
  <c r="R19" i="27"/>
  <c r="Q19" i="27"/>
  <c r="L19" i="27"/>
  <c r="J19" i="27"/>
  <c r="I19" i="27"/>
  <c r="H19" i="27"/>
  <c r="S18" i="27"/>
  <c r="R18" i="27"/>
  <c r="Q18" i="27"/>
  <c r="L18" i="27"/>
  <c r="J18" i="27"/>
  <c r="I18" i="27"/>
  <c r="H18" i="27"/>
  <c r="S17" i="27"/>
  <c r="R17" i="27"/>
  <c r="Q17" i="27"/>
  <c r="L17" i="27"/>
  <c r="J17" i="27"/>
  <c r="I17" i="27"/>
  <c r="H17" i="27"/>
  <c r="S16" i="27"/>
  <c r="R16" i="27"/>
  <c r="Q16" i="27"/>
  <c r="L16" i="27"/>
  <c r="J16" i="27"/>
  <c r="I16" i="27"/>
  <c r="H16" i="27"/>
  <c r="S15" i="27"/>
  <c r="R15" i="27"/>
  <c r="Q15" i="27"/>
  <c r="L15" i="27"/>
  <c r="J15" i="27"/>
  <c r="I15" i="27"/>
  <c r="H15" i="27"/>
  <c r="S14" i="27"/>
  <c r="R14" i="27"/>
  <c r="Q14" i="27"/>
  <c r="L14" i="27"/>
  <c r="J14" i="27"/>
  <c r="I14" i="27"/>
  <c r="H14" i="27"/>
  <c r="S12" i="27"/>
  <c r="R12" i="27"/>
  <c r="Q12" i="27"/>
  <c r="L12" i="27"/>
  <c r="J12" i="27"/>
  <c r="I12" i="27"/>
  <c r="H12" i="27"/>
  <c r="S11" i="27"/>
  <c r="R11" i="27"/>
  <c r="Q11" i="27"/>
  <c r="L11" i="27"/>
  <c r="J11" i="27"/>
  <c r="I11" i="27"/>
  <c r="H11" i="27"/>
  <c r="S10" i="27"/>
  <c r="R10" i="27"/>
  <c r="Q10" i="27"/>
  <c r="L10" i="27"/>
  <c r="J10" i="27"/>
  <c r="I10" i="27"/>
  <c r="H10" i="27"/>
  <c r="S9" i="27"/>
  <c r="R9" i="27"/>
  <c r="Q9" i="27"/>
  <c r="L9" i="27"/>
  <c r="J9" i="27"/>
  <c r="I9" i="27"/>
  <c r="H9" i="27"/>
  <c r="S8" i="27"/>
  <c r="R8" i="27"/>
  <c r="Q8" i="27"/>
  <c r="L8" i="27"/>
  <c r="J8" i="27"/>
  <c r="I8" i="27"/>
  <c r="H8" i="27"/>
  <c r="S6" i="27"/>
  <c r="R6" i="27"/>
  <c r="Q6" i="27"/>
  <c r="L6" i="27"/>
  <c r="J6" i="27"/>
  <c r="I6" i="27"/>
  <c r="H6" i="27"/>
  <c r="H7" i="27" s="1"/>
  <c r="L636" i="20"/>
  <c r="L637" i="20"/>
  <c r="L638" i="20"/>
  <c r="L639" i="20"/>
  <c r="L640" i="20"/>
  <c r="L641" i="20"/>
  <c r="L642" i="20"/>
  <c r="L643" i="20"/>
  <c r="L644" i="20"/>
  <c r="L645" i="20"/>
  <c r="L646" i="20"/>
  <c r="L647" i="20"/>
  <c r="L648" i="20"/>
  <c r="L649" i="20"/>
  <c r="L650" i="20"/>
  <c r="L651" i="20"/>
  <c r="L652" i="20"/>
  <c r="L653" i="20"/>
  <c r="L654" i="20"/>
  <c r="L655" i="20"/>
  <c r="L656" i="20"/>
  <c r="L657" i="20"/>
  <c r="L658" i="20"/>
  <c r="L659" i="20"/>
  <c r="L660" i="20"/>
  <c r="L661" i="20"/>
  <c r="L662" i="20"/>
  <c r="L663" i="20"/>
  <c r="L664" i="20"/>
  <c r="L665" i="20"/>
  <c r="L666" i="20"/>
  <c r="L667" i="20"/>
  <c r="L668" i="20"/>
  <c r="L669" i="20"/>
  <c r="L670" i="20"/>
  <c r="L671" i="20"/>
  <c r="L672" i="20"/>
  <c r="L673" i="20"/>
  <c r="L674" i="20"/>
  <c r="L675" i="20"/>
  <c r="L676" i="20"/>
  <c r="L677" i="20"/>
  <c r="L678" i="20"/>
  <c r="L679" i="20"/>
  <c r="L680" i="20"/>
  <c r="L681" i="20"/>
  <c r="E211" i="5" s="1"/>
  <c r="F211" i="5" s="1"/>
  <c r="L682" i="20"/>
  <c r="L683" i="20"/>
  <c r="L684" i="20"/>
  <c r="L685" i="20"/>
  <c r="L686" i="20"/>
  <c r="L687" i="20"/>
  <c r="L688" i="20"/>
  <c r="L689" i="20"/>
  <c r="L690" i="20"/>
  <c r="L691" i="20"/>
  <c r="L692" i="20"/>
  <c r="L693" i="20"/>
  <c r="L694" i="20"/>
  <c r="L695" i="20"/>
  <c r="L696" i="20"/>
  <c r="L697" i="20"/>
  <c r="L698" i="20"/>
  <c r="L699" i="20"/>
  <c r="L700" i="20"/>
  <c r="L701" i="20"/>
  <c r="L702" i="20"/>
  <c r="L703" i="20"/>
  <c r="L704" i="20"/>
  <c r="L705" i="20"/>
  <c r="L706" i="20"/>
  <c r="L707" i="20"/>
  <c r="L708" i="20"/>
  <c r="L709" i="20"/>
  <c r="L710" i="20"/>
  <c r="L711" i="20"/>
  <c r="L712" i="20"/>
  <c r="L713" i="20"/>
  <c r="L714" i="20"/>
  <c r="L715" i="20"/>
  <c r="L716" i="20"/>
  <c r="L717" i="20"/>
  <c r="L718" i="20"/>
  <c r="L719" i="20"/>
  <c r="L720" i="20"/>
  <c r="L721" i="20"/>
  <c r="L722" i="20"/>
  <c r="L723" i="20"/>
  <c r="L724" i="20"/>
  <c r="L725" i="20"/>
  <c r="L726" i="20"/>
  <c r="L727" i="20"/>
  <c r="L728" i="20"/>
  <c r="L729" i="20"/>
  <c r="L730" i="20"/>
  <c r="L731" i="20"/>
  <c r="L732" i="20"/>
  <c r="L733" i="20"/>
  <c r="L734" i="20"/>
  <c r="L735" i="20"/>
  <c r="L736" i="20"/>
  <c r="L737" i="20"/>
  <c r="L738" i="20"/>
  <c r="L739" i="20"/>
  <c r="L740" i="20"/>
  <c r="L741" i="20"/>
  <c r="L742" i="20"/>
  <c r="L743" i="20"/>
  <c r="L744" i="20"/>
  <c r="L745" i="20"/>
  <c r="E328" i="5" s="1"/>
  <c r="F328" i="5" s="1"/>
  <c r="L746" i="20"/>
  <c r="E252" i="5" s="1"/>
  <c r="F252" i="5" s="1"/>
  <c r="L747" i="20"/>
  <c r="E212" i="5" s="1"/>
  <c r="F212" i="5" s="1"/>
  <c r="L748" i="20"/>
  <c r="L749" i="20"/>
  <c r="L750" i="20"/>
  <c r="L751" i="20"/>
  <c r="L752" i="20"/>
  <c r="L753" i="20"/>
  <c r="L754" i="20"/>
  <c r="L755" i="20"/>
  <c r="L756" i="20"/>
  <c r="L757" i="20"/>
  <c r="L758" i="20"/>
  <c r="L759" i="20"/>
  <c r="L760" i="20"/>
  <c r="L761" i="20"/>
  <c r="L762" i="20"/>
  <c r="L763" i="20"/>
  <c r="L764" i="20"/>
  <c r="L765" i="20"/>
  <c r="L766" i="20"/>
  <c r="L767" i="20"/>
  <c r="L768" i="20"/>
  <c r="L769" i="20"/>
  <c r="L770" i="20"/>
  <c r="L771" i="20"/>
  <c r="L772" i="20"/>
  <c r="L773" i="20"/>
  <c r="L774" i="20"/>
  <c r="E214" i="5" s="1"/>
  <c r="F214" i="5" s="1"/>
  <c r="L775" i="20"/>
  <c r="L776" i="20"/>
  <c r="L777" i="20"/>
  <c r="L778" i="20"/>
  <c r="E213" i="5" s="1"/>
  <c r="F213" i="5" s="1"/>
  <c r="L779" i="20"/>
  <c r="L780" i="20"/>
  <c r="L781" i="20"/>
  <c r="L782" i="20"/>
  <c r="L783" i="20"/>
  <c r="L784" i="20"/>
  <c r="L785" i="20"/>
  <c r="L786" i="20"/>
  <c r="L787" i="20"/>
  <c r="L788" i="20"/>
  <c r="L789" i="20"/>
  <c r="L790" i="20"/>
  <c r="L791" i="20"/>
  <c r="L792" i="20"/>
  <c r="L793" i="20"/>
  <c r="L794" i="20"/>
  <c r="L795" i="20"/>
  <c r="L796" i="20"/>
  <c r="L797" i="20"/>
  <c r="L798" i="20"/>
  <c r="L799" i="20"/>
  <c r="L800" i="20"/>
  <c r="L801" i="20"/>
  <c r="L802" i="20"/>
  <c r="L803" i="20"/>
  <c r="L804" i="20"/>
  <c r="L805" i="20"/>
  <c r="L806" i="20"/>
  <c r="L807" i="20"/>
  <c r="L808" i="20"/>
  <c r="L809" i="20"/>
  <c r="L810" i="20"/>
  <c r="L811" i="20"/>
  <c r="L812" i="20"/>
  <c r="L813" i="20"/>
  <c r="L814" i="20"/>
  <c r="L815" i="20"/>
  <c r="L816" i="20"/>
  <c r="L817" i="20"/>
  <c r="L818" i="20"/>
  <c r="L819" i="20"/>
  <c r="L820" i="20"/>
  <c r="L821" i="20"/>
  <c r="L822" i="20"/>
  <c r="L823" i="20"/>
  <c r="L824" i="20"/>
  <c r="L825" i="20"/>
  <c r="L826" i="20"/>
  <c r="L827" i="20"/>
  <c r="L828" i="20"/>
  <c r="L829" i="20"/>
  <c r="L830" i="20"/>
  <c r="L831" i="20"/>
  <c r="L832" i="20"/>
  <c r="L833" i="20"/>
  <c r="L834" i="20"/>
  <c r="L835" i="20"/>
  <c r="L836" i="20"/>
  <c r="L837" i="20"/>
  <c r="L838" i="20"/>
  <c r="L839" i="20"/>
  <c r="L840" i="20"/>
  <c r="L841" i="20"/>
  <c r="L842" i="20"/>
  <c r="L843" i="20"/>
  <c r="L844" i="20"/>
  <c r="L845" i="20"/>
  <c r="L846" i="20"/>
  <c r="L847" i="20"/>
  <c r="L848" i="20"/>
  <c r="L849" i="20"/>
  <c r="L850" i="20"/>
  <c r="L851" i="20"/>
  <c r="L852" i="20"/>
  <c r="L853" i="20"/>
  <c r="L854" i="20"/>
  <c r="L855" i="20"/>
  <c r="L856" i="20"/>
  <c r="L857" i="20"/>
  <c r="L858" i="20"/>
  <c r="L859" i="20"/>
  <c r="L860" i="20"/>
  <c r="L861" i="20"/>
  <c r="L862" i="20"/>
  <c r="L863" i="20"/>
  <c r="L864" i="20"/>
  <c r="L865" i="20"/>
  <c r="L866" i="20"/>
  <c r="L867" i="20"/>
  <c r="L868" i="20"/>
  <c r="L869" i="20"/>
  <c r="L870" i="20"/>
  <c r="L871" i="20"/>
  <c r="L872" i="20"/>
  <c r="L873" i="20"/>
  <c r="L874" i="20"/>
  <c r="L875" i="20"/>
  <c r="L876" i="20"/>
  <c r="L877" i="20"/>
  <c r="L878" i="20"/>
  <c r="L879" i="20"/>
  <c r="L880" i="20"/>
  <c r="L881" i="20"/>
  <c r="L882" i="20"/>
  <c r="L883" i="20"/>
  <c r="L884" i="20"/>
  <c r="L885" i="20"/>
  <c r="L886" i="20"/>
  <c r="L63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L566" i="20"/>
  <c r="L567" i="20"/>
  <c r="L568" i="20"/>
  <c r="L569" i="20"/>
  <c r="L570" i="20"/>
  <c r="L571" i="20"/>
  <c r="L572" i="20"/>
  <c r="L573" i="20"/>
  <c r="L574" i="20"/>
  <c r="L575" i="20"/>
  <c r="L576" i="20"/>
  <c r="L577" i="20"/>
  <c r="L578" i="20"/>
  <c r="L579" i="20"/>
  <c r="L580" i="20"/>
  <c r="L581" i="20"/>
  <c r="L582" i="20"/>
  <c r="L583" i="20"/>
  <c r="L584" i="20"/>
  <c r="L585" i="20"/>
  <c r="L586" i="20"/>
  <c r="L587" i="20"/>
  <c r="L588" i="20"/>
  <c r="L589" i="20"/>
  <c r="L590" i="20"/>
  <c r="L591" i="20"/>
  <c r="L592" i="20"/>
  <c r="L593" i="20"/>
  <c r="L594" i="20"/>
  <c r="L595" i="20"/>
  <c r="L596" i="20"/>
  <c r="L597" i="20"/>
  <c r="L598" i="20"/>
  <c r="L599" i="20"/>
  <c r="L600" i="20"/>
  <c r="L601" i="20"/>
  <c r="L602" i="20"/>
  <c r="L603" i="20"/>
  <c r="L604" i="20"/>
  <c r="L605" i="20"/>
  <c r="L606" i="20"/>
  <c r="L607" i="20"/>
  <c r="L608" i="20"/>
  <c r="L609" i="20"/>
  <c r="L610" i="20"/>
  <c r="L611" i="20"/>
  <c r="L612" i="20"/>
  <c r="L613" i="20"/>
  <c r="L614" i="20"/>
  <c r="L615" i="20"/>
  <c r="L616" i="20"/>
  <c r="L617" i="20"/>
  <c r="L618" i="20"/>
  <c r="L619" i="20"/>
  <c r="L620" i="20"/>
  <c r="L621" i="20"/>
  <c r="L622" i="20"/>
  <c r="L623" i="20"/>
  <c r="L624" i="20"/>
  <c r="L625" i="20"/>
  <c r="L626" i="20"/>
  <c r="L545" i="20"/>
  <c r="L538" i="20"/>
  <c r="L539" i="20"/>
  <c r="L540" i="20"/>
  <c r="L541" i="20"/>
  <c r="L542" i="20"/>
  <c r="L543" i="20"/>
  <c r="L537" i="20"/>
  <c r="L535" i="20"/>
  <c r="L534" i="20"/>
  <c r="L533" i="20"/>
  <c r="L532" i="20"/>
  <c r="L531" i="20"/>
  <c r="L530" i="20"/>
  <c r="L529" i="20"/>
  <c r="L528" i="20"/>
  <c r="L527" i="20"/>
  <c r="L526" i="20"/>
  <c r="L525" i="20"/>
  <c r="L524" i="20"/>
  <c r="L523" i="20"/>
  <c r="L522" i="20"/>
  <c r="L521" i="20"/>
  <c r="L520" i="20"/>
  <c r="L519" i="20"/>
  <c r="L518" i="20"/>
  <c r="L517" i="20"/>
  <c r="L516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44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E205" i="5" s="1"/>
  <c r="F205" i="5" s="1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E206" i="5" s="1"/>
  <c r="F206" i="5" s="1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E316" i="5" s="1"/>
  <c r="F316" i="5" s="1"/>
  <c r="L205" i="20"/>
  <c r="L206" i="20"/>
  <c r="L207" i="20"/>
  <c r="L208" i="20"/>
  <c r="L209" i="20"/>
  <c r="L210" i="20"/>
  <c r="L211" i="20"/>
  <c r="L212" i="20"/>
  <c r="L213" i="20"/>
  <c r="L214" i="20"/>
  <c r="L215" i="20"/>
  <c r="E207" i="5" s="1"/>
  <c r="F207" i="5" s="1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21" i="20"/>
  <c r="L19" i="20"/>
  <c r="L18" i="20"/>
  <c r="L17" i="20"/>
  <c r="L16" i="20"/>
  <c r="L15" i="20"/>
  <c r="L14" i="20"/>
  <c r="L9" i="20"/>
  <c r="L10" i="20"/>
  <c r="L11" i="20"/>
  <c r="L12" i="20"/>
  <c r="L8" i="20"/>
  <c r="L6" i="20"/>
  <c r="ES237" i="19"/>
  <c r="ET237" i="19" s="1"/>
  <c r="ES30" i="19"/>
  <c r="ET30" i="19" s="1"/>
  <c r="ES239" i="19"/>
  <c r="ET239" i="19" s="1"/>
  <c r="ES238" i="19"/>
  <c r="ET238" i="19" s="1"/>
  <c r="ES159" i="19"/>
  <c r="ET159" i="19" s="1"/>
  <c r="ES240" i="19"/>
  <c r="ET240" i="19" s="1"/>
  <c r="ES432" i="19"/>
  <c r="ET432" i="19" s="1"/>
  <c r="ES264" i="19"/>
  <c r="ET264" i="19" s="1"/>
  <c r="ES158" i="19"/>
  <c r="ET158" i="19" s="1"/>
  <c r="ES433" i="19"/>
  <c r="ET433" i="19" s="1"/>
  <c r="ES165" i="19"/>
  <c r="ET165" i="19" s="1"/>
  <c r="ES71" i="19"/>
  <c r="ET71" i="19" s="1"/>
  <c r="ES72" i="19"/>
  <c r="ET72" i="19" s="1"/>
  <c r="ES407" i="19"/>
  <c r="ET407" i="19" s="1"/>
  <c r="ES434" i="19"/>
  <c r="ET434" i="19" s="1"/>
  <c r="ES157" i="19"/>
  <c r="ET157" i="19" s="1"/>
  <c r="ES241" i="19"/>
  <c r="ET241" i="19" s="1"/>
  <c r="ES435" i="19"/>
  <c r="ET435" i="19" s="1"/>
  <c r="ES521" i="19"/>
  <c r="ET521" i="19" s="1"/>
  <c r="ES370" i="19"/>
  <c r="ET370" i="19" s="1"/>
  <c r="ES105" i="19"/>
  <c r="ET105" i="19" s="1"/>
  <c r="ES357" i="19"/>
  <c r="ET357" i="19" s="1"/>
  <c r="ES436" i="19"/>
  <c r="ET436" i="19" s="1"/>
  <c r="ES437" i="19"/>
  <c r="ET437" i="19" s="1"/>
  <c r="ES741" i="19"/>
  <c r="ET741" i="19" s="1"/>
  <c r="ES438" i="19"/>
  <c r="ET438" i="19" s="1"/>
  <c r="ES439" i="19"/>
  <c r="ET439" i="19" s="1"/>
  <c r="ES883" i="19"/>
  <c r="ET883" i="19" s="1"/>
  <c r="ES708" i="19"/>
  <c r="ET708" i="19" s="1"/>
  <c r="ES408" i="19"/>
  <c r="ET408" i="19" s="1"/>
  <c r="ES440" i="19"/>
  <c r="ET440" i="19" s="1"/>
  <c r="ES100" i="19"/>
  <c r="ET100" i="19" s="1"/>
  <c r="ES441" i="19"/>
  <c r="ET441" i="19" s="1"/>
  <c r="ES106" i="19"/>
  <c r="ET106" i="19" s="1"/>
  <c r="ES377" i="19"/>
  <c r="ET377" i="19" s="1"/>
  <c r="ES378" i="19"/>
  <c r="ET378" i="19" s="1"/>
  <c r="ES39" i="19"/>
  <c r="ET39" i="19" s="1"/>
  <c r="ES526" i="19"/>
  <c r="ET526" i="19" s="1"/>
  <c r="ES8" i="19"/>
  <c r="ET8" i="19" s="1"/>
  <c r="ES266" i="19"/>
  <c r="ET266" i="19" s="1"/>
  <c r="ES703" i="19"/>
  <c r="ET703" i="19" s="1"/>
  <c r="ES140" i="19"/>
  <c r="ET140" i="19" s="1"/>
  <c r="ES141" i="19"/>
  <c r="ET141" i="19" s="1"/>
  <c r="ES442" i="19"/>
  <c r="ET442" i="19" s="1"/>
  <c r="ES394" i="19"/>
  <c r="ET394" i="19" s="1"/>
  <c r="ES443" i="19"/>
  <c r="ET443" i="19" s="1"/>
  <c r="ES444" i="19"/>
  <c r="ET444" i="19" s="1"/>
  <c r="ES242" i="19"/>
  <c r="ET242" i="19" s="1"/>
  <c r="ES704" i="19"/>
  <c r="ET704" i="19" s="1"/>
  <c r="ES372" i="19"/>
  <c r="ET372" i="19" s="1"/>
  <c r="ES203" i="19"/>
  <c r="ET203" i="19" s="1"/>
  <c r="ES149" i="19"/>
  <c r="ET149" i="19" s="1"/>
  <c r="ES167" i="19"/>
  <c r="ET167" i="19" s="1"/>
  <c r="ES150" i="19"/>
  <c r="ET150" i="19" s="1"/>
  <c r="ES445" i="19"/>
  <c r="ET445" i="19" s="1"/>
  <c r="ES758" i="19"/>
  <c r="ET758" i="19" s="1"/>
  <c r="ES233" i="19"/>
  <c r="ET233" i="19" s="1"/>
  <c r="ES446" i="19"/>
  <c r="ET446" i="19" s="1"/>
  <c r="ES755" i="19"/>
  <c r="ET755" i="19" s="1"/>
  <c r="ES168" i="19"/>
  <c r="ET168" i="19" s="1"/>
  <c r="ES97" i="19"/>
  <c r="ET97" i="19" s="1"/>
  <c r="ES358" i="19"/>
  <c r="ET358" i="19" s="1"/>
  <c r="ES884" i="19"/>
  <c r="ET884" i="19" s="1"/>
  <c r="ES244" i="19"/>
  <c r="ET244" i="19" s="1"/>
  <c r="ES447" i="19"/>
  <c r="ET447" i="19" s="1"/>
  <c r="ES243" i="19"/>
  <c r="ET243" i="19" s="1"/>
  <c r="ES359" i="19"/>
  <c r="ET359" i="19" s="1"/>
  <c r="ES710" i="19"/>
  <c r="ET710" i="19" s="1"/>
  <c r="ES31" i="19"/>
  <c r="ET31" i="19" s="1"/>
  <c r="ES32" i="19"/>
  <c r="ET32" i="19" s="1"/>
  <c r="ES711" i="19"/>
  <c r="ET711" i="19" s="1"/>
  <c r="ES268" i="19"/>
  <c r="ET268" i="19" s="1"/>
  <c r="ES58" i="19"/>
  <c r="ET58" i="19" s="1"/>
  <c r="ES107" i="19"/>
  <c r="ET107" i="19" s="1"/>
  <c r="ES209" i="19"/>
  <c r="ET209" i="19" s="1"/>
  <c r="ES245" i="19"/>
  <c r="ET245" i="19" s="1"/>
  <c r="ES739" i="19"/>
  <c r="ET739" i="19" s="1"/>
  <c r="ES712" i="19"/>
  <c r="ET712" i="19" s="1"/>
  <c r="ES519" i="19"/>
  <c r="ET519" i="19" s="1"/>
  <c r="ES522" i="19"/>
  <c r="ET522" i="19" s="1"/>
  <c r="ES589" i="19"/>
  <c r="ET589" i="19" s="1"/>
  <c r="ES12" i="19"/>
  <c r="ET12" i="19" s="1"/>
  <c r="ES520" i="19"/>
  <c r="ET520" i="19" s="1"/>
  <c r="ES742" i="19"/>
  <c r="ET742" i="19" s="1"/>
  <c r="ES33" i="19"/>
  <c r="ET33" i="19" s="1"/>
  <c r="ES92" i="19"/>
  <c r="ET92" i="19" s="1"/>
  <c r="ES430" i="19"/>
  <c r="ET430" i="19" s="1"/>
  <c r="ES40" i="19"/>
  <c r="ET40" i="19" s="1"/>
  <c r="ES448" i="19"/>
  <c r="ET448" i="19" s="1"/>
  <c r="ES169" i="19"/>
  <c r="ET169" i="19" s="1"/>
  <c r="ES782" i="19"/>
  <c r="ET782" i="19" s="1"/>
  <c r="ES34" i="19"/>
  <c r="ET34" i="19" s="1"/>
  <c r="ES35" i="19"/>
  <c r="ET35" i="19" s="1"/>
  <c r="ES36" i="19"/>
  <c r="ET36" i="19" s="1"/>
  <c r="ES37" i="19"/>
  <c r="ET37" i="19" s="1"/>
  <c r="ES211" i="19"/>
  <c r="ET211" i="19" s="1"/>
  <c r="ES428" i="19"/>
  <c r="ET428" i="19" s="1"/>
  <c r="ES845" i="19"/>
  <c r="ET845" i="19" s="1"/>
  <c r="ES680" i="19"/>
  <c r="ET680" i="19" s="1"/>
  <c r="ES426" i="19"/>
  <c r="ET426" i="19" s="1"/>
  <c r="ES172" i="19"/>
  <c r="ET172" i="19" s="1"/>
  <c r="ES173" i="19"/>
  <c r="ET173" i="19" s="1"/>
  <c r="ES108" i="19"/>
  <c r="ET108" i="19" s="1"/>
  <c r="ES109" i="19"/>
  <c r="ET109" i="19" s="1"/>
  <c r="ES101" i="19"/>
  <c r="ET101" i="19" s="1"/>
  <c r="ES715" i="19"/>
  <c r="ET715" i="19" s="1"/>
  <c r="ES682" i="19"/>
  <c r="ET682" i="19" s="1"/>
  <c r="ES527" i="19"/>
  <c r="ET527" i="19" s="1"/>
  <c r="ES374" i="19"/>
  <c r="ET374" i="19" s="1"/>
  <c r="ES270" i="19"/>
  <c r="ET270" i="19" s="1"/>
  <c r="ES10" i="19"/>
  <c r="ET10" i="19" s="1"/>
  <c r="ES234" i="19"/>
  <c r="ET234" i="19" s="1"/>
  <c r="ES9" i="19"/>
  <c r="ET9" i="19" s="1"/>
  <c r="ES714" i="19"/>
  <c r="ET714" i="19" s="1"/>
  <c r="ES401" i="19"/>
  <c r="ET401" i="19" s="1"/>
  <c r="ES449" i="19"/>
  <c r="ET449" i="19" s="1"/>
  <c r="ES143" i="19"/>
  <c r="ET143" i="19" s="1"/>
  <c r="ES11" i="19"/>
  <c r="ET11" i="19" s="1"/>
  <c r="ES360" i="19"/>
  <c r="ET360" i="19" s="1"/>
  <c r="ES73" i="19"/>
  <c r="ET73" i="19" s="1"/>
  <c r="ES683" i="19"/>
  <c r="ET683" i="19" s="1"/>
  <c r="ES450" i="19"/>
  <c r="ET450" i="19" s="1"/>
  <c r="ES859" i="19"/>
  <c r="ET859" i="19" s="1"/>
  <c r="ES684" i="19"/>
  <c r="ET684" i="19" s="1"/>
  <c r="ES868" i="19"/>
  <c r="ET868" i="19" s="1"/>
  <c r="ES686" i="19"/>
  <c r="ET686" i="19" s="1"/>
  <c r="ES142" i="19"/>
  <c r="ET142" i="19" s="1"/>
  <c r="ES685" i="19"/>
  <c r="ET685" i="19" s="1"/>
  <c r="ES271" i="19"/>
  <c r="ET271" i="19" s="1"/>
  <c r="ES716" i="19"/>
  <c r="ET716" i="19" s="1"/>
  <c r="ES429" i="19"/>
  <c r="ET429" i="19" s="1"/>
  <c r="ES825" i="19"/>
  <c r="ET825" i="19" s="1"/>
  <c r="ES144" i="19"/>
  <c r="ET144" i="19" s="1"/>
  <c r="ES402" i="19"/>
  <c r="ET402" i="19" s="1"/>
  <c r="ES403" i="19"/>
  <c r="ET403" i="19" s="1"/>
  <c r="ES151" i="19"/>
  <c r="ET151" i="19" s="1"/>
  <c r="ES451" i="19"/>
  <c r="ET451" i="19" s="1"/>
  <c r="ES452" i="19"/>
  <c r="ET452" i="19" s="1"/>
  <c r="ES841" i="19"/>
  <c r="ET841" i="19" s="1"/>
  <c r="ES453" i="19"/>
  <c r="ET453" i="19" s="1"/>
  <c r="ES343" i="19"/>
  <c r="ET343" i="19" s="1"/>
  <c r="ES688" i="19"/>
  <c r="ET688" i="19" s="1"/>
  <c r="ES246" i="19"/>
  <c r="ET246" i="19" s="1"/>
  <c r="ES59" i="19"/>
  <c r="ET59" i="19" s="1"/>
  <c r="ES175" i="19"/>
  <c r="ET175" i="19" s="1"/>
  <c r="ES275" i="19"/>
  <c r="ET275" i="19" s="1"/>
  <c r="ES454" i="19"/>
  <c r="ET454" i="19" s="1"/>
  <c r="ES342" i="19"/>
  <c r="ET342" i="19" s="1"/>
  <c r="ES687" i="19"/>
  <c r="ET687" i="19" s="1"/>
  <c r="ES38" i="19"/>
  <c r="ET38" i="19" s="1"/>
  <c r="ES276" i="19"/>
  <c r="ET276" i="19" s="1"/>
  <c r="ES826" i="19"/>
  <c r="ET826" i="19" s="1"/>
  <c r="ES13" i="19"/>
  <c r="ET13" i="19" s="1"/>
  <c r="ES28" i="19"/>
  <c r="ET28" i="19" s="1"/>
  <c r="ES410" i="19"/>
  <c r="ET410" i="19" s="1"/>
  <c r="ES743" i="19"/>
  <c r="ET743" i="19" s="1"/>
  <c r="ES60" i="19"/>
  <c r="ET60" i="19" s="1"/>
  <c r="ES689" i="19"/>
  <c r="ET689" i="19" s="1"/>
  <c r="ES279" i="19"/>
  <c r="ET279" i="19" s="1"/>
  <c r="ES783" i="19"/>
  <c r="ET783" i="19" s="1"/>
  <c r="ES280" i="19"/>
  <c r="ET280" i="19" s="1"/>
  <c r="ES278" i="19"/>
  <c r="ET278" i="19" s="1"/>
  <c r="ES718" i="19"/>
  <c r="ET718" i="19" s="1"/>
  <c r="ES110" i="19"/>
  <c r="ET110" i="19" s="1"/>
  <c r="ES455" i="19"/>
  <c r="ET455" i="19" s="1"/>
  <c r="ES456" i="19"/>
  <c r="ET456" i="19" s="1"/>
  <c r="ES690" i="19"/>
  <c r="ET690" i="19" s="1"/>
  <c r="ES282" i="19"/>
  <c r="ET282" i="19" s="1"/>
  <c r="ES498" i="19"/>
  <c r="ET498" i="19" s="1"/>
  <c r="ES691" i="19"/>
  <c r="ET691" i="19" s="1"/>
  <c r="ES61" i="19"/>
  <c r="ET61" i="19" s="1"/>
  <c r="ES160" i="19"/>
  <c r="ET160" i="19" s="1"/>
  <c r="ES284" i="19"/>
  <c r="ET284" i="19" s="1"/>
  <c r="ES457" i="19"/>
  <c r="ET457" i="19" s="1"/>
  <c r="ES361" i="19"/>
  <c r="ET361" i="19" s="1"/>
  <c r="ES287" i="19"/>
  <c r="ET287" i="19" s="1"/>
  <c r="ES759" i="19"/>
  <c r="ET759" i="19" s="1"/>
  <c r="ES692" i="19"/>
  <c r="ET692" i="19" s="1"/>
  <c r="ES693" i="19"/>
  <c r="ET693" i="19" s="1"/>
  <c r="ES829" i="19"/>
  <c r="ET829" i="19" s="1"/>
  <c r="ES290" i="19"/>
  <c r="ET290" i="19" s="1"/>
  <c r="ES291" i="19"/>
  <c r="ET291" i="19" s="1"/>
  <c r="ES525" i="19"/>
  <c r="ET525" i="19" s="1"/>
  <c r="ES523" i="19"/>
  <c r="ET523" i="19" s="1"/>
  <c r="ES860" i="19"/>
  <c r="ET860" i="19" s="1"/>
  <c r="ES400" i="19"/>
  <c r="ET400" i="19" s="1"/>
  <c r="ES409" i="19"/>
  <c r="ET409" i="19" s="1"/>
  <c r="ES496" i="19"/>
  <c r="ET496" i="19" s="1"/>
  <c r="ES524" i="19"/>
  <c r="ET524" i="19" s="1"/>
  <c r="ES458" i="19"/>
  <c r="ET458" i="19" s="1"/>
  <c r="ES694" i="19"/>
  <c r="ET694" i="19" s="1"/>
  <c r="ES695" i="19"/>
  <c r="ET695" i="19" s="1"/>
  <c r="ES861" i="19"/>
  <c r="ET861" i="19" s="1"/>
  <c r="ES696" i="19"/>
  <c r="ET696" i="19" s="1"/>
  <c r="ES293" i="19"/>
  <c r="ET293" i="19" s="1"/>
  <c r="ES827" i="19"/>
  <c r="ET827" i="19" s="1"/>
  <c r="ES828" i="19"/>
  <c r="ET828" i="19" s="1"/>
  <c r="ES763" i="19"/>
  <c r="ET763" i="19" s="1"/>
  <c r="ES93" i="19"/>
  <c r="ET93" i="19" s="1"/>
  <c r="ES79" i="19"/>
  <c r="ET79" i="19" s="1"/>
  <c r="ES699" i="19"/>
  <c r="ET699" i="19" s="1"/>
  <c r="ES700" i="19"/>
  <c r="ET700" i="19" s="1"/>
  <c r="ES702" i="19"/>
  <c r="ET702" i="19" s="1"/>
  <c r="ES42" i="19"/>
  <c r="ET42" i="19" s="1"/>
  <c r="ES297" i="19"/>
  <c r="ET297" i="19" s="1"/>
  <c r="ES362" i="19"/>
  <c r="ET362" i="19" s="1"/>
  <c r="ES411" i="19"/>
  <c r="ET411" i="19" s="1"/>
  <c r="ES80" i="19"/>
  <c r="ET80" i="19" s="1"/>
  <c r="ES535" i="19"/>
  <c r="ET535" i="19" s="1"/>
  <c r="ES701" i="19"/>
  <c r="ET701" i="19" s="1"/>
  <c r="ES65" i="19"/>
  <c r="ET65" i="19" s="1"/>
  <c r="ES536" i="19"/>
  <c r="ET536" i="19" s="1"/>
  <c r="ES537" i="19"/>
  <c r="ET537" i="19" s="1"/>
  <c r="ES531" i="19"/>
  <c r="ET531" i="19" s="1"/>
  <c r="ES837" i="19"/>
  <c r="ET837" i="19" s="1"/>
  <c r="ES737" i="19"/>
  <c r="ET737" i="19" s="1"/>
  <c r="ES760" i="19"/>
  <c r="ET760" i="19" s="1"/>
  <c r="ES363" i="19"/>
  <c r="ET363" i="19" s="1"/>
  <c r="ES364" i="19"/>
  <c r="ET364" i="19" s="1"/>
  <c r="ES365" i="19"/>
  <c r="ET365" i="19" s="1"/>
  <c r="ES745" i="19"/>
  <c r="ET745" i="19" s="1"/>
  <c r="ES538" i="19"/>
  <c r="ET538" i="19" s="1"/>
  <c r="ES539" i="19"/>
  <c r="ET539" i="19" s="1"/>
  <c r="ES540" i="19"/>
  <c r="ET540" i="19" s="1"/>
  <c r="ES541" i="19"/>
  <c r="ET541" i="19" s="1"/>
  <c r="ES543" i="19"/>
  <c r="ET543" i="19" s="1"/>
  <c r="ES544" i="19"/>
  <c r="ET544" i="19" s="1"/>
  <c r="ES886" i="19"/>
  <c r="ET886" i="19" s="1"/>
  <c r="ES344" i="19"/>
  <c r="ET344" i="19" s="1"/>
  <c r="ES545" i="19"/>
  <c r="ET545" i="19" s="1"/>
  <c r="ES43" i="19"/>
  <c r="ET43" i="19" s="1"/>
  <c r="ES412" i="19"/>
  <c r="ET412" i="19" s="1"/>
  <c r="ES546" i="19"/>
  <c r="ET546" i="19" s="1"/>
  <c r="ES247" i="19"/>
  <c r="ET247" i="19" s="1"/>
  <c r="ES862" i="19"/>
  <c r="ET862" i="19" s="1"/>
  <c r="ES66" i="19"/>
  <c r="ET66" i="19" s="1"/>
  <c r="ES67" i="19"/>
  <c r="ET67" i="19" s="1"/>
  <c r="ES788" i="19"/>
  <c r="ET788" i="19" s="1"/>
  <c r="ES789" i="19"/>
  <c r="ET789" i="19" s="1"/>
  <c r="ES790" i="19"/>
  <c r="ET790" i="19" s="1"/>
  <c r="ES300" i="19"/>
  <c r="ET300" i="19" s="1"/>
  <c r="ES299" i="19"/>
  <c r="ET299" i="19" s="1"/>
  <c r="ES302" i="19"/>
  <c r="ET302" i="19" s="1"/>
  <c r="ES301" i="19"/>
  <c r="ET301" i="19" s="1"/>
  <c r="ES174" i="19"/>
  <c r="ET174" i="19" s="1"/>
  <c r="ES719" i="19"/>
  <c r="ET719" i="19" s="1"/>
  <c r="ES44" i="19"/>
  <c r="ET44" i="19" s="1"/>
  <c r="ES547" i="19"/>
  <c r="ET547" i="19" s="1"/>
  <c r="ES214" i="19"/>
  <c r="ET214" i="19" s="1"/>
  <c r="ES215" i="19"/>
  <c r="ET215" i="19" s="1"/>
  <c r="ES305" i="19"/>
  <c r="ET305" i="19" s="1"/>
  <c r="ES307" i="19"/>
  <c r="ET307" i="19" s="1"/>
  <c r="ES306" i="19"/>
  <c r="ET306" i="19" s="1"/>
  <c r="ES346" i="19"/>
  <c r="ET346" i="19" s="1"/>
  <c r="ES74" i="19"/>
  <c r="ET74" i="19" s="1"/>
  <c r="ES248" i="19"/>
  <c r="ET248" i="19" s="1"/>
  <c r="ES366" i="19"/>
  <c r="ET366" i="19" s="1"/>
  <c r="ES548" i="19"/>
  <c r="ET548" i="19" s="1"/>
  <c r="ES549" i="19"/>
  <c r="ET549" i="19" s="1"/>
  <c r="ES152" i="19"/>
  <c r="ET152" i="19" s="1"/>
  <c r="ES550" i="19"/>
  <c r="ET550" i="19" s="1"/>
  <c r="ES551" i="19"/>
  <c r="ET551" i="19" s="1"/>
  <c r="ES552" i="19"/>
  <c r="ET552" i="19" s="1"/>
  <c r="ES112" i="19"/>
  <c r="ET112" i="19" s="1"/>
  <c r="ES553" i="19"/>
  <c r="ET553" i="19" s="1"/>
  <c r="ES502" i="19"/>
  <c r="ET502" i="19" s="1"/>
  <c r="ES499" i="19"/>
  <c r="ET499" i="19" s="1"/>
  <c r="ES766" i="19"/>
  <c r="ET766" i="19" s="1"/>
  <c r="ES180" i="19"/>
  <c r="ET180" i="19" s="1"/>
  <c r="ES380" i="19"/>
  <c r="ET380" i="19" s="1"/>
  <c r="ES528" i="19"/>
  <c r="ET528" i="19" s="1"/>
  <c r="ES405" i="19"/>
  <c r="ET405" i="19" s="1"/>
  <c r="ES830" i="19"/>
  <c r="ET830" i="19" s="1"/>
  <c r="ES831" i="19"/>
  <c r="ET831" i="19" s="1"/>
  <c r="ES46" i="19"/>
  <c r="ET46" i="19" s="1"/>
  <c r="ES113" i="19"/>
  <c r="ET113" i="19" s="1"/>
  <c r="ES557" i="19"/>
  <c r="ET557" i="19" s="1"/>
  <c r="ES558" i="19"/>
  <c r="ET558" i="19" s="1"/>
  <c r="ES186" i="19"/>
  <c r="ET186" i="19" s="1"/>
  <c r="ES183" i="19"/>
  <c r="ET183" i="19" s="1"/>
  <c r="ES569" i="19"/>
  <c r="ET569" i="19" s="1"/>
  <c r="ES116" i="19"/>
  <c r="ET116" i="19" s="1"/>
  <c r="ES75" i="19"/>
  <c r="ET75" i="19" s="1"/>
  <c r="ES76" i="19"/>
  <c r="ET76" i="19" s="1"/>
  <c r="ES77" i="19"/>
  <c r="ET77" i="19" s="1"/>
  <c r="ES120" i="19"/>
  <c r="ET120" i="19" s="1"/>
  <c r="ES121" i="19"/>
  <c r="ET121" i="19" s="1"/>
  <c r="ES122" i="19"/>
  <c r="ET122" i="19" s="1"/>
  <c r="ES123" i="19"/>
  <c r="ET123" i="19" s="1"/>
  <c r="ES124" i="19"/>
  <c r="ET124" i="19" s="1"/>
  <c r="ES125" i="19"/>
  <c r="ET125" i="19" s="1"/>
  <c r="ES126" i="19"/>
  <c r="ET126" i="19" s="1"/>
  <c r="ES127" i="19"/>
  <c r="ET127" i="19" s="1"/>
  <c r="ES128" i="19"/>
  <c r="ET128" i="19" s="1"/>
  <c r="ES129" i="19"/>
  <c r="ET129" i="19" s="1"/>
  <c r="ES130" i="19"/>
  <c r="ET130" i="19" s="1"/>
  <c r="ES131" i="19"/>
  <c r="ET131" i="19" s="1"/>
  <c r="ES132" i="19"/>
  <c r="ET132" i="19" s="1"/>
  <c r="ES133" i="19"/>
  <c r="ET133" i="19" s="1"/>
  <c r="ES249" i="19"/>
  <c r="ET249" i="19" s="1"/>
  <c r="ES250" i="19"/>
  <c r="ET250" i="19" s="1"/>
  <c r="ES251" i="19"/>
  <c r="ET251" i="19" s="1"/>
  <c r="ES252" i="19"/>
  <c r="ET252" i="19" s="1"/>
  <c r="ES459" i="19"/>
  <c r="ET459" i="19" s="1"/>
  <c r="ES254" i="19"/>
  <c r="ET254" i="19" s="1"/>
  <c r="ES255" i="19"/>
  <c r="ET255" i="19" s="1"/>
  <c r="ES256" i="19"/>
  <c r="ET256" i="19" s="1"/>
  <c r="ES257" i="19"/>
  <c r="ET257" i="19" s="1"/>
  <c r="ES258" i="19"/>
  <c r="ET258" i="19" s="1"/>
  <c r="ES259" i="19"/>
  <c r="ET259" i="19" s="1"/>
  <c r="ES153" i="19"/>
  <c r="ET153" i="19" s="1"/>
  <c r="ES154" i="19"/>
  <c r="ET154" i="19" s="1"/>
  <c r="ES155" i="19"/>
  <c r="ET155" i="19" s="1"/>
  <c r="ES567" i="19"/>
  <c r="ET567" i="19" s="1"/>
  <c r="ES571" i="19"/>
  <c r="ET571" i="19" s="1"/>
  <c r="ES47" i="19"/>
  <c r="ET47" i="19" s="1"/>
  <c r="ES347" i="19"/>
  <c r="ET347" i="19" s="1"/>
  <c r="ES511" i="19"/>
  <c r="ET511" i="19" s="1"/>
  <c r="ES512" i="19"/>
  <c r="ET512" i="19" s="1"/>
  <c r="ES513" i="19"/>
  <c r="ET513" i="19" s="1"/>
  <c r="ES574" i="19"/>
  <c r="ET574" i="19" s="1"/>
  <c r="ES313" i="19"/>
  <c r="ET313" i="19" s="1"/>
  <c r="ES396" i="19"/>
  <c r="ET396" i="19" s="1"/>
  <c r="ES253" i="19"/>
  <c r="ET253" i="19" s="1"/>
  <c r="ES188" i="19"/>
  <c r="ET188" i="19" s="1"/>
  <c r="ES771" i="19"/>
  <c r="ET771" i="19" s="1"/>
  <c r="ES267" i="19"/>
  <c r="ET267" i="19" s="1"/>
  <c r="ES316" i="19"/>
  <c r="ET316" i="19" s="1"/>
  <c r="ES315" i="19"/>
  <c r="ET315" i="19" s="1"/>
  <c r="ES723" i="19"/>
  <c r="ET723" i="19" s="1"/>
  <c r="ES873" i="19"/>
  <c r="ET873" i="19" s="1"/>
  <c r="ES318" i="19"/>
  <c r="ET318" i="19" s="1"/>
  <c r="ES579" i="19"/>
  <c r="ET579" i="19" s="1"/>
  <c r="ES581" i="19"/>
  <c r="ET581" i="19" s="1"/>
  <c r="ES583" i="19"/>
  <c r="ET583" i="19" s="1"/>
  <c r="ES584" i="19"/>
  <c r="ET584" i="19" s="1"/>
  <c r="ES189" i="19"/>
  <c r="ET189" i="19" s="1"/>
  <c r="ES706" i="19"/>
  <c r="ET706" i="19" s="1"/>
  <c r="ES851" i="19"/>
  <c r="ET851" i="19" s="1"/>
  <c r="ES382" i="19"/>
  <c r="ET382" i="19" s="1"/>
  <c r="ES801" i="19"/>
  <c r="ET801" i="19" s="1"/>
  <c r="ES384" i="19"/>
  <c r="ET384" i="19" s="1"/>
  <c r="ES497" i="19"/>
  <c r="ET497" i="19" s="1"/>
  <c r="ES164" i="19"/>
  <c r="ET164" i="19" s="1"/>
  <c r="ES373" i="19"/>
  <c r="ET373" i="19" s="1"/>
  <c r="ES156" i="19"/>
  <c r="ET156" i="19" s="1"/>
  <c r="ES94" i="19"/>
  <c r="ET94" i="19" s="1"/>
  <c r="ES585" i="19"/>
  <c r="ET585" i="19" s="1"/>
  <c r="ES586" i="19"/>
  <c r="ET586" i="19" s="1"/>
  <c r="ES260" i="19"/>
  <c r="ET260" i="19" s="1"/>
  <c r="ES14" i="19"/>
  <c r="ET14" i="19" s="1"/>
  <c r="ES15" i="19"/>
  <c r="ET15" i="19" s="1"/>
  <c r="ES16" i="19"/>
  <c r="ET16" i="19" s="1"/>
  <c r="ES134" i="19"/>
  <c r="ET134" i="19" s="1"/>
  <c r="ES514" i="19"/>
  <c r="ET514" i="19" s="1"/>
  <c r="ES148" i="19"/>
  <c r="ET148" i="19" s="1"/>
  <c r="ES594" i="19"/>
  <c r="ET594" i="19" s="1"/>
  <c r="ES383" i="19"/>
  <c r="ET383" i="19" s="1"/>
  <c r="ES596" i="19"/>
  <c r="ET596" i="19" s="1"/>
  <c r="ES588" i="19"/>
  <c r="ET588" i="19" s="1"/>
  <c r="ES591" i="19"/>
  <c r="ET591" i="19" s="1"/>
  <c r="ES593" i="19"/>
  <c r="ET593" i="19" s="1"/>
  <c r="ES319" i="19"/>
  <c r="ET319" i="19" s="1"/>
  <c r="ES803" i="19"/>
  <c r="ET803" i="19" s="1"/>
  <c r="ES48" i="19"/>
  <c r="ET48" i="19" s="1"/>
  <c r="ES170" i="19"/>
  <c r="ET170" i="19" s="1"/>
  <c r="ES515" i="19"/>
  <c r="ET515" i="19" s="1"/>
  <c r="ES787" i="19"/>
  <c r="ET787" i="19" s="1"/>
  <c r="ES461" i="19"/>
  <c r="ET461" i="19" s="1"/>
  <c r="ES595" i="19"/>
  <c r="ET595" i="19" s="1"/>
  <c r="ES348" i="19"/>
  <c r="ET348" i="19" s="1"/>
  <c r="ES597" i="19"/>
  <c r="ET597" i="19" s="1"/>
  <c r="ES756" i="19"/>
  <c r="ET756" i="19" s="1"/>
  <c r="ES102" i="19"/>
  <c r="ET102" i="19" s="1"/>
  <c r="ES399" i="19"/>
  <c r="ET399" i="19" s="1"/>
  <c r="ES53" i="19"/>
  <c r="ET53" i="19" s="1"/>
  <c r="ES54" i="19"/>
  <c r="ET54" i="19" s="1"/>
  <c r="ES55" i="19"/>
  <c r="ET55" i="19" s="1"/>
  <c r="ES56" i="19"/>
  <c r="ET56" i="19" s="1"/>
  <c r="ES192" i="19"/>
  <c r="ET192" i="19" s="1"/>
  <c r="ES161" i="19"/>
  <c r="ET161" i="19" s="1"/>
  <c r="ES321" i="19"/>
  <c r="ET321" i="19" s="1"/>
  <c r="ES406" i="19"/>
  <c r="ET406" i="19" s="1"/>
  <c r="ES600" i="19"/>
  <c r="ET600" i="19" s="1"/>
  <c r="ES601" i="19"/>
  <c r="ET601" i="19" s="1"/>
  <c r="ES602" i="19"/>
  <c r="ET602" i="19" s="1"/>
  <c r="ES503" i="19"/>
  <c r="ET503" i="19" s="1"/>
  <c r="ES413" i="19"/>
  <c r="ET413" i="19" s="1"/>
  <c r="ES17" i="19"/>
  <c r="ET17" i="19" s="1"/>
  <c r="ES605" i="19"/>
  <c r="ET605" i="19" s="1"/>
  <c r="ES265" i="19"/>
  <c r="ET265" i="19" s="1"/>
  <c r="ES385" i="19"/>
  <c r="ET385" i="19" s="1"/>
  <c r="ES529" i="19"/>
  <c r="ET529" i="19" s="1"/>
  <c r="ES235" i="19"/>
  <c r="ET235" i="19" s="1"/>
  <c r="ES460" i="19"/>
  <c r="ET460" i="19" s="1"/>
  <c r="ES261" i="19"/>
  <c r="ET261" i="19" s="1"/>
  <c r="ES606" i="19"/>
  <c r="ET606" i="19" s="1"/>
  <c r="ES135" i="19"/>
  <c r="ET135" i="19" s="1"/>
  <c r="ES289" i="19"/>
  <c r="ET289" i="19" s="1"/>
  <c r="ES387" i="19"/>
  <c r="ET387" i="19" s="1"/>
  <c r="ES609" i="19"/>
  <c r="ET609" i="19" s="1"/>
  <c r="ES57" i="19"/>
  <c r="ET57" i="19" s="1"/>
  <c r="ES610" i="19"/>
  <c r="ET610" i="19" s="1"/>
  <c r="ES611" i="19"/>
  <c r="ET611" i="19" s="1"/>
  <c r="ES612" i="19"/>
  <c r="ET612" i="19" s="1"/>
  <c r="ES731" i="19"/>
  <c r="ET731" i="19" s="1"/>
  <c r="ES530" i="19"/>
  <c r="ET530" i="19" s="1"/>
  <c r="ES707" i="19"/>
  <c r="ET707" i="19" s="1"/>
  <c r="ES389" i="19"/>
  <c r="ET389" i="19" s="1"/>
  <c r="ES216" i="19"/>
  <c r="ET216" i="19" s="1"/>
  <c r="ES114" i="19"/>
  <c r="ET114" i="19" s="1"/>
  <c r="ES393" i="19"/>
  <c r="ET393" i="19" s="1"/>
  <c r="ES839" i="19"/>
  <c r="ET839" i="19" s="1"/>
  <c r="ES505" i="19"/>
  <c r="ET505" i="19" s="1"/>
  <c r="ES89" i="19"/>
  <c r="ET89" i="19" s="1"/>
  <c r="ES90" i="19"/>
  <c r="ET90" i="19" s="1"/>
  <c r="ES866" i="19"/>
  <c r="ET866" i="19" s="1"/>
  <c r="ES614" i="19"/>
  <c r="ET614" i="19" s="1"/>
  <c r="ES145" i="19"/>
  <c r="ET145" i="19" s="1"/>
  <c r="ES171" i="19"/>
  <c r="ET171" i="19" s="1"/>
  <c r="ES273" i="19"/>
  <c r="ET273" i="19" s="1"/>
  <c r="ES870" i="19"/>
  <c r="ET870" i="19" s="1"/>
  <c r="ES322" i="19"/>
  <c r="ET322" i="19" s="1"/>
  <c r="ES104" i="19"/>
  <c r="ET104" i="19" s="1"/>
  <c r="ES812" i="19"/>
  <c r="ET812" i="19" s="1"/>
  <c r="ES733" i="19"/>
  <c r="ET733" i="19" s="1"/>
  <c r="ES726" i="19"/>
  <c r="ET726" i="19" s="1"/>
  <c r="ES349" i="19"/>
  <c r="ET349" i="19" s="1"/>
  <c r="ES725" i="19"/>
  <c r="ET725" i="19" s="1"/>
  <c r="ES619" i="19"/>
  <c r="ET619" i="19" s="1"/>
  <c r="ES367" i="19"/>
  <c r="ET367" i="19" s="1"/>
  <c r="ES368" i="19"/>
  <c r="ET368" i="19" s="1"/>
  <c r="ES369" i="19"/>
  <c r="ET369" i="19" s="1"/>
  <c r="ES103" i="19"/>
  <c r="ET103" i="19" s="1"/>
  <c r="ES620" i="19"/>
  <c r="ET620" i="19" s="1"/>
  <c r="ES621" i="19"/>
  <c r="ET621" i="19" s="1"/>
  <c r="ES194" i="19"/>
  <c r="ET194" i="19" s="1"/>
  <c r="ES262" i="19"/>
  <c r="ET262" i="19" s="1"/>
  <c r="ES95" i="19"/>
  <c r="ET95" i="19" s="1"/>
  <c r="ES419" i="19"/>
  <c r="ET419" i="19" s="1"/>
  <c r="ES420" i="19"/>
  <c r="ET420" i="19" s="1"/>
  <c r="ES417" i="19"/>
  <c r="ET417" i="19" s="1"/>
  <c r="ES146" i="19"/>
  <c r="ET146" i="19" s="1"/>
  <c r="ES371" i="19"/>
  <c r="ET371" i="19" s="1"/>
  <c r="ES622" i="19"/>
  <c r="ET622" i="19" s="1"/>
  <c r="ES623" i="19"/>
  <c r="ET623" i="19" s="1"/>
  <c r="ES323" i="19"/>
  <c r="ET323" i="19" s="1"/>
  <c r="ES738" i="19"/>
  <c r="ET738" i="19" s="1"/>
  <c r="ES303" i="19"/>
  <c r="ET303" i="19" s="1"/>
  <c r="ES857" i="19"/>
  <c r="ET857" i="19" s="1"/>
  <c r="ES193" i="19"/>
  <c r="ET193" i="19" s="1"/>
  <c r="ES386" i="19"/>
  <c r="ET386" i="19" s="1"/>
  <c r="ES516" i="19"/>
  <c r="ET516" i="19" s="1"/>
  <c r="ES263" i="19"/>
  <c r="ET263" i="19" s="1"/>
  <c r="ES115" i="19"/>
  <c r="ET115" i="19" s="1"/>
  <c r="ES195" i="19"/>
  <c r="ET195" i="19" s="1"/>
  <c r="ES281" i="19"/>
  <c r="ET281" i="19" s="1"/>
  <c r="ES304" i="19"/>
  <c r="ET304" i="19" s="1"/>
  <c r="ES627" i="19"/>
  <c r="ET627" i="19" s="1"/>
  <c r="ES418" i="19"/>
  <c r="ET418" i="19" s="1"/>
  <c r="ES390" i="19"/>
  <c r="ET390" i="19" s="1"/>
  <c r="ES637" i="19"/>
  <c r="ET637" i="19" s="1"/>
  <c r="ES638" i="19"/>
  <c r="ET638" i="19" s="1"/>
  <c r="ES858" i="19"/>
  <c r="ET858" i="19" s="1"/>
  <c r="ES639" i="19"/>
  <c r="ET639" i="19" s="1"/>
  <c r="ES740" i="19"/>
  <c r="ET740" i="19" s="1"/>
  <c r="ES283" i="19"/>
  <c r="ET283" i="19" s="1"/>
  <c r="ES802" i="19"/>
  <c r="ET802" i="19" s="1"/>
  <c r="ES640" i="19"/>
  <c r="ET640" i="19" s="1"/>
  <c r="ES117" i="19"/>
  <c r="ET117" i="19" s="1"/>
  <c r="ES642" i="19"/>
  <c r="ET642" i="19" s="1"/>
  <c r="ES727" i="19"/>
  <c r="ET727" i="19" s="1"/>
  <c r="ES196" i="19"/>
  <c r="ET196" i="19" s="1"/>
  <c r="ES856" i="19"/>
  <c r="ET856" i="19" s="1"/>
  <c r="ES819" i="19"/>
  <c r="ET819" i="19" s="1"/>
  <c r="ES375" i="19"/>
  <c r="ET375" i="19" s="1"/>
  <c r="ES176" i="19"/>
  <c r="ET176" i="19" s="1"/>
  <c r="ES118" i="19"/>
  <c r="ET118" i="19" s="1"/>
  <c r="ES876" i="19"/>
  <c r="ET876" i="19" s="1"/>
  <c r="ES471" i="19"/>
  <c r="ET471" i="19" s="1"/>
  <c r="ES732" i="19"/>
  <c r="ET732" i="19" s="1"/>
  <c r="ES328" i="19"/>
  <c r="ET328" i="19" s="1"/>
  <c r="ES329" i="19"/>
  <c r="ET329" i="19" s="1"/>
  <c r="ES330" i="19"/>
  <c r="ET330" i="19" s="1"/>
  <c r="ES326" i="19"/>
  <c r="ET326" i="19" s="1"/>
  <c r="ES331" i="19"/>
  <c r="ET331" i="19" s="1"/>
  <c r="ES327" i="19"/>
  <c r="ET327" i="19" s="1"/>
  <c r="ES814" i="19"/>
  <c r="ET814" i="19" s="1"/>
  <c r="ES177" i="19"/>
  <c r="ET177" i="19" s="1"/>
  <c r="ES181" i="19"/>
  <c r="ET181" i="19" s="1"/>
  <c r="ES86" i="19"/>
  <c r="ET86" i="19" s="1"/>
  <c r="ES796" i="19"/>
  <c r="ET796" i="19" s="1"/>
  <c r="ES274" i="19"/>
  <c r="ET274" i="19" s="1"/>
  <c r="ES798" i="19"/>
  <c r="ET798" i="19" s="1"/>
  <c r="ES398" i="19"/>
  <c r="ET398" i="19" s="1"/>
  <c r="ES277" i="19"/>
  <c r="ET277" i="19" s="1"/>
  <c r="ES391" i="19"/>
  <c r="ET391" i="19" s="1"/>
  <c r="ES388" i="19"/>
  <c r="ET388" i="19" s="1"/>
  <c r="ES298" i="19"/>
  <c r="ET298" i="19" s="1"/>
  <c r="ES643" i="19"/>
  <c r="ET643" i="19" s="1"/>
  <c r="ES345" i="19"/>
  <c r="ET345" i="19" s="1"/>
  <c r="ES820" i="19"/>
  <c r="ET820" i="19" s="1"/>
  <c r="ES178" i="19"/>
  <c r="ET178" i="19" s="1"/>
  <c r="ES836" i="19"/>
  <c r="ET836" i="19" s="1"/>
  <c r="ES350" i="19"/>
  <c r="ET350" i="19" s="1"/>
  <c r="ES82" i="19"/>
  <c r="ET82" i="19" s="1"/>
  <c r="ES500" i="19"/>
  <c r="ET500" i="19" s="1"/>
  <c r="ES644" i="19"/>
  <c r="ET644" i="19" s="1"/>
  <c r="ES645" i="19"/>
  <c r="ET645" i="19" s="1"/>
  <c r="ES477" i="19"/>
  <c r="ET477" i="19" s="1"/>
  <c r="ES221" i="19"/>
  <c r="ET221" i="19" s="1"/>
  <c r="ES220" i="19"/>
  <c r="ET220" i="19" s="1"/>
  <c r="ES646" i="19"/>
  <c r="ET646" i="19" s="1"/>
  <c r="ES351" i="19"/>
  <c r="ET351" i="19" s="1"/>
  <c r="ES761" i="19"/>
  <c r="ET761" i="19" s="1"/>
  <c r="ES333" i="19"/>
  <c r="ET333" i="19" s="1"/>
  <c r="ES649" i="19"/>
  <c r="ET649" i="19" s="1"/>
  <c r="ES843" i="19"/>
  <c r="ET843" i="19" s="1"/>
  <c r="ES197" i="19"/>
  <c r="ET197" i="19" s="1"/>
  <c r="ES236" i="19"/>
  <c r="ET236" i="19" s="1"/>
  <c r="ES352" i="19"/>
  <c r="ET352" i="19" s="1"/>
  <c r="ES22" i="19"/>
  <c r="ET22" i="19" s="1"/>
  <c r="ES647" i="19"/>
  <c r="ET647" i="19" s="1"/>
  <c r="ES648" i="19"/>
  <c r="ET648" i="19" s="1"/>
  <c r="ES381" i="19"/>
  <c r="ET381" i="19" s="1"/>
  <c r="ES198" i="19"/>
  <c r="ET198" i="19" s="1"/>
  <c r="ES821" i="19"/>
  <c r="ET821" i="19" s="1"/>
  <c r="ES334" i="19"/>
  <c r="ET334" i="19" s="1"/>
  <c r="ES427" i="19"/>
  <c r="ET427" i="19" s="1"/>
  <c r="ES23" i="19"/>
  <c r="ET23" i="19" s="1"/>
  <c r="ES24" i="19"/>
  <c r="ET24" i="19" s="1"/>
  <c r="ES356" i="19"/>
  <c r="ET356" i="19" s="1"/>
  <c r="ES650" i="19"/>
  <c r="ET650" i="19" s="1"/>
  <c r="ES777" i="19"/>
  <c r="ET777" i="19" s="1"/>
  <c r="ES651" i="19"/>
  <c r="ET651" i="19" s="1"/>
  <c r="ES652" i="19"/>
  <c r="ET652" i="19" s="1"/>
  <c r="ES25" i="19"/>
  <c r="ET25" i="19" s="1"/>
  <c r="ES653" i="19"/>
  <c r="ET653" i="19" s="1"/>
  <c r="ES379" i="19"/>
  <c r="ET379" i="19" s="1"/>
  <c r="ES846" i="19"/>
  <c r="ET846" i="19" s="1"/>
  <c r="ES754" i="19"/>
  <c r="ET754" i="19" s="1"/>
  <c r="ES353" i="19"/>
  <c r="ET353" i="19" s="1"/>
  <c r="ES654" i="19"/>
  <c r="ET654" i="19" s="1"/>
  <c r="ES655" i="19"/>
  <c r="ET655" i="19" s="1"/>
  <c r="ES656" i="19"/>
  <c r="ET656" i="19" s="1"/>
  <c r="ES778" i="19"/>
  <c r="ET778" i="19" s="1"/>
  <c r="ES779" i="19"/>
  <c r="ET779" i="19" s="1"/>
  <c r="ES185" i="19"/>
  <c r="ET185" i="19" s="1"/>
  <c r="ES882" i="19"/>
  <c r="ET882" i="19" s="1"/>
  <c r="ES184" i="19"/>
  <c r="ET184" i="19" s="1"/>
  <c r="ES864" i="19"/>
  <c r="ET864" i="19" s="1"/>
  <c r="ES659" i="19"/>
  <c r="ET659" i="19" s="1"/>
  <c r="ES661" i="19"/>
  <c r="ET661" i="19" s="1"/>
  <c r="ES822" i="19"/>
  <c r="ET822" i="19" s="1"/>
  <c r="ES518" i="19"/>
  <c r="ET518" i="19" s="1"/>
  <c r="ES781" i="19"/>
  <c r="ET781" i="19" s="1"/>
  <c r="ES662" i="19"/>
  <c r="ET662" i="19" s="1"/>
  <c r="ES663" i="19"/>
  <c r="ET663" i="19" s="1"/>
  <c r="ES119" i="19"/>
  <c r="ET119" i="19" s="1"/>
  <c r="ES705" i="19"/>
  <c r="ET705" i="19" s="1"/>
  <c r="ES863" i="19"/>
  <c r="ET863" i="19" s="1"/>
  <c r="ES404" i="19"/>
  <c r="ET404" i="19" s="1"/>
  <c r="ES199" i="19"/>
  <c r="ET199" i="19" s="1"/>
  <c r="ES479" i="19"/>
  <c r="ET479" i="19" s="1"/>
  <c r="ES392" i="19"/>
  <c r="ET392" i="19" s="1"/>
  <c r="ES91" i="19"/>
  <c r="ET91" i="19" s="1"/>
  <c r="ES815" i="19"/>
  <c r="ET815" i="19" s="1"/>
  <c r="ES488" i="19"/>
  <c r="ET488" i="19" s="1"/>
  <c r="ES730" i="19"/>
  <c r="ET730" i="19" s="1"/>
  <c r="ES210" i="19"/>
  <c r="ET210" i="19" s="1"/>
  <c r="ES204" i="19"/>
  <c r="ET204" i="19" s="1"/>
  <c r="ES489" i="19"/>
  <c r="ET489" i="19" s="1"/>
  <c r="ES823" i="19"/>
  <c r="ET823" i="19" s="1"/>
  <c r="ES99" i="19"/>
  <c r="ET99" i="19" s="1"/>
  <c r="ES791" i="19"/>
  <c r="ET791" i="19" s="1"/>
  <c r="ES96" i="19"/>
  <c r="ET96" i="19" s="1"/>
  <c r="ES200" i="19"/>
  <c r="ET200" i="19" s="1"/>
  <c r="ES752" i="19"/>
  <c r="ET752" i="19" s="1"/>
  <c r="ES425" i="19"/>
  <c r="ET425" i="19" s="1"/>
  <c r="ES338" i="19"/>
  <c r="ET338" i="19" s="1"/>
  <c r="ES832" i="19"/>
  <c r="ET832" i="19" s="1"/>
  <c r="ES833" i="19"/>
  <c r="ET833" i="19" s="1"/>
  <c r="ES824" i="19"/>
  <c r="ET824" i="19" s="1"/>
  <c r="ES757" i="19"/>
  <c r="ET757" i="19" s="1"/>
  <c r="ES835" i="19"/>
  <c r="ET835" i="19" s="1"/>
  <c r="H886" i="20"/>
  <c r="I886" i="20"/>
  <c r="J886" i="20"/>
  <c r="I885" i="20"/>
  <c r="H885" i="20"/>
  <c r="H623" i="20"/>
  <c r="I623" i="20"/>
  <c r="J623" i="20"/>
  <c r="H624" i="20"/>
  <c r="I624" i="20"/>
  <c r="J624" i="20"/>
  <c r="H421" i="20"/>
  <c r="I421" i="20"/>
  <c r="H419" i="20"/>
  <c r="I419" i="20"/>
  <c r="J419" i="20"/>
  <c r="H391" i="20"/>
  <c r="I391" i="20"/>
  <c r="J391" i="20"/>
  <c r="H387" i="20"/>
  <c r="I387" i="20"/>
  <c r="J387" i="20"/>
  <c r="H388" i="20"/>
  <c r="I388" i="20"/>
  <c r="J388" i="20"/>
  <c r="H374" i="20"/>
  <c r="I374" i="20"/>
  <c r="J374" i="20"/>
  <c r="H15" i="20"/>
  <c r="I15" i="20"/>
  <c r="J15" i="20"/>
  <c r="H16" i="20"/>
  <c r="I16" i="20"/>
  <c r="J16" i="20"/>
  <c r="H17" i="20"/>
  <c r="I17" i="20"/>
  <c r="J17" i="20"/>
  <c r="H18" i="20"/>
  <c r="I18" i="20"/>
  <c r="J18" i="20"/>
  <c r="H19" i="20"/>
  <c r="I19" i="20"/>
  <c r="J19" i="20"/>
  <c r="J14" i="20"/>
  <c r="I14" i="20"/>
  <c r="H14" i="20"/>
  <c r="H9" i="20"/>
  <c r="I9" i="20"/>
  <c r="J9" i="20"/>
  <c r="H10" i="20"/>
  <c r="I10" i="20"/>
  <c r="J10" i="20"/>
  <c r="H11" i="20"/>
  <c r="I11" i="20"/>
  <c r="J11" i="20"/>
  <c r="H12" i="20"/>
  <c r="I12" i="20"/>
  <c r="J12" i="20"/>
  <c r="J8" i="20"/>
  <c r="I8" i="20"/>
  <c r="H8" i="20"/>
  <c r="J6" i="20"/>
  <c r="I6" i="20"/>
  <c r="H6" i="20"/>
  <c r="H636" i="20"/>
  <c r="I636" i="20"/>
  <c r="J636" i="20"/>
  <c r="H637" i="20"/>
  <c r="I637" i="20"/>
  <c r="J637" i="20"/>
  <c r="H638" i="20"/>
  <c r="I638" i="20"/>
  <c r="J638" i="20"/>
  <c r="H639" i="20"/>
  <c r="I639" i="20"/>
  <c r="J639" i="20"/>
  <c r="H640" i="20"/>
  <c r="I640" i="20"/>
  <c r="J640" i="20"/>
  <c r="H641" i="20"/>
  <c r="I641" i="20"/>
  <c r="J641" i="20"/>
  <c r="H642" i="20"/>
  <c r="I642" i="20"/>
  <c r="J642" i="20"/>
  <c r="H643" i="20"/>
  <c r="I643" i="20"/>
  <c r="J643" i="20"/>
  <c r="H644" i="20"/>
  <c r="I644" i="20"/>
  <c r="J644" i="20"/>
  <c r="H645" i="20"/>
  <c r="I645" i="20"/>
  <c r="J645" i="20"/>
  <c r="H646" i="20"/>
  <c r="I646" i="20"/>
  <c r="J646" i="20"/>
  <c r="H647" i="20"/>
  <c r="I647" i="20"/>
  <c r="J647" i="20"/>
  <c r="H648" i="20"/>
  <c r="I648" i="20"/>
  <c r="J648" i="20"/>
  <c r="H649" i="20"/>
  <c r="I649" i="20"/>
  <c r="J649" i="20"/>
  <c r="H650" i="20"/>
  <c r="I650" i="20"/>
  <c r="J650" i="20"/>
  <c r="H651" i="20"/>
  <c r="I651" i="20"/>
  <c r="J651" i="20"/>
  <c r="H652" i="20"/>
  <c r="I652" i="20"/>
  <c r="J652" i="20"/>
  <c r="H653" i="20"/>
  <c r="I653" i="20"/>
  <c r="J653" i="20"/>
  <c r="H654" i="20"/>
  <c r="I654" i="20"/>
  <c r="J654" i="20"/>
  <c r="H655" i="20"/>
  <c r="I655" i="20"/>
  <c r="J655" i="20"/>
  <c r="H656" i="20"/>
  <c r="I656" i="20"/>
  <c r="J656" i="20"/>
  <c r="H657" i="20"/>
  <c r="I657" i="20"/>
  <c r="J657" i="20"/>
  <c r="H658" i="20"/>
  <c r="I658" i="20"/>
  <c r="J658" i="20"/>
  <c r="H659" i="20"/>
  <c r="I659" i="20"/>
  <c r="J659" i="20"/>
  <c r="H660" i="20"/>
  <c r="I660" i="20"/>
  <c r="J660" i="20"/>
  <c r="H661" i="20"/>
  <c r="I661" i="20"/>
  <c r="J661" i="20"/>
  <c r="H662" i="20"/>
  <c r="I662" i="20"/>
  <c r="J662" i="20"/>
  <c r="H663" i="20"/>
  <c r="I663" i="20"/>
  <c r="J663" i="20"/>
  <c r="H664" i="20"/>
  <c r="I664" i="20"/>
  <c r="J664" i="20"/>
  <c r="H665" i="20"/>
  <c r="I665" i="20"/>
  <c r="J665" i="20"/>
  <c r="H666" i="20"/>
  <c r="I666" i="20"/>
  <c r="J666" i="20"/>
  <c r="H667" i="20"/>
  <c r="I667" i="20"/>
  <c r="J667" i="20"/>
  <c r="H668" i="20"/>
  <c r="I668" i="20"/>
  <c r="J668" i="20"/>
  <c r="H669" i="20"/>
  <c r="I669" i="20"/>
  <c r="J669" i="20"/>
  <c r="H670" i="20"/>
  <c r="I670" i="20"/>
  <c r="J670" i="20"/>
  <c r="H671" i="20"/>
  <c r="I671" i="20"/>
  <c r="J671" i="20"/>
  <c r="H672" i="20"/>
  <c r="I672" i="20"/>
  <c r="J672" i="20"/>
  <c r="H673" i="20"/>
  <c r="I673" i="20"/>
  <c r="J673" i="20"/>
  <c r="H674" i="20"/>
  <c r="I674" i="20"/>
  <c r="J674" i="20"/>
  <c r="H675" i="20"/>
  <c r="I675" i="20"/>
  <c r="J675" i="20"/>
  <c r="H676" i="20"/>
  <c r="I676" i="20"/>
  <c r="J676" i="20"/>
  <c r="H677" i="20"/>
  <c r="I677" i="20"/>
  <c r="J677" i="20"/>
  <c r="H678" i="20"/>
  <c r="I678" i="20"/>
  <c r="J678" i="20"/>
  <c r="H679" i="20"/>
  <c r="I679" i="20"/>
  <c r="J679" i="20"/>
  <c r="H680" i="20"/>
  <c r="I680" i="20"/>
  <c r="J680" i="20"/>
  <c r="H681" i="20"/>
  <c r="I681" i="20"/>
  <c r="J681" i="20"/>
  <c r="H682" i="20"/>
  <c r="I682" i="20"/>
  <c r="J682" i="20"/>
  <c r="H683" i="20"/>
  <c r="I683" i="20"/>
  <c r="J683" i="20"/>
  <c r="H684" i="20"/>
  <c r="I684" i="20"/>
  <c r="J684" i="20"/>
  <c r="H685" i="20"/>
  <c r="I685" i="20"/>
  <c r="J685" i="20"/>
  <c r="H686" i="20"/>
  <c r="I686" i="20"/>
  <c r="J686" i="20"/>
  <c r="H687" i="20"/>
  <c r="I687" i="20"/>
  <c r="J687" i="20"/>
  <c r="H688" i="20"/>
  <c r="I688" i="20"/>
  <c r="J688" i="20"/>
  <c r="H689" i="20"/>
  <c r="I689" i="20"/>
  <c r="J689" i="20"/>
  <c r="H690" i="20"/>
  <c r="I690" i="20"/>
  <c r="J690" i="20"/>
  <c r="H691" i="20"/>
  <c r="I691" i="20"/>
  <c r="J691" i="20"/>
  <c r="H692" i="20"/>
  <c r="I692" i="20"/>
  <c r="J692" i="20"/>
  <c r="H693" i="20"/>
  <c r="I693" i="20"/>
  <c r="J693" i="20"/>
  <c r="H694" i="20"/>
  <c r="I694" i="20"/>
  <c r="J694" i="20"/>
  <c r="H695" i="20"/>
  <c r="I695" i="20"/>
  <c r="J695" i="20"/>
  <c r="H696" i="20"/>
  <c r="I696" i="20"/>
  <c r="J696" i="20"/>
  <c r="H697" i="20"/>
  <c r="I697" i="20"/>
  <c r="J697" i="20"/>
  <c r="H698" i="20"/>
  <c r="I698" i="20"/>
  <c r="J698" i="20"/>
  <c r="H699" i="20"/>
  <c r="I699" i="20"/>
  <c r="J699" i="20"/>
  <c r="H700" i="20"/>
  <c r="I700" i="20"/>
  <c r="J700" i="20"/>
  <c r="H701" i="20"/>
  <c r="I701" i="20"/>
  <c r="J701" i="20"/>
  <c r="H702" i="20"/>
  <c r="I702" i="20"/>
  <c r="J702" i="20"/>
  <c r="H703" i="20"/>
  <c r="I703" i="20"/>
  <c r="J703" i="20"/>
  <c r="H704" i="20"/>
  <c r="I704" i="20"/>
  <c r="J704" i="20"/>
  <c r="H705" i="20"/>
  <c r="I705" i="20"/>
  <c r="J705" i="20"/>
  <c r="H706" i="20"/>
  <c r="I706" i="20"/>
  <c r="J706" i="20"/>
  <c r="H707" i="20"/>
  <c r="I707" i="20"/>
  <c r="J707" i="20"/>
  <c r="H708" i="20"/>
  <c r="I708" i="20"/>
  <c r="J708" i="20"/>
  <c r="H709" i="20"/>
  <c r="I709" i="20"/>
  <c r="J709" i="20"/>
  <c r="H710" i="20"/>
  <c r="I710" i="20"/>
  <c r="J710" i="20"/>
  <c r="H711" i="20"/>
  <c r="I711" i="20"/>
  <c r="J711" i="20"/>
  <c r="H712" i="20"/>
  <c r="I712" i="20"/>
  <c r="J712" i="20"/>
  <c r="H713" i="20"/>
  <c r="I713" i="20"/>
  <c r="J713" i="20"/>
  <c r="H714" i="20"/>
  <c r="I714" i="20"/>
  <c r="J714" i="20"/>
  <c r="H715" i="20"/>
  <c r="I715" i="20"/>
  <c r="J715" i="20"/>
  <c r="H716" i="20"/>
  <c r="I716" i="20"/>
  <c r="J716" i="20"/>
  <c r="H717" i="20"/>
  <c r="I717" i="20"/>
  <c r="J717" i="20"/>
  <c r="H718" i="20"/>
  <c r="I718" i="20"/>
  <c r="J718" i="20"/>
  <c r="H719" i="20"/>
  <c r="I719" i="20"/>
  <c r="J719" i="20"/>
  <c r="H720" i="20"/>
  <c r="I720" i="20"/>
  <c r="J720" i="20"/>
  <c r="H721" i="20"/>
  <c r="I721" i="20"/>
  <c r="J721" i="20"/>
  <c r="H722" i="20"/>
  <c r="I722" i="20"/>
  <c r="J722" i="20"/>
  <c r="H723" i="20"/>
  <c r="I723" i="20"/>
  <c r="J723" i="20"/>
  <c r="H724" i="20"/>
  <c r="I724" i="20"/>
  <c r="J724" i="20"/>
  <c r="H725" i="20"/>
  <c r="I725" i="20"/>
  <c r="J725" i="20"/>
  <c r="H726" i="20"/>
  <c r="I726" i="20"/>
  <c r="J726" i="20"/>
  <c r="H727" i="20"/>
  <c r="I727" i="20"/>
  <c r="J727" i="20"/>
  <c r="H728" i="20"/>
  <c r="I728" i="20"/>
  <c r="J728" i="20"/>
  <c r="H729" i="20"/>
  <c r="I729" i="20"/>
  <c r="J729" i="20"/>
  <c r="H730" i="20"/>
  <c r="I730" i="20"/>
  <c r="J730" i="20"/>
  <c r="H731" i="20"/>
  <c r="I731" i="20"/>
  <c r="J731" i="20"/>
  <c r="H732" i="20"/>
  <c r="I732" i="20"/>
  <c r="J732" i="20"/>
  <c r="H733" i="20"/>
  <c r="I733" i="20"/>
  <c r="J733" i="20"/>
  <c r="H734" i="20"/>
  <c r="I734" i="20"/>
  <c r="J734" i="20"/>
  <c r="H735" i="20"/>
  <c r="I735" i="20"/>
  <c r="J735" i="20"/>
  <c r="H736" i="20"/>
  <c r="I736" i="20"/>
  <c r="J736" i="20"/>
  <c r="H737" i="20"/>
  <c r="I737" i="20"/>
  <c r="J737" i="20"/>
  <c r="H738" i="20"/>
  <c r="I738" i="20"/>
  <c r="J738" i="20"/>
  <c r="H739" i="20"/>
  <c r="I739" i="20"/>
  <c r="J739" i="20"/>
  <c r="H740" i="20"/>
  <c r="I740" i="20"/>
  <c r="J740" i="20"/>
  <c r="H741" i="20"/>
  <c r="I741" i="20"/>
  <c r="J741" i="20"/>
  <c r="H742" i="20"/>
  <c r="I742" i="20"/>
  <c r="J742" i="20"/>
  <c r="H743" i="20"/>
  <c r="I743" i="20"/>
  <c r="J743" i="20"/>
  <c r="H744" i="20"/>
  <c r="I744" i="20"/>
  <c r="J744" i="20"/>
  <c r="H745" i="20"/>
  <c r="I745" i="20"/>
  <c r="J745" i="20"/>
  <c r="H746" i="20"/>
  <c r="I746" i="20"/>
  <c r="J746" i="20"/>
  <c r="H747" i="20"/>
  <c r="I747" i="20"/>
  <c r="J747" i="20"/>
  <c r="H748" i="20"/>
  <c r="I748" i="20"/>
  <c r="J748" i="20"/>
  <c r="H749" i="20"/>
  <c r="I749" i="20"/>
  <c r="J749" i="20"/>
  <c r="H750" i="20"/>
  <c r="I750" i="20"/>
  <c r="J750" i="20"/>
  <c r="H751" i="20"/>
  <c r="I751" i="20"/>
  <c r="J751" i="20"/>
  <c r="H752" i="20"/>
  <c r="I752" i="20"/>
  <c r="J752" i="20"/>
  <c r="H753" i="20"/>
  <c r="I753" i="20"/>
  <c r="J753" i="20"/>
  <c r="H754" i="20"/>
  <c r="I754" i="20"/>
  <c r="J754" i="20"/>
  <c r="H755" i="20"/>
  <c r="I755" i="20"/>
  <c r="J755" i="20"/>
  <c r="H756" i="20"/>
  <c r="I756" i="20"/>
  <c r="J756" i="20"/>
  <c r="H757" i="20"/>
  <c r="I757" i="20"/>
  <c r="J757" i="20"/>
  <c r="H758" i="20"/>
  <c r="I758" i="20"/>
  <c r="J758" i="20"/>
  <c r="H759" i="20"/>
  <c r="I759" i="20"/>
  <c r="J759" i="20"/>
  <c r="H760" i="20"/>
  <c r="I760" i="20"/>
  <c r="J760" i="20"/>
  <c r="H761" i="20"/>
  <c r="I761" i="20"/>
  <c r="J761" i="20"/>
  <c r="H762" i="20"/>
  <c r="I762" i="20"/>
  <c r="J762" i="20"/>
  <c r="H763" i="20"/>
  <c r="I763" i="20"/>
  <c r="J763" i="20"/>
  <c r="H764" i="20"/>
  <c r="I764" i="20"/>
  <c r="J764" i="20"/>
  <c r="H765" i="20"/>
  <c r="I765" i="20"/>
  <c r="J765" i="20"/>
  <c r="H766" i="20"/>
  <c r="I766" i="20"/>
  <c r="J766" i="20"/>
  <c r="H767" i="20"/>
  <c r="I767" i="20"/>
  <c r="J767" i="20"/>
  <c r="H768" i="20"/>
  <c r="I768" i="20"/>
  <c r="J768" i="20"/>
  <c r="H769" i="20"/>
  <c r="I769" i="20"/>
  <c r="J769" i="20"/>
  <c r="H770" i="20"/>
  <c r="I770" i="20"/>
  <c r="J770" i="20"/>
  <c r="H771" i="20"/>
  <c r="I771" i="20"/>
  <c r="J771" i="20"/>
  <c r="H772" i="20"/>
  <c r="I772" i="20"/>
  <c r="J772" i="20"/>
  <c r="H773" i="20"/>
  <c r="I773" i="20"/>
  <c r="J773" i="20"/>
  <c r="H774" i="20"/>
  <c r="I774" i="20"/>
  <c r="J774" i="20"/>
  <c r="H775" i="20"/>
  <c r="I775" i="20"/>
  <c r="J775" i="20"/>
  <c r="H776" i="20"/>
  <c r="I776" i="20"/>
  <c r="J776" i="20"/>
  <c r="H777" i="20"/>
  <c r="I777" i="20"/>
  <c r="J777" i="20"/>
  <c r="H778" i="20"/>
  <c r="I778" i="20"/>
  <c r="J778" i="20"/>
  <c r="H779" i="20"/>
  <c r="I779" i="20"/>
  <c r="J779" i="20"/>
  <c r="H780" i="20"/>
  <c r="I780" i="20"/>
  <c r="J780" i="20"/>
  <c r="H781" i="20"/>
  <c r="I781" i="20"/>
  <c r="J781" i="20"/>
  <c r="H782" i="20"/>
  <c r="I782" i="20"/>
  <c r="J782" i="20"/>
  <c r="H783" i="20"/>
  <c r="I783" i="20"/>
  <c r="J783" i="20"/>
  <c r="H784" i="20"/>
  <c r="I784" i="20"/>
  <c r="J784" i="20"/>
  <c r="H785" i="20"/>
  <c r="I785" i="20"/>
  <c r="J785" i="20"/>
  <c r="H786" i="20"/>
  <c r="I786" i="20"/>
  <c r="J786" i="20"/>
  <c r="H787" i="20"/>
  <c r="I787" i="20"/>
  <c r="J787" i="20"/>
  <c r="H788" i="20"/>
  <c r="I788" i="20"/>
  <c r="J788" i="20"/>
  <c r="H789" i="20"/>
  <c r="I789" i="20"/>
  <c r="J789" i="20"/>
  <c r="H790" i="20"/>
  <c r="I790" i="20"/>
  <c r="J790" i="20"/>
  <c r="H791" i="20"/>
  <c r="I791" i="20"/>
  <c r="J791" i="20"/>
  <c r="H792" i="20"/>
  <c r="I792" i="20"/>
  <c r="J792" i="20"/>
  <c r="H793" i="20"/>
  <c r="I793" i="20"/>
  <c r="J793" i="20"/>
  <c r="H794" i="20"/>
  <c r="I794" i="20"/>
  <c r="J794" i="20"/>
  <c r="H795" i="20"/>
  <c r="I795" i="20"/>
  <c r="J795" i="20"/>
  <c r="H796" i="20"/>
  <c r="I796" i="20"/>
  <c r="J796" i="20"/>
  <c r="H797" i="20"/>
  <c r="I797" i="20"/>
  <c r="J797" i="20"/>
  <c r="H798" i="20"/>
  <c r="I798" i="20"/>
  <c r="J798" i="20"/>
  <c r="H799" i="20"/>
  <c r="I799" i="20"/>
  <c r="J799" i="20"/>
  <c r="H800" i="20"/>
  <c r="I800" i="20"/>
  <c r="J800" i="20"/>
  <c r="H801" i="20"/>
  <c r="I801" i="20"/>
  <c r="J801" i="20"/>
  <c r="H802" i="20"/>
  <c r="I802" i="20"/>
  <c r="J802" i="20"/>
  <c r="H803" i="20"/>
  <c r="I803" i="20"/>
  <c r="J803" i="20"/>
  <c r="H804" i="20"/>
  <c r="I804" i="20"/>
  <c r="J804" i="20"/>
  <c r="H805" i="20"/>
  <c r="I805" i="20"/>
  <c r="J805" i="20"/>
  <c r="H806" i="20"/>
  <c r="I806" i="20"/>
  <c r="J806" i="20"/>
  <c r="H807" i="20"/>
  <c r="I807" i="20"/>
  <c r="J807" i="20"/>
  <c r="H808" i="20"/>
  <c r="I808" i="20"/>
  <c r="J808" i="20"/>
  <c r="H809" i="20"/>
  <c r="I809" i="20"/>
  <c r="J809" i="20"/>
  <c r="H810" i="20"/>
  <c r="I810" i="20"/>
  <c r="J810" i="20"/>
  <c r="H811" i="20"/>
  <c r="I811" i="20"/>
  <c r="J811" i="20"/>
  <c r="H812" i="20"/>
  <c r="I812" i="20"/>
  <c r="J812" i="20"/>
  <c r="H813" i="20"/>
  <c r="I813" i="20"/>
  <c r="J813" i="20"/>
  <c r="H814" i="20"/>
  <c r="I814" i="20"/>
  <c r="J814" i="20"/>
  <c r="H815" i="20"/>
  <c r="I815" i="20"/>
  <c r="J815" i="20"/>
  <c r="H816" i="20"/>
  <c r="I816" i="20"/>
  <c r="J816" i="20"/>
  <c r="H817" i="20"/>
  <c r="I817" i="20"/>
  <c r="J817" i="20"/>
  <c r="H818" i="20"/>
  <c r="I818" i="20"/>
  <c r="J818" i="20"/>
  <c r="H819" i="20"/>
  <c r="I819" i="20"/>
  <c r="J819" i="20"/>
  <c r="H820" i="20"/>
  <c r="I820" i="20"/>
  <c r="J820" i="20"/>
  <c r="H821" i="20"/>
  <c r="I821" i="20"/>
  <c r="J821" i="20"/>
  <c r="H822" i="20"/>
  <c r="I822" i="20"/>
  <c r="J822" i="20"/>
  <c r="H823" i="20"/>
  <c r="I823" i="20"/>
  <c r="J823" i="20"/>
  <c r="H824" i="20"/>
  <c r="I824" i="20"/>
  <c r="J824" i="20"/>
  <c r="H825" i="20"/>
  <c r="I825" i="20"/>
  <c r="J825" i="20"/>
  <c r="H826" i="20"/>
  <c r="I826" i="20"/>
  <c r="J826" i="20"/>
  <c r="H827" i="20"/>
  <c r="I827" i="20"/>
  <c r="J827" i="20"/>
  <c r="H828" i="20"/>
  <c r="I828" i="20"/>
  <c r="J828" i="20"/>
  <c r="H829" i="20"/>
  <c r="I829" i="20"/>
  <c r="J829" i="20"/>
  <c r="H830" i="20"/>
  <c r="I830" i="20"/>
  <c r="J830" i="20"/>
  <c r="H831" i="20"/>
  <c r="I831" i="20"/>
  <c r="J831" i="20"/>
  <c r="H832" i="20"/>
  <c r="I832" i="20"/>
  <c r="J832" i="20"/>
  <c r="H833" i="20"/>
  <c r="I833" i="20"/>
  <c r="J833" i="20"/>
  <c r="H834" i="20"/>
  <c r="I834" i="20"/>
  <c r="J834" i="20"/>
  <c r="H835" i="20"/>
  <c r="I835" i="20"/>
  <c r="J835" i="20"/>
  <c r="H836" i="20"/>
  <c r="I836" i="20"/>
  <c r="J836" i="20"/>
  <c r="H837" i="20"/>
  <c r="I837" i="20"/>
  <c r="J837" i="20"/>
  <c r="H838" i="20"/>
  <c r="I838" i="20"/>
  <c r="J838" i="20"/>
  <c r="I839" i="20"/>
  <c r="J839" i="20"/>
  <c r="I840" i="20"/>
  <c r="J840" i="20"/>
  <c r="I841" i="20"/>
  <c r="J841" i="20"/>
  <c r="H842" i="20"/>
  <c r="I842" i="20"/>
  <c r="J842" i="20"/>
  <c r="H843" i="20"/>
  <c r="I843" i="20"/>
  <c r="J843" i="20"/>
  <c r="H844" i="20"/>
  <c r="I844" i="20"/>
  <c r="J844" i="20"/>
  <c r="H845" i="20"/>
  <c r="I845" i="20"/>
  <c r="J845" i="20"/>
  <c r="H846" i="20"/>
  <c r="I846" i="20"/>
  <c r="J846" i="20"/>
  <c r="H847" i="20"/>
  <c r="I847" i="20"/>
  <c r="J847" i="20"/>
  <c r="H848" i="20"/>
  <c r="I848" i="20"/>
  <c r="J848" i="20"/>
  <c r="H849" i="20"/>
  <c r="I849" i="20"/>
  <c r="J849" i="20"/>
  <c r="H850" i="20"/>
  <c r="I850" i="20"/>
  <c r="J850" i="20"/>
  <c r="H851" i="20"/>
  <c r="I851" i="20"/>
  <c r="J851" i="20"/>
  <c r="H852" i="20"/>
  <c r="I852" i="20"/>
  <c r="J852" i="20"/>
  <c r="H853" i="20"/>
  <c r="I853" i="20"/>
  <c r="J853" i="20"/>
  <c r="H854" i="20"/>
  <c r="I854" i="20"/>
  <c r="J854" i="20"/>
  <c r="H855" i="20"/>
  <c r="I855" i="20"/>
  <c r="J855" i="20"/>
  <c r="H856" i="20"/>
  <c r="I856" i="20"/>
  <c r="J856" i="20"/>
  <c r="H857" i="20"/>
  <c r="I857" i="20"/>
  <c r="J857" i="20"/>
  <c r="H858" i="20"/>
  <c r="I858" i="20"/>
  <c r="J858" i="20"/>
  <c r="H859" i="20"/>
  <c r="I859" i="20"/>
  <c r="J859" i="20"/>
  <c r="H860" i="20"/>
  <c r="I860" i="20"/>
  <c r="J860" i="20"/>
  <c r="H861" i="20"/>
  <c r="I861" i="20"/>
  <c r="J861" i="20"/>
  <c r="H862" i="20"/>
  <c r="I862" i="20"/>
  <c r="J862" i="20"/>
  <c r="H863" i="20"/>
  <c r="I863" i="20"/>
  <c r="J863" i="20"/>
  <c r="H864" i="20"/>
  <c r="I864" i="20"/>
  <c r="J864" i="20"/>
  <c r="H865" i="20"/>
  <c r="I865" i="20"/>
  <c r="J865" i="20"/>
  <c r="H866" i="20"/>
  <c r="I866" i="20"/>
  <c r="J866" i="20"/>
  <c r="H867" i="20"/>
  <c r="I867" i="20"/>
  <c r="J867" i="20"/>
  <c r="H868" i="20"/>
  <c r="I868" i="20"/>
  <c r="H869" i="20"/>
  <c r="I869" i="20"/>
  <c r="H870" i="20"/>
  <c r="I870" i="20"/>
  <c r="H871" i="20"/>
  <c r="I871" i="20"/>
  <c r="J871" i="20"/>
  <c r="H872" i="20"/>
  <c r="I872" i="20"/>
  <c r="J872" i="20"/>
  <c r="I873" i="20"/>
  <c r="J873" i="20"/>
  <c r="H874" i="20"/>
  <c r="I874" i="20"/>
  <c r="J874" i="20"/>
  <c r="H875" i="20"/>
  <c r="I875" i="20"/>
  <c r="H876" i="20"/>
  <c r="I876" i="20"/>
  <c r="J876" i="20"/>
  <c r="H877" i="20"/>
  <c r="I877" i="20"/>
  <c r="H878" i="20"/>
  <c r="I878" i="20"/>
  <c r="H879" i="20"/>
  <c r="I879" i="20"/>
  <c r="H880" i="20"/>
  <c r="I880" i="20"/>
  <c r="H881" i="20"/>
  <c r="I881" i="20"/>
  <c r="H882" i="20"/>
  <c r="I882" i="20"/>
  <c r="H883" i="20"/>
  <c r="I883" i="20"/>
  <c r="H884" i="20"/>
  <c r="I884" i="20"/>
  <c r="J635" i="20"/>
  <c r="I635" i="20"/>
  <c r="H635" i="20"/>
  <c r="H546" i="20"/>
  <c r="I546" i="20"/>
  <c r="J546" i="20"/>
  <c r="H547" i="20"/>
  <c r="I547" i="20"/>
  <c r="J547" i="20"/>
  <c r="H548" i="20"/>
  <c r="I548" i="20"/>
  <c r="J548" i="20"/>
  <c r="H549" i="20"/>
  <c r="I549" i="20"/>
  <c r="J549" i="20"/>
  <c r="H550" i="20"/>
  <c r="I550" i="20"/>
  <c r="J550" i="20"/>
  <c r="H551" i="20"/>
  <c r="I551" i="20"/>
  <c r="J551" i="20"/>
  <c r="H552" i="20"/>
  <c r="I552" i="20"/>
  <c r="J552" i="20"/>
  <c r="H553" i="20"/>
  <c r="I553" i="20"/>
  <c r="J553" i="20"/>
  <c r="H554" i="20"/>
  <c r="I554" i="20"/>
  <c r="J554" i="20"/>
  <c r="H555" i="20"/>
  <c r="I555" i="20"/>
  <c r="J555" i="20"/>
  <c r="H556" i="20"/>
  <c r="I556" i="20"/>
  <c r="J556" i="20"/>
  <c r="H557" i="20"/>
  <c r="I557" i="20"/>
  <c r="J557" i="20"/>
  <c r="H558" i="20"/>
  <c r="I558" i="20"/>
  <c r="J558" i="20"/>
  <c r="H559" i="20"/>
  <c r="I559" i="20"/>
  <c r="J559" i="20"/>
  <c r="H560" i="20"/>
  <c r="I560" i="20"/>
  <c r="J560" i="20"/>
  <c r="H561" i="20"/>
  <c r="I561" i="20"/>
  <c r="J561" i="20"/>
  <c r="H562" i="20"/>
  <c r="I562" i="20"/>
  <c r="J562" i="20"/>
  <c r="H563" i="20"/>
  <c r="I563" i="20"/>
  <c r="J563" i="20"/>
  <c r="H564" i="20"/>
  <c r="I564" i="20"/>
  <c r="J564" i="20"/>
  <c r="H565" i="20"/>
  <c r="I565" i="20"/>
  <c r="J565" i="20"/>
  <c r="H566" i="20"/>
  <c r="I566" i="20"/>
  <c r="J566" i="20"/>
  <c r="H567" i="20"/>
  <c r="I567" i="20"/>
  <c r="J567" i="20"/>
  <c r="H568" i="20"/>
  <c r="I568" i="20"/>
  <c r="J568" i="20"/>
  <c r="H569" i="20"/>
  <c r="I569" i="20"/>
  <c r="J569" i="20"/>
  <c r="H570" i="20"/>
  <c r="I570" i="20"/>
  <c r="J570" i="20"/>
  <c r="H571" i="20"/>
  <c r="I571" i="20"/>
  <c r="J571" i="20"/>
  <c r="H572" i="20"/>
  <c r="I572" i="20"/>
  <c r="J572" i="20"/>
  <c r="H573" i="20"/>
  <c r="I573" i="20"/>
  <c r="J573" i="20"/>
  <c r="H574" i="20"/>
  <c r="I574" i="20"/>
  <c r="J574" i="20"/>
  <c r="H575" i="20"/>
  <c r="I575" i="20"/>
  <c r="J575" i="20"/>
  <c r="H576" i="20"/>
  <c r="I576" i="20"/>
  <c r="J576" i="20"/>
  <c r="H577" i="20"/>
  <c r="I577" i="20"/>
  <c r="J577" i="20"/>
  <c r="H578" i="20"/>
  <c r="I578" i="20"/>
  <c r="J578" i="20"/>
  <c r="H579" i="20"/>
  <c r="I579" i="20"/>
  <c r="J579" i="20"/>
  <c r="H580" i="20"/>
  <c r="I580" i="20"/>
  <c r="J580" i="20"/>
  <c r="H581" i="20"/>
  <c r="I581" i="20"/>
  <c r="J581" i="20"/>
  <c r="H582" i="20"/>
  <c r="I582" i="20"/>
  <c r="J582" i="20"/>
  <c r="H583" i="20"/>
  <c r="I583" i="20"/>
  <c r="J583" i="20"/>
  <c r="H584" i="20"/>
  <c r="I584" i="20"/>
  <c r="J584" i="20"/>
  <c r="H585" i="20"/>
  <c r="I585" i="20"/>
  <c r="J585" i="20"/>
  <c r="H586" i="20"/>
  <c r="I586" i="20"/>
  <c r="J586" i="20"/>
  <c r="H587" i="20"/>
  <c r="I587" i="20"/>
  <c r="J587" i="20"/>
  <c r="H588" i="20"/>
  <c r="I588" i="20"/>
  <c r="J588" i="20"/>
  <c r="H589" i="20"/>
  <c r="I589" i="20"/>
  <c r="J589" i="20"/>
  <c r="H590" i="20"/>
  <c r="I590" i="20"/>
  <c r="J590" i="20"/>
  <c r="H591" i="20"/>
  <c r="I591" i="20"/>
  <c r="J591" i="20"/>
  <c r="H592" i="20"/>
  <c r="I592" i="20"/>
  <c r="J592" i="20"/>
  <c r="H593" i="20"/>
  <c r="I593" i="20"/>
  <c r="J593" i="20"/>
  <c r="H594" i="20"/>
  <c r="I594" i="20"/>
  <c r="J594" i="20"/>
  <c r="H595" i="20"/>
  <c r="I595" i="20"/>
  <c r="J595" i="20"/>
  <c r="H596" i="20"/>
  <c r="I596" i="20"/>
  <c r="J596" i="20"/>
  <c r="H597" i="20"/>
  <c r="I597" i="20"/>
  <c r="J597" i="20"/>
  <c r="H598" i="20"/>
  <c r="I598" i="20"/>
  <c r="J598" i="20"/>
  <c r="H599" i="20"/>
  <c r="I599" i="20"/>
  <c r="J599" i="20"/>
  <c r="H600" i="20"/>
  <c r="I600" i="20"/>
  <c r="J600" i="20"/>
  <c r="H601" i="20"/>
  <c r="I601" i="20"/>
  <c r="J601" i="20"/>
  <c r="H602" i="20"/>
  <c r="I602" i="20"/>
  <c r="J602" i="20"/>
  <c r="H603" i="20"/>
  <c r="I603" i="20"/>
  <c r="J603" i="20"/>
  <c r="H604" i="20"/>
  <c r="I604" i="20"/>
  <c r="J604" i="20"/>
  <c r="H605" i="20"/>
  <c r="I605" i="20"/>
  <c r="J605" i="20"/>
  <c r="H606" i="20"/>
  <c r="I606" i="20"/>
  <c r="J606" i="20"/>
  <c r="H607" i="20"/>
  <c r="I607" i="20"/>
  <c r="J607" i="20"/>
  <c r="H608" i="20"/>
  <c r="I608" i="20"/>
  <c r="J608" i="20"/>
  <c r="H609" i="20"/>
  <c r="I609" i="20"/>
  <c r="J609" i="20"/>
  <c r="H610" i="20"/>
  <c r="I610" i="20"/>
  <c r="J610" i="20"/>
  <c r="H611" i="20"/>
  <c r="I611" i="20"/>
  <c r="J611" i="20"/>
  <c r="H612" i="20"/>
  <c r="I612" i="20"/>
  <c r="J612" i="20"/>
  <c r="H613" i="20"/>
  <c r="I613" i="20"/>
  <c r="J613" i="20"/>
  <c r="H614" i="20"/>
  <c r="I614" i="20"/>
  <c r="J614" i="20"/>
  <c r="H615" i="20"/>
  <c r="I615" i="20"/>
  <c r="J615" i="20"/>
  <c r="H616" i="20"/>
  <c r="I616" i="20"/>
  <c r="J616" i="20"/>
  <c r="H617" i="20"/>
  <c r="I617" i="20"/>
  <c r="J617" i="20"/>
  <c r="H618" i="20"/>
  <c r="I618" i="20"/>
  <c r="J618" i="20"/>
  <c r="H619" i="20"/>
  <c r="I619" i="20"/>
  <c r="J619" i="20"/>
  <c r="H620" i="20"/>
  <c r="I620" i="20"/>
  <c r="J620" i="20"/>
  <c r="H621" i="20"/>
  <c r="I621" i="20"/>
  <c r="J621" i="20"/>
  <c r="H622" i="20"/>
  <c r="I622" i="20"/>
  <c r="J622" i="20"/>
  <c r="H625" i="20"/>
  <c r="I625" i="20"/>
  <c r="H626" i="20"/>
  <c r="I626" i="20"/>
  <c r="J545" i="20"/>
  <c r="I545" i="20"/>
  <c r="H545" i="20"/>
  <c r="H538" i="20"/>
  <c r="I538" i="20"/>
  <c r="J538" i="20"/>
  <c r="H539" i="20"/>
  <c r="I539" i="20"/>
  <c r="J539" i="20"/>
  <c r="H540" i="20"/>
  <c r="I540" i="20"/>
  <c r="J540" i="20"/>
  <c r="H541" i="20"/>
  <c r="I541" i="20"/>
  <c r="J541" i="20"/>
  <c r="H542" i="20"/>
  <c r="I542" i="20"/>
  <c r="J542" i="20"/>
  <c r="H543" i="20"/>
  <c r="I543" i="20"/>
  <c r="J543" i="20"/>
  <c r="J537" i="20"/>
  <c r="I537" i="20"/>
  <c r="H537" i="20"/>
  <c r="H517" i="20"/>
  <c r="I517" i="20"/>
  <c r="J517" i="20"/>
  <c r="H518" i="20"/>
  <c r="I518" i="20"/>
  <c r="J518" i="20"/>
  <c r="H519" i="20"/>
  <c r="I519" i="20"/>
  <c r="J519" i="20"/>
  <c r="H520" i="20"/>
  <c r="I520" i="20"/>
  <c r="J520" i="20"/>
  <c r="H521" i="20"/>
  <c r="I521" i="20"/>
  <c r="J521" i="20"/>
  <c r="H522" i="20"/>
  <c r="I522" i="20"/>
  <c r="J522" i="20"/>
  <c r="H523" i="20"/>
  <c r="I523" i="20"/>
  <c r="J523" i="20"/>
  <c r="H524" i="20"/>
  <c r="I524" i="20"/>
  <c r="J524" i="20"/>
  <c r="H525" i="20"/>
  <c r="I525" i="20"/>
  <c r="J525" i="20"/>
  <c r="H526" i="20"/>
  <c r="I526" i="20"/>
  <c r="J526" i="20"/>
  <c r="H527" i="20"/>
  <c r="I527" i="20"/>
  <c r="J527" i="20"/>
  <c r="H528" i="20"/>
  <c r="I528" i="20"/>
  <c r="J528" i="20"/>
  <c r="H529" i="20"/>
  <c r="I529" i="20"/>
  <c r="J529" i="20"/>
  <c r="H530" i="20"/>
  <c r="I530" i="20"/>
  <c r="J530" i="20"/>
  <c r="H531" i="20"/>
  <c r="I531" i="20"/>
  <c r="J531" i="20"/>
  <c r="H532" i="20"/>
  <c r="I532" i="20"/>
  <c r="J532" i="20"/>
  <c r="H533" i="20"/>
  <c r="I533" i="20"/>
  <c r="J533" i="20"/>
  <c r="H534" i="20"/>
  <c r="I534" i="20"/>
  <c r="J534" i="20"/>
  <c r="H535" i="20"/>
  <c r="I535" i="20"/>
  <c r="J535" i="20"/>
  <c r="J516" i="20"/>
  <c r="I516" i="20"/>
  <c r="H516" i="20"/>
  <c r="H442" i="20"/>
  <c r="I442" i="20"/>
  <c r="J442" i="20"/>
  <c r="H443" i="20"/>
  <c r="I443" i="20"/>
  <c r="J443" i="20"/>
  <c r="H444" i="20"/>
  <c r="I444" i="20"/>
  <c r="J444" i="20"/>
  <c r="H445" i="20"/>
  <c r="I445" i="20"/>
  <c r="J445" i="20"/>
  <c r="H446" i="20"/>
  <c r="I446" i="20"/>
  <c r="J446" i="20"/>
  <c r="H447" i="20"/>
  <c r="I447" i="20"/>
  <c r="J447" i="20"/>
  <c r="H448" i="20"/>
  <c r="I448" i="20"/>
  <c r="J448" i="20"/>
  <c r="H449" i="20"/>
  <c r="I449" i="20"/>
  <c r="J449" i="20"/>
  <c r="H450" i="20"/>
  <c r="I450" i="20"/>
  <c r="J450" i="20"/>
  <c r="H451" i="20"/>
  <c r="I451" i="20"/>
  <c r="J451" i="20"/>
  <c r="H452" i="20"/>
  <c r="I452" i="20"/>
  <c r="J452" i="20"/>
  <c r="H453" i="20"/>
  <c r="I453" i="20"/>
  <c r="J453" i="20"/>
  <c r="H454" i="20"/>
  <c r="I454" i="20"/>
  <c r="J454" i="20"/>
  <c r="H455" i="20"/>
  <c r="I455" i="20"/>
  <c r="J455" i="20"/>
  <c r="H456" i="20"/>
  <c r="I456" i="20"/>
  <c r="J456" i="20"/>
  <c r="H457" i="20"/>
  <c r="I457" i="20"/>
  <c r="J457" i="20"/>
  <c r="H458" i="20"/>
  <c r="I458" i="20"/>
  <c r="J458" i="20"/>
  <c r="H459" i="20"/>
  <c r="I459" i="20"/>
  <c r="J459" i="20"/>
  <c r="H460" i="20"/>
  <c r="I460" i="20"/>
  <c r="J460" i="20"/>
  <c r="H461" i="20"/>
  <c r="I461" i="20"/>
  <c r="J461" i="20"/>
  <c r="H462" i="20"/>
  <c r="I462" i="20"/>
  <c r="J462" i="20"/>
  <c r="H463" i="20"/>
  <c r="I463" i="20"/>
  <c r="J463" i="20"/>
  <c r="H464" i="20"/>
  <c r="I464" i="20"/>
  <c r="J464" i="20"/>
  <c r="H465" i="20"/>
  <c r="I465" i="20"/>
  <c r="J465" i="20"/>
  <c r="H466" i="20"/>
  <c r="I466" i="20"/>
  <c r="J466" i="20"/>
  <c r="H467" i="20"/>
  <c r="I467" i="20"/>
  <c r="J467" i="20"/>
  <c r="H468" i="20"/>
  <c r="I468" i="20"/>
  <c r="J468" i="20"/>
  <c r="H469" i="20"/>
  <c r="I469" i="20"/>
  <c r="J469" i="20"/>
  <c r="H470" i="20"/>
  <c r="I470" i="20"/>
  <c r="J470" i="20"/>
  <c r="H471" i="20"/>
  <c r="I471" i="20"/>
  <c r="J471" i="20"/>
  <c r="H472" i="20"/>
  <c r="I472" i="20"/>
  <c r="J472" i="20"/>
  <c r="H473" i="20"/>
  <c r="I473" i="20"/>
  <c r="J473" i="20"/>
  <c r="H474" i="20"/>
  <c r="I474" i="20"/>
  <c r="J474" i="20"/>
  <c r="H475" i="20"/>
  <c r="I475" i="20"/>
  <c r="J475" i="20"/>
  <c r="H476" i="20"/>
  <c r="I476" i="20"/>
  <c r="J476" i="20"/>
  <c r="H477" i="20"/>
  <c r="I477" i="20"/>
  <c r="J477" i="20"/>
  <c r="H478" i="20"/>
  <c r="I478" i="20"/>
  <c r="J478" i="20"/>
  <c r="H479" i="20"/>
  <c r="I479" i="20"/>
  <c r="J479" i="20"/>
  <c r="H480" i="20"/>
  <c r="I480" i="20"/>
  <c r="J480" i="20"/>
  <c r="H481" i="20"/>
  <c r="I481" i="20"/>
  <c r="J481" i="20"/>
  <c r="H482" i="20"/>
  <c r="I482" i="20"/>
  <c r="J482" i="20"/>
  <c r="H483" i="20"/>
  <c r="I483" i="20"/>
  <c r="J483" i="20"/>
  <c r="H484" i="20"/>
  <c r="I484" i="20"/>
  <c r="J484" i="20"/>
  <c r="H485" i="20"/>
  <c r="I485" i="20"/>
  <c r="J485" i="20"/>
  <c r="H486" i="20"/>
  <c r="I486" i="20"/>
  <c r="J486" i="20"/>
  <c r="H487" i="20"/>
  <c r="I487" i="20"/>
  <c r="J487" i="20"/>
  <c r="H488" i="20"/>
  <c r="I488" i="20"/>
  <c r="J488" i="20"/>
  <c r="H489" i="20"/>
  <c r="I489" i="20"/>
  <c r="J489" i="20"/>
  <c r="H490" i="20"/>
  <c r="I490" i="20"/>
  <c r="J490" i="20"/>
  <c r="H491" i="20"/>
  <c r="I491" i="20"/>
  <c r="J491" i="20"/>
  <c r="H492" i="20"/>
  <c r="I492" i="20"/>
  <c r="J492" i="20"/>
  <c r="H493" i="20"/>
  <c r="I493" i="20"/>
  <c r="J493" i="20"/>
  <c r="H494" i="20"/>
  <c r="I494" i="20"/>
  <c r="J494" i="20"/>
  <c r="H495" i="20"/>
  <c r="I495" i="20"/>
  <c r="J495" i="20"/>
  <c r="H496" i="20"/>
  <c r="I496" i="20"/>
  <c r="J496" i="20"/>
  <c r="H497" i="20"/>
  <c r="I497" i="20"/>
  <c r="J497" i="20"/>
  <c r="H498" i="20"/>
  <c r="I498" i="20"/>
  <c r="J498" i="20"/>
  <c r="H499" i="20"/>
  <c r="I499" i="20"/>
  <c r="J499" i="20"/>
  <c r="H500" i="20"/>
  <c r="I500" i="20"/>
  <c r="J500" i="20"/>
  <c r="H501" i="20"/>
  <c r="I501" i="20"/>
  <c r="J501" i="20"/>
  <c r="H502" i="20"/>
  <c r="I502" i="20"/>
  <c r="J502" i="20"/>
  <c r="H503" i="20"/>
  <c r="I503" i="20"/>
  <c r="J503" i="20"/>
  <c r="H504" i="20"/>
  <c r="I504" i="20"/>
  <c r="J504" i="20"/>
  <c r="H505" i="20"/>
  <c r="I505" i="20"/>
  <c r="J505" i="20"/>
  <c r="H506" i="20"/>
  <c r="I506" i="20"/>
  <c r="J506" i="20"/>
  <c r="H507" i="20"/>
  <c r="I507" i="20"/>
  <c r="J507" i="20"/>
  <c r="H508" i="20"/>
  <c r="I508" i="20"/>
  <c r="J508" i="20"/>
  <c r="H509" i="20"/>
  <c r="I509" i="20"/>
  <c r="J509" i="20"/>
  <c r="H510" i="20"/>
  <c r="I510" i="20"/>
  <c r="J510" i="20"/>
  <c r="H511" i="20"/>
  <c r="I511" i="20"/>
  <c r="J511" i="20"/>
  <c r="H512" i="20"/>
  <c r="I512" i="20"/>
  <c r="J441" i="20"/>
  <c r="I441" i="20"/>
  <c r="H441" i="20"/>
  <c r="H22" i="20"/>
  <c r="I22" i="20"/>
  <c r="J22" i="20"/>
  <c r="H23" i="20"/>
  <c r="I23" i="20"/>
  <c r="J23" i="20"/>
  <c r="H24" i="20"/>
  <c r="I24" i="20"/>
  <c r="J24" i="20"/>
  <c r="H25" i="20"/>
  <c r="I25" i="20"/>
  <c r="J25" i="20"/>
  <c r="H26" i="20"/>
  <c r="I26" i="20"/>
  <c r="J26" i="20"/>
  <c r="H27" i="20"/>
  <c r="I27" i="20"/>
  <c r="J27" i="20"/>
  <c r="H28" i="20"/>
  <c r="I28" i="20"/>
  <c r="J28" i="20"/>
  <c r="H29" i="20"/>
  <c r="I29" i="20"/>
  <c r="J29" i="20"/>
  <c r="H30" i="20"/>
  <c r="I30" i="20"/>
  <c r="J30" i="20"/>
  <c r="H31" i="20"/>
  <c r="I31" i="20"/>
  <c r="J31" i="20"/>
  <c r="H32" i="20"/>
  <c r="I32" i="20"/>
  <c r="J32" i="20"/>
  <c r="H33" i="20"/>
  <c r="I33" i="20"/>
  <c r="J33" i="20"/>
  <c r="H34" i="20"/>
  <c r="I34" i="20"/>
  <c r="J34" i="20"/>
  <c r="H35" i="20"/>
  <c r="I35" i="20"/>
  <c r="J35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H40" i="20"/>
  <c r="I40" i="20"/>
  <c r="J40" i="20"/>
  <c r="H41" i="20"/>
  <c r="I41" i="20"/>
  <c r="J41" i="20"/>
  <c r="H42" i="20"/>
  <c r="I42" i="20"/>
  <c r="J42" i="20"/>
  <c r="H43" i="20"/>
  <c r="I43" i="20"/>
  <c r="J43" i="20"/>
  <c r="H44" i="20"/>
  <c r="I44" i="20"/>
  <c r="J44" i="20"/>
  <c r="H45" i="20"/>
  <c r="I45" i="20"/>
  <c r="J45" i="20"/>
  <c r="H46" i="20"/>
  <c r="I46" i="20"/>
  <c r="J46" i="20"/>
  <c r="H47" i="20"/>
  <c r="I47" i="20"/>
  <c r="J47" i="20"/>
  <c r="H48" i="20"/>
  <c r="I48" i="20"/>
  <c r="J48" i="20"/>
  <c r="H49" i="20"/>
  <c r="I49" i="20"/>
  <c r="J49" i="20"/>
  <c r="H50" i="20"/>
  <c r="I50" i="20"/>
  <c r="J50" i="20"/>
  <c r="H51" i="20"/>
  <c r="I51" i="20"/>
  <c r="J51" i="20"/>
  <c r="H52" i="20"/>
  <c r="I52" i="20"/>
  <c r="J52" i="20"/>
  <c r="H53" i="20"/>
  <c r="I53" i="20"/>
  <c r="J53" i="20"/>
  <c r="H54" i="20"/>
  <c r="I54" i="20"/>
  <c r="J54" i="20"/>
  <c r="H55" i="20"/>
  <c r="I55" i="20"/>
  <c r="J55" i="20"/>
  <c r="H56" i="20"/>
  <c r="I56" i="20"/>
  <c r="J56" i="20"/>
  <c r="H57" i="20"/>
  <c r="I57" i="20"/>
  <c r="J57" i="20"/>
  <c r="H58" i="20"/>
  <c r="I58" i="20"/>
  <c r="J58" i="20"/>
  <c r="H59" i="20"/>
  <c r="I59" i="20"/>
  <c r="J59" i="20"/>
  <c r="H60" i="20"/>
  <c r="I60" i="20"/>
  <c r="J60" i="20"/>
  <c r="H61" i="20"/>
  <c r="I61" i="20"/>
  <c r="J61" i="20"/>
  <c r="H62" i="20"/>
  <c r="I62" i="20"/>
  <c r="J62" i="20"/>
  <c r="H63" i="20"/>
  <c r="I63" i="20"/>
  <c r="J63" i="20"/>
  <c r="H64" i="20"/>
  <c r="I64" i="20"/>
  <c r="J64" i="20"/>
  <c r="H65" i="20"/>
  <c r="I65" i="20"/>
  <c r="J65" i="20"/>
  <c r="H66" i="20"/>
  <c r="I66" i="20"/>
  <c r="J66" i="20"/>
  <c r="H67" i="20"/>
  <c r="I67" i="20"/>
  <c r="J67" i="20"/>
  <c r="H68" i="20"/>
  <c r="I68" i="20"/>
  <c r="J68" i="20"/>
  <c r="H69" i="20"/>
  <c r="I69" i="20"/>
  <c r="J69" i="20"/>
  <c r="H70" i="20"/>
  <c r="I70" i="20"/>
  <c r="J70" i="20"/>
  <c r="H71" i="20"/>
  <c r="I71" i="20"/>
  <c r="J71" i="20"/>
  <c r="H72" i="20"/>
  <c r="I72" i="20"/>
  <c r="J72" i="20"/>
  <c r="H73" i="20"/>
  <c r="I73" i="20"/>
  <c r="J73" i="20"/>
  <c r="H74" i="20"/>
  <c r="I74" i="20"/>
  <c r="J74" i="20"/>
  <c r="H75" i="20"/>
  <c r="I75" i="20"/>
  <c r="J75" i="20"/>
  <c r="H76" i="20"/>
  <c r="I76" i="20"/>
  <c r="J76" i="20"/>
  <c r="H77" i="20"/>
  <c r="I77" i="20"/>
  <c r="J77" i="20"/>
  <c r="H78" i="20"/>
  <c r="I78" i="20"/>
  <c r="J78" i="20"/>
  <c r="H79" i="20"/>
  <c r="I79" i="20"/>
  <c r="J79" i="20"/>
  <c r="H80" i="20"/>
  <c r="I80" i="20"/>
  <c r="J80" i="20"/>
  <c r="H81" i="20"/>
  <c r="I81" i="20"/>
  <c r="J81" i="20"/>
  <c r="H82" i="20"/>
  <c r="I82" i="20"/>
  <c r="J82" i="20"/>
  <c r="H83" i="20"/>
  <c r="I83" i="20"/>
  <c r="J83" i="20"/>
  <c r="H84" i="20"/>
  <c r="I84" i="20"/>
  <c r="J84" i="20"/>
  <c r="H85" i="20"/>
  <c r="I85" i="20"/>
  <c r="J85" i="20"/>
  <c r="H86" i="20"/>
  <c r="I86" i="20"/>
  <c r="J86" i="20"/>
  <c r="H87" i="20"/>
  <c r="I87" i="20"/>
  <c r="J87" i="20"/>
  <c r="H88" i="20"/>
  <c r="I88" i="20"/>
  <c r="J88" i="20"/>
  <c r="H89" i="20"/>
  <c r="I89" i="20"/>
  <c r="J89" i="20"/>
  <c r="H90" i="20"/>
  <c r="I90" i="20"/>
  <c r="J90" i="20"/>
  <c r="H91" i="20"/>
  <c r="I91" i="20"/>
  <c r="J91" i="20"/>
  <c r="H92" i="20"/>
  <c r="I92" i="20"/>
  <c r="J92" i="20"/>
  <c r="H93" i="20"/>
  <c r="I93" i="20"/>
  <c r="J93" i="20"/>
  <c r="H94" i="20"/>
  <c r="I94" i="20"/>
  <c r="J94" i="20"/>
  <c r="H95" i="20"/>
  <c r="I95" i="20"/>
  <c r="J95" i="20"/>
  <c r="H96" i="20"/>
  <c r="I96" i="20"/>
  <c r="J96" i="20"/>
  <c r="H97" i="20"/>
  <c r="I97" i="20"/>
  <c r="J97" i="20"/>
  <c r="H98" i="20"/>
  <c r="I98" i="20"/>
  <c r="J98" i="20"/>
  <c r="H99" i="20"/>
  <c r="I99" i="20"/>
  <c r="J99" i="20"/>
  <c r="H100" i="20"/>
  <c r="I100" i="20"/>
  <c r="J100" i="20"/>
  <c r="H101" i="20"/>
  <c r="I101" i="20"/>
  <c r="J101" i="20"/>
  <c r="H102" i="20"/>
  <c r="I102" i="20"/>
  <c r="J102" i="20"/>
  <c r="H103" i="20"/>
  <c r="I103" i="20"/>
  <c r="J103" i="20"/>
  <c r="H104" i="20"/>
  <c r="I104" i="20"/>
  <c r="J104" i="20"/>
  <c r="H105" i="20"/>
  <c r="I105" i="20"/>
  <c r="J105" i="20"/>
  <c r="H106" i="20"/>
  <c r="I106" i="20"/>
  <c r="J106" i="20"/>
  <c r="H107" i="20"/>
  <c r="I107" i="20"/>
  <c r="J107" i="20"/>
  <c r="H108" i="20"/>
  <c r="I108" i="20"/>
  <c r="J108" i="20"/>
  <c r="H109" i="20"/>
  <c r="I109" i="20"/>
  <c r="J109" i="20"/>
  <c r="H110" i="20"/>
  <c r="I110" i="20"/>
  <c r="J110" i="20"/>
  <c r="H111" i="20"/>
  <c r="I111" i="20"/>
  <c r="J111" i="20"/>
  <c r="H112" i="20"/>
  <c r="I112" i="20"/>
  <c r="J112" i="20"/>
  <c r="H113" i="20"/>
  <c r="I113" i="20"/>
  <c r="J113" i="20"/>
  <c r="H114" i="20"/>
  <c r="I114" i="20"/>
  <c r="J114" i="20"/>
  <c r="H115" i="20"/>
  <c r="I115" i="20"/>
  <c r="J115" i="20"/>
  <c r="H116" i="20"/>
  <c r="I116" i="20"/>
  <c r="J116" i="20"/>
  <c r="H117" i="20"/>
  <c r="I117" i="20"/>
  <c r="J117" i="20"/>
  <c r="H118" i="20"/>
  <c r="I118" i="20"/>
  <c r="J118" i="20"/>
  <c r="H119" i="20"/>
  <c r="I119" i="20"/>
  <c r="J119" i="20"/>
  <c r="H120" i="20"/>
  <c r="I120" i="20"/>
  <c r="J120" i="20"/>
  <c r="H121" i="20"/>
  <c r="I121" i="20"/>
  <c r="J121" i="20"/>
  <c r="H122" i="20"/>
  <c r="I122" i="20"/>
  <c r="J122" i="20"/>
  <c r="H123" i="20"/>
  <c r="I123" i="20"/>
  <c r="J123" i="20"/>
  <c r="H124" i="20"/>
  <c r="I124" i="20"/>
  <c r="J124" i="20"/>
  <c r="H125" i="20"/>
  <c r="I125" i="20"/>
  <c r="J125" i="20"/>
  <c r="H126" i="20"/>
  <c r="I126" i="20"/>
  <c r="J126" i="20"/>
  <c r="H127" i="20"/>
  <c r="I127" i="20"/>
  <c r="J127" i="20"/>
  <c r="H128" i="20"/>
  <c r="I128" i="20"/>
  <c r="J128" i="20"/>
  <c r="H129" i="20"/>
  <c r="I129" i="20"/>
  <c r="J129" i="20"/>
  <c r="H130" i="20"/>
  <c r="I130" i="20"/>
  <c r="J130" i="20"/>
  <c r="H131" i="20"/>
  <c r="I131" i="20"/>
  <c r="J131" i="20"/>
  <c r="H132" i="20"/>
  <c r="I132" i="20"/>
  <c r="J132" i="20"/>
  <c r="H133" i="20"/>
  <c r="I133" i="20"/>
  <c r="J133" i="20"/>
  <c r="H134" i="20"/>
  <c r="I134" i="20"/>
  <c r="J134" i="20"/>
  <c r="H135" i="20"/>
  <c r="I135" i="20"/>
  <c r="J135" i="20"/>
  <c r="H136" i="20"/>
  <c r="I136" i="20"/>
  <c r="J136" i="20"/>
  <c r="H137" i="20"/>
  <c r="I137" i="20"/>
  <c r="J137" i="20"/>
  <c r="H138" i="20"/>
  <c r="I138" i="20"/>
  <c r="J138" i="20"/>
  <c r="H139" i="20"/>
  <c r="I139" i="20"/>
  <c r="J139" i="20"/>
  <c r="H140" i="20"/>
  <c r="I140" i="20"/>
  <c r="J140" i="20"/>
  <c r="H141" i="20"/>
  <c r="I141" i="20"/>
  <c r="J141" i="20"/>
  <c r="H142" i="20"/>
  <c r="I142" i="20"/>
  <c r="J142" i="20"/>
  <c r="H143" i="20"/>
  <c r="I143" i="20"/>
  <c r="J143" i="20"/>
  <c r="H144" i="20"/>
  <c r="I144" i="20"/>
  <c r="J144" i="20"/>
  <c r="H145" i="20"/>
  <c r="I145" i="20"/>
  <c r="J145" i="20"/>
  <c r="H146" i="20"/>
  <c r="I146" i="20"/>
  <c r="J146" i="20"/>
  <c r="H147" i="20"/>
  <c r="I147" i="20"/>
  <c r="J147" i="20"/>
  <c r="H148" i="20"/>
  <c r="I148" i="20"/>
  <c r="J148" i="20"/>
  <c r="H149" i="20"/>
  <c r="I149" i="20"/>
  <c r="J149" i="20"/>
  <c r="H150" i="20"/>
  <c r="I150" i="20"/>
  <c r="J150" i="20"/>
  <c r="H151" i="20"/>
  <c r="I151" i="20"/>
  <c r="J151" i="20"/>
  <c r="H152" i="20"/>
  <c r="I152" i="20"/>
  <c r="J152" i="20"/>
  <c r="H153" i="20"/>
  <c r="I153" i="20"/>
  <c r="J153" i="20"/>
  <c r="H154" i="20"/>
  <c r="I154" i="20"/>
  <c r="J154" i="20"/>
  <c r="H155" i="20"/>
  <c r="I155" i="20"/>
  <c r="J155" i="20"/>
  <c r="H156" i="20"/>
  <c r="I156" i="20"/>
  <c r="J156" i="20"/>
  <c r="H157" i="20"/>
  <c r="I157" i="20"/>
  <c r="J157" i="20"/>
  <c r="H158" i="20"/>
  <c r="I158" i="20"/>
  <c r="J158" i="20"/>
  <c r="H159" i="20"/>
  <c r="I159" i="20"/>
  <c r="J159" i="20"/>
  <c r="H160" i="20"/>
  <c r="I160" i="20"/>
  <c r="J160" i="20"/>
  <c r="H161" i="20"/>
  <c r="I161" i="20"/>
  <c r="J161" i="20"/>
  <c r="H162" i="20"/>
  <c r="I162" i="20"/>
  <c r="J162" i="20"/>
  <c r="H163" i="20"/>
  <c r="I163" i="20"/>
  <c r="J163" i="20"/>
  <c r="H164" i="20"/>
  <c r="I164" i="20"/>
  <c r="J164" i="20"/>
  <c r="H165" i="20"/>
  <c r="I165" i="20"/>
  <c r="J165" i="20"/>
  <c r="H166" i="20"/>
  <c r="I166" i="20"/>
  <c r="J166" i="20"/>
  <c r="H167" i="20"/>
  <c r="I167" i="20"/>
  <c r="J167" i="20"/>
  <c r="H168" i="20"/>
  <c r="I168" i="20"/>
  <c r="J168" i="20"/>
  <c r="H169" i="20"/>
  <c r="I169" i="20"/>
  <c r="J169" i="20"/>
  <c r="H170" i="20"/>
  <c r="I170" i="20"/>
  <c r="J170" i="20"/>
  <c r="H171" i="20"/>
  <c r="I171" i="20"/>
  <c r="J171" i="20"/>
  <c r="H172" i="20"/>
  <c r="I172" i="20"/>
  <c r="J172" i="20"/>
  <c r="H173" i="20"/>
  <c r="I173" i="20"/>
  <c r="J173" i="20"/>
  <c r="H174" i="20"/>
  <c r="I174" i="20"/>
  <c r="J174" i="20"/>
  <c r="H175" i="20"/>
  <c r="I175" i="20"/>
  <c r="J175" i="20"/>
  <c r="H176" i="20"/>
  <c r="I176" i="20"/>
  <c r="J176" i="20"/>
  <c r="H177" i="20"/>
  <c r="I177" i="20"/>
  <c r="J177" i="20"/>
  <c r="H178" i="20"/>
  <c r="I178" i="20"/>
  <c r="J178" i="20"/>
  <c r="H179" i="20"/>
  <c r="I179" i="20"/>
  <c r="J179" i="20"/>
  <c r="H180" i="20"/>
  <c r="I180" i="20"/>
  <c r="J180" i="20"/>
  <c r="H181" i="20"/>
  <c r="I181" i="20"/>
  <c r="J181" i="20"/>
  <c r="H182" i="20"/>
  <c r="I182" i="20"/>
  <c r="J182" i="20"/>
  <c r="H183" i="20"/>
  <c r="I183" i="20"/>
  <c r="J183" i="20"/>
  <c r="H184" i="20"/>
  <c r="I184" i="20"/>
  <c r="J184" i="20"/>
  <c r="H185" i="20"/>
  <c r="I185" i="20"/>
  <c r="J185" i="20"/>
  <c r="H186" i="20"/>
  <c r="I186" i="20"/>
  <c r="J186" i="20"/>
  <c r="H187" i="20"/>
  <c r="I187" i="20"/>
  <c r="J187" i="20"/>
  <c r="H188" i="20"/>
  <c r="I188" i="20"/>
  <c r="J188" i="20"/>
  <c r="H189" i="20"/>
  <c r="I189" i="20"/>
  <c r="J189" i="20"/>
  <c r="H190" i="20"/>
  <c r="I190" i="20"/>
  <c r="J190" i="20"/>
  <c r="H191" i="20"/>
  <c r="I191" i="20"/>
  <c r="J191" i="20"/>
  <c r="H192" i="20"/>
  <c r="I192" i="20"/>
  <c r="J192" i="20"/>
  <c r="H193" i="20"/>
  <c r="I193" i="20"/>
  <c r="J193" i="20"/>
  <c r="H194" i="20"/>
  <c r="I194" i="20"/>
  <c r="J194" i="20"/>
  <c r="H195" i="20"/>
  <c r="I195" i="20"/>
  <c r="J195" i="20"/>
  <c r="H196" i="20"/>
  <c r="I196" i="20"/>
  <c r="J196" i="20"/>
  <c r="H197" i="20"/>
  <c r="I197" i="20"/>
  <c r="J197" i="20"/>
  <c r="H198" i="20"/>
  <c r="I198" i="20"/>
  <c r="J198" i="20"/>
  <c r="H199" i="20"/>
  <c r="I199" i="20"/>
  <c r="J199" i="20"/>
  <c r="H200" i="20"/>
  <c r="I200" i="20"/>
  <c r="J200" i="20"/>
  <c r="H201" i="20"/>
  <c r="I201" i="20"/>
  <c r="J201" i="20"/>
  <c r="H202" i="20"/>
  <c r="I202" i="20"/>
  <c r="J202" i="20"/>
  <c r="H203" i="20"/>
  <c r="I203" i="20"/>
  <c r="J203" i="20"/>
  <c r="H204" i="20"/>
  <c r="I204" i="20"/>
  <c r="J204" i="20"/>
  <c r="H205" i="20"/>
  <c r="I205" i="20"/>
  <c r="J205" i="20"/>
  <c r="H206" i="20"/>
  <c r="I206" i="20"/>
  <c r="J206" i="20"/>
  <c r="H207" i="20"/>
  <c r="I207" i="20"/>
  <c r="J207" i="20"/>
  <c r="H208" i="20"/>
  <c r="I208" i="20"/>
  <c r="J208" i="20"/>
  <c r="H209" i="20"/>
  <c r="I209" i="20"/>
  <c r="J209" i="20"/>
  <c r="H210" i="20"/>
  <c r="I210" i="20"/>
  <c r="J210" i="20"/>
  <c r="H211" i="20"/>
  <c r="I211" i="20"/>
  <c r="J211" i="20"/>
  <c r="H212" i="20"/>
  <c r="I212" i="20"/>
  <c r="J212" i="20"/>
  <c r="H213" i="20"/>
  <c r="I213" i="20"/>
  <c r="J213" i="20"/>
  <c r="H214" i="20"/>
  <c r="I214" i="20"/>
  <c r="J214" i="20"/>
  <c r="H215" i="20"/>
  <c r="I215" i="20"/>
  <c r="J215" i="20"/>
  <c r="H216" i="20"/>
  <c r="I216" i="20"/>
  <c r="J216" i="20"/>
  <c r="H217" i="20"/>
  <c r="I217" i="20"/>
  <c r="J217" i="20"/>
  <c r="H218" i="20"/>
  <c r="I218" i="20"/>
  <c r="J218" i="20"/>
  <c r="H219" i="20"/>
  <c r="I219" i="20"/>
  <c r="J219" i="20"/>
  <c r="H220" i="20"/>
  <c r="I220" i="20"/>
  <c r="J220" i="20"/>
  <c r="H221" i="20"/>
  <c r="I221" i="20"/>
  <c r="J221" i="20"/>
  <c r="H222" i="20"/>
  <c r="I222" i="20"/>
  <c r="J222" i="20"/>
  <c r="H223" i="20"/>
  <c r="I223" i="20"/>
  <c r="J223" i="20"/>
  <c r="H224" i="20"/>
  <c r="I224" i="20"/>
  <c r="J224" i="20"/>
  <c r="H225" i="20"/>
  <c r="I225" i="20"/>
  <c r="J225" i="20"/>
  <c r="H226" i="20"/>
  <c r="I226" i="20"/>
  <c r="J226" i="20"/>
  <c r="H227" i="20"/>
  <c r="I227" i="20"/>
  <c r="J227" i="20"/>
  <c r="H228" i="20"/>
  <c r="I228" i="20"/>
  <c r="J228" i="20"/>
  <c r="H229" i="20"/>
  <c r="I229" i="20"/>
  <c r="J229" i="20"/>
  <c r="H230" i="20"/>
  <c r="I230" i="20"/>
  <c r="J230" i="20"/>
  <c r="H231" i="20"/>
  <c r="I231" i="20"/>
  <c r="J231" i="20"/>
  <c r="H232" i="20"/>
  <c r="I232" i="20"/>
  <c r="J232" i="20"/>
  <c r="H233" i="20"/>
  <c r="I233" i="20"/>
  <c r="J233" i="20"/>
  <c r="H234" i="20"/>
  <c r="I234" i="20"/>
  <c r="J234" i="20"/>
  <c r="H235" i="20"/>
  <c r="I235" i="20"/>
  <c r="J235" i="20"/>
  <c r="H236" i="20"/>
  <c r="I236" i="20"/>
  <c r="J236" i="20"/>
  <c r="H237" i="20"/>
  <c r="I237" i="20"/>
  <c r="J237" i="20"/>
  <c r="H238" i="20"/>
  <c r="I238" i="20"/>
  <c r="J238" i="20"/>
  <c r="H239" i="20"/>
  <c r="I239" i="20"/>
  <c r="J239" i="20"/>
  <c r="H240" i="20"/>
  <c r="I240" i="20"/>
  <c r="J240" i="20"/>
  <c r="H241" i="20"/>
  <c r="I241" i="20"/>
  <c r="J241" i="20"/>
  <c r="H242" i="20"/>
  <c r="I242" i="20"/>
  <c r="J242" i="20"/>
  <c r="H243" i="20"/>
  <c r="I243" i="20"/>
  <c r="J243" i="20"/>
  <c r="H244" i="20"/>
  <c r="I244" i="20"/>
  <c r="J244" i="20"/>
  <c r="H245" i="20"/>
  <c r="I245" i="20"/>
  <c r="J245" i="20"/>
  <c r="H246" i="20"/>
  <c r="I246" i="20"/>
  <c r="J246" i="20"/>
  <c r="H247" i="20"/>
  <c r="I247" i="20"/>
  <c r="J247" i="20"/>
  <c r="H248" i="20"/>
  <c r="I248" i="20"/>
  <c r="J248" i="20"/>
  <c r="H249" i="20"/>
  <c r="I249" i="20"/>
  <c r="J249" i="20"/>
  <c r="H250" i="20"/>
  <c r="I250" i="20"/>
  <c r="J250" i="20"/>
  <c r="H251" i="20"/>
  <c r="I251" i="20"/>
  <c r="J251" i="20"/>
  <c r="H252" i="20"/>
  <c r="I252" i="20"/>
  <c r="J252" i="20"/>
  <c r="H253" i="20"/>
  <c r="I253" i="20"/>
  <c r="J253" i="20"/>
  <c r="H254" i="20"/>
  <c r="I254" i="20"/>
  <c r="J254" i="20"/>
  <c r="H255" i="20"/>
  <c r="I255" i="20"/>
  <c r="J255" i="20"/>
  <c r="H256" i="20"/>
  <c r="I256" i="20"/>
  <c r="J256" i="20"/>
  <c r="H257" i="20"/>
  <c r="I257" i="20"/>
  <c r="J257" i="20"/>
  <c r="H258" i="20"/>
  <c r="I258" i="20"/>
  <c r="J258" i="20"/>
  <c r="H259" i="20"/>
  <c r="I259" i="20"/>
  <c r="J259" i="20"/>
  <c r="H260" i="20"/>
  <c r="I260" i="20"/>
  <c r="J260" i="20"/>
  <c r="H261" i="20"/>
  <c r="I261" i="20"/>
  <c r="J261" i="20"/>
  <c r="H262" i="20"/>
  <c r="I262" i="20"/>
  <c r="J262" i="20"/>
  <c r="H263" i="20"/>
  <c r="I263" i="20"/>
  <c r="J263" i="20"/>
  <c r="H264" i="20"/>
  <c r="I264" i="20"/>
  <c r="J264" i="20"/>
  <c r="H265" i="20"/>
  <c r="I265" i="20"/>
  <c r="J265" i="20"/>
  <c r="H266" i="20"/>
  <c r="I266" i="20"/>
  <c r="J266" i="20"/>
  <c r="H267" i="20"/>
  <c r="I267" i="20"/>
  <c r="J267" i="20"/>
  <c r="H268" i="20"/>
  <c r="I268" i="20"/>
  <c r="J268" i="20"/>
  <c r="H269" i="20"/>
  <c r="I269" i="20"/>
  <c r="J269" i="20"/>
  <c r="H270" i="20"/>
  <c r="I270" i="20"/>
  <c r="J270" i="20"/>
  <c r="H271" i="20"/>
  <c r="I271" i="20"/>
  <c r="J271" i="20"/>
  <c r="H272" i="20"/>
  <c r="I272" i="20"/>
  <c r="J272" i="20"/>
  <c r="H273" i="20"/>
  <c r="I273" i="20"/>
  <c r="J273" i="20"/>
  <c r="H274" i="20"/>
  <c r="I274" i="20"/>
  <c r="J274" i="20"/>
  <c r="H275" i="20"/>
  <c r="I275" i="20"/>
  <c r="J275" i="20"/>
  <c r="H276" i="20"/>
  <c r="I276" i="20"/>
  <c r="J276" i="20"/>
  <c r="H277" i="20"/>
  <c r="I277" i="20"/>
  <c r="J277" i="20"/>
  <c r="H278" i="20"/>
  <c r="I278" i="20"/>
  <c r="J278" i="20"/>
  <c r="H279" i="20"/>
  <c r="I279" i="20"/>
  <c r="J279" i="20"/>
  <c r="H280" i="20"/>
  <c r="I280" i="20"/>
  <c r="J280" i="20"/>
  <c r="H281" i="20"/>
  <c r="I281" i="20"/>
  <c r="J281" i="20"/>
  <c r="H282" i="20"/>
  <c r="I282" i="20"/>
  <c r="J282" i="20"/>
  <c r="H283" i="20"/>
  <c r="I283" i="20"/>
  <c r="J283" i="20"/>
  <c r="H284" i="20"/>
  <c r="I284" i="20"/>
  <c r="J284" i="20"/>
  <c r="H285" i="20"/>
  <c r="I285" i="20"/>
  <c r="J285" i="20"/>
  <c r="H286" i="20"/>
  <c r="I286" i="20"/>
  <c r="J286" i="20"/>
  <c r="H287" i="20"/>
  <c r="I287" i="20"/>
  <c r="J287" i="20"/>
  <c r="H288" i="20"/>
  <c r="I288" i="20"/>
  <c r="J288" i="20"/>
  <c r="H289" i="20"/>
  <c r="I289" i="20"/>
  <c r="J289" i="20"/>
  <c r="H290" i="20"/>
  <c r="I290" i="20"/>
  <c r="J290" i="20"/>
  <c r="H291" i="20"/>
  <c r="I291" i="20"/>
  <c r="J291" i="20"/>
  <c r="H292" i="20"/>
  <c r="I292" i="20"/>
  <c r="J292" i="20"/>
  <c r="H293" i="20"/>
  <c r="I293" i="20"/>
  <c r="J293" i="20"/>
  <c r="H294" i="20"/>
  <c r="I294" i="20"/>
  <c r="J294" i="20"/>
  <c r="H295" i="20"/>
  <c r="I295" i="20"/>
  <c r="J295" i="20"/>
  <c r="H296" i="20"/>
  <c r="I296" i="20"/>
  <c r="J296" i="20"/>
  <c r="H297" i="20"/>
  <c r="I297" i="20"/>
  <c r="J297" i="20"/>
  <c r="H298" i="20"/>
  <c r="I298" i="20"/>
  <c r="J298" i="20"/>
  <c r="H299" i="20"/>
  <c r="I299" i="20"/>
  <c r="J299" i="20"/>
  <c r="H300" i="20"/>
  <c r="I300" i="20"/>
  <c r="J300" i="20"/>
  <c r="H301" i="20"/>
  <c r="I301" i="20"/>
  <c r="J301" i="20"/>
  <c r="H302" i="20"/>
  <c r="I302" i="20"/>
  <c r="J302" i="20"/>
  <c r="H303" i="20"/>
  <c r="I303" i="20"/>
  <c r="J303" i="20"/>
  <c r="H304" i="20"/>
  <c r="I304" i="20"/>
  <c r="J304" i="20"/>
  <c r="H305" i="20"/>
  <c r="I305" i="20"/>
  <c r="J305" i="20"/>
  <c r="H306" i="20"/>
  <c r="I306" i="20"/>
  <c r="J306" i="20"/>
  <c r="H307" i="20"/>
  <c r="I307" i="20"/>
  <c r="J307" i="20"/>
  <c r="H308" i="20"/>
  <c r="I308" i="20"/>
  <c r="J308" i="20"/>
  <c r="H309" i="20"/>
  <c r="I309" i="20"/>
  <c r="J309" i="20"/>
  <c r="H310" i="20"/>
  <c r="I310" i="20"/>
  <c r="J310" i="20"/>
  <c r="H311" i="20"/>
  <c r="I311" i="20"/>
  <c r="J311" i="20"/>
  <c r="H312" i="20"/>
  <c r="I312" i="20"/>
  <c r="J312" i="20"/>
  <c r="H313" i="20"/>
  <c r="I313" i="20"/>
  <c r="J313" i="20"/>
  <c r="H314" i="20"/>
  <c r="I314" i="20"/>
  <c r="J314" i="20"/>
  <c r="H315" i="20"/>
  <c r="I315" i="20"/>
  <c r="J315" i="20"/>
  <c r="H316" i="20"/>
  <c r="I316" i="20"/>
  <c r="J316" i="20"/>
  <c r="H317" i="20"/>
  <c r="I317" i="20"/>
  <c r="J317" i="20"/>
  <c r="H318" i="20"/>
  <c r="I318" i="20"/>
  <c r="J318" i="20"/>
  <c r="H319" i="20"/>
  <c r="I319" i="20"/>
  <c r="J319" i="20"/>
  <c r="H320" i="20"/>
  <c r="I320" i="20"/>
  <c r="J320" i="20"/>
  <c r="H321" i="20"/>
  <c r="I321" i="20"/>
  <c r="J321" i="20"/>
  <c r="I322" i="20"/>
  <c r="J322" i="20"/>
  <c r="H323" i="20"/>
  <c r="I323" i="20"/>
  <c r="J323" i="20"/>
  <c r="H324" i="20"/>
  <c r="I324" i="20"/>
  <c r="J324" i="20"/>
  <c r="H325" i="20"/>
  <c r="I325" i="20"/>
  <c r="J325" i="20"/>
  <c r="H326" i="20"/>
  <c r="I326" i="20"/>
  <c r="J326" i="20"/>
  <c r="H327" i="20"/>
  <c r="I327" i="20"/>
  <c r="J327" i="20"/>
  <c r="H328" i="20"/>
  <c r="I328" i="20"/>
  <c r="J328" i="20"/>
  <c r="H329" i="20"/>
  <c r="I329" i="20"/>
  <c r="J329" i="20"/>
  <c r="H330" i="20"/>
  <c r="I330" i="20"/>
  <c r="J330" i="20"/>
  <c r="H331" i="20"/>
  <c r="I331" i="20"/>
  <c r="J331" i="20"/>
  <c r="H332" i="20"/>
  <c r="I332" i="20"/>
  <c r="J332" i="20"/>
  <c r="H333" i="20"/>
  <c r="I333" i="20"/>
  <c r="J333" i="20"/>
  <c r="H334" i="20"/>
  <c r="I334" i="20"/>
  <c r="J334" i="20"/>
  <c r="H335" i="20"/>
  <c r="I335" i="20"/>
  <c r="J335" i="20"/>
  <c r="H336" i="20"/>
  <c r="I336" i="20"/>
  <c r="J336" i="20"/>
  <c r="H337" i="20"/>
  <c r="I337" i="20"/>
  <c r="J337" i="20"/>
  <c r="H338" i="20"/>
  <c r="I338" i="20"/>
  <c r="J338" i="20"/>
  <c r="H339" i="20"/>
  <c r="I339" i="20"/>
  <c r="J339" i="20"/>
  <c r="H340" i="20"/>
  <c r="I340" i="20"/>
  <c r="J340" i="20"/>
  <c r="H341" i="20"/>
  <c r="I341" i="20"/>
  <c r="J341" i="20"/>
  <c r="H342" i="20"/>
  <c r="I342" i="20"/>
  <c r="J342" i="20"/>
  <c r="H343" i="20"/>
  <c r="I343" i="20"/>
  <c r="J343" i="20"/>
  <c r="H344" i="20"/>
  <c r="I344" i="20"/>
  <c r="J344" i="20"/>
  <c r="H345" i="20"/>
  <c r="I345" i="20"/>
  <c r="J345" i="20"/>
  <c r="H346" i="20"/>
  <c r="I346" i="20"/>
  <c r="J346" i="20"/>
  <c r="H347" i="20"/>
  <c r="I347" i="20"/>
  <c r="J347" i="20"/>
  <c r="H348" i="20"/>
  <c r="I348" i="20"/>
  <c r="J348" i="20"/>
  <c r="H349" i="20"/>
  <c r="I349" i="20"/>
  <c r="J349" i="20"/>
  <c r="H350" i="20"/>
  <c r="I350" i="20"/>
  <c r="J350" i="20"/>
  <c r="H351" i="20"/>
  <c r="I351" i="20"/>
  <c r="J351" i="20"/>
  <c r="H352" i="20"/>
  <c r="I352" i="20"/>
  <c r="J352" i="20"/>
  <c r="H353" i="20"/>
  <c r="I353" i="20"/>
  <c r="J353" i="20"/>
  <c r="H354" i="20"/>
  <c r="I354" i="20"/>
  <c r="J354" i="20"/>
  <c r="H355" i="20"/>
  <c r="I355" i="20"/>
  <c r="J355" i="20"/>
  <c r="H356" i="20"/>
  <c r="I356" i="20"/>
  <c r="J356" i="20"/>
  <c r="H357" i="20"/>
  <c r="I357" i="20"/>
  <c r="J357" i="20"/>
  <c r="H358" i="20"/>
  <c r="I358" i="20"/>
  <c r="J358" i="20"/>
  <c r="H359" i="20"/>
  <c r="I359" i="20"/>
  <c r="J359" i="20"/>
  <c r="H360" i="20"/>
  <c r="I360" i="20"/>
  <c r="J360" i="20"/>
  <c r="H361" i="20"/>
  <c r="I361" i="20"/>
  <c r="J361" i="20"/>
  <c r="H362" i="20"/>
  <c r="I362" i="20"/>
  <c r="J362" i="20"/>
  <c r="H363" i="20"/>
  <c r="I363" i="20"/>
  <c r="J363" i="20"/>
  <c r="H364" i="20"/>
  <c r="I364" i="20"/>
  <c r="J364" i="20"/>
  <c r="H365" i="20"/>
  <c r="I365" i="20"/>
  <c r="J365" i="20"/>
  <c r="H366" i="20"/>
  <c r="I366" i="20"/>
  <c r="J366" i="20"/>
  <c r="H367" i="20"/>
  <c r="I367" i="20"/>
  <c r="J367" i="20"/>
  <c r="H368" i="20"/>
  <c r="I368" i="20"/>
  <c r="J368" i="20"/>
  <c r="H369" i="20"/>
  <c r="I369" i="20"/>
  <c r="J369" i="20"/>
  <c r="H370" i="20"/>
  <c r="I370" i="20"/>
  <c r="J370" i="20"/>
  <c r="H371" i="20"/>
  <c r="I371" i="20"/>
  <c r="J371" i="20"/>
  <c r="H372" i="20"/>
  <c r="I372" i="20"/>
  <c r="J372" i="20"/>
  <c r="H373" i="20"/>
  <c r="I373" i="20"/>
  <c r="J373" i="20"/>
  <c r="H375" i="20"/>
  <c r="I375" i="20"/>
  <c r="J375" i="20"/>
  <c r="H376" i="20"/>
  <c r="I376" i="20"/>
  <c r="J376" i="20"/>
  <c r="H377" i="20"/>
  <c r="I377" i="20"/>
  <c r="J377" i="20"/>
  <c r="H378" i="20"/>
  <c r="I378" i="20"/>
  <c r="J378" i="20"/>
  <c r="H379" i="20"/>
  <c r="I379" i="20"/>
  <c r="J379" i="20"/>
  <c r="H380" i="20"/>
  <c r="I380" i="20"/>
  <c r="J380" i="20"/>
  <c r="H381" i="20"/>
  <c r="I381" i="20"/>
  <c r="J381" i="20"/>
  <c r="H382" i="20"/>
  <c r="I382" i="20"/>
  <c r="J382" i="20"/>
  <c r="H383" i="20"/>
  <c r="I383" i="20"/>
  <c r="J383" i="20"/>
  <c r="H384" i="20"/>
  <c r="I384" i="20"/>
  <c r="J384" i="20"/>
  <c r="H385" i="20"/>
  <c r="I385" i="20"/>
  <c r="J385" i="20"/>
  <c r="H386" i="20"/>
  <c r="I386" i="20"/>
  <c r="J386" i="20"/>
  <c r="H389" i="20"/>
  <c r="I389" i="20"/>
  <c r="J389" i="20"/>
  <c r="H390" i="20"/>
  <c r="I390" i="20"/>
  <c r="J390" i="20"/>
  <c r="H392" i="20"/>
  <c r="I392" i="20"/>
  <c r="J392" i="20"/>
  <c r="H393" i="20"/>
  <c r="I393" i="20"/>
  <c r="J393" i="20"/>
  <c r="H394" i="20"/>
  <c r="I394" i="20"/>
  <c r="J394" i="20"/>
  <c r="H395" i="20"/>
  <c r="I395" i="20"/>
  <c r="J395" i="20"/>
  <c r="H396" i="20"/>
  <c r="I396" i="20"/>
  <c r="J396" i="20"/>
  <c r="H397" i="20"/>
  <c r="I397" i="20"/>
  <c r="H398" i="20"/>
  <c r="I398" i="20"/>
  <c r="H399" i="20"/>
  <c r="I399" i="20"/>
  <c r="J399" i="20"/>
  <c r="H400" i="20"/>
  <c r="I400" i="20"/>
  <c r="J400" i="20"/>
  <c r="H401" i="20"/>
  <c r="I401" i="20"/>
  <c r="J401" i="20"/>
  <c r="H402" i="20"/>
  <c r="I402" i="20"/>
  <c r="H403" i="20"/>
  <c r="I403" i="20"/>
  <c r="J403" i="20"/>
  <c r="H404" i="20"/>
  <c r="I404" i="20"/>
  <c r="H405" i="20"/>
  <c r="I405" i="20"/>
  <c r="I406" i="20"/>
  <c r="J406" i="20"/>
  <c r="H407" i="20"/>
  <c r="I407" i="20"/>
  <c r="J407" i="20"/>
  <c r="H408" i="20"/>
  <c r="I408" i="20"/>
  <c r="I409" i="20"/>
  <c r="J409" i="20"/>
  <c r="H410" i="20"/>
  <c r="I410" i="20"/>
  <c r="J410" i="20"/>
  <c r="H411" i="20"/>
  <c r="I411" i="20"/>
  <c r="J411" i="20"/>
  <c r="H412" i="20"/>
  <c r="I412" i="20"/>
  <c r="J412" i="20"/>
  <c r="H413" i="20"/>
  <c r="I413" i="20"/>
  <c r="J413" i="20"/>
  <c r="H414" i="20"/>
  <c r="I414" i="20"/>
  <c r="J414" i="20"/>
  <c r="H415" i="20"/>
  <c r="I415" i="20"/>
  <c r="J415" i="20"/>
  <c r="H416" i="20"/>
  <c r="I416" i="20"/>
  <c r="H417" i="20"/>
  <c r="I417" i="20"/>
  <c r="J417" i="20"/>
  <c r="H418" i="20"/>
  <c r="I418" i="20"/>
  <c r="J418" i="20"/>
  <c r="H420" i="20"/>
  <c r="I420" i="20"/>
  <c r="J420" i="20"/>
  <c r="H422" i="20"/>
  <c r="I422" i="20"/>
  <c r="J21" i="20"/>
  <c r="I21" i="20"/>
  <c r="E455" i="5" l="1"/>
  <c r="F455" i="5" s="1"/>
  <c r="H455" i="5" s="1"/>
  <c r="E434" i="5"/>
  <c r="F434" i="5" s="1"/>
  <c r="H434" i="5" s="1"/>
  <c r="E588" i="5"/>
  <c r="F588" i="5" s="1"/>
  <c r="E338" i="5"/>
  <c r="F338" i="5" s="1"/>
  <c r="H338" i="5" s="1"/>
  <c r="ES673" i="19"/>
  <c r="ET673" i="19" s="1"/>
  <c r="ES749" i="19"/>
  <c r="ET749" i="19" s="1"/>
  <c r="ES508" i="19"/>
  <c r="ET508" i="19" s="1"/>
  <c r="I1457" i="5"/>
  <c r="I207" i="5"/>
  <c r="H207" i="5"/>
  <c r="I1456" i="5"/>
  <c r="I632" i="5"/>
  <c r="I316" i="5"/>
  <c r="H316" i="5"/>
  <c r="I206" i="5"/>
  <c r="H206" i="5"/>
  <c r="I205" i="5"/>
  <c r="H205" i="5"/>
  <c r="I213" i="5"/>
  <c r="H213" i="5"/>
  <c r="I214" i="5"/>
  <c r="H214" i="5"/>
  <c r="I212" i="5"/>
  <c r="H212" i="5"/>
  <c r="I847" i="5"/>
  <c r="I252" i="5"/>
  <c r="H252" i="5"/>
  <c r="I604" i="5"/>
  <c r="I328" i="5"/>
  <c r="H328" i="5"/>
  <c r="I455" i="5"/>
  <c r="I211" i="5"/>
  <c r="H211" i="5"/>
  <c r="N429" i="20"/>
  <c r="L439" i="27"/>
  <c r="H904" i="27"/>
  <c r="J439" i="27"/>
  <c r="J904" i="27"/>
  <c r="L904" i="27"/>
  <c r="H439" i="27"/>
  <c r="EN750" i="19"/>
  <c r="M893" i="20"/>
  <c r="EN749" i="19"/>
  <c r="M892" i="20"/>
  <c r="EN748" i="19"/>
  <c r="M891" i="20"/>
  <c r="EO751" i="19"/>
  <c r="N894" i="20"/>
  <c r="L515" i="20"/>
  <c r="H515" i="20"/>
  <c r="EP865" i="19"/>
  <c r="O429" i="20"/>
  <c r="EP818" i="19"/>
  <c r="O428" i="20"/>
  <c r="L438" i="20"/>
  <c r="M844" i="19"/>
  <c r="EL674" i="19" a="1"/>
  <c r="EL674" i="19" s="1"/>
  <c r="EL673" i="19" a="1"/>
  <c r="EL673" i="19" s="1"/>
  <c r="EM673" i="19" s="1"/>
  <c r="EQ673" i="19"/>
  <c r="M889" i="27" s="1"/>
  <c r="N889" i="27" s="1"/>
  <c r="O889" i="27" s="1"/>
  <c r="M335" i="19"/>
  <c r="EQ335" i="19" s="1"/>
  <c r="M424" i="27" s="1"/>
  <c r="N424" i="27" s="1"/>
  <c r="O424" i="27" s="1"/>
  <c r="M354" i="19"/>
  <c r="EQ354" i="19" s="1"/>
  <c r="M513" i="27" s="1"/>
  <c r="N513" i="27" s="1"/>
  <c r="O513" i="27" s="1"/>
  <c r="EL355" i="19" a="1"/>
  <c r="EL355" i="19" s="1"/>
  <c r="EM355" i="19" s="1"/>
  <c r="M230" i="19"/>
  <c r="M231" i="19"/>
  <c r="EQ231" i="19" s="1"/>
  <c r="M630" i="27" s="1"/>
  <c r="N630" i="27" s="1"/>
  <c r="O630" i="27" s="1"/>
  <c r="M232" i="19"/>
  <c r="EQ232" i="19" s="1"/>
  <c r="M631" i="27" s="1"/>
  <c r="N631" i="27" s="1"/>
  <c r="O631" i="27" s="1"/>
  <c r="M229" i="19"/>
  <c r="EL339" i="19" a="1"/>
  <c r="EL339" i="19" s="1"/>
  <c r="EM339" i="19" s="1"/>
  <c r="V870" i="27"/>
  <c r="V878" i="27"/>
  <c r="V106" i="27"/>
  <c r="V509" i="27"/>
  <c r="W121" i="27"/>
  <c r="U334" i="27"/>
  <c r="U476" i="27"/>
  <c r="W103" i="27"/>
  <c r="W115" i="27"/>
  <c r="U163" i="27"/>
  <c r="U220" i="27"/>
  <c r="V498" i="27"/>
  <c r="V849" i="27"/>
  <c r="W882" i="27"/>
  <c r="V489" i="27"/>
  <c r="V859" i="27"/>
  <c r="V612" i="27"/>
  <c r="V740" i="27"/>
  <c r="V776" i="27"/>
  <c r="V535" i="27"/>
  <c r="V585" i="27"/>
  <c r="V761" i="27"/>
  <c r="V773" i="27"/>
  <c r="V797" i="27"/>
  <c r="X204" i="27"/>
  <c r="U687" i="27"/>
  <c r="U855" i="27"/>
  <c r="V311" i="27"/>
  <c r="V453" i="27"/>
  <c r="X12" i="27"/>
  <c r="X98" i="27"/>
  <c r="V100" i="27"/>
  <c r="T207" i="27"/>
  <c r="X469" i="27"/>
  <c r="X808" i="27"/>
  <c r="V872" i="27"/>
  <c r="X876" i="27"/>
  <c r="U205" i="27"/>
  <c r="U403" i="27"/>
  <c r="W806" i="27"/>
  <c r="U8" i="27"/>
  <c r="W94" i="27"/>
  <c r="U95" i="27"/>
  <c r="U211" i="27"/>
  <c r="U235" i="27"/>
  <c r="V745" i="27"/>
  <c r="V769" i="27"/>
  <c r="W776" i="27"/>
  <c r="W800" i="27"/>
  <c r="W801" i="27"/>
  <c r="V805" i="27"/>
  <c r="V829" i="27"/>
  <c r="U860" i="27"/>
  <c r="V881" i="27"/>
  <c r="T11" i="27"/>
  <c r="X97" i="27"/>
  <c r="V209" i="27"/>
  <c r="V221" i="27"/>
  <c r="V257" i="27"/>
  <c r="V305" i="27"/>
  <c r="X452" i="27"/>
  <c r="U865" i="27"/>
  <c r="W881" i="27"/>
  <c r="V98" i="27"/>
  <c r="T136" i="27"/>
  <c r="V203" i="27"/>
  <c r="T237" i="27"/>
  <c r="U255" i="27"/>
  <c r="X866" i="27"/>
  <c r="V102" i="27"/>
  <c r="X103" i="27"/>
  <c r="V457" i="27"/>
  <c r="W105" i="27"/>
  <c r="V145" i="27"/>
  <c r="V334" i="27"/>
  <c r="T8" i="27"/>
  <c r="W10" i="27"/>
  <c r="V101" i="27"/>
  <c r="U566" i="27"/>
  <c r="T588" i="27"/>
  <c r="U670" i="27"/>
  <c r="V711" i="27"/>
  <c r="V759" i="27"/>
  <c r="X764" i="27"/>
  <c r="V795" i="27"/>
  <c r="U850" i="27"/>
  <c r="V867" i="27"/>
  <c r="V96" i="27"/>
  <c r="V454" i="27"/>
  <c r="V557" i="27"/>
  <c r="X583" i="27"/>
  <c r="T675" i="27"/>
  <c r="V802" i="27"/>
  <c r="V59" i="27"/>
  <c r="V801" i="27"/>
  <c r="V66" i="27"/>
  <c r="X88" i="27"/>
  <c r="V90" i="27"/>
  <c r="V111" i="27"/>
  <c r="V584" i="27"/>
  <c r="V712" i="27"/>
  <c r="V784" i="27"/>
  <c r="V844" i="27"/>
  <c r="X9" i="27"/>
  <c r="V49" i="27"/>
  <c r="V61" i="27"/>
  <c r="X71" i="27"/>
  <c r="V73" i="27"/>
  <c r="W90" i="27"/>
  <c r="V555" i="27"/>
  <c r="X669" i="27"/>
  <c r="W676" i="27"/>
  <c r="V683" i="27"/>
  <c r="X717" i="27"/>
  <c r="T753" i="27"/>
  <c r="X66" i="27"/>
  <c r="X78" i="27"/>
  <c r="W85" i="27"/>
  <c r="X90" i="27"/>
  <c r="X534" i="27"/>
  <c r="V537" i="27"/>
  <c r="V562" i="27"/>
  <c r="W671" i="27"/>
  <c r="X676" i="27"/>
  <c r="W707" i="27"/>
  <c r="W719" i="27"/>
  <c r="V762" i="27"/>
  <c r="U779" i="27"/>
  <c r="V786" i="27"/>
  <c r="V869" i="27"/>
  <c r="U32" i="27"/>
  <c r="W43" i="27"/>
  <c r="U56" i="27"/>
  <c r="W80" i="27"/>
  <c r="W91" i="27"/>
  <c r="T567" i="27"/>
  <c r="W574" i="27"/>
  <c r="X579" i="27"/>
  <c r="T755" i="27"/>
  <c r="V319" i="27"/>
  <c r="X574" i="27"/>
  <c r="X666" i="27"/>
  <c r="T754" i="27"/>
  <c r="X766" i="27"/>
  <c r="X790" i="27"/>
  <c r="X838" i="27"/>
  <c r="X79" i="27"/>
  <c r="T91" i="27"/>
  <c r="V266" i="27"/>
  <c r="V326" i="27"/>
  <c r="W342" i="27"/>
  <c r="W343" i="27"/>
  <c r="V395" i="27"/>
  <c r="V441" i="27"/>
  <c r="U612" i="27"/>
  <c r="W667" i="27"/>
  <c r="W691" i="27"/>
  <c r="V807" i="27"/>
  <c r="V45" i="27"/>
  <c r="V108" i="27"/>
  <c r="U253" i="27"/>
  <c r="U278" i="27"/>
  <c r="T287" i="27"/>
  <c r="V354" i="27"/>
  <c r="W403" i="27"/>
  <c r="V679" i="27"/>
  <c r="X756" i="27"/>
  <c r="X113" i="27"/>
  <c r="X125" i="27"/>
  <c r="T141" i="27"/>
  <c r="V163" i="27"/>
  <c r="W168" i="27"/>
  <c r="V220" i="27"/>
  <c r="V241" i="27"/>
  <c r="U249" i="27"/>
  <c r="X254" i="27"/>
  <c r="T258" i="27"/>
  <c r="W261" i="27"/>
  <c r="W273" i="27"/>
  <c r="T282" i="27"/>
  <c r="W309" i="27"/>
  <c r="V325" i="27"/>
  <c r="V506" i="27"/>
  <c r="V520" i="27"/>
  <c r="T551" i="27"/>
  <c r="T575" i="27"/>
  <c r="X667" i="27"/>
  <c r="U802" i="27"/>
  <c r="V68" i="27"/>
  <c r="V306" i="27"/>
  <c r="V588" i="27"/>
  <c r="V656" i="27"/>
  <c r="V668" i="27"/>
  <c r="V704" i="27"/>
  <c r="X174" i="27"/>
  <c r="X227" i="27"/>
  <c r="T239" i="27"/>
  <c r="V521" i="27"/>
  <c r="V687" i="27"/>
  <c r="X854" i="27"/>
  <c r="U39" i="27"/>
  <c r="U200" i="27"/>
  <c r="T205" i="27"/>
  <c r="U229" i="27"/>
  <c r="X306" i="27"/>
  <c r="W318" i="27"/>
  <c r="V337" i="27"/>
  <c r="U342" i="27"/>
  <c r="X509" i="27"/>
  <c r="V528" i="27"/>
  <c r="X552" i="27"/>
  <c r="U723" i="27"/>
  <c r="V834" i="27"/>
  <c r="X844" i="27"/>
  <c r="V16" i="27"/>
  <c r="X39" i="27"/>
  <c r="V41" i="27"/>
  <c r="W46" i="27"/>
  <c r="U126" i="27"/>
  <c r="V291" i="27"/>
  <c r="U296" i="27"/>
  <c r="X301" i="27"/>
  <c r="W313" i="27"/>
  <c r="V392" i="27"/>
  <c r="X453" i="27"/>
  <c r="X499" i="27"/>
  <c r="V501" i="27"/>
  <c r="V523" i="27"/>
  <c r="U528" i="27"/>
  <c r="X547" i="27"/>
  <c r="W566" i="27"/>
  <c r="V653" i="27"/>
  <c r="U658" i="27"/>
  <c r="T723" i="27"/>
  <c r="V754" i="27"/>
  <c r="V140" i="27"/>
  <c r="X150" i="27"/>
  <c r="V185" i="27"/>
  <c r="T195" i="27"/>
  <c r="W230" i="27"/>
  <c r="U231" i="27"/>
  <c r="V286" i="27"/>
  <c r="T296" i="27"/>
  <c r="V327" i="27"/>
  <c r="T337" i="27"/>
  <c r="X403" i="27"/>
  <c r="V418" i="27"/>
  <c r="X465" i="27"/>
  <c r="U471" i="27"/>
  <c r="V496" i="27"/>
  <c r="W501" i="27"/>
  <c r="X506" i="27"/>
  <c r="W523" i="27"/>
  <c r="U549" i="27"/>
  <c r="U561" i="27"/>
  <c r="U585" i="27"/>
  <c r="V616" i="27"/>
  <c r="V639" i="27"/>
  <c r="X670" i="27"/>
  <c r="V708" i="27"/>
  <c r="W723" i="27"/>
  <c r="T747" i="27"/>
  <c r="U754" i="27"/>
  <c r="V55" i="27"/>
  <c r="X145" i="27"/>
  <c r="W163" i="27"/>
  <c r="U286" i="27"/>
  <c r="U297" i="27"/>
  <c r="X303" i="27"/>
  <c r="X372" i="27"/>
  <c r="X409" i="27"/>
  <c r="U467" i="27"/>
  <c r="X484" i="27"/>
  <c r="W496" i="27"/>
  <c r="X505" i="27"/>
  <c r="V508" i="27"/>
  <c r="U517" i="27"/>
  <c r="X540" i="27"/>
  <c r="X553" i="27"/>
  <c r="W555" i="27"/>
  <c r="V575" i="27"/>
  <c r="T636" i="27"/>
  <c r="V643" i="27"/>
  <c r="U659" i="27"/>
  <c r="U725" i="27"/>
  <c r="V732" i="27"/>
  <c r="T742" i="27"/>
  <c r="V765" i="27"/>
  <c r="X807" i="27"/>
  <c r="V831" i="27"/>
  <c r="V845" i="27"/>
  <c r="V26" i="27"/>
  <c r="W30" i="27"/>
  <c r="V50" i="27"/>
  <c r="V130" i="27"/>
  <c r="W135" i="27"/>
  <c r="V142" i="27"/>
  <c r="V151" i="27"/>
  <c r="V196" i="27"/>
  <c r="V211" i="27"/>
  <c r="V240" i="27"/>
  <c r="W281" i="27"/>
  <c r="V297" i="27"/>
  <c r="W334" i="27"/>
  <c r="V350" i="27"/>
  <c r="V353" i="27"/>
  <c r="X384" i="27"/>
  <c r="V398" i="27"/>
  <c r="W408" i="27"/>
  <c r="V449" i="27"/>
  <c r="T518" i="27"/>
  <c r="X522" i="27"/>
  <c r="X548" i="27"/>
  <c r="U587" i="27"/>
  <c r="U610" i="27"/>
  <c r="V686" i="27"/>
  <c r="W715" i="27"/>
  <c r="T720" i="27"/>
  <c r="V727" i="27"/>
  <c r="V748" i="27"/>
  <c r="V760" i="27"/>
  <c r="V804" i="27"/>
  <c r="T807" i="27"/>
  <c r="X812" i="27"/>
  <c r="U819" i="27"/>
  <c r="X853" i="27"/>
  <c r="V882" i="27"/>
  <c r="V884" i="27"/>
  <c r="U12" i="27"/>
  <c r="U26" i="27"/>
  <c r="V33" i="27"/>
  <c r="W49" i="27"/>
  <c r="U62" i="27"/>
  <c r="X96" i="27"/>
  <c r="X101" i="27"/>
  <c r="U130" i="27"/>
  <c r="U142" i="27"/>
  <c r="T147" i="27"/>
  <c r="V149" i="27"/>
  <c r="V191" i="27"/>
  <c r="T245" i="27"/>
  <c r="X257" i="27"/>
  <c r="T281" i="27"/>
  <c r="X285" i="27"/>
  <c r="V345" i="27"/>
  <c r="T350" i="27"/>
  <c r="V372" i="27"/>
  <c r="T417" i="27"/>
  <c r="X466" i="27"/>
  <c r="V524" i="27"/>
  <c r="V610" i="27"/>
  <c r="T638" i="27"/>
  <c r="U721" i="27"/>
  <c r="W722" i="27"/>
  <c r="V794" i="27"/>
  <c r="U798" i="27"/>
  <c r="U813" i="27"/>
  <c r="T831" i="27"/>
  <c r="X843" i="27"/>
  <c r="X49" i="27"/>
  <c r="U6" i="27"/>
  <c r="X26" i="27"/>
  <c r="T100" i="27"/>
  <c r="X118" i="27"/>
  <c r="W125" i="27"/>
  <c r="X154" i="27"/>
  <c r="V186" i="27"/>
  <c r="X191" i="27"/>
  <c r="X292" i="27"/>
  <c r="U294" i="27"/>
  <c r="U335" i="27"/>
  <c r="T353" i="27"/>
  <c r="U381" i="27"/>
  <c r="V385" i="27"/>
  <c r="U487" i="27"/>
  <c r="V545" i="27"/>
  <c r="U588" i="27"/>
  <c r="V617" i="27"/>
  <c r="T686" i="27"/>
  <c r="U716" i="27"/>
  <c r="X722" i="27"/>
  <c r="U782" i="27"/>
  <c r="W794" i="27"/>
  <c r="W809" i="27"/>
  <c r="V813" i="27"/>
  <c r="V825" i="27"/>
  <c r="X755" i="27"/>
  <c r="T854" i="27"/>
  <c r="V863" i="27"/>
  <c r="V883" i="27"/>
  <c r="T125" i="27"/>
  <c r="V80" i="27"/>
  <c r="V127" i="27"/>
  <c r="V139" i="27"/>
  <c r="V166" i="27"/>
  <c r="X195" i="27"/>
  <c r="W200" i="27"/>
  <c r="V273" i="27"/>
  <c r="V343" i="27"/>
  <c r="V549" i="27"/>
  <c r="V581" i="27"/>
  <c r="V680" i="27"/>
  <c r="V690" i="27"/>
  <c r="V734" i="27"/>
  <c r="V811" i="27"/>
  <c r="W38" i="27"/>
  <c r="V231" i="27"/>
  <c r="V8" i="27"/>
  <c r="T23" i="27"/>
  <c r="U55" i="27"/>
  <c r="U70" i="27"/>
  <c r="V114" i="27"/>
  <c r="V136" i="27"/>
  <c r="V189" i="27"/>
  <c r="W204" i="27"/>
  <c r="U226" i="27"/>
  <c r="W236" i="27"/>
  <c r="X263" i="27"/>
  <c r="V275" i="27"/>
  <c r="V280" i="27"/>
  <c r="V312" i="27"/>
  <c r="U345" i="27"/>
  <c r="V352" i="27"/>
  <c r="X383" i="27"/>
  <c r="U417" i="27"/>
  <c r="V478" i="27"/>
  <c r="T532" i="27"/>
  <c r="V546" i="27"/>
  <c r="X665" i="27"/>
  <c r="V677" i="27"/>
  <c r="V699" i="27"/>
  <c r="X741" i="27"/>
  <c r="T751" i="27"/>
  <c r="X759" i="27"/>
  <c r="V788" i="27"/>
  <c r="V800" i="27"/>
  <c r="V187" i="27"/>
  <c r="T244" i="27"/>
  <c r="V258" i="27"/>
  <c r="U261" i="27"/>
  <c r="V571" i="27"/>
  <c r="X653" i="27"/>
  <c r="X695" i="27"/>
  <c r="X343" i="27"/>
  <c r="T707" i="27"/>
  <c r="X831" i="27"/>
  <c r="U848" i="27"/>
  <c r="T853" i="27"/>
  <c r="X11" i="27"/>
  <c r="W24" i="27"/>
  <c r="V35" i="27"/>
  <c r="X60" i="27"/>
  <c r="X65" i="27"/>
  <c r="V67" i="27"/>
  <c r="V104" i="27"/>
  <c r="V126" i="27"/>
  <c r="X129" i="27"/>
  <c r="X141" i="27"/>
  <c r="X158" i="27"/>
  <c r="V160" i="27"/>
  <c r="V184" i="27"/>
  <c r="V193" i="27"/>
  <c r="W216" i="27"/>
  <c r="W221" i="27"/>
  <c r="V230" i="27"/>
  <c r="V238" i="27"/>
  <c r="V243" i="27"/>
  <c r="U247" i="27"/>
  <c r="T263" i="27"/>
  <c r="V265" i="27"/>
  <c r="U270" i="27"/>
  <c r="V342" i="27"/>
  <c r="W410" i="27"/>
  <c r="T437" i="27"/>
  <c r="X441" i="27"/>
  <c r="V482" i="27"/>
  <c r="U494" i="27"/>
  <c r="U495" i="27"/>
  <c r="X527" i="27"/>
  <c r="T538" i="27"/>
  <c r="U546" i="27"/>
  <c r="X560" i="27"/>
  <c r="W593" i="27"/>
  <c r="X598" i="27"/>
  <c r="T610" i="27"/>
  <c r="V631" i="27"/>
  <c r="X638" i="27"/>
  <c r="V691" i="27"/>
  <c r="T692" i="27"/>
  <c r="X704" i="27"/>
  <c r="V726" i="27"/>
  <c r="U752" i="27"/>
  <c r="U753" i="27"/>
  <c r="V756" i="27"/>
  <c r="X758" i="27"/>
  <c r="W808" i="27"/>
  <c r="V865" i="27"/>
  <c r="X873" i="27"/>
  <c r="W877" i="27"/>
  <c r="V192" i="27"/>
  <c r="V112" i="27"/>
  <c r="V146" i="27"/>
  <c r="V591" i="27"/>
  <c r="X15" i="27"/>
  <c r="X338" i="27"/>
  <c r="V378" i="27"/>
  <c r="V615" i="27"/>
  <c r="U646" i="27"/>
  <c r="V721" i="27"/>
  <c r="V724" i="27"/>
  <c r="V771" i="27"/>
  <c r="V793" i="27"/>
  <c r="W838" i="27"/>
  <c r="U19" i="27"/>
  <c r="V32" i="27"/>
  <c r="V52" i="27"/>
  <c r="T59" i="27"/>
  <c r="W61" i="27"/>
  <c r="W66" i="27"/>
  <c r="U67" i="27"/>
  <c r="U72" i="27"/>
  <c r="V138" i="27"/>
  <c r="W159" i="27"/>
  <c r="W160" i="27"/>
  <c r="V165" i="27"/>
  <c r="V170" i="27"/>
  <c r="U172" i="27"/>
  <c r="T177" i="27"/>
  <c r="U195" i="27"/>
  <c r="T211" i="27"/>
  <c r="V223" i="27"/>
  <c r="X225" i="27"/>
  <c r="X230" i="27"/>
  <c r="V233" i="27"/>
  <c r="W254" i="27"/>
  <c r="W265" i="27"/>
  <c r="V272" i="27"/>
  <c r="V287" i="27"/>
  <c r="T352" i="27"/>
  <c r="X364" i="27"/>
  <c r="V366" i="27"/>
  <c r="V456" i="27"/>
  <c r="U461" i="27"/>
  <c r="W473" i="27"/>
  <c r="X478" i="27"/>
  <c r="U539" i="27"/>
  <c r="W540" i="27"/>
  <c r="T546" i="27"/>
  <c r="W652" i="27"/>
  <c r="V689" i="27"/>
  <c r="U693" i="27"/>
  <c r="X731" i="27"/>
  <c r="X735" i="27"/>
  <c r="U738" i="27"/>
  <c r="T783" i="27"/>
  <c r="T813" i="27"/>
  <c r="T818" i="27"/>
  <c r="V852" i="27"/>
  <c r="W296" i="27"/>
  <c r="V283" i="27"/>
  <c r="V23" i="27"/>
  <c r="V124" i="27"/>
  <c r="V665" i="27"/>
  <c r="X197" i="27"/>
  <c r="W229" i="27"/>
  <c r="V332" i="27"/>
  <c r="V22" i="27"/>
  <c r="V27" i="27"/>
  <c r="V42" i="27"/>
  <c r="X62" i="27"/>
  <c r="T67" i="27"/>
  <c r="T76" i="27"/>
  <c r="U78" i="27"/>
  <c r="V86" i="27"/>
  <c r="T99" i="27"/>
  <c r="V120" i="27"/>
  <c r="V133" i="27"/>
  <c r="X160" i="27"/>
  <c r="U190" i="27"/>
  <c r="W191" i="27"/>
  <c r="V195" i="27"/>
  <c r="V208" i="27"/>
  <c r="V213" i="27"/>
  <c r="X238" i="27"/>
  <c r="V267" i="27"/>
  <c r="T297" i="27"/>
  <c r="X334" i="27"/>
  <c r="V341" i="27"/>
  <c r="X347" i="27"/>
  <c r="V349" i="27"/>
  <c r="V361" i="27"/>
  <c r="V370" i="27"/>
  <c r="U375" i="27"/>
  <c r="T407" i="27"/>
  <c r="V463" i="27"/>
  <c r="X494" i="27"/>
  <c r="T507" i="27"/>
  <c r="W519" i="27"/>
  <c r="X524" i="27"/>
  <c r="T534" i="27"/>
  <c r="V539" i="27"/>
  <c r="V560" i="27"/>
  <c r="T568" i="27"/>
  <c r="V599" i="27"/>
  <c r="U640" i="27"/>
  <c r="W644" i="27"/>
  <c r="U689" i="27"/>
  <c r="V696" i="27"/>
  <c r="X698" i="27"/>
  <c r="V725" i="27"/>
  <c r="V763" i="27"/>
  <c r="V772" i="27"/>
  <c r="X795" i="27"/>
  <c r="X805" i="27"/>
  <c r="X21" i="27"/>
  <c r="X36" i="27"/>
  <c r="V175" i="27"/>
  <c r="X229" i="27"/>
  <c r="X293" i="27"/>
  <c r="T360" i="27"/>
  <c r="V406" i="27"/>
  <c r="V488" i="27"/>
  <c r="T569" i="27"/>
  <c r="V697" i="27"/>
  <c r="V828" i="27"/>
  <c r="X58" i="27"/>
  <c r="V70" i="27"/>
  <c r="W146" i="27"/>
  <c r="V12" i="27"/>
  <c r="U42" i="27"/>
  <c r="T47" i="27"/>
  <c r="X52" i="27"/>
  <c r="V56" i="27"/>
  <c r="U74" i="27"/>
  <c r="X116" i="27"/>
  <c r="T120" i="27"/>
  <c r="X130" i="27"/>
  <c r="W149" i="27"/>
  <c r="U150" i="27"/>
  <c r="T155" i="27"/>
  <c r="V217" i="27"/>
  <c r="X218" i="27"/>
  <c r="U266" i="27"/>
  <c r="X272" i="27"/>
  <c r="V281" i="27"/>
  <c r="X319" i="27"/>
  <c r="X333" i="27"/>
  <c r="U360" i="27"/>
  <c r="T456" i="27"/>
  <c r="X468" i="27"/>
  <c r="X472" i="27"/>
  <c r="W509" i="27"/>
  <c r="X519" i="27"/>
  <c r="V579" i="27"/>
  <c r="V594" i="27"/>
  <c r="T616" i="27"/>
  <c r="X635" i="27"/>
  <c r="T640" i="27"/>
  <c r="T645" i="27"/>
  <c r="W664" i="27"/>
  <c r="U696" i="27"/>
  <c r="W728" i="27"/>
  <c r="V809" i="27"/>
  <c r="V819" i="27"/>
  <c r="T173" i="27"/>
  <c r="V561" i="27"/>
  <c r="V199" i="27"/>
  <c r="V9" i="27"/>
  <c r="U15" i="27"/>
  <c r="V39" i="27"/>
  <c r="W54" i="27"/>
  <c r="U63" i="27"/>
  <c r="V76" i="27"/>
  <c r="V113" i="27"/>
  <c r="T115" i="27"/>
  <c r="V122" i="27"/>
  <c r="V147" i="27"/>
  <c r="W166" i="27"/>
  <c r="X169" i="27"/>
  <c r="T217" i="27"/>
  <c r="U230" i="27"/>
  <c r="T271" i="27"/>
  <c r="V296" i="27"/>
  <c r="X313" i="27"/>
  <c r="W326" i="27"/>
  <c r="X365" i="27"/>
  <c r="V390" i="27"/>
  <c r="V396" i="27"/>
  <c r="T411" i="27"/>
  <c r="V416" i="27"/>
  <c r="V443" i="27"/>
  <c r="V465" i="27"/>
  <c r="V477" i="27"/>
  <c r="V559" i="27"/>
  <c r="V569" i="27"/>
  <c r="W609" i="27"/>
  <c r="W636" i="27"/>
  <c r="X639" i="27"/>
  <c r="W640" i="27"/>
  <c r="X645" i="27"/>
  <c r="V663" i="27"/>
  <c r="U686" i="27"/>
  <c r="V695" i="27"/>
  <c r="V752" i="27"/>
  <c r="V787" i="27"/>
  <c r="U812" i="27"/>
  <c r="U822" i="27"/>
  <c r="U707" i="27"/>
  <c r="T741" i="27"/>
  <c r="W6" i="27"/>
  <c r="V38" i="27"/>
  <c r="V46" i="27"/>
  <c r="T62" i="27"/>
  <c r="V87" i="27"/>
  <c r="V105" i="27"/>
  <c r="V125" i="27"/>
  <c r="V128" i="27"/>
  <c r="V157" i="27"/>
  <c r="V269" i="27"/>
  <c r="V346" i="27"/>
  <c r="V356" i="27"/>
  <c r="V402" i="27"/>
  <c r="V452" i="27"/>
  <c r="U488" i="27"/>
  <c r="W488" i="27"/>
  <c r="V518" i="27"/>
  <c r="V586" i="27"/>
  <c r="U599" i="27"/>
  <c r="W599" i="27"/>
  <c r="V626" i="27"/>
  <c r="V652" i="27"/>
  <c r="V673" i="27"/>
  <c r="T717" i="27"/>
  <c r="V730" i="27"/>
  <c r="T759" i="27"/>
  <c r="V832" i="27"/>
  <c r="U838" i="27"/>
  <c r="V868" i="27"/>
  <c r="U741" i="27"/>
  <c r="W741" i="27"/>
  <c r="T21" i="27"/>
  <c r="T409" i="27"/>
  <c r="T704" i="27"/>
  <c r="T19" i="27"/>
  <c r="V30" i="27"/>
  <c r="X33" i="27"/>
  <c r="W67" i="27"/>
  <c r="X108" i="27"/>
  <c r="U120" i="27"/>
  <c r="W120" i="27"/>
  <c r="V181" i="27"/>
  <c r="V225" i="27"/>
  <c r="V246" i="27"/>
  <c r="W249" i="27"/>
  <c r="V251" i="27"/>
  <c r="V259" i="27"/>
  <c r="V290" i="27"/>
  <c r="X400" i="27"/>
  <c r="U402" i="27"/>
  <c r="W402" i="27"/>
  <c r="U473" i="27"/>
  <c r="T488" i="27"/>
  <c r="X528" i="27"/>
  <c r="V568" i="27"/>
  <c r="X576" i="27"/>
  <c r="V578" i="27"/>
  <c r="V618" i="27"/>
  <c r="V662" i="27"/>
  <c r="T683" i="27"/>
  <c r="V706" i="27"/>
  <c r="V716" i="27"/>
  <c r="X830" i="27"/>
  <c r="V876" i="27"/>
  <c r="X25" i="27"/>
  <c r="T33" i="27"/>
  <c r="X38" i="27"/>
  <c r="V74" i="27"/>
  <c r="V79" i="27"/>
  <c r="U84" i="27"/>
  <c r="X87" i="27"/>
  <c r="X136" i="27"/>
  <c r="W154" i="27"/>
  <c r="V176" i="27"/>
  <c r="U181" i="27"/>
  <c r="X186" i="27"/>
  <c r="T186" i="27"/>
  <c r="V214" i="27"/>
  <c r="X217" i="27"/>
  <c r="T222" i="27"/>
  <c r="W225" i="27"/>
  <c r="X231" i="27"/>
  <c r="X233" i="27"/>
  <c r="X295" i="27"/>
  <c r="X317" i="27"/>
  <c r="V330" i="27"/>
  <c r="X332" i="27"/>
  <c r="X346" i="27"/>
  <c r="V375" i="27"/>
  <c r="V377" i="27"/>
  <c r="V380" i="27"/>
  <c r="V413" i="27"/>
  <c r="U450" i="27"/>
  <c r="V480" i="27"/>
  <c r="X488" i="27"/>
  <c r="X493" i="27"/>
  <c r="V495" i="27"/>
  <c r="X498" i="27"/>
  <c r="V500" i="27"/>
  <c r="W505" i="27"/>
  <c r="V517" i="27"/>
  <c r="V525" i="27"/>
  <c r="V530" i="27"/>
  <c r="X532" i="27"/>
  <c r="V608" i="27"/>
  <c r="W662" i="27"/>
  <c r="U662" i="27"/>
  <c r="W670" i="27"/>
  <c r="T696" i="27"/>
  <c r="V817" i="27"/>
  <c r="V822" i="27"/>
  <c r="X825" i="27"/>
  <c r="V827" i="27"/>
  <c r="W858" i="27"/>
  <c r="W874" i="27"/>
  <c r="X16" i="27"/>
  <c r="X64" i="27"/>
  <c r="U79" i="27"/>
  <c r="X84" i="27"/>
  <c r="W97" i="27"/>
  <c r="U115" i="27"/>
  <c r="U176" i="27"/>
  <c r="W201" i="27"/>
  <c r="X236" i="27"/>
  <c r="X310" i="27"/>
  <c r="U413" i="27"/>
  <c r="X706" i="27"/>
  <c r="U766" i="27"/>
  <c r="W766" i="27"/>
  <c r="W812" i="27"/>
  <c r="X17" i="27"/>
  <c r="T17" i="27"/>
  <c r="T609" i="27"/>
  <c r="X609" i="27"/>
  <c r="V18" i="27"/>
  <c r="V21" i="27"/>
  <c r="W34" i="27"/>
  <c r="X48" i="27"/>
  <c r="V53" i="27"/>
  <c r="V58" i="27"/>
  <c r="V71" i="27"/>
  <c r="W84" i="27"/>
  <c r="V99" i="27"/>
  <c r="T101" i="27"/>
  <c r="W106" i="27"/>
  <c r="U111" i="27"/>
  <c r="U112" i="27"/>
  <c r="T154" i="27"/>
  <c r="V161" i="27"/>
  <c r="X163" i="27"/>
  <c r="X245" i="27"/>
  <c r="W253" i="27"/>
  <c r="V255" i="27"/>
  <c r="T274" i="27"/>
  <c r="U302" i="27"/>
  <c r="U477" i="27"/>
  <c r="U505" i="27"/>
  <c r="X507" i="27"/>
  <c r="V514" i="27"/>
  <c r="X520" i="27"/>
  <c r="V527" i="27"/>
  <c r="V547" i="27"/>
  <c r="X549" i="27"/>
  <c r="V552" i="27"/>
  <c r="X555" i="27"/>
  <c r="T560" i="27"/>
  <c r="X575" i="27"/>
  <c r="X588" i="27"/>
  <c r="T667" i="27"/>
  <c r="X675" i="27"/>
  <c r="V713" i="27"/>
  <c r="V747" i="27"/>
  <c r="X750" i="27"/>
  <c r="T750" i="27"/>
  <c r="U783" i="27"/>
  <c r="T88" i="27"/>
  <c r="X226" i="27"/>
  <c r="T226" i="27"/>
  <c r="X27" i="27"/>
  <c r="X45" i="27"/>
  <c r="X47" i="27"/>
  <c r="U58" i="27"/>
  <c r="W70" i="27"/>
  <c r="W71" i="27"/>
  <c r="X89" i="27"/>
  <c r="X112" i="27"/>
  <c r="T112" i="27"/>
  <c r="X117" i="27"/>
  <c r="T130" i="27"/>
  <c r="W142" i="27"/>
  <c r="U151" i="27"/>
  <c r="T158" i="27"/>
  <c r="W173" i="27"/>
  <c r="W178" i="27"/>
  <c r="X183" i="27"/>
  <c r="X198" i="27"/>
  <c r="T198" i="27"/>
  <c r="W227" i="27"/>
  <c r="W233" i="27"/>
  <c r="X248" i="27"/>
  <c r="X302" i="27"/>
  <c r="W375" i="27"/>
  <c r="X399" i="27"/>
  <c r="W414" i="27"/>
  <c r="W446" i="27"/>
  <c r="U446" i="27"/>
  <c r="X477" i="27"/>
  <c r="T477" i="27"/>
  <c r="X487" i="27"/>
  <c r="W552" i="27"/>
  <c r="T585" i="27"/>
  <c r="U592" i="27"/>
  <c r="W598" i="27"/>
  <c r="T603" i="27"/>
  <c r="X603" i="27"/>
  <c r="T639" i="27"/>
  <c r="X664" i="27"/>
  <c r="U667" i="27"/>
  <c r="U671" i="27"/>
  <c r="T679" i="27"/>
  <c r="X684" i="27"/>
  <c r="X693" i="27"/>
  <c r="T693" i="27"/>
  <c r="X798" i="27"/>
  <c r="V879" i="27"/>
  <c r="W8" i="27"/>
  <c r="V11" i="27"/>
  <c r="V29" i="27"/>
  <c r="X31" i="27"/>
  <c r="T34" i="27"/>
  <c r="T45" i="27"/>
  <c r="V62" i="27"/>
  <c r="V63" i="27"/>
  <c r="V85" i="27"/>
  <c r="U86" i="27"/>
  <c r="X94" i="27"/>
  <c r="T94" i="27"/>
  <c r="W114" i="27"/>
  <c r="U119" i="27"/>
  <c r="W139" i="27"/>
  <c r="V148" i="27"/>
  <c r="V150" i="27"/>
  <c r="V177" i="27"/>
  <c r="U199" i="27"/>
  <c r="V210" i="27"/>
  <c r="T238" i="27"/>
  <c r="V245" i="27"/>
  <c r="T247" i="27"/>
  <c r="V250" i="27"/>
  <c r="W258" i="27"/>
  <c r="U258" i="27"/>
  <c r="W354" i="27"/>
  <c r="T399" i="27"/>
  <c r="V403" i="27"/>
  <c r="V459" i="27"/>
  <c r="T487" i="27"/>
  <c r="U496" i="27"/>
  <c r="U497" i="27"/>
  <c r="X502" i="27"/>
  <c r="T502" i="27"/>
  <c r="V597" i="27"/>
  <c r="V600" i="27"/>
  <c r="U622" i="27"/>
  <c r="U636" i="27"/>
  <c r="V661" i="27"/>
  <c r="X783" i="27"/>
  <c r="T798" i="27"/>
  <c r="V838" i="27"/>
  <c r="V839" i="27"/>
  <c r="V854" i="27"/>
  <c r="U733" i="27"/>
  <c r="W733" i="27"/>
  <c r="X8" i="27"/>
  <c r="W11" i="27"/>
  <c r="X24" i="27"/>
  <c r="W28" i="27"/>
  <c r="W33" i="27"/>
  <c r="W68" i="27"/>
  <c r="W83" i="27"/>
  <c r="W100" i="27"/>
  <c r="U173" i="27"/>
  <c r="W180" i="27"/>
  <c r="X200" i="27"/>
  <c r="X242" i="27"/>
  <c r="V249" i="27"/>
  <c r="U289" i="27"/>
  <c r="V293" i="27"/>
  <c r="X294" i="27"/>
  <c r="V303" i="27"/>
  <c r="U337" i="27"/>
  <c r="V376" i="27"/>
  <c r="X414" i="27"/>
  <c r="V466" i="27"/>
  <c r="V471" i="27"/>
  <c r="W484" i="27"/>
  <c r="V540" i="27"/>
  <c r="X546" i="27"/>
  <c r="U552" i="27"/>
  <c r="V566" i="27"/>
  <c r="X585" i="27"/>
  <c r="V587" i="27"/>
  <c r="V595" i="27"/>
  <c r="W617" i="27"/>
  <c r="U701" i="27"/>
  <c r="X729" i="27"/>
  <c r="V731" i="27"/>
  <c r="V733" i="27"/>
  <c r="V738" i="27"/>
  <c r="V744" i="27"/>
  <c r="X760" i="27"/>
  <c r="V808" i="27"/>
  <c r="X818" i="27"/>
  <c r="T819" i="27"/>
  <c r="U692" i="27"/>
  <c r="W692" i="27"/>
  <c r="T347" i="27"/>
  <c r="T731" i="27"/>
  <c r="X142" i="27"/>
  <c r="T142" i="27"/>
  <c r="V31" i="27"/>
  <c r="T41" i="27"/>
  <c r="V44" i="27"/>
  <c r="U46" i="27"/>
  <c r="V65" i="27"/>
  <c r="V72" i="27"/>
  <c r="W73" i="27"/>
  <c r="T123" i="27"/>
  <c r="W129" i="27"/>
  <c r="X139" i="27"/>
  <c r="T170" i="27"/>
  <c r="U186" i="27"/>
  <c r="W187" i="27"/>
  <c r="U192" i="27"/>
  <c r="V197" i="27"/>
  <c r="T199" i="27"/>
  <c r="V226" i="27"/>
  <c r="V237" i="27"/>
  <c r="U329" i="27"/>
  <c r="X354" i="27"/>
  <c r="W357" i="27"/>
  <c r="V383" i="27"/>
  <c r="V409" i="27"/>
  <c r="X511" i="27"/>
  <c r="T556" i="27"/>
  <c r="W594" i="27"/>
  <c r="V692" i="27"/>
  <c r="X694" i="27"/>
  <c r="W696" i="27"/>
  <c r="V714" i="27"/>
  <c r="X723" i="27"/>
  <c r="X728" i="27"/>
  <c r="W744" i="27"/>
  <c r="X775" i="27"/>
  <c r="V789" i="27"/>
  <c r="T790" i="27"/>
  <c r="V792" i="27"/>
  <c r="X802" i="27"/>
  <c r="U14" i="27"/>
  <c r="V19" i="27"/>
  <c r="U22" i="27"/>
  <c r="W36" i="27"/>
  <c r="U52" i="27"/>
  <c r="X68" i="27"/>
  <c r="W76" i="27"/>
  <c r="V81" i="27"/>
  <c r="V89" i="27"/>
  <c r="W92" i="27"/>
  <c r="X105" i="27"/>
  <c r="W110" i="27"/>
  <c r="V115" i="27"/>
  <c r="U118" i="27"/>
  <c r="W132" i="27"/>
  <c r="X156" i="27"/>
  <c r="V158" i="27"/>
  <c r="W162" i="27"/>
  <c r="V178" i="27"/>
  <c r="W183" i="27"/>
  <c r="W212" i="27"/>
  <c r="U219" i="27"/>
  <c r="W220" i="27"/>
  <c r="U237" i="27"/>
  <c r="V247" i="27"/>
  <c r="W263" i="27"/>
  <c r="X271" i="27"/>
  <c r="X287" i="27"/>
  <c r="V294" i="27"/>
  <c r="T305" i="27"/>
  <c r="V309" i="27"/>
  <c r="U310" i="27"/>
  <c r="X348" i="27"/>
  <c r="U350" i="27"/>
  <c r="U356" i="27"/>
  <c r="V360" i="27"/>
  <c r="X376" i="27"/>
  <c r="W382" i="27"/>
  <c r="W399" i="27"/>
  <c r="V411" i="27"/>
  <c r="X412" i="27"/>
  <c r="T444" i="27"/>
  <c r="U449" i="27"/>
  <c r="V502" i="27"/>
  <c r="V510" i="27"/>
  <c r="V532" i="27"/>
  <c r="V542" i="27"/>
  <c r="W602" i="27"/>
  <c r="V614" i="27"/>
  <c r="V622" i="27"/>
  <c r="U680" i="27"/>
  <c r="U684" i="27"/>
  <c r="V693" i="27"/>
  <c r="W703" i="27"/>
  <c r="T735" i="27"/>
  <c r="X742" i="27"/>
  <c r="X743" i="27"/>
  <c r="T767" i="27"/>
  <c r="V774" i="27"/>
  <c r="W779" i="27"/>
  <c r="V821" i="27"/>
  <c r="X837" i="27"/>
  <c r="X845" i="27"/>
  <c r="T845" i="27"/>
  <c r="U869" i="27"/>
  <c r="W286" i="27"/>
  <c r="U320" i="27"/>
  <c r="X358" i="27"/>
  <c r="U362" i="27"/>
  <c r="X375" i="27"/>
  <c r="U379" i="27"/>
  <c r="W394" i="27"/>
  <c r="W415" i="27"/>
  <c r="V470" i="27"/>
  <c r="X539" i="27"/>
  <c r="T541" i="27"/>
  <c r="T558" i="27"/>
  <c r="V582" i="27"/>
  <c r="X594" i="27"/>
  <c r="V603" i="27"/>
  <c r="W631" i="27"/>
  <c r="V671" i="27"/>
  <c r="U677" i="27"/>
  <c r="V707" i="27"/>
  <c r="X727" i="27"/>
  <c r="X737" i="27"/>
  <c r="V741" i="27"/>
  <c r="T789" i="27"/>
  <c r="U801" i="27"/>
  <c r="W804" i="27"/>
  <c r="U816" i="27"/>
  <c r="V853" i="27"/>
  <c r="X37" i="27"/>
  <c r="V40" i="27"/>
  <c r="V48" i="27"/>
  <c r="W60" i="27"/>
  <c r="V64" i="27"/>
  <c r="V75" i="27"/>
  <c r="X106" i="27"/>
  <c r="V109" i="27"/>
  <c r="X111" i="27"/>
  <c r="V141" i="27"/>
  <c r="V159" i="27"/>
  <c r="V162" i="27"/>
  <c r="U170" i="27"/>
  <c r="V205" i="27"/>
  <c r="W206" i="27"/>
  <c r="V216" i="27"/>
  <c r="W218" i="27"/>
  <c r="V219" i="27"/>
  <c r="V253" i="27"/>
  <c r="X256" i="27"/>
  <c r="X281" i="27"/>
  <c r="V285" i="27"/>
  <c r="U295" i="27"/>
  <c r="T314" i="27"/>
  <c r="V322" i="27"/>
  <c r="V340" i="27"/>
  <c r="V365" i="27"/>
  <c r="V397" i="27"/>
  <c r="V410" i="27"/>
  <c r="U453" i="27"/>
  <c r="X460" i="27"/>
  <c r="W472" i="27"/>
  <c r="V473" i="27"/>
  <c r="V481" i="27"/>
  <c r="V486" i="27"/>
  <c r="X496" i="27"/>
  <c r="X526" i="27"/>
  <c r="W532" i="27"/>
  <c r="V543" i="27"/>
  <c r="V601" i="27"/>
  <c r="W618" i="27"/>
  <c r="V641" i="27"/>
  <c r="U653" i="27"/>
  <c r="X655" i="27"/>
  <c r="W658" i="27"/>
  <c r="V660" i="27"/>
  <c r="X661" i="27"/>
  <c r="T661" i="27"/>
  <c r="V694" i="27"/>
  <c r="V705" i="27"/>
  <c r="U728" i="27"/>
  <c r="V739" i="27"/>
  <c r="V746" i="27"/>
  <c r="W770" i="27"/>
  <c r="V780" i="27"/>
  <c r="X788" i="27"/>
  <c r="X789" i="27"/>
  <c r="V810" i="27"/>
  <c r="V841" i="27"/>
  <c r="U242" i="27"/>
  <c r="V263" i="27"/>
  <c r="W266" i="27"/>
  <c r="X268" i="27"/>
  <c r="V274" i="27"/>
  <c r="V310" i="27"/>
  <c r="T313" i="27"/>
  <c r="U318" i="27"/>
  <c r="V323" i="27"/>
  <c r="W333" i="27"/>
  <c r="U338" i="27"/>
  <c r="U349" i="27"/>
  <c r="T356" i="27"/>
  <c r="X367" i="27"/>
  <c r="V369" i="27"/>
  <c r="X389" i="27"/>
  <c r="X401" i="27"/>
  <c r="V414" i="27"/>
  <c r="X417" i="27"/>
  <c r="V446" i="27"/>
  <c r="V447" i="27"/>
  <c r="X455" i="27"/>
  <c r="X464" i="27"/>
  <c r="V469" i="27"/>
  <c r="W478" i="27"/>
  <c r="V483" i="27"/>
  <c r="V485" i="27"/>
  <c r="T489" i="27"/>
  <c r="T522" i="27"/>
  <c r="V534" i="27"/>
  <c r="V550" i="27"/>
  <c r="X568" i="27"/>
  <c r="U570" i="27"/>
  <c r="V605" i="27"/>
  <c r="X621" i="27"/>
  <c r="X646" i="27"/>
  <c r="X652" i="27"/>
  <c r="T669" i="27"/>
  <c r="T671" i="27"/>
  <c r="V674" i="27"/>
  <c r="X677" i="27"/>
  <c r="V684" i="27"/>
  <c r="X687" i="27"/>
  <c r="X702" i="27"/>
  <c r="W704" i="27"/>
  <c r="X708" i="27"/>
  <c r="W711" i="27"/>
  <c r="U730" i="27"/>
  <c r="V735" i="27"/>
  <c r="V751" i="27"/>
  <c r="X757" i="27"/>
  <c r="W764" i="27"/>
  <c r="U778" i="27"/>
  <c r="W782" i="27"/>
  <c r="V783" i="27"/>
  <c r="U790" i="27"/>
  <c r="U795" i="27"/>
  <c r="U810" i="27"/>
  <c r="V818" i="27"/>
  <c r="W820" i="27"/>
  <c r="V847" i="27"/>
  <c r="U851" i="27"/>
  <c r="W855" i="27"/>
  <c r="V860" i="27"/>
  <c r="V871" i="27"/>
  <c r="W866" i="27"/>
  <c r="U867" i="27"/>
  <c r="V875" i="27"/>
  <c r="V877" i="27"/>
  <c r="T420" i="27"/>
  <c r="V437" i="27"/>
  <c r="V451" i="27"/>
  <c r="V458" i="27"/>
  <c r="V474" i="27"/>
  <c r="V516" i="27"/>
  <c r="W520" i="27"/>
  <c r="V526" i="27"/>
  <c r="V529" i="27"/>
  <c r="V541" i="27"/>
  <c r="U575" i="27"/>
  <c r="V596" i="27"/>
  <c r="V609" i="27"/>
  <c r="V644" i="27"/>
  <c r="W649" i="27"/>
  <c r="W650" i="27"/>
  <c r="U665" i="27"/>
  <c r="V667" i="27"/>
  <c r="V675" i="27"/>
  <c r="V715" i="27"/>
  <c r="V729" i="27"/>
  <c r="V750" i="27"/>
  <c r="W756" i="27"/>
  <c r="V790" i="27"/>
  <c r="T804" i="27"/>
  <c r="T812" i="27"/>
  <c r="V814" i="27"/>
  <c r="V843" i="27"/>
  <c r="V851" i="27"/>
  <c r="V861" i="27"/>
  <c r="V864" i="27"/>
  <c r="U31" i="27"/>
  <c r="W57" i="27"/>
  <c r="W78" i="27"/>
  <c r="W86" i="27"/>
  <c r="U166" i="27"/>
  <c r="W170" i="27"/>
  <c r="W217" i="27"/>
  <c r="U217" i="27"/>
  <c r="U293" i="27"/>
  <c r="U317" i="27"/>
  <c r="W317" i="27"/>
  <c r="U325" i="27"/>
  <c r="W325" i="27"/>
  <c r="X329" i="27"/>
  <c r="T329" i="27"/>
  <c r="W397" i="27"/>
  <c r="U397" i="27"/>
  <c r="V407" i="27"/>
  <c r="W762" i="27"/>
  <c r="U762" i="27"/>
  <c r="X83" i="27"/>
  <c r="T96" i="27"/>
  <c r="U180" i="27"/>
  <c r="U301" i="27"/>
  <c r="W301" i="27"/>
  <c r="V317" i="27"/>
  <c r="X393" i="27"/>
  <c r="T393" i="27"/>
  <c r="T480" i="27"/>
  <c r="X480" i="27"/>
  <c r="W563" i="27"/>
  <c r="U563" i="27"/>
  <c r="W578" i="27"/>
  <c r="U578" i="27"/>
  <c r="T782" i="27"/>
  <c r="X782" i="27"/>
  <c r="W853" i="27"/>
  <c r="T860" i="27"/>
  <c r="X860" i="27"/>
  <c r="V15" i="27"/>
  <c r="V25" i="27"/>
  <c r="U277" i="27"/>
  <c r="U285" i="27"/>
  <c r="V301" i="27"/>
  <c r="U326" i="27"/>
  <c r="W380" i="27"/>
  <c r="U380" i="27"/>
  <c r="U559" i="27"/>
  <c r="W559" i="27"/>
  <c r="W50" i="27"/>
  <c r="X124" i="27"/>
  <c r="T124" i="27"/>
  <c r="X144" i="27"/>
  <c r="T144" i="27"/>
  <c r="W177" i="27"/>
  <c r="W245" i="27"/>
  <c r="U245" i="27"/>
  <c r="U257" i="27"/>
  <c r="X380" i="27"/>
  <c r="T380" i="27"/>
  <c r="X474" i="27"/>
  <c r="T474" i="27"/>
  <c r="W489" i="27"/>
  <c r="W511" i="27"/>
  <c r="U511" i="27"/>
  <c r="T748" i="27"/>
  <c r="X748" i="27"/>
  <c r="T26" i="27"/>
  <c r="X29" i="27"/>
  <c r="T48" i="27"/>
  <c r="X70" i="27"/>
  <c r="X77" i="27"/>
  <c r="W82" i="27"/>
  <c r="U134" i="27"/>
  <c r="W134" i="27"/>
  <c r="X194" i="27"/>
  <c r="W355" i="27"/>
  <c r="U355" i="27"/>
  <c r="U364" i="27"/>
  <c r="W364" i="27"/>
  <c r="W369" i="27"/>
  <c r="U396" i="27"/>
  <c r="X458" i="27"/>
  <c r="T458" i="27"/>
  <c r="U475" i="27"/>
  <c r="W805" i="27"/>
  <c r="U805" i="27"/>
  <c r="U38" i="27"/>
  <c r="U54" i="27"/>
  <c r="W153" i="27"/>
  <c r="W169" i="27"/>
  <c r="X211" i="27"/>
  <c r="T216" i="27"/>
  <c r="X216" i="27"/>
  <c r="W250" i="27"/>
  <c r="U250" i="27"/>
  <c r="T312" i="27"/>
  <c r="X312" i="27"/>
  <c r="U336" i="27"/>
  <c r="W336" i="27"/>
  <c r="X355" i="27"/>
  <c r="T355" i="27"/>
  <c r="W377" i="27"/>
  <c r="U377" i="27"/>
  <c r="T445" i="27"/>
  <c r="X445" i="27"/>
  <c r="W454" i="27"/>
  <c r="U454" i="27"/>
  <c r="X699" i="27"/>
  <c r="T699" i="27"/>
  <c r="V10" i="27"/>
  <c r="W22" i="27"/>
  <c r="W25" i="27"/>
  <c r="T31" i="27"/>
  <c r="X41" i="27"/>
  <c r="W47" i="27"/>
  <c r="X51" i="27"/>
  <c r="X57" i="27"/>
  <c r="T60" i="27"/>
  <c r="X67" i="27"/>
  <c r="T73" i="27"/>
  <c r="X76" i="27"/>
  <c r="V78" i="27"/>
  <c r="X86" i="27"/>
  <c r="T86" i="27"/>
  <c r="X92" i="27"/>
  <c r="V94" i="27"/>
  <c r="X115" i="27"/>
  <c r="W118" i="27"/>
  <c r="T183" i="27"/>
  <c r="T191" i="27"/>
  <c r="V239" i="27"/>
  <c r="T242" i="27"/>
  <c r="V252" i="27"/>
  <c r="W269" i="27"/>
  <c r="U313" i="27"/>
  <c r="X450" i="27"/>
  <c r="T450" i="27"/>
  <c r="W666" i="27"/>
  <c r="U666" i="27"/>
  <c r="X18" i="27"/>
  <c r="X22" i="27"/>
  <c r="V34" i="27"/>
  <c r="W52" i="27"/>
  <c r="W58" i="27"/>
  <c r="V69" i="27"/>
  <c r="U80" i="27"/>
  <c r="U90" i="27"/>
  <c r="V91" i="27"/>
  <c r="V97" i="27"/>
  <c r="U106" i="27"/>
  <c r="U108" i="27"/>
  <c r="X126" i="27"/>
  <c r="T126" i="27"/>
  <c r="V137" i="27"/>
  <c r="T159" i="27"/>
  <c r="U232" i="27"/>
  <c r="U236" i="27"/>
  <c r="X255" i="27"/>
  <c r="T255" i="27"/>
  <c r="U265" i="27"/>
  <c r="W277" i="27"/>
  <c r="W285" i="27"/>
  <c r="W293" i="27"/>
  <c r="X308" i="27"/>
  <c r="X357" i="27"/>
  <c r="V359" i="27"/>
  <c r="W372" i="27"/>
  <c r="U372" i="27"/>
  <c r="V386" i="27"/>
  <c r="U437" i="27"/>
  <c r="T465" i="27"/>
  <c r="X685" i="27"/>
  <c r="T685" i="27"/>
  <c r="W19" i="27"/>
  <c r="W32" i="27"/>
  <c r="W42" i="27"/>
  <c r="U53" i="27"/>
  <c r="W59" i="27"/>
  <c r="W63" i="27"/>
  <c r="U76" i="27"/>
  <c r="T79" i="27"/>
  <c r="V82" i="27"/>
  <c r="V88" i="27"/>
  <c r="W102" i="27"/>
  <c r="V103" i="27"/>
  <c r="T105" i="27"/>
  <c r="W130" i="27"/>
  <c r="X132" i="27"/>
  <c r="V134" i="27"/>
  <c r="W150" i="27"/>
  <c r="V156" i="27"/>
  <c r="W164" i="27"/>
  <c r="U164" i="27"/>
  <c r="X199" i="27"/>
  <c r="V207" i="27"/>
  <c r="X210" i="27"/>
  <c r="V215" i="27"/>
  <c r="U225" i="27"/>
  <c r="X247" i="27"/>
  <c r="W257" i="27"/>
  <c r="U269" i="27"/>
  <c r="V271" i="27"/>
  <c r="U273" i="27"/>
  <c r="W289" i="27"/>
  <c r="V295" i="27"/>
  <c r="W306" i="27"/>
  <c r="U306" i="27"/>
  <c r="W310" i="27"/>
  <c r="W311" i="27"/>
  <c r="U311" i="27"/>
  <c r="W314" i="27"/>
  <c r="U314" i="27"/>
  <c r="U346" i="27"/>
  <c r="W346" i="27"/>
  <c r="W349" i="27"/>
  <c r="W359" i="27"/>
  <c r="U359" i="27"/>
  <c r="X584" i="27"/>
  <c r="T584" i="27"/>
  <c r="U603" i="27"/>
  <c r="W603" i="27"/>
  <c r="W607" i="27"/>
  <c r="X656" i="27"/>
  <c r="T656" i="27"/>
  <c r="U10" i="27"/>
  <c r="W26" i="27"/>
  <c r="X34" i="27"/>
  <c r="W48" i="27"/>
  <c r="X50" i="27"/>
  <c r="X59" i="27"/>
  <c r="X63" i="27"/>
  <c r="X69" i="27"/>
  <c r="T71" i="27"/>
  <c r="X72" i="27"/>
  <c r="W74" i="27"/>
  <c r="W81" i="27"/>
  <c r="U88" i="27"/>
  <c r="T97" i="27"/>
  <c r="T106" i="27"/>
  <c r="U110" i="27"/>
  <c r="U124" i="27"/>
  <c r="W124" i="27"/>
  <c r="X148" i="27"/>
  <c r="T148" i="27"/>
  <c r="X151" i="27"/>
  <c r="W182" i="27"/>
  <c r="W207" i="27"/>
  <c r="U207" i="27"/>
  <c r="T233" i="27"/>
  <c r="W248" i="27"/>
  <c r="U248" i="27"/>
  <c r="W271" i="27"/>
  <c r="W303" i="27"/>
  <c r="U369" i="27"/>
  <c r="W672" i="27"/>
  <c r="U672" i="27"/>
  <c r="U24" i="27"/>
  <c r="U50" i="27"/>
  <c r="U94" i="27"/>
  <c r="U100" i="27"/>
  <c r="U139" i="27"/>
  <c r="X177" i="27"/>
  <c r="V179" i="27"/>
  <c r="W190" i="27"/>
  <c r="V200" i="27"/>
  <c r="V201" i="27"/>
  <c r="V212" i="27"/>
  <c r="U254" i="27"/>
  <c r="V268" i="27"/>
  <c r="V270" i="27"/>
  <c r="W274" i="27"/>
  <c r="U274" i="27"/>
  <c r="V348" i="27"/>
  <c r="U506" i="27"/>
  <c r="W506" i="27"/>
  <c r="W527" i="27"/>
  <c r="U527" i="27"/>
  <c r="W542" i="27"/>
  <c r="U542" i="27"/>
  <c r="X23" i="27"/>
  <c r="U34" i="27"/>
  <c r="U44" i="27"/>
  <c r="U91" i="27"/>
  <c r="W98" i="27"/>
  <c r="U98" i="27"/>
  <c r="W101" i="27"/>
  <c r="W111" i="27"/>
  <c r="V121" i="27"/>
  <c r="X122" i="27"/>
  <c r="T122" i="27"/>
  <c r="U175" i="27"/>
  <c r="T303" i="27"/>
  <c r="T319" i="27"/>
  <c r="T401" i="27"/>
  <c r="W411" i="27"/>
  <c r="U411" i="27"/>
  <c r="U499" i="27"/>
  <c r="U503" i="27"/>
  <c r="V655" i="27"/>
  <c r="U719" i="27"/>
  <c r="V92" i="27"/>
  <c r="V95" i="27"/>
  <c r="U114" i="27"/>
  <c r="V118" i="27"/>
  <c r="V132" i="27"/>
  <c r="V144" i="27"/>
  <c r="U146" i="27"/>
  <c r="U158" i="27"/>
  <c r="V164" i="27"/>
  <c r="U165" i="27"/>
  <c r="X168" i="27"/>
  <c r="T168" i="27"/>
  <c r="V194" i="27"/>
  <c r="V242" i="27"/>
  <c r="V256" i="27"/>
  <c r="V262" i="27"/>
  <c r="X266" i="27"/>
  <c r="T266" i="27"/>
  <c r="W270" i="27"/>
  <c r="V277" i="27"/>
  <c r="V289" i="27"/>
  <c r="V299" i="27"/>
  <c r="T301" i="27"/>
  <c r="V308" i="27"/>
  <c r="V315" i="27"/>
  <c r="V583" i="27"/>
  <c r="U96" i="27"/>
  <c r="W108" i="27"/>
  <c r="T111" i="27"/>
  <c r="U140" i="27"/>
  <c r="W156" i="27"/>
  <c r="V169" i="27"/>
  <c r="X170" i="27"/>
  <c r="X182" i="27"/>
  <c r="W205" i="27"/>
  <c r="X207" i="27"/>
  <c r="V222" i="27"/>
  <c r="V228" i="27"/>
  <c r="V232" i="27"/>
  <c r="V235" i="27"/>
  <c r="W239" i="27"/>
  <c r="W255" i="27"/>
  <c r="V261" i="27"/>
  <c r="W295" i="27"/>
  <c r="W297" i="27"/>
  <c r="U309" i="27"/>
  <c r="V314" i="27"/>
  <c r="U341" i="27"/>
  <c r="T345" i="27"/>
  <c r="X345" i="27"/>
  <c r="X351" i="27"/>
  <c r="T359" i="27"/>
  <c r="X359" i="27"/>
  <c r="T372" i="27"/>
  <c r="W390" i="27"/>
  <c r="U390" i="27"/>
  <c r="U522" i="27"/>
  <c r="X602" i="27"/>
  <c r="X640" i="27"/>
  <c r="U826" i="27"/>
  <c r="W827" i="27"/>
  <c r="U827" i="27"/>
  <c r="V110" i="27"/>
  <c r="V117" i="27"/>
  <c r="U122" i="27"/>
  <c r="W126" i="27"/>
  <c r="V131" i="27"/>
  <c r="V143" i="27"/>
  <c r="U148" i="27"/>
  <c r="T190" i="27"/>
  <c r="W192" i="27"/>
  <c r="V218" i="27"/>
  <c r="T232" i="27"/>
  <c r="V244" i="27"/>
  <c r="X274" i="27"/>
  <c r="U281" i="27"/>
  <c r="V298" i="27"/>
  <c r="V304" i="27"/>
  <c r="V307" i="27"/>
  <c r="V313" i="27"/>
  <c r="X316" i="27"/>
  <c r="X325" i="27"/>
  <c r="W329" i="27"/>
  <c r="T336" i="27"/>
  <c r="V339" i="27"/>
  <c r="X356" i="27"/>
  <c r="X363" i="27"/>
  <c r="T369" i="27"/>
  <c r="X369" i="27"/>
  <c r="T383" i="27"/>
  <c r="U407" i="27"/>
  <c r="W407" i="27"/>
  <c r="T412" i="27"/>
  <c r="V420" i="27"/>
  <c r="T441" i="27"/>
  <c r="W451" i="27"/>
  <c r="U451" i="27"/>
  <c r="V461" i="27"/>
  <c r="U485" i="27"/>
  <c r="W485" i="27"/>
  <c r="T492" i="27"/>
  <c r="X492" i="27"/>
  <c r="X615" i="27"/>
  <c r="T615" i="27"/>
  <c r="W729" i="27"/>
  <c r="U744" i="27"/>
  <c r="W112" i="27"/>
  <c r="T114" i="27"/>
  <c r="U135" i="27"/>
  <c r="W138" i="27"/>
  <c r="W141" i="27"/>
  <c r="U143" i="27"/>
  <c r="U154" i="27"/>
  <c r="X161" i="27"/>
  <c r="U168" i="27"/>
  <c r="X178" i="27"/>
  <c r="X187" i="27"/>
  <c r="U204" i="27"/>
  <c r="X206" i="27"/>
  <c r="W226" i="27"/>
  <c r="U241" i="27"/>
  <c r="T270" i="27"/>
  <c r="T293" i="27"/>
  <c r="W294" i="27"/>
  <c r="U304" i="27"/>
  <c r="V329" i="27"/>
  <c r="X352" i="27"/>
  <c r="W353" i="27"/>
  <c r="U353" i="27"/>
  <c r="W365" i="27"/>
  <c r="U365" i="27"/>
  <c r="T368" i="27"/>
  <c r="X368" i="27"/>
  <c r="X386" i="27"/>
  <c r="T386" i="27"/>
  <c r="U489" i="27"/>
  <c r="T708" i="27"/>
  <c r="W781" i="27"/>
  <c r="U781" i="27"/>
  <c r="V93" i="27"/>
  <c r="V116" i="27"/>
  <c r="T129" i="27"/>
  <c r="V135" i="27"/>
  <c r="W136" i="27"/>
  <c r="V154" i="27"/>
  <c r="V155" i="27"/>
  <c r="V168" i="27"/>
  <c r="V173" i="27"/>
  <c r="W176" i="27"/>
  <c r="T178" i="27"/>
  <c r="U187" i="27"/>
  <c r="X190" i="27"/>
  <c r="X193" i="27"/>
  <c r="T206" i="27"/>
  <c r="U212" i="27"/>
  <c r="U223" i="27"/>
  <c r="V229" i="27"/>
  <c r="W238" i="27"/>
  <c r="X251" i="27"/>
  <c r="T254" i="27"/>
  <c r="W278" i="27"/>
  <c r="V279" i="27"/>
  <c r="V282" i="27"/>
  <c r="X298" i="27"/>
  <c r="T298" i="27"/>
  <c r="W381" i="27"/>
  <c r="V415" i="27"/>
  <c r="U465" i="27"/>
  <c r="W483" i="27"/>
  <c r="U483" i="27"/>
  <c r="W553" i="27"/>
  <c r="X617" i="27"/>
  <c r="T622" i="27"/>
  <c r="L7" i="27"/>
  <c r="L13" i="27"/>
  <c r="W12" i="27"/>
  <c r="L20" i="27"/>
  <c r="U16" i="27"/>
  <c r="V17" i="27"/>
  <c r="V28" i="27"/>
  <c r="X30" i="27"/>
  <c r="X35" i="27"/>
  <c r="V43" i="27"/>
  <c r="X44" i="27"/>
  <c r="V47" i="27"/>
  <c r="V51" i="27"/>
  <c r="W56" i="27"/>
  <c r="V57" i="27"/>
  <c r="U60" i="27"/>
  <c r="W62" i="27"/>
  <c r="W72" i="27"/>
  <c r="X74" i="27"/>
  <c r="U77" i="27"/>
  <c r="X81" i="27"/>
  <c r="V83" i="27"/>
  <c r="X100" i="27"/>
  <c r="W107" i="27"/>
  <c r="X123" i="27"/>
  <c r="V152" i="27"/>
  <c r="T163" i="27"/>
  <c r="V174" i="27"/>
  <c r="U178" i="27"/>
  <c r="V180" i="27"/>
  <c r="V183" i="27"/>
  <c r="V202" i="27"/>
  <c r="V227" i="27"/>
  <c r="T229" i="27"/>
  <c r="V234" i="27"/>
  <c r="W242" i="27"/>
  <c r="X244" i="27"/>
  <c r="T251" i="27"/>
  <c r="X258" i="27"/>
  <c r="X270" i="27"/>
  <c r="X273" i="27"/>
  <c r="V278" i="27"/>
  <c r="W282" i="27"/>
  <c r="V302" i="27"/>
  <c r="W305" i="27"/>
  <c r="V321" i="27"/>
  <c r="V324" i="27"/>
  <c r="X326" i="27"/>
  <c r="V335" i="27"/>
  <c r="W341" i="27"/>
  <c r="W350" i="27"/>
  <c r="W401" i="27"/>
  <c r="U401" i="27"/>
  <c r="U415" i="27"/>
  <c r="W448" i="27"/>
  <c r="U448" i="27"/>
  <c r="U514" i="27"/>
  <c r="W514" i="27"/>
  <c r="T757" i="27"/>
  <c r="X370" i="27"/>
  <c r="U400" i="27"/>
  <c r="V412" i="27"/>
  <c r="W456" i="27"/>
  <c r="U456" i="27"/>
  <c r="V467" i="27"/>
  <c r="V472" i="27"/>
  <c r="W476" i="27"/>
  <c r="X501" i="27"/>
  <c r="T501" i="27"/>
  <c r="T559" i="27"/>
  <c r="X559" i="27"/>
  <c r="V570" i="27"/>
  <c r="T587" i="27"/>
  <c r="X587" i="27"/>
  <c r="X604" i="27"/>
  <c r="T604" i="27"/>
  <c r="U621" i="27"/>
  <c r="X716" i="27"/>
  <c r="T716" i="27"/>
  <c r="W746" i="27"/>
  <c r="X762" i="27"/>
  <c r="T762" i="27"/>
  <c r="U777" i="27"/>
  <c r="X803" i="27"/>
  <c r="T803" i="27"/>
  <c r="X120" i="27"/>
  <c r="V123" i="27"/>
  <c r="X137" i="27"/>
  <c r="X147" i="27"/>
  <c r="X162" i="27"/>
  <c r="X165" i="27"/>
  <c r="V172" i="27"/>
  <c r="X173" i="27"/>
  <c r="W181" i="27"/>
  <c r="V188" i="27"/>
  <c r="V190" i="27"/>
  <c r="V198" i="27"/>
  <c r="V204" i="27"/>
  <c r="U210" i="27"/>
  <c r="U218" i="27"/>
  <c r="X222" i="27"/>
  <c r="W232" i="27"/>
  <c r="W237" i="27"/>
  <c r="X239" i="27"/>
  <c r="V254" i="27"/>
  <c r="X282" i="27"/>
  <c r="U288" i="27"/>
  <c r="V300" i="27"/>
  <c r="W302" i="27"/>
  <c r="X314" i="27"/>
  <c r="U333" i="27"/>
  <c r="W337" i="27"/>
  <c r="X350" i="27"/>
  <c r="V362" i="27"/>
  <c r="X366" i="27"/>
  <c r="T376" i="27"/>
  <c r="V400" i="27"/>
  <c r="V404" i="27"/>
  <c r="V455" i="27"/>
  <c r="U472" i="27"/>
  <c r="T491" i="27"/>
  <c r="V548" i="27"/>
  <c r="X551" i="27"/>
  <c r="T562" i="27"/>
  <c r="X562" i="27"/>
  <c r="V607" i="27"/>
  <c r="V635" i="27"/>
  <c r="X636" i="27"/>
  <c r="T655" i="27"/>
  <c r="X715" i="27"/>
  <c r="V743" i="27"/>
  <c r="W752" i="27"/>
  <c r="U809" i="27"/>
  <c r="U837" i="27"/>
  <c r="W837" i="27"/>
  <c r="V333" i="27"/>
  <c r="X335" i="27"/>
  <c r="V344" i="27"/>
  <c r="T348" i="27"/>
  <c r="T364" i="27"/>
  <c r="V368" i="27"/>
  <c r="V389" i="27"/>
  <c r="U393" i="27"/>
  <c r="W400" i="27"/>
  <c r="T452" i="27"/>
  <c r="V460" i="27"/>
  <c r="W462" i="27"/>
  <c r="W463" i="27"/>
  <c r="U463" i="27"/>
  <c r="V522" i="27"/>
  <c r="U573" i="27"/>
  <c r="W573" i="27"/>
  <c r="T607" i="27"/>
  <c r="X607" i="27"/>
  <c r="V642" i="27"/>
  <c r="X650" i="27"/>
  <c r="X712" i="27"/>
  <c r="U724" i="27"/>
  <c r="U771" i="27"/>
  <c r="V785" i="27"/>
  <c r="V826" i="27"/>
  <c r="X324" i="27"/>
  <c r="V328" i="27"/>
  <c r="V331" i="27"/>
  <c r="T333" i="27"/>
  <c r="V338" i="27"/>
  <c r="U344" i="27"/>
  <c r="V347" i="27"/>
  <c r="V358" i="27"/>
  <c r="X362" i="27"/>
  <c r="V371" i="27"/>
  <c r="V379" i="27"/>
  <c r="V382" i="27"/>
  <c r="V384" i="27"/>
  <c r="X407" i="27"/>
  <c r="V417" i="27"/>
  <c r="T466" i="27"/>
  <c r="V487" i="27"/>
  <c r="V491" i="27"/>
  <c r="V493" i="27"/>
  <c r="W541" i="27"/>
  <c r="U541" i="27"/>
  <c r="X545" i="27"/>
  <c r="X580" i="27"/>
  <c r="T580" i="27"/>
  <c r="T599" i="27"/>
  <c r="X616" i="27"/>
  <c r="V647" i="27"/>
  <c r="T650" i="27"/>
  <c r="U664" i="27"/>
  <c r="V709" i="27"/>
  <c r="T740" i="27"/>
  <c r="X740" i="27"/>
  <c r="X767" i="27"/>
  <c r="W831" i="27"/>
  <c r="U831" i="27"/>
  <c r="V318" i="27"/>
  <c r="W321" i="27"/>
  <c r="W338" i="27"/>
  <c r="W352" i="27"/>
  <c r="W360" i="27"/>
  <c r="T362" i="27"/>
  <c r="W379" i="27"/>
  <c r="X385" i="27"/>
  <c r="T385" i="27"/>
  <c r="U408" i="27"/>
  <c r="T410" i="27"/>
  <c r="W417" i="27"/>
  <c r="V448" i="27"/>
  <c r="X449" i="27"/>
  <c r="X483" i="27"/>
  <c r="W486" i="27"/>
  <c r="W487" i="27"/>
  <c r="W494" i="27"/>
  <c r="T497" i="27"/>
  <c r="T509" i="27"/>
  <c r="X538" i="27"/>
  <c r="X541" i="27"/>
  <c r="U574" i="27"/>
  <c r="V590" i="27"/>
  <c r="U595" i="27"/>
  <c r="W638" i="27"/>
  <c r="U638" i="27"/>
  <c r="X642" i="27"/>
  <c r="T642" i="27"/>
  <c r="W695" i="27"/>
  <c r="U695" i="27"/>
  <c r="U729" i="27"/>
  <c r="X749" i="27"/>
  <c r="T749" i="27"/>
  <c r="U773" i="27"/>
  <c r="W773" i="27"/>
  <c r="V833" i="27"/>
  <c r="X834" i="27"/>
  <c r="T834" i="27"/>
  <c r="W345" i="27"/>
  <c r="W356" i="27"/>
  <c r="V408" i="27"/>
  <c r="L515" i="27"/>
  <c r="V445" i="27"/>
  <c r="V464" i="27"/>
  <c r="W471" i="27"/>
  <c r="V476" i="27"/>
  <c r="U478" i="27"/>
  <c r="W499" i="27"/>
  <c r="V511" i="27"/>
  <c r="U532" i="27"/>
  <c r="W533" i="27"/>
  <c r="U533" i="27"/>
  <c r="W575" i="27"/>
  <c r="U607" i="27"/>
  <c r="W613" i="27"/>
  <c r="U613" i="27"/>
  <c r="U618" i="27"/>
  <c r="V702" i="27"/>
  <c r="T703" i="27"/>
  <c r="X703" i="27"/>
  <c r="V736" i="27"/>
  <c r="X774" i="27"/>
  <c r="T774" i="27"/>
  <c r="X804" i="27"/>
  <c r="T830" i="27"/>
  <c r="V836" i="27"/>
  <c r="X863" i="27"/>
  <c r="T863" i="27"/>
  <c r="U879" i="27"/>
  <c r="U711" i="27"/>
  <c r="W714" i="27"/>
  <c r="W774" i="27"/>
  <c r="U774" i="27"/>
  <c r="V803" i="27"/>
  <c r="V806" i="27"/>
  <c r="U820" i="27"/>
  <c r="V830" i="27"/>
  <c r="X842" i="27"/>
  <c r="T842" i="27"/>
  <c r="V846" i="27"/>
  <c r="V880" i="27"/>
  <c r="W508" i="27"/>
  <c r="T511" i="27"/>
  <c r="V580" i="27"/>
  <c r="X590" i="27"/>
  <c r="V592" i="27"/>
  <c r="X614" i="27"/>
  <c r="V676" i="27"/>
  <c r="X680" i="27"/>
  <c r="V685" i="27"/>
  <c r="W687" i="27"/>
  <c r="W699" i="27"/>
  <c r="V700" i="27"/>
  <c r="V718" i="27"/>
  <c r="W745" i="27"/>
  <c r="V749" i="27"/>
  <c r="X752" i="27"/>
  <c r="U767" i="27"/>
  <c r="V768" i="27"/>
  <c r="X791" i="27"/>
  <c r="V799" i="27"/>
  <c r="V824" i="27"/>
  <c r="X827" i="27"/>
  <c r="T836" i="27"/>
  <c r="U842" i="27"/>
  <c r="W842" i="27"/>
  <c r="X867" i="27"/>
  <c r="T867" i="27"/>
  <c r="V357" i="27"/>
  <c r="X361" i="27"/>
  <c r="V367" i="27"/>
  <c r="T389" i="27"/>
  <c r="W398" i="27"/>
  <c r="V399" i="27"/>
  <c r="X406" i="27"/>
  <c r="X411" i="27"/>
  <c r="X415" i="27"/>
  <c r="X420" i="27"/>
  <c r="X437" i="27"/>
  <c r="V444" i="27"/>
  <c r="W447" i="27"/>
  <c r="W467" i="27"/>
  <c r="X473" i="27"/>
  <c r="X490" i="27"/>
  <c r="V494" i="27"/>
  <c r="W495" i="27"/>
  <c r="W497" i="27"/>
  <c r="T520" i="27"/>
  <c r="X530" i="27"/>
  <c r="T553" i="27"/>
  <c r="X556" i="27"/>
  <c r="W580" i="27"/>
  <c r="W585" i="27"/>
  <c r="X595" i="27"/>
  <c r="T595" i="27"/>
  <c r="X610" i="27"/>
  <c r="T614" i="27"/>
  <c r="V619" i="27"/>
  <c r="V637" i="27"/>
  <c r="U644" i="27"/>
  <c r="V649" i="27"/>
  <c r="V682" i="27"/>
  <c r="U685" i="27"/>
  <c r="U691" i="27"/>
  <c r="T706" i="27"/>
  <c r="X709" i="27"/>
  <c r="U713" i="27"/>
  <c r="T743" i="27"/>
  <c r="W749" i="27"/>
  <c r="W753" i="27"/>
  <c r="V757" i="27"/>
  <c r="W765" i="27"/>
  <c r="U765" i="27"/>
  <c r="W768" i="27"/>
  <c r="U768" i="27"/>
  <c r="T791" i="27"/>
  <c r="V796" i="27"/>
  <c r="X836" i="27"/>
  <c r="T802" i="27"/>
  <c r="T815" i="27"/>
  <c r="W854" i="27"/>
  <c r="W861" i="27"/>
  <c r="U861" i="27"/>
  <c r="W870" i="27"/>
  <c r="U870" i="27"/>
  <c r="V873" i="27"/>
  <c r="W528" i="27"/>
  <c r="X543" i="27"/>
  <c r="W554" i="27"/>
  <c r="V567" i="27"/>
  <c r="W569" i="27"/>
  <c r="U584" i="27"/>
  <c r="W586" i="27"/>
  <c r="V621" i="27"/>
  <c r="U661" i="27"/>
  <c r="V664" i="27"/>
  <c r="V669" i="27"/>
  <c r="X679" i="27"/>
  <c r="X711" i="27"/>
  <c r="X714" i="27"/>
  <c r="T761" i="27"/>
  <c r="X761" i="27"/>
  <c r="V764" i="27"/>
  <c r="V775" i="27"/>
  <c r="V777" i="27"/>
  <c r="X796" i="27"/>
  <c r="X815" i="27"/>
  <c r="W826" i="27"/>
  <c r="W829" i="27"/>
  <c r="U829" i="27"/>
  <c r="X861" i="27"/>
  <c r="U500" i="27"/>
  <c r="V505" i="27"/>
  <c r="T516" i="27"/>
  <c r="T543" i="27"/>
  <c r="U551" i="27"/>
  <c r="V554" i="27"/>
  <c r="U567" i="27"/>
  <c r="W567" i="27"/>
  <c r="X570" i="27"/>
  <c r="U598" i="27"/>
  <c r="W621" i="27"/>
  <c r="U650" i="27"/>
  <c r="T665" i="27"/>
  <c r="V672" i="27"/>
  <c r="X673" i="27"/>
  <c r="W693" i="27"/>
  <c r="V719" i="27"/>
  <c r="X739" i="27"/>
  <c r="X754" i="27"/>
  <c r="U764" i="27"/>
  <c r="W798" i="27"/>
  <c r="U808" i="27"/>
  <c r="T821" i="27"/>
  <c r="X826" i="27"/>
  <c r="U858" i="27"/>
  <c r="T861" i="27"/>
  <c r="T873" i="27"/>
  <c r="V497" i="27"/>
  <c r="W503" i="27"/>
  <c r="U525" i="27"/>
  <c r="X558" i="27"/>
  <c r="W561" i="27"/>
  <c r="V564" i="27"/>
  <c r="V598" i="27"/>
  <c r="U617" i="27"/>
  <c r="V650" i="27"/>
  <c r="U652" i="27"/>
  <c r="T673" i="27"/>
  <c r="W684" i="27"/>
  <c r="X692" i="27"/>
  <c r="U699" i="27"/>
  <c r="U703" i="27"/>
  <c r="W705" i="27"/>
  <c r="W708" i="27"/>
  <c r="V722" i="27"/>
  <c r="V753" i="27"/>
  <c r="W757" i="27"/>
  <c r="U757" i="27"/>
  <c r="T766" i="27"/>
  <c r="W784" i="27"/>
  <c r="U784" i="27"/>
  <c r="V823" i="27"/>
  <c r="T838" i="27"/>
  <c r="T866" i="27"/>
  <c r="X451" i="27"/>
  <c r="V462" i="27"/>
  <c r="U484" i="27"/>
  <c r="X486" i="27"/>
  <c r="T500" i="27"/>
  <c r="T504" i="27"/>
  <c r="T508" i="27"/>
  <c r="L536" i="27"/>
  <c r="U521" i="27"/>
  <c r="U529" i="27"/>
  <c r="W535" i="27"/>
  <c r="T540" i="27"/>
  <c r="U555" i="27"/>
  <c r="X563" i="27"/>
  <c r="X586" i="27"/>
  <c r="U609" i="27"/>
  <c r="U611" i="27"/>
  <c r="X618" i="27"/>
  <c r="V625" i="27"/>
  <c r="U631" i="27"/>
  <c r="W648" i="27"/>
  <c r="X672" i="27"/>
  <c r="V678" i="27"/>
  <c r="V688" i="27"/>
  <c r="V698" i="27"/>
  <c r="V703" i="27"/>
  <c r="X705" i="27"/>
  <c r="W716" i="27"/>
  <c r="V720" i="27"/>
  <c r="V737" i="27"/>
  <c r="V742" i="27"/>
  <c r="U747" i="27"/>
  <c r="W778" i="27"/>
  <c r="V779" i="27"/>
  <c r="V782" i="27"/>
  <c r="X801" i="27"/>
  <c r="V820" i="27"/>
  <c r="T839" i="27"/>
  <c r="V848" i="27"/>
  <c r="T850" i="27"/>
  <c r="X865" i="27"/>
  <c r="T865" i="27"/>
  <c r="W869" i="27"/>
  <c r="V442" i="27"/>
  <c r="X444" i="27"/>
  <c r="T451" i="27"/>
  <c r="T472" i="27"/>
  <c r="V475" i="27"/>
  <c r="W477" i="27"/>
  <c r="V479" i="27"/>
  <c r="V484" i="27"/>
  <c r="T486" i="27"/>
  <c r="V490" i="27"/>
  <c r="X504" i="27"/>
  <c r="V507" i="27"/>
  <c r="U519" i="27"/>
  <c r="X521" i="27"/>
  <c r="W539" i="27"/>
  <c r="W546" i="27"/>
  <c r="W549" i="27"/>
  <c r="V556" i="27"/>
  <c r="V558" i="27"/>
  <c r="U568" i="27"/>
  <c r="V572" i="27"/>
  <c r="V574" i="27"/>
  <c r="V576" i="27"/>
  <c r="X578" i="27"/>
  <c r="T586" i="27"/>
  <c r="V589" i="27"/>
  <c r="U593" i="27"/>
  <c r="U602" i="27"/>
  <c r="V604" i="27"/>
  <c r="V606" i="27"/>
  <c r="V613" i="27"/>
  <c r="U616" i="27"/>
  <c r="V636" i="27"/>
  <c r="V640" i="27"/>
  <c r="V646" i="27"/>
  <c r="V654" i="27"/>
  <c r="V657" i="27"/>
  <c r="W659" i="27"/>
  <c r="T672" i="27"/>
  <c r="W680" i="27"/>
  <c r="V681" i="27"/>
  <c r="X683" i="27"/>
  <c r="X690" i="27"/>
  <c r="X691" i="27"/>
  <c r="V701" i="27"/>
  <c r="X720" i="27"/>
  <c r="X721" i="27"/>
  <c r="W725" i="27"/>
  <c r="X738" i="27"/>
  <c r="W754" i="27"/>
  <c r="T756" i="27"/>
  <c r="T764" i="27"/>
  <c r="V778" i="27"/>
  <c r="V781" i="27"/>
  <c r="W788" i="27"/>
  <c r="X810" i="27"/>
  <c r="V816" i="27"/>
  <c r="W818" i="27"/>
  <c r="V835" i="27"/>
  <c r="V837" i="27"/>
  <c r="X839" i="27"/>
  <c r="V862" i="27"/>
  <c r="U877" i="27"/>
  <c r="V450" i="27"/>
  <c r="X456" i="27"/>
  <c r="W461" i="27"/>
  <c r="W475" i="27"/>
  <c r="V499" i="27"/>
  <c r="X500" i="27"/>
  <c r="V503" i="27"/>
  <c r="W507" i="27"/>
  <c r="W517" i="27"/>
  <c r="V519" i="27"/>
  <c r="T521" i="27"/>
  <c r="T524" i="27"/>
  <c r="U535" i="27"/>
  <c r="V563" i="27"/>
  <c r="V593" i="27"/>
  <c r="V602" i="27"/>
  <c r="W604" i="27"/>
  <c r="W610" i="27"/>
  <c r="W611" i="27"/>
  <c r="U614" i="27"/>
  <c r="V620" i="27"/>
  <c r="W622" i="27"/>
  <c r="V638" i="27"/>
  <c r="U642" i="27"/>
  <c r="V645" i="27"/>
  <c r="W646" i="27"/>
  <c r="V659" i="27"/>
  <c r="U676" i="27"/>
  <c r="X688" i="27"/>
  <c r="T698" i="27"/>
  <c r="V710" i="27"/>
  <c r="U715" i="27"/>
  <c r="V717" i="27"/>
  <c r="T721" i="27"/>
  <c r="V723" i="27"/>
  <c r="W730" i="27"/>
  <c r="T738" i="27"/>
  <c r="W740" i="27"/>
  <c r="V755" i="27"/>
  <c r="T760" i="27"/>
  <c r="V766" i="27"/>
  <c r="V767" i="27"/>
  <c r="X779" i="27"/>
  <c r="V798" i="27"/>
  <c r="U806" i="27"/>
  <c r="W813" i="27"/>
  <c r="W816" i="27"/>
  <c r="W824" i="27"/>
  <c r="T775" i="27"/>
  <c r="W785" i="27"/>
  <c r="T788" i="27"/>
  <c r="V791" i="27"/>
  <c r="W802" i="27"/>
  <c r="V815" i="27"/>
  <c r="W822" i="27"/>
  <c r="X824" i="27"/>
  <c r="W851" i="27"/>
  <c r="U866" i="27"/>
  <c r="W845" i="27"/>
  <c r="U845" i="27"/>
  <c r="W852" i="27"/>
  <c r="V858" i="27"/>
  <c r="T862" i="27"/>
  <c r="T872" i="27"/>
  <c r="U843" i="27"/>
  <c r="X847" i="27"/>
  <c r="X872" i="27"/>
  <c r="V840" i="27"/>
  <c r="T843" i="27"/>
  <c r="V856" i="27"/>
  <c r="U883" i="27"/>
  <c r="V842" i="27"/>
  <c r="W848" i="27"/>
  <c r="V855" i="27"/>
  <c r="V857" i="27"/>
  <c r="V874" i="27"/>
  <c r="U882" i="27"/>
  <c r="U23" i="27"/>
  <c r="W23" i="27"/>
  <c r="T135" i="27"/>
  <c r="X135" i="27"/>
  <c r="T39" i="27"/>
  <c r="T43" i="27"/>
  <c r="U69" i="27"/>
  <c r="W69" i="27"/>
  <c r="W99" i="27"/>
  <c r="U99" i="27"/>
  <c r="T153" i="27"/>
  <c r="X153" i="27"/>
  <c r="X75" i="27"/>
  <c r="T75" i="27"/>
  <c r="H20" i="27"/>
  <c r="T9" i="27"/>
  <c r="J13" i="27"/>
  <c r="X99" i="27"/>
  <c r="T119" i="27"/>
  <c r="X119" i="27"/>
  <c r="U197" i="27"/>
  <c r="W197" i="27"/>
  <c r="X250" i="27"/>
  <c r="T250" i="27"/>
  <c r="X299" i="27"/>
  <c r="T299" i="27"/>
  <c r="X340" i="27"/>
  <c r="U368" i="27"/>
  <c r="W368" i="27"/>
  <c r="T471" i="27"/>
  <c r="X471" i="27"/>
  <c r="W537" i="27"/>
  <c r="U537" i="27"/>
  <c r="U550" i="27"/>
  <c r="W550" i="27"/>
  <c r="X32" i="27"/>
  <c r="T32" i="27"/>
  <c r="W64" i="27"/>
  <c r="U64" i="27"/>
  <c r="X91" i="27"/>
  <c r="U92" i="27"/>
  <c r="W144" i="27"/>
  <c r="U144" i="27"/>
  <c r="X149" i="27"/>
  <c r="T149" i="27"/>
  <c r="W196" i="27"/>
  <c r="U196" i="27"/>
  <c r="T215" i="27"/>
  <c r="T223" i="27"/>
  <c r="X223" i="27"/>
  <c r="U268" i="27"/>
  <c r="W268" i="27"/>
  <c r="U271" i="27"/>
  <c r="X276" i="27"/>
  <c r="W393" i="27"/>
  <c r="T395" i="27"/>
  <c r="X395" i="27"/>
  <c r="X448" i="27"/>
  <c r="U470" i="27"/>
  <c r="W470" i="27"/>
  <c r="T495" i="27"/>
  <c r="X495" i="27"/>
  <c r="W830" i="27"/>
  <c r="U830" i="27"/>
  <c r="X80" i="27"/>
  <c r="T80" i="27"/>
  <c r="W189" i="27"/>
  <c r="U189" i="27"/>
  <c r="W44" i="27"/>
  <c r="X336" i="27"/>
  <c r="U35" i="27"/>
  <c r="W35" i="27"/>
  <c r="X73" i="27"/>
  <c r="W298" i="27"/>
  <c r="U298" i="27"/>
  <c r="T55" i="27"/>
  <c r="X61" i="27"/>
  <c r="T63" i="27"/>
  <c r="T83" i="27"/>
  <c r="X95" i="27"/>
  <c r="T95" i="27"/>
  <c r="X131" i="27"/>
  <c r="T131" i="27"/>
  <c r="T145" i="27"/>
  <c r="X172" i="27"/>
  <c r="U209" i="27"/>
  <c r="W209" i="27"/>
  <c r="X215" i="27"/>
  <c r="W262" i="27"/>
  <c r="U262" i="27"/>
  <c r="U292" i="27"/>
  <c r="W292" i="27"/>
  <c r="T295" i="27"/>
  <c r="X300" i="27"/>
  <c r="X331" i="27"/>
  <c r="T331" i="27"/>
  <c r="U469" i="27"/>
  <c r="W469" i="27"/>
  <c r="T470" i="27"/>
  <c r="X470" i="27"/>
  <c r="W538" i="27"/>
  <c r="U538" i="27"/>
  <c r="X799" i="27"/>
  <c r="W803" i="27"/>
  <c r="U803" i="27"/>
  <c r="W821" i="27"/>
  <c r="U821" i="27"/>
  <c r="U75" i="27"/>
  <c r="W75" i="27"/>
  <c r="X201" i="27"/>
  <c r="T201" i="27"/>
  <c r="T15" i="27"/>
  <c r="T121" i="27"/>
  <c r="T30" i="27"/>
  <c r="U43" i="27"/>
  <c r="X56" i="27"/>
  <c r="T56" i="27"/>
  <c r="X85" i="27"/>
  <c r="T110" i="27"/>
  <c r="X110" i="27"/>
  <c r="W128" i="27"/>
  <c r="U128" i="27"/>
  <c r="X180" i="27"/>
  <c r="W244" i="27"/>
  <c r="U244" i="27"/>
  <c r="X289" i="27"/>
  <c r="T289" i="27"/>
  <c r="X296" i="27"/>
  <c r="W330" i="27"/>
  <c r="U330" i="27"/>
  <c r="T366" i="27"/>
  <c r="W384" i="27"/>
  <c r="U384" i="27"/>
  <c r="X394" i="27"/>
  <c r="T490" i="27"/>
  <c r="U531" i="27"/>
  <c r="W531" i="27"/>
  <c r="U660" i="27"/>
  <c r="W660" i="27"/>
  <c r="W668" i="27"/>
  <c r="U668" i="27"/>
  <c r="X28" i="27"/>
  <c r="T28" i="27"/>
  <c r="W40" i="27"/>
  <c r="U40" i="27"/>
  <c r="W16" i="27"/>
  <c r="T50" i="27"/>
  <c r="T81" i="27"/>
  <c r="T102" i="27"/>
  <c r="X102" i="27"/>
  <c r="H13" i="27"/>
  <c r="T98" i="27"/>
  <c r="T53" i="27"/>
  <c r="V14" i="27"/>
  <c r="T16" i="27"/>
  <c r="V24" i="27"/>
  <c r="T82" i="27"/>
  <c r="X82" i="27"/>
  <c r="W203" i="27"/>
  <c r="U203" i="27"/>
  <c r="T209" i="27"/>
  <c r="X209" i="27"/>
  <c r="X219" i="27"/>
  <c r="T219" i="27"/>
  <c r="W243" i="27"/>
  <c r="U243" i="27"/>
  <c r="X262" i="27"/>
  <c r="U312" i="27"/>
  <c r="W312" i="27"/>
  <c r="X330" i="27"/>
  <c r="T330" i="27"/>
  <c r="U383" i="27"/>
  <c r="W383" i="27"/>
  <c r="W443" i="27"/>
  <c r="U443" i="27"/>
  <c r="X446" i="27"/>
  <c r="W458" i="27"/>
  <c r="U458" i="27"/>
  <c r="U468" i="27"/>
  <c r="W468" i="27"/>
  <c r="W482" i="27"/>
  <c r="U482" i="27"/>
  <c r="X668" i="27"/>
  <c r="T668" i="27"/>
  <c r="U51" i="27"/>
  <c r="W51" i="27"/>
  <c r="X127" i="27"/>
  <c r="T127" i="27"/>
  <c r="T185" i="27"/>
  <c r="X185" i="27"/>
  <c r="W214" i="27"/>
  <c r="U214" i="27"/>
  <c r="T286" i="27"/>
  <c r="X286" i="27"/>
  <c r="X311" i="27"/>
  <c r="T311" i="27"/>
  <c r="T317" i="27"/>
  <c r="U328" i="27"/>
  <c r="W328" i="27"/>
  <c r="W442" i="27"/>
  <c r="U442" i="27"/>
  <c r="W457" i="27"/>
  <c r="U457" i="27"/>
  <c r="T481" i="27"/>
  <c r="X481" i="27"/>
  <c r="W590" i="27"/>
  <c r="U590" i="27"/>
  <c r="J7" i="27"/>
  <c r="T12" i="27"/>
  <c r="T22" i="27"/>
  <c r="T27" i="27"/>
  <c r="X40" i="27"/>
  <c r="T40" i="27"/>
  <c r="U117" i="27"/>
  <c r="W117" i="27"/>
  <c r="W122" i="27"/>
  <c r="T169" i="27"/>
  <c r="W202" i="27"/>
  <c r="U202" i="27"/>
  <c r="X278" i="27"/>
  <c r="T285" i="27"/>
  <c r="T328" i="27"/>
  <c r="X328" i="27"/>
  <c r="T342" i="27"/>
  <c r="X342" i="27"/>
  <c r="T475" i="27"/>
  <c r="X475" i="27"/>
  <c r="W579" i="27"/>
  <c r="U579" i="27"/>
  <c r="W21" i="27"/>
  <c r="T51" i="27"/>
  <c r="U113" i="27"/>
  <c r="W113" i="27"/>
  <c r="U116" i="27"/>
  <c r="W116" i="27"/>
  <c r="X202" i="27"/>
  <c r="T202" i="27"/>
  <c r="X214" i="27"/>
  <c r="W252" i="27"/>
  <c r="U252" i="27"/>
  <c r="X260" i="27"/>
  <c r="W327" i="27"/>
  <c r="U327" i="27"/>
  <c r="X339" i="27"/>
  <c r="T339" i="27"/>
  <c r="T341" i="27"/>
  <c r="X341" i="27"/>
  <c r="W370" i="27"/>
  <c r="U370" i="27"/>
  <c r="W371" i="27"/>
  <c r="U371" i="27"/>
  <c r="U378" i="27"/>
  <c r="W378" i="27"/>
  <c r="X573" i="27"/>
  <c r="W589" i="27"/>
  <c r="U589" i="27"/>
  <c r="T68" i="27"/>
  <c r="U93" i="27"/>
  <c r="W93" i="27"/>
  <c r="W148" i="27"/>
  <c r="X176" i="27"/>
  <c r="U201" i="27"/>
  <c r="X224" i="27"/>
  <c r="T235" i="27"/>
  <c r="X235" i="27"/>
  <c r="T246" i="27"/>
  <c r="W251" i="27"/>
  <c r="U251" i="27"/>
  <c r="U272" i="27"/>
  <c r="W272" i="27"/>
  <c r="X275" i="27"/>
  <c r="T275" i="27"/>
  <c r="T277" i="27"/>
  <c r="X277" i="27"/>
  <c r="U280" i="27"/>
  <c r="W280" i="27"/>
  <c r="U282" i="27"/>
  <c r="X327" i="27"/>
  <c r="T327" i="27"/>
  <c r="T335" i="27"/>
  <c r="T338" i="27"/>
  <c r="X371" i="27"/>
  <c r="T371" i="27"/>
  <c r="X396" i="27"/>
  <c r="T579" i="27"/>
  <c r="U68" i="27"/>
  <c r="T69" i="27"/>
  <c r="T74" i="27"/>
  <c r="T78" i="27"/>
  <c r="T93" i="27"/>
  <c r="X93" i="27"/>
  <c r="W96" i="27"/>
  <c r="T113" i="27"/>
  <c r="X114" i="27"/>
  <c r="T116" i="27"/>
  <c r="W155" i="27"/>
  <c r="U155" i="27"/>
  <c r="T167" i="27"/>
  <c r="X167" i="27"/>
  <c r="T175" i="27"/>
  <c r="X175" i="27"/>
  <c r="X213" i="27"/>
  <c r="T265" i="27"/>
  <c r="X265" i="27"/>
  <c r="X304" i="27"/>
  <c r="U332" i="27"/>
  <c r="W332" i="27"/>
  <c r="T370" i="27"/>
  <c r="U395" i="27"/>
  <c r="W395" i="27"/>
  <c r="J536" i="27"/>
  <c r="X517" i="27"/>
  <c r="T554" i="27"/>
  <c r="X554" i="27"/>
  <c r="X565" i="27"/>
  <c r="X874" i="27"/>
  <c r="T874" i="27"/>
  <c r="V54" i="27"/>
  <c r="T92" i="27"/>
  <c r="T54" i="27"/>
  <c r="U87" i="27"/>
  <c r="W87" i="27"/>
  <c r="V107" i="27"/>
  <c r="W131" i="27"/>
  <c r="U131" i="27"/>
  <c r="X181" i="27"/>
  <c r="T181" i="27"/>
  <c r="U194" i="27"/>
  <c r="W194" i="27"/>
  <c r="T196" i="27"/>
  <c r="X196" i="27"/>
  <c r="X264" i="27"/>
  <c r="X321" i="27"/>
  <c r="T321" i="27"/>
  <c r="W331" i="27"/>
  <c r="U331" i="27"/>
  <c r="W366" i="27"/>
  <c r="U366" i="27"/>
  <c r="W367" i="27"/>
  <c r="U367" i="27"/>
  <c r="T390" i="27"/>
  <c r="X390" i="27"/>
  <c r="U460" i="27"/>
  <c r="W460" i="27"/>
  <c r="W490" i="27"/>
  <c r="U490" i="27"/>
  <c r="X829" i="27"/>
  <c r="T829" i="27"/>
  <c r="T6" i="27"/>
  <c r="U29" i="27"/>
  <c r="W29" i="27"/>
  <c r="U18" i="27"/>
  <c r="W18" i="27"/>
  <c r="U48" i="27"/>
  <c r="T58" i="27"/>
  <c r="T87" i="27"/>
  <c r="T107" i="27"/>
  <c r="U17" i="27"/>
  <c r="W17" i="27"/>
  <c r="J20" i="27"/>
  <c r="U21" i="27"/>
  <c r="T25" i="27"/>
  <c r="T44" i="27"/>
  <c r="U45" i="27"/>
  <c r="W45" i="27"/>
  <c r="X53" i="27"/>
  <c r="X54" i="27"/>
  <c r="T57" i="27"/>
  <c r="X107" i="27"/>
  <c r="W123" i="27"/>
  <c r="U123" i="27"/>
  <c r="W193" i="27"/>
  <c r="U193" i="27"/>
  <c r="X6" i="27"/>
  <c r="W15" i="27"/>
  <c r="U27" i="27"/>
  <c r="W27" i="27"/>
  <c r="V37" i="27"/>
  <c r="T38" i="27"/>
  <c r="W39" i="27"/>
  <c r="X43" i="27"/>
  <c r="T46" i="27"/>
  <c r="X46" i="27"/>
  <c r="T49" i="27"/>
  <c r="X55" i="27"/>
  <c r="V77" i="27"/>
  <c r="X121" i="27"/>
  <c r="W127" i="27"/>
  <c r="U127" i="27"/>
  <c r="T143" i="27"/>
  <c r="X143" i="27"/>
  <c r="T150" i="27"/>
  <c r="U191" i="27"/>
  <c r="T192" i="27"/>
  <c r="X192" i="27"/>
  <c r="X203" i="27"/>
  <c r="T203" i="27"/>
  <c r="T218" i="27"/>
  <c r="X243" i="27"/>
  <c r="T243" i="27"/>
  <c r="U256" i="27"/>
  <c r="W256" i="27"/>
  <c r="X259" i="27"/>
  <c r="T259" i="27"/>
  <c r="T261" i="27"/>
  <c r="X261" i="27"/>
  <c r="X315" i="27"/>
  <c r="T315" i="27"/>
  <c r="T318" i="27"/>
  <c r="X318" i="27"/>
  <c r="W441" i="27"/>
  <c r="U441" i="27"/>
  <c r="X443" i="27"/>
  <c r="T443" i="27"/>
  <c r="W464" i="27"/>
  <c r="U464" i="27"/>
  <c r="X476" i="27"/>
  <c r="W481" i="27"/>
  <c r="U481" i="27"/>
  <c r="X631" i="27"/>
  <c r="X337" i="27"/>
  <c r="U376" i="27"/>
  <c r="W376" i="27"/>
  <c r="X378" i="27"/>
  <c r="T378" i="27"/>
  <c r="X442" i="27"/>
  <c r="T442" i="27"/>
  <c r="T457" i="27"/>
  <c r="X457" i="27"/>
  <c r="W524" i="27"/>
  <c r="U524" i="27"/>
  <c r="H544" i="27"/>
  <c r="U597" i="27"/>
  <c r="W597" i="27"/>
  <c r="W605" i="27"/>
  <c r="U605" i="27"/>
  <c r="X611" i="27"/>
  <c r="X637" i="27"/>
  <c r="W655" i="27"/>
  <c r="U655" i="27"/>
  <c r="T659" i="27"/>
  <c r="X659" i="27"/>
  <c r="U690" i="27"/>
  <c r="W690" i="27"/>
  <c r="T691" i="27"/>
  <c r="U706" i="27"/>
  <c r="W706" i="27"/>
  <c r="U710" i="27"/>
  <c r="W710" i="27"/>
  <c r="X777" i="27"/>
  <c r="T777" i="27"/>
  <c r="W797" i="27"/>
  <c r="U797" i="27"/>
  <c r="T828" i="27"/>
  <c r="X828" i="27"/>
  <c r="W872" i="27"/>
  <c r="U872" i="27"/>
  <c r="T18" i="27"/>
  <c r="U28" i="27"/>
  <c r="T29" i="27"/>
  <c r="T35" i="27"/>
  <c r="V36" i="27"/>
  <c r="T52" i="27"/>
  <c r="T64" i="27"/>
  <c r="U65" i="27"/>
  <c r="W65" i="27"/>
  <c r="T70" i="27"/>
  <c r="U82" i="27"/>
  <c r="U102" i="27"/>
  <c r="T117" i="27"/>
  <c r="V119" i="27"/>
  <c r="U133" i="27"/>
  <c r="W133" i="27"/>
  <c r="V153" i="27"/>
  <c r="X157" i="27"/>
  <c r="T157" i="27"/>
  <c r="W158" i="27"/>
  <c r="U159" i="27"/>
  <c r="V167" i="27"/>
  <c r="T172" i="27"/>
  <c r="T193" i="27"/>
  <c r="T197" i="27"/>
  <c r="W228" i="27"/>
  <c r="U228" i="27"/>
  <c r="T231" i="27"/>
  <c r="X246" i="27"/>
  <c r="T257" i="27"/>
  <c r="V264" i="27"/>
  <c r="T273" i="27"/>
  <c r="W279" i="27"/>
  <c r="U279" i="27"/>
  <c r="X284" i="27"/>
  <c r="W290" i="27"/>
  <c r="U290" i="27"/>
  <c r="U352" i="27"/>
  <c r="W361" i="27"/>
  <c r="U361" i="27"/>
  <c r="T367" i="27"/>
  <c r="X373" i="27"/>
  <c r="T375" i="27"/>
  <c r="X377" i="27"/>
  <c r="T377" i="27"/>
  <c r="T396" i="27"/>
  <c r="W405" i="27"/>
  <c r="U405" i="27"/>
  <c r="W412" i="27"/>
  <c r="U412" i="27"/>
  <c r="X463" i="27"/>
  <c r="T463" i="27"/>
  <c r="W465" i="27"/>
  <c r="U498" i="27"/>
  <c r="W498" i="27"/>
  <c r="V504" i="27"/>
  <c r="U520" i="27"/>
  <c r="T523" i="27"/>
  <c r="X523" i="27"/>
  <c r="X525" i="27"/>
  <c r="T525" i="27"/>
  <c r="T528" i="27"/>
  <c r="X529" i="27"/>
  <c r="T529" i="27"/>
  <c r="T533" i="27"/>
  <c r="X533" i="27"/>
  <c r="W576" i="27"/>
  <c r="U576" i="27"/>
  <c r="W587" i="27"/>
  <c r="T605" i="27"/>
  <c r="X605" i="27"/>
  <c r="X658" i="27"/>
  <c r="W683" i="27"/>
  <c r="U683" i="27"/>
  <c r="U704" i="27"/>
  <c r="W709" i="27"/>
  <c r="U709" i="27"/>
  <c r="T710" i="27"/>
  <c r="X710" i="27"/>
  <c r="W793" i="27"/>
  <c r="U793" i="27"/>
  <c r="X814" i="27"/>
  <c r="T814" i="27"/>
  <c r="T827" i="27"/>
  <c r="W839" i="27"/>
  <c r="U839" i="27"/>
  <c r="T539" i="27"/>
  <c r="T564" i="27"/>
  <c r="X564" i="27"/>
  <c r="X572" i="27"/>
  <c r="T577" i="27"/>
  <c r="X577" i="27"/>
  <c r="T715" i="27"/>
  <c r="W726" i="27"/>
  <c r="U726" i="27"/>
  <c r="T771" i="27"/>
  <c r="X771" i="27"/>
  <c r="U828" i="27"/>
  <c r="W828" i="27"/>
  <c r="U844" i="27"/>
  <c r="W844" i="27"/>
  <c r="U874" i="27"/>
  <c r="U41" i="27"/>
  <c r="W41" i="27"/>
  <c r="X128" i="27"/>
  <c r="T128" i="27"/>
  <c r="V182" i="27"/>
  <c r="T189" i="27"/>
  <c r="X189" i="27"/>
  <c r="W198" i="27"/>
  <c r="U198" i="27"/>
  <c r="X205" i="27"/>
  <c r="T280" i="27"/>
  <c r="X280" i="27"/>
  <c r="W291" i="27"/>
  <c r="U291" i="27"/>
  <c r="U308" i="27"/>
  <c r="W308" i="27"/>
  <c r="U324" i="27"/>
  <c r="W324" i="27"/>
  <c r="T42" i="27"/>
  <c r="V60" i="27"/>
  <c r="W104" i="27"/>
  <c r="U104" i="27"/>
  <c r="U137" i="27"/>
  <c r="W137" i="27"/>
  <c r="U161" i="27"/>
  <c r="W161" i="27"/>
  <c r="U167" i="27"/>
  <c r="W167" i="27"/>
  <c r="W174" i="27"/>
  <c r="U174" i="27"/>
  <c r="W188" i="27"/>
  <c r="U188" i="27"/>
  <c r="W215" i="27"/>
  <c r="W234" i="27"/>
  <c r="U234" i="27"/>
  <c r="U264" i="27"/>
  <c r="W264" i="27"/>
  <c r="T278" i="27"/>
  <c r="X279" i="27"/>
  <c r="T279" i="27"/>
  <c r="X290" i="27"/>
  <c r="T290" i="27"/>
  <c r="X297" i="27"/>
  <c r="T349" i="27"/>
  <c r="X349" i="27"/>
  <c r="T448" i="27"/>
  <c r="X454" i="27"/>
  <c r="T454" i="27"/>
  <c r="W479" i="27"/>
  <c r="U479" i="27"/>
  <c r="U508" i="27"/>
  <c r="X510" i="27"/>
  <c r="T510" i="27"/>
  <c r="X518" i="27"/>
  <c r="U523" i="27"/>
  <c r="W529" i="27"/>
  <c r="J544" i="27"/>
  <c r="U545" i="27"/>
  <c r="W545" i="27"/>
  <c r="W547" i="27"/>
  <c r="U547" i="27"/>
  <c r="V553" i="27"/>
  <c r="U586" i="27"/>
  <c r="T593" i="27"/>
  <c r="X593" i="27"/>
  <c r="X597" i="27"/>
  <c r="W601" i="27"/>
  <c r="U601" i="27"/>
  <c r="W654" i="27"/>
  <c r="U654" i="27"/>
  <c r="W688" i="27"/>
  <c r="U688" i="27"/>
  <c r="X689" i="27"/>
  <c r="T689" i="27"/>
  <c r="U702" i="27"/>
  <c r="W702" i="27"/>
  <c r="X848" i="27"/>
  <c r="W871" i="27"/>
  <c r="U871" i="27"/>
  <c r="W9" i="27"/>
  <c r="U37" i="27"/>
  <c r="T77" i="27"/>
  <c r="V84" i="27"/>
  <c r="T103" i="27"/>
  <c r="X104" i="27"/>
  <c r="T104" i="27"/>
  <c r="T118" i="27"/>
  <c r="U121" i="27"/>
  <c r="T132" i="27"/>
  <c r="U136" i="27"/>
  <c r="T138" i="27"/>
  <c r="U145" i="27"/>
  <c r="W145" i="27"/>
  <c r="T156" i="27"/>
  <c r="T160" i="27"/>
  <c r="X166" i="27"/>
  <c r="T166" i="27"/>
  <c r="T182" i="27"/>
  <c r="W184" i="27"/>
  <c r="U184" i="27"/>
  <c r="T188" i="27"/>
  <c r="X188" i="27"/>
  <c r="W213" i="27"/>
  <c r="U213" i="27"/>
  <c r="T214" i="27"/>
  <c r="X234" i="27"/>
  <c r="U238" i="27"/>
  <c r="T253" i="27"/>
  <c r="X253" i="27"/>
  <c r="T262" i="27"/>
  <c r="T269" i="27"/>
  <c r="X269" i="27"/>
  <c r="X307" i="27"/>
  <c r="T307" i="27"/>
  <c r="T310" i="27"/>
  <c r="X322" i="27"/>
  <c r="T322" i="27"/>
  <c r="T326" i="27"/>
  <c r="U340" i="27"/>
  <c r="W340" i="27"/>
  <c r="T344" i="27"/>
  <c r="W348" i="27"/>
  <c r="U348" i="27"/>
  <c r="T357" i="27"/>
  <c r="T361" i="27"/>
  <c r="T379" i="27"/>
  <c r="X379" i="27"/>
  <c r="W385" i="27"/>
  <c r="W389" i="27"/>
  <c r="U389" i="27"/>
  <c r="V394" i="27"/>
  <c r="T403" i="27"/>
  <c r="X410" i="27"/>
  <c r="T415" i="27"/>
  <c r="W437" i="27"/>
  <c r="T446" i="27"/>
  <c r="X447" i="27"/>
  <c r="T449" i="27"/>
  <c r="U474" i="27"/>
  <c r="W474" i="27"/>
  <c r="T478" i="27"/>
  <c r="X479" i="27"/>
  <c r="T479" i="27"/>
  <c r="X482" i="27"/>
  <c r="T482" i="27"/>
  <c r="T498" i="27"/>
  <c r="T499" i="27"/>
  <c r="W502" i="27"/>
  <c r="U502" i="27"/>
  <c r="U507" i="27"/>
  <c r="U509" i="27"/>
  <c r="W521" i="27"/>
  <c r="T601" i="27"/>
  <c r="X601" i="27"/>
  <c r="U604" i="27"/>
  <c r="U639" i="27"/>
  <c r="W639" i="27"/>
  <c r="W682" i="27"/>
  <c r="U682" i="27"/>
  <c r="W686" i="27"/>
  <c r="T687" i="27"/>
  <c r="T705" i="27"/>
  <c r="X707" i="27"/>
  <c r="U708" i="27"/>
  <c r="T709" i="27"/>
  <c r="T712" i="27"/>
  <c r="X733" i="27"/>
  <c r="T733" i="27"/>
  <c r="W759" i="27"/>
  <c r="U759" i="27"/>
  <c r="X776" i="27"/>
  <c r="T778" i="27"/>
  <c r="X778" i="27"/>
  <c r="V6" i="27"/>
  <c r="T24" i="27"/>
  <c r="U25" i="27"/>
  <c r="U30" i="27"/>
  <c r="W31" i="27"/>
  <c r="T36" i="27"/>
  <c r="T37" i="27"/>
  <c r="W53" i="27"/>
  <c r="U61" i="27"/>
  <c r="U66" i="27"/>
  <c r="U71" i="27"/>
  <c r="U83" i="27"/>
  <c r="T89" i="27"/>
  <c r="T90" i="27"/>
  <c r="U97" i="27"/>
  <c r="U103" i="27"/>
  <c r="U107" i="27"/>
  <c r="U109" i="27"/>
  <c r="W109" i="27"/>
  <c r="W119" i="27"/>
  <c r="U132" i="27"/>
  <c r="T137" i="27"/>
  <c r="X138" i="27"/>
  <c r="W140" i="27"/>
  <c r="X155" i="27"/>
  <c r="U156" i="27"/>
  <c r="X159" i="27"/>
  <c r="U160" i="27"/>
  <c r="T161" i="27"/>
  <c r="T165" i="27"/>
  <c r="T174" i="27"/>
  <c r="U177" i="27"/>
  <c r="W179" i="27"/>
  <c r="U179" i="27"/>
  <c r="U182" i="27"/>
  <c r="W186" i="27"/>
  <c r="T187" i="27"/>
  <c r="V206" i="27"/>
  <c r="W210" i="27"/>
  <c r="T213" i="27"/>
  <c r="U216" i="27"/>
  <c r="U221" i="27"/>
  <c r="T227" i="27"/>
  <c r="T234" i="27"/>
  <c r="V260" i="27"/>
  <c r="V276" i="27"/>
  <c r="W287" i="27"/>
  <c r="U287" i="27"/>
  <c r="T288" i="27"/>
  <c r="X288" i="27"/>
  <c r="W304" i="27"/>
  <c r="U305" i="27"/>
  <c r="T306" i="27"/>
  <c r="T309" i="27"/>
  <c r="X309" i="27"/>
  <c r="W319" i="27"/>
  <c r="U319" i="27"/>
  <c r="T320" i="27"/>
  <c r="X320" i="27"/>
  <c r="U321" i="27"/>
  <c r="T325" i="27"/>
  <c r="T343" i="27"/>
  <c r="W344" i="27"/>
  <c r="T346" i="27"/>
  <c r="W347" i="27"/>
  <c r="U347" i="27"/>
  <c r="U357" i="27"/>
  <c r="T358" i="27"/>
  <c r="U386" i="27"/>
  <c r="W386" i="27"/>
  <c r="W445" i="27"/>
  <c r="U445" i="27"/>
  <c r="T447" i="27"/>
  <c r="W453" i="27"/>
  <c r="T455" i="27"/>
  <c r="X462" i="27"/>
  <c r="T462" i="27"/>
  <c r="T473" i="27"/>
  <c r="W492" i="27"/>
  <c r="U492" i="27"/>
  <c r="X516" i="27"/>
  <c r="U518" i="27"/>
  <c r="H536" i="27"/>
  <c r="U540" i="27"/>
  <c r="W583" i="27"/>
  <c r="U583" i="27"/>
  <c r="W600" i="27"/>
  <c r="U600" i="27"/>
  <c r="T682" i="27"/>
  <c r="X682" i="27"/>
  <c r="X686" i="27"/>
  <c r="T688" i="27"/>
  <c r="U705" i="27"/>
  <c r="U732" i="27"/>
  <c r="W732" i="27"/>
  <c r="W755" i="27"/>
  <c r="U755" i="27"/>
  <c r="W760" i="27"/>
  <c r="U760" i="27"/>
  <c r="U89" i="27"/>
  <c r="W89" i="27"/>
  <c r="X140" i="27"/>
  <c r="T140" i="27"/>
  <c r="T162" i="27"/>
  <c r="W172" i="27"/>
  <c r="W240" i="27"/>
  <c r="U240" i="27"/>
  <c r="W307" i="27"/>
  <c r="U307" i="27"/>
  <c r="W323" i="27"/>
  <c r="U323" i="27"/>
  <c r="W358" i="27"/>
  <c r="U358" i="27"/>
  <c r="T392" i="27"/>
  <c r="W416" i="27"/>
  <c r="U416" i="27"/>
  <c r="T14" i="27"/>
  <c r="U47" i="27"/>
  <c r="U59" i="27"/>
  <c r="T65" i="27"/>
  <c r="W14" i="27"/>
  <c r="X19" i="27"/>
  <c r="U36" i="27"/>
  <c r="U49" i="27"/>
  <c r="W55" i="27"/>
  <c r="T61" i="27"/>
  <c r="W77" i="27"/>
  <c r="U85" i="27"/>
  <c r="W88" i="27"/>
  <c r="W95" i="27"/>
  <c r="X109" i="27"/>
  <c r="T109" i="27"/>
  <c r="T134" i="27"/>
  <c r="X134" i="27"/>
  <c r="W143" i="27"/>
  <c r="X146" i="27"/>
  <c r="T146" i="27"/>
  <c r="W151" i="27"/>
  <c r="X179" i="27"/>
  <c r="T179" i="27"/>
  <c r="U185" i="27"/>
  <c r="W185" i="27"/>
  <c r="T194" i="27"/>
  <c r="U206" i="27"/>
  <c r="T212" i="27"/>
  <c r="X212" i="27"/>
  <c r="U215" i="27"/>
  <c r="T220" i="27"/>
  <c r="X220" i="27"/>
  <c r="X221" i="27"/>
  <c r="T221" i="27"/>
  <c r="U227" i="27"/>
  <c r="X232" i="27"/>
  <c r="U233" i="27"/>
  <c r="U239" i="27"/>
  <c r="U260" i="27"/>
  <c r="W260" i="27"/>
  <c r="U263" i="27"/>
  <c r="U276" i="27"/>
  <c r="W276" i="27"/>
  <c r="V284" i="27"/>
  <c r="W288" i="27"/>
  <c r="U303" i="27"/>
  <c r="V316" i="27"/>
  <c r="W320" i="27"/>
  <c r="V336" i="27"/>
  <c r="U343" i="27"/>
  <c r="X344" i="27"/>
  <c r="T354" i="27"/>
  <c r="V373" i="27"/>
  <c r="W420" i="27"/>
  <c r="U420" i="27"/>
  <c r="U447" i="27"/>
  <c r="W449" i="27"/>
  <c r="W500" i="27"/>
  <c r="U501" i="27"/>
  <c r="W560" i="27"/>
  <c r="U560" i="27"/>
  <c r="X600" i="27"/>
  <c r="T600" i="27"/>
  <c r="W625" i="27"/>
  <c r="U625" i="27"/>
  <c r="U637" i="27"/>
  <c r="W637" i="27"/>
  <c r="W717" i="27"/>
  <c r="U717" i="27"/>
  <c r="T718" i="27"/>
  <c r="X718" i="27"/>
  <c r="W731" i="27"/>
  <c r="U731" i="27"/>
  <c r="T732" i="27"/>
  <c r="X732" i="27"/>
  <c r="X747" i="27"/>
  <c r="U157" i="27"/>
  <c r="W157" i="27"/>
  <c r="L438" i="27"/>
  <c r="X133" i="27"/>
  <c r="T133" i="27"/>
  <c r="T139" i="27"/>
  <c r="X164" i="27"/>
  <c r="T164" i="27"/>
  <c r="T210" i="27"/>
  <c r="T228" i="27"/>
  <c r="X228" i="27"/>
  <c r="W241" i="27"/>
  <c r="X267" i="27"/>
  <c r="T267" i="27"/>
  <c r="V320" i="27"/>
  <c r="W404" i="27"/>
  <c r="U404" i="27"/>
  <c r="T66" i="27"/>
  <c r="U9" i="27"/>
  <c r="X10" i="27"/>
  <c r="T10" i="27"/>
  <c r="X14" i="27"/>
  <c r="W37" i="27"/>
  <c r="X42" i="27"/>
  <c r="T72" i="27"/>
  <c r="U73" i="27"/>
  <c r="W79" i="27"/>
  <c r="T84" i="27"/>
  <c r="T85" i="27"/>
  <c r="T108" i="27"/>
  <c r="U183" i="27"/>
  <c r="W224" i="27"/>
  <c r="U224" i="27"/>
  <c r="T225" i="27"/>
  <c r="X237" i="27"/>
  <c r="T241" i="27"/>
  <c r="X241" i="27"/>
  <c r="U284" i="27"/>
  <c r="W284" i="27"/>
  <c r="W299" i="27"/>
  <c r="U299" i="27"/>
  <c r="U316" i="27"/>
  <c r="W316" i="27"/>
  <c r="W335" i="27"/>
  <c r="W339" i="27"/>
  <c r="U339" i="27"/>
  <c r="U373" i="27"/>
  <c r="W373" i="27"/>
  <c r="U385" i="27"/>
  <c r="W450" i="27"/>
  <c r="W491" i="27"/>
  <c r="U491" i="27"/>
  <c r="U504" i="27"/>
  <c r="W504" i="27"/>
  <c r="T542" i="27"/>
  <c r="X542" i="27"/>
  <c r="V551" i="27"/>
  <c r="X567" i="27"/>
  <c r="U679" i="27"/>
  <c r="W679" i="27"/>
  <c r="T726" i="27"/>
  <c r="X730" i="27"/>
  <c r="T730" i="27"/>
  <c r="W147" i="27"/>
  <c r="U147" i="27"/>
  <c r="T184" i="27"/>
  <c r="X184" i="27"/>
  <c r="T240" i="27"/>
  <c r="X240" i="27"/>
  <c r="W246" i="27"/>
  <c r="U246" i="27"/>
  <c r="T249" i="27"/>
  <c r="V288" i="27"/>
  <c r="V292" i="27"/>
  <c r="U300" i="27"/>
  <c r="W300" i="27"/>
  <c r="T304" i="27"/>
  <c r="W315" i="27"/>
  <c r="U315" i="27"/>
  <c r="X323" i="27"/>
  <c r="T323" i="27"/>
  <c r="T334" i="27"/>
  <c r="T351" i="27"/>
  <c r="T365" i="27"/>
  <c r="W444" i="27"/>
  <c r="U444" i="27"/>
  <c r="W452" i="27"/>
  <c r="U452" i="27"/>
  <c r="W455" i="27"/>
  <c r="U455" i="27"/>
  <c r="U510" i="27"/>
  <c r="W510" i="27"/>
  <c r="W577" i="27"/>
  <c r="U577" i="27"/>
  <c r="W591" i="27"/>
  <c r="U591" i="27"/>
  <c r="T594" i="27"/>
  <c r="T663" i="27"/>
  <c r="X663" i="27"/>
  <c r="W669" i="27"/>
  <c r="U669" i="27"/>
  <c r="W681" i="27"/>
  <c r="U681" i="27"/>
  <c r="W748" i="27"/>
  <c r="U748" i="27"/>
  <c r="W761" i="27"/>
  <c r="U761" i="27"/>
  <c r="X770" i="27"/>
  <c r="T770" i="27"/>
  <c r="U796" i="27"/>
  <c r="W796" i="27"/>
  <c r="X797" i="27"/>
  <c r="X846" i="27"/>
  <c r="T846" i="27"/>
  <c r="U141" i="27"/>
  <c r="W152" i="27"/>
  <c r="U152" i="27"/>
  <c r="W165" i="27"/>
  <c r="U169" i="27"/>
  <c r="W208" i="27"/>
  <c r="U208" i="27"/>
  <c r="W222" i="27"/>
  <c r="U222" i="27"/>
  <c r="X249" i="27"/>
  <c r="T252" i="27"/>
  <c r="X252" i="27"/>
  <c r="T256" i="27"/>
  <c r="T264" i="27"/>
  <c r="T272" i="27"/>
  <c r="W283" i="27"/>
  <c r="U283" i="27"/>
  <c r="X291" i="27"/>
  <c r="T291" i="27"/>
  <c r="T302" i="27"/>
  <c r="X305" i="27"/>
  <c r="V351" i="27"/>
  <c r="T384" i="27"/>
  <c r="V393" i="27"/>
  <c r="T400" i="27"/>
  <c r="H515" i="27"/>
  <c r="W480" i="27"/>
  <c r="U480" i="27"/>
  <c r="X537" i="27"/>
  <c r="T537" i="27"/>
  <c r="U543" i="27"/>
  <c r="W543" i="27"/>
  <c r="V565" i="27"/>
  <c r="U582" i="27"/>
  <c r="W582" i="27"/>
  <c r="T589" i="27"/>
  <c r="X589" i="27"/>
  <c r="X612" i="27"/>
  <c r="T612" i="27"/>
  <c r="X619" i="27"/>
  <c r="T619" i="27"/>
  <c r="T660" i="27"/>
  <c r="X660" i="27"/>
  <c r="W678" i="27"/>
  <c r="U678" i="27"/>
  <c r="W727" i="27"/>
  <c r="U727" i="27"/>
  <c r="V129" i="27"/>
  <c r="T151" i="27"/>
  <c r="X152" i="27"/>
  <c r="T152" i="27"/>
  <c r="T208" i="27"/>
  <c r="X208" i="27"/>
  <c r="W211" i="27"/>
  <c r="T230" i="27"/>
  <c r="W231" i="27"/>
  <c r="W259" i="27"/>
  <c r="U259" i="27"/>
  <c r="W267" i="27"/>
  <c r="U267" i="27"/>
  <c r="W275" i="27"/>
  <c r="U275" i="27"/>
  <c r="X283" i="27"/>
  <c r="T283" i="27"/>
  <c r="T294" i="27"/>
  <c r="W351" i="27"/>
  <c r="U351" i="27"/>
  <c r="V364" i="27"/>
  <c r="V405" i="27"/>
  <c r="U410" i="27"/>
  <c r="T485" i="27"/>
  <c r="W526" i="27"/>
  <c r="U526" i="27"/>
  <c r="T582" i="27"/>
  <c r="X582" i="27"/>
  <c r="T644" i="27"/>
  <c r="X644" i="27"/>
  <c r="W656" i="27"/>
  <c r="U656" i="27"/>
  <c r="X736" i="27"/>
  <c r="W548" i="27"/>
  <c r="U548" i="27"/>
  <c r="X550" i="27"/>
  <c r="U558" i="27"/>
  <c r="W558" i="27"/>
  <c r="W564" i="27"/>
  <c r="U564" i="27"/>
  <c r="W572" i="27"/>
  <c r="U572" i="27"/>
  <c r="W581" i="27"/>
  <c r="U581" i="27"/>
  <c r="X591" i="27"/>
  <c r="T591" i="27"/>
  <c r="T637" i="27"/>
  <c r="T654" i="27"/>
  <c r="X654" i="27"/>
  <c r="T678" i="27"/>
  <c r="X678" i="27"/>
  <c r="X681" i="27"/>
  <c r="T681" i="27"/>
  <c r="W834" i="27"/>
  <c r="U834" i="27"/>
  <c r="U11" i="27"/>
  <c r="U33" i="27"/>
  <c r="U57" i="27"/>
  <c r="U81" i="27"/>
  <c r="U105" i="27"/>
  <c r="U129" i="27"/>
  <c r="U153" i="27"/>
  <c r="W175" i="27"/>
  <c r="W199" i="27"/>
  <c r="W223" i="27"/>
  <c r="W235" i="27"/>
  <c r="W247" i="27"/>
  <c r="T260" i="27"/>
  <c r="T268" i="27"/>
  <c r="T276" i="27"/>
  <c r="T284" i="27"/>
  <c r="T292" i="27"/>
  <c r="T300" i="27"/>
  <c r="T308" i="27"/>
  <c r="T316" i="27"/>
  <c r="T324" i="27"/>
  <c r="T332" i="27"/>
  <c r="T340" i="27"/>
  <c r="W362" i="27"/>
  <c r="V363" i="27"/>
  <c r="T373" i="27"/>
  <c r="V381" i="27"/>
  <c r="U418" i="27"/>
  <c r="W418" i="27"/>
  <c r="W459" i="27"/>
  <c r="U459" i="27"/>
  <c r="T464" i="27"/>
  <c r="V468" i="27"/>
  <c r="X508" i="27"/>
  <c r="V533" i="27"/>
  <c r="W534" i="27"/>
  <c r="U534" i="27"/>
  <c r="L544" i="27"/>
  <c r="H632" i="27"/>
  <c r="H634" i="27" s="1"/>
  <c r="T547" i="27"/>
  <c r="T548" i="27"/>
  <c r="T550" i="27"/>
  <c r="W562" i="27"/>
  <c r="U562" i="27"/>
  <c r="U569" i="27"/>
  <c r="W570" i="27"/>
  <c r="T576" i="27"/>
  <c r="T581" i="27"/>
  <c r="X581" i="27"/>
  <c r="T583" i="27"/>
  <c r="T590" i="27"/>
  <c r="X599" i="27"/>
  <c r="T613" i="27"/>
  <c r="X613" i="27"/>
  <c r="X641" i="27"/>
  <c r="T641" i="27"/>
  <c r="T649" i="27"/>
  <c r="X649" i="27"/>
  <c r="T653" i="27"/>
  <c r="W675" i="27"/>
  <c r="U675" i="27"/>
  <c r="T677" i="27"/>
  <c r="T680" i="27"/>
  <c r="U740" i="27"/>
  <c r="W742" i="27"/>
  <c r="U742" i="27"/>
  <c r="T746" i="27"/>
  <c r="X746" i="27"/>
  <c r="U749" i="27"/>
  <c r="T859" i="27"/>
  <c r="X859" i="27"/>
  <c r="U138" i="27"/>
  <c r="U162" i="27"/>
  <c r="T180" i="27"/>
  <c r="T204" i="27"/>
  <c r="V224" i="27"/>
  <c r="V236" i="27"/>
  <c r="V248" i="27"/>
  <c r="X360" i="27"/>
  <c r="W363" i="27"/>
  <c r="U363" i="27"/>
  <c r="U392" i="27"/>
  <c r="W392" i="27"/>
  <c r="T394" i="27"/>
  <c r="T418" i="27"/>
  <c r="X418" i="27"/>
  <c r="T453" i="27"/>
  <c r="X459" i="27"/>
  <c r="T459" i="27"/>
  <c r="T483" i="27"/>
  <c r="U554" i="27"/>
  <c r="W557" i="27"/>
  <c r="U557" i="27"/>
  <c r="T561" i="27"/>
  <c r="X561" i="27"/>
  <c r="W571" i="27"/>
  <c r="U571" i="27"/>
  <c r="T602" i="27"/>
  <c r="X657" i="27"/>
  <c r="T664" i="27"/>
  <c r="W735" i="27"/>
  <c r="U735" i="27"/>
  <c r="X800" i="27"/>
  <c r="W833" i="27"/>
  <c r="U833" i="27"/>
  <c r="T858" i="27"/>
  <c r="X858" i="27"/>
  <c r="U864" i="27"/>
  <c r="W864" i="27"/>
  <c r="U101" i="27"/>
  <c r="U125" i="27"/>
  <c r="U149" i="27"/>
  <c r="W195" i="27"/>
  <c r="W219" i="27"/>
  <c r="U354" i="27"/>
  <c r="T363" i="27"/>
  <c r="X381" i="27"/>
  <c r="T381" i="27"/>
  <c r="X392" i="27"/>
  <c r="W466" i="27"/>
  <c r="U466" i="27"/>
  <c r="X485" i="27"/>
  <c r="W493" i="27"/>
  <c r="U493" i="27"/>
  <c r="T496" i="27"/>
  <c r="T552" i="27"/>
  <c r="T555" i="27"/>
  <c r="W556" i="27"/>
  <c r="U556" i="27"/>
  <c r="T557" i="27"/>
  <c r="X557" i="27"/>
  <c r="T570" i="27"/>
  <c r="X571" i="27"/>
  <c r="T571" i="27"/>
  <c r="T574" i="27"/>
  <c r="T578" i="27"/>
  <c r="U580" i="27"/>
  <c r="T592" i="27"/>
  <c r="X592" i="27"/>
  <c r="W608" i="27"/>
  <c r="U608" i="27"/>
  <c r="T611" i="27"/>
  <c r="T635" i="27"/>
  <c r="X643" i="27"/>
  <c r="T643" i="27"/>
  <c r="W645" i="27"/>
  <c r="U645" i="27"/>
  <c r="W674" i="27"/>
  <c r="U674" i="27"/>
  <c r="X697" i="27"/>
  <c r="T697" i="27"/>
  <c r="W720" i="27"/>
  <c r="U720" i="27"/>
  <c r="T724" i="27"/>
  <c r="X724" i="27"/>
  <c r="W736" i="27"/>
  <c r="U736" i="27"/>
  <c r="X772" i="27"/>
  <c r="T851" i="27"/>
  <c r="W863" i="27"/>
  <c r="U863" i="27"/>
  <c r="T864" i="27"/>
  <c r="X864" i="27"/>
  <c r="T176" i="27"/>
  <c r="T200" i="27"/>
  <c r="T224" i="27"/>
  <c r="T236" i="27"/>
  <c r="T248" i="27"/>
  <c r="X353" i="27"/>
  <c r="W396" i="27"/>
  <c r="U486" i="27"/>
  <c r="V492" i="27"/>
  <c r="X497" i="27"/>
  <c r="V531" i="27"/>
  <c r="L632" i="27"/>
  <c r="L634" i="27" s="1"/>
  <c r="W551" i="27"/>
  <c r="X569" i="27"/>
  <c r="T598" i="27"/>
  <c r="X608" i="27"/>
  <c r="T608" i="27"/>
  <c r="W614" i="27"/>
  <c r="X648" i="27"/>
  <c r="W673" i="27"/>
  <c r="U673" i="27"/>
  <c r="U718" i="27"/>
  <c r="W718" i="27"/>
  <c r="T719" i="27"/>
  <c r="X719" i="27"/>
  <c r="W734" i="27"/>
  <c r="U734" i="27"/>
  <c r="X855" i="27"/>
  <c r="T855" i="27"/>
  <c r="U382" i="27"/>
  <c r="U394" i="27"/>
  <c r="U399" i="27"/>
  <c r="T460" i="27"/>
  <c r="X489" i="27"/>
  <c r="X491" i="27"/>
  <c r="T493" i="27"/>
  <c r="W530" i="27"/>
  <c r="U530" i="27"/>
  <c r="T531" i="27"/>
  <c r="X531" i="27"/>
  <c r="W565" i="27"/>
  <c r="U565" i="27"/>
  <c r="U594" i="27"/>
  <c r="X671" i="27"/>
  <c r="T674" i="27"/>
  <c r="X674" i="27"/>
  <c r="U698" i="27"/>
  <c r="W698" i="27"/>
  <c r="T734" i="27"/>
  <c r="X734" i="27"/>
  <c r="W751" i="27"/>
  <c r="U751" i="27"/>
  <c r="W758" i="27"/>
  <c r="U758" i="27"/>
  <c r="W792" i="27"/>
  <c r="U792" i="27"/>
  <c r="V355" i="27"/>
  <c r="X382" i="27"/>
  <c r="T406" i="27"/>
  <c r="W413" i="27"/>
  <c r="U414" i="27"/>
  <c r="X461" i="27"/>
  <c r="X467" i="27"/>
  <c r="T468" i="27"/>
  <c r="T469" i="27"/>
  <c r="T476" i="27"/>
  <c r="T494" i="27"/>
  <c r="X503" i="27"/>
  <c r="T505" i="27"/>
  <c r="T535" i="27"/>
  <c r="X535" i="27"/>
  <c r="T563" i="27"/>
  <c r="X566" i="27"/>
  <c r="T566" i="27"/>
  <c r="T596" i="27"/>
  <c r="W606" i="27"/>
  <c r="U606" i="27"/>
  <c r="W615" i="27"/>
  <c r="U615" i="27"/>
  <c r="W620" i="27"/>
  <c r="U620" i="27"/>
  <c r="W635" i="27"/>
  <c r="V648" i="27"/>
  <c r="T662" i="27"/>
  <c r="X662" i="27"/>
  <c r="W743" i="27"/>
  <c r="U743" i="27"/>
  <c r="W750" i="27"/>
  <c r="U750" i="27"/>
  <c r="T773" i="27"/>
  <c r="X773" i="27"/>
  <c r="W799" i="27"/>
  <c r="U799" i="27"/>
  <c r="W815" i="27"/>
  <c r="U815" i="27"/>
  <c r="T840" i="27"/>
  <c r="X840" i="27"/>
  <c r="X841" i="27"/>
  <c r="T841" i="27"/>
  <c r="T852" i="27"/>
  <c r="X852" i="27"/>
  <c r="W862" i="27"/>
  <c r="U862" i="27"/>
  <c r="T382" i="27"/>
  <c r="V401" i="27"/>
  <c r="X413" i="27"/>
  <c r="T413" i="27"/>
  <c r="T461" i="27"/>
  <c r="U462" i="27"/>
  <c r="T467" i="27"/>
  <c r="T484" i="27"/>
  <c r="T503" i="27"/>
  <c r="T506" i="27"/>
  <c r="W516" i="27"/>
  <c r="U516" i="27"/>
  <c r="T530" i="27"/>
  <c r="V538" i="27"/>
  <c r="V573" i="27"/>
  <c r="V577" i="27"/>
  <c r="X596" i="27"/>
  <c r="T606" i="27"/>
  <c r="X606" i="27"/>
  <c r="T618" i="27"/>
  <c r="W619" i="27"/>
  <c r="U619" i="27"/>
  <c r="X620" i="27"/>
  <c r="T620" i="27"/>
  <c r="W641" i="27"/>
  <c r="U641" i="27"/>
  <c r="W657" i="27"/>
  <c r="U657" i="27"/>
  <c r="W697" i="27"/>
  <c r="U697" i="27"/>
  <c r="T725" i="27"/>
  <c r="X725" i="27"/>
  <c r="X751" i="27"/>
  <c r="U772" i="27"/>
  <c r="W772" i="27"/>
  <c r="X781" i="27"/>
  <c r="W789" i="27"/>
  <c r="U789" i="27"/>
  <c r="W846" i="27"/>
  <c r="U846" i="27"/>
  <c r="U398" i="27"/>
  <c r="T414" i="27"/>
  <c r="T517" i="27"/>
  <c r="W518" i="27"/>
  <c r="T565" i="27"/>
  <c r="T572" i="27"/>
  <c r="W584" i="27"/>
  <c r="U626" i="27"/>
  <c r="W626" i="27"/>
  <c r="T631" i="27"/>
  <c r="U649" i="27"/>
  <c r="T657" i="27"/>
  <c r="T729" i="27"/>
  <c r="W737" i="27"/>
  <c r="U737" i="27"/>
  <c r="W775" i="27"/>
  <c r="U775" i="27"/>
  <c r="T781" i="27"/>
  <c r="W787" i="27"/>
  <c r="U787" i="27"/>
  <c r="T797" i="27"/>
  <c r="T799" i="27"/>
  <c r="U804" i="27"/>
  <c r="W814" i="27"/>
  <c r="U814" i="27"/>
  <c r="X821" i="27"/>
  <c r="T833" i="27"/>
  <c r="X833" i="27"/>
  <c r="W836" i="27"/>
  <c r="U836" i="27"/>
  <c r="W865" i="27"/>
  <c r="W525" i="27"/>
  <c r="X622" i="27"/>
  <c r="W642" i="27"/>
  <c r="W647" i="27"/>
  <c r="U647" i="27"/>
  <c r="V666" i="27"/>
  <c r="T676" i="27"/>
  <c r="X696" i="27"/>
  <c r="W700" i="27"/>
  <c r="U700" i="27"/>
  <c r="W777" i="27"/>
  <c r="U780" i="27"/>
  <c r="W780" i="27"/>
  <c r="W786" i="27"/>
  <c r="U786" i="27"/>
  <c r="W807" i="27"/>
  <c r="U807" i="27"/>
  <c r="W811" i="27"/>
  <c r="U811" i="27"/>
  <c r="T837" i="27"/>
  <c r="W860" i="27"/>
  <c r="W595" i="27"/>
  <c r="V611" i="27"/>
  <c r="X647" i="27"/>
  <c r="T647" i="27"/>
  <c r="X700" i="27"/>
  <c r="T700" i="27"/>
  <c r="T780" i="27"/>
  <c r="X780" i="27"/>
  <c r="T785" i="27"/>
  <c r="X785" i="27"/>
  <c r="X786" i="27"/>
  <c r="T786" i="27"/>
  <c r="X811" i="27"/>
  <c r="T811" i="27"/>
  <c r="U825" i="27"/>
  <c r="W825" i="27"/>
  <c r="T826" i="27"/>
  <c r="W832" i="27"/>
  <c r="U832" i="27"/>
  <c r="T519" i="27"/>
  <c r="T526" i="27"/>
  <c r="T545" i="27"/>
  <c r="U553" i="27"/>
  <c r="W596" i="27"/>
  <c r="U596" i="27"/>
  <c r="U635" i="27"/>
  <c r="T646" i="27"/>
  <c r="T652" i="27"/>
  <c r="W661" i="27"/>
  <c r="W663" i="27"/>
  <c r="U663" i="27"/>
  <c r="T666" i="27"/>
  <c r="X765" i="27"/>
  <c r="T765" i="27"/>
  <c r="T779" i="27"/>
  <c r="T784" i="27"/>
  <c r="X784" i="27"/>
  <c r="U785" i="27"/>
  <c r="T801" i="27"/>
  <c r="T805" i="27"/>
  <c r="T810" i="27"/>
  <c r="T832" i="27"/>
  <c r="X832" i="27"/>
  <c r="X849" i="27"/>
  <c r="T849" i="27"/>
  <c r="U854" i="27"/>
  <c r="W847" i="27"/>
  <c r="U847" i="27"/>
  <c r="T856" i="27"/>
  <c r="X856" i="27"/>
  <c r="X871" i="27"/>
  <c r="T871" i="27"/>
  <c r="U878" i="27"/>
  <c r="W878" i="27"/>
  <c r="W522" i="27"/>
  <c r="W568" i="27"/>
  <c r="W592" i="27"/>
  <c r="W616" i="27"/>
  <c r="T648" i="27"/>
  <c r="V658" i="27"/>
  <c r="V670" i="27"/>
  <c r="X701" i="27"/>
  <c r="T701" i="27"/>
  <c r="W721" i="27"/>
  <c r="T737" i="27"/>
  <c r="X787" i="27"/>
  <c r="T787" i="27"/>
  <c r="U788" i="27"/>
  <c r="W790" i="27"/>
  <c r="W791" i="27"/>
  <c r="U791" i="27"/>
  <c r="X809" i="27"/>
  <c r="T825" i="27"/>
  <c r="V850" i="27"/>
  <c r="T527" i="27"/>
  <c r="T549" i="27"/>
  <c r="T573" i="27"/>
  <c r="T597" i="27"/>
  <c r="T621" i="27"/>
  <c r="L903" i="27"/>
  <c r="U648" i="27"/>
  <c r="T684" i="27"/>
  <c r="T711" i="27"/>
  <c r="W712" i="27"/>
  <c r="U712" i="27"/>
  <c r="U722" i="27"/>
  <c r="W738" i="27"/>
  <c r="T768" i="27"/>
  <c r="X768" i="27"/>
  <c r="X769" i="27"/>
  <c r="T769" i="27"/>
  <c r="T772" i="27"/>
  <c r="T795" i="27"/>
  <c r="X813" i="27"/>
  <c r="W817" i="27"/>
  <c r="U817" i="27"/>
  <c r="T820" i="27"/>
  <c r="X820" i="27"/>
  <c r="W859" i="27"/>
  <c r="U859" i="27"/>
  <c r="W588" i="27"/>
  <c r="W612" i="27"/>
  <c r="W643" i="27"/>
  <c r="U643" i="27"/>
  <c r="T658" i="27"/>
  <c r="T670" i="27"/>
  <c r="W685" i="27"/>
  <c r="U694" i="27"/>
  <c r="W694" i="27"/>
  <c r="U714" i="27"/>
  <c r="T722" i="27"/>
  <c r="W739" i="27"/>
  <c r="U739" i="27"/>
  <c r="W763" i="27"/>
  <c r="U763" i="27"/>
  <c r="X794" i="27"/>
  <c r="T794" i="27"/>
  <c r="T806" i="27"/>
  <c r="X806" i="27"/>
  <c r="T816" i="27"/>
  <c r="X816" i="27"/>
  <c r="X817" i="27"/>
  <c r="T817" i="27"/>
  <c r="W876" i="27"/>
  <c r="U876" i="27"/>
  <c r="T617" i="27"/>
  <c r="W653" i="27"/>
  <c r="W665" i="27"/>
  <c r="W677" i="27"/>
  <c r="T694" i="27"/>
  <c r="T695" i="27"/>
  <c r="X713" i="27"/>
  <c r="T713" i="27"/>
  <c r="W724" i="27"/>
  <c r="V728" i="27"/>
  <c r="T739" i="27"/>
  <c r="T758" i="27"/>
  <c r="X763" i="27"/>
  <c r="T763" i="27"/>
  <c r="U849" i="27"/>
  <c r="W849" i="27"/>
  <c r="X850" i="27"/>
  <c r="W875" i="27"/>
  <c r="U875" i="27"/>
  <c r="W689" i="27"/>
  <c r="W701" i="27"/>
  <c r="W713" i="27"/>
  <c r="U745" i="27"/>
  <c r="X753" i="27"/>
  <c r="U756" i="27"/>
  <c r="W767" i="27"/>
  <c r="V770" i="27"/>
  <c r="T792" i="27"/>
  <c r="X792" i="27"/>
  <c r="X793" i="27"/>
  <c r="T793" i="27"/>
  <c r="T796" i="27"/>
  <c r="X819" i="27"/>
  <c r="W823" i="27"/>
  <c r="U823" i="27"/>
  <c r="W835" i="27"/>
  <c r="U835" i="27"/>
  <c r="T847" i="27"/>
  <c r="X851" i="27"/>
  <c r="U853" i="27"/>
  <c r="U857" i="27"/>
  <c r="W857" i="27"/>
  <c r="T744" i="27"/>
  <c r="X744" i="27"/>
  <c r="X745" i="27"/>
  <c r="T745" i="27"/>
  <c r="W783" i="27"/>
  <c r="T808" i="27"/>
  <c r="T809" i="27"/>
  <c r="V812" i="27"/>
  <c r="X822" i="27"/>
  <c r="T823" i="27"/>
  <c r="X835" i="27"/>
  <c r="T835" i="27"/>
  <c r="T857" i="27"/>
  <c r="T690" i="27"/>
  <c r="T702" i="27"/>
  <c r="T714" i="27"/>
  <c r="X726" i="27"/>
  <c r="T727" i="27"/>
  <c r="T736" i="27"/>
  <c r="V758" i="27"/>
  <c r="W769" i="27"/>
  <c r="U769" i="27"/>
  <c r="W810" i="27"/>
  <c r="T822" i="27"/>
  <c r="X823" i="27"/>
  <c r="W850" i="27"/>
  <c r="W856" i="27"/>
  <c r="U856" i="27"/>
  <c r="X857" i="27"/>
  <c r="T728" i="27"/>
  <c r="U746" i="27"/>
  <c r="T752" i="27"/>
  <c r="U770" i="27"/>
  <c r="T776" i="27"/>
  <c r="U794" i="27"/>
  <c r="T800" i="27"/>
  <c r="U818" i="27"/>
  <c r="T824" i="27"/>
  <c r="X862" i="27"/>
  <c r="T876" i="27"/>
  <c r="U881" i="27"/>
  <c r="U776" i="27"/>
  <c r="U800" i="27"/>
  <c r="U824" i="27"/>
  <c r="V866" i="27"/>
  <c r="W883" i="27"/>
  <c r="T844" i="27"/>
  <c r="U852" i="27"/>
  <c r="W884" i="27"/>
  <c r="U884" i="27"/>
  <c r="W747" i="27"/>
  <c r="W771" i="27"/>
  <c r="W795" i="27"/>
  <c r="W819" i="27"/>
  <c r="W843" i="27"/>
  <c r="W867" i="27"/>
  <c r="W879" i="27"/>
  <c r="T848" i="27"/>
  <c r="W868" i="27"/>
  <c r="U868" i="27"/>
  <c r="W880" i="27"/>
  <c r="U880" i="27"/>
  <c r="I338" i="5" l="1"/>
  <c r="I588" i="5"/>
  <c r="I434" i="5"/>
  <c r="H588" i="5"/>
  <c r="J965" i="27"/>
  <c r="L440" i="27"/>
  <c r="L965" i="27"/>
  <c r="L905" i="27"/>
  <c r="H965" i="27"/>
  <c r="EP751" i="19"/>
  <c r="O894" i="20"/>
  <c r="EN673" i="19"/>
  <c r="M889" i="20"/>
  <c r="EO748" i="19"/>
  <c r="N891" i="20"/>
  <c r="EO749" i="19"/>
  <c r="N892" i="20"/>
  <c r="EO750" i="19"/>
  <c r="N893" i="20"/>
  <c r="EN355" i="19"/>
  <c r="M514" i="20"/>
  <c r="EN339" i="19"/>
  <c r="M423" i="20"/>
  <c r="EL844" i="19" a="1"/>
  <c r="EL844" i="19" s="1"/>
  <c r="EM844" i="19" s="1"/>
  <c r="EQ844" i="19"/>
  <c r="M425" i="27" s="1"/>
  <c r="N425" i="27" s="1"/>
  <c r="O425" i="27" s="1"/>
  <c r="EQ230" i="19"/>
  <c r="M629" i="27" s="1"/>
  <c r="N629" i="27" s="1"/>
  <c r="O629" i="27" s="1"/>
  <c r="EL230" i="19" a="1"/>
  <c r="EL230" i="19" s="1"/>
  <c r="EM230" i="19" s="1"/>
  <c r="EL335" i="19" a="1"/>
  <c r="EL335" i="19" s="1"/>
  <c r="EM335" i="19" s="1"/>
  <c r="EL232" i="19" a="1"/>
  <c r="EL232" i="19" s="1"/>
  <c r="EM232" i="19" s="1"/>
  <c r="EL231" i="19" a="1"/>
  <c r="EL231" i="19" s="1"/>
  <c r="EM231" i="19" s="1"/>
  <c r="EL229" i="19" a="1"/>
  <c r="EL229" i="19" s="1"/>
  <c r="EM229" i="19" s="1"/>
  <c r="EQ674" i="19"/>
  <c r="M890" i="27" s="1"/>
  <c r="N890" i="27" s="1"/>
  <c r="O890" i="27" s="1"/>
  <c r="EM674" i="19"/>
  <c r="EL354" i="19" a="1"/>
  <c r="EL354" i="19" s="1"/>
  <c r="EM354" i="19" s="1"/>
  <c r="EQ229" i="19"/>
  <c r="M628" i="27" s="1"/>
  <c r="N628" i="27" s="1"/>
  <c r="O628" i="27" s="1"/>
  <c r="L964" i="27"/>
  <c r="H839" i="20"/>
  <c r="U863" i="19"/>
  <c r="L863" i="19"/>
  <c r="L404" i="19"/>
  <c r="L833" i="19"/>
  <c r="L832" i="19"/>
  <c r="U185" i="19"/>
  <c r="L185" i="19"/>
  <c r="H775" i="19"/>
  <c r="H776" i="19"/>
  <c r="U846" i="19"/>
  <c r="L846" i="19"/>
  <c r="L379" i="19"/>
  <c r="L821" i="19"/>
  <c r="L966" i="27" l="1"/>
  <c r="EP750" i="19"/>
  <c r="O893" i="20"/>
  <c r="EP749" i="19"/>
  <c r="O892" i="20"/>
  <c r="EP748" i="19"/>
  <c r="O891" i="20"/>
  <c r="EN674" i="19"/>
  <c r="M890" i="20"/>
  <c r="EO673" i="19"/>
  <c r="N889" i="20"/>
  <c r="EN231" i="19"/>
  <c r="M630" i="20"/>
  <c r="EN232" i="19"/>
  <c r="M631" i="20"/>
  <c r="EN229" i="19"/>
  <c r="M628" i="20"/>
  <c r="EN230" i="19"/>
  <c r="M629" i="20"/>
  <c r="EN354" i="19"/>
  <c r="M513" i="20"/>
  <c r="EO355" i="19"/>
  <c r="N514" i="20"/>
  <c r="EN335" i="19"/>
  <c r="M424" i="20"/>
  <c r="EN844" i="19"/>
  <c r="M425" i="20"/>
  <c r="EO339" i="19"/>
  <c r="N423" i="20"/>
  <c r="J4" i="21"/>
  <c r="H841" i="27"/>
  <c r="R841" i="27"/>
  <c r="C77" i="21"/>
  <c r="H840" i="27"/>
  <c r="R840" i="27"/>
  <c r="H841" i="20"/>
  <c r="H840" i="20"/>
  <c r="M863" i="19"/>
  <c r="EL863" i="19" s="1" a="1"/>
  <c r="EL863" i="19" s="1"/>
  <c r="M404" i="19"/>
  <c r="EL404" i="19" s="1" a="1"/>
  <c r="EL404" i="19" s="1"/>
  <c r="M832" i="19"/>
  <c r="EL832" i="19" s="1" a="1"/>
  <c r="EL832" i="19" s="1"/>
  <c r="M833" i="19"/>
  <c r="EL833" i="19" s="1" a="1"/>
  <c r="EL833" i="19" s="1"/>
  <c r="M185" i="19"/>
  <c r="V185" i="19" s="1"/>
  <c r="M846" i="19"/>
  <c r="EL846" i="19" s="1" a="1"/>
  <c r="EL846" i="19" s="1"/>
  <c r="M379" i="19"/>
  <c r="EL379" i="19" s="1" a="1"/>
  <c r="EL379" i="19" s="1"/>
  <c r="M821" i="19"/>
  <c r="EL821" i="19" s="1" a="1"/>
  <c r="EL821" i="19" s="1"/>
  <c r="D21" i="26"/>
  <c r="EP673" i="19" l="1"/>
  <c r="O889" i="20"/>
  <c r="EO674" i="19"/>
  <c r="N890" i="20"/>
  <c r="EO230" i="19"/>
  <c r="N629" i="20"/>
  <c r="EO229" i="19"/>
  <c r="N628" i="20"/>
  <c r="EO232" i="19"/>
  <c r="N631" i="20"/>
  <c r="EO231" i="19"/>
  <c r="N630" i="20"/>
  <c r="EP355" i="19"/>
  <c r="O514" i="20"/>
  <c r="EO354" i="19"/>
  <c r="N513" i="20"/>
  <c r="EP339" i="19"/>
  <c r="O423" i="20"/>
  <c r="EO844" i="19"/>
  <c r="N425" i="20"/>
  <c r="EO335" i="19"/>
  <c r="N424" i="20"/>
  <c r="U841" i="27"/>
  <c r="W841" i="27"/>
  <c r="W840" i="27"/>
  <c r="U840" i="27"/>
  <c r="EM379" i="19"/>
  <c r="EQ379" i="19"/>
  <c r="M387" i="27" s="1"/>
  <c r="N387" i="27" s="1"/>
  <c r="O387" i="27" s="1"/>
  <c r="EQ846" i="19"/>
  <c r="M388" i="27" s="1"/>
  <c r="N388" i="27" s="1"/>
  <c r="O388" i="27" s="1"/>
  <c r="EM846" i="19"/>
  <c r="EQ404" i="19"/>
  <c r="M422" i="27" s="1"/>
  <c r="N422" i="27" s="1"/>
  <c r="O422" i="27" s="1"/>
  <c r="EM404" i="19"/>
  <c r="EQ863" i="19"/>
  <c r="M419" i="27" s="1"/>
  <c r="N419" i="27" s="1"/>
  <c r="O419" i="27" s="1"/>
  <c r="EM863" i="19"/>
  <c r="EM832" i="19"/>
  <c r="EQ832" i="19"/>
  <c r="M623" i="27" s="1"/>
  <c r="N623" i="27" s="1"/>
  <c r="O623" i="27" s="1"/>
  <c r="EM821" i="19"/>
  <c r="EQ821" i="19"/>
  <c r="M374" i="27" s="1"/>
  <c r="N374" i="27" s="1"/>
  <c r="O374" i="27" s="1"/>
  <c r="EQ833" i="19"/>
  <c r="M624" i="27" s="1"/>
  <c r="N624" i="27" s="1"/>
  <c r="O624" i="27" s="1"/>
  <c r="EM833" i="19"/>
  <c r="EL185" i="19" a="1"/>
  <c r="EL185" i="19" s="1"/>
  <c r="V846" i="19"/>
  <c r="V863" i="19"/>
  <c r="R863" i="19" a="1"/>
  <c r="R863" i="19" s="1"/>
  <c r="S863" i="19" s="1"/>
  <c r="T863" i="19" s="1"/>
  <c r="R185" i="19" a="1"/>
  <c r="R185" i="19" s="1"/>
  <c r="S185" i="19" s="1"/>
  <c r="T185" i="19" s="1"/>
  <c r="R846" i="19" a="1"/>
  <c r="R846" i="19" s="1"/>
  <c r="S846" i="19" s="1"/>
  <c r="T846" i="19" s="1"/>
  <c r="H21" i="20"/>
  <c r="EP674" i="19" l="1"/>
  <c r="O890" i="20"/>
  <c r="EP231" i="19"/>
  <c r="O630" i="20"/>
  <c r="EP232" i="19"/>
  <c r="O631" i="20"/>
  <c r="EP229" i="19"/>
  <c r="O628" i="20"/>
  <c r="EP230" i="19"/>
  <c r="O629" i="20"/>
  <c r="EP354" i="19"/>
  <c r="O513" i="20"/>
  <c r="EP335" i="19"/>
  <c r="O424" i="20"/>
  <c r="EP844" i="19"/>
  <c r="O425" i="20"/>
  <c r="EN832" i="19"/>
  <c r="M623" i="20"/>
  <c r="EN404" i="19"/>
  <c r="M422" i="20"/>
  <c r="EN863" i="19"/>
  <c r="M419" i="20"/>
  <c r="EN821" i="19"/>
  <c r="M374" i="20"/>
  <c r="EN846" i="19"/>
  <c r="M388" i="20"/>
  <c r="EN833" i="19"/>
  <c r="M624" i="20"/>
  <c r="EN379" i="19"/>
  <c r="M387" i="20"/>
  <c r="EQ185" i="19"/>
  <c r="M391" i="27" s="1"/>
  <c r="N391" i="27" s="1"/>
  <c r="O391" i="27" s="1"/>
  <c r="EM185" i="19"/>
  <c r="W863" i="19"/>
  <c r="W846" i="19"/>
  <c r="W185" i="19"/>
  <c r="L46" i="19"/>
  <c r="L686" i="19"/>
  <c r="EO821" i="19" l="1"/>
  <c r="N374" i="20"/>
  <c r="EO833" i="19"/>
  <c r="N624" i="20"/>
  <c r="EN185" i="19"/>
  <c r="M391" i="20"/>
  <c r="EO379" i="19"/>
  <c r="N387" i="20"/>
  <c r="EO846" i="19"/>
  <c r="N388" i="20"/>
  <c r="EO863" i="19"/>
  <c r="N419" i="20"/>
  <c r="EO404" i="19"/>
  <c r="N422" i="20"/>
  <c r="EO832" i="19"/>
  <c r="N623" i="20"/>
  <c r="M686" i="19"/>
  <c r="EL686" i="19" s="1" a="1"/>
  <c r="EL686" i="19" s="1"/>
  <c r="M46" i="19"/>
  <c r="EL46" i="19" s="1" a="1"/>
  <c r="EL46" i="19" s="1"/>
  <c r="EP863" i="19" l="1"/>
  <c r="O419" i="20"/>
  <c r="EP404" i="19"/>
  <c r="EP821" i="19"/>
  <c r="O374" i="20"/>
  <c r="EP846" i="19"/>
  <c r="O388" i="20"/>
  <c r="EP379" i="19"/>
  <c r="O387" i="20"/>
  <c r="EO185" i="19"/>
  <c r="N391" i="20"/>
  <c r="EP833" i="19"/>
  <c r="O624" i="20"/>
  <c r="EP832" i="19"/>
  <c r="O623" i="20"/>
  <c r="EQ46" i="19"/>
  <c r="M171" i="27" s="1"/>
  <c r="N171" i="27" s="1"/>
  <c r="O171" i="27" s="1"/>
  <c r="EM46" i="19"/>
  <c r="EQ686" i="19"/>
  <c r="M651" i="27" s="1"/>
  <c r="N651" i="27" s="1"/>
  <c r="O651" i="27" s="1"/>
  <c r="EM686" i="19"/>
  <c r="EP185" i="19" l="1"/>
  <c r="O391" i="20"/>
  <c r="EN686" i="19"/>
  <c r="M651" i="20"/>
  <c r="EN46" i="19"/>
  <c r="M171" i="20"/>
  <c r="H632" i="20"/>
  <c r="J904" i="20"/>
  <c r="H904" i="20"/>
  <c r="J633" i="20"/>
  <c r="H633" i="20"/>
  <c r="J439" i="20"/>
  <c r="H439" i="20"/>
  <c r="EO686" i="19" l="1"/>
  <c r="N651" i="20"/>
  <c r="EO46" i="19"/>
  <c r="N171" i="20"/>
  <c r="L508" i="19"/>
  <c r="H634" i="20"/>
  <c r="H965" i="20"/>
  <c r="J965" i="20"/>
  <c r="Q631" i="20"/>
  <c r="V631" i="20" s="1"/>
  <c r="R631" i="20"/>
  <c r="W631" i="20" s="1"/>
  <c r="S631" i="20"/>
  <c r="T631" i="20" s="1"/>
  <c r="L757" i="19"/>
  <c r="EP46" i="19" l="1"/>
  <c r="O171" i="20"/>
  <c r="EP686" i="19"/>
  <c r="O651" i="20"/>
  <c r="M508" i="19"/>
  <c r="EL508" i="19" s="1" a="1"/>
  <c r="EL508" i="19" s="1"/>
  <c r="U631" i="20"/>
  <c r="X631" i="20"/>
  <c r="M757" i="19"/>
  <c r="EL757" i="19" s="1" a="1"/>
  <c r="EL757" i="19" s="1"/>
  <c r="EM508" i="19" l="1"/>
  <c r="EQ508" i="19"/>
  <c r="M888" i="27" s="1"/>
  <c r="N888" i="27" s="1"/>
  <c r="O888" i="27" s="1"/>
  <c r="EQ757" i="19"/>
  <c r="M627" i="27" s="1"/>
  <c r="N627" i="27" s="1"/>
  <c r="O627" i="27" s="1"/>
  <c r="EM757" i="19"/>
  <c r="M627" i="20" s="1"/>
  <c r="EN508" i="19" l="1"/>
  <c r="M888" i="20"/>
  <c r="EN757" i="19"/>
  <c r="N627" i="20" s="1"/>
  <c r="Q422" i="20"/>
  <c r="V422" i="20" s="1"/>
  <c r="R422" i="20"/>
  <c r="U422" i="20" s="1"/>
  <c r="Q420" i="20"/>
  <c r="V420" i="20" s="1"/>
  <c r="R420" i="20"/>
  <c r="U420" i="20" s="1"/>
  <c r="S420" i="20"/>
  <c r="X420" i="20" s="1"/>
  <c r="L824" i="19"/>
  <c r="S418" i="20"/>
  <c r="X418" i="20" s="1"/>
  <c r="R418" i="20"/>
  <c r="W418" i="20" s="1"/>
  <c r="Q418" i="20"/>
  <c r="V418" i="20" s="1"/>
  <c r="L338" i="19"/>
  <c r="EO508" i="19" l="1"/>
  <c r="N888" i="20"/>
  <c r="EO757" i="19"/>
  <c r="O627" i="20" s="1"/>
  <c r="M824" i="19"/>
  <c r="EL824" i="19" s="1" a="1"/>
  <c r="EL824" i="19" s="1"/>
  <c r="M338" i="19"/>
  <c r="EL338" i="19" s="1" a="1"/>
  <c r="EL338" i="19" s="1"/>
  <c r="W422" i="20"/>
  <c r="T420" i="20"/>
  <c r="W420" i="20"/>
  <c r="T418" i="20"/>
  <c r="U418" i="20"/>
  <c r="EP508" i="19" l="1"/>
  <c r="O888" i="20"/>
  <c r="EP757" i="19"/>
  <c r="EQ338" i="19"/>
  <c r="M418" i="27" s="1"/>
  <c r="N418" i="27" s="1"/>
  <c r="O418" i="27" s="1"/>
  <c r="EM338" i="19"/>
  <c r="EM824" i="19"/>
  <c r="EQ824" i="19"/>
  <c r="M420" i="27" s="1"/>
  <c r="N420" i="27" s="1"/>
  <c r="O420" i="27" s="1"/>
  <c r="EN824" i="19" l="1"/>
  <c r="M420" i="20"/>
  <c r="EN338" i="19"/>
  <c r="M418" i="20"/>
  <c r="C9" i="26"/>
  <c r="C24" i="26"/>
  <c r="C13" i="26" s="1"/>
  <c r="C15" i="26" s="1"/>
  <c r="B24" i="26"/>
  <c r="B13" i="26" s="1"/>
  <c r="D20" i="26"/>
  <c r="D22" i="26"/>
  <c r="D23" i="26"/>
  <c r="D19" i="26"/>
  <c r="EO824" i="19" l="1"/>
  <c r="N420" i="20"/>
  <c r="EO338" i="19"/>
  <c r="N418" i="20"/>
  <c r="D13" i="26"/>
  <c r="D24" i="26"/>
  <c r="J887" i="27"/>
  <c r="J998" i="5"/>
  <c r="E998" i="5" s="1"/>
  <c r="F998" i="5" s="1"/>
  <c r="J1089" i="5"/>
  <c r="J1090" i="5"/>
  <c r="J947" i="5"/>
  <c r="J593" i="5"/>
  <c r="J980" i="5"/>
  <c r="J1392" i="5"/>
  <c r="E1392" i="5" s="1"/>
  <c r="F1392" i="5" s="1"/>
  <c r="J1207" i="5"/>
  <c r="E1207" i="5" s="1"/>
  <c r="F1207" i="5" s="1"/>
  <c r="J584" i="5"/>
  <c r="E584" i="5" s="1"/>
  <c r="F584" i="5" s="1"/>
  <c r="J1091" i="5"/>
  <c r="E1091" i="5" s="1"/>
  <c r="F1091" i="5" s="1"/>
  <c r="J220" i="5"/>
  <c r="E220" i="5" s="1"/>
  <c r="F220" i="5" s="1"/>
  <c r="J115" i="5"/>
  <c r="E115" i="5" s="1"/>
  <c r="F115" i="5" s="1"/>
  <c r="J1144" i="5"/>
  <c r="E1144" i="5" s="1"/>
  <c r="F1144" i="5" s="1"/>
  <c r="J1192" i="5"/>
  <c r="E1192" i="5" s="1"/>
  <c r="F1192" i="5" s="1"/>
  <c r="J626" i="5"/>
  <c r="E626" i="5" s="1"/>
  <c r="F626" i="5" s="1"/>
  <c r="J1092" i="5"/>
  <c r="E1092" i="5" s="1"/>
  <c r="F1092" i="5" s="1"/>
  <c r="J1393" i="5"/>
  <c r="E1393" i="5" s="1"/>
  <c r="F1393" i="5" s="1"/>
  <c r="J1394" i="5"/>
  <c r="E1394" i="5" s="1"/>
  <c r="F1394" i="5" s="1"/>
  <c r="J948" i="5"/>
  <c r="E948" i="5" s="1"/>
  <c r="F948" i="5" s="1"/>
  <c r="J1138" i="5"/>
  <c r="J123" i="5"/>
  <c r="J221" i="5"/>
  <c r="E221" i="5" s="1"/>
  <c r="F221" i="5" s="1"/>
  <c r="J100" i="5"/>
  <c r="E100" i="5" s="1"/>
  <c r="F100" i="5" s="1"/>
  <c r="J127" i="5"/>
  <c r="J1093" i="5"/>
  <c r="J639" i="5"/>
  <c r="J428" i="5"/>
  <c r="J747" i="5"/>
  <c r="J949" i="5"/>
  <c r="J890" i="5"/>
  <c r="J710" i="5"/>
  <c r="J671" i="5"/>
  <c r="J1094" i="5"/>
  <c r="J411" i="5"/>
  <c r="J466" i="5"/>
  <c r="E466" i="5" s="1"/>
  <c r="F466" i="5" s="1"/>
  <c r="J737" i="5"/>
  <c r="E737" i="5" s="1"/>
  <c r="F737" i="5" s="1"/>
  <c r="J1163" i="5"/>
  <c r="J319" i="5"/>
  <c r="J263" i="5"/>
  <c r="J2" i="5"/>
  <c r="J3" i="5"/>
  <c r="J264" i="5"/>
  <c r="J816" i="5"/>
  <c r="J279" i="5"/>
  <c r="J738" i="5"/>
  <c r="J4" i="5"/>
  <c r="E4" i="5" s="1"/>
  <c r="F4" i="5" s="1"/>
  <c r="J909" i="5"/>
  <c r="J1395" i="5"/>
  <c r="J332" i="5"/>
  <c r="J848" i="5"/>
  <c r="J244" i="5"/>
  <c r="J5" i="5"/>
  <c r="J307" i="5"/>
  <c r="J811" i="5"/>
  <c r="J891" i="5"/>
  <c r="J698" i="5"/>
  <c r="J267" i="5"/>
  <c r="J1040" i="5"/>
  <c r="J6" i="5"/>
  <c r="J514" i="5"/>
  <c r="E514" i="5" s="1"/>
  <c r="F514" i="5" s="1"/>
  <c r="J374" i="5"/>
  <c r="E374" i="5" s="1"/>
  <c r="F374" i="5" s="1"/>
  <c r="J950" i="5"/>
  <c r="E950" i="5" s="1"/>
  <c r="F950" i="5" s="1"/>
  <c r="J308" i="5"/>
  <c r="E308" i="5" s="1"/>
  <c r="F308" i="5" s="1"/>
  <c r="J570" i="5"/>
  <c r="J1001" i="5"/>
  <c r="E1001" i="5" s="1"/>
  <c r="F1001" i="5" s="1"/>
  <c r="J320" i="5"/>
  <c r="E320" i="5" s="1"/>
  <c r="F320" i="5" s="1"/>
  <c r="J640" i="5"/>
  <c r="E640" i="5" s="1"/>
  <c r="F640" i="5" s="1"/>
  <c r="J1215" i="5"/>
  <c r="E1215" i="5" s="1"/>
  <c r="F1215" i="5" s="1"/>
  <c r="J662" i="5"/>
  <c r="J681" i="5"/>
  <c r="E681" i="5" s="1"/>
  <c r="F681" i="5" s="1"/>
  <c r="J7" i="5"/>
  <c r="E7" i="5" s="1"/>
  <c r="F7" i="5" s="1"/>
  <c r="J521" i="5"/>
  <c r="E521" i="5" s="1"/>
  <c r="F521" i="5" s="1"/>
  <c r="J902" i="5"/>
  <c r="E902" i="5" s="1"/>
  <c r="F902" i="5" s="1"/>
  <c r="J1277" i="5"/>
  <c r="E1277" i="5" s="1"/>
  <c r="F1277" i="5" s="1"/>
  <c r="J390" i="5"/>
  <c r="E390" i="5" s="1"/>
  <c r="F390" i="5" s="1"/>
  <c r="J421" i="5"/>
  <c r="E421" i="5" s="1"/>
  <c r="F421" i="5" s="1"/>
  <c r="J1173" i="5"/>
  <c r="E1173" i="5" s="1"/>
  <c r="F1173" i="5" s="1"/>
  <c r="J372" i="5"/>
  <c r="E372" i="5" s="1"/>
  <c r="F372" i="5" s="1"/>
  <c r="J237" i="5"/>
  <c r="J892" i="5"/>
  <c r="J8" i="5"/>
  <c r="E8" i="5" s="1"/>
  <c r="F8" i="5" s="1"/>
  <c r="J120" i="5"/>
  <c r="J1139" i="5"/>
  <c r="E1139" i="5" s="1"/>
  <c r="F1139" i="5" s="1"/>
  <c r="J1095" i="5"/>
  <c r="E1095" i="5" s="1"/>
  <c r="F1095" i="5" s="1"/>
  <c r="J870" i="5"/>
  <c r="E870" i="5" s="1"/>
  <c r="F870" i="5" s="1"/>
  <c r="J749" i="5"/>
  <c r="E749" i="5" s="1"/>
  <c r="F749" i="5" s="1"/>
  <c r="J401" i="5"/>
  <c r="E401" i="5" s="1"/>
  <c r="F401" i="5" s="1"/>
  <c r="J668" i="5"/>
  <c r="E668" i="5" s="1"/>
  <c r="F668" i="5" s="1"/>
  <c r="J598" i="5"/>
  <c r="E598" i="5" s="1"/>
  <c r="F598" i="5" s="1"/>
  <c r="J9" i="5"/>
  <c r="E9" i="5" s="1"/>
  <c r="F9" i="5" s="1"/>
  <c r="J10" i="5"/>
  <c r="E10" i="5" s="1"/>
  <c r="F10" i="5" s="1"/>
  <c r="J1148" i="5"/>
  <c r="E1148" i="5" s="1"/>
  <c r="F1148" i="5" s="1"/>
  <c r="J1066" i="5"/>
  <c r="E1066" i="5" s="1"/>
  <c r="F1066" i="5" s="1"/>
  <c r="J740" i="5"/>
  <c r="E740" i="5" s="1"/>
  <c r="F740" i="5" s="1"/>
  <c r="J11" i="5"/>
  <c r="E11" i="5" s="1"/>
  <c r="F11" i="5" s="1"/>
  <c r="J469" i="5"/>
  <c r="E469" i="5" s="1"/>
  <c r="F469" i="5" s="1"/>
  <c r="J609" i="5"/>
  <c r="E609" i="5" s="1"/>
  <c r="F609" i="5" s="1"/>
  <c r="J12" i="5"/>
  <c r="J13" i="5"/>
  <c r="J14" i="5"/>
  <c r="J15" i="5"/>
  <c r="J650" i="5"/>
  <c r="J807" i="5"/>
  <c r="J238" i="5"/>
  <c r="J893" i="5"/>
  <c r="J242" i="5"/>
  <c r="J1168" i="5"/>
  <c r="J1212" i="5"/>
  <c r="J1283" i="5"/>
  <c r="J582" i="5"/>
  <c r="J1136" i="5"/>
  <c r="J1319" i="5"/>
  <c r="J1043" i="5"/>
  <c r="J550" i="5"/>
  <c r="J942" i="5"/>
  <c r="E942" i="5" s="1"/>
  <c r="F942" i="5" s="1"/>
  <c r="J137" i="5"/>
  <c r="E137" i="5" s="1"/>
  <c r="F137" i="5" s="1"/>
  <c r="J828" i="5"/>
  <c r="E828" i="5" s="1"/>
  <c r="F828" i="5" s="1"/>
  <c r="J766" i="5"/>
  <c r="E766" i="5" s="1"/>
  <c r="F766" i="5" s="1"/>
  <c r="J1396" i="5"/>
  <c r="E1396" i="5" s="1"/>
  <c r="F1396" i="5" s="1"/>
  <c r="J1346" i="5"/>
  <c r="E1346" i="5" s="1"/>
  <c r="F1346" i="5" s="1"/>
  <c r="J994" i="5"/>
  <c r="E994" i="5" s="1"/>
  <c r="F994" i="5" s="1"/>
  <c r="J1314" i="5"/>
  <c r="E1314" i="5" s="1"/>
  <c r="F1314" i="5" s="1"/>
  <c r="J574" i="5"/>
  <c r="E574" i="5" s="1"/>
  <c r="F574" i="5" s="1"/>
  <c r="J1223" i="5"/>
  <c r="E1223" i="5" s="1"/>
  <c r="F1223" i="5" s="1"/>
  <c r="J875" i="5"/>
  <c r="E875" i="5" s="1"/>
  <c r="F875" i="5" s="1"/>
  <c r="J511" i="5"/>
  <c r="E511" i="5" s="1"/>
  <c r="F511" i="5" s="1"/>
  <c r="J231" i="5"/>
  <c r="E231" i="5" s="1"/>
  <c r="F231" i="5" s="1"/>
  <c r="J447" i="5"/>
  <c r="E447" i="5" s="1"/>
  <c r="F447" i="5" s="1"/>
  <c r="J1263" i="5"/>
  <c r="E1263" i="5" s="1"/>
  <c r="F1263" i="5" s="1"/>
  <c r="J865" i="5"/>
  <c r="E865" i="5" s="1"/>
  <c r="F865" i="5" s="1"/>
  <c r="J16" i="5"/>
  <c r="E16" i="5" s="1"/>
  <c r="F16" i="5" s="1"/>
  <c r="J1133" i="5"/>
  <c r="E1133" i="5" s="1"/>
  <c r="F1133" i="5" s="1"/>
  <c r="J1219" i="5"/>
  <c r="E1219" i="5" s="1"/>
  <c r="F1219" i="5" s="1"/>
  <c r="J287" i="5"/>
  <c r="E287" i="5" s="1"/>
  <c r="F287" i="5" s="1"/>
  <c r="J1172" i="5"/>
  <c r="E1172" i="5" s="1"/>
  <c r="F1172" i="5" s="1"/>
  <c r="J89" i="5"/>
  <c r="E89" i="5" s="1"/>
  <c r="F89" i="5" s="1"/>
  <c r="J974" i="5"/>
  <c r="E974" i="5" s="1"/>
  <c r="F974" i="5" s="1"/>
  <c r="J795" i="5"/>
  <c r="E795" i="5" s="1"/>
  <c r="F795" i="5" s="1"/>
  <c r="J97" i="5"/>
  <c r="J17" i="5"/>
  <c r="J1260" i="5"/>
  <c r="J321" i="5"/>
  <c r="E321" i="5" s="1"/>
  <c r="F321" i="5" s="1"/>
  <c r="J907" i="5"/>
  <c r="E907" i="5" s="1"/>
  <c r="F907" i="5" s="1"/>
  <c r="J18" i="5"/>
  <c r="E18" i="5" s="1"/>
  <c r="F18" i="5" s="1"/>
  <c r="J19" i="5"/>
  <c r="E19" i="5" s="1"/>
  <c r="F19" i="5" s="1"/>
  <c r="J20" i="5"/>
  <c r="E20" i="5" s="1"/>
  <c r="F20" i="5" s="1"/>
  <c r="J392" i="5"/>
  <c r="E392" i="5" s="1"/>
  <c r="F392" i="5" s="1"/>
  <c r="J489" i="5"/>
  <c r="E489" i="5" s="1"/>
  <c r="F489" i="5" s="1"/>
  <c r="J1233" i="5"/>
  <c r="E1233" i="5" s="1"/>
  <c r="F1233" i="5" s="1"/>
  <c r="J867" i="5"/>
  <c r="E867" i="5" s="1"/>
  <c r="F867" i="5" s="1"/>
  <c r="J716" i="5"/>
  <c r="J661" i="5"/>
  <c r="J1011" i="5"/>
  <c r="J961" i="5"/>
  <c r="J129" i="5"/>
  <c r="E129" i="5" s="1"/>
  <c r="F129" i="5" s="1"/>
  <c r="J474" i="5"/>
  <c r="E474" i="5" s="1"/>
  <c r="F474" i="5" s="1"/>
  <c r="J1166" i="5"/>
  <c r="E1166" i="5" s="1"/>
  <c r="F1166" i="5" s="1"/>
  <c r="J1165" i="5"/>
  <c r="E1165" i="5" s="1"/>
  <c r="F1165" i="5" s="1"/>
  <c r="J1208" i="5"/>
  <c r="E1208" i="5" s="1"/>
  <c r="F1208" i="5" s="1"/>
  <c r="J258" i="5"/>
  <c r="E258" i="5" s="1"/>
  <c r="F258" i="5" s="1"/>
  <c r="J748" i="5"/>
  <c r="E748" i="5" s="1"/>
  <c r="F748" i="5" s="1"/>
  <c r="J1146" i="5"/>
  <c r="E1146" i="5" s="1"/>
  <c r="F1146" i="5" s="1"/>
  <c r="J611" i="5"/>
  <c r="E611" i="5" s="1"/>
  <c r="F611" i="5" s="1"/>
  <c r="J239" i="5"/>
  <c r="J894" i="5"/>
  <c r="J21" i="5"/>
  <c r="J430" i="5"/>
  <c r="J543" i="5"/>
  <c r="J439" i="5"/>
  <c r="J478" i="5"/>
  <c r="J1067" i="5"/>
  <c r="J398" i="5"/>
  <c r="J767" i="5"/>
  <c r="J369" i="5"/>
  <c r="E369" i="5" s="1"/>
  <c r="F369" i="5" s="1"/>
  <c r="J633" i="5"/>
  <c r="E633" i="5" s="1"/>
  <c r="F633" i="5" s="1"/>
  <c r="J262" i="5"/>
  <c r="E262" i="5" s="1"/>
  <c r="F262" i="5" s="1"/>
  <c r="J703" i="5"/>
  <c r="E703" i="5" s="1"/>
  <c r="F703" i="5" s="1"/>
  <c r="J813" i="5"/>
  <c r="J849" i="5"/>
  <c r="J433" i="5"/>
  <c r="J487" i="5"/>
  <c r="J1156" i="5"/>
  <c r="J843" i="5"/>
  <c r="J1201" i="5"/>
  <c r="J1230" i="5"/>
  <c r="J312" i="5"/>
  <c r="J304" i="5"/>
  <c r="J619" i="5"/>
  <c r="J790" i="5"/>
  <c r="J512" i="5"/>
  <c r="J1141" i="5"/>
  <c r="J116" i="5"/>
  <c r="J850" i="5"/>
  <c r="J708" i="5"/>
  <c r="J329" i="5"/>
  <c r="J553" i="5"/>
  <c r="J22" i="5"/>
  <c r="J283" i="5"/>
  <c r="J1397" i="5"/>
  <c r="J672" i="5"/>
  <c r="J23" i="5"/>
  <c r="J24" i="5"/>
  <c r="J1211" i="5"/>
  <c r="J1171" i="5"/>
  <c r="J943" i="5"/>
  <c r="J139" i="5"/>
  <c r="J1243" i="5"/>
  <c r="J674" i="5"/>
  <c r="J551" i="5"/>
  <c r="J1024" i="5"/>
  <c r="J1053" i="5"/>
  <c r="J360" i="5"/>
  <c r="J874" i="5"/>
  <c r="J1398" i="5"/>
  <c r="E1398" i="5" s="1"/>
  <c r="F1398" i="5" s="1"/>
  <c r="J1052" i="5"/>
  <c r="E1052" i="5" s="1"/>
  <c r="F1052" i="5" s="1"/>
  <c r="J303" i="5"/>
  <c r="E303" i="5" s="1"/>
  <c r="F303" i="5" s="1"/>
  <c r="J70" i="5"/>
  <c r="E70" i="5" s="1"/>
  <c r="F70" i="5" s="1"/>
  <c r="J612" i="5"/>
  <c r="J1332" i="5"/>
  <c r="J808" i="5"/>
  <c r="E808" i="5" s="1"/>
  <c r="F808" i="5" s="1"/>
  <c r="J377" i="5"/>
  <c r="E377" i="5" s="1"/>
  <c r="F377" i="5" s="1"/>
  <c r="J841" i="5"/>
  <c r="J1389" i="5"/>
  <c r="J1118" i="5"/>
  <c r="E1118" i="5" s="1"/>
  <c r="F1118" i="5" s="1"/>
  <c r="J1399" i="5"/>
  <c r="E1399" i="5" s="1"/>
  <c r="F1399" i="5" s="1"/>
  <c r="J451" i="5"/>
  <c r="J68" i="5"/>
  <c r="J743" i="5"/>
  <c r="J977" i="5"/>
  <c r="J1068" i="5"/>
  <c r="J760" i="5"/>
  <c r="J1400" i="5"/>
  <c r="J714" i="5"/>
  <c r="J613" i="5"/>
  <c r="J1376" i="5"/>
  <c r="J1401" i="5"/>
  <c r="J1311" i="5"/>
  <c r="J1240" i="5"/>
  <c r="J1402" i="5"/>
  <c r="J831" i="5"/>
  <c r="J381" i="5"/>
  <c r="J940" i="5"/>
  <c r="E940" i="5" s="1"/>
  <c r="F940" i="5" s="1"/>
  <c r="J744" i="5"/>
  <c r="E744" i="5" s="1"/>
  <c r="F744" i="5" s="1"/>
  <c r="J731" i="5"/>
  <c r="J1337" i="5"/>
  <c r="J620" i="5"/>
  <c r="E620" i="5" s="1"/>
  <c r="F620" i="5" s="1"/>
  <c r="J367" i="5"/>
  <c r="J76" i="5"/>
  <c r="J324" i="5"/>
  <c r="J1324" i="5"/>
  <c r="J161" i="5"/>
  <c r="J1013" i="5"/>
  <c r="J1069" i="5"/>
  <c r="J311" i="5"/>
  <c r="J884" i="5"/>
  <c r="J112" i="5"/>
  <c r="J334" i="5"/>
  <c r="J1023" i="5"/>
  <c r="J1070" i="5"/>
  <c r="E1070" i="5" s="1"/>
  <c r="F1070" i="5" s="1"/>
  <c r="J1403" i="5"/>
  <c r="E1403" i="5" s="1"/>
  <c r="F1403" i="5" s="1"/>
  <c r="J142" i="5"/>
  <c r="E142" i="5" s="1"/>
  <c r="F142" i="5" s="1"/>
  <c r="J1007" i="5"/>
  <c r="E1007" i="5" s="1"/>
  <c r="F1007" i="5" s="1"/>
  <c r="J1203" i="5"/>
  <c r="J1045" i="5"/>
  <c r="E1045" i="5" s="1"/>
  <c r="F1045" i="5" s="1"/>
  <c r="J1214" i="5"/>
  <c r="E1214" i="5" s="1"/>
  <c r="F1214" i="5" s="1"/>
  <c r="J457" i="5"/>
  <c r="E457" i="5" s="1"/>
  <c r="F457" i="5" s="1"/>
  <c r="J800" i="5"/>
  <c r="E800" i="5" s="1"/>
  <c r="F800" i="5" s="1"/>
  <c r="J84" i="5"/>
  <c r="E84" i="5" s="1"/>
  <c r="F84" i="5" s="1"/>
  <c r="J630" i="5"/>
  <c r="J1256" i="5"/>
  <c r="J1404" i="5"/>
  <c r="J783" i="5"/>
  <c r="J914" i="5"/>
  <c r="J964" i="5"/>
  <c r="J787" i="5"/>
  <c r="J1071" i="5"/>
  <c r="J1041" i="5"/>
  <c r="J1405" i="5"/>
  <c r="E1405" i="5" s="1"/>
  <c r="F1405" i="5" s="1"/>
  <c r="J1298" i="5"/>
  <c r="E1298" i="5" s="1"/>
  <c r="F1298" i="5" s="1"/>
  <c r="J885" i="5"/>
  <c r="J407" i="5"/>
  <c r="E407" i="5" s="1"/>
  <c r="F407" i="5" s="1"/>
  <c r="J91" i="5"/>
  <c r="J753" i="5"/>
  <c r="J1406" i="5"/>
  <c r="J801" i="5"/>
  <c r="J1009" i="5"/>
  <c r="E1009" i="5" s="1"/>
  <c r="F1009" i="5" s="1"/>
  <c r="J1072" i="5"/>
  <c r="J25" i="5"/>
  <c r="E25" i="5" s="1"/>
  <c r="F25" i="5" s="1"/>
  <c r="J525" i="5"/>
  <c r="J754" i="5"/>
  <c r="J1293" i="5"/>
  <c r="J396" i="5"/>
  <c r="J1060" i="5"/>
  <c r="J1291" i="5"/>
  <c r="E1291" i="5" s="1"/>
  <c r="F1291" i="5" s="1"/>
  <c r="J254" i="5"/>
  <c r="J1292" i="5"/>
  <c r="J873" i="5"/>
  <c r="E873" i="5" s="1"/>
  <c r="F873" i="5" s="1"/>
  <c r="J1407" i="5"/>
  <c r="J387" i="5"/>
  <c r="J310" i="5"/>
  <c r="J1289" i="5"/>
  <c r="J572" i="5"/>
  <c r="J975" i="5"/>
  <c r="J1005" i="5"/>
  <c r="J26" i="5"/>
  <c r="J227" i="5"/>
  <c r="J993" i="5"/>
  <c r="J432" i="5"/>
  <c r="E432" i="5" s="1"/>
  <c r="F432" i="5" s="1"/>
  <c r="J821" i="5"/>
  <c r="J470" i="5"/>
  <c r="J141" i="5"/>
  <c r="J1187" i="5"/>
  <c r="J930" i="5"/>
  <c r="E930" i="5" s="1"/>
  <c r="F930" i="5" s="1"/>
  <c r="J1304" i="5"/>
  <c r="E1304" i="5" s="1"/>
  <c r="F1304" i="5" s="1"/>
  <c r="J389" i="5"/>
  <c r="J1279" i="5"/>
  <c r="J1408" i="5"/>
  <c r="E1408" i="5" s="1"/>
  <c r="F1408" i="5" s="1"/>
  <c r="J1010" i="5"/>
  <c r="E1010" i="5" s="1"/>
  <c r="F1010" i="5" s="1"/>
  <c r="J1409" i="5"/>
  <c r="E1409" i="5" s="1"/>
  <c r="F1409" i="5" s="1"/>
  <c r="J862" i="5"/>
  <c r="E862" i="5" s="1"/>
  <c r="F862" i="5" s="1"/>
  <c r="J1297" i="5"/>
  <c r="J138" i="5"/>
  <c r="J925" i="5"/>
  <c r="E925" i="5" s="1"/>
  <c r="F925" i="5" s="1"/>
  <c r="J944" i="5"/>
  <c r="E944" i="5" s="1"/>
  <c r="F944" i="5" s="1"/>
  <c r="J1410" i="5"/>
  <c r="E1410" i="5" s="1"/>
  <c r="F1410" i="5" s="1"/>
  <c r="J136" i="5"/>
  <c r="J1238" i="5"/>
  <c r="E1238" i="5" s="1"/>
  <c r="F1238" i="5" s="1"/>
  <c r="J1411" i="5"/>
  <c r="J1132" i="5"/>
  <c r="J464" i="5"/>
  <c r="J232" i="5"/>
  <c r="J1412" i="5"/>
  <c r="E1412" i="5" s="1"/>
  <c r="F1412" i="5" s="1"/>
  <c r="J557" i="5"/>
  <c r="E557" i="5" s="1"/>
  <c r="F557" i="5" s="1"/>
  <c r="J1353" i="5"/>
  <c r="J871" i="5"/>
  <c r="E871" i="5" s="1"/>
  <c r="F871" i="5" s="1"/>
  <c r="J959" i="5"/>
  <c r="J1197" i="5"/>
  <c r="J832" i="5"/>
  <c r="E832" i="5" s="1"/>
  <c r="F832" i="5" s="1"/>
  <c r="J271" i="5"/>
  <c r="E271" i="5" s="1"/>
  <c r="F271" i="5" s="1"/>
  <c r="J1413" i="5"/>
  <c r="J1384" i="5"/>
  <c r="J793" i="5"/>
  <c r="J745" i="5"/>
  <c r="J162" i="5"/>
  <c r="J1177" i="5"/>
  <c r="J105" i="5"/>
  <c r="E105" i="5" s="1"/>
  <c r="F105" i="5" s="1"/>
  <c r="J1034" i="5"/>
  <c r="E1034" i="5" s="1"/>
  <c r="F1034" i="5" s="1"/>
  <c r="J1270" i="5"/>
  <c r="J916" i="5"/>
  <c r="J1160" i="5"/>
  <c r="J241" i="5"/>
  <c r="J706" i="5"/>
  <c r="J1284" i="5"/>
  <c r="J163" i="5"/>
  <c r="J1247" i="5"/>
  <c r="E1247" i="5" s="1"/>
  <c r="F1247" i="5" s="1"/>
  <c r="J164" i="5"/>
  <c r="E164" i="5" s="1"/>
  <c r="F164" i="5" s="1"/>
  <c r="J1008" i="5"/>
  <c r="J970" i="5"/>
  <c r="J333" i="5"/>
  <c r="E333" i="5" s="1"/>
  <c r="F333" i="5" s="1"/>
  <c r="J154" i="5"/>
  <c r="J253" i="5"/>
  <c r="E253" i="5" s="1"/>
  <c r="F253" i="5" s="1"/>
  <c r="J1224" i="5"/>
  <c r="E1224" i="5" s="1"/>
  <c r="F1224" i="5" s="1"/>
  <c r="J246" i="5"/>
  <c r="E246" i="5" s="1"/>
  <c r="F246" i="5" s="1"/>
  <c r="J627" i="5"/>
  <c r="J1295" i="5"/>
  <c r="J693" i="5"/>
  <c r="E693" i="5" s="1"/>
  <c r="F693" i="5" s="1"/>
  <c r="J1335" i="5"/>
  <c r="J516" i="5"/>
  <c r="J1318" i="5"/>
  <c r="J853" i="5"/>
  <c r="J1367" i="5"/>
  <c r="E1367" i="5" s="1"/>
  <c r="F1367" i="5" s="1"/>
  <c r="J717" i="5"/>
  <c r="J325" i="5"/>
  <c r="J165" i="5"/>
  <c r="E165" i="5" s="1"/>
  <c r="F165" i="5" s="1"/>
  <c r="J1062" i="5"/>
  <c r="J1299" i="5"/>
  <c r="J1127" i="5"/>
  <c r="J166" i="5"/>
  <c r="E166" i="5" s="1"/>
  <c r="F166" i="5" s="1"/>
  <c r="J1366" i="5"/>
  <c r="E1366" i="5" s="1"/>
  <c r="F1366" i="5" s="1"/>
  <c r="J167" i="5"/>
  <c r="J490" i="5"/>
  <c r="J524" i="5"/>
  <c r="J336" i="5"/>
  <c r="E336" i="5" s="1"/>
  <c r="F336" i="5" s="1"/>
  <c r="J1361" i="5"/>
  <c r="E1361" i="5" s="1"/>
  <c r="F1361" i="5" s="1"/>
  <c r="J394" i="5"/>
  <c r="E394" i="5" s="1"/>
  <c r="F394" i="5" s="1"/>
  <c r="J561" i="5"/>
  <c r="E561" i="5" s="1"/>
  <c r="F561" i="5" s="1"/>
  <c r="J168" i="5"/>
  <c r="E168" i="5" s="1"/>
  <c r="F168" i="5" s="1"/>
  <c r="J621" i="5"/>
  <c r="J382" i="5"/>
  <c r="E382" i="5" s="1"/>
  <c r="F382" i="5" s="1"/>
  <c r="J169" i="5"/>
  <c r="J1016" i="5"/>
  <c r="J763" i="5"/>
  <c r="E763" i="5" s="1"/>
  <c r="F763" i="5" s="1"/>
  <c r="J863" i="5"/>
  <c r="J170" i="5"/>
  <c r="J171" i="5"/>
  <c r="E171" i="5" s="1"/>
  <c r="F171" i="5" s="1"/>
  <c r="J935" i="5"/>
  <c r="E935" i="5" s="1"/>
  <c r="F935" i="5" s="1"/>
  <c r="J172" i="5"/>
  <c r="E172" i="5" s="1"/>
  <c r="F172" i="5" s="1"/>
  <c r="J173" i="5"/>
  <c r="E173" i="5" s="1"/>
  <c r="F173" i="5" s="1"/>
  <c r="J349" i="5"/>
  <c r="J1329" i="5"/>
  <c r="E1329" i="5" s="1"/>
  <c r="F1329" i="5" s="1"/>
  <c r="J174" i="5"/>
  <c r="J1306" i="5"/>
  <c r="J1327" i="5"/>
  <c r="J1323" i="5"/>
  <c r="J175" i="5"/>
  <c r="E175" i="5" s="1"/>
  <c r="F175" i="5" s="1"/>
  <c r="J376" i="5"/>
  <c r="E376" i="5" s="1"/>
  <c r="F376" i="5" s="1"/>
  <c r="J330" i="5"/>
  <c r="J176" i="5"/>
  <c r="E176" i="5" s="1"/>
  <c r="F176" i="5" s="1"/>
  <c r="J177" i="5"/>
  <c r="E177" i="5" s="1"/>
  <c r="F177" i="5" s="1"/>
  <c r="J418" i="5"/>
  <c r="J1189" i="5"/>
  <c r="J921" i="5"/>
  <c r="J911" i="5"/>
  <c r="E911" i="5" s="1"/>
  <c r="F911" i="5" s="1"/>
  <c r="J101" i="5"/>
  <c r="E101" i="5" s="1"/>
  <c r="F101" i="5" s="1"/>
  <c r="J829" i="5"/>
  <c r="J519" i="5"/>
  <c r="J1006" i="5"/>
  <c r="E1006" i="5" s="1"/>
  <c r="F1006" i="5" s="1"/>
  <c r="J1333" i="5"/>
  <c r="J414" i="5"/>
  <c r="J927" i="5"/>
  <c r="E927" i="5" s="1"/>
  <c r="F927" i="5" s="1"/>
  <c r="J812" i="5"/>
  <c r="J371" i="5"/>
  <c r="J1129" i="5"/>
  <c r="J517" i="5"/>
  <c r="J727" i="5"/>
  <c r="J1370" i="5"/>
  <c r="E1370" i="5" s="1"/>
  <c r="F1370" i="5" s="1"/>
  <c r="J592" i="5"/>
  <c r="E592" i="5" s="1"/>
  <c r="F592" i="5" s="1"/>
  <c r="J1351" i="5"/>
  <c r="E1351" i="5" s="1"/>
  <c r="F1351" i="5" s="1"/>
  <c r="J854" i="5"/>
  <c r="E854" i="5" s="1"/>
  <c r="F854" i="5" s="1"/>
  <c r="J228" i="5"/>
  <c r="J1021" i="5"/>
  <c r="E1021" i="5" s="1"/>
  <c r="F1021" i="5" s="1"/>
  <c r="J493" i="5"/>
  <c r="E493" i="5" s="1"/>
  <c r="F493" i="5" s="1"/>
  <c r="J736" i="5"/>
  <c r="E736" i="5" s="1"/>
  <c r="F736" i="5" s="1"/>
  <c r="J313" i="5"/>
  <c r="E313" i="5" s="1"/>
  <c r="F313" i="5" s="1"/>
  <c r="J178" i="5"/>
  <c r="E178" i="5" s="1"/>
  <c r="F178" i="5" s="1"/>
  <c r="J179" i="5"/>
  <c r="J515" i="5"/>
  <c r="E515" i="5" s="1"/>
  <c r="F515" i="5" s="1"/>
  <c r="J1248" i="5"/>
  <c r="E1248" i="5" s="1"/>
  <c r="F1248" i="5" s="1"/>
  <c r="J331" i="5"/>
  <c r="E331" i="5" s="1"/>
  <c r="F331" i="5" s="1"/>
  <c r="J694" i="5"/>
  <c r="E694" i="5" s="1"/>
  <c r="F694" i="5" s="1"/>
  <c r="J704" i="5"/>
  <c r="E704" i="5" s="1"/>
  <c r="F704" i="5" s="1"/>
  <c r="J180" i="5"/>
  <c r="E180" i="5" s="1"/>
  <c r="F180" i="5" s="1"/>
  <c r="J465" i="5"/>
  <c r="J1414" i="5"/>
  <c r="J656" i="5"/>
  <c r="J923" i="5"/>
  <c r="J1073" i="5"/>
  <c r="E1073" i="5" s="1"/>
  <c r="F1073" i="5" s="1"/>
  <c r="J578" i="5"/>
  <c r="E578" i="5" s="1"/>
  <c r="F578" i="5" s="1"/>
  <c r="J1074" i="5"/>
  <c r="E1074" i="5" s="1"/>
  <c r="F1074" i="5" s="1"/>
  <c r="J1350" i="5"/>
  <c r="E1350" i="5" s="1"/>
  <c r="F1350" i="5" s="1"/>
  <c r="J1415" i="5"/>
  <c r="J666" i="5"/>
  <c r="E666" i="5" s="1"/>
  <c r="F666" i="5" s="1"/>
  <c r="J842" i="5"/>
  <c r="E842" i="5" s="1"/>
  <c r="F842" i="5" s="1"/>
  <c r="J353" i="5"/>
  <c r="E353" i="5" s="1"/>
  <c r="F353" i="5" s="1"/>
  <c r="J1274" i="5"/>
  <c r="E1274" i="5" s="1"/>
  <c r="F1274" i="5" s="1"/>
  <c r="J400" i="5"/>
  <c r="E400" i="5" s="1"/>
  <c r="F400" i="5" s="1"/>
  <c r="J1372" i="5"/>
  <c r="E1372" i="5" s="1"/>
  <c r="F1372" i="5" s="1"/>
  <c r="J1278" i="5"/>
  <c r="E1278" i="5" s="1"/>
  <c r="F1278" i="5" s="1"/>
  <c r="J882" i="5"/>
  <c r="E882" i="5" s="1"/>
  <c r="F882" i="5" s="1"/>
  <c r="J1416" i="5"/>
  <c r="E1416" i="5" s="1"/>
  <c r="F1416" i="5" s="1"/>
  <c r="J159" i="5"/>
  <c r="E159" i="5" s="1"/>
  <c r="F159" i="5" s="1"/>
  <c r="J782" i="5"/>
  <c r="E782" i="5" s="1"/>
  <c r="F782" i="5" s="1"/>
  <c r="J567" i="5"/>
  <c r="E567" i="5" s="1"/>
  <c r="F567" i="5" s="1"/>
  <c r="J775" i="5"/>
  <c r="E775" i="5" s="1"/>
  <c r="F775" i="5" s="1"/>
  <c r="J1158" i="5"/>
  <c r="E1158" i="5" s="1"/>
  <c r="F1158" i="5" s="1"/>
  <c r="J1042" i="5"/>
  <c r="E1042" i="5" s="1"/>
  <c r="F1042" i="5" s="1"/>
  <c r="J1417" i="5"/>
  <c r="E1417" i="5" s="1"/>
  <c r="F1417" i="5" s="1"/>
  <c r="J361" i="5"/>
  <c r="E361" i="5" s="1"/>
  <c r="F361" i="5" s="1"/>
  <c r="J825" i="5"/>
  <c r="E825" i="5" s="1"/>
  <c r="F825" i="5" s="1"/>
  <c r="J669" i="5"/>
  <c r="E669" i="5" s="1"/>
  <c r="F669" i="5" s="1"/>
  <c r="J1026" i="5"/>
  <c r="E1026" i="5" s="1"/>
  <c r="F1026" i="5" s="1"/>
  <c r="J1287" i="5"/>
  <c r="E1287" i="5" s="1"/>
  <c r="F1287" i="5" s="1"/>
  <c r="J72" i="5"/>
  <c r="E72" i="5" s="1"/>
  <c r="F72" i="5" s="1"/>
  <c r="J27" i="5"/>
  <c r="E27" i="5" s="1"/>
  <c r="F27" i="5" s="1"/>
  <c r="J1418" i="5"/>
  <c r="E1418" i="5" s="1"/>
  <c r="F1418" i="5" s="1"/>
  <c r="J833" i="5"/>
  <c r="E833" i="5" s="1"/>
  <c r="F833" i="5" s="1"/>
  <c r="J751" i="5"/>
  <c r="J1378" i="5"/>
  <c r="E1378" i="5" s="1"/>
  <c r="F1378" i="5" s="1"/>
  <c r="J936" i="5"/>
  <c r="E936" i="5" s="1"/>
  <c r="F936" i="5" s="1"/>
  <c r="J836" i="5"/>
  <c r="J1369" i="5"/>
  <c r="E1369" i="5" s="1"/>
  <c r="F1369" i="5" s="1"/>
  <c r="J1075" i="5"/>
  <c r="E1075" i="5" s="1"/>
  <c r="F1075" i="5" s="1"/>
  <c r="J1220" i="5"/>
  <c r="E1220" i="5" s="1"/>
  <c r="F1220" i="5" s="1"/>
  <c r="J1419" i="5"/>
  <c r="E1419" i="5" s="1"/>
  <c r="F1419" i="5" s="1"/>
  <c r="J818" i="5"/>
  <c r="E818" i="5" s="1"/>
  <c r="F818" i="5" s="1"/>
  <c r="J926" i="5"/>
  <c r="E926" i="5" s="1"/>
  <c r="F926" i="5" s="1"/>
  <c r="J563" i="5"/>
  <c r="E563" i="5" s="1"/>
  <c r="F563" i="5" s="1"/>
  <c r="J1096" i="5"/>
  <c r="E1096" i="5" s="1"/>
  <c r="F1096" i="5" s="1"/>
  <c r="J978" i="5"/>
  <c r="E978" i="5" s="1"/>
  <c r="F978" i="5" s="1"/>
  <c r="J405" i="5"/>
  <c r="E405" i="5" s="1"/>
  <c r="F405" i="5" s="1"/>
  <c r="J28" i="5"/>
  <c r="E28" i="5" s="1"/>
  <c r="F28" i="5" s="1"/>
  <c r="J720" i="5"/>
  <c r="E720" i="5" s="1"/>
  <c r="F720" i="5" s="1"/>
  <c r="J723" i="5"/>
  <c r="E723" i="5" s="1"/>
  <c r="F723" i="5" s="1"/>
  <c r="J104" i="5"/>
  <c r="E104" i="5" s="1"/>
  <c r="F104" i="5" s="1"/>
  <c r="J266" i="5"/>
  <c r="E266" i="5" s="1"/>
  <c r="F266" i="5" s="1"/>
  <c r="J356" i="5"/>
  <c r="E356" i="5" s="1"/>
  <c r="F356" i="5" s="1"/>
  <c r="J1204" i="5"/>
  <c r="E1204" i="5" s="1"/>
  <c r="F1204" i="5" s="1"/>
  <c r="J29" i="5"/>
  <c r="E29" i="5" s="1"/>
  <c r="F29" i="5" s="1"/>
  <c r="J297" i="5"/>
  <c r="E297" i="5" s="1"/>
  <c r="F297" i="5" s="1"/>
  <c r="J109" i="5"/>
  <c r="E109" i="5" s="1"/>
  <c r="F109" i="5" s="1"/>
  <c r="J951" i="5"/>
  <c r="E951" i="5" s="1"/>
  <c r="F951" i="5" s="1"/>
  <c r="J222" i="5"/>
  <c r="J30" i="5"/>
  <c r="E30" i="5" s="1"/>
  <c r="F30" i="5" s="1"/>
  <c r="J350" i="5"/>
  <c r="E350" i="5" s="1"/>
  <c r="F350" i="5" s="1"/>
  <c r="J1195" i="5"/>
  <c r="E1195" i="5" s="1"/>
  <c r="F1195" i="5" s="1"/>
  <c r="J1175" i="5"/>
  <c r="E1175" i="5" s="1"/>
  <c r="F1175" i="5" s="1"/>
  <c r="J107" i="5"/>
  <c r="J143" i="5"/>
  <c r="E143" i="5" s="1"/>
  <c r="F143" i="5" s="1"/>
  <c r="J856" i="5"/>
  <c r="E856" i="5" s="1"/>
  <c r="F856" i="5" s="1"/>
  <c r="J544" i="5"/>
  <c r="E544" i="5" s="1"/>
  <c r="F544" i="5" s="1"/>
  <c r="J273" i="5"/>
  <c r="E273" i="5" s="1"/>
  <c r="F273" i="5" s="1"/>
  <c r="J599" i="5"/>
  <c r="E599" i="5" s="1"/>
  <c r="F599" i="5" s="1"/>
  <c r="J31" i="5"/>
  <c r="E31" i="5" s="1"/>
  <c r="F31" i="5" s="1"/>
  <c r="J996" i="5"/>
  <c r="J1152" i="5"/>
  <c r="E1152" i="5" s="1"/>
  <c r="F1152" i="5" s="1"/>
  <c r="J32" i="5"/>
  <c r="E32" i="5" s="1"/>
  <c r="F32" i="5" s="1"/>
  <c r="J984" i="5"/>
  <c r="E984" i="5" s="1"/>
  <c r="F984" i="5" s="1"/>
  <c r="J1193" i="5"/>
  <c r="E1193" i="5" s="1"/>
  <c r="F1193" i="5" s="1"/>
  <c r="J268" i="5"/>
  <c r="E268" i="5" s="1"/>
  <c r="F268" i="5" s="1"/>
  <c r="J274" i="5"/>
  <c r="E274" i="5" s="1"/>
  <c r="F274" i="5" s="1"/>
  <c r="J33" i="5"/>
  <c r="E33" i="5" s="1"/>
  <c r="F33" i="5" s="1"/>
  <c r="J34" i="5"/>
  <c r="E34" i="5" s="1"/>
  <c r="F34" i="5" s="1"/>
  <c r="J1137" i="5"/>
  <c r="E1137" i="5" s="1"/>
  <c r="F1137" i="5" s="1"/>
  <c r="J124" i="5"/>
  <c r="E124" i="5" s="1"/>
  <c r="F124" i="5" s="1"/>
  <c r="J347" i="5"/>
  <c r="E347" i="5" s="1"/>
  <c r="F347" i="5" s="1"/>
  <c r="J348" i="5"/>
  <c r="J529" i="5"/>
  <c r="E529" i="5" s="1"/>
  <c r="F529" i="5" s="1"/>
  <c r="J685" i="5"/>
  <c r="E685" i="5" s="1"/>
  <c r="F685" i="5" s="1"/>
  <c r="J435" i="5"/>
  <c r="E435" i="5" s="1"/>
  <c r="F435" i="5" s="1"/>
  <c r="J1140" i="5"/>
  <c r="E1140" i="5" s="1"/>
  <c r="F1140" i="5" s="1"/>
  <c r="J291" i="5"/>
  <c r="E291" i="5" s="1"/>
  <c r="F291" i="5" s="1"/>
  <c r="J1097" i="5"/>
  <c r="E1097" i="5" s="1"/>
  <c r="F1097" i="5" s="1"/>
  <c r="J446" i="5"/>
  <c r="E446" i="5" s="1"/>
  <c r="F446" i="5" s="1"/>
  <c r="J1162" i="5"/>
  <c r="E1162" i="5" s="1"/>
  <c r="F1162" i="5" s="1"/>
  <c r="J726" i="5"/>
  <c r="E726" i="5" s="1"/>
  <c r="F726" i="5" s="1"/>
  <c r="J35" i="5"/>
  <c r="E35" i="5" s="1"/>
  <c r="F35" i="5" s="1"/>
  <c r="J36" i="5"/>
  <c r="E36" i="5" s="1"/>
  <c r="F36" i="5" s="1"/>
  <c r="J404" i="5"/>
  <c r="E404" i="5" s="1"/>
  <c r="F404" i="5" s="1"/>
  <c r="J1098" i="5"/>
  <c r="E1098" i="5" s="1"/>
  <c r="F1098" i="5" s="1"/>
  <c r="J641" i="5"/>
  <c r="E641" i="5" s="1"/>
  <c r="F641" i="5" s="1"/>
  <c r="J568" i="5"/>
  <c r="E568" i="5" s="1"/>
  <c r="F568" i="5" s="1"/>
  <c r="J1076" i="5"/>
  <c r="E1076" i="5" s="1"/>
  <c r="F1076" i="5" s="1"/>
  <c r="J1420" i="5"/>
  <c r="E1420" i="5" s="1"/>
  <c r="F1420" i="5" s="1"/>
  <c r="J399" i="5"/>
  <c r="E399" i="5" s="1"/>
  <c r="F399" i="5" s="1"/>
  <c r="J479" i="5"/>
  <c r="E479" i="5" s="1"/>
  <c r="F479" i="5" s="1"/>
  <c r="J967" i="5"/>
  <c r="E967" i="5" s="1"/>
  <c r="F967" i="5" s="1"/>
  <c r="J130" i="5"/>
  <c r="E130" i="5" s="1"/>
  <c r="F130" i="5" s="1"/>
  <c r="J384" i="5"/>
  <c r="E384" i="5" s="1"/>
  <c r="F384" i="5" s="1"/>
  <c r="J1099" i="5"/>
  <c r="E1099" i="5" s="1"/>
  <c r="F1099" i="5" s="1"/>
  <c r="J501" i="5"/>
  <c r="E501" i="5" s="1"/>
  <c r="F501" i="5" s="1"/>
  <c r="J442" i="5"/>
  <c r="E442" i="5" s="1"/>
  <c r="F442" i="5" s="1"/>
  <c r="J448" i="5"/>
  <c r="E448" i="5" s="1"/>
  <c r="F448" i="5" s="1"/>
  <c r="J1183" i="5"/>
  <c r="E1183" i="5" s="1"/>
  <c r="F1183" i="5" s="1"/>
  <c r="J37" i="5"/>
  <c r="E37" i="5" s="1"/>
  <c r="F37" i="5" s="1"/>
  <c r="J301" i="5"/>
  <c r="E301" i="5" s="1"/>
  <c r="F301" i="5" s="1"/>
  <c r="J379" i="5"/>
  <c r="E379" i="5" s="1"/>
  <c r="F379" i="5" s="1"/>
  <c r="J506" i="5"/>
  <c r="E506" i="5" s="1"/>
  <c r="F506" i="5" s="1"/>
  <c r="J1077" i="5"/>
  <c r="E1077" i="5" s="1"/>
  <c r="F1077" i="5" s="1"/>
  <c r="J1143" i="5"/>
  <c r="E1143" i="5" s="1"/>
  <c r="F1143" i="5" s="1"/>
  <c r="J403" i="5"/>
  <c r="E403" i="5" s="1"/>
  <c r="F403" i="5" s="1"/>
  <c r="J682" i="5"/>
  <c r="E682" i="5" s="1"/>
  <c r="F682" i="5" s="1"/>
  <c r="J416" i="5"/>
  <c r="E416" i="5" s="1"/>
  <c r="F416" i="5" s="1"/>
  <c r="J1271" i="5"/>
  <c r="E1271" i="5" s="1"/>
  <c r="F1271" i="5" s="1"/>
  <c r="J1421" i="5"/>
  <c r="E1421" i="5" s="1"/>
  <c r="F1421" i="5" s="1"/>
  <c r="J1122" i="5"/>
  <c r="E1122" i="5" s="1"/>
  <c r="F1122" i="5" s="1"/>
  <c r="J945" i="5"/>
  <c r="E945" i="5" s="1"/>
  <c r="F945" i="5" s="1"/>
  <c r="J1191" i="5"/>
  <c r="E1191" i="5" s="1"/>
  <c r="F1191" i="5" s="1"/>
  <c r="J859" i="5"/>
  <c r="E859" i="5" s="1"/>
  <c r="F859" i="5" s="1"/>
  <c r="J579" i="5"/>
  <c r="E579" i="5" s="1"/>
  <c r="F579" i="5" s="1"/>
  <c r="J562" i="5"/>
  <c r="E562" i="5" s="1"/>
  <c r="F562" i="5" s="1"/>
  <c r="J386" i="5"/>
  <c r="E386" i="5" s="1"/>
  <c r="F386" i="5" s="1"/>
  <c r="J463" i="5"/>
  <c r="E463" i="5" s="1"/>
  <c r="F463" i="5" s="1"/>
  <c r="J409" i="5"/>
  <c r="E409" i="5" s="1"/>
  <c r="F409" i="5" s="1"/>
  <c r="J895" i="5"/>
  <c r="E895" i="5" s="1"/>
  <c r="F895" i="5" s="1"/>
  <c r="J480" i="5"/>
  <c r="E480" i="5" s="1"/>
  <c r="F480" i="5" s="1"/>
  <c r="J1100" i="5"/>
  <c r="E1100" i="5" s="1"/>
  <c r="F1100" i="5" s="1"/>
  <c r="J769" i="5"/>
  <c r="E769" i="5" s="1"/>
  <c r="F769" i="5" s="1"/>
  <c r="J1101" i="5"/>
  <c r="E1101" i="5" s="1"/>
  <c r="F1101" i="5" s="1"/>
  <c r="J1169" i="5"/>
  <c r="E1169" i="5" s="1"/>
  <c r="F1169" i="5" s="1"/>
  <c r="J991" i="5"/>
  <c r="E991" i="5" s="1"/>
  <c r="F991" i="5" s="1"/>
  <c r="J255" i="5"/>
  <c r="E255" i="5" s="1"/>
  <c r="F255" i="5" s="1"/>
  <c r="J285" i="5"/>
  <c r="E285" i="5" s="1"/>
  <c r="F285" i="5" s="1"/>
  <c r="J983" i="5"/>
  <c r="E983" i="5" s="1"/>
  <c r="F983" i="5" s="1"/>
  <c r="J857" i="5"/>
  <c r="E857" i="5" s="1"/>
  <c r="F857" i="5" s="1"/>
  <c r="J725" i="5"/>
  <c r="E725" i="5" s="1"/>
  <c r="F725" i="5" s="1"/>
  <c r="J699" i="5"/>
  <c r="E699" i="5" s="1"/>
  <c r="F699" i="5" s="1"/>
  <c r="J952" i="5"/>
  <c r="E952" i="5" s="1"/>
  <c r="F952" i="5" s="1"/>
  <c r="J277" i="5"/>
  <c r="E277" i="5" s="1"/>
  <c r="F277" i="5" s="1"/>
  <c r="J38" i="5"/>
  <c r="E38" i="5" s="1"/>
  <c r="F38" i="5" s="1"/>
  <c r="J39" i="5"/>
  <c r="E39" i="5" s="1"/>
  <c r="F39" i="5" s="1"/>
  <c r="J40" i="5"/>
  <c r="E40" i="5" s="1"/>
  <c r="F40" i="5" s="1"/>
  <c r="J1422" i="5"/>
  <c r="E1422" i="5" s="1"/>
  <c r="F1422" i="5" s="1"/>
  <c r="J1423" i="5"/>
  <c r="E1423" i="5" s="1"/>
  <c r="F1423" i="5" s="1"/>
  <c r="J41" i="5"/>
  <c r="E41" i="5" s="1"/>
  <c r="F41" i="5" s="1"/>
  <c r="J42" i="5"/>
  <c r="E42" i="5" s="1"/>
  <c r="F42" i="5" s="1"/>
  <c r="J527" i="5"/>
  <c r="E527" i="5" s="1"/>
  <c r="F527" i="5" s="1"/>
  <c r="J370" i="5"/>
  <c r="E370" i="5" s="1"/>
  <c r="F370" i="5" s="1"/>
  <c r="J1178" i="5"/>
  <c r="E1178" i="5" s="1"/>
  <c r="F1178" i="5" s="1"/>
  <c r="J713" i="5"/>
  <c r="E713" i="5" s="1"/>
  <c r="F713" i="5" s="1"/>
  <c r="J43" i="5"/>
  <c r="E43" i="5" s="1"/>
  <c r="F43" i="5" s="1"/>
  <c r="J779" i="5"/>
  <c r="E779" i="5" s="1"/>
  <c r="F779" i="5" s="1"/>
  <c r="J1184" i="5"/>
  <c r="E1184" i="5" s="1"/>
  <c r="F1184" i="5" s="1"/>
  <c r="J1135" i="5"/>
  <c r="E1135" i="5" s="1"/>
  <c r="F1135" i="5" s="1"/>
  <c r="J230" i="5"/>
  <c r="E230" i="5" s="1"/>
  <c r="F230" i="5" s="1"/>
  <c r="J44" i="5"/>
  <c r="E44" i="5" s="1"/>
  <c r="F44" i="5" s="1"/>
  <c r="J1424" i="5"/>
  <c r="E1424" i="5" s="1"/>
  <c r="F1424" i="5" s="1"/>
  <c r="J1164" i="5"/>
  <c r="E1164" i="5" s="1"/>
  <c r="F1164" i="5" s="1"/>
  <c r="J1210" i="5"/>
  <c r="E1210" i="5" s="1"/>
  <c r="F1210" i="5" s="1"/>
  <c r="J625" i="5"/>
  <c r="E625" i="5" s="1"/>
  <c r="F625" i="5" s="1"/>
  <c r="J1198" i="5"/>
  <c r="E1198" i="5" s="1"/>
  <c r="F1198" i="5" s="1"/>
  <c r="J45" i="5"/>
  <c r="E45" i="5" s="1"/>
  <c r="F45" i="5" s="1"/>
  <c r="J46" i="5"/>
  <c r="E46" i="5" s="1"/>
  <c r="F46" i="5" s="1"/>
  <c r="J1102" i="5"/>
  <c r="E1102" i="5" s="1"/>
  <c r="F1102" i="5" s="1"/>
  <c r="J47" i="5"/>
  <c r="E47" i="5" s="1"/>
  <c r="F47" i="5" s="1"/>
  <c r="J1103" i="5"/>
  <c r="E1103" i="5" s="1"/>
  <c r="F1103" i="5" s="1"/>
  <c r="J250" i="5"/>
  <c r="E250" i="5" s="1"/>
  <c r="F250" i="5" s="1"/>
  <c r="J1167" i="5"/>
  <c r="E1167" i="5" s="1"/>
  <c r="F1167" i="5" s="1"/>
  <c r="J1104" i="5"/>
  <c r="E1104" i="5" s="1"/>
  <c r="F1104" i="5" s="1"/>
  <c r="J1161" i="5"/>
  <c r="E1161" i="5" s="1"/>
  <c r="F1161" i="5" s="1"/>
  <c r="J286" i="5"/>
  <c r="E286" i="5" s="1"/>
  <c r="F286" i="5" s="1"/>
  <c r="J278" i="5"/>
  <c r="E278" i="5" s="1"/>
  <c r="F278" i="5" s="1"/>
  <c r="J711" i="5"/>
  <c r="E711" i="5" s="1"/>
  <c r="F711" i="5" s="1"/>
  <c r="J953" i="5"/>
  <c r="E953" i="5" s="1"/>
  <c r="F953" i="5" s="1"/>
  <c r="J675" i="5"/>
  <c r="E675" i="5" s="1"/>
  <c r="F675" i="5" s="1"/>
  <c r="J860" i="5"/>
  <c r="E860" i="5" s="1"/>
  <c r="F860" i="5" s="1"/>
  <c r="J1105" i="5"/>
  <c r="E1105" i="5" s="1"/>
  <c r="F1105" i="5" s="1"/>
  <c r="J896" i="5"/>
  <c r="E896" i="5" s="1"/>
  <c r="F896" i="5" s="1"/>
  <c r="J240" i="5"/>
  <c r="E240" i="5" s="1"/>
  <c r="F240" i="5" s="1"/>
  <c r="J606" i="5"/>
  <c r="E606" i="5" s="1"/>
  <c r="F606" i="5" s="1"/>
  <c r="J1002" i="5"/>
  <c r="E1002" i="5" s="1"/>
  <c r="F1002" i="5" s="1"/>
  <c r="J851" i="5"/>
  <c r="E851" i="5" s="1"/>
  <c r="F851" i="5" s="1"/>
  <c r="J968" i="5"/>
  <c r="E968" i="5" s="1"/>
  <c r="F968" i="5" s="1"/>
  <c r="J122" i="5"/>
  <c r="E122" i="5" s="1"/>
  <c r="F122" i="5" s="1"/>
  <c r="J1106" i="5"/>
  <c r="E1106" i="5" s="1"/>
  <c r="F1106" i="5" s="1"/>
  <c r="J1107" i="5"/>
  <c r="E1107" i="5" s="1"/>
  <c r="F1107" i="5" s="1"/>
  <c r="J1425" i="5"/>
  <c r="E1425" i="5" s="1"/>
  <c r="F1425" i="5" s="1"/>
  <c r="J1108" i="5"/>
  <c r="E1108" i="5" s="1"/>
  <c r="F1108" i="5" s="1"/>
  <c r="J724" i="5"/>
  <c r="E724" i="5" s="1"/>
  <c r="F724" i="5" s="1"/>
  <c r="J229" i="5"/>
  <c r="E229" i="5" s="1"/>
  <c r="F229" i="5" s="1"/>
  <c r="J954" i="5"/>
  <c r="E954" i="5" s="1"/>
  <c r="F954" i="5" s="1"/>
  <c r="J1109" i="5"/>
  <c r="E1109" i="5" s="1"/>
  <c r="F1109" i="5" s="1"/>
  <c r="J358" i="5"/>
  <c r="E358" i="5" s="1"/>
  <c r="F358" i="5" s="1"/>
  <c r="J1110" i="5"/>
  <c r="E1110" i="5" s="1"/>
  <c r="F1110" i="5" s="1"/>
  <c r="J569" i="5"/>
  <c r="E569" i="5" s="1"/>
  <c r="F569" i="5" s="1"/>
  <c r="J1111" i="5"/>
  <c r="E1111" i="5" s="1"/>
  <c r="F1111" i="5" s="1"/>
  <c r="J886" i="5"/>
  <c r="E886" i="5" s="1"/>
  <c r="F886" i="5" s="1"/>
  <c r="J1237" i="5"/>
  <c r="E1237" i="5" s="1"/>
  <c r="F1237" i="5" s="1"/>
  <c r="J903" i="5"/>
  <c r="E903" i="5" s="1"/>
  <c r="F903" i="5" s="1"/>
  <c r="J153" i="5"/>
  <c r="E153" i="5" s="1"/>
  <c r="F153" i="5" s="1"/>
  <c r="J538" i="5"/>
  <c r="E538" i="5" s="1"/>
  <c r="F538" i="5" s="1"/>
  <c r="J1112" i="5"/>
  <c r="E1112" i="5" s="1"/>
  <c r="F1112" i="5" s="1"/>
  <c r="J1113" i="5"/>
  <c r="E1113" i="5" s="1"/>
  <c r="F1113" i="5" s="1"/>
  <c r="J897" i="5"/>
  <c r="E897" i="5" s="1"/>
  <c r="F897" i="5" s="1"/>
  <c r="J1114" i="5"/>
  <c r="E1114" i="5" s="1"/>
  <c r="F1114" i="5" s="1"/>
  <c r="J366" i="5"/>
  <c r="E366" i="5" s="1"/>
  <c r="F366" i="5" s="1"/>
  <c r="J809" i="5"/>
  <c r="E809" i="5" s="1"/>
  <c r="F809" i="5" s="1"/>
  <c r="J1115" i="5"/>
  <c r="E1115" i="5" s="1"/>
  <c r="F1115" i="5" s="1"/>
  <c r="J955" i="5"/>
  <c r="E955" i="5" s="1"/>
  <c r="F955" i="5" s="1"/>
  <c r="J1116" i="5"/>
  <c r="E1116" i="5" s="1"/>
  <c r="F1116" i="5" s="1"/>
  <c r="J1182" i="5"/>
  <c r="E1182" i="5" s="1"/>
  <c r="F1182" i="5" s="1"/>
  <c r="J988" i="5"/>
  <c r="E988" i="5" s="1"/>
  <c r="F988" i="5" s="1"/>
  <c r="J541" i="5"/>
  <c r="E541" i="5" s="1"/>
  <c r="F541" i="5" s="1"/>
  <c r="J1117" i="5"/>
  <c r="E1117" i="5" s="1"/>
  <c r="F1117" i="5" s="1"/>
  <c r="J410" i="5"/>
  <c r="E410" i="5" s="1"/>
  <c r="F410" i="5" s="1"/>
  <c r="J475" i="5"/>
  <c r="E475" i="5" s="1"/>
  <c r="F475" i="5" s="1"/>
  <c r="J1341" i="5"/>
  <c r="E1341" i="5" s="1"/>
  <c r="F1341" i="5" s="1"/>
  <c r="J295" i="5"/>
  <c r="E295" i="5" s="1"/>
  <c r="F295" i="5" s="1"/>
  <c r="J1056" i="5"/>
  <c r="E1056" i="5" s="1"/>
  <c r="F1056" i="5" s="1"/>
  <c r="J431" i="5"/>
  <c r="E431" i="5" s="1"/>
  <c r="F431" i="5" s="1"/>
  <c r="J1265" i="5"/>
  <c r="E1265" i="5" s="1"/>
  <c r="F1265" i="5" s="1"/>
  <c r="J1217" i="5"/>
  <c r="E1217" i="5" s="1"/>
  <c r="F1217" i="5" s="1"/>
  <c r="J531" i="5"/>
  <c r="E531" i="5" s="1"/>
  <c r="F531" i="5" s="1"/>
  <c r="J135" i="5"/>
  <c r="E135" i="5" s="1"/>
  <c r="F135" i="5" s="1"/>
  <c r="J677" i="5"/>
  <c r="E677" i="5" s="1"/>
  <c r="F677" i="5" s="1"/>
  <c r="J145" i="5"/>
  <c r="E145" i="5" s="1"/>
  <c r="F145" i="5" s="1"/>
  <c r="J690" i="5"/>
  <c r="E690" i="5" s="1"/>
  <c r="F690" i="5" s="1"/>
  <c r="J866" i="5"/>
  <c r="E866" i="5" s="1"/>
  <c r="F866" i="5" s="1"/>
  <c r="J1426" i="5"/>
  <c r="E1426" i="5" s="1"/>
  <c r="F1426" i="5" s="1"/>
  <c r="J924" i="5"/>
  <c r="E924" i="5" s="1"/>
  <c r="F924" i="5" s="1"/>
  <c r="J1427" i="5"/>
  <c r="E1427" i="5" s="1"/>
  <c r="F1427" i="5" s="1"/>
  <c r="J1245" i="5"/>
  <c r="E1245" i="5" s="1"/>
  <c r="F1245" i="5" s="1"/>
  <c r="J1221" i="5"/>
  <c r="E1221" i="5" s="1"/>
  <c r="F1221" i="5" s="1"/>
  <c r="J99" i="5"/>
  <c r="E99" i="5" s="1"/>
  <c r="F99" i="5" s="1"/>
  <c r="J1078" i="5"/>
  <c r="E1078" i="5" s="1"/>
  <c r="F1078" i="5" s="1"/>
  <c r="J117" i="5"/>
  <c r="E117" i="5" s="1"/>
  <c r="F117" i="5" s="1"/>
  <c r="J1079" i="5"/>
  <c r="E1079" i="5" s="1"/>
  <c r="F1079" i="5" s="1"/>
  <c r="J571" i="5"/>
  <c r="E571" i="5" s="1"/>
  <c r="F571" i="5" s="1"/>
  <c r="J1269" i="5"/>
  <c r="E1269" i="5" s="1"/>
  <c r="F1269" i="5" s="1"/>
  <c r="J638" i="5"/>
  <c r="E638" i="5" s="1"/>
  <c r="F638" i="5" s="1"/>
  <c r="J453" i="5"/>
  <c r="E453" i="5" s="1"/>
  <c r="F453" i="5" s="1"/>
  <c r="J1428" i="5"/>
  <c r="E1428" i="5" s="1"/>
  <c r="F1428" i="5" s="1"/>
  <c r="J288" i="5"/>
  <c r="E288" i="5" s="1"/>
  <c r="F288" i="5" s="1"/>
  <c r="J805" i="5"/>
  <c r="E805" i="5" s="1"/>
  <c r="F805" i="5" s="1"/>
  <c r="J1347" i="5"/>
  <c r="E1347" i="5" s="1"/>
  <c r="F1347" i="5" s="1"/>
  <c r="J132" i="5"/>
  <c r="E132" i="5" s="1"/>
  <c r="F132" i="5" s="1"/>
  <c r="J1025" i="5"/>
  <c r="E1025" i="5" s="1"/>
  <c r="F1025" i="5" s="1"/>
  <c r="J1429" i="5"/>
  <c r="E1429" i="5" s="1"/>
  <c r="F1429" i="5" s="1"/>
  <c r="J181" i="5"/>
  <c r="E181" i="5" s="1"/>
  <c r="F181" i="5" s="1"/>
  <c r="J1147" i="5"/>
  <c r="E1147" i="5" s="1"/>
  <c r="F1147" i="5" s="1"/>
  <c r="J364" i="5"/>
  <c r="E364" i="5" s="1"/>
  <c r="F364" i="5" s="1"/>
  <c r="J1080" i="5"/>
  <c r="E1080" i="5" s="1"/>
  <c r="F1080" i="5" s="1"/>
  <c r="J48" i="5"/>
  <c r="E48" i="5" s="1"/>
  <c r="F48" i="5" s="1"/>
  <c r="J81" i="5"/>
  <c r="E81" i="5" s="1"/>
  <c r="F81" i="5" s="1"/>
  <c r="J126" i="5"/>
  <c r="E126" i="5" s="1"/>
  <c r="F126" i="5" s="1"/>
  <c r="J131" i="5"/>
  <c r="E131" i="5" s="1"/>
  <c r="F131" i="5" s="1"/>
  <c r="J1231" i="5"/>
  <c r="E1231" i="5" s="1"/>
  <c r="F1231" i="5" s="1"/>
  <c r="J275" i="5"/>
  <c r="E275" i="5" s="1"/>
  <c r="F275" i="5" s="1"/>
  <c r="J270" i="5"/>
  <c r="E270" i="5" s="1"/>
  <c r="F270" i="5" s="1"/>
  <c r="J868" i="5"/>
  <c r="E868" i="5" s="1"/>
  <c r="F868" i="5" s="1"/>
  <c r="J103" i="5"/>
  <c r="E103" i="5" s="1"/>
  <c r="F103" i="5" s="1"/>
  <c r="J281" i="5"/>
  <c r="E281" i="5" s="1"/>
  <c r="F281" i="5" s="1"/>
  <c r="J1308" i="5"/>
  <c r="E1308" i="5" s="1"/>
  <c r="F1308" i="5" s="1"/>
  <c r="J1430" i="5"/>
  <c r="E1430" i="5" s="1"/>
  <c r="F1430" i="5" s="1"/>
  <c r="J1205" i="5"/>
  <c r="E1205" i="5" s="1"/>
  <c r="F1205" i="5" s="1"/>
  <c r="J49" i="5"/>
  <c r="E49" i="5" s="1"/>
  <c r="F49" i="5" s="1"/>
  <c r="J597" i="5"/>
  <c r="E597" i="5" s="1"/>
  <c r="F597" i="5" s="1"/>
  <c r="J589" i="5"/>
  <c r="E589" i="5" s="1"/>
  <c r="F589" i="5" s="1"/>
  <c r="J580" i="5"/>
  <c r="E580" i="5" s="1"/>
  <c r="F580" i="5" s="1"/>
  <c r="J781" i="5"/>
  <c r="E781" i="5" s="1"/>
  <c r="F781" i="5" s="1"/>
  <c r="J777" i="5"/>
  <c r="E777" i="5" s="1"/>
  <c r="F777" i="5" s="1"/>
  <c r="J1431" i="5"/>
  <c r="E1431" i="5" s="1"/>
  <c r="F1431" i="5" s="1"/>
  <c r="J1375" i="5"/>
  <c r="E1375" i="5" s="1"/>
  <c r="F1375" i="5" s="1"/>
  <c r="J234" i="5"/>
  <c r="E234" i="5" s="1"/>
  <c r="F234" i="5" s="1"/>
  <c r="J1307" i="5"/>
  <c r="E1307" i="5" s="1"/>
  <c r="F1307" i="5" s="1"/>
  <c r="J1432" i="5"/>
  <c r="E1432" i="5" s="1"/>
  <c r="F1432" i="5" s="1"/>
  <c r="J1130" i="5"/>
  <c r="E1130" i="5" s="1"/>
  <c r="F1130" i="5" s="1"/>
  <c r="J182" i="5"/>
  <c r="E182" i="5" s="1"/>
  <c r="F182" i="5" s="1"/>
  <c r="J299" i="5"/>
  <c r="E299" i="5" s="1"/>
  <c r="F299" i="5" s="1"/>
  <c r="J424" i="5"/>
  <c r="E424" i="5" s="1"/>
  <c r="F424" i="5" s="1"/>
  <c r="J1377" i="5"/>
  <c r="E1377" i="5" s="1"/>
  <c r="F1377" i="5" s="1"/>
  <c r="J718" i="5"/>
  <c r="E718" i="5" s="1"/>
  <c r="F718" i="5" s="1"/>
  <c r="J802" i="5"/>
  <c r="E802" i="5" s="1"/>
  <c r="F802" i="5" s="1"/>
  <c r="J696" i="5"/>
  <c r="E696" i="5" s="1"/>
  <c r="F696" i="5" s="1"/>
  <c r="J785" i="5"/>
  <c r="E785" i="5" s="1"/>
  <c r="F785" i="5" s="1"/>
  <c r="J806" i="5"/>
  <c r="E806" i="5" s="1"/>
  <c r="F806" i="5" s="1"/>
  <c r="J559" i="5"/>
  <c r="E559" i="5" s="1"/>
  <c r="F559" i="5" s="1"/>
  <c r="J1330" i="5"/>
  <c r="E1330" i="5" s="1"/>
  <c r="F1330" i="5" s="1"/>
  <c r="J778" i="5"/>
  <c r="E778" i="5" s="1"/>
  <c r="F778" i="5" s="1"/>
  <c r="J960" i="5"/>
  <c r="E960" i="5" s="1"/>
  <c r="F960" i="5" s="1"/>
  <c r="J1294" i="5"/>
  <c r="E1294" i="5" s="1"/>
  <c r="F1294" i="5" s="1"/>
  <c r="J1433" i="5"/>
  <c r="E1433" i="5" s="1"/>
  <c r="F1433" i="5" s="1"/>
  <c r="J771" i="5"/>
  <c r="E771" i="5" s="1"/>
  <c r="F771" i="5" s="1"/>
  <c r="J1362" i="5"/>
  <c r="E1362" i="5" s="1"/>
  <c r="F1362" i="5" s="1"/>
  <c r="J989" i="5"/>
  <c r="E989" i="5" s="1"/>
  <c r="F989" i="5" s="1"/>
  <c r="J585" i="5"/>
  <c r="E585" i="5" s="1"/>
  <c r="F585" i="5" s="1"/>
  <c r="J481" i="5"/>
  <c r="E481" i="5" s="1"/>
  <c r="F481" i="5" s="1"/>
  <c r="J1382" i="5"/>
  <c r="E1382" i="5" s="1"/>
  <c r="F1382" i="5" s="1"/>
  <c r="J75" i="5"/>
  <c r="E75" i="5" s="1"/>
  <c r="F75" i="5" s="1"/>
  <c r="J322" i="5"/>
  <c r="E322" i="5" s="1"/>
  <c r="F322" i="5" s="1"/>
  <c r="J999" i="5"/>
  <c r="E999" i="5" s="1"/>
  <c r="F999" i="5" s="1"/>
  <c r="J697" i="5"/>
  <c r="E697" i="5" s="1"/>
  <c r="F697" i="5" s="1"/>
  <c r="J147" i="5"/>
  <c r="E147" i="5" s="1"/>
  <c r="F147" i="5" s="1"/>
  <c r="J794" i="5"/>
  <c r="E794" i="5" s="1"/>
  <c r="F794" i="5" s="1"/>
  <c r="J1249" i="5"/>
  <c r="E1249" i="5" s="1"/>
  <c r="F1249" i="5" s="1"/>
  <c r="J362" i="5"/>
  <c r="E362" i="5" s="1"/>
  <c r="F362" i="5" s="1"/>
  <c r="J932" i="5"/>
  <c r="E932" i="5" s="1"/>
  <c r="F932" i="5" s="1"/>
  <c r="J995" i="5"/>
  <c r="E995" i="5" s="1"/>
  <c r="F995" i="5" s="1"/>
  <c r="J840" i="5"/>
  <c r="E840" i="5" s="1"/>
  <c r="F840" i="5" s="1"/>
  <c r="J402" i="5"/>
  <c r="E402" i="5" s="1"/>
  <c r="F402" i="5" s="1"/>
  <c r="J1229" i="5"/>
  <c r="E1229" i="5" s="1"/>
  <c r="F1229" i="5" s="1"/>
  <c r="J111" i="5"/>
  <c r="E111" i="5" s="1"/>
  <c r="F111" i="5" s="1"/>
  <c r="J594" i="5"/>
  <c r="E594" i="5" s="1"/>
  <c r="F594" i="5" s="1"/>
  <c r="J1273" i="5"/>
  <c r="E1273" i="5" s="1"/>
  <c r="F1273" i="5" s="1"/>
  <c r="J280" i="5"/>
  <c r="E280" i="5" s="1"/>
  <c r="F280" i="5" s="1"/>
  <c r="J1058" i="5"/>
  <c r="E1058" i="5" s="1"/>
  <c r="F1058" i="5" s="1"/>
  <c r="J586" i="5"/>
  <c r="E586" i="5" s="1"/>
  <c r="F586" i="5" s="1"/>
  <c r="J1222" i="5"/>
  <c r="E1222" i="5" s="1"/>
  <c r="F1222" i="5" s="1"/>
  <c r="J773" i="5"/>
  <c r="E773" i="5" s="1"/>
  <c r="F773" i="5" s="1"/>
  <c r="J651" i="5"/>
  <c r="E651" i="5" s="1"/>
  <c r="F651" i="5" s="1"/>
  <c r="J1434" i="5"/>
  <c r="E1434" i="5" s="1"/>
  <c r="F1434" i="5" s="1"/>
  <c r="J282" i="5"/>
  <c r="E282" i="5" s="1"/>
  <c r="F282" i="5" s="1"/>
  <c r="J1054" i="5"/>
  <c r="E1054" i="5" s="1"/>
  <c r="F1054" i="5" s="1"/>
  <c r="J119" i="5"/>
  <c r="E119" i="5" s="1"/>
  <c r="F119" i="5" s="1"/>
  <c r="J473" i="5"/>
  <c r="E473" i="5" s="1"/>
  <c r="F473" i="5" s="1"/>
  <c r="J547" i="5"/>
  <c r="E547" i="5" s="1"/>
  <c r="F547" i="5" s="1"/>
  <c r="J1258" i="5"/>
  <c r="E1258" i="5" s="1"/>
  <c r="F1258" i="5" s="1"/>
  <c r="J1334" i="5"/>
  <c r="E1334" i="5" s="1"/>
  <c r="F1334" i="5" s="1"/>
  <c r="J510" i="5"/>
  <c r="E510" i="5" s="1"/>
  <c r="F510" i="5" s="1"/>
  <c r="J82" i="5"/>
  <c r="E82" i="5" s="1"/>
  <c r="F82" i="5" s="1"/>
  <c r="J148" i="5"/>
  <c r="E148" i="5" s="1"/>
  <c r="F148" i="5" s="1"/>
  <c r="J420" i="5"/>
  <c r="E420" i="5" s="1"/>
  <c r="F420" i="5" s="1"/>
  <c r="J406" i="5"/>
  <c r="E406" i="5" s="1"/>
  <c r="F406" i="5" s="1"/>
  <c r="J293" i="5"/>
  <c r="E293" i="5" s="1"/>
  <c r="F293" i="5" s="1"/>
  <c r="J1435" i="5"/>
  <c r="E1435" i="5" s="1"/>
  <c r="F1435" i="5" s="1"/>
  <c r="J1033" i="5"/>
  <c r="E1033" i="5" s="1"/>
  <c r="F1033" i="5" s="1"/>
  <c r="J422" i="5"/>
  <c r="E422" i="5" s="1"/>
  <c r="F422" i="5" s="1"/>
  <c r="J915" i="5"/>
  <c r="E915" i="5" s="1"/>
  <c r="F915" i="5" s="1"/>
  <c r="J1206" i="5"/>
  <c r="E1206" i="5" s="1"/>
  <c r="F1206" i="5" s="1"/>
  <c r="J1020" i="5"/>
  <c r="E1020" i="5" s="1"/>
  <c r="F1020" i="5" s="1"/>
  <c r="J256" i="5"/>
  <c r="E256" i="5" s="1"/>
  <c r="F256" i="5" s="1"/>
  <c r="J683" i="5"/>
  <c r="E683" i="5" s="1"/>
  <c r="F683" i="5" s="1"/>
  <c r="J774" i="5"/>
  <c r="E774" i="5" s="1"/>
  <c r="F774" i="5" s="1"/>
  <c r="J460" i="5"/>
  <c r="E460" i="5" s="1"/>
  <c r="F460" i="5" s="1"/>
  <c r="J443" i="5"/>
  <c r="E443" i="5" s="1"/>
  <c r="F443" i="5" s="1"/>
  <c r="J289" i="5"/>
  <c r="E289" i="5" s="1"/>
  <c r="F289" i="5" s="1"/>
  <c r="J901" i="5"/>
  <c r="E901" i="5" s="1"/>
  <c r="F901" i="5" s="1"/>
  <c r="J323" i="5"/>
  <c r="E323" i="5" s="1"/>
  <c r="F323" i="5" s="1"/>
  <c r="J658" i="5"/>
  <c r="E658" i="5" s="1"/>
  <c r="F658" i="5" s="1"/>
  <c r="J461" i="5"/>
  <c r="E461" i="5" s="1"/>
  <c r="F461" i="5" s="1"/>
  <c r="J645" i="5"/>
  <c r="E645" i="5" s="1"/>
  <c r="F645" i="5" s="1"/>
  <c r="J477" i="5"/>
  <c r="E477" i="5" s="1"/>
  <c r="F477" i="5" s="1"/>
  <c r="J799" i="5"/>
  <c r="E799" i="5" s="1"/>
  <c r="F799" i="5" s="1"/>
  <c r="J423" i="5"/>
  <c r="E423" i="5" s="1"/>
  <c r="F423" i="5" s="1"/>
  <c r="J1340" i="5"/>
  <c r="E1340" i="5" s="1"/>
  <c r="F1340" i="5" s="1"/>
  <c r="J183" i="5"/>
  <c r="E183" i="5" s="1"/>
  <c r="F183" i="5" s="1"/>
  <c r="J844" i="5"/>
  <c r="E844" i="5" s="1"/>
  <c r="F844" i="5" s="1"/>
  <c r="J1036" i="5"/>
  <c r="E1036" i="5" s="1"/>
  <c r="F1036" i="5" s="1"/>
  <c r="J1126" i="5"/>
  <c r="E1126" i="5" s="1"/>
  <c r="F1126" i="5" s="1"/>
  <c r="J1049" i="5"/>
  <c r="E1049" i="5" s="1"/>
  <c r="F1049" i="5" s="1"/>
  <c r="J1286" i="5"/>
  <c r="E1286" i="5" s="1"/>
  <c r="F1286" i="5" s="1"/>
  <c r="J1081" i="5"/>
  <c r="E1081" i="5" s="1"/>
  <c r="F1081" i="5" s="1"/>
  <c r="J872" i="5"/>
  <c r="E872" i="5" s="1"/>
  <c r="F872" i="5" s="1"/>
  <c r="J1326" i="5"/>
  <c r="E1326" i="5" s="1"/>
  <c r="F1326" i="5" s="1"/>
  <c r="J624" i="5"/>
  <c r="E624" i="5" s="1"/>
  <c r="F624" i="5" s="1"/>
  <c r="J721" i="5"/>
  <c r="E721" i="5" s="1"/>
  <c r="F721" i="5" s="1"/>
  <c r="J1213" i="5"/>
  <c r="E1213" i="5" s="1"/>
  <c r="F1213" i="5" s="1"/>
  <c r="J1325" i="5"/>
  <c r="E1325" i="5" s="1"/>
  <c r="F1325" i="5" s="1"/>
  <c r="J1255" i="5"/>
  <c r="E1255" i="5" s="1"/>
  <c r="F1255" i="5" s="1"/>
  <c r="J887" i="5"/>
  <c r="E887" i="5" s="1"/>
  <c r="F887" i="5" s="1"/>
  <c r="J798" i="5"/>
  <c r="E798" i="5" s="1"/>
  <c r="F798" i="5" s="1"/>
  <c r="J622" i="5"/>
  <c r="E622" i="5" s="1"/>
  <c r="F622" i="5" s="1"/>
  <c r="J85" i="5"/>
  <c r="E85" i="5" s="1"/>
  <c r="F85" i="5" s="1"/>
  <c r="J113" i="5"/>
  <c r="E113" i="5" s="1"/>
  <c r="F113" i="5" s="1"/>
  <c r="J261" i="5"/>
  <c r="E261" i="5" s="1"/>
  <c r="F261" i="5" s="1"/>
  <c r="J354" i="5"/>
  <c r="E354" i="5" s="1"/>
  <c r="F354" i="5" s="1"/>
  <c r="J1246" i="5"/>
  <c r="E1246" i="5" s="1"/>
  <c r="F1246" i="5" s="1"/>
  <c r="J536" i="5"/>
  <c r="E536" i="5" s="1"/>
  <c r="F536" i="5" s="1"/>
  <c r="J259" i="5"/>
  <c r="E259" i="5" s="1"/>
  <c r="F259" i="5" s="1"/>
  <c r="J1436" i="5"/>
  <c r="E1436" i="5" s="1"/>
  <c r="F1436" i="5" s="1"/>
  <c r="J1275" i="5"/>
  <c r="E1275" i="5" s="1"/>
  <c r="F1275" i="5" s="1"/>
  <c r="J1035" i="5"/>
  <c r="E1035" i="5" s="1"/>
  <c r="F1035" i="5" s="1"/>
  <c r="J791" i="5"/>
  <c r="E791" i="5" s="1"/>
  <c r="F791" i="5" s="1"/>
  <c r="J1047" i="5"/>
  <c r="E1047" i="5" s="1"/>
  <c r="F1047" i="5" s="1"/>
  <c r="J1360" i="5"/>
  <c r="E1360" i="5" s="1"/>
  <c r="F1360" i="5" s="1"/>
  <c r="J345" i="5"/>
  <c r="E345" i="5" s="1"/>
  <c r="F345" i="5" s="1"/>
  <c r="J482" i="5"/>
  <c r="E482" i="5" s="1"/>
  <c r="F482" i="5" s="1"/>
  <c r="J734" i="5"/>
  <c r="E734" i="5" s="1"/>
  <c r="F734" i="5" s="1"/>
  <c r="J1305" i="5"/>
  <c r="E1305" i="5" s="1"/>
  <c r="F1305" i="5" s="1"/>
  <c r="J657" i="5"/>
  <c r="E657" i="5" s="1"/>
  <c r="F657" i="5" s="1"/>
  <c r="J1015" i="5"/>
  <c r="E1015" i="5" s="1"/>
  <c r="F1015" i="5" s="1"/>
  <c r="J260" i="5"/>
  <c r="E260" i="5" s="1"/>
  <c r="F260" i="5" s="1"/>
  <c r="J247" i="5"/>
  <c r="E247" i="5" s="1"/>
  <c r="F247" i="5" s="1"/>
  <c r="J1228" i="5"/>
  <c r="E1228" i="5" s="1"/>
  <c r="F1228" i="5" s="1"/>
  <c r="J1029" i="5"/>
  <c r="E1029" i="5" s="1"/>
  <c r="F1029" i="5" s="1"/>
  <c r="J929" i="5"/>
  <c r="E929" i="5" s="1"/>
  <c r="F929" i="5" s="1"/>
  <c r="J676" i="5"/>
  <c r="E676" i="5" s="1"/>
  <c r="F676" i="5" s="1"/>
  <c r="J820" i="5"/>
  <c r="E820" i="5" s="1"/>
  <c r="F820" i="5" s="1"/>
  <c r="J596" i="5"/>
  <c r="E596" i="5" s="1"/>
  <c r="F596" i="5" s="1"/>
  <c r="J532" i="5"/>
  <c r="E532" i="5" s="1"/>
  <c r="F532" i="5" s="1"/>
  <c r="J1059" i="5"/>
  <c r="E1059" i="5" s="1"/>
  <c r="F1059" i="5" s="1"/>
  <c r="J488" i="5"/>
  <c r="E488" i="5" s="1"/>
  <c r="F488" i="5" s="1"/>
  <c r="J768" i="5"/>
  <c r="E768" i="5" s="1"/>
  <c r="F768" i="5" s="1"/>
  <c r="J565" i="5"/>
  <c r="E565" i="5" s="1"/>
  <c r="F565" i="5" s="1"/>
  <c r="J758" i="5"/>
  <c r="E758" i="5" s="1"/>
  <c r="F758" i="5" s="1"/>
  <c r="J556" i="5"/>
  <c r="E556" i="5" s="1"/>
  <c r="F556" i="5" s="1"/>
  <c r="J1031" i="5"/>
  <c r="E1031" i="5" s="1"/>
  <c r="F1031" i="5" s="1"/>
  <c r="J533" i="5"/>
  <c r="E533" i="5" s="1"/>
  <c r="F533" i="5" s="1"/>
  <c r="J498" i="5"/>
  <c r="E498" i="5" s="1"/>
  <c r="F498" i="5" s="1"/>
  <c r="J537" i="5"/>
  <c r="E537" i="5" s="1"/>
  <c r="F537" i="5" s="1"/>
  <c r="J610" i="5"/>
  <c r="E610" i="5" s="1"/>
  <c r="F610" i="5" s="1"/>
  <c r="J1316" i="5"/>
  <c r="E1316" i="5" s="1"/>
  <c r="F1316" i="5" s="1"/>
  <c r="J869" i="5"/>
  <c r="E869" i="5" s="1"/>
  <c r="F869" i="5" s="1"/>
  <c r="J391" i="5"/>
  <c r="E391" i="5" s="1"/>
  <c r="F391" i="5" s="1"/>
  <c r="J985" i="5"/>
  <c r="E985" i="5" s="1"/>
  <c r="F985" i="5" s="1"/>
  <c r="J906" i="5"/>
  <c r="E906" i="5" s="1"/>
  <c r="F906" i="5" s="1"/>
  <c r="J637" i="5"/>
  <c r="E637" i="5" s="1"/>
  <c r="F637" i="5" s="1"/>
  <c r="J265" i="5"/>
  <c r="E265" i="5" s="1"/>
  <c r="F265" i="5" s="1"/>
  <c r="J919" i="5"/>
  <c r="E919" i="5" s="1"/>
  <c r="F919" i="5" s="1"/>
  <c r="J858" i="5"/>
  <c r="E858" i="5" s="1"/>
  <c r="F858" i="5" s="1"/>
  <c r="J397" i="5"/>
  <c r="E397" i="5" s="1"/>
  <c r="F397" i="5" s="1"/>
  <c r="J80" i="5"/>
  <c r="E80" i="5" s="1"/>
  <c r="F80" i="5" s="1"/>
  <c r="J1357" i="5"/>
  <c r="E1357" i="5" s="1"/>
  <c r="F1357" i="5" s="1"/>
  <c r="J1225" i="5"/>
  <c r="E1225" i="5" s="1"/>
  <c r="F1225" i="5" s="1"/>
  <c r="J958" i="5"/>
  <c r="E958" i="5" s="1"/>
  <c r="F958" i="5" s="1"/>
  <c r="J1313" i="5"/>
  <c r="E1313" i="5" s="1"/>
  <c r="F1313" i="5" s="1"/>
  <c r="J1349" i="5"/>
  <c r="E1349" i="5" s="1"/>
  <c r="F1349" i="5" s="1"/>
  <c r="J499" i="5"/>
  <c r="E499" i="5" s="1"/>
  <c r="F499" i="5" s="1"/>
  <c r="J962" i="5"/>
  <c r="E962" i="5" s="1"/>
  <c r="F962" i="5" s="1"/>
  <c r="J946" i="5"/>
  <c r="E946" i="5" s="1"/>
  <c r="F946" i="5" s="1"/>
  <c r="J450" i="5"/>
  <c r="E450" i="5" s="1"/>
  <c r="F450" i="5" s="1"/>
  <c r="J636" i="5"/>
  <c r="E636" i="5" s="1"/>
  <c r="F636" i="5" s="1"/>
  <c r="J928" i="5"/>
  <c r="E928" i="5" s="1"/>
  <c r="F928" i="5" s="1"/>
  <c r="J635" i="5"/>
  <c r="E635" i="5" s="1"/>
  <c r="F635" i="5" s="1"/>
  <c r="J128" i="5"/>
  <c r="E128" i="5" s="1"/>
  <c r="F128" i="5" s="1"/>
  <c r="J629" i="5"/>
  <c r="E629" i="5" s="1"/>
  <c r="F629" i="5" s="1"/>
  <c r="J134" i="5"/>
  <c r="E134" i="5" s="1"/>
  <c r="F134" i="5" s="1"/>
  <c r="J792" i="5"/>
  <c r="E792" i="5" s="1"/>
  <c r="F792" i="5" s="1"/>
  <c r="J1437" i="5"/>
  <c r="E1437" i="5" s="1"/>
  <c r="F1437" i="5" s="1"/>
  <c r="J555" i="5"/>
  <c r="E555" i="5" s="1"/>
  <c r="F555" i="5" s="1"/>
  <c r="J1301" i="5"/>
  <c r="E1301" i="5" s="1"/>
  <c r="F1301" i="5" s="1"/>
  <c r="J689" i="5"/>
  <c r="E689" i="5" s="1"/>
  <c r="F689" i="5" s="1"/>
  <c r="J87" i="5"/>
  <c r="E87" i="5" s="1"/>
  <c r="F87" i="5" s="1"/>
  <c r="J472" i="5"/>
  <c r="E472" i="5" s="1"/>
  <c r="F472" i="5" s="1"/>
  <c r="J1290" i="5"/>
  <c r="E1290" i="5" s="1"/>
  <c r="F1290" i="5" s="1"/>
  <c r="J83" i="5"/>
  <c r="E83" i="5" s="1"/>
  <c r="F83" i="5" s="1"/>
  <c r="J752" i="5"/>
  <c r="E752" i="5" s="1"/>
  <c r="F752" i="5" s="1"/>
  <c r="J1303" i="5"/>
  <c r="E1303" i="5" s="1"/>
  <c r="F1303" i="5" s="1"/>
  <c r="J920" i="5"/>
  <c r="E920" i="5" s="1"/>
  <c r="F920" i="5" s="1"/>
  <c r="J1051" i="5"/>
  <c r="E1051" i="5" s="1"/>
  <c r="F1051" i="5" s="1"/>
  <c r="J1344" i="5"/>
  <c r="E1344" i="5" s="1"/>
  <c r="F1344" i="5" s="1"/>
  <c r="J92" i="5"/>
  <c r="E92" i="5" s="1"/>
  <c r="F92" i="5" s="1"/>
  <c r="J395" i="5"/>
  <c r="E395" i="5" s="1"/>
  <c r="F395" i="5" s="1"/>
  <c r="J243" i="5"/>
  <c r="E243" i="5" s="1"/>
  <c r="F243" i="5" s="1"/>
  <c r="J1063" i="5"/>
  <c r="E1063" i="5" s="1"/>
  <c r="F1063" i="5" s="1"/>
  <c r="J500" i="5"/>
  <c r="E500" i="5" s="1"/>
  <c r="F500" i="5" s="1"/>
  <c r="J508" i="5"/>
  <c r="E508" i="5" s="1"/>
  <c r="F508" i="5" s="1"/>
  <c r="J575" i="5"/>
  <c r="E575" i="5" s="1"/>
  <c r="F575" i="5" s="1"/>
  <c r="J1050" i="5"/>
  <c r="E1050" i="5" s="1"/>
  <c r="F1050" i="5" s="1"/>
  <c r="J1320" i="5"/>
  <c r="E1320" i="5" s="1"/>
  <c r="F1320" i="5" s="1"/>
  <c r="J1438" i="5"/>
  <c r="E1438" i="5" s="1"/>
  <c r="F1438" i="5" s="1"/>
  <c r="J573" i="5"/>
  <c r="E573" i="5" s="1"/>
  <c r="F573" i="5" s="1"/>
  <c r="J1082" i="5"/>
  <c r="E1082" i="5" s="1"/>
  <c r="F1082" i="5" s="1"/>
  <c r="J1439" i="5"/>
  <c r="E1439" i="5" s="1"/>
  <c r="F1439" i="5" s="1"/>
  <c r="J476" i="5"/>
  <c r="E476" i="5" s="1"/>
  <c r="F476" i="5" s="1"/>
  <c r="J705" i="5"/>
  <c r="E705" i="5" s="1"/>
  <c r="F705" i="5" s="1"/>
  <c r="J417" i="5"/>
  <c r="E417" i="5" s="1"/>
  <c r="F417" i="5" s="1"/>
  <c r="J1119" i="5"/>
  <c r="E1119" i="5" s="1"/>
  <c r="F1119" i="5" s="1"/>
  <c r="J71" i="5"/>
  <c r="E71" i="5" s="1"/>
  <c r="F71" i="5" s="1"/>
  <c r="J1044" i="5"/>
  <c r="E1044" i="5" s="1"/>
  <c r="F1044" i="5" s="1"/>
  <c r="J1440" i="5"/>
  <c r="E1440" i="5" s="1"/>
  <c r="F1440" i="5" s="1"/>
  <c r="J1441" i="5"/>
  <c r="E1441" i="5" s="1"/>
  <c r="F1441" i="5" s="1"/>
  <c r="J1083" i="5"/>
  <c r="E1083" i="5" s="1"/>
  <c r="F1083" i="5" s="1"/>
  <c r="J413" i="5"/>
  <c r="E413" i="5" s="1"/>
  <c r="F413" i="5" s="1"/>
  <c r="J1388" i="5"/>
  <c r="E1388" i="5" s="1"/>
  <c r="F1388" i="5" s="1"/>
  <c r="J1442" i="5"/>
  <c r="E1442" i="5" s="1"/>
  <c r="F1442" i="5" s="1"/>
  <c r="J600" i="5"/>
  <c r="E600" i="5" s="1"/>
  <c r="F600" i="5" s="1"/>
  <c r="J973" i="5"/>
  <c r="E973" i="5" s="1"/>
  <c r="F973" i="5" s="1"/>
  <c r="J762" i="5"/>
  <c r="E762" i="5" s="1"/>
  <c r="F762" i="5" s="1"/>
  <c r="J659" i="5"/>
  <c r="E659" i="5" s="1"/>
  <c r="F659" i="5" s="1"/>
  <c r="J997" i="5"/>
  <c r="E997" i="5" s="1"/>
  <c r="F997" i="5" s="1"/>
  <c r="J225" i="5"/>
  <c r="E225" i="5" s="1"/>
  <c r="F225" i="5" s="1"/>
  <c r="J1065" i="5"/>
  <c r="E1065" i="5" s="1"/>
  <c r="F1065" i="5" s="1"/>
  <c r="J1443" i="5"/>
  <c r="E1443" i="5" s="1"/>
  <c r="F1443" i="5" s="1"/>
  <c r="J1343" i="5"/>
  <c r="E1343" i="5" s="1"/>
  <c r="F1343" i="5" s="1"/>
  <c r="J1084" i="5"/>
  <c r="E1084" i="5" s="1"/>
  <c r="F1084" i="5" s="1"/>
  <c r="J1444" i="5"/>
  <c r="E1444" i="5" s="1"/>
  <c r="F1444" i="5" s="1"/>
  <c r="J114" i="5"/>
  <c r="E114" i="5" s="1"/>
  <c r="F114" i="5" s="1"/>
  <c r="J528" i="5"/>
  <c r="E528" i="5" s="1"/>
  <c r="F528" i="5" s="1"/>
  <c r="J1445" i="5"/>
  <c r="E1445" i="5" s="1"/>
  <c r="F1445" i="5" s="1"/>
  <c r="J730" i="5"/>
  <c r="E730" i="5" s="1"/>
  <c r="F730" i="5" s="1"/>
  <c r="J1280" i="5"/>
  <c r="E1280" i="5" s="1"/>
  <c r="F1280" i="5" s="1"/>
  <c r="J1038" i="5"/>
  <c r="E1038" i="5" s="1"/>
  <c r="F1038" i="5" s="1"/>
  <c r="J160" i="5"/>
  <c r="E160" i="5" s="1"/>
  <c r="F160" i="5" s="1"/>
  <c r="J981" i="5"/>
  <c r="E981" i="5" s="1"/>
  <c r="F981" i="5" s="1"/>
  <c r="J755" i="5"/>
  <c r="E755" i="5" s="1"/>
  <c r="F755" i="5" s="1"/>
  <c r="J155" i="5"/>
  <c r="E155" i="5" s="1"/>
  <c r="F155" i="5" s="1"/>
  <c r="J549" i="5"/>
  <c r="E549" i="5" s="1"/>
  <c r="F549" i="5" s="1"/>
  <c r="J425" i="5"/>
  <c r="E425" i="5" s="1"/>
  <c r="F425" i="5" s="1"/>
  <c r="J746" i="5"/>
  <c r="E746" i="5" s="1"/>
  <c r="F746" i="5" s="1"/>
  <c r="J440" i="5"/>
  <c r="E440" i="5" s="1"/>
  <c r="F440" i="5" s="1"/>
  <c r="J1032" i="5"/>
  <c r="E1032" i="5" s="1"/>
  <c r="F1032" i="5" s="1"/>
  <c r="J776" i="5"/>
  <c r="E776" i="5" s="1"/>
  <c r="F776" i="5" s="1"/>
  <c r="J1235" i="5"/>
  <c r="E1235" i="5" s="1"/>
  <c r="F1235" i="5" s="1"/>
  <c r="J535" i="5"/>
  <c r="E535" i="5" s="1"/>
  <c r="F535" i="5" s="1"/>
  <c r="J485" i="5"/>
  <c r="E485" i="5" s="1"/>
  <c r="F485" i="5" s="1"/>
  <c r="J151" i="5"/>
  <c r="E151" i="5" s="1"/>
  <c r="F151" i="5" s="1"/>
  <c r="J1359" i="5"/>
  <c r="E1359" i="5" s="1"/>
  <c r="F1359" i="5" s="1"/>
  <c r="J1022" i="5"/>
  <c r="E1022" i="5" s="1"/>
  <c r="F1022" i="5" s="1"/>
  <c r="J1446" i="5"/>
  <c r="E1446" i="5" s="1"/>
  <c r="F1446" i="5" s="1"/>
  <c r="J184" i="5"/>
  <c r="E184" i="5" s="1"/>
  <c r="F184" i="5" s="1"/>
  <c r="J436" i="5"/>
  <c r="E436" i="5" s="1"/>
  <c r="F436" i="5" s="1"/>
  <c r="J1345" i="5"/>
  <c r="E1345" i="5" s="1"/>
  <c r="F1345" i="5" s="1"/>
  <c r="J1447" i="5"/>
  <c r="E1447" i="5" s="1"/>
  <c r="F1447" i="5" s="1"/>
  <c r="J1004" i="5"/>
  <c r="E1004" i="5" s="1"/>
  <c r="F1004" i="5" s="1"/>
  <c r="J378" i="5"/>
  <c r="E378" i="5" s="1"/>
  <c r="F378" i="5" s="1"/>
  <c r="J520" i="5"/>
  <c r="E520" i="5" s="1"/>
  <c r="F520" i="5" s="1"/>
  <c r="J257" i="5"/>
  <c r="E257" i="5" s="1"/>
  <c r="F257" i="5" s="1"/>
  <c r="J1226" i="5"/>
  <c r="E1226" i="5" s="1"/>
  <c r="F1226" i="5" s="1"/>
  <c r="J1321" i="5"/>
  <c r="E1321" i="5" s="1"/>
  <c r="F1321" i="5" s="1"/>
  <c r="J608" i="5"/>
  <c r="E608" i="5" s="1"/>
  <c r="F608" i="5" s="1"/>
  <c r="J1257" i="5"/>
  <c r="E1257" i="5" s="1"/>
  <c r="F1257" i="5" s="1"/>
  <c r="J733" i="5"/>
  <c r="E733" i="5" s="1"/>
  <c r="F733" i="5" s="1"/>
  <c r="J1448" i="5"/>
  <c r="E1448" i="5" s="1"/>
  <c r="F1448" i="5" s="1"/>
  <c r="J157" i="5"/>
  <c r="E157" i="5" s="1"/>
  <c r="F157" i="5" s="1"/>
  <c r="J761" i="5"/>
  <c r="E761" i="5" s="1"/>
  <c r="F761" i="5" s="1"/>
  <c r="J1449" i="5"/>
  <c r="E1449" i="5" s="1"/>
  <c r="F1449" i="5" s="1"/>
  <c r="J1450" i="5"/>
  <c r="E1450" i="5" s="1"/>
  <c r="F1450" i="5" s="1"/>
  <c r="J1170" i="5"/>
  <c r="E1170" i="5" s="1"/>
  <c r="F1170" i="5" s="1"/>
  <c r="J864" i="5"/>
  <c r="E864" i="5" s="1"/>
  <c r="F864" i="5" s="1"/>
  <c r="J670" i="5"/>
  <c r="E670" i="5" s="1"/>
  <c r="F670" i="5" s="1"/>
  <c r="J1371" i="5"/>
  <c r="E1371" i="5" s="1"/>
  <c r="F1371" i="5" s="1"/>
  <c r="J646" i="5"/>
  <c r="E646" i="5" s="1"/>
  <c r="F646" i="5" s="1"/>
  <c r="J1383" i="5"/>
  <c r="E1383" i="5" s="1"/>
  <c r="F1383" i="5" s="1"/>
  <c r="J617" i="5"/>
  <c r="E617" i="5" s="1"/>
  <c r="F617" i="5" s="1"/>
  <c r="J648" i="5"/>
  <c r="E648" i="5" s="1"/>
  <c r="F648" i="5" s="1"/>
  <c r="J581" i="5"/>
  <c r="E581" i="5" s="1"/>
  <c r="F581" i="5" s="1"/>
  <c r="J298" i="5"/>
  <c r="E298" i="5" s="1"/>
  <c r="F298" i="5" s="1"/>
  <c r="J1085" i="5"/>
  <c r="E1085" i="5" s="1"/>
  <c r="F1085" i="5" s="1"/>
  <c r="J1037" i="5"/>
  <c r="E1037" i="5" s="1"/>
  <c r="F1037" i="5" s="1"/>
  <c r="J1451" i="5"/>
  <c r="E1451" i="5" s="1"/>
  <c r="F1451" i="5" s="1"/>
  <c r="J1155" i="5"/>
  <c r="E1155" i="5" s="1"/>
  <c r="F1155" i="5" s="1"/>
  <c r="J1452" i="5"/>
  <c r="E1452" i="5" s="1"/>
  <c r="F1452" i="5" s="1"/>
  <c r="J276" i="5"/>
  <c r="E276" i="5" s="1"/>
  <c r="F276" i="5" s="1"/>
  <c r="J454" i="5"/>
  <c r="E454" i="5" s="1"/>
  <c r="F454" i="5" s="1"/>
  <c r="J665" i="5"/>
  <c r="E665" i="5" s="1"/>
  <c r="F665" i="5" s="1"/>
  <c r="J845" i="5"/>
  <c r="E845" i="5" s="1"/>
  <c r="F845" i="5" s="1"/>
  <c r="J1336" i="5"/>
  <c r="E1336" i="5" s="1"/>
  <c r="F1336" i="5" s="1"/>
  <c r="J1185" i="5"/>
  <c r="E1185" i="5" s="1"/>
  <c r="F1185" i="5" s="1"/>
  <c r="J614" i="5"/>
  <c r="E614" i="5" s="1"/>
  <c r="F614" i="5" s="1"/>
  <c r="J1188" i="5"/>
  <c r="E1188" i="5" s="1"/>
  <c r="F1188" i="5" s="1"/>
  <c r="J583" i="5"/>
  <c r="E583" i="5" s="1"/>
  <c r="F583" i="5" s="1"/>
  <c r="J834" i="5"/>
  <c r="E834" i="5" s="1"/>
  <c r="F834" i="5" s="1"/>
  <c r="J462" i="5"/>
  <c r="E462" i="5" s="1"/>
  <c r="F462" i="5" s="1"/>
  <c r="J729" i="5"/>
  <c r="E729" i="5" s="1"/>
  <c r="F729" i="5" s="1"/>
  <c r="J835" i="5"/>
  <c r="E835" i="5" s="1"/>
  <c r="F835" i="5" s="1"/>
  <c r="J185" i="5"/>
  <c r="E185" i="5" s="1"/>
  <c r="F185" i="5" s="1"/>
  <c r="J1086" i="5"/>
  <c r="E1086" i="5" s="1"/>
  <c r="F1086" i="5" s="1"/>
  <c r="J1296" i="5"/>
  <c r="E1296" i="5" s="1"/>
  <c r="F1296" i="5" s="1"/>
  <c r="J496" i="5"/>
  <c r="E496" i="5" s="1"/>
  <c r="F496" i="5" s="1"/>
  <c r="J1267" i="5"/>
  <c r="E1267" i="5" s="1"/>
  <c r="F1267" i="5" s="1"/>
  <c r="J917" i="5"/>
  <c r="E917" i="5" s="1"/>
  <c r="F917" i="5" s="1"/>
  <c r="J1281" i="5"/>
  <c r="E1281" i="5" s="1"/>
  <c r="F1281" i="5" s="1"/>
  <c r="J235" i="5"/>
  <c r="E235" i="5" s="1"/>
  <c r="F235" i="5" s="1"/>
  <c r="J144" i="5"/>
  <c r="E144" i="5" s="1"/>
  <c r="F144" i="5" s="1"/>
  <c r="J186" i="5"/>
  <c r="E186" i="5" s="1"/>
  <c r="F186" i="5" s="1"/>
  <c r="J187" i="5"/>
  <c r="E187" i="5" s="1"/>
  <c r="F187" i="5" s="1"/>
  <c r="J712" i="5"/>
  <c r="E712" i="5" s="1"/>
  <c r="F712" i="5" s="1"/>
  <c r="J318" i="5"/>
  <c r="E318" i="5" s="1"/>
  <c r="F318" i="5" s="1"/>
  <c r="J692" i="5"/>
  <c r="E692" i="5" s="1"/>
  <c r="F692" i="5" s="1"/>
  <c r="J827" i="5"/>
  <c r="E827" i="5" s="1"/>
  <c r="F827" i="5" s="1"/>
  <c r="J1253" i="5"/>
  <c r="E1253" i="5" s="1"/>
  <c r="F1253" i="5" s="1"/>
  <c r="J468" i="5"/>
  <c r="E468" i="5" s="1"/>
  <c r="F468" i="5" s="1"/>
  <c r="J1374" i="5"/>
  <c r="E1374" i="5" s="1"/>
  <c r="F1374" i="5" s="1"/>
  <c r="J188" i="5"/>
  <c r="E188" i="5" s="1"/>
  <c r="F188" i="5" s="1"/>
  <c r="J618" i="5"/>
  <c r="E618" i="5" s="1"/>
  <c r="F618" i="5" s="1"/>
  <c r="J715" i="5"/>
  <c r="E715" i="5" s="1"/>
  <c r="F715" i="5" s="1"/>
  <c r="J918" i="5"/>
  <c r="E918" i="5" s="1"/>
  <c r="F918" i="5" s="1"/>
  <c r="J756" i="5"/>
  <c r="E756" i="5" s="1"/>
  <c r="F756" i="5" s="1"/>
  <c r="J355" i="5"/>
  <c r="E355" i="5" s="1"/>
  <c r="F355" i="5" s="1"/>
  <c r="J1368" i="5"/>
  <c r="E1368" i="5" s="1"/>
  <c r="F1368" i="5" s="1"/>
  <c r="J680" i="5"/>
  <c r="E680" i="5" s="1"/>
  <c r="F680" i="5" s="1"/>
  <c r="J1181" i="5"/>
  <c r="E1181" i="5" s="1"/>
  <c r="F1181" i="5" s="1"/>
  <c r="J879" i="5"/>
  <c r="E879" i="5" s="1"/>
  <c r="F879" i="5" s="1"/>
  <c r="J1254" i="5"/>
  <c r="E1254" i="5" s="1"/>
  <c r="F1254" i="5" s="1"/>
  <c r="J1322" i="5"/>
  <c r="E1322" i="5" s="1"/>
  <c r="F1322" i="5" s="1"/>
  <c r="J1194" i="5"/>
  <c r="E1194" i="5" s="1"/>
  <c r="F1194" i="5" s="1"/>
  <c r="J548" i="5"/>
  <c r="E548" i="5" s="1"/>
  <c r="F548" i="5" s="1"/>
  <c r="J826" i="5"/>
  <c r="E826" i="5" s="1"/>
  <c r="F826" i="5" s="1"/>
  <c r="J757" i="5"/>
  <c r="E757" i="5" s="1"/>
  <c r="F757" i="5" s="1"/>
  <c r="J552" i="5"/>
  <c r="E552" i="5" s="1"/>
  <c r="F552" i="5" s="1"/>
  <c r="J691" i="5"/>
  <c r="E691" i="5" s="1"/>
  <c r="F691" i="5" s="1"/>
  <c r="J1131" i="5"/>
  <c r="E1131" i="5" s="1"/>
  <c r="F1131" i="5" s="1"/>
  <c r="J306" i="5"/>
  <c r="E306" i="5" s="1"/>
  <c r="F306" i="5" s="1"/>
  <c r="J335" i="5"/>
  <c r="E335" i="5" s="1"/>
  <c r="F335" i="5" s="1"/>
  <c r="J976" i="5"/>
  <c r="E976" i="5" s="1"/>
  <c r="F976" i="5" s="1"/>
  <c r="J647" i="5"/>
  <c r="E647" i="5" s="1"/>
  <c r="F647" i="5" s="1"/>
  <c r="J133" i="5"/>
  <c r="E133" i="5" s="1"/>
  <c r="F133" i="5" s="1"/>
  <c r="J938" i="5"/>
  <c r="E938" i="5" s="1"/>
  <c r="F938" i="5" s="1"/>
  <c r="J1027" i="5"/>
  <c r="E1027" i="5" s="1"/>
  <c r="F1027" i="5" s="1"/>
  <c r="J742" i="5"/>
  <c r="E742" i="5" s="1"/>
  <c r="F742" i="5" s="1"/>
  <c r="J437" i="5"/>
  <c r="E437" i="5" s="1"/>
  <c r="F437" i="5" s="1"/>
  <c r="J189" i="5"/>
  <c r="E189" i="5" s="1"/>
  <c r="F189" i="5" s="1"/>
  <c r="J513" i="5"/>
  <c r="E513" i="5" s="1"/>
  <c r="F513" i="5" s="1"/>
  <c r="J383" i="5"/>
  <c r="E383" i="5" s="1"/>
  <c r="F383" i="5" s="1"/>
  <c r="J1356" i="5"/>
  <c r="E1356" i="5" s="1"/>
  <c r="F1356" i="5" s="1"/>
  <c r="J969" i="5"/>
  <c r="E969" i="5" s="1"/>
  <c r="F969" i="5" s="1"/>
  <c r="J702" i="5"/>
  <c r="E702" i="5" s="1"/>
  <c r="F702" i="5" s="1"/>
  <c r="J1355" i="5"/>
  <c r="E1355" i="5" s="1"/>
  <c r="F1355" i="5" s="1"/>
  <c r="J1250" i="5"/>
  <c r="E1250" i="5" s="1"/>
  <c r="F1250" i="5" s="1"/>
  <c r="J73" i="5"/>
  <c r="E73" i="5" s="1"/>
  <c r="F73" i="5" s="1"/>
  <c r="J483" i="5"/>
  <c r="E483" i="5" s="1"/>
  <c r="F483" i="5" s="1"/>
  <c r="J1282" i="5"/>
  <c r="E1282" i="5" s="1"/>
  <c r="F1282" i="5" s="1"/>
  <c r="J1154" i="5"/>
  <c r="E1154" i="5" s="1"/>
  <c r="F1154" i="5" s="1"/>
  <c r="J1373" i="5"/>
  <c r="E1373" i="5" s="1"/>
  <c r="F1373" i="5" s="1"/>
  <c r="J728" i="5"/>
  <c r="E728" i="5" s="1"/>
  <c r="F728" i="5" s="1"/>
  <c r="J839" i="5"/>
  <c r="E839" i="5" s="1"/>
  <c r="F839" i="5" s="1"/>
  <c r="J494" i="5"/>
  <c r="E494" i="5" s="1"/>
  <c r="F494" i="5" s="1"/>
  <c r="J803" i="5"/>
  <c r="E803" i="5" s="1"/>
  <c r="F803" i="5" s="1"/>
  <c r="J1379" i="5"/>
  <c r="E1379" i="5" s="1"/>
  <c r="F1379" i="5" s="1"/>
  <c r="J190" i="5"/>
  <c r="E190" i="5" s="1"/>
  <c r="F190" i="5" s="1"/>
  <c r="J1234" i="5"/>
  <c r="E1234" i="5" s="1"/>
  <c r="F1234" i="5" s="1"/>
  <c r="J224" i="5"/>
  <c r="E224" i="5" s="1"/>
  <c r="F224" i="5" s="1"/>
  <c r="J1342" i="5"/>
  <c r="E1342" i="5" s="1"/>
  <c r="F1342" i="5" s="1"/>
  <c r="J315" i="5"/>
  <c r="E315" i="5" s="1"/>
  <c r="F315" i="5" s="1"/>
  <c r="J1142" i="5"/>
  <c r="E1142" i="5" s="1"/>
  <c r="F1142" i="5" s="1"/>
  <c r="J881" i="5"/>
  <c r="E881" i="5" s="1"/>
  <c r="F881" i="5" s="1"/>
  <c r="J1264" i="5"/>
  <c r="E1264" i="5" s="1"/>
  <c r="F1264" i="5" s="1"/>
  <c r="J121" i="5"/>
  <c r="E121" i="5" s="1"/>
  <c r="F121" i="5" s="1"/>
  <c r="J1363" i="5"/>
  <c r="E1363" i="5" s="1"/>
  <c r="F1363" i="5" s="1"/>
  <c r="J966" i="5"/>
  <c r="E966" i="5" s="1"/>
  <c r="F966" i="5" s="1"/>
  <c r="J294" i="5"/>
  <c r="E294" i="5" s="1"/>
  <c r="F294" i="5" s="1"/>
  <c r="J1019" i="5"/>
  <c r="E1019" i="5" s="1"/>
  <c r="F1019" i="5" s="1"/>
  <c r="J337" i="5"/>
  <c r="E337" i="5" s="1"/>
  <c r="F337" i="5" s="1"/>
  <c r="J1179" i="5"/>
  <c r="E1179" i="5" s="1"/>
  <c r="F1179" i="5" s="1"/>
  <c r="J1352" i="5"/>
  <c r="E1352" i="5" s="1"/>
  <c r="F1352" i="5" s="1"/>
  <c r="J1028" i="5"/>
  <c r="E1028" i="5" s="1"/>
  <c r="F1028" i="5" s="1"/>
  <c r="J504" i="5"/>
  <c r="E504" i="5" s="1"/>
  <c r="F504" i="5" s="1"/>
  <c r="J990" i="5"/>
  <c r="E990" i="5" s="1"/>
  <c r="F990" i="5" s="1"/>
  <c r="J1180" i="5"/>
  <c r="E1180" i="5" s="1"/>
  <c r="F1180" i="5" s="1"/>
  <c r="J631" i="5"/>
  <c r="E631" i="5" s="1"/>
  <c r="F631" i="5" s="1"/>
  <c r="J819" i="5"/>
  <c r="E819" i="5" s="1"/>
  <c r="F819" i="5" s="1"/>
  <c r="J233" i="5"/>
  <c r="E233" i="5" s="1"/>
  <c r="F233" i="5" s="1"/>
  <c r="J1453" i="5"/>
  <c r="E1453" i="5" s="1"/>
  <c r="F1453" i="5" s="1"/>
  <c r="J601" i="5"/>
  <c r="E601" i="5" s="1"/>
  <c r="F601" i="5" s="1"/>
  <c r="J1039" i="5"/>
  <c r="E1039" i="5" s="1"/>
  <c r="F1039" i="5" s="1"/>
  <c r="J326" i="5"/>
  <c r="E326" i="5" s="1"/>
  <c r="F326" i="5" s="1"/>
  <c r="J191" i="5"/>
  <c r="E191" i="5" s="1"/>
  <c r="F191" i="5" s="1"/>
  <c r="J110" i="5"/>
  <c r="E110" i="5" s="1"/>
  <c r="F110" i="5" s="1"/>
  <c r="J1232" i="5"/>
  <c r="E1232" i="5" s="1"/>
  <c r="F1232" i="5" s="1"/>
  <c r="J904" i="5"/>
  <c r="E904" i="5" s="1"/>
  <c r="F904" i="5" s="1"/>
  <c r="J861" i="5"/>
  <c r="E861" i="5" s="1"/>
  <c r="F861" i="5" s="1"/>
  <c r="J1239" i="5"/>
  <c r="E1239" i="5" s="1"/>
  <c r="F1239" i="5" s="1"/>
  <c r="J388" i="5"/>
  <c r="E388" i="5" s="1"/>
  <c r="F388" i="5" s="1"/>
  <c r="J566" i="5"/>
  <c r="E566" i="5" s="1"/>
  <c r="F566" i="5" s="1"/>
  <c r="J1236" i="5"/>
  <c r="E1236" i="5" s="1"/>
  <c r="F1236" i="5" s="1"/>
  <c r="J1288" i="5"/>
  <c r="E1288" i="5" s="1"/>
  <c r="F1288" i="5" s="1"/>
  <c r="J564" i="5"/>
  <c r="E564" i="5" s="1"/>
  <c r="F564" i="5" s="1"/>
  <c r="J140" i="5"/>
  <c r="E140" i="5" s="1"/>
  <c r="F140" i="5" s="1"/>
  <c r="J1276" i="5"/>
  <c r="E1276" i="5" s="1"/>
  <c r="F1276" i="5" s="1"/>
  <c r="J415" i="5"/>
  <c r="E415" i="5" s="1"/>
  <c r="F415" i="5" s="1"/>
  <c r="J1000" i="5"/>
  <c r="E1000" i="5" s="1"/>
  <c r="F1000" i="5" s="1"/>
  <c r="J912" i="5"/>
  <c r="E912" i="5" s="1"/>
  <c r="F912" i="5" s="1"/>
  <c r="J150" i="5"/>
  <c r="E150" i="5" s="1"/>
  <c r="F150" i="5" s="1"/>
  <c r="J118" i="5"/>
  <c r="E118" i="5" s="1"/>
  <c r="F118" i="5" s="1"/>
  <c r="J1252" i="5"/>
  <c r="E1252" i="5" s="1"/>
  <c r="F1252" i="5" s="1"/>
  <c r="J1364" i="5"/>
  <c r="E1364" i="5" s="1"/>
  <c r="F1364" i="5" s="1"/>
  <c r="J576" i="5"/>
  <c r="E576" i="5" s="1"/>
  <c r="F576" i="5" s="1"/>
  <c r="J764" i="5"/>
  <c r="E764" i="5" s="1"/>
  <c r="F764" i="5" s="1"/>
  <c r="J357" i="5"/>
  <c r="E357" i="5" s="1"/>
  <c r="F357" i="5" s="1"/>
  <c r="J707" i="5"/>
  <c r="E707" i="5" s="1"/>
  <c r="F707" i="5" s="1"/>
  <c r="J518" i="5"/>
  <c r="E518" i="5" s="1"/>
  <c r="F518" i="5" s="1"/>
  <c r="J623" i="5"/>
  <c r="E623" i="5" s="1"/>
  <c r="F623" i="5" s="1"/>
  <c r="J1151" i="5"/>
  <c r="E1151" i="5" s="1"/>
  <c r="F1151" i="5" s="1"/>
  <c r="J931" i="5"/>
  <c r="E931" i="5" s="1"/>
  <c r="F931" i="5" s="1"/>
  <c r="J1328" i="5"/>
  <c r="E1328" i="5" s="1"/>
  <c r="F1328" i="5" s="1"/>
  <c r="J1300" i="5"/>
  <c r="E1300" i="5" s="1"/>
  <c r="F1300" i="5" s="1"/>
  <c r="J878" i="5"/>
  <c r="E878" i="5" s="1"/>
  <c r="F878" i="5" s="1"/>
  <c r="J96" i="5"/>
  <c r="E96" i="5" s="1"/>
  <c r="F96" i="5" s="1"/>
  <c r="J523" i="5"/>
  <c r="E523" i="5" s="1"/>
  <c r="F523" i="5" s="1"/>
  <c r="J797" i="5"/>
  <c r="E797" i="5" s="1"/>
  <c r="F797" i="5" s="1"/>
  <c r="J934" i="5"/>
  <c r="E934" i="5" s="1"/>
  <c r="F934" i="5" s="1"/>
  <c r="J1012" i="5"/>
  <c r="E1012" i="5" s="1"/>
  <c r="F1012" i="5" s="1"/>
  <c r="J1387" i="5"/>
  <c r="E1387" i="5" s="1"/>
  <c r="F1387" i="5" s="1"/>
  <c r="J1244" i="5"/>
  <c r="E1244" i="5" s="1"/>
  <c r="F1244" i="5" s="1"/>
  <c r="J1259" i="5"/>
  <c r="E1259" i="5" s="1"/>
  <c r="F1259" i="5" s="1"/>
  <c r="J877" i="5"/>
  <c r="E877" i="5" s="1"/>
  <c r="F877" i="5" s="1"/>
  <c r="J814" i="5"/>
  <c r="E814" i="5" s="1"/>
  <c r="F814" i="5" s="1"/>
  <c r="J1454" i="5"/>
  <c r="E1454" i="5" s="1"/>
  <c r="F1454" i="5" s="1"/>
  <c r="J880" i="5"/>
  <c r="E880" i="5" s="1"/>
  <c r="F880" i="5" s="1"/>
  <c r="J305" i="5"/>
  <c r="E305" i="5" s="1"/>
  <c r="F305" i="5" s="1"/>
  <c r="J642" i="5"/>
  <c r="E642" i="5" s="1"/>
  <c r="F642" i="5" s="1"/>
  <c r="J1302" i="5"/>
  <c r="E1302" i="5" s="1"/>
  <c r="F1302" i="5" s="1"/>
  <c r="J846" i="5"/>
  <c r="E846" i="5" s="1"/>
  <c r="F846" i="5" s="1"/>
  <c r="J1030" i="5"/>
  <c r="E1030" i="5" s="1"/>
  <c r="F1030" i="5" s="1"/>
  <c r="J739" i="5"/>
  <c r="E739" i="5" s="1"/>
  <c r="F739" i="5" s="1"/>
  <c r="J449" i="5"/>
  <c r="E449" i="5" s="1"/>
  <c r="F449" i="5" s="1"/>
  <c r="J788" i="5"/>
  <c r="E788" i="5" s="1"/>
  <c r="F788" i="5" s="1"/>
  <c r="J1309" i="5"/>
  <c r="E1309" i="5" s="1"/>
  <c r="F1309" i="5" s="1"/>
  <c r="J368" i="5"/>
  <c r="E368" i="5" s="1"/>
  <c r="F368" i="5" s="1"/>
  <c r="J1365" i="5"/>
  <c r="E1365" i="5" s="1"/>
  <c r="F1365" i="5" s="1"/>
  <c r="J595" i="5"/>
  <c r="E595" i="5" s="1"/>
  <c r="F595" i="5" s="1"/>
  <c r="J272" i="5"/>
  <c r="E272" i="5" s="1"/>
  <c r="F272" i="5" s="1"/>
  <c r="J1048" i="5"/>
  <c r="E1048" i="5" s="1"/>
  <c r="F1048" i="5" s="1"/>
  <c r="J484" i="5"/>
  <c r="E484" i="5" s="1"/>
  <c r="F484" i="5" s="1"/>
  <c r="J192" i="5"/>
  <c r="E192" i="5" s="1"/>
  <c r="F192" i="5" s="1"/>
  <c r="J804" i="5"/>
  <c r="E804" i="5" s="1"/>
  <c r="F804" i="5" s="1"/>
  <c r="J554" i="5"/>
  <c r="E554" i="5" s="1"/>
  <c r="F554" i="5" s="1"/>
  <c r="J898" i="5"/>
  <c r="E898" i="5" s="1"/>
  <c r="F898" i="5" s="1"/>
  <c r="J125" i="5"/>
  <c r="E125" i="5" s="1"/>
  <c r="F125" i="5" s="1"/>
  <c r="J653" i="5"/>
  <c r="E653" i="5" s="1"/>
  <c r="F653" i="5" s="1"/>
  <c r="J193" i="5"/>
  <c r="E193" i="5" s="1"/>
  <c r="F193" i="5" s="1"/>
  <c r="J628" i="5"/>
  <c r="E628" i="5" s="1"/>
  <c r="F628" i="5" s="1"/>
  <c r="J292" i="5"/>
  <c r="E292" i="5" s="1"/>
  <c r="F292" i="5" s="1"/>
  <c r="J441" i="5"/>
  <c r="E441" i="5" s="1"/>
  <c r="F441" i="5" s="1"/>
  <c r="J741" i="5"/>
  <c r="E741" i="5" s="1"/>
  <c r="F741" i="5" s="1"/>
  <c r="J102" i="5"/>
  <c r="E102" i="5" s="1"/>
  <c r="F102" i="5" s="1"/>
  <c r="J644" i="5"/>
  <c r="E644" i="5" s="1"/>
  <c r="F644" i="5" s="1"/>
  <c r="J558" i="5"/>
  <c r="E558" i="5" s="1"/>
  <c r="F558" i="5" s="1"/>
  <c r="J1003" i="5"/>
  <c r="E1003" i="5" s="1"/>
  <c r="F1003" i="5" s="1"/>
  <c r="J408" i="5"/>
  <c r="E408" i="5" s="1"/>
  <c r="F408" i="5" s="1"/>
  <c r="J194" i="5"/>
  <c r="E194" i="5" s="1"/>
  <c r="F194" i="5" s="1"/>
  <c r="J732" i="5"/>
  <c r="E732" i="5" s="1"/>
  <c r="F732" i="5" s="1"/>
  <c r="J822" i="5"/>
  <c r="E822" i="5" s="1"/>
  <c r="F822" i="5" s="1"/>
  <c r="J823" i="5"/>
  <c r="E823" i="5" s="1"/>
  <c r="F823" i="5" s="1"/>
  <c r="J1157" i="5"/>
  <c r="E1157" i="5" s="1"/>
  <c r="F1157" i="5" s="1"/>
  <c r="J701" i="5"/>
  <c r="E701" i="5" s="1"/>
  <c r="F701" i="5" s="1"/>
  <c r="J655" i="5"/>
  <c r="E655" i="5" s="1"/>
  <c r="F655" i="5" s="1"/>
  <c r="J156" i="5"/>
  <c r="E156" i="5" s="1"/>
  <c r="F156" i="5" s="1"/>
  <c r="J784" i="5"/>
  <c r="E784" i="5" s="1"/>
  <c r="F784" i="5" s="1"/>
  <c r="J1061" i="5"/>
  <c r="E1061" i="5" s="1"/>
  <c r="F1061" i="5" s="1"/>
  <c r="J1339" i="5"/>
  <c r="E1339" i="5" s="1"/>
  <c r="F1339" i="5" s="1"/>
  <c r="J505" i="5"/>
  <c r="E505" i="5" s="1"/>
  <c r="F505" i="5" s="1"/>
  <c r="J735" i="5"/>
  <c r="E735" i="5" s="1"/>
  <c r="F735" i="5" s="1"/>
  <c r="J471" i="5"/>
  <c r="E471" i="5" s="1"/>
  <c r="F471" i="5" s="1"/>
  <c r="J1174" i="5"/>
  <c r="E1174" i="5" s="1"/>
  <c r="F1174" i="5" s="1"/>
  <c r="J796" i="5"/>
  <c r="E796" i="5" s="1"/>
  <c r="F796" i="5" s="1"/>
  <c r="J667" i="5"/>
  <c r="E667" i="5" s="1"/>
  <c r="F667" i="5" s="1"/>
  <c r="J152" i="5"/>
  <c r="E152" i="5" s="1"/>
  <c r="F152" i="5" s="1"/>
  <c r="J385" i="5"/>
  <c r="E385" i="5" s="1"/>
  <c r="F385" i="5" s="1"/>
  <c r="J342" i="5"/>
  <c r="E342" i="5" s="1"/>
  <c r="F342" i="5" s="1"/>
  <c r="J1199" i="5"/>
  <c r="E1199" i="5" s="1"/>
  <c r="F1199" i="5" s="1"/>
  <c r="J838" i="5"/>
  <c r="E838" i="5" s="1"/>
  <c r="F838" i="5" s="1"/>
  <c r="J888" i="5"/>
  <c r="E888" i="5" s="1"/>
  <c r="F888" i="5" s="1"/>
  <c r="J587" i="5"/>
  <c r="E587" i="5" s="1"/>
  <c r="F587" i="5" s="1"/>
  <c r="J695" i="5"/>
  <c r="E695" i="5" s="1"/>
  <c r="F695" i="5" s="1"/>
  <c r="J495" i="5"/>
  <c r="E495" i="5" s="1"/>
  <c r="F495" i="5" s="1"/>
  <c r="J780" i="5"/>
  <c r="E780" i="5" s="1"/>
  <c r="F780" i="5" s="1"/>
  <c r="J939" i="5"/>
  <c r="E939" i="5" s="1"/>
  <c r="F939" i="5" s="1"/>
  <c r="J1176" i="5"/>
  <c r="E1176" i="5" s="1"/>
  <c r="F1176" i="5" s="1"/>
  <c r="J1385" i="5"/>
  <c r="E1385" i="5" s="1"/>
  <c r="F1385" i="5" s="1"/>
  <c r="J1125" i="5"/>
  <c r="E1125" i="5" s="1"/>
  <c r="F1125" i="5" s="1"/>
  <c r="J346" i="5"/>
  <c r="E346" i="5" s="1"/>
  <c r="F346" i="5" s="1"/>
  <c r="J300" i="5"/>
  <c r="E300" i="5" s="1"/>
  <c r="F300" i="5" s="1"/>
  <c r="J195" i="5"/>
  <c r="E195" i="5" s="1"/>
  <c r="F195" i="5" s="1"/>
  <c r="J1381" i="5"/>
  <c r="E1381" i="5" s="1"/>
  <c r="F1381" i="5" s="1"/>
  <c r="J341" i="5"/>
  <c r="E341" i="5" s="1"/>
  <c r="F341" i="5" s="1"/>
  <c r="J445" i="5"/>
  <c r="E445" i="5" s="1"/>
  <c r="F445" i="5" s="1"/>
  <c r="J1262" i="5"/>
  <c r="E1262" i="5" s="1"/>
  <c r="F1262" i="5" s="1"/>
  <c r="J965" i="5"/>
  <c r="E965" i="5" s="1"/>
  <c r="F965" i="5" s="1"/>
  <c r="J577" i="5"/>
  <c r="E577" i="5" s="1"/>
  <c r="F577" i="5" s="1"/>
  <c r="J654" i="5"/>
  <c r="E654" i="5" s="1"/>
  <c r="F654" i="5" s="1"/>
  <c r="J986" i="5"/>
  <c r="E986" i="5" s="1"/>
  <c r="F986" i="5" s="1"/>
  <c r="J1186" i="5"/>
  <c r="E1186" i="5" s="1"/>
  <c r="F1186" i="5" s="1"/>
  <c r="J590" i="5"/>
  <c r="E590" i="5" s="1"/>
  <c r="F590" i="5" s="1"/>
  <c r="J50" i="5"/>
  <c r="E50" i="5" s="1"/>
  <c r="F50" i="5" s="1"/>
  <c r="J223" i="5"/>
  <c r="E223" i="5" s="1"/>
  <c r="F223" i="5" s="1"/>
  <c r="J956" i="5"/>
  <c r="E956" i="5" s="1"/>
  <c r="F956" i="5" s="1"/>
  <c r="J607" i="5"/>
  <c r="E607" i="5" s="1"/>
  <c r="F607" i="5" s="1"/>
  <c r="J1196" i="5"/>
  <c r="E1196" i="5" s="1"/>
  <c r="F1196" i="5" s="1"/>
  <c r="J51" i="5"/>
  <c r="E51" i="5" s="1"/>
  <c r="F51" i="5" s="1"/>
  <c r="J52" i="5"/>
  <c r="E52" i="5" s="1"/>
  <c r="F52" i="5" s="1"/>
  <c r="J1209" i="5"/>
  <c r="E1209" i="5" s="1"/>
  <c r="F1209" i="5" s="1"/>
  <c r="J700" i="5"/>
  <c r="E700" i="5" s="1"/>
  <c r="F700" i="5" s="1"/>
  <c r="J687" i="5"/>
  <c r="E687" i="5" s="1"/>
  <c r="F687" i="5" s="1"/>
  <c r="J343" i="5"/>
  <c r="E343" i="5" s="1"/>
  <c r="F343" i="5" s="1"/>
  <c r="J770" i="5"/>
  <c r="E770" i="5" s="1"/>
  <c r="F770" i="5" s="1"/>
  <c r="J615" i="5"/>
  <c r="E615" i="5" s="1"/>
  <c r="F615" i="5" s="1"/>
  <c r="J245" i="5"/>
  <c r="E245" i="5" s="1"/>
  <c r="F245" i="5" s="1"/>
  <c r="J1242" i="5"/>
  <c r="E1242" i="5" s="1"/>
  <c r="F1242" i="5" s="1"/>
  <c r="J53" i="5"/>
  <c r="E53" i="5" s="1"/>
  <c r="F53" i="5" s="1"/>
  <c r="J452" i="5"/>
  <c r="E452" i="5" s="1"/>
  <c r="F452" i="5" s="1"/>
  <c r="J429" i="5"/>
  <c r="E429" i="5" s="1"/>
  <c r="F429" i="5" s="1"/>
  <c r="J54" i="5"/>
  <c r="E54" i="5" s="1"/>
  <c r="F54" i="5" s="1"/>
  <c r="J55" i="5"/>
  <c r="E55" i="5" s="1"/>
  <c r="F55" i="5" s="1"/>
  <c r="J522" i="5"/>
  <c r="E522" i="5" s="1"/>
  <c r="F522" i="5" s="1"/>
  <c r="J545" i="5"/>
  <c r="E545" i="5" s="1"/>
  <c r="F545" i="5" s="1"/>
  <c r="J957" i="5"/>
  <c r="E957" i="5" s="1"/>
  <c r="F957" i="5" s="1"/>
  <c r="J486" i="5"/>
  <c r="E486" i="5" s="1"/>
  <c r="F486" i="5" s="1"/>
  <c r="J507" i="5"/>
  <c r="E507" i="5" s="1"/>
  <c r="F507" i="5" s="1"/>
  <c r="J1017" i="5"/>
  <c r="E1017" i="5" s="1"/>
  <c r="F1017" i="5" s="1"/>
  <c r="J196" i="5"/>
  <c r="E196" i="5" s="1"/>
  <c r="F196" i="5" s="1"/>
  <c r="J1338" i="5"/>
  <c r="E1338" i="5" s="1"/>
  <c r="F1338" i="5" s="1"/>
  <c r="J197" i="5"/>
  <c r="E197" i="5" s="1"/>
  <c r="F197" i="5" s="1"/>
  <c r="J146" i="5"/>
  <c r="E146" i="5" s="1"/>
  <c r="F146" i="5" s="1"/>
  <c r="J198" i="5"/>
  <c r="E198" i="5" s="1"/>
  <c r="F198" i="5" s="1"/>
  <c r="J679" i="5"/>
  <c r="J1312" i="5"/>
  <c r="E1312" i="5" s="1"/>
  <c r="F1312" i="5" s="1"/>
  <c r="J106" i="5"/>
  <c r="E106" i="5" s="1"/>
  <c r="F106" i="5" s="1"/>
  <c r="J602" i="5"/>
  <c r="E602" i="5" s="1"/>
  <c r="F602" i="5" s="1"/>
  <c r="J1153" i="5"/>
  <c r="E1153" i="5" s="1"/>
  <c r="F1153" i="5" s="1"/>
  <c r="J824" i="5"/>
  <c r="E824" i="5" s="1"/>
  <c r="F824" i="5" s="1"/>
  <c r="J922" i="5"/>
  <c r="E922" i="5" s="1"/>
  <c r="F922" i="5" s="1"/>
  <c r="J1251" i="5"/>
  <c r="E1251" i="5" s="1"/>
  <c r="F1251" i="5" s="1"/>
  <c r="J1331" i="5"/>
  <c r="E1331" i="5" s="1"/>
  <c r="F1331" i="5" s="1"/>
  <c r="J419" i="5"/>
  <c r="E419" i="5" s="1"/>
  <c r="F419" i="5" s="1"/>
  <c r="J248" i="5"/>
  <c r="E248" i="5" s="1"/>
  <c r="F248" i="5" s="1"/>
  <c r="J503" i="5"/>
  <c r="E503" i="5" s="1"/>
  <c r="F503" i="5" s="1"/>
  <c r="J678" i="5"/>
  <c r="E678" i="5" s="1"/>
  <c r="F678" i="5" s="1"/>
  <c r="J1317" i="5"/>
  <c r="E1317" i="5" s="1"/>
  <c r="F1317" i="5" s="1"/>
  <c r="J327" i="5"/>
  <c r="E327" i="5" s="1"/>
  <c r="F327" i="5" s="1"/>
  <c r="J236" i="5"/>
  <c r="E236" i="5" s="1"/>
  <c r="F236" i="5" s="1"/>
  <c r="J251" i="5"/>
  <c r="E251" i="5" s="1"/>
  <c r="F251" i="5" s="1"/>
  <c r="J883" i="5"/>
  <c r="E883" i="5" s="1"/>
  <c r="F883" i="5" s="1"/>
  <c r="J937" i="5"/>
  <c r="E937" i="5" s="1"/>
  <c r="F937" i="5" s="1"/>
  <c r="J1455" i="5"/>
  <c r="E1455" i="5" s="1"/>
  <c r="F1455" i="5" s="1"/>
  <c r="J1134" i="5"/>
  <c r="E1134" i="5" s="1"/>
  <c r="F1134" i="5" s="1"/>
  <c r="J542" i="5"/>
  <c r="E542" i="5" s="1"/>
  <c r="F542" i="5" s="1"/>
  <c r="J1124" i="5"/>
  <c r="E1124" i="5" s="1"/>
  <c r="F1124" i="5" s="1"/>
  <c r="J759" i="5"/>
  <c r="E759" i="5" s="1"/>
  <c r="F759" i="5" s="1"/>
  <c r="J491" i="5"/>
  <c r="E491" i="5" s="1"/>
  <c r="F491" i="5" s="1"/>
  <c r="J226" i="5"/>
  <c r="E226" i="5" s="1"/>
  <c r="F226" i="5" s="1"/>
  <c r="J772" i="5"/>
  <c r="E772" i="5" s="1"/>
  <c r="F772" i="5" s="1"/>
  <c r="J1120" i="5"/>
  <c r="E1120" i="5" s="1"/>
  <c r="F1120" i="5" s="1"/>
  <c r="J1046" i="5"/>
  <c r="E1046" i="5" s="1"/>
  <c r="F1046" i="5" s="1"/>
  <c r="J933" i="5"/>
  <c r="E933" i="5" s="1"/>
  <c r="F933" i="5" s="1"/>
  <c r="J56" i="5"/>
  <c r="E56" i="5" s="1"/>
  <c r="F56" i="5" s="1"/>
  <c r="J1159" i="5"/>
  <c r="E1159" i="5" s="1"/>
  <c r="F1159" i="5" s="1"/>
  <c r="J86" i="5"/>
  <c r="E86" i="5" s="1"/>
  <c r="F86" i="5" s="1"/>
  <c r="J1202" i="5"/>
  <c r="E1202" i="5" s="1"/>
  <c r="F1202" i="5" s="1"/>
  <c r="J77" i="5"/>
  <c r="E77" i="5" s="1"/>
  <c r="F77" i="5" s="1"/>
  <c r="J1200" i="5"/>
  <c r="E1200" i="5" s="1"/>
  <c r="F1200" i="5" s="1"/>
  <c r="J1087" i="5"/>
  <c r="E1087" i="5" s="1"/>
  <c r="F1087" i="5" s="1"/>
  <c r="J963" i="5"/>
  <c r="E963" i="5" s="1"/>
  <c r="F963" i="5" s="1"/>
  <c r="J199" i="5"/>
  <c r="E199" i="5" s="1"/>
  <c r="F199" i="5" s="1"/>
  <c r="J1241" i="5"/>
  <c r="E1241" i="5" s="1"/>
  <c r="F1241" i="5" s="1"/>
  <c r="J837" i="5"/>
  <c r="E837" i="5" s="1"/>
  <c r="F837" i="5" s="1"/>
  <c r="J1261" i="5"/>
  <c r="E1261" i="5" s="1"/>
  <c r="F1261" i="5" s="1"/>
  <c r="J200" i="5"/>
  <c r="E200" i="5" s="1"/>
  <c r="F200" i="5" s="1"/>
  <c r="J876" i="5"/>
  <c r="E876" i="5" s="1"/>
  <c r="F876" i="5" s="1"/>
  <c r="J309" i="5"/>
  <c r="E309" i="5" s="1"/>
  <c r="F309" i="5" s="1"/>
  <c r="J786" i="5"/>
  <c r="E786" i="5" s="1"/>
  <c r="F786" i="5" s="1"/>
  <c r="J201" i="5"/>
  <c r="E201" i="5" s="1"/>
  <c r="F201" i="5" s="1"/>
  <c r="J1310" i="5"/>
  <c r="E1310" i="5" s="1"/>
  <c r="F1310" i="5" s="1"/>
  <c r="J684" i="5"/>
  <c r="E684" i="5" s="1"/>
  <c r="F684" i="5" s="1"/>
  <c r="J340" i="5"/>
  <c r="E340" i="5" s="1"/>
  <c r="F340" i="5" s="1"/>
  <c r="J1315" i="5"/>
  <c r="E1315" i="5" s="1"/>
  <c r="F1315" i="5" s="1"/>
  <c r="J1057" i="5"/>
  <c r="E1057" i="5" s="1"/>
  <c r="F1057" i="5" s="1"/>
  <c r="J290" i="5"/>
  <c r="E290" i="5" s="1"/>
  <c r="F290" i="5" s="1"/>
  <c r="J202" i="5"/>
  <c r="E202" i="5" s="1"/>
  <c r="F202" i="5" s="1"/>
  <c r="J539" i="5"/>
  <c r="E539" i="5" s="1"/>
  <c r="F539" i="5" s="1"/>
  <c r="J1128" i="5"/>
  <c r="E1128" i="5" s="1"/>
  <c r="F1128" i="5" s="1"/>
  <c r="J900" i="5"/>
  <c r="E900" i="5" s="1"/>
  <c r="F900" i="5" s="1"/>
  <c r="J314" i="5"/>
  <c r="E314" i="5" s="1"/>
  <c r="F314" i="5" s="1"/>
  <c r="J1055" i="5"/>
  <c r="E1055" i="5" s="1"/>
  <c r="F1055" i="5" s="1"/>
  <c r="J363" i="5"/>
  <c r="E363" i="5" s="1"/>
  <c r="F363" i="5" s="1"/>
  <c r="J815" i="5"/>
  <c r="E815" i="5" s="1"/>
  <c r="F815" i="5" s="1"/>
  <c r="J1391" i="5"/>
  <c r="E1391" i="5" s="1"/>
  <c r="F1391" i="5" s="1"/>
  <c r="J365" i="5"/>
  <c r="E365" i="5" s="1"/>
  <c r="F365" i="5" s="1"/>
  <c r="J497" i="5"/>
  <c r="E497" i="5" s="1"/>
  <c r="F497" i="5" s="1"/>
  <c r="J634" i="5"/>
  <c r="E634" i="5" s="1"/>
  <c r="F634" i="5" s="1"/>
  <c r="J765" i="5"/>
  <c r="E765" i="5" s="1"/>
  <c r="F765" i="5" s="1"/>
  <c r="J540" i="5"/>
  <c r="E540" i="5" s="1"/>
  <c r="F540" i="5" s="1"/>
  <c r="J1218" i="5"/>
  <c r="E1218" i="5" s="1"/>
  <c r="F1218" i="5" s="1"/>
  <c r="J302" i="5"/>
  <c r="E302" i="5" s="1"/>
  <c r="F302" i="5" s="1"/>
  <c r="J1390" i="5"/>
  <c r="E1390" i="5" s="1"/>
  <c r="F1390" i="5" s="1"/>
  <c r="J660" i="5"/>
  <c r="E660" i="5" s="1"/>
  <c r="F660" i="5" s="1"/>
  <c r="J1268" i="5"/>
  <c r="E1268" i="5" s="1"/>
  <c r="F1268" i="5" s="1"/>
  <c r="J1348" i="5"/>
  <c r="E1348" i="5" s="1"/>
  <c r="F1348" i="5" s="1"/>
  <c r="J1386" i="5"/>
  <c r="E1386" i="5" s="1"/>
  <c r="F1386" i="5" s="1"/>
  <c r="J426" i="5"/>
  <c r="E426" i="5" s="1"/>
  <c r="F426" i="5" s="1"/>
  <c r="J709" i="5"/>
  <c r="E709" i="5" s="1"/>
  <c r="F709" i="5" s="1"/>
  <c r="J1285" i="5"/>
  <c r="E1285" i="5" s="1"/>
  <c r="F1285" i="5" s="1"/>
  <c r="J643" i="5"/>
  <c r="E643" i="5" s="1"/>
  <c r="F643" i="5" s="1"/>
  <c r="J1227" i="5"/>
  <c r="E1227" i="5" s="1"/>
  <c r="F1227" i="5" s="1"/>
  <c r="J344" i="5"/>
  <c r="E344" i="5" s="1"/>
  <c r="F344" i="5" s="1"/>
  <c r="J560" i="5"/>
  <c r="E560" i="5" s="1"/>
  <c r="F560" i="5" s="1"/>
  <c r="J1150" i="5"/>
  <c r="E1150" i="5" s="1"/>
  <c r="F1150" i="5" s="1"/>
  <c r="J688" i="5"/>
  <c r="E688" i="5" s="1"/>
  <c r="F688" i="5" s="1"/>
  <c r="J57" i="5"/>
  <c r="E57" i="5" s="1"/>
  <c r="F57" i="5" s="1"/>
  <c r="J58" i="5"/>
  <c r="E58" i="5" s="1"/>
  <c r="F58" i="5" s="1"/>
  <c r="J59" i="5"/>
  <c r="E59" i="5" s="1"/>
  <c r="F59" i="5" s="1"/>
  <c r="J1014" i="5"/>
  <c r="E1014" i="5" s="1"/>
  <c r="F1014" i="5" s="1"/>
  <c r="J351" i="5"/>
  <c r="E351" i="5" s="1"/>
  <c r="F351" i="5" s="1"/>
  <c r="J438" i="5"/>
  <c r="E438" i="5" s="1"/>
  <c r="F438" i="5" s="1"/>
  <c r="J852" i="5"/>
  <c r="E852" i="5" s="1"/>
  <c r="F852" i="5" s="1"/>
  <c r="J908" i="5"/>
  <c r="E908" i="5" s="1"/>
  <c r="F908" i="5" s="1"/>
  <c r="J663" i="5"/>
  <c r="E663" i="5" s="1"/>
  <c r="F663" i="5" s="1"/>
  <c r="J1272" i="5"/>
  <c r="E1272" i="5" s="1"/>
  <c r="F1272" i="5" s="1"/>
  <c r="J458" i="5"/>
  <c r="E458" i="5" s="1"/>
  <c r="F458" i="5" s="1"/>
  <c r="J456" i="5"/>
  <c r="E456" i="5" s="1"/>
  <c r="F456" i="5" s="1"/>
  <c r="J93" i="5"/>
  <c r="E93" i="5" s="1"/>
  <c r="F93" i="5" s="1"/>
  <c r="J992" i="5"/>
  <c r="E992" i="5" s="1"/>
  <c r="F992" i="5" s="1"/>
  <c r="J1190" i="5"/>
  <c r="E1190" i="5" s="1"/>
  <c r="F1190" i="5" s="1"/>
  <c r="J526" i="5"/>
  <c r="E526" i="5" s="1"/>
  <c r="F526" i="5" s="1"/>
  <c r="J373" i="5"/>
  <c r="E373" i="5" s="1"/>
  <c r="F373" i="5" s="1"/>
  <c r="J855" i="5"/>
  <c r="E855" i="5" s="1"/>
  <c r="F855" i="5" s="1"/>
  <c r="J889" i="5"/>
  <c r="E889" i="5" s="1"/>
  <c r="F889" i="5" s="1"/>
  <c r="J339" i="5"/>
  <c r="E339" i="5" s="1"/>
  <c r="F339" i="5" s="1"/>
  <c r="J444" i="5"/>
  <c r="E444" i="5" s="1"/>
  <c r="F444" i="5" s="1"/>
  <c r="J249" i="5"/>
  <c r="E249" i="5" s="1"/>
  <c r="F249" i="5" s="1"/>
  <c r="J972" i="5"/>
  <c r="E972" i="5" s="1"/>
  <c r="F972" i="5" s="1"/>
  <c r="J203" i="5"/>
  <c r="E203" i="5" s="1"/>
  <c r="F203" i="5" s="1"/>
  <c r="J108" i="5"/>
  <c r="E108" i="5" s="1"/>
  <c r="F108" i="5" s="1"/>
  <c r="J905" i="5"/>
  <c r="E905" i="5" s="1"/>
  <c r="F905" i="5" s="1"/>
  <c r="J546" i="5"/>
  <c r="E546" i="5" s="1"/>
  <c r="F546" i="5" s="1"/>
  <c r="J94" i="5"/>
  <c r="E94" i="5" s="1"/>
  <c r="F94" i="5" s="1"/>
  <c r="J352" i="5"/>
  <c r="E352" i="5" s="1"/>
  <c r="F352" i="5" s="1"/>
  <c r="J492" i="5"/>
  <c r="E492" i="5" s="1"/>
  <c r="F492" i="5" s="1"/>
  <c r="J204" i="5"/>
  <c r="E204" i="5" s="1"/>
  <c r="F204" i="5" s="1"/>
  <c r="J90" i="5"/>
  <c r="E90" i="5" s="1"/>
  <c r="F90" i="5" s="1"/>
  <c r="J78" i="5"/>
  <c r="E78" i="5" s="1"/>
  <c r="F78" i="5" s="1"/>
  <c r="J987" i="5"/>
  <c r="E987" i="5" s="1"/>
  <c r="F987" i="5" s="1"/>
  <c r="J502" i="5"/>
  <c r="E502" i="5" s="1"/>
  <c r="F502" i="5" s="1"/>
  <c r="J60" i="5"/>
  <c r="E60" i="5" s="1"/>
  <c r="F60" i="5" s="1"/>
  <c r="J61" i="5"/>
  <c r="E61" i="5" s="1"/>
  <c r="F61" i="5" s="1"/>
  <c r="J616" i="5"/>
  <c r="E616" i="5" s="1"/>
  <c r="F616" i="5" s="1"/>
  <c r="J69" i="5"/>
  <c r="E69" i="5" s="1"/>
  <c r="F69" i="5" s="1"/>
  <c r="J158" i="5"/>
  <c r="E158" i="5" s="1"/>
  <c r="F158" i="5" s="1"/>
  <c r="J1358" i="5"/>
  <c r="E1358" i="5" s="1"/>
  <c r="F1358" i="5" s="1"/>
  <c r="J1354" i="5"/>
  <c r="E1354" i="5" s="1"/>
  <c r="F1354" i="5" s="1"/>
  <c r="J941" i="5"/>
  <c r="E941" i="5" s="1"/>
  <c r="F941" i="5" s="1"/>
  <c r="J830" i="5"/>
  <c r="E830" i="5" s="1"/>
  <c r="F830" i="5" s="1"/>
  <c r="J1121" i="5"/>
  <c r="E1121" i="5" s="1"/>
  <c r="F1121" i="5" s="1"/>
  <c r="J269" i="5"/>
  <c r="E269" i="5" s="1"/>
  <c r="F269" i="5" s="1"/>
  <c r="J375" i="5"/>
  <c r="E375" i="5" s="1"/>
  <c r="F375" i="5" s="1"/>
  <c r="J317" i="5"/>
  <c r="E317" i="5" s="1"/>
  <c r="F317" i="5" s="1"/>
  <c r="J750" i="5"/>
  <c r="E750" i="5" s="1"/>
  <c r="F750" i="5" s="1"/>
  <c r="J149" i="5"/>
  <c r="E149" i="5" s="1"/>
  <c r="F149" i="5" s="1"/>
  <c r="J1380" i="5"/>
  <c r="E1380" i="5" s="1"/>
  <c r="F1380" i="5" s="1"/>
  <c r="J284" i="5"/>
  <c r="E284" i="5" s="1"/>
  <c r="F284" i="5" s="1"/>
  <c r="J910" i="5"/>
  <c r="E910" i="5" s="1"/>
  <c r="F910" i="5" s="1"/>
  <c r="J459" i="5"/>
  <c r="E459" i="5" s="1"/>
  <c r="F459" i="5" s="1"/>
  <c r="J982" i="5"/>
  <c r="E982" i="5" s="1"/>
  <c r="F982" i="5" s="1"/>
  <c r="J673" i="5"/>
  <c r="E673" i="5" s="1"/>
  <c r="F673" i="5" s="1"/>
  <c r="J62" i="5"/>
  <c r="E62" i="5" s="1"/>
  <c r="F62" i="5" s="1"/>
  <c r="J98" i="5"/>
  <c r="E98" i="5" s="1"/>
  <c r="F98" i="5" s="1"/>
  <c r="J971" i="5"/>
  <c r="E971" i="5" s="1"/>
  <c r="F971" i="5" s="1"/>
  <c r="J63" i="5"/>
  <c r="E63" i="5" s="1"/>
  <c r="F63" i="5" s="1"/>
  <c r="J817" i="5"/>
  <c r="E817" i="5" s="1"/>
  <c r="F817" i="5" s="1"/>
  <c r="J88" i="5"/>
  <c r="E88" i="5" s="1"/>
  <c r="F88" i="5" s="1"/>
  <c r="J64" i="5"/>
  <c r="E64" i="5" s="1"/>
  <c r="F64" i="5" s="1"/>
  <c r="J65" i="5"/>
  <c r="E65" i="5" s="1"/>
  <c r="F65" i="5" s="1"/>
  <c r="J591" i="5"/>
  <c r="E591" i="5" s="1"/>
  <c r="F591" i="5" s="1"/>
  <c r="J789" i="5"/>
  <c r="E789" i="5" s="1"/>
  <c r="F789" i="5" s="1"/>
  <c r="J509" i="5"/>
  <c r="E509" i="5" s="1"/>
  <c r="F509" i="5" s="1"/>
  <c r="J913" i="5"/>
  <c r="E913" i="5" s="1"/>
  <c r="F913" i="5" s="1"/>
  <c r="J899" i="5"/>
  <c r="E899" i="5" s="1"/>
  <c r="F899" i="5" s="1"/>
  <c r="J1123" i="5"/>
  <c r="E1123" i="5" s="1"/>
  <c r="F1123" i="5" s="1"/>
  <c r="J1266" i="5"/>
  <c r="E1266" i="5" s="1"/>
  <c r="F1266" i="5" s="1"/>
  <c r="J359" i="5"/>
  <c r="E359" i="5" s="1"/>
  <c r="F359" i="5" s="1"/>
  <c r="J66" i="5"/>
  <c r="E66" i="5" s="1"/>
  <c r="F66" i="5" s="1"/>
  <c r="J1145" i="5"/>
  <c r="E1145" i="5" s="1"/>
  <c r="F1145" i="5" s="1"/>
  <c r="J652" i="5"/>
  <c r="E652" i="5" s="1"/>
  <c r="F652" i="5" s="1"/>
  <c r="J1064" i="5"/>
  <c r="E1064" i="5" s="1"/>
  <c r="F1064" i="5" s="1"/>
  <c r="J530" i="5"/>
  <c r="E530" i="5" s="1"/>
  <c r="F530" i="5" s="1"/>
  <c r="J67" i="5"/>
  <c r="E67" i="5" s="1"/>
  <c r="F67" i="5" s="1"/>
  <c r="E603" i="5"/>
  <c r="F603" i="5" s="1"/>
  <c r="J412" i="5"/>
  <c r="E412" i="5" s="1"/>
  <c r="F412" i="5" s="1"/>
  <c r="J74" i="5"/>
  <c r="E74" i="5" s="1"/>
  <c r="F74" i="5" s="1"/>
  <c r="J664" i="5"/>
  <c r="E664" i="5" s="1"/>
  <c r="F664" i="5" s="1"/>
  <c r="J467" i="5"/>
  <c r="E467" i="5" s="1"/>
  <c r="F467" i="5" s="1"/>
  <c r="J95" i="5"/>
  <c r="E95" i="5" s="1"/>
  <c r="F95" i="5" s="1"/>
  <c r="J1149" i="5"/>
  <c r="E1149" i="5" s="1"/>
  <c r="F1149" i="5" s="1"/>
  <c r="J393" i="5"/>
  <c r="E393" i="5" s="1"/>
  <c r="F393" i="5" s="1"/>
  <c r="J1216" i="5"/>
  <c r="E1216" i="5" s="1"/>
  <c r="F1216" i="5" s="1"/>
  <c r="J686" i="5"/>
  <c r="E686" i="5" s="1"/>
  <c r="F686" i="5" s="1"/>
  <c r="J649" i="5"/>
  <c r="E649" i="5" s="1"/>
  <c r="F649" i="5" s="1"/>
  <c r="J380" i="5"/>
  <c r="E380" i="5" s="1"/>
  <c r="F380" i="5" s="1"/>
  <c r="J605" i="5"/>
  <c r="E605" i="5" s="1"/>
  <c r="F605" i="5" s="1"/>
  <c r="J1018" i="5"/>
  <c r="E1018" i="5" s="1"/>
  <c r="F1018" i="5" s="1"/>
  <c r="J79" i="5"/>
  <c r="E79" i="5" s="1"/>
  <c r="F79" i="5" s="1"/>
  <c r="J979" i="5"/>
  <c r="E979" i="5" s="1"/>
  <c r="F979" i="5" s="1"/>
  <c r="J296" i="5"/>
  <c r="E296" i="5" s="1"/>
  <c r="F296" i="5" s="1"/>
  <c r="ES18" i="19"/>
  <c r="ET18" i="19" s="1"/>
  <c r="ES21" i="19"/>
  <c r="ET21" i="19" s="1"/>
  <c r="ES29" i="19"/>
  <c r="ET29" i="19" s="1"/>
  <c r="ES41" i="19"/>
  <c r="ET41" i="19" s="1"/>
  <c r="ES45" i="19"/>
  <c r="ET45" i="19" s="1"/>
  <c r="ES49" i="19"/>
  <c r="ET49" i="19" s="1"/>
  <c r="ES50" i="19"/>
  <c r="ET50" i="19" s="1"/>
  <c r="ES51" i="19"/>
  <c r="ET51" i="19" s="1"/>
  <c r="ES52" i="19"/>
  <c r="ET52" i="19" s="1"/>
  <c r="ES62" i="19"/>
  <c r="ET62" i="19" s="1"/>
  <c r="ES63" i="19"/>
  <c r="ET63" i="19" s="1"/>
  <c r="ES64" i="19"/>
  <c r="ET64" i="19" s="1"/>
  <c r="ES68" i="19"/>
  <c r="ET68" i="19" s="1"/>
  <c r="ES69" i="19"/>
  <c r="ET69" i="19" s="1"/>
  <c r="ES70" i="19"/>
  <c r="ET70" i="19" s="1"/>
  <c r="ES78" i="19"/>
  <c r="ET78" i="19" s="1"/>
  <c r="ES81" i="19"/>
  <c r="ET81" i="19" s="1"/>
  <c r="ES83" i="19"/>
  <c r="ET83" i="19" s="1"/>
  <c r="ES84" i="19"/>
  <c r="ET84" i="19" s="1"/>
  <c r="ES85" i="19"/>
  <c r="ET85" i="19" s="1"/>
  <c r="ES87" i="19"/>
  <c r="ET87" i="19" s="1"/>
  <c r="ES88" i="19"/>
  <c r="ET88" i="19" s="1"/>
  <c r="ES98" i="19"/>
  <c r="ET98" i="19" s="1"/>
  <c r="ES111" i="19"/>
  <c r="ET111" i="19" s="1"/>
  <c r="ES136" i="19"/>
  <c r="ET136" i="19" s="1"/>
  <c r="ES137" i="19"/>
  <c r="ET137" i="19" s="1"/>
  <c r="ES138" i="19"/>
  <c r="ET138" i="19" s="1"/>
  <c r="ES139" i="19"/>
  <c r="ET139" i="19" s="1"/>
  <c r="ES147" i="19"/>
  <c r="ET147" i="19" s="1"/>
  <c r="ES162" i="19"/>
  <c r="ET162" i="19" s="1"/>
  <c r="ES163" i="19"/>
  <c r="ET163" i="19" s="1"/>
  <c r="ES166" i="19"/>
  <c r="ET166" i="19" s="1"/>
  <c r="ES179" i="19"/>
  <c r="ET179" i="19" s="1"/>
  <c r="ES182" i="19"/>
  <c r="ET182" i="19" s="1"/>
  <c r="ES187" i="19"/>
  <c r="ET187" i="19" s="1"/>
  <c r="ES190" i="19"/>
  <c r="ET190" i="19" s="1"/>
  <c r="ES191" i="19"/>
  <c r="ET191" i="19" s="1"/>
  <c r="ES205" i="19"/>
  <c r="ET205" i="19" s="1"/>
  <c r="ES206" i="19"/>
  <c r="ET206" i="19" s="1"/>
  <c r="ES207" i="19"/>
  <c r="ET207" i="19" s="1"/>
  <c r="ES208" i="19"/>
  <c r="ET208" i="19" s="1"/>
  <c r="ES212" i="19"/>
  <c r="ET212" i="19" s="1"/>
  <c r="ES213" i="19"/>
  <c r="ET213" i="19" s="1"/>
  <c r="ES217" i="19"/>
  <c r="ET217" i="19" s="1"/>
  <c r="ES218" i="19"/>
  <c r="ET218" i="19" s="1"/>
  <c r="ES219" i="19"/>
  <c r="ET219" i="19" s="1"/>
  <c r="ES222" i="19"/>
  <c r="ET222" i="19" s="1"/>
  <c r="ES225" i="19"/>
  <c r="ET225" i="19" s="1"/>
  <c r="ES228" i="19"/>
  <c r="ET228" i="19" s="1"/>
  <c r="ES272" i="19"/>
  <c r="ET272" i="19" s="1"/>
  <c r="ES285" i="19"/>
  <c r="ET285" i="19" s="1"/>
  <c r="ES286" i="19"/>
  <c r="ET286" i="19" s="1"/>
  <c r="ES288" i="19"/>
  <c r="ET288" i="19" s="1"/>
  <c r="ES292" i="19"/>
  <c r="ET292" i="19" s="1"/>
  <c r="ES294" i="19"/>
  <c r="ET294" i="19" s="1"/>
  <c r="ES295" i="19"/>
  <c r="ET295" i="19" s="1"/>
  <c r="ES296" i="19"/>
  <c r="ET296" i="19" s="1"/>
  <c r="ES308" i="19"/>
  <c r="ET308" i="19" s="1"/>
  <c r="ES309" i="19"/>
  <c r="ET309" i="19" s="1"/>
  <c r="ES310" i="19"/>
  <c r="ET310" i="19" s="1"/>
  <c r="ES311" i="19"/>
  <c r="ET311" i="19" s="1"/>
  <c r="ES312" i="19"/>
  <c r="ET312" i="19" s="1"/>
  <c r="ES314" i="19"/>
  <c r="ET314" i="19" s="1"/>
  <c r="ES317" i="19"/>
  <c r="ET317" i="19" s="1"/>
  <c r="ES320" i="19"/>
  <c r="ET320" i="19" s="1"/>
  <c r="ES324" i="19"/>
  <c r="ET324" i="19" s="1"/>
  <c r="ES325" i="19"/>
  <c r="ET325" i="19" s="1"/>
  <c r="ES332" i="19"/>
  <c r="ET332" i="19" s="1"/>
  <c r="ES336" i="19"/>
  <c r="ET336" i="19" s="1"/>
  <c r="ES337" i="19"/>
  <c r="ET337" i="19" s="1"/>
  <c r="ES395" i="19"/>
  <c r="ET395" i="19" s="1"/>
  <c r="ES397" i="19"/>
  <c r="ET397" i="19" s="1"/>
  <c r="ES414" i="19"/>
  <c r="ET414" i="19" s="1"/>
  <c r="ES415" i="19"/>
  <c r="ET415" i="19" s="1"/>
  <c r="ES416" i="19"/>
  <c r="ET416" i="19" s="1"/>
  <c r="ES421" i="19"/>
  <c r="ET421" i="19" s="1"/>
  <c r="ES422" i="19"/>
  <c r="ET422" i="19" s="1"/>
  <c r="ES423" i="19"/>
  <c r="ET423" i="19" s="1"/>
  <c r="ES424" i="19"/>
  <c r="ET424" i="19" s="1"/>
  <c r="ES462" i="19"/>
  <c r="ET462" i="19" s="1"/>
  <c r="ES463" i="19"/>
  <c r="ET463" i="19" s="1"/>
  <c r="ES464" i="19"/>
  <c r="ET464" i="19" s="1"/>
  <c r="ES465" i="19"/>
  <c r="ET465" i="19" s="1"/>
  <c r="ES466" i="19"/>
  <c r="ET466" i="19" s="1"/>
  <c r="ES467" i="19"/>
  <c r="ET467" i="19" s="1"/>
  <c r="ES468" i="19"/>
  <c r="ET468" i="19" s="1"/>
  <c r="ES469" i="19"/>
  <c r="ET469" i="19" s="1"/>
  <c r="ES470" i="19"/>
  <c r="ET470" i="19" s="1"/>
  <c r="ES472" i="19"/>
  <c r="ET472" i="19" s="1"/>
  <c r="ES473" i="19"/>
  <c r="ET473" i="19" s="1"/>
  <c r="ES474" i="19"/>
  <c r="ET474" i="19" s="1"/>
  <c r="ES475" i="19"/>
  <c r="ET475" i="19" s="1"/>
  <c r="ES476" i="19"/>
  <c r="ET476" i="19" s="1"/>
  <c r="ES478" i="19"/>
  <c r="ET478" i="19" s="1"/>
  <c r="ES480" i="19"/>
  <c r="ET480" i="19" s="1"/>
  <c r="ES482" i="19"/>
  <c r="ET482" i="19" s="1"/>
  <c r="ES483" i="19"/>
  <c r="ET483" i="19" s="1"/>
  <c r="ES484" i="19"/>
  <c r="ET484" i="19" s="1"/>
  <c r="ES485" i="19"/>
  <c r="ET485" i="19" s="1"/>
  <c r="ES486" i="19"/>
  <c r="ET486" i="19" s="1"/>
  <c r="ES490" i="19"/>
  <c r="ET490" i="19" s="1"/>
  <c r="ES491" i="19"/>
  <c r="ET491" i="19" s="1"/>
  <c r="ES492" i="19"/>
  <c r="ET492" i="19" s="1"/>
  <c r="ES493" i="19"/>
  <c r="ET493" i="19" s="1"/>
  <c r="ES494" i="19"/>
  <c r="ET494" i="19" s="1"/>
  <c r="ES495" i="19"/>
  <c r="ET495" i="19" s="1"/>
  <c r="ES501" i="19"/>
  <c r="ET501" i="19" s="1"/>
  <c r="ES504" i="19"/>
  <c r="ET504" i="19" s="1"/>
  <c r="ES507" i="19"/>
  <c r="ET507" i="19" s="1"/>
  <c r="ES510" i="19"/>
  <c r="ET510" i="19" s="1"/>
  <c r="ES517" i="19"/>
  <c r="ET517" i="19" s="1"/>
  <c r="ET532" i="19"/>
  <c r="ES534" i="19"/>
  <c r="ET534" i="19" s="1"/>
  <c r="ES542" i="19"/>
  <c r="ET542" i="19" s="1"/>
  <c r="ES556" i="19"/>
  <c r="ET556" i="19" s="1"/>
  <c r="ES559" i="19"/>
  <c r="ET559" i="19" s="1"/>
  <c r="ES560" i="19"/>
  <c r="ET560" i="19" s="1"/>
  <c r="ES561" i="19"/>
  <c r="ET561" i="19" s="1"/>
  <c r="ET564" i="19"/>
  <c r="ES565" i="19"/>
  <c r="ET565" i="19" s="1"/>
  <c r="ES566" i="19"/>
  <c r="ET566" i="19" s="1"/>
  <c r="ES572" i="19"/>
  <c r="ET572" i="19" s="1"/>
  <c r="ES573" i="19"/>
  <c r="ET573" i="19" s="1"/>
  <c r="ES575" i="19"/>
  <c r="ET575" i="19" s="1"/>
  <c r="ES576" i="19"/>
  <c r="ET576" i="19" s="1"/>
  <c r="ES578" i="19"/>
  <c r="ET578" i="19" s="1"/>
  <c r="ES582" i="19"/>
  <c r="ET582" i="19" s="1"/>
  <c r="ES587" i="19"/>
  <c r="ET587" i="19" s="1"/>
  <c r="ES598" i="19"/>
  <c r="ET598" i="19" s="1"/>
  <c r="ES599" i="19"/>
  <c r="ET599" i="19" s="1"/>
  <c r="ES604" i="19"/>
  <c r="ET604" i="19" s="1"/>
  <c r="ET608" i="19"/>
  <c r="ET615" i="19"/>
  <c r="ES617" i="19"/>
  <c r="ET617" i="19" s="1"/>
  <c r="ES618" i="19"/>
  <c r="ET618" i="19" s="1"/>
  <c r="ES624" i="19"/>
  <c r="ET624" i="19" s="1"/>
  <c r="ES628" i="19"/>
  <c r="ET628" i="19" s="1"/>
  <c r="ES634" i="19"/>
  <c r="ET634" i="19" s="1"/>
  <c r="ES635" i="19"/>
  <c r="ET635" i="19" s="1"/>
  <c r="ES636" i="19"/>
  <c r="ET636" i="19" s="1"/>
  <c r="ES641" i="19"/>
  <c r="ET641" i="19" s="1"/>
  <c r="ET657" i="19"/>
  <c r="ET660" i="19"/>
  <c r="ET666" i="19"/>
  <c r="ET667" i="19"/>
  <c r="ES668" i="19"/>
  <c r="ET668" i="19" s="1"/>
  <c r="ES669" i="19"/>
  <c r="ET669" i="19" s="1"/>
  <c r="ES670" i="19"/>
  <c r="ET670" i="19" s="1"/>
  <c r="ES671" i="19"/>
  <c r="ET671" i="19" s="1"/>
  <c r="ET672" i="19"/>
  <c r="ES697" i="19"/>
  <c r="ET697" i="19" s="1"/>
  <c r="ES698" i="19"/>
  <c r="ET698" i="19" s="1"/>
  <c r="ES709" i="19"/>
  <c r="ET709" i="19" s="1"/>
  <c r="ES713" i="19"/>
  <c r="ET713" i="19" s="1"/>
  <c r="ES717" i="19"/>
  <c r="ET717" i="19" s="1"/>
  <c r="ES720" i="19"/>
  <c r="ET720" i="19" s="1"/>
  <c r="ES721" i="19"/>
  <c r="ET721" i="19" s="1"/>
  <c r="ES722" i="19"/>
  <c r="ET722" i="19" s="1"/>
  <c r="ES724" i="19"/>
  <c r="ET724" i="19" s="1"/>
  <c r="ES728" i="19"/>
  <c r="ET728" i="19" s="1"/>
  <c r="ES729" i="19"/>
  <c r="ET729" i="19" s="1"/>
  <c r="ES734" i="19"/>
  <c r="ET734" i="19" s="1"/>
  <c r="ES735" i="19"/>
  <c r="ET735" i="19" s="1"/>
  <c r="ES736" i="19"/>
  <c r="ET736" i="19" s="1"/>
  <c r="ES744" i="19"/>
  <c r="ET744" i="19" s="1"/>
  <c r="ES746" i="19"/>
  <c r="ET746" i="19" s="1"/>
  <c r="ES747" i="19"/>
  <c r="ET747" i="19" s="1"/>
  <c r="ES753" i="19"/>
  <c r="ET753" i="19" s="1"/>
  <c r="ES762" i="19"/>
  <c r="ET762" i="19" s="1"/>
  <c r="ES764" i="19"/>
  <c r="ET764" i="19" s="1"/>
  <c r="ES765" i="19"/>
  <c r="ET765" i="19" s="1"/>
  <c r="ES767" i="19"/>
  <c r="ET767" i="19" s="1"/>
  <c r="ES768" i="19"/>
  <c r="ET768" i="19" s="1"/>
  <c r="ES769" i="19"/>
  <c r="ET769" i="19" s="1"/>
  <c r="ES770" i="19"/>
  <c r="ET770" i="19" s="1"/>
  <c r="ES772" i="19"/>
  <c r="ET772" i="19" s="1"/>
  <c r="ES773" i="19"/>
  <c r="ET773" i="19" s="1"/>
  <c r="ES775" i="19"/>
  <c r="ET775" i="19" s="1"/>
  <c r="ES784" i="19"/>
  <c r="ET784" i="19" s="1"/>
  <c r="ES785" i="19"/>
  <c r="ET785" i="19" s="1"/>
  <c r="ES786" i="19"/>
  <c r="ET786" i="19" s="1"/>
  <c r="ES792" i="19"/>
  <c r="ET792" i="19" s="1"/>
  <c r="ES793" i="19"/>
  <c r="ET793" i="19" s="1"/>
  <c r="ES794" i="19"/>
  <c r="ET794" i="19" s="1"/>
  <c r="ES797" i="19"/>
  <c r="ET797" i="19" s="1"/>
  <c r="ES799" i="19"/>
  <c r="ET799" i="19" s="1"/>
  <c r="ES800" i="19"/>
  <c r="ET800" i="19" s="1"/>
  <c r="ES804" i="19"/>
  <c r="ET804" i="19" s="1"/>
  <c r="ES805" i="19"/>
  <c r="ET805" i="19" s="1"/>
  <c r="ES806" i="19"/>
  <c r="ET806" i="19" s="1"/>
  <c r="ES809" i="19"/>
  <c r="ET809" i="19" s="1"/>
  <c r="ES811" i="19"/>
  <c r="ET811" i="19" s="1"/>
  <c r="ES813" i="19"/>
  <c r="ET813" i="19" s="1"/>
  <c r="ES834" i="19"/>
  <c r="ET834" i="19" s="1"/>
  <c r="ES838" i="19"/>
  <c r="ET838" i="19" s="1"/>
  <c r="ES840" i="19"/>
  <c r="ET840" i="19" s="1"/>
  <c r="ES847" i="19"/>
  <c r="ET847" i="19" s="1"/>
  <c r="ES848" i="19"/>
  <c r="ET848" i="19" s="1"/>
  <c r="ES849" i="19"/>
  <c r="ET849" i="19" s="1"/>
  <c r="ES850" i="19"/>
  <c r="ET850" i="19" s="1"/>
  <c r="ES852" i="19"/>
  <c r="ET852" i="19" s="1"/>
  <c r="ES854" i="19"/>
  <c r="ET854" i="19" s="1"/>
  <c r="ES855" i="19"/>
  <c r="ET855" i="19" s="1"/>
  <c r="ES867" i="19"/>
  <c r="ET867" i="19" s="1"/>
  <c r="ES869" i="19"/>
  <c r="ET869" i="19" s="1"/>
  <c r="ES871" i="19"/>
  <c r="ET871" i="19" s="1"/>
  <c r="ES872" i="19"/>
  <c r="ET872" i="19" s="1"/>
  <c r="ES874" i="19"/>
  <c r="ET874" i="19" s="1"/>
  <c r="ES875" i="19"/>
  <c r="ET875" i="19" s="1"/>
  <c r="ES877" i="19"/>
  <c r="ET877" i="19" s="1"/>
  <c r="ES885" i="19"/>
  <c r="ET885" i="19" s="1"/>
  <c r="ES887" i="19"/>
  <c r="ET887" i="19" s="1"/>
  <c r="ES888" i="19"/>
  <c r="ET888" i="19" s="1"/>
  <c r="ES890" i="19"/>
  <c r="ET890" i="19" s="1"/>
  <c r="ES891" i="19"/>
  <c r="ET891" i="19" s="1"/>
  <c r="Q441" i="20"/>
  <c r="V441" i="20" s="1"/>
  <c r="R441" i="20"/>
  <c r="U441" i="20" s="1"/>
  <c r="S441" i="20"/>
  <c r="X441" i="20" s="1"/>
  <c r="Q442" i="20"/>
  <c r="V442" i="20" s="1"/>
  <c r="R442" i="20"/>
  <c r="U442" i="20" s="1"/>
  <c r="S442" i="20"/>
  <c r="X442" i="20" s="1"/>
  <c r="Q443" i="20"/>
  <c r="V443" i="20" s="1"/>
  <c r="R443" i="20"/>
  <c r="U443" i="20" s="1"/>
  <c r="S443" i="20"/>
  <c r="Q444" i="20"/>
  <c r="V444" i="20" s="1"/>
  <c r="R444" i="20"/>
  <c r="U444" i="20" s="1"/>
  <c r="S444" i="20"/>
  <c r="Q445" i="20"/>
  <c r="V445" i="20" s="1"/>
  <c r="R445" i="20"/>
  <c r="S445" i="20"/>
  <c r="X445" i="20" s="1"/>
  <c r="Q446" i="20"/>
  <c r="V446" i="20" s="1"/>
  <c r="R446" i="20"/>
  <c r="S446" i="20"/>
  <c r="T446" i="20" s="1"/>
  <c r="Q447" i="20"/>
  <c r="V447" i="20" s="1"/>
  <c r="R447" i="20"/>
  <c r="U447" i="20" s="1"/>
  <c r="S447" i="20"/>
  <c r="X447" i="20" s="1"/>
  <c r="Q448" i="20"/>
  <c r="V448" i="20" s="1"/>
  <c r="R448" i="20"/>
  <c r="S448" i="20"/>
  <c r="Q449" i="20"/>
  <c r="V449" i="20" s="1"/>
  <c r="R449" i="20"/>
  <c r="U449" i="20" s="1"/>
  <c r="S449" i="20"/>
  <c r="T449" i="20" s="1"/>
  <c r="Q450" i="20"/>
  <c r="V450" i="20" s="1"/>
  <c r="R450" i="20"/>
  <c r="U450" i="20" s="1"/>
  <c r="S450" i="20"/>
  <c r="Q451" i="20"/>
  <c r="V451" i="20" s="1"/>
  <c r="R451" i="20"/>
  <c r="S451" i="20"/>
  <c r="Q452" i="20"/>
  <c r="V452" i="20" s="1"/>
  <c r="R452" i="20"/>
  <c r="U452" i="20" s="1"/>
  <c r="S452" i="20"/>
  <c r="Q453" i="20"/>
  <c r="V453" i="20" s="1"/>
  <c r="R453" i="20"/>
  <c r="U453" i="20" s="1"/>
  <c r="S453" i="20"/>
  <c r="X453" i="20" s="1"/>
  <c r="Q454" i="20"/>
  <c r="V454" i="20" s="1"/>
  <c r="R454" i="20"/>
  <c r="S454" i="20"/>
  <c r="T454" i="20" s="1"/>
  <c r="Q455" i="20"/>
  <c r="V455" i="20" s="1"/>
  <c r="R455" i="20"/>
  <c r="U455" i="20" s="1"/>
  <c r="S455" i="20"/>
  <c r="Q456" i="20"/>
  <c r="V456" i="20" s="1"/>
  <c r="R456" i="20"/>
  <c r="U456" i="20" s="1"/>
  <c r="S456" i="20"/>
  <c r="Q457" i="20"/>
  <c r="V457" i="20" s="1"/>
  <c r="R457" i="20"/>
  <c r="S457" i="20"/>
  <c r="Q458" i="20"/>
  <c r="V458" i="20" s="1"/>
  <c r="R458" i="20"/>
  <c r="S458" i="20"/>
  <c r="Q459" i="20"/>
  <c r="V459" i="20" s="1"/>
  <c r="R459" i="20"/>
  <c r="U459" i="20" s="1"/>
  <c r="S459" i="20"/>
  <c r="Q460" i="20"/>
  <c r="V460" i="20" s="1"/>
  <c r="R460" i="20"/>
  <c r="U460" i="20" s="1"/>
  <c r="S460" i="20"/>
  <c r="X460" i="20" s="1"/>
  <c r="Q461" i="20"/>
  <c r="V461" i="20" s="1"/>
  <c r="R461" i="20"/>
  <c r="U461" i="20" s="1"/>
  <c r="S461" i="20"/>
  <c r="T461" i="20" s="1"/>
  <c r="Q462" i="20"/>
  <c r="V462" i="20" s="1"/>
  <c r="R462" i="20"/>
  <c r="U462" i="20" s="1"/>
  <c r="S462" i="20"/>
  <c r="Q463" i="20"/>
  <c r="V463" i="20" s="1"/>
  <c r="R463" i="20"/>
  <c r="S463" i="20"/>
  <c r="T463" i="20" s="1"/>
  <c r="Q464" i="20"/>
  <c r="V464" i="20" s="1"/>
  <c r="R464" i="20"/>
  <c r="S464" i="20"/>
  <c r="T464" i="20" s="1"/>
  <c r="Q465" i="20"/>
  <c r="V465" i="20" s="1"/>
  <c r="R465" i="20"/>
  <c r="U465" i="20" s="1"/>
  <c r="S465" i="20"/>
  <c r="X465" i="20" s="1"/>
  <c r="Q466" i="20"/>
  <c r="V466" i="20" s="1"/>
  <c r="R466" i="20"/>
  <c r="S466" i="20"/>
  <c r="T466" i="20" s="1"/>
  <c r="Q467" i="20"/>
  <c r="V467" i="20" s="1"/>
  <c r="R467" i="20"/>
  <c r="S467" i="20"/>
  <c r="T467" i="20" s="1"/>
  <c r="Q468" i="20"/>
  <c r="V468" i="20" s="1"/>
  <c r="R468" i="20"/>
  <c r="U468" i="20" s="1"/>
  <c r="S468" i="20"/>
  <c r="X468" i="20" s="1"/>
  <c r="Q469" i="20"/>
  <c r="V469" i="20" s="1"/>
  <c r="R469" i="20"/>
  <c r="U469" i="20" s="1"/>
  <c r="S469" i="20"/>
  <c r="Q470" i="20"/>
  <c r="V470" i="20" s="1"/>
  <c r="R470" i="20"/>
  <c r="U470" i="20" s="1"/>
  <c r="S470" i="20"/>
  <c r="Q471" i="20"/>
  <c r="V471" i="20" s="1"/>
  <c r="R471" i="20"/>
  <c r="U471" i="20" s="1"/>
  <c r="S471" i="20"/>
  <c r="X471" i="20" s="1"/>
  <c r="Q472" i="20"/>
  <c r="V472" i="20" s="1"/>
  <c r="R472" i="20"/>
  <c r="S472" i="20"/>
  <c r="Q473" i="20"/>
  <c r="V473" i="20" s="1"/>
  <c r="R473" i="20"/>
  <c r="U473" i="20" s="1"/>
  <c r="S473" i="20"/>
  <c r="Q474" i="20"/>
  <c r="V474" i="20" s="1"/>
  <c r="R474" i="20"/>
  <c r="U474" i="20" s="1"/>
  <c r="S474" i="20"/>
  <c r="X474" i="20" s="1"/>
  <c r="Q475" i="20"/>
  <c r="V475" i="20" s="1"/>
  <c r="R475" i="20"/>
  <c r="S475" i="20"/>
  <c r="X475" i="20" s="1"/>
  <c r="Q476" i="20"/>
  <c r="V476" i="20" s="1"/>
  <c r="R476" i="20"/>
  <c r="U476" i="20" s="1"/>
  <c r="S476" i="20"/>
  <c r="Q477" i="20"/>
  <c r="V477" i="20" s="1"/>
  <c r="R477" i="20"/>
  <c r="U477" i="20" s="1"/>
  <c r="S477" i="20"/>
  <c r="X477" i="20" s="1"/>
  <c r="Q478" i="20"/>
  <c r="V478" i="20" s="1"/>
  <c r="R478" i="20"/>
  <c r="U478" i="20" s="1"/>
  <c r="S478" i="20"/>
  <c r="T478" i="20" s="1"/>
  <c r="Q479" i="20"/>
  <c r="V479" i="20" s="1"/>
  <c r="R479" i="20"/>
  <c r="U479" i="20" s="1"/>
  <c r="S479" i="20"/>
  <c r="T479" i="20" s="1"/>
  <c r="Q480" i="20"/>
  <c r="V480" i="20" s="1"/>
  <c r="R480" i="20"/>
  <c r="U480" i="20" s="1"/>
  <c r="S480" i="20"/>
  <c r="Q481" i="20"/>
  <c r="V481" i="20" s="1"/>
  <c r="R481" i="20"/>
  <c r="S481" i="20"/>
  <c r="X481" i="20" s="1"/>
  <c r="Q482" i="20"/>
  <c r="V482" i="20" s="1"/>
  <c r="R482" i="20"/>
  <c r="U482" i="20" s="1"/>
  <c r="S482" i="20"/>
  <c r="T482" i="20" s="1"/>
  <c r="Q483" i="20"/>
  <c r="V483" i="20" s="1"/>
  <c r="R483" i="20"/>
  <c r="U483" i="20" s="1"/>
  <c r="S483" i="20"/>
  <c r="Q484" i="20"/>
  <c r="V484" i="20" s="1"/>
  <c r="R484" i="20"/>
  <c r="S484" i="20"/>
  <c r="T484" i="20" s="1"/>
  <c r="Q485" i="20"/>
  <c r="V485" i="20" s="1"/>
  <c r="R485" i="20"/>
  <c r="U485" i="20" s="1"/>
  <c r="S485" i="20"/>
  <c r="T485" i="20" s="1"/>
  <c r="Q486" i="20"/>
  <c r="V486" i="20" s="1"/>
  <c r="R486" i="20"/>
  <c r="U486" i="20" s="1"/>
  <c r="S486" i="20"/>
  <c r="X486" i="20" s="1"/>
  <c r="Q487" i="20"/>
  <c r="V487" i="20" s="1"/>
  <c r="R487" i="20"/>
  <c r="U487" i="20" s="1"/>
  <c r="S487" i="20"/>
  <c r="X487" i="20" s="1"/>
  <c r="Q488" i="20"/>
  <c r="V488" i="20" s="1"/>
  <c r="R488" i="20"/>
  <c r="U488" i="20" s="1"/>
  <c r="S488" i="20"/>
  <c r="T488" i="20" s="1"/>
  <c r="Q489" i="20"/>
  <c r="V489" i="20" s="1"/>
  <c r="R489" i="20"/>
  <c r="U489" i="20" s="1"/>
  <c r="S489" i="20"/>
  <c r="Q490" i="20"/>
  <c r="V490" i="20" s="1"/>
  <c r="R490" i="20"/>
  <c r="S490" i="20"/>
  <c r="T490" i="20" s="1"/>
  <c r="Q491" i="20"/>
  <c r="V491" i="20" s="1"/>
  <c r="R491" i="20"/>
  <c r="U491" i="20" s="1"/>
  <c r="S491" i="20"/>
  <c r="T491" i="20" s="1"/>
  <c r="Q492" i="20"/>
  <c r="V492" i="20" s="1"/>
  <c r="R492" i="20"/>
  <c r="U492" i="20" s="1"/>
  <c r="S492" i="20"/>
  <c r="X492" i="20" s="1"/>
  <c r="Q493" i="20"/>
  <c r="V493" i="20" s="1"/>
  <c r="R493" i="20"/>
  <c r="S493" i="20"/>
  <c r="T493" i="20" s="1"/>
  <c r="Q494" i="20"/>
  <c r="V494" i="20" s="1"/>
  <c r="R494" i="20"/>
  <c r="U494" i="20" s="1"/>
  <c r="S494" i="20"/>
  <c r="T494" i="20" s="1"/>
  <c r="Q495" i="20"/>
  <c r="V495" i="20" s="1"/>
  <c r="R495" i="20"/>
  <c r="U495" i="20" s="1"/>
  <c r="S495" i="20"/>
  <c r="Q496" i="20"/>
  <c r="V496" i="20" s="1"/>
  <c r="R496" i="20"/>
  <c r="U496" i="20" s="1"/>
  <c r="S496" i="20"/>
  <c r="X496" i="20" s="1"/>
  <c r="Q497" i="20"/>
  <c r="V497" i="20" s="1"/>
  <c r="R497" i="20"/>
  <c r="U497" i="20" s="1"/>
  <c r="S497" i="20"/>
  <c r="T497" i="20" s="1"/>
  <c r="Q498" i="20"/>
  <c r="V498" i="20" s="1"/>
  <c r="R498" i="20"/>
  <c r="U498" i="20" s="1"/>
  <c r="S498" i="20"/>
  <c r="X498" i="20" s="1"/>
  <c r="Q499" i="20"/>
  <c r="V499" i="20" s="1"/>
  <c r="R499" i="20"/>
  <c r="U499" i="20" s="1"/>
  <c r="S499" i="20"/>
  <c r="T499" i="20" s="1"/>
  <c r="Q500" i="20"/>
  <c r="V500" i="20" s="1"/>
  <c r="R500" i="20"/>
  <c r="U500" i="20" s="1"/>
  <c r="S500" i="20"/>
  <c r="Q501" i="20"/>
  <c r="V501" i="20" s="1"/>
  <c r="R501" i="20"/>
  <c r="U501" i="20" s="1"/>
  <c r="S501" i="20"/>
  <c r="Q502" i="20"/>
  <c r="V502" i="20" s="1"/>
  <c r="R502" i="20"/>
  <c r="S502" i="20"/>
  <c r="Q503" i="20"/>
  <c r="V503" i="20" s="1"/>
  <c r="R503" i="20"/>
  <c r="S503" i="20"/>
  <c r="Q504" i="20"/>
  <c r="V504" i="20" s="1"/>
  <c r="R504" i="20"/>
  <c r="U504" i="20" s="1"/>
  <c r="S504" i="20"/>
  <c r="X504" i="20" s="1"/>
  <c r="Q505" i="20"/>
  <c r="V505" i="20" s="1"/>
  <c r="R505" i="20"/>
  <c r="W505" i="20" s="1"/>
  <c r="S505" i="20"/>
  <c r="T505" i="20" s="1"/>
  <c r="Q506" i="20"/>
  <c r="V506" i="20" s="1"/>
  <c r="R506" i="20"/>
  <c r="S506" i="20"/>
  <c r="T506" i="20" s="1"/>
  <c r="Q507" i="20"/>
  <c r="V507" i="20" s="1"/>
  <c r="R507" i="20"/>
  <c r="U507" i="20" s="1"/>
  <c r="S507" i="20"/>
  <c r="Q508" i="20"/>
  <c r="V508" i="20" s="1"/>
  <c r="R508" i="20"/>
  <c r="U508" i="20" s="1"/>
  <c r="S508" i="20"/>
  <c r="X508" i="20" s="1"/>
  <c r="Q509" i="20"/>
  <c r="V509" i="20" s="1"/>
  <c r="R509" i="20"/>
  <c r="S509" i="20"/>
  <c r="T509" i="20" s="1"/>
  <c r="Q510" i="20"/>
  <c r="V510" i="20" s="1"/>
  <c r="R510" i="20"/>
  <c r="U510" i="20" s="1"/>
  <c r="S510" i="20"/>
  <c r="X510" i="20" s="1"/>
  <c r="Q511" i="20"/>
  <c r="V511" i="20" s="1"/>
  <c r="R511" i="20"/>
  <c r="W511" i="20" s="1"/>
  <c r="S511" i="20"/>
  <c r="T511" i="20" s="1"/>
  <c r="Q512" i="20"/>
  <c r="V512" i="20" s="1"/>
  <c r="R512" i="20"/>
  <c r="U512" i="20" s="1"/>
  <c r="Q14" i="20"/>
  <c r="V14" i="20" s="1"/>
  <c r="R14" i="20"/>
  <c r="S14" i="20"/>
  <c r="X14" i="20" s="1"/>
  <c r="Q15" i="20"/>
  <c r="V15" i="20" s="1"/>
  <c r="R15" i="20"/>
  <c r="S15" i="20"/>
  <c r="T15" i="20" s="1"/>
  <c r="Q16" i="20"/>
  <c r="V16" i="20" s="1"/>
  <c r="R16" i="20"/>
  <c r="U16" i="20" s="1"/>
  <c r="S16" i="20"/>
  <c r="Q17" i="20"/>
  <c r="V17" i="20" s="1"/>
  <c r="R17" i="20"/>
  <c r="S17" i="20"/>
  <c r="T17" i="20" s="1"/>
  <c r="Q18" i="20"/>
  <c r="V18" i="20" s="1"/>
  <c r="R18" i="20"/>
  <c r="U18" i="20" s="1"/>
  <c r="S18" i="20"/>
  <c r="X18" i="20" s="1"/>
  <c r="Q19" i="20"/>
  <c r="V19" i="20" s="1"/>
  <c r="R19" i="20"/>
  <c r="W19" i="20" s="1"/>
  <c r="S19" i="20"/>
  <c r="Q21" i="20"/>
  <c r="V21" i="20" s="1"/>
  <c r="R21" i="20"/>
  <c r="U21" i="20" s="1"/>
  <c r="S21" i="20"/>
  <c r="T21" i="20" s="1"/>
  <c r="Q22" i="20"/>
  <c r="V22" i="20" s="1"/>
  <c r="R22" i="20"/>
  <c r="W22" i="20" s="1"/>
  <c r="S22" i="20"/>
  <c r="X22" i="20" s="1"/>
  <c r="Q23" i="20"/>
  <c r="V23" i="20" s="1"/>
  <c r="R23" i="20"/>
  <c r="S23" i="20"/>
  <c r="T23" i="20" s="1"/>
  <c r="Q24" i="20"/>
  <c r="V24" i="20" s="1"/>
  <c r="R24" i="20"/>
  <c r="U24" i="20" s="1"/>
  <c r="S24" i="20"/>
  <c r="Q25" i="20"/>
  <c r="V25" i="20" s="1"/>
  <c r="R25" i="20"/>
  <c r="S25" i="20"/>
  <c r="Q26" i="20"/>
  <c r="V26" i="20" s="1"/>
  <c r="R26" i="20"/>
  <c r="U26" i="20" s="1"/>
  <c r="S26" i="20"/>
  <c r="X26" i="20" s="1"/>
  <c r="Q27" i="20"/>
  <c r="V27" i="20" s="1"/>
  <c r="R27" i="20"/>
  <c r="U27" i="20" s="1"/>
  <c r="S27" i="20"/>
  <c r="T27" i="20" s="1"/>
  <c r="Q28" i="20"/>
  <c r="V28" i="20" s="1"/>
  <c r="R28" i="20"/>
  <c r="S28" i="20"/>
  <c r="Q29" i="20"/>
  <c r="V29" i="20" s="1"/>
  <c r="R29" i="20"/>
  <c r="S29" i="20"/>
  <c r="T29" i="20" s="1"/>
  <c r="Q30" i="20"/>
  <c r="V30" i="20" s="1"/>
  <c r="R30" i="20"/>
  <c r="W30" i="20" s="1"/>
  <c r="S30" i="20"/>
  <c r="Q31" i="20"/>
  <c r="V31" i="20" s="1"/>
  <c r="R31" i="20"/>
  <c r="S31" i="20"/>
  <c r="Q32" i="20"/>
  <c r="V32" i="20" s="1"/>
  <c r="R32" i="20"/>
  <c r="S32" i="20"/>
  <c r="Q33" i="20"/>
  <c r="V33" i="20" s="1"/>
  <c r="R33" i="20"/>
  <c r="W33" i="20" s="1"/>
  <c r="S33" i="20"/>
  <c r="X33" i="20" s="1"/>
  <c r="Q34" i="20"/>
  <c r="V34" i="20" s="1"/>
  <c r="R34" i="20"/>
  <c r="W34" i="20" s="1"/>
  <c r="S34" i="20"/>
  <c r="Q35" i="20"/>
  <c r="V35" i="20" s="1"/>
  <c r="R35" i="20"/>
  <c r="S35" i="20"/>
  <c r="Q36" i="20"/>
  <c r="V36" i="20" s="1"/>
  <c r="R36" i="20"/>
  <c r="S36" i="20"/>
  <c r="T36" i="20" s="1"/>
  <c r="Q37" i="20"/>
  <c r="V37" i="20" s="1"/>
  <c r="R37" i="20"/>
  <c r="S37" i="20"/>
  <c r="Q38" i="20"/>
  <c r="V38" i="20" s="1"/>
  <c r="R38" i="20"/>
  <c r="S38" i="20"/>
  <c r="T38" i="20" s="1"/>
  <c r="Q39" i="20"/>
  <c r="V39" i="20" s="1"/>
  <c r="R39" i="20"/>
  <c r="S39" i="20"/>
  <c r="X39" i="20" s="1"/>
  <c r="Q40" i="20"/>
  <c r="V40" i="20" s="1"/>
  <c r="R40" i="20"/>
  <c r="W40" i="20" s="1"/>
  <c r="S40" i="20"/>
  <c r="X40" i="20" s="1"/>
  <c r="Q41" i="20"/>
  <c r="V41" i="20" s="1"/>
  <c r="R41" i="20"/>
  <c r="W41" i="20" s="1"/>
  <c r="S41" i="20"/>
  <c r="X41" i="20" s="1"/>
  <c r="Q42" i="20"/>
  <c r="V42" i="20" s="1"/>
  <c r="R42" i="20"/>
  <c r="W42" i="20" s="1"/>
  <c r="S42" i="20"/>
  <c r="X42" i="20" s="1"/>
  <c r="Q43" i="20"/>
  <c r="V43" i="20" s="1"/>
  <c r="R43" i="20"/>
  <c r="W43" i="20" s="1"/>
  <c r="S43" i="20"/>
  <c r="Q44" i="20"/>
  <c r="V44" i="20" s="1"/>
  <c r="R44" i="20"/>
  <c r="U44" i="20" s="1"/>
  <c r="S44" i="20"/>
  <c r="Q45" i="20"/>
  <c r="V45" i="20" s="1"/>
  <c r="R45" i="20"/>
  <c r="U45" i="20" s="1"/>
  <c r="S45" i="20"/>
  <c r="T45" i="20" s="1"/>
  <c r="Q46" i="20"/>
  <c r="V46" i="20" s="1"/>
  <c r="R46" i="20"/>
  <c r="S46" i="20"/>
  <c r="Q47" i="20"/>
  <c r="V47" i="20" s="1"/>
  <c r="R47" i="20"/>
  <c r="S47" i="20"/>
  <c r="Q48" i="20"/>
  <c r="V48" i="20" s="1"/>
  <c r="R48" i="20"/>
  <c r="S48" i="20"/>
  <c r="Q49" i="20"/>
  <c r="V49" i="20" s="1"/>
  <c r="R49" i="20"/>
  <c r="W49" i="20" s="1"/>
  <c r="S49" i="20"/>
  <c r="T49" i="20" s="1"/>
  <c r="Q50" i="20"/>
  <c r="V50" i="20" s="1"/>
  <c r="R50" i="20"/>
  <c r="S50" i="20"/>
  <c r="X50" i="20" s="1"/>
  <c r="Q51" i="20"/>
  <c r="V51" i="20" s="1"/>
  <c r="R51" i="20"/>
  <c r="W51" i="20" s="1"/>
  <c r="S51" i="20"/>
  <c r="X51" i="20" s="1"/>
  <c r="Q52" i="20"/>
  <c r="V52" i="20" s="1"/>
  <c r="R52" i="20"/>
  <c r="S52" i="20"/>
  <c r="X52" i="20" s="1"/>
  <c r="Q53" i="20"/>
  <c r="V53" i="20" s="1"/>
  <c r="R53" i="20"/>
  <c r="U53" i="20" s="1"/>
  <c r="S53" i="20"/>
  <c r="Q54" i="20"/>
  <c r="V54" i="20" s="1"/>
  <c r="R54" i="20"/>
  <c r="S54" i="20"/>
  <c r="T54" i="20" s="1"/>
  <c r="Q55" i="20"/>
  <c r="V55" i="20" s="1"/>
  <c r="R55" i="20"/>
  <c r="S55" i="20"/>
  <c r="Q56" i="20"/>
  <c r="V56" i="20" s="1"/>
  <c r="R56" i="20"/>
  <c r="S56" i="20"/>
  <c r="Q57" i="20"/>
  <c r="V57" i="20" s="1"/>
  <c r="R57" i="20"/>
  <c r="S57" i="20"/>
  <c r="Q58" i="20"/>
  <c r="V58" i="20" s="1"/>
  <c r="R58" i="20"/>
  <c r="U58" i="20" s="1"/>
  <c r="S58" i="20"/>
  <c r="X58" i="20" s="1"/>
  <c r="Q59" i="20"/>
  <c r="V59" i="20" s="1"/>
  <c r="R59" i="20"/>
  <c r="U59" i="20" s="1"/>
  <c r="S59" i="20"/>
  <c r="X59" i="20" s="1"/>
  <c r="Q60" i="20"/>
  <c r="V60" i="20" s="1"/>
  <c r="R60" i="20"/>
  <c r="S60" i="20"/>
  <c r="Q61" i="20"/>
  <c r="V61" i="20" s="1"/>
  <c r="R61" i="20"/>
  <c r="U61" i="20" s="1"/>
  <c r="S61" i="20"/>
  <c r="X61" i="20" s="1"/>
  <c r="Q62" i="20"/>
  <c r="V62" i="20" s="1"/>
  <c r="R62" i="20"/>
  <c r="S62" i="20"/>
  <c r="X62" i="20" s="1"/>
  <c r="Q63" i="20"/>
  <c r="V63" i="20" s="1"/>
  <c r="R63" i="20"/>
  <c r="S63" i="20"/>
  <c r="T63" i="20" s="1"/>
  <c r="Q64" i="20"/>
  <c r="V64" i="20" s="1"/>
  <c r="R64" i="20"/>
  <c r="S64" i="20"/>
  <c r="Q65" i="20"/>
  <c r="V65" i="20" s="1"/>
  <c r="R65" i="20"/>
  <c r="S65" i="20"/>
  <c r="T65" i="20" s="1"/>
  <c r="Q66" i="20"/>
  <c r="V66" i="20" s="1"/>
  <c r="R66" i="20"/>
  <c r="S66" i="20"/>
  <c r="T66" i="20" s="1"/>
  <c r="Q67" i="20"/>
  <c r="V67" i="20" s="1"/>
  <c r="R67" i="20"/>
  <c r="U67" i="20" s="1"/>
  <c r="S67" i="20"/>
  <c r="Q68" i="20"/>
  <c r="V68" i="20" s="1"/>
  <c r="R68" i="20"/>
  <c r="S68" i="20"/>
  <c r="X68" i="20" s="1"/>
  <c r="Q69" i="20"/>
  <c r="V69" i="20" s="1"/>
  <c r="R69" i="20"/>
  <c r="W69" i="20" s="1"/>
  <c r="S69" i="20"/>
  <c r="Q70" i="20"/>
  <c r="V70" i="20" s="1"/>
  <c r="R70" i="20"/>
  <c r="S70" i="20"/>
  <c r="Q71" i="20"/>
  <c r="V71" i="20" s="1"/>
  <c r="R71" i="20"/>
  <c r="S71" i="20"/>
  <c r="X71" i="20" s="1"/>
  <c r="Q72" i="20"/>
  <c r="V72" i="20" s="1"/>
  <c r="R72" i="20"/>
  <c r="W72" i="20" s="1"/>
  <c r="S72" i="20"/>
  <c r="X72" i="20" s="1"/>
  <c r="Q73" i="20"/>
  <c r="V73" i="20" s="1"/>
  <c r="R73" i="20"/>
  <c r="W73" i="20" s="1"/>
  <c r="S73" i="20"/>
  <c r="T73" i="20" s="1"/>
  <c r="Q74" i="20"/>
  <c r="V74" i="20" s="1"/>
  <c r="R74" i="20"/>
  <c r="W74" i="20" s="1"/>
  <c r="S74" i="20"/>
  <c r="T74" i="20" s="1"/>
  <c r="Q75" i="20"/>
  <c r="V75" i="20" s="1"/>
  <c r="R75" i="20"/>
  <c r="S75" i="20"/>
  <c r="Q76" i="20"/>
  <c r="V76" i="20" s="1"/>
  <c r="R76" i="20"/>
  <c r="S76" i="20"/>
  <c r="T76" i="20" s="1"/>
  <c r="Q77" i="20"/>
  <c r="V77" i="20" s="1"/>
  <c r="R77" i="20"/>
  <c r="W77" i="20" s="1"/>
  <c r="S77" i="20"/>
  <c r="X77" i="20" s="1"/>
  <c r="Q78" i="20"/>
  <c r="V78" i="20" s="1"/>
  <c r="R78" i="20"/>
  <c r="S78" i="20"/>
  <c r="Q79" i="20"/>
  <c r="V79" i="20" s="1"/>
  <c r="R79" i="20"/>
  <c r="S79" i="20"/>
  <c r="X79" i="20" s="1"/>
  <c r="Q80" i="20"/>
  <c r="V80" i="20" s="1"/>
  <c r="R80" i="20"/>
  <c r="S80" i="20"/>
  <c r="X80" i="20" s="1"/>
  <c r="Q81" i="20"/>
  <c r="V81" i="20" s="1"/>
  <c r="R81" i="20"/>
  <c r="U81" i="20" s="1"/>
  <c r="S81" i="20"/>
  <c r="X81" i="20" s="1"/>
  <c r="Q82" i="20"/>
  <c r="V82" i="20" s="1"/>
  <c r="R82" i="20"/>
  <c r="S82" i="20"/>
  <c r="X82" i="20" s="1"/>
  <c r="Q83" i="20"/>
  <c r="V83" i="20" s="1"/>
  <c r="R83" i="20"/>
  <c r="S83" i="20"/>
  <c r="X83" i="20" s="1"/>
  <c r="Q84" i="20"/>
  <c r="V84" i="20" s="1"/>
  <c r="R84" i="20"/>
  <c r="W84" i="20" s="1"/>
  <c r="S84" i="20"/>
  <c r="X84" i="20" s="1"/>
  <c r="Q85" i="20"/>
  <c r="V85" i="20" s="1"/>
  <c r="R85" i="20"/>
  <c r="S85" i="20"/>
  <c r="Q86" i="20"/>
  <c r="V86" i="20" s="1"/>
  <c r="R86" i="20"/>
  <c r="U86" i="20" s="1"/>
  <c r="S86" i="20"/>
  <c r="T86" i="20" s="1"/>
  <c r="Q87" i="20"/>
  <c r="V87" i="20" s="1"/>
  <c r="R87" i="20"/>
  <c r="W87" i="20" s="1"/>
  <c r="S87" i="20"/>
  <c r="X87" i="20" s="1"/>
  <c r="Q88" i="20"/>
  <c r="V88" i="20" s="1"/>
  <c r="R88" i="20"/>
  <c r="W88" i="20" s="1"/>
  <c r="S88" i="20"/>
  <c r="Q89" i="20"/>
  <c r="V89" i="20" s="1"/>
  <c r="R89" i="20"/>
  <c r="W89" i="20" s="1"/>
  <c r="S89" i="20"/>
  <c r="Q90" i="20"/>
  <c r="V90" i="20" s="1"/>
  <c r="R90" i="20"/>
  <c r="S90" i="20"/>
  <c r="T90" i="20" s="1"/>
  <c r="Q91" i="20"/>
  <c r="V91" i="20" s="1"/>
  <c r="R91" i="20"/>
  <c r="W91" i="20" s="1"/>
  <c r="S91" i="20"/>
  <c r="Q92" i="20"/>
  <c r="V92" i="20" s="1"/>
  <c r="R92" i="20"/>
  <c r="U92" i="20" s="1"/>
  <c r="S92" i="20"/>
  <c r="T92" i="20" s="1"/>
  <c r="Q93" i="20"/>
  <c r="V93" i="20" s="1"/>
  <c r="R93" i="20"/>
  <c r="W93" i="20" s="1"/>
  <c r="S93" i="20"/>
  <c r="X93" i="20" s="1"/>
  <c r="Q94" i="20"/>
  <c r="V94" i="20" s="1"/>
  <c r="R94" i="20"/>
  <c r="S94" i="20"/>
  <c r="T94" i="20" s="1"/>
  <c r="Q95" i="20"/>
  <c r="V95" i="20" s="1"/>
  <c r="R95" i="20"/>
  <c r="S95" i="20"/>
  <c r="X95" i="20" s="1"/>
  <c r="Q96" i="20"/>
  <c r="V96" i="20" s="1"/>
  <c r="R96" i="20"/>
  <c r="W96" i="20" s="1"/>
  <c r="S96" i="20"/>
  <c r="Q97" i="20"/>
  <c r="V97" i="20" s="1"/>
  <c r="R97" i="20"/>
  <c r="S97" i="20"/>
  <c r="Q98" i="20"/>
  <c r="V98" i="20" s="1"/>
  <c r="R98" i="20"/>
  <c r="S98" i="20"/>
  <c r="T98" i="20" s="1"/>
  <c r="Q99" i="20"/>
  <c r="V99" i="20" s="1"/>
  <c r="R99" i="20"/>
  <c r="S99" i="20"/>
  <c r="T99" i="20" s="1"/>
  <c r="Q100" i="20"/>
  <c r="V100" i="20" s="1"/>
  <c r="R100" i="20"/>
  <c r="U100" i="20" s="1"/>
  <c r="S100" i="20"/>
  <c r="Q101" i="20"/>
  <c r="V101" i="20" s="1"/>
  <c r="R101" i="20"/>
  <c r="U101" i="20" s="1"/>
  <c r="S101" i="20"/>
  <c r="T101" i="20" s="1"/>
  <c r="Q102" i="20"/>
  <c r="V102" i="20" s="1"/>
  <c r="R102" i="20"/>
  <c r="W102" i="20" s="1"/>
  <c r="S102" i="20"/>
  <c r="Q103" i="20"/>
  <c r="V103" i="20" s="1"/>
  <c r="R103" i="20"/>
  <c r="W103" i="20" s="1"/>
  <c r="S103" i="20"/>
  <c r="Q104" i="20"/>
  <c r="V104" i="20" s="1"/>
  <c r="R104" i="20"/>
  <c r="U104" i="20" s="1"/>
  <c r="S104" i="20"/>
  <c r="X104" i="20" s="1"/>
  <c r="Q105" i="20"/>
  <c r="V105" i="20" s="1"/>
  <c r="R105" i="20"/>
  <c r="S105" i="20"/>
  <c r="X105" i="20" s="1"/>
  <c r="Q106" i="20"/>
  <c r="V106" i="20" s="1"/>
  <c r="R106" i="20"/>
  <c r="W106" i="20" s="1"/>
  <c r="S106" i="20"/>
  <c r="T106" i="20" s="1"/>
  <c r="Q107" i="20"/>
  <c r="V107" i="20" s="1"/>
  <c r="R107" i="20"/>
  <c r="S107" i="20"/>
  <c r="T107" i="20" s="1"/>
  <c r="Q108" i="20"/>
  <c r="V108" i="20" s="1"/>
  <c r="R108" i="20"/>
  <c r="W108" i="20" s="1"/>
  <c r="S108" i="20"/>
  <c r="T108" i="20" s="1"/>
  <c r="Q109" i="20"/>
  <c r="V109" i="20" s="1"/>
  <c r="R109" i="20"/>
  <c r="U109" i="20" s="1"/>
  <c r="S109" i="20"/>
  <c r="X109" i="20" s="1"/>
  <c r="Q110" i="20"/>
  <c r="V110" i="20" s="1"/>
  <c r="R110" i="20"/>
  <c r="W110" i="20" s="1"/>
  <c r="S110" i="20"/>
  <c r="Q111" i="20"/>
  <c r="V111" i="20" s="1"/>
  <c r="R111" i="20"/>
  <c r="S111" i="20"/>
  <c r="Q112" i="20"/>
  <c r="V112" i="20" s="1"/>
  <c r="R112" i="20"/>
  <c r="S112" i="20"/>
  <c r="Q113" i="20"/>
  <c r="V113" i="20" s="1"/>
  <c r="R113" i="20"/>
  <c r="S113" i="20"/>
  <c r="Q114" i="20"/>
  <c r="V114" i="20" s="1"/>
  <c r="R114" i="20"/>
  <c r="W114" i="20" s="1"/>
  <c r="S114" i="20"/>
  <c r="Q115" i="20"/>
  <c r="V115" i="20" s="1"/>
  <c r="R115" i="20"/>
  <c r="S115" i="20"/>
  <c r="T115" i="20" s="1"/>
  <c r="Q116" i="20"/>
  <c r="V116" i="20" s="1"/>
  <c r="R116" i="20"/>
  <c r="S116" i="20"/>
  <c r="T116" i="20" s="1"/>
  <c r="Q117" i="20"/>
  <c r="V117" i="20" s="1"/>
  <c r="R117" i="20"/>
  <c r="W117" i="20" s="1"/>
  <c r="S117" i="20"/>
  <c r="Q118" i="20"/>
  <c r="V118" i="20" s="1"/>
  <c r="R118" i="20"/>
  <c r="W118" i="20" s="1"/>
  <c r="S118" i="20"/>
  <c r="T118" i="20" s="1"/>
  <c r="Q119" i="20"/>
  <c r="V119" i="20" s="1"/>
  <c r="R119" i="20"/>
  <c r="S119" i="20"/>
  <c r="X119" i="20" s="1"/>
  <c r="Q120" i="20"/>
  <c r="V120" i="20" s="1"/>
  <c r="R120" i="20"/>
  <c r="U120" i="20" s="1"/>
  <c r="S120" i="20"/>
  <c r="X120" i="20" s="1"/>
  <c r="Q121" i="20"/>
  <c r="V121" i="20" s="1"/>
  <c r="R121" i="20"/>
  <c r="S121" i="20"/>
  <c r="X121" i="20" s="1"/>
  <c r="Q122" i="20"/>
  <c r="V122" i="20" s="1"/>
  <c r="R122" i="20"/>
  <c r="S122" i="20"/>
  <c r="T122" i="20" s="1"/>
  <c r="Q123" i="20"/>
  <c r="V123" i="20" s="1"/>
  <c r="R123" i="20"/>
  <c r="S123" i="20"/>
  <c r="Q124" i="20"/>
  <c r="V124" i="20" s="1"/>
  <c r="R124" i="20"/>
  <c r="W124" i="20" s="1"/>
  <c r="S124" i="20"/>
  <c r="Q125" i="20"/>
  <c r="V125" i="20" s="1"/>
  <c r="R125" i="20"/>
  <c r="W125" i="20" s="1"/>
  <c r="S125" i="20"/>
  <c r="T125" i="20" s="1"/>
  <c r="Q126" i="20"/>
  <c r="V126" i="20" s="1"/>
  <c r="R126" i="20"/>
  <c r="U126" i="20" s="1"/>
  <c r="S126" i="20"/>
  <c r="Q127" i="20"/>
  <c r="V127" i="20" s="1"/>
  <c r="R127" i="20"/>
  <c r="S127" i="20"/>
  <c r="X127" i="20" s="1"/>
  <c r="Q128" i="20"/>
  <c r="V128" i="20" s="1"/>
  <c r="R128" i="20"/>
  <c r="S128" i="20"/>
  <c r="T128" i="20" s="1"/>
  <c r="Q129" i="20"/>
  <c r="V129" i="20" s="1"/>
  <c r="R129" i="20"/>
  <c r="W129" i="20" s="1"/>
  <c r="S129" i="20"/>
  <c r="Q130" i="20"/>
  <c r="V130" i="20" s="1"/>
  <c r="R130" i="20"/>
  <c r="W130" i="20" s="1"/>
  <c r="S130" i="20"/>
  <c r="T130" i="20" s="1"/>
  <c r="Q131" i="20"/>
  <c r="V131" i="20" s="1"/>
  <c r="R131" i="20"/>
  <c r="S131" i="20"/>
  <c r="X131" i="20" s="1"/>
  <c r="Q132" i="20"/>
  <c r="V132" i="20" s="1"/>
  <c r="R132" i="20"/>
  <c r="S132" i="20"/>
  <c r="Q133" i="20"/>
  <c r="V133" i="20" s="1"/>
  <c r="R133" i="20"/>
  <c r="S133" i="20"/>
  <c r="T133" i="20" s="1"/>
  <c r="Q134" i="20"/>
  <c r="V134" i="20" s="1"/>
  <c r="R134" i="20"/>
  <c r="W134" i="20" s="1"/>
  <c r="S134" i="20"/>
  <c r="Q135" i="20"/>
  <c r="V135" i="20" s="1"/>
  <c r="R135" i="20"/>
  <c r="U135" i="20" s="1"/>
  <c r="S135" i="20"/>
  <c r="T135" i="20" s="1"/>
  <c r="Q136" i="20"/>
  <c r="V136" i="20" s="1"/>
  <c r="R136" i="20"/>
  <c r="U136" i="20" s="1"/>
  <c r="S136" i="20"/>
  <c r="T136" i="20" s="1"/>
  <c r="Q137" i="20"/>
  <c r="V137" i="20" s="1"/>
  <c r="R137" i="20"/>
  <c r="S137" i="20"/>
  <c r="T137" i="20" s="1"/>
  <c r="Q138" i="20"/>
  <c r="V138" i="20" s="1"/>
  <c r="R138" i="20"/>
  <c r="S138" i="20"/>
  <c r="T138" i="20" s="1"/>
  <c r="Q139" i="20"/>
  <c r="V139" i="20" s="1"/>
  <c r="R139" i="20"/>
  <c r="S139" i="20"/>
  <c r="T139" i="20" s="1"/>
  <c r="Q140" i="20"/>
  <c r="V140" i="20" s="1"/>
  <c r="R140" i="20"/>
  <c r="U140" i="20" s="1"/>
  <c r="S140" i="20"/>
  <c r="T140" i="20" s="1"/>
  <c r="Q141" i="20"/>
  <c r="V141" i="20" s="1"/>
  <c r="R141" i="20"/>
  <c r="S141" i="20"/>
  <c r="T141" i="20" s="1"/>
  <c r="Q142" i="20"/>
  <c r="V142" i="20" s="1"/>
  <c r="R142" i="20"/>
  <c r="S142" i="20"/>
  <c r="X142" i="20" s="1"/>
  <c r="Q143" i="20"/>
  <c r="V143" i="20" s="1"/>
  <c r="R143" i="20"/>
  <c r="W143" i="20" s="1"/>
  <c r="S143" i="20"/>
  <c r="T143" i="20" s="1"/>
  <c r="Q144" i="20"/>
  <c r="V144" i="20" s="1"/>
  <c r="R144" i="20"/>
  <c r="W144" i="20" s="1"/>
  <c r="S144" i="20"/>
  <c r="Q145" i="20"/>
  <c r="V145" i="20" s="1"/>
  <c r="R145" i="20"/>
  <c r="W145" i="20" s="1"/>
  <c r="S145" i="20"/>
  <c r="X145" i="20" s="1"/>
  <c r="Q146" i="20"/>
  <c r="V146" i="20" s="1"/>
  <c r="R146" i="20"/>
  <c r="W146" i="20" s="1"/>
  <c r="S146" i="20"/>
  <c r="T146" i="20" s="1"/>
  <c r="Q147" i="20"/>
  <c r="V147" i="20" s="1"/>
  <c r="R147" i="20"/>
  <c r="W147" i="20" s="1"/>
  <c r="S147" i="20"/>
  <c r="X147" i="20" s="1"/>
  <c r="Q148" i="20"/>
  <c r="V148" i="20" s="1"/>
  <c r="R148" i="20"/>
  <c r="W148" i="20" s="1"/>
  <c r="S148" i="20"/>
  <c r="X148" i="20" s="1"/>
  <c r="Q149" i="20"/>
  <c r="V149" i="20" s="1"/>
  <c r="R149" i="20"/>
  <c r="S149" i="20"/>
  <c r="X149" i="20" s="1"/>
  <c r="Q150" i="20"/>
  <c r="V150" i="20" s="1"/>
  <c r="R150" i="20"/>
  <c r="S150" i="20"/>
  <c r="Q151" i="20"/>
  <c r="V151" i="20" s="1"/>
  <c r="R151" i="20"/>
  <c r="U151" i="20" s="1"/>
  <c r="S151" i="20"/>
  <c r="X151" i="20" s="1"/>
  <c r="Q152" i="20"/>
  <c r="V152" i="20" s="1"/>
  <c r="R152" i="20"/>
  <c r="W152" i="20" s="1"/>
  <c r="S152" i="20"/>
  <c r="X152" i="20" s="1"/>
  <c r="Q153" i="20"/>
  <c r="V153" i="20" s="1"/>
  <c r="R153" i="20"/>
  <c r="S153" i="20"/>
  <c r="T153" i="20" s="1"/>
  <c r="Q154" i="20"/>
  <c r="V154" i="20" s="1"/>
  <c r="R154" i="20"/>
  <c r="S154" i="20"/>
  <c r="X154" i="20" s="1"/>
  <c r="Q155" i="20"/>
  <c r="V155" i="20" s="1"/>
  <c r="R155" i="20"/>
  <c r="S155" i="20"/>
  <c r="T155" i="20" s="1"/>
  <c r="Q156" i="20"/>
  <c r="V156" i="20" s="1"/>
  <c r="R156" i="20"/>
  <c r="U156" i="20" s="1"/>
  <c r="S156" i="20"/>
  <c r="T156" i="20" s="1"/>
  <c r="Q157" i="20"/>
  <c r="V157" i="20" s="1"/>
  <c r="R157" i="20"/>
  <c r="W157" i="20" s="1"/>
  <c r="S157" i="20"/>
  <c r="Q158" i="20"/>
  <c r="V158" i="20" s="1"/>
  <c r="R158" i="20"/>
  <c r="W158" i="20" s="1"/>
  <c r="S158" i="20"/>
  <c r="X158" i="20" s="1"/>
  <c r="Q159" i="20"/>
  <c r="V159" i="20" s="1"/>
  <c r="R159" i="20"/>
  <c r="S159" i="20"/>
  <c r="T159" i="20" s="1"/>
  <c r="Q160" i="20"/>
  <c r="V160" i="20" s="1"/>
  <c r="R160" i="20"/>
  <c r="U160" i="20" s="1"/>
  <c r="S160" i="20"/>
  <c r="T160" i="20" s="1"/>
  <c r="Q161" i="20"/>
  <c r="V161" i="20" s="1"/>
  <c r="R161" i="20"/>
  <c r="W161" i="20" s="1"/>
  <c r="S161" i="20"/>
  <c r="Q162" i="20"/>
  <c r="V162" i="20" s="1"/>
  <c r="R162" i="20"/>
  <c r="W162" i="20" s="1"/>
  <c r="S162" i="20"/>
  <c r="T162" i="20" s="1"/>
  <c r="Q163" i="20"/>
  <c r="V163" i="20" s="1"/>
  <c r="R163" i="20"/>
  <c r="S163" i="20"/>
  <c r="X163" i="20" s="1"/>
  <c r="Q164" i="20"/>
  <c r="V164" i="20" s="1"/>
  <c r="R164" i="20"/>
  <c r="W164" i="20" s="1"/>
  <c r="S164" i="20"/>
  <c r="X164" i="20" s="1"/>
  <c r="Q165" i="20"/>
  <c r="V165" i="20" s="1"/>
  <c r="R165" i="20"/>
  <c r="S165" i="20"/>
  <c r="Q166" i="20"/>
  <c r="V166" i="20" s="1"/>
  <c r="R166" i="20"/>
  <c r="W166" i="20" s="1"/>
  <c r="S166" i="20"/>
  <c r="X166" i="20" s="1"/>
  <c r="Q167" i="20"/>
  <c r="V167" i="20" s="1"/>
  <c r="R167" i="20"/>
  <c r="S167" i="20"/>
  <c r="T167" i="20" s="1"/>
  <c r="Q168" i="20"/>
  <c r="V168" i="20" s="1"/>
  <c r="R168" i="20"/>
  <c r="S168" i="20"/>
  <c r="Q169" i="20"/>
  <c r="V169" i="20" s="1"/>
  <c r="R169" i="20"/>
  <c r="S169" i="20"/>
  <c r="X169" i="20" s="1"/>
  <c r="Q170" i="20"/>
  <c r="V170" i="20" s="1"/>
  <c r="R170" i="20"/>
  <c r="W170" i="20" s="1"/>
  <c r="S170" i="20"/>
  <c r="Q172" i="20"/>
  <c r="V172" i="20" s="1"/>
  <c r="R172" i="20"/>
  <c r="W172" i="20" s="1"/>
  <c r="S172" i="20"/>
  <c r="Q173" i="20"/>
  <c r="V173" i="20" s="1"/>
  <c r="R173" i="20"/>
  <c r="S173" i="20"/>
  <c r="T173" i="20" s="1"/>
  <c r="Q174" i="20"/>
  <c r="V174" i="20" s="1"/>
  <c r="R174" i="20"/>
  <c r="S174" i="20"/>
  <c r="T174" i="20" s="1"/>
  <c r="Q175" i="20"/>
  <c r="V175" i="20" s="1"/>
  <c r="R175" i="20"/>
  <c r="U175" i="20" s="1"/>
  <c r="S175" i="20"/>
  <c r="T175" i="20" s="1"/>
  <c r="Q176" i="20"/>
  <c r="V176" i="20" s="1"/>
  <c r="R176" i="20"/>
  <c r="S176" i="20"/>
  <c r="T176" i="20" s="1"/>
  <c r="Q177" i="20"/>
  <c r="V177" i="20" s="1"/>
  <c r="R177" i="20"/>
  <c r="S177" i="20"/>
  <c r="T177" i="20" s="1"/>
  <c r="Q178" i="20"/>
  <c r="V178" i="20" s="1"/>
  <c r="R178" i="20"/>
  <c r="S178" i="20"/>
  <c r="Q179" i="20"/>
  <c r="V179" i="20" s="1"/>
  <c r="R179" i="20"/>
  <c r="S179" i="20"/>
  <c r="X179" i="20" s="1"/>
  <c r="Q180" i="20"/>
  <c r="V180" i="20" s="1"/>
  <c r="R180" i="20"/>
  <c r="W180" i="20" s="1"/>
  <c r="S180" i="20"/>
  <c r="Q181" i="20"/>
  <c r="V181" i="20" s="1"/>
  <c r="R181" i="20"/>
  <c r="S181" i="20"/>
  <c r="X181" i="20" s="1"/>
  <c r="Q182" i="20"/>
  <c r="V182" i="20" s="1"/>
  <c r="R182" i="20"/>
  <c r="W182" i="20" s="1"/>
  <c r="S182" i="20"/>
  <c r="T182" i="20" s="1"/>
  <c r="Q183" i="20"/>
  <c r="V183" i="20" s="1"/>
  <c r="R183" i="20"/>
  <c r="S183" i="20"/>
  <c r="T183" i="20" s="1"/>
  <c r="Q184" i="20"/>
  <c r="V184" i="20" s="1"/>
  <c r="R184" i="20"/>
  <c r="S184" i="20"/>
  <c r="X184" i="20" s="1"/>
  <c r="Q185" i="20"/>
  <c r="V185" i="20" s="1"/>
  <c r="R185" i="20"/>
  <c r="U185" i="20" s="1"/>
  <c r="S185" i="20"/>
  <c r="X185" i="20" s="1"/>
  <c r="Q186" i="20"/>
  <c r="V186" i="20" s="1"/>
  <c r="R186" i="20"/>
  <c r="S186" i="20"/>
  <c r="Q187" i="20"/>
  <c r="V187" i="20" s="1"/>
  <c r="R187" i="20"/>
  <c r="U187" i="20" s="1"/>
  <c r="S187" i="20"/>
  <c r="T187" i="20" s="1"/>
  <c r="Q188" i="20"/>
  <c r="V188" i="20" s="1"/>
  <c r="R188" i="20"/>
  <c r="S188" i="20"/>
  <c r="T188" i="20" s="1"/>
  <c r="Q189" i="20"/>
  <c r="V189" i="20" s="1"/>
  <c r="R189" i="20"/>
  <c r="W189" i="20" s="1"/>
  <c r="S189" i="20"/>
  <c r="X189" i="20" s="1"/>
  <c r="Q190" i="20"/>
  <c r="V190" i="20" s="1"/>
  <c r="R190" i="20"/>
  <c r="S190" i="20"/>
  <c r="T190" i="20" s="1"/>
  <c r="Q191" i="20"/>
  <c r="V191" i="20" s="1"/>
  <c r="R191" i="20"/>
  <c r="S191" i="20"/>
  <c r="T191" i="20" s="1"/>
  <c r="Q192" i="20"/>
  <c r="V192" i="20" s="1"/>
  <c r="R192" i="20"/>
  <c r="W192" i="20" s="1"/>
  <c r="S192" i="20"/>
  <c r="T192" i="20" s="1"/>
  <c r="Q193" i="20"/>
  <c r="V193" i="20" s="1"/>
  <c r="R193" i="20"/>
  <c r="U193" i="20" s="1"/>
  <c r="S193" i="20"/>
  <c r="Q194" i="20"/>
  <c r="V194" i="20" s="1"/>
  <c r="R194" i="20"/>
  <c r="W194" i="20" s="1"/>
  <c r="S194" i="20"/>
  <c r="T194" i="20" s="1"/>
  <c r="Q195" i="20"/>
  <c r="V195" i="20" s="1"/>
  <c r="R195" i="20"/>
  <c r="S195" i="20"/>
  <c r="Q196" i="20"/>
  <c r="V196" i="20" s="1"/>
  <c r="R196" i="20"/>
  <c r="S196" i="20"/>
  <c r="T196" i="20" s="1"/>
  <c r="Q197" i="20"/>
  <c r="V197" i="20" s="1"/>
  <c r="R197" i="20"/>
  <c r="U197" i="20" s="1"/>
  <c r="S197" i="20"/>
  <c r="X197" i="20" s="1"/>
  <c r="Q198" i="20"/>
  <c r="V198" i="20" s="1"/>
  <c r="R198" i="20"/>
  <c r="S198" i="20"/>
  <c r="X198" i="20" s="1"/>
  <c r="Q199" i="20"/>
  <c r="V199" i="20" s="1"/>
  <c r="R199" i="20"/>
  <c r="S199" i="20"/>
  <c r="X199" i="20" s="1"/>
  <c r="Q200" i="20"/>
  <c r="V200" i="20" s="1"/>
  <c r="R200" i="20"/>
  <c r="S200" i="20"/>
  <c r="X200" i="20" s="1"/>
  <c r="Q201" i="20"/>
  <c r="V201" i="20" s="1"/>
  <c r="R201" i="20"/>
  <c r="W201" i="20" s="1"/>
  <c r="S201" i="20"/>
  <c r="X201" i="20" s="1"/>
  <c r="Q202" i="20"/>
  <c r="V202" i="20" s="1"/>
  <c r="R202" i="20"/>
  <c r="W202" i="20" s="1"/>
  <c r="S202" i="20"/>
  <c r="Q203" i="20"/>
  <c r="V203" i="20" s="1"/>
  <c r="R203" i="20"/>
  <c r="S203" i="20"/>
  <c r="T203" i="20" s="1"/>
  <c r="Q204" i="20"/>
  <c r="V204" i="20" s="1"/>
  <c r="R204" i="20"/>
  <c r="S204" i="20"/>
  <c r="T204" i="20" s="1"/>
  <c r="Q205" i="20"/>
  <c r="V205" i="20" s="1"/>
  <c r="R205" i="20"/>
  <c r="S205" i="20"/>
  <c r="X205" i="20" s="1"/>
  <c r="Q206" i="20"/>
  <c r="V206" i="20" s="1"/>
  <c r="R206" i="20"/>
  <c r="S206" i="20"/>
  <c r="Q207" i="20"/>
  <c r="V207" i="20" s="1"/>
  <c r="R207" i="20"/>
  <c r="S207" i="20"/>
  <c r="T207" i="20" s="1"/>
  <c r="Q208" i="20"/>
  <c r="V208" i="20" s="1"/>
  <c r="R208" i="20"/>
  <c r="S208" i="20"/>
  <c r="T208" i="20" s="1"/>
  <c r="Q209" i="20"/>
  <c r="V209" i="20" s="1"/>
  <c r="R209" i="20"/>
  <c r="U209" i="20" s="1"/>
  <c r="S209" i="20"/>
  <c r="T209" i="20" s="1"/>
  <c r="Q210" i="20"/>
  <c r="V210" i="20" s="1"/>
  <c r="R210" i="20"/>
  <c r="U210" i="20" s="1"/>
  <c r="S210" i="20"/>
  <c r="T210" i="20" s="1"/>
  <c r="Q211" i="20"/>
  <c r="V211" i="20" s="1"/>
  <c r="R211" i="20"/>
  <c r="U211" i="20" s="1"/>
  <c r="S211" i="20"/>
  <c r="X211" i="20" s="1"/>
  <c r="Q212" i="20"/>
  <c r="V212" i="20" s="1"/>
  <c r="R212" i="20"/>
  <c r="W212" i="20" s="1"/>
  <c r="S212" i="20"/>
  <c r="T212" i="20" s="1"/>
  <c r="Q213" i="20"/>
  <c r="V213" i="20" s="1"/>
  <c r="R213" i="20"/>
  <c r="S213" i="20"/>
  <c r="T213" i="20" s="1"/>
  <c r="Q214" i="20"/>
  <c r="V214" i="20" s="1"/>
  <c r="R214" i="20"/>
  <c r="S214" i="20"/>
  <c r="Q215" i="20"/>
  <c r="V215" i="20" s="1"/>
  <c r="R215" i="20"/>
  <c r="S215" i="20"/>
  <c r="X215" i="20" s="1"/>
  <c r="Q216" i="20"/>
  <c r="V216" i="20" s="1"/>
  <c r="R216" i="20"/>
  <c r="S216" i="20"/>
  <c r="X216" i="20" s="1"/>
  <c r="Q217" i="20"/>
  <c r="V217" i="20" s="1"/>
  <c r="R217" i="20"/>
  <c r="W217" i="20" s="1"/>
  <c r="S217" i="20"/>
  <c r="X217" i="20" s="1"/>
  <c r="Q218" i="20"/>
  <c r="V218" i="20" s="1"/>
  <c r="R218" i="20"/>
  <c r="W218" i="20" s="1"/>
  <c r="S218" i="20"/>
  <c r="X218" i="20" s="1"/>
  <c r="Q219" i="20"/>
  <c r="V219" i="20" s="1"/>
  <c r="R219" i="20"/>
  <c r="S219" i="20"/>
  <c r="Q220" i="20"/>
  <c r="V220" i="20" s="1"/>
  <c r="R220" i="20"/>
  <c r="U220" i="20" s="1"/>
  <c r="S220" i="20"/>
  <c r="Q221" i="20"/>
  <c r="V221" i="20" s="1"/>
  <c r="R221" i="20"/>
  <c r="S221" i="20"/>
  <c r="X221" i="20" s="1"/>
  <c r="Q222" i="20"/>
  <c r="V222" i="20" s="1"/>
  <c r="R222" i="20"/>
  <c r="U222" i="20" s="1"/>
  <c r="S222" i="20"/>
  <c r="T222" i="20" s="1"/>
  <c r="Q223" i="20"/>
  <c r="V223" i="20" s="1"/>
  <c r="R223" i="20"/>
  <c r="S223" i="20"/>
  <c r="X223" i="20" s="1"/>
  <c r="Q224" i="20"/>
  <c r="V224" i="20" s="1"/>
  <c r="R224" i="20"/>
  <c r="W224" i="20" s="1"/>
  <c r="S224" i="20"/>
  <c r="X224" i="20" s="1"/>
  <c r="Q225" i="20"/>
  <c r="V225" i="20" s="1"/>
  <c r="R225" i="20"/>
  <c r="W225" i="20" s="1"/>
  <c r="S225" i="20"/>
  <c r="Q226" i="20"/>
  <c r="V226" i="20" s="1"/>
  <c r="R226" i="20"/>
  <c r="U226" i="20" s="1"/>
  <c r="S226" i="20"/>
  <c r="Q227" i="20"/>
  <c r="V227" i="20" s="1"/>
  <c r="R227" i="20"/>
  <c r="W227" i="20" s="1"/>
  <c r="S227" i="20"/>
  <c r="Q228" i="20"/>
  <c r="V228" i="20" s="1"/>
  <c r="R228" i="20"/>
  <c r="W228" i="20" s="1"/>
  <c r="S228" i="20"/>
  <c r="X228" i="20" s="1"/>
  <c r="Q229" i="20"/>
  <c r="V229" i="20" s="1"/>
  <c r="R229" i="20"/>
  <c r="U229" i="20" s="1"/>
  <c r="S229" i="20"/>
  <c r="Q230" i="20"/>
  <c r="V230" i="20" s="1"/>
  <c r="R230" i="20"/>
  <c r="U230" i="20" s="1"/>
  <c r="S230" i="20"/>
  <c r="Q231" i="20"/>
  <c r="V231" i="20" s="1"/>
  <c r="R231" i="20"/>
  <c r="S231" i="20"/>
  <c r="Q232" i="20"/>
  <c r="V232" i="20" s="1"/>
  <c r="R232" i="20"/>
  <c r="S232" i="20"/>
  <c r="Q233" i="20"/>
  <c r="V233" i="20" s="1"/>
  <c r="R233" i="20"/>
  <c r="S233" i="20"/>
  <c r="X233" i="20" s="1"/>
  <c r="Q234" i="20"/>
  <c r="V234" i="20" s="1"/>
  <c r="R234" i="20"/>
  <c r="W234" i="20" s="1"/>
  <c r="S234" i="20"/>
  <c r="T234" i="20" s="1"/>
  <c r="Q235" i="20"/>
  <c r="V235" i="20" s="1"/>
  <c r="R235" i="20"/>
  <c r="W235" i="20" s="1"/>
  <c r="S235" i="20"/>
  <c r="T235" i="20" s="1"/>
  <c r="Q236" i="20"/>
  <c r="V236" i="20" s="1"/>
  <c r="R236" i="20"/>
  <c r="S236" i="20"/>
  <c r="Q237" i="20"/>
  <c r="V237" i="20" s="1"/>
  <c r="R237" i="20"/>
  <c r="S237" i="20"/>
  <c r="T237" i="20" s="1"/>
  <c r="Q238" i="20"/>
  <c r="V238" i="20" s="1"/>
  <c r="R238" i="20"/>
  <c r="S238" i="20"/>
  <c r="Q239" i="20"/>
  <c r="V239" i="20" s="1"/>
  <c r="R239" i="20"/>
  <c r="U239" i="20" s="1"/>
  <c r="S239" i="20"/>
  <c r="Q240" i="20"/>
  <c r="V240" i="20" s="1"/>
  <c r="R240" i="20"/>
  <c r="W240" i="20" s="1"/>
  <c r="S240" i="20"/>
  <c r="T240" i="20" s="1"/>
  <c r="Q241" i="20"/>
  <c r="V241" i="20" s="1"/>
  <c r="R241" i="20"/>
  <c r="W241" i="20" s="1"/>
  <c r="S241" i="20"/>
  <c r="X241" i="20" s="1"/>
  <c r="Q242" i="20"/>
  <c r="V242" i="20" s="1"/>
  <c r="R242" i="20"/>
  <c r="U242" i="20" s="1"/>
  <c r="S242" i="20"/>
  <c r="X242" i="20" s="1"/>
  <c r="Q243" i="20"/>
  <c r="V243" i="20" s="1"/>
  <c r="R243" i="20"/>
  <c r="S243" i="20"/>
  <c r="Q244" i="20"/>
  <c r="V244" i="20" s="1"/>
  <c r="R244" i="20"/>
  <c r="U244" i="20" s="1"/>
  <c r="S244" i="20"/>
  <c r="X244" i="20" s="1"/>
  <c r="Q245" i="20"/>
  <c r="V245" i="20" s="1"/>
  <c r="R245" i="20"/>
  <c r="U245" i="20" s="1"/>
  <c r="S245" i="20"/>
  <c r="X245" i="20" s="1"/>
  <c r="Q246" i="20"/>
  <c r="V246" i="20" s="1"/>
  <c r="R246" i="20"/>
  <c r="S246" i="20"/>
  <c r="Q247" i="20"/>
  <c r="V247" i="20" s="1"/>
  <c r="R247" i="20"/>
  <c r="U247" i="20" s="1"/>
  <c r="S247" i="20"/>
  <c r="T247" i="20" s="1"/>
  <c r="Q248" i="20"/>
  <c r="V248" i="20" s="1"/>
  <c r="R248" i="20"/>
  <c r="S248" i="20"/>
  <c r="Q249" i="20"/>
  <c r="V249" i="20" s="1"/>
  <c r="R249" i="20"/>
  <c r="W249" i="20" s="1"/>
  <c r="S249" i="20"/>
  <c r="X249" i="20" s="1"/>
  <c r="Q250" i="20"/>
  <c r="V250" i="20" s="1"/>
  <c r="R250" i="20"/>
  <c r="W250" i="20" s="1"/>
  <c r="S250" i="20"/>
  <c r="X250" i="20" s="1"/>
  <c r="Q251" i="20"/>
  <c r="V251" i="20" s="1"/>
  <c r="R251" i="20"/>
  <c r="S251" i="20"/>
  <c r="T251" i="20" s="1"/>
  <c r="Q252" i="20"/>
  <c r="V252" i="20" s="1"/>
  <c r="R252" i="20"/>
  <c r="W252" i="20" s="1"/>
  <c r="S252" i="20"/>
  <c r="X252" i="20" s="1"/>
  <c r="Q253" i="20"/>
  <c r="V253" i="20" s="1"/>
  <c r="R253" i="20"/>
  <c r="U253" i="20" s="1"/>
  <c r="S253" i="20"/>
  <c r="X253" i="20" s="1"/>
  <c r="Q254" i="20"/>
  <c r="V254" i="20" s="1"/>
  <c r="R254" i="20"/>
  <c r="U254" i="20" s="1"/>
  <c r="S254" i="20"/>
  <c r="X254" i="20" s="1"/>
  <c r="Q255" i="20"/>
  <c r="V255" i="20" s="1"/>
  <c r="R255" i="20"/>
  <c r="S255" i="20"/>
  <c r="T255" i="20" s="1"/>
  <c r="Q256" i="20"/>
  <c r="V256" i="20" s="1"/>
  <c r="R256" i="20"/>
  <c r="U256" i="20" s="1"/>
  <c r="S256" i="20"/>
  <c r="Q257" i="20"/>
  <c r="V257" i="20" s="1"/>
  <c r="R257" i="20"/>
  <c r="U257" i="20" s="1"/>
  <c r="S257" i="20"/>
  <c r="T257" i="20" s="1"/>
  <c r="Q258" i="20"/>
  <c r="V258" i="20" s="1"/>
  <c r="R258" i="20"/>
  <c r="S258" i="20"/>
  <c r="Q259" i="20"/>
  <c r="V259" i="20" s="1"/>
  <c r="R259" i="20"/>
  <c r="S259" i="20"/>
  <c r="T259" i="20" s="1"/>
  <c r="Q260" i="20"/>
  <c r="V260" i="20" s="1"/>
  <c r="R260" i="20"/>
  <c r="U260" i="20" s="1"/>
  <c r="S260" i="20"/>
  <c r="Q261" i="20"/>
  <c r="V261" i="20" s="1"/>
  <c r="R261" i="20"/>
  <c r="S261" i="20"/>
  <c r="T261" i="20" s="1"/>
  <c r="Q262" i="20"/>
  <c r="V262" i="20" s="1"/>
  <c r="R262" i="20"/>
  <c r="S262" i="20"/>
  <c r="X262" i="20" s="1"/>
  <c r="Q263" i="20"/>
  <c r="V263" i="20" s="1"/>
  <c r="R263" i="20"/>
  <c r="S263" i="20"/>
  <c r="X263" i="20" s="1"/>
  <c r="Q264" i="20"/>
  <c r="V264" i="20" s="1"/>
  <c r="R264" i="20"/>
  <c r="U264" i="20" s="1"/>
  <c r="S264" i="20"/>
  <c r="X264" i="20" s="1"/>
  <c r="Q265" i="20"/>
  <c r="V265" i="20" s="1"/>
  <c r="R265" i="20"/>
  <c r="U265" i="20" s="1"/>
  <c r="S265" i="20"/>
  <c r="X265" i="20" s="1"/>
  <c r="Q266" i="20"/>
  <c r="V266" i="20" s="1"/>
  <c r="R266" i="20"/>
  <c r="W266" i="20" s="1"/>
  <c r="S266" i="20"/>
  <c r="X266" i="20" s="1"/>
  <c r="Q267" i="20"/>
  <c r="V267" i="20" s="1"/>
  <c r="R267" i="20"/>
  <c r="S267" i="20"/>
  <c r="Q268" i="20"/>
  <c r="V268" i="20" s="1"/>
  <c r="R268" i="20"/>
  <c r="U268" i="20" s="1"/>
  <c r="S268" i="20"/>
  <c r="X268" i="20" s="1"/>
  <c r="Q269" i="20"/>
  <c r="V269" i="20" s="1"/>
  <c r="R269" i="20"/>
  <c r="U269" i="20" s="1"/>
  <c r="S269" i="20"/>
  <c r="Q270" i="20"/>
  <c r="V270" i="20" s="1"/>
  <c r="R270" i="20"/>
  <c r="U270" i="20" s="1"/>
  <c r="S270" i="20"/>
  <c r="X270" i="20" s="1"/>
  <c r="Q271" i="20"/>
  <c r="V271" i="20" s="1"/>
  <c r="R271" i="20"/>
  <c r="S271" i="20"/>
  <c r="Q272" i="20"/>
  <c r="V272" i="20" s="1"/>
  <c r="R272" i="20"/>
  <c r="U272" i="20" s="1"/>
  <c r="S272" i="20"/>
  <c r="T272" i="20" s="1"/>
  <c r="Q273" i="20"/>
  <c r="V273" i="20" s="1"/>
  <c r="R273" i="20"/>
  <c r="S273" i="20"/>
  <c r="X273" i="20" s="1"/>
  <c r="Q274" i="20"/>
  <c r="V274" i="20" s="1"/>
  <c r="R274" i="20"/>
  <c r="U274" i="20" s="1"/>
  <c r="S274" i="20"/>
  <c r="X274" i="20" s="1"/>
  <c r="Q275" i="20"/>
  <c r="V275" i="20" s="1"/>
  <c r="R275" i="20"/>
  <c r="W275" i="20" s="1"/>
  <c r="S275" i="20"/>
  <c r="T275" i="20" s="1"/>
  <c r="Q276" i="20"/>
  <c r="V276" i="20" s="1"/>
  <c r="R276" i="20"/>
  <c r="W276" i="20" s="1"/>
  <c r="S276" i="20"/>
  <c r="X276" i="20" s="1"/>
  <c r="Q277" i="20"/>
  <c r="V277" i="20" s="1"/>
  <c r="R277" i="20"/>
  <c r="U277" i="20" s="1"/>
  <c r="S277" i="20"/>
  <c r="T277" i="20" s="1"/>
  <c r="Q278" i="20"/>
  <c r="V278" i="20" s="1"/>
  <c r="R278" i="20"/>
  <c r="S278" i="20"/>
  <c r="Q279" i="20"/>
  <c r="V279" i="20" s="1"/>
  <c r="R279" i="20"/>
  <c r="U279" i="20" s="1"/>
  <c r="S279" i="20"/>
  <c r="Q280" i="20"/>
  <c r="V280" i="20" s="1"/>
  <c r="R280" i="20"/>
  <c r="S280" i="20"/>
  <c r="T280" i="20" s="1"/>
  <c r="Q281" i="20"/>
  <c r="V281" i="20" s="1"/>
  <c r="R281" i="20"/>
  <c r="U281" i="20" s="1"/>
  <c r="S281" i="20"/>
  <c r="Q282" i="20"/>
  <c r="V282" i="20" s="1"/>
  <c r="R282" i="20"/>
  <c r="S282" i="20"/>
  <c r="X282" i="20" s="1"/>
  <c r="Q283" i="20"/>
  <c r="V283" i="20" s="1"/>
  <c r="R283" i="20"/>
  <c r="S283" i="20"/>
  <c r="T283" i="20" s="1"/>
  <c r="Q284" i="20"/>
  <c r="V284" i="20" s="1"/>
  <c r="R284" i="20"/>
  <c r="S284" i="20"/>
  <c r="T284" i="20" s="1"/>
  <c r="Q285" i="20"/>
  <c r="V285" i="20" s="1"/>
  <c r="R285" i="20"/>
  <c r="W285" i="20" s="1"/>
  <c r="S285" i="20"/>
  <c r="Q286" i="20"/>
  <c r="V286" i="20" s="1"/>
  <c r="R286" i="20"/>
  <c r="U286" i="20" s="1"/>
  <c r="S286" i="20"/>
  <c r="T286" i="20" s="1"/>
  <c r="Q287" i="20"/>
  <c r="V287" i="20" s="1"/>
  <c r="R287" i="20"/>
  <c r="W287" i="20" s="1"/>
  <c r="S287" i="20"/>
  <c r="X287" i="20" s="1"/>
  <c r="Q288" i="20"/>
  <c r="V288" i="20" s="1"/>
  <c r="R288" i="20"/>
  <c r="S288" i="20"/>
  <c r="X288" i="20" s="1"/>
  <c r="Q289" i="20"/>
  <c r="V289" i="20" s="1"/>
  <c r="R289" i="20"/>
  <c r="S289" i="20"/>
  <c r="Q290" i="20"/>
  <c r="V290" i="20" s="1"/>
  <c r="R290" i="20"/>
  <c r="W290" i="20" s="1"/>
  <c r="S290" i="20"/>
  <c r="X290" i="20" s="1"/>
  <c r="Q291" i="20"/>
  <c r="V291" i="20" s="1"/>
  <c r="R291" i="20"/>
  <c r="S291" i="20"/>
  <c r="X291" i="20" s="1"/>
  <c r="Q292" i="20"/>
  <c r="V292" i="20" s="1"/>
  <c r="R292" i="20"/>
  <c r="U292" i="20" s="1"/>
  <c r="S292" i="20"/>
  <c r="Q293" i="20"/>
  <c r="V293" i="20" s="1"/>
  <c r="R293" i="20"/>
  <c r="S293" i="20"/>
  <c r="T293" i="20" s="1"/>
  <c r="Q294" i="20"/>
  <c r="V294" i="20" s="1"/>
  <c r="R294" i="20"/>
  <c r="U294" i="20" s="1"/>
  <c r="S294" i="20"/>
  <c r="T294" i="20" s="1"/>
  <c r="Q295" i="20"/>
  <c r="V295" i="20" s="1"/>
  <c r="R295" i="20"/>
  <c r="S295" i="20"/>
  <c r="Q296" i="20"/>
  <c r="V296" i="20" s="1"/>
  <c r="R296" i="20"/>
  <c r="S296" i="20"/>
  <c r="Q297" i="20"/>
  <c r="V297" i="20" s="1"/>
  <c r="R297" i="20"/>
  <c r="U297" i="20" s="1"/>
  <c r="S297" i="20"/>
  <c r="T297" i="20" s="1"/>
  <c r="Q298" i="20"/>
  <c r="V298" i="20" s="1"/>
  <c r="R298" i="20"/>
  <c r="S298" i="20"/>
  <c r="X298" i="20" s="1"/>
  <c r="Q299" i="20"/>
  <c r="V299" i="20" s="1"/>
  <c r="R299" i="20"/>
  <c r="W299" i="20" s="1"/>
  <c r="S299" i="20"/>
  <c r="T299" i="20" s="1"/>
  <c r="Q300" i="20"/>
  <c r="V300" i="20" s="1"/>
  <c r="R300" i="20"/>
  <c r="S300" i="20"/>
  <c r="T300" i="20" s="1"/>
  <c r="Q301" i="20"/>
  <c r="V301" i="20" s="1"/>
  <c r="R301" i="20"/>
  <c r="S301" i="20"/>
  <c r="X301" i="20" s="1"/>
  <c r="Q302" i="20"/>
  <c r="V302" i="20" s="1"/>
  <c r="R302" i="20"/>
  <c r="S302" i="20"/>
  <c r="X302" i="20" s="1"/>
  <c r="Q303" i="20"/>
  <c r="V303" i="20" s="1"/>
  <c r="R303" i="20"/>
  <c r="S303" i="20"/>
  <c r="T303" i="20" s="1"/>
  <c r="Q304" i="20"/>
  <c r="V304" i="20" s="1"/>
  <c r="R304" i="20"/>
  <c r="S304" i="20"/>
  <c r="Q305" i="20"/>
  <c r="V305" i="20" s="1"/>
  <c r="R305" i="20"/>
  <c r="S305" i="20"/>
  <c r="X305" i="20" s="1"/>
  <c r="Q306" i="20"/>
  <c r="V306" i="20" s="1"/>
  <c r="R306" i="20"/>
  <c r="S306" i="20"/>
  <c r="T306" i="20" s="1"/>
  <c r="Q307" i="20"/>
  <c r="V307" i="20" s="1"/>
  <c r="R307" i="20"/>
  <c r="S307" i="20"/>
  <c r="X307" i="20" s="1"/>
  <c r="Q308" i="20"/>
  <c r="V308" i="20" s="1"/>
  <c r="R308" i="20"/>
  <c r="U308" i="20" s="1"/>
  <c r="S308" i="20"/>
  <c r="T308" i="20" s="1"/>
  <c r="Q309" i="20"/>
  <c r="V309" i="20" s="1"/>
  <c r="R309" i="20"/>
  <c r="S309" i="20"/>
  <c r="T309" i="20" s="1"/>
  <c r="Q310" i="20"/>
  <c r="V310" i="20" s="1"/>
  <c r="R310" i="20"/>
  <c r="S310" i="20"/>
  <c r="X310" i="20" s="1"/>
  <c r="Q311" i="20"/>
  <c r="V311" i="20" s="1"/>
  <c r="R311" i="20"/>
  <c r="U311" i="20" s="1"/>
  <c r="S311" i="20"/>
  <c r="X311" i="20" s="1"/>
  <c r="Q312" i="20"/>
  <c r="V312" i="20" s="1"/>
  <c r="R312" i="20"/>
  <c r="S312" i="20"/>
  <c r="T312" i="20" s="1"/>
  <c r="Q313" i="20"/>
  <c r="V313" i="20" s="1"/>
  <c r="R313" i="20"/>
  <c r="W313" i="20" s="1"/>
  <c r="S313" i="20"/>
  <c r="X313" i="20" s="1"/>
  <c r="Q314" i="20"/>
  <c r="V314" i="20" s="1"/>
  <c r="R314" i="20"/>
  <c r="S314" i="20"/>
  <c r="X314" i="20" s="1"/>
  <c r="Q315" i="20"/>
  <c r="V315" i="20" s="1"/>
  <c r="R315" i="20"/>
  <c r="S315" i="20"/>
  <c r="T315" i="20" s="1"/>
  <c r="Q316" i="20"/>
  <c r="V316" i="20" s="1"/>
  <c r="R316" i="20"/>
  <c r="W316" i="20" s="1"/>
  <c r="S316" i="20"/>
  <c r="Q317" i="20"/>
  <c r="V317" i="20" s="1"/>
  <c r="R317" i="20"/>
  <c r="S317" i="20"/>
  <c r="T317" i="20" s="1"/>
  <c r="Q318" i="20"/>
  <c r="V318" i="20" s="1"/>
  <c r="R318" i="20"/>
  <c r="S318" i="20"/>
  <c r="Q319" i="20"/>
  <c r="V319" i="20" s="1"/>
  <c r="R319" i="20"/>
  <c r="W319" i="20" s="1"/>
  <c r="S319" i="20"/>
  <c r="X319" i="20" s="1"/>
  <c r="Q320" i="20"/>
  <c r="V320" i="20" s="1"/>
  <c r="R320" i="20"/>
  <c r="U320" i="20" s="1"/>
  <c r="S320" i="20"/>
  <c r="Q321" i="20"/>
  <c r="V321" i="20" s="1"/>
  <c r="R321" i="20"/>
  <c r="S321" i="20"/>
  <c r="T321" i="20" s="1"/>
  <c r="Q322" i="20"/>
  <c r="V322" i="20" s="1"/>
  <c r="S322" i="20"/>
  <c r="X322" i="20" s="1"/>
  <c r="Q323" i="20"/>
  <c r="V323" i="20" s="1"/>
  <c r="R323" i="20"/>
  <c r="W323" i="20" s="1"/>
  <c r="S323" i="20"/>
  <c r="Q324" i="20"/>
  <c r="V324" i="20" s="1"/>
  <c r="R324" i="20"/>
  <c r="S324" i="20"/>
  <c r="Q325" i="20"/>
  <c r="V325" i="20" s="1"/>
  <c r="R325" i="20"/>
  <c r="W325" i="20" s="1"/>
  <c r="S325" i="20"/>
  <c r="Q326" i="20"/>
  <c r="V326" i="20" s="1"/>
  <c r="R326" i="20"/>
  <c r="W326" i="20" s="1"/>
  <c r="S326" i="20"/>
  <c r="T326" i="20" s="1"/>
  <c r="Q327" i="20"/>
  <c r="V327" i="20" s="1"/>
  <c r="R327" i="20"/>
  <c r="S327" i="20"/>
  <c r="T327" i="20" s="1"/>
  <c r="Q328" i="20"/>
  <c r="V328" i="20" s="1"/>
  <c r="R328" i="20"/>
  <c r="U328" i="20" s="1"/>
  <c r="S328" i="20"/>
  <c r="X328" i="20" s="1"/>
  <c r="Q329" i="20"/>
  <c r="V329" i="20" s="1"/>
  <c r="R329" i="20"/>
  <c r="U329" i="20" s="1"/>
  <c r="S329" i="20"/>
  <c r="X329" i="20" s="1"/>
  <c r="Q330" i="20"/>
  <c r="V330" i="20" s="1"/>
  <c r="R330" i="20"/>
  <c r="S330" i="20"/>
  <c r="T330" i="20" s="1"/>
  <c r="Q331" i="20"/>
  <c r="V331" i="20" s="1"/>
  <c r="R331" i="20"/>
  <c r="W331" i="20" s="1"/>
  <c r="S331" i="20"/>
  <c r="X331" i="20" s="1"/>
  <c r="Q332" i="20"/>
  <c r="V332" i="20" s="1"/>
  <c r="R332" i="20"/>
  <c r="S332" i="20"/>
  <c r="X332" i="20" s="1"/>
  <c r="Q333" i="20"/>
  <c r="V333" i="20" s="1"/>
  <c r="R333" i="20"/>
  <c r="S333" i="20"/>
  <c r="T333" i="20" s="1"/>
  <c r="Q334" i="20"/>
  <c r="V334" i="20" s="1"/>
  <c r="R334" i="20"/>
  <c r="S334" i="20"/>
  <c r="Q335" i="20"/>
  <c r="V335" i="20" s="1"/>
  <c r="R335" i="20"/>
  <c r="S335" i="20"/>
  <c r="X335" i="20" s="1"/>
  <c r="Q336" i="20"/>
  <c r="V336" i="20" s="1"/>
  <c r="R336" i="20"/>
  <c r="S336" i="20"/>
  <c r="T336" i="20" s="1"/>
  <c r="Q337" i="20"/>
  <c r="V337" i="20" s="1"/>
  <c r="R337" i="20"/>
  <c r="S337" i="20"/>
  <c r="Q338" i="20"/>
  <c r="V338" i="20" s="1"/>
  <c r="R338" i="20"/>
  <c r="S338" i="20"/>
  <c r="T338" i="20" s="1"/>
  <c r="Q339" i="20"/>
  <c r="V339" i="20" s="1"/>
  <c r="R339" i="20"/>
  <c r="S339" i="20"/>
  <c r="T339" i="20" s="1"/>
  <c r="Q340" i="20"/>
  <c r="V340" i="20" s="1"/>
  <c r="R340" i="20"/>
  <c r="U340" i="20" s="1"/>
  <c r="S340" i="20"/>
  <c r="X340" i="20" s="1"/>
  <c r="Q341" i="20"/>
  <c r="V341" i="20" s="1"/>
  <c r="R341" i="20"/>
  <c r="W341" i="20" s="1"/>
  <c r="S341" i="20"/>
  <c r="T341" i="20" s="1"/>
  <c r="Q342" i="20"/>
  <c r="V342" i="20" s="1"/>
  <c r="R342" i="20"/>
  <c r="S342" i="20"/>
  <c r="T342" i="20" s="1"/>
  <c r="Q343" i="20"/>
  <c r="V343" i="20" s="1"/>
  <c r="R343" i="20"/>
  <c r="W343" i="20" s="1"/>
  <c r="S343" i="20"/>
  <c r="X343" i="20" s="1"/>
  <c r="Q344" i="20"/>
  <c r="V344" i="20" s="1"/>
  <c r="R344" i="20"/>
  <c r="W344" i="20" s="1"/>
  <c r="S344" i="20"/>
  <c r="Q345" i="20"/>
  <c r="V345" i="20" s="1"/>
  <c r="R345" i="20"/>
  <c r="S345" i="20"/>
  <c r="T345" i="20" s="1"/>
  <c r="Q346" i="20"/>
  <c r="V346" i="20" s="1"/>
  <c r="R346" i="20"/>
  <c r="U346" i="20" s="1"/>
  <c r="S346" i="20"/>
  <c r="X346" i="20" s="1"/>
  <c r="Q347" i="20"/>
  <c r="V347" i="20" s="1"/>
  <c r="R347" i="20"/>
  <c r="U347" i="20" s="1"/>
  <c r="S347" i="20"/>
  <c r="X347" i="20" s="1"/>
  <c r="Q348" i="20"/>
  <c r="V348" i="20" s="1"/>
  <c r="R348" i="20"/>
  <c r="W348" i="20" s="1"/>
  <c r="S348" i="20"/>
  <c r="T348" i="20" s="1"/>
  <c r="Q349" i="20"/>
  <c r="V349" i="20" s="1"/>
  <c r="R349" i="20"/>
  <c r="S349" i="20"/>
  <c r="X349" i="20" s="1"/>
  <c r="Q350" i="20"/>
  <c r="V350" i="20" s="1"/>
  <c r="R350" i="20"/>
  <c r="W350" i="20" s="1"/>
  <c r="S350" i="20"/>
  <c r="T350" i="20" s="1"/>
  <c r="Q351" i="20"/>
  <c r="V351" i="20" s="1"/>
  <c r="R351" i="20"/>
  <c r="S351" i="20"/>
  <c r="Q352" i="20"/>
  <c r="V352" i="20" s="1"/>
  <c r="R352" i="20"/>
  <c r="W352" i="20" s="1"/>
  <c r="S352" i="20"/>
  <c r="T352" i="20" s="1"/>
  <c r="Q353" i="20"/>
  <c r="V353" i="20" s="1"/>
  <c r="R353" i="20"/>
  <c r="S353" i="20"/>
  <c r="Q354" i="20"/>
  <c r="V354" i="20" s="1"/>
  <c r="R354" i="20"/>
  <c r="W354" i="20" s="1"/>
  <c r="S354" i="20"/>
  <c r="X354" i="20" s="1"/>
  <c r="Q355" i="20"/>
  <c r="V355" i="20" s="1"/>
  <c r="R355" i="20"/>
  <c r="W355" i="20" s="1"/>
  <c r="S355" i="20"/>
  <c r="T355" i="20" s="1"/>
  <c r="Q356" i="20"/>
  <c r="V356" i="20" s="1"/>
  <c r="R356" i="20"/>
  <c r="S356" i="20"/>
  <c r="Q357" i="20"/>
  <c r="V357" i="20" s="1"/>
  <c r="R357" i="20"/>
  <c r="U357" i="20" s="1"/>
  <c r="S357" i="20"/>
  <c r="X357" i="20" s="1"/>
  <c r="Q358" i="20"/>
  <c r="V358" i="20" s="1"/>
  <c r="R358" i="20"/>
  <c r="U358" i="20" s="1"/>
  <c r="S358" i="20"/>
  <c r="X358" i="20" s="1"/>
  <c r="Q359" i="20"/>
  <c r="V359" i="20" s="1"/>
  <c r="R359" i="20"/>
  <c r="W359" i="20" s="1"/>
  <c r="S359" i="20"/>
  <c r="T359" i="20" s="1"/>
  <c r="Q360" i="20"/>
  <c r="V360" i="20" s="1"/>
  <c r="R360" i="20"/>
  <c r="S360" i="20"/>
  <c r="Q361" i="20"/>
  <c r="V361" i="20" s="1"/>
  <c r="R361" i="20"/>
  <c r="W361" i="20" s="1"/>
  <c r="S361" i="20"/>
  <c r="X361" i="20" s="1"/>
  <c r="Q362" i="20"/>
  <c r="V362" i="20" s="1"/>
  <c r="R362" i="20"/>
  <c r="W362" i="20" s="1"/>
  <c r="S362" i="20"/>
  <c r="Q363" i="20"/>
  <c r="V363" i="20" s="1"/>
  <c r="R363" i="20"/>
  <c r="S363" i="20"/>
  <c r="Q364" i="20"/>
  <c r="V364" i="20" s="1"/>
  <c r="R364" i="20"/>
  <c r="U364" i="20" s="1"/>
  <c r="S364" i="20"/>
  <c r="X364" i="20" s="1"/>
  <c r="Q365" i="20"/>
  <c r="V365" i="20" s="1"/>
  <c r="R365" i="20"/>
  <c r="S365" i="20"/>
  <c r="T365" i="20" s="1"/>
  <c r="Q366" i="20"/>
  <c r="V366" i="20" s="1"/>
  <c r="S366" i="20"/>
  <c r="X366" i="20" s="1"/>
  <c r="Q367" i="20"/>
  <c r="V367" i="20" s="1"/>
  <c r="R367" i="20"/>
  <c r="S367" i="20"/>
  <c r="T367" i="20" s="1"/>
  <c r="Q368" i="20"/>
  <c r="V368" i="20" s="1"/>
  <c r="R368" i="20"/>
  <c r="S368" i="20"/>
  <c r="Q369" i="20"/>
  <c r="V369" i="20" s="1"/>
  <c r="R369" i="20"/>
  <c r="W369" i="20" s="1"/>
  <c r="S369" i="20"/>
  <c r="Q370" i="20"/>
  <c r="V370" i="20" s="1"/>
  <c r="R370" i="20"/>
  <c r="U370" i="20" s="1"/>
  <c r="S370" i="20"/>
  <c r="X370" i="20" s="1"/>
  <c r="Q371" i="20"/>
  <c r="V371" i="20" s="1"/>
  <c r="R371" i="20"/>
  <c r="S371" i="20"/>
  <c r="T371" i="20" s="1"/>
  <c r="Q372" i="20"/>
  <c r="V372" i="20" s="1"/>
  <c r="R372" i="20"/>
  <c r="W372" i="20" s="1"/>
  <c r="S372" i="20"/>
  <c r="X372" i="20" s="1"/>
  <c r="Q373" i="20"/>
  <c r="V373" i="20" s="1"/>
  <c r="R373" i="20"/>
  <c r="S373" i="20"/>
  <c r="Q375" i="20"/>
  <c r="V375" i="20" s="1"/>
  <c r="R375" i="20"/>
  <c r="U375" i="20" s="1"/>
  <c r="S375" i="20"/>
  <c r="Q376" i="20"/>
  <c r="V376" i="20" s="1"/>
  <c r="R376" i="20"/>
  <c r="S376" i="20"/>
  <c r="Q377" i="20"/>
  <c r="V377" i="20" s="1"/>
  <c r="R377" i="20"/>
  <c r="S377" i="20"/>
  <c r="Q378" i="20"/>
  <c r="V378" i="20" s="1"/>
  <c r="R378" i="20"/>
  <c r="W378" i="20" s="1"/>
  <c r="S378" i="20"/>
  <c r="X378" i="20" s="1"/>
  <c r="Q379" i="20"/>
  <c r="V379" i="20" s="1"/>
  <c r="R379" i="20"/>
  <c r="W379" i="20" s="1"/>
  <c r="S379" i="20"/>
  <c r="Q380" i="20"/>
  <c r="V380" i="20" s="1"/>
  <c r="R380" i="20"/>
  <c r="S380" i="20"/>
  <c r="T380" i="20" s="1"/>
  <c r="Q381" i="20"/>
  <c r="V381" i="20" s="1"/>
  <c r="R381" i="20"/>
  <c r="S381" i="20"/>
  <c r="Q382" i="20"/>
  <c r="V382" i="20" s="1"/>
  <c r="R382" i="20"/>
  <c r="W382" i="20" s="1"/>
  <c r="S382" i="20"/>
  <c r="T382" i="20" s="1"/>
  <c r="Q383" i="20"/>
  <c r="V383" i="20" s="1"/>
  <c r="R383" i="20"/>
  <c r="W383" i="20" s="1"/>
  <c r="S383" i="20"/>
  <c r="T383" i="20" s="1"/>
  <c r="Q384" i="20"/>
  <c r="V384" i="20" s="1"/>
  <c r="R384" i="20"/>
  <c r="S384" i="20"/>
  <c r="X384" i="20" s="1"/>
  <c r="Q385" i="20"/>
  <c r="V385" i="20" s="1"/>
  <c r="R385" i="20"/>
  <c r="W385" i="20" s="1"/>
  <c r="S385" i="20"/>
  <c r="X385" i="20" s="1"/>
  <c r="Q386" i="20"/>
  <c r="V386" i="20" s="1"/>
  <c r="R386" i="20"/>
  <c r="S386" i="20"/>
  <c r="T386" i="20" s="1"/>
  <c r="Q389" i="20"/>
  <c r="V389" i="20" s="1"/>
  <c r="R389" i="20"/>
  <c r="U389" i="20" s="1"/>
  <c r="S389" i="20"/>
  <c r="Q390" i="20"/>
  <c r="V390" i="20" s="1"/>
  <c r="R390" i="20"/>
  <c r="S390" i="20"/>
  <c r="T390" i="20" s="1"/>
  <c r="Q392" i="20"/>
  <c r="V392" i="20" s="1"/>
  <c r="R392" i="20"/>
  <c r="W392" i="20" s="1"/>
  <c r="S392" i="20"/>
  <c r="T392" i="20" s="1"/>
  <c r="Q393" i="20"/>
  <c r="V393" i="20" s="1"/>
  <c r="R393" i="20"/>
  <c r="W393" i="20" s="1"/>
  <c r="S393" i="20"/>
  <c r="Q394" i="20"/>
  <c r="V394" i="20" s="1"/>
  <c r="R394" i="20"/>
  <c r="S394" i="20"/>
  <c r="X394" i="20" s="1"/>
  <c r="Q395" i="20"/>
  <c r="V395" i="20" s="1"/>
  <c r="R395" i="20"/>
  <c r="W395" i="20" s="1"/>
  <c r="S395" i="20"/>
  <c r="T395" i="20" s="1"/>
  <c r="Q396" i="20"/>
  <c r="V396" i="20" s="1"/>
  <c r="R396" i="20"/>
  <c r="S396" i="20"/>
  <c r="X396" i="20" s="1"/>
  <c r="Q397" i="20"/>
  <c r="V397" i="20" s="1"/>
  <c r="R397" i="20"/>
  <c r="U397" i="20" s="1"/>
  <c r="Q398" i="20"/>
  <c r="V398" i="20" s="1"/>
  <c r="R398" i="20"/>
  <c r="W398" i="20" s="1"/>
  <c r="Q399" i="20"/>
  <c r="V399" i="20" s="1"/>
  <c r="R399" i="20"/>
  <c r="U399" i="20" s="1"/>
  <c r="S399" i="20"/>
  <c r="X399" i="20" s="1"/>
  <c r="Q400" i="20"/>
  <c r="V400" i="20" s="1"/>
  <c r="R400" i="20"/>
  <c r="W400" i="20" s="1"/>
  <c r="S400" i="20"/>
  <c r="T400" i="20" s="1"/>
  <c r="Q401" i="20"/>
  <c r="V401" i="20" s="1"/>
  <c r="R401" i="20"/>
  <c r="U401" i="20" s="1"/>
  <c r="S401" i="20"/>
  <c r="X401" i="20" s="1"/>
  <c r="Q402" i="20"/>
  <c r="V402" i="20" s="1"/>
  <c r="R402" i="20"/>
  <c r="Q403" i="20"/>
  <c r="V403" i="20" s="1"/>
  <c r="R403" i="20"/>
  <c r="W403" i="20" s="1"/>
  <c r="S403" i="20"/>
  <c r="T403" i="20" s="1"/>
  <c r="Q404" i="20"/>
  <c r="V404" i="20" s="1"/>
  <c r="R404" i="20"/>
  <c r="U404" i="20" s="1"/>
  <c r="Q405" i="20"/>
  <c r="V405" i="20" s="1"/>
  <c r="R405" i="20"/>
  <c r="U405" i="20" s="1"/>
  <c r="Q406" i="20"/>
  <c r="V406" i="20" s="1"/>
  <c r="S406" i="20"/>
  <c r="T406" i="20" s="1"/>
  <c r="Q407" i="20"/>
  <c r="V407" i="20" s="1"/>
  <c r="R407" i="20"/>
  <c r="S407" i="20"/>
  <c r="X407" i="20" s="1"/>
  <c r="Q408" i="20"/>
  <c r="V408" i="20" s="1"/>
  <c r="R408" i="20"/>
  <c r="Q409" i="20"/>
  <c r="V409" i="20" s="1"/>
  <c r="S409" i="20"/>
  <c r="Q410" i="20"/>
  <c r="V410" i="20" s="1"/>
  <c r="R410" i="20"/>
  <c r="S410" i="20"/>
  <c r="X410" i="20" s="1"/>
  <c r="Q411" i="20"/>
  <c r="V411" i="20" s="1"/>
  <c r="R411" i="20"/>
  <c r="S411" i="20"/>
  <c r="X411" i="20" s="1"/>
  <c r="Q412" i="20"/>
  <c r="V412" i="20" s="1"/>
  <c r="R412" i="20"/>
  <c r="W412" i="20" s="1"/>
  <c r="S412" i="20"/>
  <c r="T412" i="20" s="1"/>
  <c r="Q413" i="20"/>
  <c r="V413" i="20" s="1"/>
  <c r="R413" i="20"/>
  <c r="U413" i="20" s="1"/>
  <c r="S413" i="20"/>
  <c r="Q414" i="20"/>
  <c r="V414" i="20" s="1"/>
  <c r="R414" i="20"/>
  <c r="W414" i="20" s="1"/>
  <c r="S414" i="20"/>
  <c r="T414" i="20" s="1"/>
  <c r="Q415" i="20"/>
  <c r="V415" i="20" s="1"/>
  <c r="R415" i="20"/>
  <c r="W415" i="20" s="1"/>
  <c r="S415" i="20"/>
  <c r="X415" i="20" s="1"/>
  <c r="Q416" i="20"/>
  <c r="V416" i="20" s="1"/>
  <c r="R416" i="20"/>
  <c r="W416" i="20" s="1"/>
  <c r="Q417" i="20"/>
  <c r="V417" i="20" s="1"/>
  <c r="R417" i="20"/>
  <c r="W417" i="20" s="1"/>
  <c r="S417" i="20"/>
  <c r="Q516" i="20"/>
  <c r="V516" i="20" s="1"/>
  <c r="R516" i="20"/>
  <c r="U516" i="20" s="1"/>
  <c r="S516" i="20"/>
  <c r="T516" i="20" s="1"/>
  <c r="Q517" i="20"/>
  <c r="V517" i="20" s="1"/>
  <c r="R517" i="20"/>
  <c r="U517" i="20" s="1"/>
  <c r="S517" i="20"/>
  <c r="X517" i="20" s="1"/>
  <c r="Q518" i="20"/>
  <c r="V518" i="20" s="1"/>
  <c r="R518" i="20"/>
  <c r="U518" i="20" s="1"/>
  <c r="S518" i="20"/>
  <c r="T518" i="20" s="1"/>
  <c r="Q519" i="20"/>
  <c r="V519" i="20" s="1"/>
  <c r="R519" i="20"/>
  <c r="S519" i="20"/>
  <c r="T519" i="20" s="1"/>
  <c r="Q520" i="20"/>
  <c r="V520" i="20" s="1"/>
  <c r="R520" i="20"/>
  <c r="U520" i="20" s="1"/>
  <c r="S520" i="20"/>
  <c r="X520" i="20" s="1"/>
  <c r="Q521" i="20"/>
  <c r="V521" i="20" s="1"/>
  <c r="R521" i="20"/>
  <c r="U521" i="20" s="1"/>
  <c r="S521" i="20"/>
  <c r="Q522" i="20"/>
  <c r="V522" i="20" s="1"/>
  <c r="R522" i="20"/>
  <c r="S522" i="20"/>
  <c r="T522" i="20" s="1"/>
  <c r="Q523" i="20"/>
  <c r="V523" i="20" s="1"/>
  <c r="R523" i="20"/>
  <c r="U523" i="20" s="1"/>
  <c r="S523" i="20"/>
  <c r="X523" i="20" s="1"/>
  <c r="Q524" i="20"/>
  <c r="V524" i="20" s="1"/>
  <c r="R524" i="20"/>
  <c r="W524" i="20" s="1"/>
  <c r="S524" i="20"/>
  <c r="X524" i="20" s="1"/>
  <c r="Q525" i="20"/>
  <c r="V525" i="20" s="1"/>
  <c r="R525" i="20"/>
  <c r="S525" i="20"/>
  <c r="Q526" i="20"/>
  <c r="V526" i="20" s="1"/>
  <c r="R526" i="20"/>
  <c r="U526" i="20" s="1"/>
  <c r="S526" i="20"/>
  <c r="Q527" i="20"/>
  <c r="V527" i="20" s="1"/>
  <c r="R527" i="20"/>
  <c r="U527" i="20" s="1"/>
  <c r="S527" i="20"/>
  <c r="X527" i="20" s="1"/>
  <c r="Q528" i="20"/>
  <c r="V528" i="20" s="1"/>
  <c r="R528" i="20"/>
  <c r="S528" i="20"/>
  <c r="T528" i="20" s="1"/>
  <c r="Q529" i="20"/>
  <c r="V529" i="20" s="1"/>
  <c r="R529" i="20"/>
  <c r="U529" i="20" s="1"/>
  <c r="S529" i="20"/>
  <c r="X529" i="20" s="1"/>
  <c r="Q530" i="20"/>
  <c r="V530" i="20" s="1"/>
  <c r="R530" i="20"/>
  <c r="S530" i="20"/>
  <c r="Q531" i="20"/>
  <c r="V531" i="20" s="1"/>
  <c r="R531" i="20"/>
  <c r="W531" i="20" s="1"/>
  <c r="S531" i="20"/>
  <c r="Q532" i="20"/>
  <c r="V532" i="20" s="1"/>
  <c r="R532" i="20"/>
  <c r="U532" i="20" s="1"/>
  <c r="S532" i="20"/>
  <c r="Q533" i="20"/>
  <c r="V533" i="20" s="1"/>
  <c r="R533" i="20"/>
  <c r="U533" i="20" s="1"/>
  <c r="S533" i="20"/>
  <c r="T533" i="20" s="1"/>
  <c r="Q534" i="20"/>
  <c r="V534" i="20" s="1"/>
  <c r="R534" i="20"/>
  <c r="U534" i="20" s="1"/>
  <c r="S534" i="20"/>
  <c r="Q535" i="20"/>
  <c r="V535" i="20" s="1"/>
  <c r="R535" i="20"/>
  <c r="U535" i="20" s="1"/>
  <c r="S535" i="20"/>
  <c r="Q537" i="20"/>
  <c r="V537" i="20" s="1"/>
  <c r="R537" i="20"/>
  <c r="U537" i="20" s="1"/>
  <c r="S537" i="20"/>
  <c r="T537" i="20" s="1"/>
  <c r="Q538" i="20"/>
  <c r="V538" i="20" s="1"/>
  <c r="R538" i="20"/>
  <c r="U538" i="20" s="1"/>
  <c r="S538" i="20"/>
  <c r="X538" i="20" s="1"/>
  <c r="Q539" i="20"/>
  <c r="V539" i="20" s="1"/>
  <c r="R539" i="20"/>
  <c r="U539" i="20" s="1"/>
  <c r="S539" i="20"/>
  <c r="T539" i="20" s="1"/>
  <c r="Q540" i="20"/>
  <c r="V540" i="20" s="1"/>
  <c r="R540" i="20"/>
  <c r="W540" i="20" s="1"/>
  <c r="S540" i="20"/>
  <c r="Q541" i="20"/>
  <c r="V541" i="20" s="1"/>
  <c r="R541" i="20"/>
  <c r="U541" i="20" s="1"/>
  <c r="S541" i="20"/>
  <c r="Q542" i="20"/>
  <c r="V542" i="20" s="1"/>
  <c r="R542" i="20"/>
  <c r="S542" i="20"/>
  <c r="T542" i="20" s="1"/>
  <c r="Q543" i="20"/>
  <c r="V543" i="20" s="1"/>
  <c r="R543" i="20"/>
  <c r="U543" i="20" s="1"/>
  <c r="S543" i="20"/>
  <c r="Q545" i="20"/>
  <c r="V545" i="20" s="1"/>
  <c r="R545" i="20"/>
  <c r="W545" i="20" s="1"/>
  <c r="S545" i="20"/>
  <c r="X545" i="20" s="1"/>
  <c r="Q546" i="20"/>
  <c r="V546" i="20" s="1"/>
  <c r="R546" i="20"/>
  <c r="W546" i="20" s="1"/>
  <c r="S546" i="20"/>
  <c r="T546" i="20" s="1"/>
  <c r="Q547" i="20"/>
  <c r="V547" i="20" s="1"/>
  <c r="R547" i="20"/>
  <c r="U547" i="20" s="1"/>
  <c r="S547" i="20"/>
  <c r="T547" i="20" s="1"/>
  <c r="Q548" i="20"/>
  <c r="V548" i="20" s="1"/>
  <c r="R548" i="20"/>
  <c r="U548" i="20" s="1"/>
  <c r="S548" i="20"/>
  <c r="Q549" i="20"/>
  <c r="V549" i="20" s="1"/>
  <c r="R549" i="20"/>
  <c r="S549" i="20"/>
  <c r="Q550" i="20"/>
  <c r="V550" i="20" s="1"/>
  <c r="R550" i="20"/>
  <c r="U550" i="20" s="1"/>
  <c r="S550" i="20"/>
  <c r="X550" i="20" s="1"/>
  <c r="Q551" i="20"/>
  <c r="V551" i="20" s="1"/>
  <c r="R551" i="20"/>
  <c r="S551" i="20"/>
  <c r="T551" i="20" s="1"/>
  <c r="Q552" i="20"/>
  <c r="V552" i="20" s="1"/>
  <c r="R552" i="20"/>
  <c r="U552" i="20" s="1"/>
  <c r="S552" i="20"/>
  <c r="T552" i="20" s="1"/>
  <c r="Q553" i="20"/>
  <c r="V553" i="20" s="1"/>
  <c r="R553" i="20"/>
  <c r="U553" i="20" s="1"/>
  <c r="S553" i="20"/>
  <c r="Q554" i="20"/>
  <c r="V554" i="20" s="1"/>
  <c r="R554" i="20"/>
  <c r="S554" i="20"/>
  <c r="X554" i="20" s="1"/>
  <c r="Q555" i="20"/>
  <c r="V555" i="20" s="1"/>
  <c r="R555" i="20"/>
  <c r="U555" i="20" s="1"/>
  <c r="S555" i="20"/>
  <c r="T555" i="20" s="1"/>
  <c r="Q556" i="20"/>
  <c r="V556" i="20" s="1"/>
  <c r="R556" i="20"/>
  <c r="U556" i="20" s="1"/>
  <c r="S556" i="20"/>
  <c r="Q557" i="20"/>
  <c r="V557" i="20" s="1"/>
  <c r="R557" i="20"/>
  <c r="U557" i="20" s="1"/>
  <c r="S557" i="20"/>
  <c r="X557" i="20" s="1"/>
  <c r="Q558" i="20"/>
  <c r="V558" i="20" s="1"/>
  <c r="R558" i="20"/>
  <c r="W558" i="20" s="1"/>
  <c r="S558" i="20"/>
  <c r="Q559" i="20"/>
  <c r="V559" i="20" s="1"/>
  <c r="R559" i="20"/>
  <c r="U559" i="20" s="1"/>
  <c r="S559" i="20"/>
  <c r="X559" i="20" s="1"/>
  <c r="Q560" i="20"/>
  <c r="V560" i="20" s="1"/>
  <c r="R560" i="20"/>
  <c r="S560" i="20"/>
  <c r="X560" i="20" s="1"/>
  <c r="Q561" i="20"/>
  <c r="V561" i="20" s="1"/>
  <c r="R561" i="20"/>
  <c r="W561" i="20" s="1"/>
  <c r="S561" i="20"/>
  <c r="T561" i="20" s="1"/>
  <c r="Q562" i="20"/>
  <c r="V562" i="20" s="1"/>
  <c r="R562" i="20"/>
  <c r="U562" i="20" s="1"/>
  <c r="S562" i="20"/>
  <c r="X562" i="20" s="1"/>
  <c r="Q563" i="20"/>
  <c r="V563" i="20" s="1"/>
  <c r="R563" i="20"/>
  <c r="U563" i="20" s="1"/>
  <c r="S563" i="20"/>
  <c r="T563" i="20" s="1"/>
  <c r="Q564" i="20"/>
  <c r="V564" i="20" s="1"/>
  <c r="R564" i="20"/>
  <c r="W564" i="20" s="1"/>
  <c r="S564" i="20"/>
  <c r="Q565" i="20"/>
  <c r="V565" i="20" s="1"/>
  <c r="R565" i="20"/>
  <c r="U565" i="20" s="1"/>
  <c r="S565" i="20"/>
  <c r="Q566" i="20"/>
  <c r="V566" i="20" s="1"/>
  <c r="R566" i="20"/>
  <c r="U566" i="20" s="1"/>
  <c r="S566" i="20"/>
  <c r="X566" i="20" s="1"/>
  <c r="Q567" i="20"/>
  <c r="V567" i="20" s="1"/>
  <c r="R567" i="20"/>
  <c r="U567" i="20" s="1"/>
  <c r="S567" i="20"/>
  <c r="Q568" i="20"/>
  <c r="V568" i="20" s="1"/>
  <c r="R568" i="20"/>
  <c r="U568" i="20" s="1"/>
  <c r="S568" i="20"/>
  <c r="X568" i="20" s="1"/>
  <c r="Q569" i="20"/>
  <c r="V569" i="20" s="1"/>
  <c r="R569" i="20"/>
  <c r="U569" i="20" s="1"/>
  <c r="S569" i="20"/>
  <c r="T569" i="20" s="1"/>
  <c r="Q570" i="20"/>
  <c r="V570" i="20" s="1"/>
  <c r="R570" i="20"/>
  <c r="S570" i="20"/>
  <c r="T570" i="20" s="1"/>
  <c r="Q571" i="20"/>
  <c r="V571" i="20" s="1"/>
  <c r="R571" i="20"/>
  <c r="U571" i="20" s="1"/>
  <c r="S571" i="20"/>
  <c r="X571" i="20" s="1"/>
  <c r="Q572" i="20"/>
  <c r="V572" i="20" s="1"/>
  <c r="R572" i="20"/>
  <c r="U572" i="20" s="1"/>
  <c r="S572" i="20"/>
  <c r="Q573" i="20"/>
  <c r="V573" i="20" s="1"/>
  <c r="R573" i="20"/>
  <c r="U573" i="20" s="1"/>
  <c r="S573" i="20"/>
  <c r="T573" i="20" s="1"/>
  <c r="Q574" i="20"/>
  <c r="V574" i="20" s="1"/>
  <c r="R574" i="20"/>
  <c r="U574" i="20" s="1"/>
  <c r="S574" i="20"/>
  <c r="X574" i="20" s="1"/>
  <c r="Q575" i="20"/>
  <c r="V575" i="20" s="1"/>
  <c r="R575" i="20"/>
  <c r="S575" i="20"/>
  <c r="X575" i="20" s="1"/>
  <c r="Q576" i="20"/>
  <c r="V576" i="20" s="1"/>
  <c r="R576" i="20"/>
  <c r="S576" i="20"/>
  <c r="T576" i="20" s="1"/>
  <c r="Q577" i="20"/>
  <c r="V577" i="20" s="1"/>
  <c r="R577" i="20"/>
  <c r="U577" i="20" s="1"/>
  <c r="S577" i="20"/>
  <c r="X577" i="20" s="1"/>
  <c r="Q578" i="20"/>
  <c r="V578" i="20" s="1"/>
  <c r="R578" i="20"/>
  <c r="U578" i="20" s="1"/>
  <c r="S578" i="20"/>
  <c r="Q579" i="20"/>
  <c r="V579" i="20" s="1"/>
  <c r="R579" i="20"/>
  <c r="W579" i="20" s="1"/>
  <c r="S579" i="20"/>
  <c r="T579" i="20" s="1"/>
  <c r="Q580" i="20"/>
  <c r="V580" i="20" s="1"/>
  <c r="R580" i="20"/>
  <c r="U580" i="20" s="1"/>
  <c r="S580" i="20"/>
  <c r="Q581" i="20"/>
  <c r="V581" i="20" s="1"/>
  <c r="R581" i="20"/>
  <c r="W581" i="20" s="1"/>
  <c r="S581" i="20"/>
  <c r="T581" i="20" s="1"/>
  <c r="Q582" i="20"/>
  <c r="V582" i="20" s="1"/>
  <c r="R582" i="20"/>
  <c r="U582" i="20" s="1"/>
  <c r="S582" i="20"/>
  <c r="T582" i="20" s="1"/>
  <c r="Q583" i="20"/>
  <c r="V583" i="20" s="1"/>
  <c r="R583" i="20"/>
  <c r="U583" i="20" s="1"/>
  <c r="S583" i="20"/>
  <c r="Q584" i="20"/>
  <c r="V584" i="20" s="1"/>
  <c r="R584" i="20"/>
  <c r="W584" i="20" s="1"/>
  <c r="S584" i="20"/>
  <c r="T584" i="20" s="1"/>
  <c r="Q585" i="20"/>
  <c r="V585" i="20" s="1"/>
  <c r="R585" i="20"/>
  <c r="S585" i="20"/>
  <c r="T585" i="20" s="1"/>
  <c r="Q586" i="20"/>
  <c r="V586" i="20" s="1"/>
  <c r="R586" i="20"/>
  <c r="U586" i="20" s="1"/>
  <c r="S586" i="20"/>
  <c r="Q587" i="20"/>
  <c r="V587" i="20" s="1"/>
  <c r="R587" i="20"/>
  <c r="S587" i="20"/>
  <c r="X587" i="20" s="1"/>
  <c r="Q588" i="20"/>
  <c r="V588" i="20" s="1"/>
  <c r="R588" i="20"/>
  <c r="S588" i="20"/>
  <c r="T588" i="20" s="1"/>
  <c r="Q589" i="20"/>
  <c r="V589" i="20" s="1"/>
  <c r="R589" i="20"/>
  <c r="U589" i="20" s="1"/>
  <c r="S589" i="20"/>
  <c r="Q590" i="20"/>
  <c r="V590" i="20" s="1"/>
  <c r="R590" i="20"/>
  <c r="W590" i="20" s="1"/>
  <c r="S590" i="20"/>
  <c r="X590" i="20" s="1"/>
  <c r="Q591" i="20"/>
  <c r="V591" i="20" s="1"/>
  <c r="R591" i="20"/>
  <c r="W591" i="20" s="1"/>
  <c r="S591" i="20"/>
  <c r="Q592" i="20"/>
  <c r="V592" i="20" s="1"/>
  <c r="R592" i="20"/>
  <c r="U592" i="20" s="1"/>
  <c r="S592" i="20"/>
  <c r="Q593" i="20"/>
  <c r="V593" i="20" s="1"/>
  <c r="R593" i="20"/>
  <c r="U593" i="20" s="1"/>
  <c r="S593" i="20"/>
  <c r="T593" i="20" s="1"/>
  <c r="Q594" i="20"/>
  <c r="V594" i="20" s="1"/>
  <c r="R594" i="20"/>
  <c r="U594" i="20" s="1"/>
  <c r="S594" i="20"/>
  <c r="Q595" i="20"/>
  <c r="V595" i="20" s="1"/>
  <c r="R595" i="20"/>
  <c r="U595" i="20" s="1"/>
  <c r="S595" i="20"/>
  <c r="X595" i="20" s="1"/>
  <c r="Q596" i="20"/>
  <c r="V596" i="20" s="1"/>
  <c r="R596" i="20"/>
  <c r="U596" i="20" s="1"/>
  <c r="S596" i="20"/>
  <c r="X596" i="20" s="1"/>
  <c r="Q597" i="20"/>
  <c r="V597" i="20" s="1"/>
  <c r="R597" i="20"/>
  <c r="U597" i="20" s="1"/>
  <c r="S597" i="20"/>
  <c r="T597" i="20" s="1"/>
  <c r="Q598" i="20"/>
  <c r="V598" i="20" s="1"/>
  <c r="R598" i="20"/>
  <c r="U598" i="20" s="1"/>
  <c r="S598" i="20"/>
  <c r="Q599" i="20"/>
  <c r="V599" i="20" s="1"/>
  <c r="R599" i="20"/>
  <c r="S599" i="20"/>
  <c r="Q600" i="20"/>
  <c r="V600" i="20" s="1"/>
  <c r="R600" i="20"/>
  <c r="S600" i="20"/>
  <c r="Q601" i="20"/>
  <c r="V601" i="20" s="1"/>
  <c r="R601" i="20"/>
  <c r="U601" i="20" s="1"/>
  <c r="S601" i="20"/>
  <c r="X601" i="20" s="1"/>
  <c r="Q602" i="20"/>
  <c r="V602" i="20" s="1"/>
  <c r="R602" i="20"/>
  <c r="S602" i="20"/>
  <c r="X602" i="20" s="1"/>
  <c r="Q603" i="20"/>
  <c r="V603" i="20" s="1"/>
  <c r="R603" i="20"/>
  <c r="U603" i="20" s="1"/>
  <c r="S603" i="20"/>
  <c r="T603" i="20" s="1"/>
  <c r="Q604" i="20"/>
  <c r="V604" i="20" s="1"/>
  <c r="R604" i="20"/>
  <c r="U604" i="20" s="1"/>
  <c r="S604" i="20"/>
  <c r="X604" i="20" s="1"/>
  <c r="Q605" i="20"/>
  <c r="V605" i="20" s="1"/>
  <c r="R605" i="20"/>
  <c r="U605" i="20" s="1"/>
  <c r="S605" i="20"/>
  <c r="T605" i="20" s="1"/>
  <c r="Q606" i="20"/>
  <c r="V606" i="20" s="1"/>
  <c r="R606" i="20"/>
  <c r="U606" i="20" s="1"/>
  <c r="S606" i="20"/>
  <c r="X606" i="20" s="1"/>
  <c r="Q607" i="20"/>
  <c r="V607" i="20" s="1"/>
  <c r="R607" i="20"/>
  <c r="U607" i="20" s="1"/>
  <c r="S607" i="20"/>
  <c r="T607" i="20" s="1"/>
  <c r="Q608" i="20"/>
  <c r="V608" i="20" s="1"/>
  <c r="R608" i="20"/>
  <c r="U608" i="20" s="1"/>
  <c r="S608" i="20"/>
  <c r="T608" i="20" s="1"/>
  <c r="Q609" i="20"/>
  <c r="V609" i="20" s="1"/>
  <c r="R609" i="20"/>
  <c r="U609" i="20" s="1"/>
  <c r="S609" i="20"/>
  <c r="X609" i="20" s="1"/>
  <c r="Q610" i="20"/>
  <c r="V610" i="20" s="1"/>
  <c r="R610" i="20"/>
  <c r="U610" i="20" s="1"/>
  <c r="S610" i="20"/>
  <c r="T610" i="20" s="1"/>
  <c r="Q611" i="20"/>
  <c r="V611" i="20" s="1"/>
  <c r="R611" i="20"/>
  <c r="W611" i="20" s="1"/>
  <c r="S611" i="20"/>
  <c r="T611" i="20" s="1"/>
  <c r="Q612" i="20"/>
  <c r="V612" i="20" s="1"/>
  <c r="R612" i="20"/>
  <c r="U612" i="20" s="1"/>
  <c r="S612" i="20"/>
  <c r="X612" i="20" s="1"/>
  <c r="Q613" i="20"/>
  <c r="V613" i="20" s="1"/>
  <c r="R613" i="20"/>
  <c r="W613" i="20" s="1"/>
  <c r="S613" i="20"/>
  <c r="Q614" i="20"/>
  <c r="V614" i="20" s="1"/>
  <c r="R614" i="20"/>
  <c r="S614" i="20"/>
  <c r="Q615" i="20"/>
  <c r="V615" i="20" s="1"/>
  <c r="R615" i="20"/>
  <c r="U615" i="20" s="1"/>
  <c r="S615" i="20"/>
  <c r="X615" i="20" s="1"/>
  <c r="Q616" i="20"/>
  <c r="V616" i="20" s="1"/>
  <c r="R616" i="20"/>
  <c r="W616" i="20" s="1"/>
  <c r="S616" i="20"/>
  <c r="Q617" i="20"/>
  <c r="V617" i="20" s="1"/>
  <c r="R617" i="20"/>
  <c r="S617" i="20"/>
  <c r="T617" i="20" s="1"/>
  <c r="Q618" i="20"/>
  <c r="V618" i="20" s="1"/>
  <c r="R618" i="20"/>
  <c r="U618" i="20" s="1"/>
  <c r="S618" i="20"/>
  <c r="Q619" i="20"/>
  <c r="V619" i="20" s="1"/>
  <c r="R619" i="20"/>
  <c r="U619" i="20" s="1"/>
  <c r="S619" i="20"/>
  <c r="X619" i="20" s="1"/>
  <c r="Q620" i="20"/>
  <c r="V620" i="20" s="1"/>
  <c r="R620" i="20"/>
  <c r="U620" i="20" s="1"/>
  <c r="S620" i="20"/>
  <c r="T620" i="20" s="1"/>
  <c r="Q621" i="20"/>
  <c r="V621" i="20" s="1"/>
  <c r="R621" i="20"/>
  <c r="U621" i="20" s="1"/>
  <c r="S621" i="20"/>
  <c r="X621" i="20" s="1"/>
  <c r="Q622" i="20"/>
  <c r="V622" i="20" s="1"/>
  <c r="R622" i="20"/>
  <c r="U622" i="20" s="1"/>
  <c r="S622" i="20"/>
  <c r="T622" i="20" s="1"/>
  <c r="Q625" i="20"/>
  <c r="V625" i="20" s="1"/>
  <c r="R625" i="20"/>
  <c r="U625" i="20" s="1"/>
  <c r="Q626" i="20"/>
  <c r="V626" i="20" s="1"/>
  <c r="R626" i="20"/>
  <c r="U626" i="20" s="1"/>
  <c r="Q6" i="20"/>
  <c r="V6" i="20" s="1"/>
  <c r="R6" i="20"/>
  <c r="S6" i="20"/>
  <c r="Q8" i="20"/>
  <c r="V8" i="20" s="1"/>
  <c r="R8" i="20"/>
  <c r="S8" i="20"/>
  <c r="Q9" i="20"/>
  <c r="V9" i="20" s="1"/>
  <c r="R9" i="20"/>
  <c r="U9" i="20" s="1"/>
  <c r="S9" i="20"/>
  <c r="T9" i="20" s="1"/>
  <c r="Q10" i="20"/>
  <c r="V10" i="20" s="1"/>
  <c r="R10" i="20"/>
  <c r="S10" i="20"/>
  <c r="X10" i="20" s="1"/>
  <c r="Q11" i="20"/>
  <c r="V11" i="20" s="1"/>
  <c r="R11" i="20"/>
  <c r="S11" i="20"/>
  <c r="X11" i="20" s="1"/>
  <c r="Q12" i="20"/>
  <c r="V12" i="20" s="1"/>
  <c r="R12" i="20"/>
  <c r="S12" i="20"/>
  <c r="T12" i="20" s="1"/>
  <c r="Q635" i="20"/>
  <c r="V635" i="20" s="1"/>
  <c r="R635" i="20"/>
  <c r="S635" i="20"/>
  <c r="X635" i="20" s="1"/>
  <c r="Q636" i="20"/>
  <c r="V636" i="20" s="1"/>
  <c r="R636" i="20"/>
  <c r="S636" i="20"/>
  <c r="X636" i="20" s="1"/>
  <c r="Q637" i="20"/>
  <c r="V637" i="20" s="1"/>
  <c r="R637" i="20"/>
  <c r="U637" i="20" s="1"/>
  <c r="S637" i="20"/>
  <c r="T637" i="20" s="1"/>
  <c r="Q638" i="20"/>
  <c r="V638" i="20" s="1"/>
  <c r="R638" i="20"/>
  <c r="U638" i="20" s="1"/>
  <c r="S638" i="20"/>
  <c r="X638" i="20" s="1"/>
  <c r="Q639" i="20"/>
  <c r="V639" i="20" s="1"/>
  <c r="R639" i="20"/>
  <c r="U639" i="20" s="1"/>
  <c r="S639" i="20"/>
  <c r="X639" i="20" s="1"/>
  <c r="Q640" i="20"/>
  <c r="V640" i="20" s="1"/>
  <c r="R640" i="20"/>
  <c r="U640" i="20" s="1"/>
  <c r="S640" i="20"/>
  <c r="T640" i="20" s="1"/>
  <c r="Q641" i="20"/>
  <c r="V641" i="20" s="1"/>
  <c r="R641" i="20"/>
  <c r="W641" i="20" s="1"/>
  <c r="S641" i="20"/>
  <c r="X641" i="20" s="1"/>
  <c r="Q642" i="20"/>
  <c r="V642" i="20" s="1"/>
  <c r="R642" i="20"/>
  <c r="U642" i="20" s="1"/>
  <c r="S642" i="20"/>
  <c r="X642" i="20" s="1"/>
  <c r="Q643" i="20"/>
  <c r="V643" i="20" s="1"/>
  <c r="R643" i="20"/>
  <c r="S643" i="20"/>
  <c r="T643" i="20" s="1"/>
  <c r="Q644" i="20"/>
  <c r="V644" i="20" s="1"/>
  <c r="R644" i="20"/>
  <c r="S644" i="20"/>
  <c r="X644" i="20" s="1"/>
  <c r="Q645" i="20"/>
  <c r="V645" i="20" s="1"/>
  <c r="R645" i="20"/>
  <c r="U645" i="20" s="1"/>
  <c r="S645" i="20"/>
  <c r="Q646" i="20"/>
  <c r="V646" i="20" s="1"/>
  <c r="R646" i="20"/>
  <c r="S646" i="20"/>
  <c r="X646" i="20" s="1"/>
  <c r="Q647" i="20"/>
  <c r="V647" i="20" s="1"/>
  <c r="R647" i="20"/>
  <c r="U647" i="20" s="1"/>
  <c r="S647" i="20"/>
  <c r="T647" i="20" s="1"/>
  <c r="Q648" i="20"/>
  <c r="V648" i="20" s="1"/>
  <c r="R648" i="20"/>
  <c r="S648" i="20"/>
  <c r="T648" i="20" s="1"/>
  <c r="Q649" i="20"/>
  <c r="V649" i="20" s="1"/>
  <c r="R649" i="20"/>
  <c r="S649" i="20"/>
  <c r="Q650" i="20"/>
  <c r="V650" i="20" s="1"/>
  <c r="R650" i="20"/>
  <c r="S650" i="20"/>
  <c r="Q652" i="20"/>
  <c r="V652" i="20" s="1"/>
  <c r="R652" i="20"/>
  <c r="S652" i="20"/>
  <c r="Q653" i="20"/>
  <c r="V653" i="20" s="1"/>
  <c r="R653" i="20"/>
  <c r="S653" i="20"/>
  <c r="Q654" i="20"/>
  <c r="V654" i="20" s="1"/>
  <c r="R654" i="20"/>
  <c r="U654" i="20" s="1"/>
  <c r="S654" i="20"/>
  <c r="T654" i="20" s="1"/>
  <c r="Q655" i="20"/>
  <c r="V655" i="20" s="1"/>
  <c r="R655" i="20"/>
  <c r="S655" i="20"/>
  <c r="X655" i="20" s="1"/>
  <c r="Q656" i="20"/>
  <c r="V656" i="20" s="1"/>
  <c r="R656" i="20"/>
  <c r="S656" i="20"/>
  <c r="T656" i="20" s="1"/>
  <c r="Q657" i="20"/>
  <c r="V657" i="20" s="1"/>
  <c r="R657" i="20"/>
  <c r="U657" i="20" s="1"/>
  <c r="S657" i="20"/>
  <c r="Q658" i="20"/>
  <c r="V658" i="20" s="1"/>
  <c r="R658" i="20"/>
  <c r="S658" i="20"/>
  <c r="T658" i="20" s="1"/>
  <c r="Q659" i="20"/>
  <c r="V659" i="20" s="1"/>
  <c r="R659" i="20"/>
  <c r="U659" i="20" s="1"/>
  <c r="S659" i="20"/>
  <c r="T659" i="20" s="1"/>
  <c r="Q660" i="20"/>
  <c r="V660" i="20" s="1"/>
  <c r="R660" i="20"/>
  <c r="S660" i="20"/>
  <c r="X660" i="20" s="1"/>
  <c r="Q661" i="20"/>
  <c r="V661" i="20" s="1"/>
  <c r="R661" i="20"/>
  <c r="U661" i="20" s="1"/>
  <c r="S661" i="20"/>
  <c r="X661" i="20" s="1"/>
  <c r="Q662" i="20"/>
  <c r="V662" i="20" s="1"/>
  <c r="R662" i="20"/>
  <c r="S662" i="20"/>
  <c r="X662" i="20" s="1"/>
  <c r="Q663" i="20"/>
  <c r="V663" i="20" s="1"/>
  <c r="R663" i="20"/>
  <c r="S663" i="20"/>
  <c r="Q664" i="20"/>
  <c r="V664" i="20" s="1"/>
  <c r="R664" i="20"/>
  <c r="S664" i="20"/>
  <c r="X664" i="20" s="1"/>
  <c r="Q665" i="20"/>
  <c r="V665" i="20" s="1"/>
  <c r="R665" i="20"/>
  <c r="W665" i="20" s="1"/>
  <c r="S665" i="20"/>
  <c r="T665" i="20" s="1"/>
  <c r="Q666" i="20"/>
  <c r="V666" i="20" s="1"/>
  <c r="R666" i="20"/>
  <c r="U666" i="20" s="1"/>
  <c r="S666" i="20"/>
  <c r="T666" i="20" s="1"/>
  <c r="Q667" i="20"/>
  <c r="V667" i="20" s="1"/>
  <c r="R667" i="20"/>
  <c r="U667" i="20" s="1"/>
  <c r="S667" i="20"/>
  <c r="Q668" i="20"/>
  <c r="V668" i="20" s="1"/>
  <c r="R668" i="20"/>
  <c r="W668" i="20" s="1"/>
  <c r="S668" i="20"/>
  <c r="Q669" i="20"/>
  <c r="V669" i="20" s="1"/>
  <c r="R669" i="20"/>
  <c r="S669" i="20"/>
  <c r="Q670" i="20"/>
  <c r="V670" i="20" s="1"/>
  <c r="R670" i="20"/>
  <c r="S670" i="20"/>
  <c r="X670" i="20" s="1"/>
  <c r="Q671" i="20"/>
  <c r="V671" i="20" s="1"/>
  <c r="R671" i="20"/>
  <c r="S671" i="20"/>
  <c r="X671" i="20" s="1"/>
  <c r="Q672" i="20"/>
  <c r="V672" i="20" s="1"/>
  <c r="R672" i="20"/>
  <c r="S672" i="20"/>
  <c r="T672" i="20" s="1"/>
  <c r="Q673" i="20"/>
  <c r="V673" i="20" s="1"/>
  <c r="R673" i="20"/>
  <c r="U673" i="20" s="1"/>
  <c r="S673" i="20"/>
  <c r="X673" i="20" s="1"/>
  <c r="Q674" i="20"/>
  <c r="V674" i="20" s="1"/>
  <c r="R674" i="20"/>
  <c r="S674" i="20"/>
  <c r="T674" i="20" s="1"/>
  <c r="Q675" i="20"/>
  <c r="V675" i="20" s="1"/>
  <c r="R675" i="20"/>
  <c r="S675" i="20"/>
  <c r="Q676" i="20"/>
  <c r="V676" i="20" s="1"/>
  <c r="R676" i="20"/>
  <c r="U676" i="20" s="1"/>
  <c r="S676" i="20"/>
  <c r="X676" i="20" s="1"/>
  <c r="Q677" i="20"/>
  <c r="V677" i="20" s="1"/>
  <c r="R677" i="20"/>
  <c r="U677" i="20" s="1"/>
  <c r="S677" i="20"/>
  <c r="X677" i="20" s="1"/>
  <c r="Q678" i="20"/>
  <c r="V678" i="20" s="1"/>
  <c r="R678" i="20"/>
  <c r="S678" i="20"/>
  <c r="X678" i="20" s="1"/>
  <c r="Q679" i="20"/>
  <c r="V679" i="20" s="1"/>
  <c r="R679" i="20"/>
  <c r="U679" i="20" s="1"/>
  <c r="S679" i="20"/>
  <c r="X679" i="20" s="1"/>
  <c r="Q680" i="20"/>
  <c r="V680" i="20" s="1"/>
  <c r="R680" i="20"/>
  <c r="S680" i="20"/>
  <c r="Q681" i="20"/>
  <c r="V681" i="20" s="1"/>
  <c r="R681" i="20"/>
  <c r="U681" i="20" s="1"/>
  <c r="S681" i="20"/>
  <c r="T681" i="20" s="1"/>
  <c r="Q682" i="20"/>
  <c r="V682" i="20" s="1"/>
  <c r="R682" i="20"/>
  <c r="U682" i="20" s="1"/>
  <c r="S682" i="20"/>
  <c r="Q683" i="20"/>
  <c r="V683" i="20" s="1"/>
  <c r="R683" i="20"/>
  <c r="S683" i="20"/>
  <c r="X683" i="20" s="1"/>
  <c r="Q684" i="20"/>
  <c r="V684" i="20" s="1"/>
  <c r="R684" i="20"/>
  <c r="S684" i="20"/>
  <c r="Q685" i="20"/>
  <c r="V685" i="20" s="1"/>
  <c r="R685" i="20"/>
  <c r="S685" i="20"/>
  <c r="T685" i="20" s="1"/>
  <c r="Q686" i="20"/>
  <c r="V686" i="20" s="1"/>
  <c r="R686" i="20"/>
  <c r="S686" i="20"/>
  <c r="X686" i="20" s="1"/>
  <c r="Q687" i="20"/>
  <c r="V687" i="20" s="1"/>
  <c r="R687" i="20"/>
  <c r="W687" i="20" s="1"/>
  <c r="S687" i="20"/>
  <c r="T687" i="20" s="1"/>
  <c r="Q688" i="20"/>
  <c r="V688" i="20" s="1"/>
  <c r="R688" i="20"/>
  <c r="W688" i="20" s="1"/>
  <c r="S688" i="20"/>
  <c r="Q689" i="20"/>
  <c r="V689" i="20" s="1"/>
  <c r="R689" i="20"/>
  <c r="U689" i="20" s="1"/>
  <c r="S689" i="20"/>
  <c r="T689" i="20" s="1"/>
  <c r="Q690" i="20"/>
  <c r="V690" i="20" s="1"/>
  <c r="R690" i="20"/>
  <c r="S690" i="20"/>
  <c r="X690" i="20" s="1"/>
  <c r="Q691" i="20"/>
  <c r="V691" i="20" s="1"/>
  <c r="R691" i="20"/>
  <c r="U691" i="20" s="1"/>
  <c r="S691" i="20"/>
  <c r="Q692" i="20"/>
  <c r="V692" i="20" s="1"/>
  <c r="R692" i="20"/>
  <c r="S692" i="20"/>
  <c r="T692" i="20" s="1"/>
  <c r="Q693" i="20"/>
  <c r="V693" i="20" s="1"/>
  <c r="R693" i="20"/>
  <c r="S693" i="20"/>
  <c r="X693" i="20" s="1"/>
  <c r="Q694" i="20"/>
  <c r="V694" i="20" s="1"/>
  <c r="R694" i="20"/>
  <c r="S694" i="20"/>
  <c r="X694" i="20" s="1"/>
  <c r="Q695" i="20"/>
  <c r="V695" i="20" s="1"/>
  <c r="R695" i="20"/>
  <c r="U695" i="20" s="1"/>
  <c r="S695" i="20"/>
  <c r="Q696" i="20"/>
  <c r="V696" i="20" s="1"/>
  <c r="R696" i="20"/>
  <c r="W696" i="20" s="1"/>
  <c r="S696" i="20"/>
  <c r="X696" i="20" s="1"/>
  <c r="Q697" i="20"/>
  <c r="V697" i="20" s="1"/>
  <c r="R697" i="20"/>
  <c r="S697" i="20"/>
  <c r="T697" i="20" s="1"/>
  <c r="Q698" i="20"/>
  <c r="V698" i="20" s="1"/>
  <c r="R698" i="20"/>
  <c r="U698" i="20" s="1"/>
  <c r="S698" i="20"/>
  <c r="X698" i="20" s="1"/>
  <c r="Q699" i="20"/>
  <c r="V699" i="20" s="1"/>
  <c r="R699" i="20"/>
  <c r="S699" i="20"/>
  <c r="X699" i="20" s="1"/>
  <c r="Q700" i="20"/>
  <c r="V700" i="20" s="1"/>
  <c r="R700" i="20"/>
  <c r="U700" i="20" s="1"/>
  <c r="S700" i="20"/>
  <c r="Q701" i="20"/>
  <c r="V701" i="20" s="1"/>
  <c r="R701" i="20"/>
  <c r="W701" i="20" s="1"/>
  <c r="S701" i="20"/>
  <c r="X701" i="20" s="1"/>
  <c r="Q702" i="20"/>
  <c r="V702" i="20" s="1"/>
  <c r="R702" i="20"/>
  <c r="U702" i="20" s="1"/>
  <c r="S702" i="20"/>
  <c r="Q703" i="20"/>
  <c r="V703" i="20" s="1"/>
  <c r="R703" i="20"/>
  <c r="S703" i="20"/>
  <c r="X703" i="20" s="1"/>
  <c r="Q704" i="20"/>
  <c r="V704" i="20" s="1"/>
  <c r="R704" i="20"/>
  <c r="S704" i="20"/>
  <c r="T704" i="20" s="1"/>
  <c r="Q705" i="20"/>
  <c r="V705" i="20" s="1"/>
  <c r="R705" i="20"/>
  <c r="U705" i="20" s="1"/>
  <c r="S705" i="20"/>
  <c r="T705" i="20" s="1"/>
  <c r="Q706" i="20"/>
  <c r="V706" i="20" s="1"/>
  <c r="R706" i="20"/>
  <c r="S706" i="20"/>
  <c r="X706" i="20" s="1"/>
  <c r="Q707" i="20"/>
  <c r="V707" i="20" s="1"/>
  <c r="R707" i="20"/>
  <c r="W707" i="20" s="1"/>
  <c r="S707" i="20"/>
  <c r="T707" i="20" s="1"/>
  <c r="Q708" i="20"/>
  <c r="V708" i="20" s="1"/>
  <c r="R708" i="20"/>
  <c r="U708" i="20" s="1"/>
  <c r="S708" i="20"/>
  <c r="Q709" i="20"/>
  <c r="V709" i="20" s="1"/>
  <c r="R709" i="20"/>
  <c r="S709" i="20"/>
  <c r="T709" i="20" s="1"/>
  <c r="Q710" i="20"/>
  <c r="V710" i="20" s="1"/>
  <c r="R710" i="20"/>
  <c r="S710" i="20"/>
  <c r="X710" i="20" s="1"/>
  <c r="Q711" i="20"/>
  <c r="V711" i="20" s="1"/>
  <c r="R711" i="20"/>
  <c r="S711" i="20"/>
  <c r="X711" i="20" s="1"/>
  <c r="Q712" i="20"/>
  <c r="V712" i="20" s="1"/>
  <c r="R712" i="20"/>
  <c r="S712" i="20"/>
  <c r="T712" i="20" s="1"/>
  <c r="Q713" i="20"/>
  <c r="V713" i="20" s="1"/>
  <c r="R713" i="20"/>
  <c r="S713" i="20"/>
  <c r="Q714" i="20"/>
  <c r="V714" i="20" s="1"/>
  <c r="R714" i="20"/>
  <c r="U714" i="20" s="1"/>
  <c r="S714" i="20"/>
  <c r="T714" i="20" s="1"/>
  <c r="Q715" i="20"/>
  <c r="V715" i="20" s="1"/>
  <c r="R715" i="20"/>
  <c r="S715" i="20"/>
  <c r="Q716" i="20"/>
  <c r="V716" i="20" s="1"/>
  <c r="R716" i="20"/>
  <c r="S716" i="20"/>
  <c r="Q717" i="20"/>
  <c r="V717" i="20" s="1"/>
  <c r="R717" i="20"/>
  <c r="S717" i="20"/>
  <c r="Q718" i="20"/>
  <c r="V718" i="20" s="1"/>
  <c r="R718" i="20"/>
  <c r="U718" i="20" s="1"/>
  <c r="S718" i="20"/>
  <c r="T718" i="20" s="1"/>
  <c r="Q719" i="20"/>
  <c r="V719" i="20" s="1"/>
  <c r="R719" i="20"/>
  <c r="S719" i="20"/>
  <c r="X719" i="20" s="1"/>
  <c r="Q720" i="20"/>
  <c r="V720" i="20" s="1"/>
  <c r="R720" i="20"/>
  <c r="U720" i="20" s="1"/>
  <c r="S720" i="20"/>
  <c r="Q721" i="20"/>
  <c r="V721" i="20" s="1"/>
  <c r="R721" i="20"/>
  <c r="W721" i="20" s="1"/>
  <c r="S721" i="20"/>
  <c r="X721" i="20" s="1"/>
  <c r="Q722" i="20"/>
  <c r="V722" i="20" s="1"/>
  <c r="R722" i="20"/>
  <c r="S722" i="20"/>
  <c r="X722" i="20" s="1"/>
  <c r="Q723" i="20"/>
  <c r="V723" i="20" s="1"/>
  <c r="R723" i="20"/>
  <c r="S723" i="20"/>
  <c r="Q724" i="20"/>
  <c r="V724" i="20" s="1"/>
  <c r="R724" i="20"/>
  <c r="U724" i="20" s="1"/>
  <c r="S724" i="20"/>
  <c r="X724" i="20" s="1"/>
  <c r="Q725" i="20"/>
  <c r="V725" i="20" s="1"/>
  <c r="R725" i="20"/>
  <c r="S725" i="20"/>
  <c r="Q726" i="20"/>
  <c r="V726" i="20" s="1"/>
  <c r="R726" i="20"/>
  <c r="U726" i="20" s="1"/>
  <c r="S726" i="20"/>
  <c r="Q727" i="20"/>
  <c r="V727" i="20" s="1"/>
  <c r="R727" i="20"/>
  <c r="W727" i="20" s="1"/>
  <c r="S727" i="20"/>
  <c r="Q728" i="20"/>
  <c r="V728" i="20" s="1"/>
  <c r="R728" i="20"/>
  <c r="W728" i="20" s="1"/>
  <c r="S728" i="20"/>
  <c r="T728" i="20" s="1"/>
  <c r="Q729" i="20"/>
  <c r="V729" i="20" s="1"/>
  <c r="R729" i="20"/>
  <c r="U729" i="20" s="1"/>
  <c r="S729" i="20"/>
  <c r="T729" i="20" s="1"/>
  <c r="Q730" i="20"/>
  <c r="V730" i="20" s="1"/>
  <c r="R730" i="20"/>
  <c r="S730" i="20"/>
  <c r="T730" i="20" s="1"/>
  <c r="Q731" i="20"/>
  <c r="V731" i="20" s="1"/>
  <c r="R731" i="20"/>
  <c r="S731" i="20"/>
  <c r="T731" i="20" s="1"/>
  <c r="Q732" i="20"/>
  <c r="V732" i="20" s="1"/>
  <c r="R732" i="20"/>
  <c r="W732" i="20" s="1"/>
  <c r="S732" i="20"/>
  <c r="X732" i="20" s="1"/>
  <c r="Q733" i="20"/>
  <c r="V733" i="20" s="1"/>
  <c r="R733" i="20"/>
  <c r="U733" i="20" s="1"/>
  <c r="S733" i="20"/>
  <c r="Q734" i="20"/>
  <c r="V734" i="20" s="1"/>
  <c r="R734" i="20"/>
  <c r="U734" i="20" s="1"/>
  <c r="S734" i="20"/>
  <c r="X734" i="20" s="1"/>
  <c r="Q735" i="20"/>
  <c r="V735" i="20" s="1"/>
  <c r="R735" i="20"/>
  <c r="W735" i="20" s="1"/>
  <c r="S735" i="20"/>
  <c r="T735" i="20" s="1"/>
  <c r="Q736" i="20"/>
  <c r="V736" i="20" s="1"/>
  <c r="R736" i="20"/>
  <c r="W736" i="20" s="1"/>
  <c r="S736" i="20"/>
  <c r="Q737" i="20"/>
  <c r="V737" i="20" s="1"/>
  <c r="R737" i="20"/>
  <c r="U737" i="20" s="1"/>
  <c r="S737" i="20"/>
  <c r="X737" i="20" s="1"/>
  <c r="Q738" i="20"/>
  <c r="V738" i="20" s="1"/>
  <c r="R738" i="20"/>
  <c r="U738" i="20" s="1"/>
  <c r="S738" i="20"/>
  <c r="X738" i="20" s="1"/>
  <c r="Q739" i="20"/>
  <c r="V739" i="20" s="1"/>
  <c r="R739" i="20"/>
  <c r="U739" i="20" s="1"/>
  <c r="S739" i="20"/>
  <c r="T739" i="20" s="1"/>
  <c r="Q740" i="20"/>
  <c r="V740" i="20" s="1"/>
  <c r="R740" i="20"/>
  <c r="U740" i="20" s="1"/>
  <c r="S740" i="20"/>
  <c r="T740" i="20" s="1"/>
  <c r="Q741" i="20"/>
  <c r="V741" i="20" s="1"/>
  <c r="R741" i="20"/>
  <c r="S741" i="20"/>
  <c r="T741" i="20" s="1"/>
  <c r="Q742" i="20"/>
  <c r="V742" i="20" s="1"/>
  <c r="R742" i="20"/>
  <c r="U742" i="20" s="1"/>
  <c r="S742" i="20"/>
  <c r="T742" i="20" s="1"/>
  <c r="Q743" i="20"/>
  <c r="V743" i="20" s="1"/>
  <c r="R743" i="20"/>
  <c r="S743" i="20"/>
  <c r="T743" i="20" s="1"/>
  <c r="Q744" i="20"/>
  <c r="V744" i="20" s="1"/>
  <c r="R744" i="20"/>
  <c r="W744" i="20" s="1"/>
  <c r="S744" i="20"/>
  <c r="X744" i="20" s="1"/>
  <c r="Q745" i="20"/>
  <c r="V745" i="20" s="1"/>
  <c r="R745" i="20"/>
  <c r="S745" i="20"/>
  <c r="X745" i="20" s="1"/>
  <c r="Q746" i="20"/>
  <c r="V746" i="20" s="1"/>
  <c r="R746" i="20"/>
  <c r="U746" i="20" s="1"/>
  <c r="S746" i="20"/>
  <c r="X746" i="20" s="1"/>
  <c r="Q747" i="20"/>
  <c r="V747" i="20" s="1"/>
  <c r="R747" i="20"/>
  <c r="S747" i="20"/>
  <c r="X747" i="20" s="1"/>
  <c r="Q748" i="20"/>
  <c r="V748" i="20" s="1"/>
  <c r="R748" i="20"/>
  <c r="S748" i="20"/>
  <c r="Q749" i="20"/>
  <c r="V749" i="20" s="1"/>
  <c r="R749" i="20"/>
  <c r="U749" i="20" s="1"/>
  <c r="S749" i="20"/>
  <c r="X749" i="20" s="1"/>
  <c r="Q750" i="20"/>
  <c r="V750" i="20" s="1"/>
  <c r="R750" i="20"/>
  <c r="S750" i="20"/>
  <c r="X750" i="20" s="1"/>
  <c r="Q751" i="20"/>
  <c r="V751" i="20" s="1"/>
  <c r="R751" i="20"/>
  <c r="S751" i="20"/>
  <c r="T751" i="20" s="1"/>
  <c r="Q752" i="20"/>
  <c r="V752" i="20" s="1"/>
  <c r="R752" i="20"/>
  <c r="W752" i="20" s="1"/>
  <c r="S752" i="20"/>
  <c r="T752" i="20" s="1"/>
  <c r="Q753" i="20"/>
  <c r="V753" i="20" s="1"/>
  <c r="R753" i="20"/>
  <c r="S753" i="20"/>
  <c r="T753" i="20" s="1"/>
  <c r="Q754" i="20"/>
  <c r="V754" i="20" s="1"/>
  <c r="R754" i="20"/>
  <c r="S754" i="20"/>
  <c r="Q755" i="20"/>
  <c r="V755" i="20" s="1"/>
  <c r="R755" i="20"/>
  <c r="W755" i="20" s="1"/>
  <c r="S755" i="20"/>
  <c r="X755" i="20" s="1"/>
  <c r="Q756" i="20"/>
  <c r="V756" i="20" s="1"/>
  <c r="R756" i="20"/>
  <c r="U756" i="20" s="1"/>
  <c r="S756" i="20"/>
  <c r="T756" i="20" s="1"/>
  <c r="Q757" i="20"/>
  <c r="V757" i="20" s="1"/>
  <c r="R757" i="20"/>
  <c r="W757" i="20" s="1"/>
  <c r="S757" i="20"/>
  <c r="X757" i="20" s="1"/>
  <c r="Q758" i="20"/>
  <c r="V758" i="20" s="1"/>
  <c r="R758" i="20"/>
  <c r="U758" i="20" s="1"/>
  <c r="S758" i="20"/>
  <c r="T758" i="20" s="1"/>
  <c r="Q759" i="20"/>
  <c r="V759" i="20" s="1"/>
  <c r="R759" i="20"/>
  <c r="U759" i="20" s="1"/>
  <c r="S759" i="20"/>
  <c r="Q760" i="20"/>
  <c r="V760" i="20" s="1"/>
  <c r="R760" i="20"/>
  <c r="W760" i="20" s="1"/>
  <c r="S760" i="20"/>
  <c r="X760" i="20" s="1"/>
  <c r="Q761" i="20"/>
  <c r="V761" i="20" s="1"/>
  <c r="R761" i="20"/>
  <c r="S761" i="20"/>
  <c r="Q762" i="20"/>
  <c r="V762" i="20" s="1"/>
  <c r="R762" i="20"/>
  <c r="W762" i="20" s="1"/>
  <c r="S762" i="20"/>
  <c r="T762" i="20" s="1"/>
  <c r="Q763" i="20"/>
  <c r="V763" i="20" s="1"/>
  <c r="R763" i="20"/>
  <c r="S763" i="20"/>
  <c r="T763" i="20" s="1"/>
  <c r="Q764" i="20"/>
  <c r="V764" i="20" s="1"/>
  <c r="R764" i="20"/>
  <c r="W764" i="20" s="1"/>
  <c r="S764" i="20"/>
  <c r="T764" i="20" s="1"/>
  <c r="Q765" i="20"/>
  <c r="V765" i="20" s="1"/>
  <c r="R765" i="20"/>
  <c r="S765" i="20"/>
  <c r="X765" i="20" s="1"/>
  <c r="Q766" i="20"/>
  <c r="V766" i="20" s="1"/>
  <c r="R766" i="20"/>
  <c r="U766" i="20" s="1"/>
  <c r="S766" i="20"/>
  <c r="T766" i="20" s="1"/>
  <c r="Q767" i="20"/>
  <c r="V767" i="20" s="1"/>
  <c r="R767" i="20"/>
  <c r="S767" i="20"/>
  <c r="T767" i="20" s="1"/>
  <c r="Q768" i="20"/>
  <c r="V768" i="20" s="1"/>
  <c r="R768" i="20"/>
  <c r="U768" i="20" s="1"/>
  <c r="S768" i="20"/>
  <c r="X768" i="20" s="1"/>
  <c r="Q769" i="20"/>
  <c r="V769" i="20" s="1"/>
  <c r="R769" i="20"/>
  <c r="S769" i="20"/>
  <c r="T769" i="20" s="1"/>
  <c r="Q770" i="20"/>
  <c r="V770" i="20" s="1"/>
  <c r="R770" i="20"/>
  <c r="W770" i="20" s="1"/>
  <c r="S770" i="20"/>
  <c r="Q771" i="20"/>
  <c r="V771" i="20" s="1"/>
  <c r="R771" i="20"/>
  <c r="W771" i="20" s="1"/>
  <c r="S771" i="20"/>
  <c r="X771" i="20" s="1"/>
  <c r="Q772" i="20"/>
  <c r="V772" i="20" s="1"/>
  <c r="R772" i="20"/>
  <c r="W772" i="20" s="1"/>
  <c r="S772" i="20"/>
  <c r="Q773" i="20"/>
  <c r="V773" i="20" s="1"/>
  <c r="R773" i="20"/>
  <c r="W773" i="20" s="1"/>
  <c r="S773" i="20"/>
  <c r="X773" i="20" s="1"/>
  <c r="Q774" i="20"/>
  <c r="V774" i="20" s="1"/>
  <c r="R774" i="20"/>
  <c r="W774" i="20" s="1"/>
  <c r="S774" i="20"/>
  <c r="X774" i="20" s="1"/>
  <c r="Q775" i="20"/>
  <c r="V775" i="20" s="1"/>
  <c r="R775" i="20"/>
  <c r="W775" i="20" s="1"/>
  <c r="S775" i="20"/>
  <c r="X775" i="20" s="1"/>
  <c r="Q776" i="20"/>
  <c r="V776" i="20" s="1"/>
  <c r="R776" i="20"/>
  <c r="W776" i="20" s="1"/>
  <c r="S776" i="20"/>
  <c r="T776" i="20" s="1"/>
  <c r="Q777" i="20"/>
  <c r="V777" i="20" s="1"/>
  <c r="R777" i="20"/>
  <c r="U777" i="20" s="1"/>
  <c r="S777" i="20"/>
  <c r="T777" i="20" s="1"/>
  <c r="Q778" i="20"/>
  <c r="V778" i="20" s="1"/>
  <c r="R778" i="20"/>
  <c r="U778" i="20" s="1"/>
  <c r="S778" i="20"/>
  <c r="X778" i="20" s="1"/>
  <c r="Q779" i="20"/>
  <c r="V779" i="20" s="1"/>
  <c r="R779" i="20"/>
  <c r="W779" i="20" s="1"/>
  <c r="S779" i="20"/>
  <c r="Q780" i="20"/>
  <c r="V780" i="20" s="1"/>
  <c r="R780" i="20"/>
  <c r="U780" i="20" s="1"/>
  <c r="S780" i="20"/>
  <c r="Q781" i="20"/>
  <c r="V781" i="20" s="1"/>
  <c r="R781" i="20"/>
  <c r="S781" i="20"/>
  <c r="X781" i="20" s="1"/>
  <c r="Q782" i="20"/>
  <c r="V782" i="20" s="1"/>
  <c r="R782" i="20"/>
  <c r="S782" i="20"/>
  <c r="Q783" i="20"/>
  <c r="V783" i="20" s="1"/>
  <c r="R783" i="20"/>
  <c r="W783" i="20" s="1"/>
  <c r="S783" i="20"/>
  <c r="X783" i="20" s="1"/>
  <c r="Q784" i="20"/>
  <c r="V784" i="20" s="1"/>
  <c r="R784" i="20"/>
  <c r="U784" i="20" s="1"/>
  <c r="S784" i="20"/>
  <c r="T784" i="20" s="1"/>
  <c r="Q785" i="20"/>
  <c r="V785" i="20" s="1"/>
  <c r="R785" i="20"/>
  <c r="S785" i="20"/>
  <c r="X785" i="20" s="1"/>
  <c r="Q786" i="20"/>
  <c r="V786" i="20" s="1"/>
  <c r="R786" i="20"/>
  <c r="U786" i="20" s="1"/>
  <c r="S786" i="20"/>
  <c r="X786" i="20" s="1"/>
  <c r="Q787" i="20"/>
  <c r="V787" i="20" s="1"/>
  <c r="R787" i="20"/>
  <c r="U787" i="20" s="1"/>
  <c r="S787" i="20"/>
  <c r="T787" i="20" s="1"/>
  <c r="Q788" i="20"/>
  <c r="V788" i="20" s="1"/>
  <c r="R788" i="20"/>
  <c r="W788" i="20" s="1"/>
  <c r="S788" i="20"/>
  <c r="T788" i="20" s="1"/>
  <c r="Q789" i="20"/>
  <c r="V789" i="20" s="1"/>
  <c r="R789" i="20"/>
  <c r="U789" i="20" s="1"/>
  <c r="S789" i="20"/>
  <c r="Q790" i="20"/>
  <c r="V790" i="20" s="1"/>
  <c r="R790" i="20"/>
  <c r="U790" i="20" s="1"/>
  <c r="S790" i="20"/>
  <c r="T790" i="20" s="1"/>
  <c r="Q791" i="20"/>
  <c r="V791" i="20" s="1"/>
  <c r="R791" i="20"/>
  <c r="W791" i="20" s="1"/>
  <c r="S791" i="20"/>
  <c r="Q792" i="20"/>
  <c r="V792" i="20" s="1"/>
  <c r="R792" i="20"/>
  <c r="U792" i="20" s="1"/>
  <c r="S792" i="20"/>
  <c r="T792" i="20" s="1"/>
  <c r="Q793" i="20"/>
  <c r="V793" i="20" s="1"/>
  <c r="R793" i="20"/>
  <c r="W793" i="20" s="1"/>
  <c r="S793" i="20"/>
  <c r="X793" i="20" s="1"/>
  <c r="Q794" i="20"/>
  <c r="V794" i="20" s="1"/>
  <c r="R794" i="20"/>
  <c r="W794" i="20" s="1"/>
  <c r="S794" i="20"/>
  <c r="X794" i="20" s="1"/>
  <c r="Q795" i="20"/>
  <c r="V795" i="20" s="1"/>
  <c r="R795" i="20"/>
  <c r="W795" i="20" s="1"/>
  <c r="S795" i="20"/>
  <c r="T795" i="20" s="1"/>
  <c r="Q796" i="20"/>
  <c r="V796" i="20" s="1"/>
  <c r="R796" i="20"/>
  <c r="W796" i="20" s="1"/>
  <c r="S796" i="20"/>
  <c r="X796" i="20" s="1"/>
  <c r="Q797" i="20"/>
  <c r="V797" i="20" s="1"/>
  <c r="R797" i="20"/>
  <c r="W797" i="20" s="1"/>
  <c r="S797" i="20"/>
  <c r="T797" i="20" s="1"/>
  <c r="Q798" i="20"/>
  <c r="V798" i="20" s="1"/>
  <c r="R798" i="20"/>
  <c r="U798" i="20" s="1"/>
  <c r="S798" i="20"/>
  <c r="T798" i="20" s="1"/>
  <c r="Q799" i="20"/>
  <c r="V799" i="20" s="1"/>
  <c r="R799" i="20"/>
  <c r="W799" i="20" s="1"/>
  <c r="S799" i="20"/>
  <c r="X799" i="20" s="1"/>
  <c r="Q800" i="20"/>
  <c r="V800" i="20" s="1"/>
  <c r="R800" i="20"/>
  <c r="W800" i="20" s="1"/>
  <c r="S800" i="20"/>
  <c r="T800" i="20" s="1"/>
  <c r="Q801" i="20"/>
  <c r="V801" i="20" s="1"/>
  <c r="R801" i="20"/>
  <c r="U801" i="20" s="1"/>
  <c r="S801" i="20"/>
  <c r="X801" i="20" s="1"/>
  <c r="Q802" i="20"/>
  <c r="V802" i="20" s="1"/>
  <c r="R802" i="20"/>
  <c r="U802" i="20" s="1"/>
  <c r="S802" i="20"/>
  <c r="X802" i="20" s="1"/>
  <c r="Q803" i="20"/>
  <c r="V803" i="20" s="1"/>
  <c r="R803" i="20"/>
  <c r="W803" i="20" s="1"/>
  <c r="S803" i="20"/>
  <c r="T803" i="20" s="1"/>
  <c r="Q804" i="20"/>
  <c r="V804" i="20" s="1"/>
  <c r="R804" i="20"/>
  <c r="W804" i="20" s="1"/>
  <c r="S804" i="20"/>
  <c r="X804" i="20" s="1"/>
  <c r="Q805" i="20"/>
  <c r="V805" i="20" s="1"/>
  <c r="R805" i="20"/>
  <c r="W805" i="20" s="1"/>
  <c r="S805" i="20"/>
  <c r="X805" i="20" s="1"/>
  <c r="Q806" i="20"/>
  <c r="V806" i="20" s="1"/>
  <c r="R806" i="20"/>
  <c r="W806" i="20" s="1"/>
  <c r="S806" i="20"/>
  <c r="X806" i="20" s="1"/>
  <c r="Q807" i="20"/>
  <c r="V807" i="20" s="1"/>
  <c r="R807" i="20"/>
  <c r="S807" i="20"/>
  <c r="X807" i="20" s="1"/>
  <c r="Q808" i="20"/>
  <c r="V808" i="20" s="1"/>
  <c r="R808" i="20"/>
  <c r="U808" i="20" s="1"/>
  <c r="S808" i="20"/>
  <c r="T808" i="20" s="1"/>
  <c r="Q809" i="20"/>
  <c r="V809" i="20" s="1"/>
  <c r="R809" i="20"/>
  <c r="W809" i="20" s="1"/>
  <c r="S809" i="20"/>
  <c r="X809" i="20" s="1"/>
  <c r="Q810" i="20"/>
  <c r="V810" i="20" s="1"/>
  <c r="R810" i="20"/>
  <c r="U810" i="20" s="1"/>
  <c r="S810" i="20"/>
  <c r="X810" i="20" s="1"/>
  <c r="Q811" i="20"/>
  <c r="V811" i="20" s="1"/>
  <c r="R811" i="20"/>
  <c r="U811" i="20" s="1"/>
  <c r="S811" i="20"/>
  <c r="T811" i="20" s="1"/>
  <c r="Q812" i="20"/>
  <c r="V812" i="20" s="1"/>
  <c r="R812" i="20"/>
  <c r="W812" i="20" s="1"/>
  <c r="S812" i="20"/>
  <c r="T812" i="20" s="1"/>
  <c r="Q813" i="20"/>
  <c r="V813" i="20" s="1"/>
  <c r="R813" i="20"/>
  <c r="S813" i="20"/>
  <c r="T813" i="20" s="1"/>
  <c r="Q814" i="20"/>
  <c r="V814" i="20" s="1"/>
  <c r="R814" i="20"/>
  <c r="U814" i="20" s="1"/>
  <c r="S814" i="20"/>
  <c r="X814" i="20" s="1"/>
  <c r="Q815" i="20"/>
  <c r="V815" i="20" s="1"/>
  <c r="R815" i="20"/>
  <c r="W815" i="20" s="1"/>
  <c r="S815" i="20"/>
  <c r="X815" i="20" s="1"/>
  <c r="Q816" i="20"/>
  <c r="V816" i="20" s="1"/>
  <c r="R816" i="20"/>
  <c r="U816" i="20" s="1"/>
  <c r="S816" i="20"/>
  <c r="Q817" i="20"/>
  <c r="V817" i="20" s="1"/>
  <c r="R817" i="20"/>
  <c r="U817" i="20" s="1"/>
  <c r="S817" i="20"/>
  <c r="Q818" i="20"/>
  <c r="V818" i="20" s="1"/>
  <c r="R818" i="20"/>
  <c r="W818" i="20" s="1"/>
  <c r="S818" i="20"/>
  <c r="X818" i="20" s="1"/>
  <c r="Q819" i="20"/>
  <c r="V819" i="20" s="1"/>
  <c r="R819" i="20"/>
  <c r="U819" i="20" s="1"/>
  <c r="S819" i="20"/>
  <c r="T819" i="20" s="1"/>
  <c r="Q820" i="20"/>
  <c r="V820" i="20" s="1"/>
  <c r="R820" i="20"/>
  <c r="U820" i="20" s="1"/>
  <c r="S820" i="20"/>
  <c r="X820" i="20" s="1"/>
  <c r="Q821" i="20"/>
  <c r="V821" i="20" s="1"/>
  <c r="R821" i="20"/>
  <c r="W821" i="20" s="1"/>
  <c r="S821" i="20"/>
  <c r="X821" i="20" s="1"/>
  <c r="Q822" i="20"/>
  <c r="V822" i="20" s="1"/>
  <c r="R822" i="20"/>
  <c r="U822" i="20" s="1"/>
  <c r="S822" i="20"/>
  <c r="Q823" i="20"/>
  <c r="V823" i="20" s="1"/>
  <c r="R823" i="20"/>
  <c r="U823" i="20" s="1"/>
  <c r="S823" i="20"/>
  <c r="T823" i="20" s="1"/>
  <c r="Q824" i="20"/>
  <c r="V824" i="20" s="1"/>
  <c r="R824" i="20"/>
  <c r="S824" i="20"/>
  <c r="X824" i="20" s="1"/>
  <c r="Q825" i="20"/>
  <c r="V825" i="20" s="1"/>
  <c r="R825" i="20"/>
  <c r="W825" i="20" s="1"/>
  <c r="S825" i="20"/>
  <c r="T825" i="20" s="1"/>
  <c r="Q826" i="20"/>
  <c r="V826" i="20" s="1"/>
  <c r="R826" i="20"/>
  <c r="U826" i="20" s="1"/>
  <c r="S826" i="20"/>
  <c r="X826" i="20" s="1"/>
  <c r="Q827" i="20"/>
  <c r="V827" i="20" s="1"/>
  <c r="R827" i="20"/>
  <c r="W827" i="20" s="1"/>
  <c r="S827" i="20"/>
  <c r="X827" i="20" s="1"/>
  <c r="Q828" i="20"/>
  <c r="V828" i="20" s="1"/>
  <c r="R828" i="20"/>
  <c r="S828" i="20"/>
  <c r="Q829" i="20"/>
  <c r="V829" i="20" s="1"/>
  <c r="R829" i="20"/>
  <c r="W829" i="20" s="1"/>
  <c r="S829" i="20"/>
  <c r="X829" i="20" s="1"/>
  <c r="Q830" i="20"/>
  <c r="V830" i="20" s="1"/>
  <c r="R830" i="20"/>
  <c r="S830" i="20"/>
  <c r="T830" i="20" s="1"/>
  <c r="Q831" i="20"/>
  <c r="V831" i="20" s="1"/>
  <c r="R831" i="20"/>
  <c r="W831" i="20" s="1"/>
  <c r="S831" i="20"/>
  <c r="X831" i="20" s="1"/>
  <c r="Q832" i="20"/>
  <c r="V832" i="20" s="1"/>
  <c r="R832" i="20"/>
  <c r="S832" i="20"/>
  <c r="Q833" i="20"/>
  <c r="V833" i="20" s="1"/>
  <c r="R833" i="20"/>
  <c r="W833" i="20" s="1"/>
  <c r="S833" i="20"/>
  <c r="X833" i="20" s="1"/>
  <c r="Q834" i="20"/>
  <c r="V834" i="20" s="1"/>
  <c r="R834" i="20"/>
  <c r="U834" i="20" s="1"/>
  <c r="S834" i="20"/>
  <c r="T834" i="20" s="1"/>
  <c r="Q835" i="20"/>
  <c r="V835" i="20" s="1"/>
  <c r="R835" i="20"/>
  <c r="U835" i="20" s="1"/>
  <c r="S835" i="20"/>
  <c r="T835" i="20" s="1"/>
  <c r="Q836" i="20"/>
  <c r="V836" i="20" s="1"/>
  <c r="R836" i="20"/>
  <c r="S836" i="20"/>
  <c r="T836" i="20" s="1"/>
  <c r="Q837" i="20"/>
  <c r="V837" i="20" s="1"/>
  <c r="R837" i="20"/>
  <c r="U837" i="20" s="1"/>
  <c r="S837" i="20"/>
  <c r="X837" i="20" s="1"/>
  <c r="Q838" i="20"/>
  <c r="V838" i="20" s="1"/>
  <c r="R838" i="20"/>
  <c r="S838" i="20"/>
  <c r="Q839" i="20"/>
  <c r="V839" i="20" s="1"/>
  <c r="R839" i="20"/>
  <c r="W839" i="20" s="1"/>
  <c r="S839" i="20"/>
  <c r="T839" i="20" s="1"/>
  <c r="Q840" i="20"/>
  <c r="V840" i="20" s="1"/>
  <c r="R840" i="20"/>
  <c r="W840" i="20" s="1"/>
  <c r="S840" i="20"/>
  <c r="X840" i="20" s="1"/>
  <c r="Q841" i="20"/>
  <c r="V841" i="20" s="1"/>
  <c r="R841" i="20"/>
  <c r="U841" i="20" s="1"/>
  <c r="S841" i="20"/>
  <c r="X841" i="20" s="1"/>
  <c r="Q842" i="20"/>
  <c r="V842" i="20" s="1"/>
  <c r="R842" i="20"/>
  <c r="W842" i="20" s="1"/>
  <c r="S842" i="20"/>
  <c r="T842" i="20" s="1"/>
  <c r="Q843" i="20"/>
  <c r="V843" i="20" s="1"/>
  <c r="R843" i="20"/>
  <c r="W843" i="20" s="1"/>
  <c r="S843" i="20"/>
  <c r="X843" i="20" s="1"/>
  <c r="Q844" i="20"/>
  <c r="V844" i="20" s="1"/>
  <c r="R844" i="20"/>
  <c r="U844" i="20" s="1"/>
  <c r="S844" i="20"/>
  <c r="X844" i="20" s="1"/>
  <c r="Q845" i="20"/>
  <c r="V845" i="20" s="1"/>
  <c r="R845" i="20"/>
  <c r="S845" i="20"/>
  <c r="X845" i="20" s="1"/>
  <c r="Q846" i="20"/>
  <c r="V846" i="20" s="1"/>
  <c r="R846" i="20"/>
  <c r="W846" i="20" s="1"/>
  <c r="S846" i="20"/>
  <c r="T846" i="20" s="1"/>
  <c r="Q847" i="20"/>
  <c r="V847" i="20" s="1"/>
  <c r="R847" i="20"/>
  <c r="W847" i="20" s="1"/>
  <c r="S847" i="20"/>
  <c r="X847" i="20" s="1"/>
  <c r="Q848" i="20"/>
  <c r="V848" i="20" s="1"/>
  <c r="R848" i="20"/>
  <c r="U848" i="20" s="1"/>
  <c r="S848" i="20"/>
  <c r="T848" i="20" s="1"/>
  <c r="Q849" i="20"/>
  <c r="V849" i="20" s="1"/>
  <c r="R849" i="20"/>
  <c r="W849" i="20" s="1"/>
  <c r="S849" i="20"/>
  <c r="Q850" i="20"/>
  <c r="V850" i="20" s="1"/>
  <c r="R850" i="20"/>
  <c r="U850" i="20" s="1"/>
  <c r="S850" i="20"/>
  <c r="X850" i="20" s="1"/>
  <c r="Q851" i="20"/>
  <c r="V851" i="20" s="1"/>
  <c r="R851" i="20"/>
  <c r="U851" i="20" s="1"/>
  <c r="S851" i="20"/>
  <c r="T851" i="20" s="1"/>
  <c r="Q852" i="20"/>
  <c r="V852" i="20" s="1"/>
  <c r="R852" i="20"/>
  <c r="W852" i="20" s="1"/>
  <c r="S852" i="20"/>
  <c r="X852" i="20" s="1"/>
  <c r="Q853" i="20"/>
  <c r="V853" i="20" s="1"/>
  <c r="R853" i="20"/>
  <c r="S853" i="20"/>
  <c r="T853" i="20" s="1"/>
  <c r="Q854" i="20"/>
  <c r="V854" i="20" s="1"/>
  <c r="R854" i="20"/>
  <c r="W854" i="20" s="1"/>
  <c r="S854" i="20"/>
  <c r="T854" i="20" s="1"/>
  <c r="Q855" i="20"/>
  <c r="V855" i="20" s="1"/>
  <c r="R855" i="20"/>
  <c r="W855" i="20" s="1"/>
  <c r="S855" i="20"/>
  <c r="Q856" i="20"/>
  <c r="V856" i="20" s="1"/>
  <c r="R856" i="20"/>
  <c r="W856" i="20" s="1"/>
  <c r="S856" i="20"/>
  <c r="X856" i="20" s="1"/>
  <c r="Q857" i="20"/>
  <c r="V857" i="20" s="1"/>
  <c r="R857" i="20"/>
  <c r="U857" i="20" s="1"/>
  <c r="S857" i="20"/>
  <c r="T857" i="20" s="1"/>
  <c r="Q858" i="20"/>
  <c r="V858" i="20" s="1"/>
  <c r="R858" i="20"/>
  <c r="W858" i="20" s="1"/>
  <c r="S858" i="20"/>
  <c r="Q859" i="20"/>
  <c r="V859" i="20" s="1"/>
  <c r="R859" i="20"/>
  <c r="W859" i="20" s="1"/>
  <c r="S859" i="20"/>
  <c r="T859" i="20" s="1"/>
  <c r="Q860" i="20"/>
  <c r="V860" i="20" s="1"/>
  <c r="R860" i="20"/>
  <c r="U860" i="20" s="1"/>
  <c r="S860" i="20"/>
  <c r="X860" i="20" s="1"/>
  <c r="Q861" i="20"/>
  <c r="V861" i="20" s="1"/>
  <c r="R861" i="20"/>
  <c r="W861" i="20" s="1"/>
  <c r="S861" i="20"/>
  <c r="T861" i="20" s="1"/>
  <c r="Q862" i="20"/>
  <c r="V862" i="20" s="1"/>
  <c r="R862" i="20"/>
  <c r="S862" i="20"/>
  <c r="T862" i="20" s="1"/>
  <c r="Q863" i="20"/>
  <c r="V863" i="20" s="1"/>
  <c r="R863" i="20"/>
  <c r="S863" i="20"/>
  <c r="T863" i="20" s="1"/>
  <c r="Q864" i="20"/>
  <c r="V864" i="20" s="1"/>
  <c r="R864" i="20"/>
  <c r="S864" i="20"/>
  <c r="X864" i="20" s="1"/>
  <c r="Q865" i="20"/>
  <c r="V865" i="20" s="1"/>
  <c r="R865" i="20"/>
  <c r="U865" i="20" s="1"/>
  <c r="S865" i="20"/>
  <c r="X865" i="20" s="1"/>
  <c r="Q866" i="20"/>
  <c r="V866" i="20" s="1"/>
  <c r="R866" i="20"/>
  <c r="S866" i="20"/>
  <c r="X866" i="20" s="1"/>
  <c r="Q867" i="20"/>
  <c r="V867" i="20" s="1"/>
  <c r="R867" i="20"/>
  <c r="W867" i="20" s="1"/>
  <c r="S867" i="20"/>
  <c r="T867" i="20" s="1"/>
  <c r="Q868" i="20"/>
  <c r="V868" i="20" s="1"/>
  <c r="R868" i="20"/>
  <c r="U868" i="20" s="1"/>
  <c r="Q869" i="20"/>
  <c r="V869" i="20" s="1"/>
  <c r="R869" i="20"/>
  <c r="U869" i="20" s="1"/>
  <c r="Q870" i="20"/>
  <c r="V870" i="20" s="1"/>
  <c r="R870" i="20"/>
  <c r="Q871" i="20"/>
  <c r="V871" i="20" s="1"/>
  <c r="R871" i="20"/>
  <c r="U871" i="20" s="1"/>
  <c r="S871" i="20"/>
  <c r="X871" i="20" s="1"/>
  <c r="Q872" i="20"/>
  <c r="V872" i="20" s="1"/>
  <c r="R872" i="20"/>
  <c r="S872" i="20"/>
  <c r="T872" i="20" s="1"/>
  <c r="Q873" i="20"/>
  <c r="V873" i="20" s="1"/>
  <c r="S873" i="20"/>
  <c r="T873" i="20" s="1"/>
  <c r="Q874" i="20"/>
  <c r="V874" i="20" s="1"/>
  <c r="R874" i="20"/>
  <c r="S874" i="20"/>
  <c r="X874" i="20" s="1"/>
  <c r="Q875" i="20"/>
  <c r="V875" i="20" s="1"/>
  <c r="R875" i="20"/>
  <c r="W875" i="20" s="1"/>
  <c r="Q876" i="20"/>
  <c r="V876" i="20" s="1"/>
  <c r="R876" i="20"/>
  <c r="U876" i="20" s="1"/>
  <c r="S876" i="20"/>
  <c r="X876" i="20" s="1"/>
  <c r="Q877" i="20"/>
  <c r="V877" i="20" s="1"/>
  <c r="R877" i="20"/>
  <c r="W877" i="20" s="1"/>
  <c r="Q878" i="20"/>
  <c r="V878" i="20" s="1"/>
  <c r="R878" i="20"/>
  <c r="W878" i="20" s="1"/>
  <c r="Q879" i="20"/>
  <c r="V879" i="20" s="1"/>
  <c r="R879" i="20"/>
  <c r="W879" i="20" s="1"/>
  <c r="Q880" i="20"/>
  <c r="V880" i="20" s="1"/>
  <c r="R880" i="20"/>
  <c r="W880" i="20" s="1"/>
  <c r="Q881" i="20"/>
  <c r="V881" i="20" s="1"/>
  <c r="R881" i="20"/>
  <c r="U881" i="20" s="1"/>
  <c r="Q882" i="20"/>
  <c r="V882" i="20" s="1"/>
  <c r="R882" i="20"/>
  <c r="W882" i="20" s="1"/>
  <c r="Q883" i="20"/>
  <c r="V883" i="20" s="1"/>
  <c r="R883" i="20"/>
  <c r="W883" i="20" s="1"/>
  <c r="Q884" i="20"/>
  <c r="V884" i="20" s="1"/>
  <c r="R884" i="20"/>
  <c r="O963" i="20"/>
  <c r="N963" i="20"/>
  <c r="M963" i="20"/>
  <c r="L963" i="20"/>
  <c r="J963" i="20"/>
  <c r="H963" i="20"/>
  <c r="J544" i="20"/>
  <c r="H544" i="20"/>
  <c r="J536" i="20"/>
  <c r="H536" i="20"/>
  <c r="J20" i="20"/>
  <c r="H20" i="20"/>
  <c r="J13" i="20"/>
  <c r="H13" i="20"/>
  <c r="J7" i="20"/>
  <c r="H7" i="20"/>
  <c r="E62" i="23"/>
  <c r="J27" i="19"/>
  <c r="J26" i="19"/>
  <c r="J855" i="19"/>
  <c r="J421" i="27" s="1"/>
  <c r="L835" i="19"/>
  <c r="L791" i="19"/>
  <c r="L823" i="19"/>
  <c r="ES26" i="19" l="1"/>
  <c r="ET26" i="19" s="1"/>
  <c r="ES20" i="19"/>
  <c r="ET20" i="19" s="1"/>
  <c r="ET664" i="19"/>
  <c r="ET632" i="19"/>
  <c r="ES603" i="19"/>
  <c r="ET603" i="19" s="1"/>
  <c r="ES592" i="19"/>
  <c r="ET592" i="19" s="1"/>
  <c r="ES568" i="19"/>
  <c r="ET568" i="19" s="1"/>
  <c r="ES563" i="19"/>
  <c r="ET563" i="19" s="1"/>
  <c r="ET533" i="19"/>
  <c r="ES889" i="19"/>
  <c r="ET889" i="19" s="1"/>
  <c r="ES853" i="19"/>
  <c r="ET853" i="19" s="1"/>
  <c r="ES842" i="19"/>
  <c r="ET842" i="19" s="1"/>
  <c r="ES810" i="19"/>
  <c r="ET810" i="19" s="1"/>
  <c r="ES795" i="19"/>
  <c r="ET795" i="19" s="1"/>
  <c r="ES780" i="19"/>
  <c r="ET780" i="19" s="1"/>
  <c r="ES776" i="19"/>
  <c r="ET776" i="19" s="1"/>
  <c r="ES626" i="19"/>
  <c r="ET626" i="19" s="1"/>
  <c r="ES625" i="19"/>
  <c r="ET625" i="19" s="1"/>
  <c r="ES580" i="19"/>
  <c r="ET580" i="19" s="1"/>
  <c r="ES570" i="19"/>
  <c r="ET570" i="19" s="1"/>
  <c r="ES562" i="19"/>
  <c r="ET562" i="19" s="1"/>
  <c r="ES554" i="19"/>
  <c r="ET554" i="19" s="1"/>
  <c r="ES226" i="19"/>
  <c r="ET226" i="19" s="1"/>
  <c r="ES224" i="19"/>
  <c r="ET224" i="19" s="1"/>
  <c r="ES892" i="19"/>
  <c r="ET892" i="19" s="1"/>
  <c r="ES808" i="19"/>
  <c r="ET808" i="19" s="1"/>
  <c r="ES807" i="19"/>
  <c r="ET807" i="19" s="1"/>
  <c r="ES774" i="19"/>
  <c r="ET774" i="19" s="1"/>
  <c r="ES665" i="19"/>
  <c r="ET665" i="19" s="1"/>
  <c r="ES658" i="19"/>
  <c r="ET658" i="19" s="1"/>
  <c r="ES633" i="19"/>
  <c r="ET633" i="19" s="1"/>
  <c r="ES631" i="19"/>
  <c r="ET631" i="19" s="1"/>
  <c r="ET630" i="19"/>
  <c r="ES629" i="19"/>
  <c r="ET629" i="19" s="1"/>
  <c r="ET616" i="19"/>
  <c r="ES613" i="19"/>
  <c r="ET613" i="19" s="1"/>
  <c r="ES607" i="19"/>
  <c r="ET607" i="19" s="1"/>
  <c r="ET590" i="19"/>
  <c r="ES577" i="19"/>
  <c r="ET577" i="19" s="1"/>
  <c r="ES555" i="19"/>
  <c r="ET555" i="19" s="1"/>
  <c r="ES506" i="19"/>
  <c r="ET506" i="19" s="1"/>
  <c r="ES487" i="19"/>
  <c r="ET487" i="19" s="1"/>
  <c r="ES481" i="19"/>
  <c r="ET481" i="19" s="1"/>
  <c r="ES269" i="19"/>
  <c r="ET269" i="19" s="1"/>
  <c r="ES227" i="19"/>
  <c r="ET227" i="19" s="1"/>
  <c r="ES223" i="19"/>
  <c r="ET223" i="19" s="1"/>
  <c r="ES27" i="19"/>
  <c r="ET27" i="19" s="1"/>
  <c r="ES19" i="19"/>
  <c r="ET19" i="19" s="1"/>
  <c r="S626" i="27"/>
  <c r="J626" i="27"/>
  <c r="S625" i="27"/>
  <c r="J625" i="27"/>
  <c r="EP338" i="19"/>
  <c r="O418" i="20"/>
  <c r="EP824" i="19"/>
  <c r="O420" i="20"/>
  <c r="J625" i="20"/>
  <c r="J626" i="20"/>
  <c r="J422" i="20"/>
  <c r="O422" i="20" s="1"/>
  <c r="J421" i="20"/>
  <c r="L26" i="19"/>
  <c r="M26" i="19" s="1"/>
  <c r="L27" i="19"/>
  <c r="M27" i="19" s="1"/>
  <c r="M823" i="19"/>
  <c r="M791" i="19"/>
  <c r="L855" i="19"/>
  <c r="S422" i="20"/>
  <c r="M835" i="19"/>
  <c r="EL835" i="19" s="1" a="1"/>
  <c r="EL835" i="19" s="1"/>
  <c r="L834" i="19"/>
  <c r="E371" i="5"/>
  <c r="F371" i="5" s="1"/>
  <c r="E349" i="5"/>
  <c r="F349" i="5" s="1"/>
  <c r="I361" i="5" s="1"/>
  <c r="E627" i="5"/>
  <c r="F627" i="5" s="1"/>
  <c r="E26" i="5"/>
  <c r="F26" i="5" s="1"/>
  <c r="I1104" i="5" s="1"/>
  <c r="E324" i="5"/>
  <c r="F324" i="5" s="1"/>
  <c r="E731" i="5"/>
  <c r="F731" i="5" s="1"/>
  <c r="H731" i="5" s="1"/>
  <c r="E738" i="5"/>
  <c r="F738" i="5" s="1"/>
  <c r="H296" i="5"/>
  <c r="H979" i="5"/>
  <c r="H79" i="5"/>
  <c r="H1018" i="5"/>
  <c r="H605" i="5"/>
  <c r="H380" i="5"/>
  <c r="H649" i="5"/>
  <c r="H686" i="5"/>
  <c r="H1216" i="5"/>
  <c r="H393" i="5"/>
  <c r="H1149" i="5"/>
  <c r="H95" i="5"/>
  <c r="H467" i="5"/>
  <c r="H664" i="5"/>
  <c r="H74" i="5"/>
  <c r="H412" i="5"/>
  <c r="H603" i="5"/>
  <c r="H67" i="5"/>
  <c r="H530" i="5"/>
  <c r="H1064" i="5"/>
  <c r="H652" i="5"/>
  <c r="H1145" i="5"/>
  <c r="H66" i="5"/>
  <c r="H359" i="5"/>
  <c r="H1266" i="5"/>
  <c r="H1123" i="5"/>
  <c r="H899" i="5"/>
  <c r="H913" i="5"/>
  <c r="H509" i="5"/>
  <c r="H789" i="5"/>
  <c r="H591" i="5"/>
  <c r="H65" i="5"/>
  <c r="H64" i="5"/>
  <c r="H88" i="5"/>
  <c r="H817" i="5"/>
  <c r="H63" i="5"/>
  <c r="H971" i="5"/>
  <c r="H98" i="5"/>
  <c r="H62" i="5"/>
  <c r="H673" i="5"/>
  <c r="H982" i="5"/>
  <c r="H459" i="5"/>
  <c r="H910" i="5"/>
  <c r="H284" i="5"/>
  <c r="H1380" i="5"/>
  <c r="H149" i="5"/>
  <c r="H750" i="5"/>
  <c r="H317" i="5"/>
  <c r="H375" i="5"/>
  <c r="H269" i="5"/>
  <c r="H1121" i="5"/>
  <c r="H830" i="5"/>
  <c r="H941" i="5"/>
  <c r="H1354" i="5"/>
  <c r="H1358" i="5"/>
  <c r="H158" i="5"/>
  <c r="H69" i="5"/>
  <c r="H616" i="5"/>
  <c r="H61" i="5"/>
  <c r="H60" i="5"/>
  <c r="H502" i="5"/>
  <c r="H987" i="5"/>
  <c r="H78" i="5"/>
  <c r="H90" i="5"/>
  <c r="I90" i="5"/>
  <c r="H204" i="5"/>
  <c r="H492" i="5"/>
  <c r="H352" i="5"/>
  <c r="H94" i="5"/>
  <c r="H546" i="5"/>
  <c r="H905" i="5"/>
  <c r="H108" i="5"/>
  <c r="H203" i="5"/>
  <c r="H972" i="5"/>
  <c r="H249" i="5"/>
  <c r="H444" i="5"/>
  <c r="H339" i="5"/>
  <c r="H889" i="5"/>
  <c r="H855" i="5"/>
  <c r="H373" i="5"/>
  <c r="H526" i="5"/>
  <c r="H1190" i="5"/>
  <c r="H992" i="5"/>
  <c r="H93" i="5"/>
  <c r="H456" i="5"/>
  <c r="H458" i="5"/>
  <c r="H1272" i="5"/>
  <c r="H663" i="5"/>
  <c r="H908" i="5"/>
  <c r="H852" i="5"/>
  <c r="H438" i="5"/>
  <c r="H351" i="5"/>
  <c r="H1014" i="5"/>
  <c r="H59" i="5"/>
  <c r="H58" i="5"/>
  <c r="H57" i="5"/>
  <c r="H688" i="5"/>
  <c r="H1150" i="5"/>
  <c r="H560" i="5"/>
  <c r="H344" i="5"/>
  <c r="H1227" i="5"/>
  <c r="H643" i="5"/>
  <c r="H1285" i="5"/>
  <c r="H709" i="5"/>
  <c r="H426" i="5"/>
  <c r="H1386" i="5"/>
  <c r="H1348" i="5"/>
  <c r="H1268" i="5"/>
  <c r="H660" i="5"/>
  <c r="H1390" i="5"/>
  <c r="H302" i="5"/>
  <c r="H1218" i="5"/>
  <c r="H540" i="5"/>
  <c r="H765" i="5"/>
  <c r="H634" i="5"/>
  <c r="H497" i="5"/>
  <c r="H365" i="5"/>
  <c r="H1391" i="5"/>
  <c r="H815" i="5"/>
  <c r="H363" i="5"/>
  <c r="H1055" i="5"/>
  <c r="H314" i="5"/>
  <c r="H900" i="5"/>
  <c r="H1128" i="5"/>
  <c r="H539" i="5"/>
  <c r="H202" i="5"/>
  <c r="H290" i="5"/>
  <c r="H1057" i="5"/>
  <c r="H1315" i="5"/>
  <c r="H340" i="5"/>
  <c r="H684" i="5"/>
  <c r="H1310" i="5"/>
  <c r="H201" i="5"/>
  <c r="H786" i="5"/>
  <c r="H309" i="5"/>
  <c r="H876" i="5"/>
  <c r="H200" i="5"/>
  <c r="H1261" i="5"/>
  <c r="H837" i="5"/>
  <c r="H1241" i="5"/>
  <c r="H199" i="5"/>
  <c r="H963" i="5"/>
  <c r="H1087" i="5"/>
  <c r="H1200" i="5"/>
  <c r="H77" i="5"/>
  <c r="H1202" i="5"/>
  <c r="H86" i="5"/>
  <c r="H1159" i="5"/>
  <c r="H56" i="5"/>
  <c r="H933" i="5"/>
  <c r="H1046" i="5"/>
  <c r="H1120" i="5"/>
  <c r="H772" i="5"/>
  <c r="H226" i="5"/>
  <c r="H491" i="5"/>
  <c r="H759" i="5"/>
  <c r="H1124" i="5"/>
  <c r="H542" i="5"/>
  <c r="H1134" i="5"/>
  <c r="H1455" i="5"/>
  <c r="H937" i="5"/>
  <c r="H883" i="5"/>
  <c r="H251" i="5"/>
  <c r="H236" i="5"/>
  <c r="H327" i="5"/>
  <c r="H1317" i="5"/>
  <c r="H678" i="5"/>
  <c r="H503" i="5"/>
  <c r="H248" i="5"/>
  <c r="H419" i="5"/>
  <c r="H1331" i="5"/>
  <c r="H1251" i="5"/>
  <c r="H922" i="5"/>
  <c r="H824" i="5"/>
  <c r="H1153" i="5"/>
  <c r="H602" i="5"/>
  <c r="H106" i="5"/>
  <c r="H1312" i="5"/>
  <c r="H198" i="5"/>
  <c r="H146" i="5"/>
  <c r="H197" i="5"/>
  <c r="H1338" i="5"/>
  <c r="H196" i="5"/>
  <c r="H1017" i="5"/>
  <c r="H507" i="5"/>
  <c r="H486" i="5"/>
  <c r="H957" i="5"/>
  <c r="H545" i="5"/>
  <c r="H522" i="5"/>
  <c r="H55" i="5"/>
  <c r="H54" i="5"/>
  <c r="H429" i="5"/>
  <c r="H452" i="5"/>
  <c r="H53" i="5"/>
  <c r="H1242" i="5"/>
  <c r="H245" i="5"/>
  <c r="H615" i="5"/>
  <c r="H770" i="5"/>
  <c r="H343" i="5"/>
  <c r="H687" i="5"/>
  <c r="H700" i="5"/>
  <c r="H1209" i="5"/>
  <c r="H52" i="5"/>
  <c r="H51" i="5"/>
  <c r="H1196" i="5"/>
  <c r="H607" i="5"/>
  <c r="H956" i="5"/>
  <c r="H223" i="5"/>
  <c r="H50" i="5"/>
  <c r="H590" i="5"/>
  <c r="H1186" i="5"/>
  <c r="H986" i="5"/>
  <c r="H654" i="5"/>
  <c r="H577" i="5"/>
  <c r="H965" i="5"/>
  <c r="H1262" i="5"/>
  <c r="H445" i="5"/>
  <c r="H341" i="5"/>
  <c r="H1381" i="5"/>
  <c r="H195" i="5"/>
  <c r="H300" i="5"/>
  <c r="H346" i="5"/>
  <c r="H1125" i="5"/>
  <c r="H1385" i="5"/>
  <c r="H1176" i="5"/>
  <c r="H939" i="5"/>
  <c r="H780" i="5"/>
  <c r="H495" i="5"/>
  <c r="H695" i="5"/>
  <c r="H587" i="5"/>
  <c r="H888" i="5"/>
  <c r="H838" i="5"/>
  <c r="H1199" i="5"/>
  <c r="H342" i="5"/>
  <c r="H385" i="5"/>
  <c r="H152" i="5"/>
  <c r="H667" i="5"/>
  <c r="H796" i="5"/>
  <c r="H1174" i="5"/>
  <c r="H471" i="5"/>
  <c r="H735" i="5"/>
  <c r="H505" i="5"/>
  <c r="H1339" i="5"/>
  <c r="H1061" i="5"/>
  <c r="H784" i="5"/>
  <c r="H156" i="5"/>
  <c r="H655" i="5"/>
  <c r="H701" i="5"/>
  <c r="H1157" i="5"/>
  <c r="H823" i="5"/>
  <c r="H822" i="5"/>
  <c r="H732" i="5"/>
  <c r="H194" i="5"/>
  <c r="H408" i="5"/>
  <c r="H1003" i="5"/>
  <c r="H558" i="5"/>
  <c r="H644" i="5"/>
  <c r="H102" i="5"/>
  <c r="H741" i="5"/>
  <c r="H441" i="5"/>
  <c r="H292" i="5"/>
  <c r="H628" i="5"/>
  <c r="H193" i="5"/>
  <c r="H653" i="5"/>
  <c r="H125" i="5"/>
  <c r="H898" i="5"/>
  <c r="H554" i="5"/>
  <c r="H804" i="5"/>
  <c r="H192" i="5"/>
  <c r="H484" i="5"/>
  <c r="H1048" i="5"/>
  <c r="H272" i="5"/>
  <c r="H595" i="5"/>
  <c r="H1365" i="5"/>
  <c r="H368" i="5"/>
  <c r="H1309" i="5"/>
  <c r="H788" i="5"/>
  <c r="H449" i="5"/>
  <c r="H739" i="5"/>
  <c r="H1030" i="5"/>
  <c r="H846" i="5"/>
  <c r="H1302" i="5"/>
  <c r="H642" i="5"/>
  <c r="H305" i="5"/>
  <c r="H880" i="5"/>
  <c r="H1454" i="5"/>
  <c r="H814" i="5"/>
  <c r="H877" i="5"/>
  <c r="H1259" i="5"/>
  <c r="H1244" i="5"/>
  <c r="H1387" i="5"/>
  <c r="H1012" i="5"/>
  <c r="H934" i="5"/>
  <c r="H797" i="5"/>
  <c r="H523" i="5"/>
  <c r="H96" i="5"/>
  <c r="H878" i="5"/>
  <c r="H1300" i="5"/>
  <c r="H1328" i="5"/>
  <c r="H931" i="5"/>
  <c r="H1151" i="5"/>
  <c r="H623" i="5"/>
  <c r="H518" i="5"/>
  <c r="H707" i="5"/>
  <c r="H357" i="5"/>
  <c r="H764" i="5"/>
  <c r="H576" i="5"/>
  <c r="H1364" i="5"/>
  <c r="H1252" i="5"/>
  <c r="H118" i="5"/>
  <c r="H150" i="5"/>
  <c r="H912" i="5"/>
  <c r="H1000" i="5"/>
  <c r="H415" i="5"/>
  <c r="H1276" i="5"/>
  <c r="H140" i="5"/>
  <c r="H564" i="5"/>
  <c r="H1288" i="5"/>
  <c r="H1236" i="5"/>
  <c r="H566" i="5"/>
  <c r="H388" i="5"/>
  <c r="H1239" i="5"/>
  <c r="H861" i="5"/>
  <c r="H904" i="5"/>
  <c r="H1232" i="5"/>
  <c r="H110" i="5"/>
  <c r="H191" i="5"/>
  <c r="H326" i="5"/>
  <c r="H1039" i="5"/>
  <c r="H601" i="5"/>
  <c r="H1453" i="5"/>
  <c r="H233" i="5"/>
  <c r="H819" i="5"/>
  <c r="H631" i="5"/>
  <c r="H1180" i="5"/>
  <c r="H990" i="5"/>
  <c r="H504" i="5"/>
  <c r="H1028" i="5"/>
  <c r="H1352" i="5"/>
  <c r="H1179" i="5"/>
  <c r="H337" i="5"/>
  <c r="H1019" i="5"/>
  <c r="H294" i="5"/>
  <c r="H966" i="5"/>
  <c r="H1363" i="5"/>
  <c r="H121" i="5"/>
  <c r="H1264" i="5"/>
  <c r="H881" i="5"/>
  <c r="H1142" i="5"/>
  <c r="H315" i="5"/>
  <c r="H1342" i="5"/>
  <c r="H224" i="5"/>
  <c r="H1234" i="5"/>
  <c r="H190" i="5"/>
  <c r="H1379" i="5"/>
  <c r="H803" i="5"/>
  <c r="H494" i="5"/>
  <c r="H839" i="5"/>
  <c r="H728" i="5"/>
  <c r="H1373" i="5"/>
  <c r="H1154" i="5"/>
  <c r="H1282" i="5"/>
  <c r="H483" i="5"/>
  <c r="H73" i="5"/>
  <c r="I73" i="5"/>
  <c r="H1250" i="5"/>
  <c r="H1355" i="5"/>
  <c r="H702" i="5"/>
  <c r="H969" i="5"/>
  <c r="H1356" i="5"/>
  <c r="H383" i="5"/>
  <c r="I383" i="5"/>
  <c r="H513" i="5"/>
  <c r="I513" i="5"/>
  <c r="H189" i="5"/>
  <c r="I189" i="5"/>
  <c r="H437" i="5"/>
  <c r="I437" i="5"/>
  <c r="H742" i="5"/>
  <c r="H1027" i="5"/>
  <c r="H938" i="5"/>
  <c r="H133" i="5"/>
  <c r="I133" i="5"/>
  <c r="H647" i="5"/>
  <c r="I647" i="5"/>
  <c r="H976" i="5"/>
  <c r="H335" i="5"/>
  <c r="I335" i="5"/>
  <c r="H306" i="5"/>
  <c r="I306" i="5"/>
  <c r="H1131" i="5"/>
  <c r="H691" i="5"/>
  <c r="I691" i="5"/>
  <c r="H552" i="5"/>
  <c r="I552" i="5"/>
  <c r="H757" i="5"/>
  <c r="H826" i="5"/>
  <c r="H548" i="5"/>
  <c r="H1194" i="5"/>
  <c r="I1194" i="5"/>
  <c r="H1322" i="5"/>
  <c r="H1254" i="5"/>
  <c r="H879" i="5"/>
  <c r="I879" i="5"/>
  <c r="H1181" i="5"/>
  <c r="H680" i="5"/>
  <c r="H1368" i="5"/>
  <c r="I1368" i="5"/>
  <c r="H355" i="5"/>
  <c r="I355" i="5"/>
  <c r="H756" i="5"/>
  <c r="H918" i="5"/>
  <c r="H715" i="5"/>
  <c r="I715" i="5"/>
  <c r="H618" i="5"/>
  <c r="H188" i="5"/>
  <c r="I188" i="5"/>
  <c r="H1374" i="5"/>
  <c r="H468" i="5"/>
  <c r="H1253" i="5"/>
  <c r="H827" i="5"/>
  <c r="H692" i="5"/>
  <c r="H318" i="5"/>
  <c r="H712" i="5"/>
  <c r="I712" i="5"/>
  <c r="H187" i="5"/>
  <c r="I187" i="5"/>
  <c r="H186" i="5"/>
  <c r="I186" i="5"/>
  <c r="H144" i="5"/>
  <c r="I144" i="5"/>
  <c r="H235" i="5"/>
  <c r="I235" i="5"/>
  <c r="H1281" i="5"/>
  <c r="H917" i="5"/>
  <c r="H1267" i="5"/>
  <c r="H496" i="5"/>
  <c r="H1296" i="5"/>
  <c r="H1086" i="5"/>
  <c r="I1086" i="5"/>
  <c r="H185" i="5"/>
  <c r="I185" i="5"/>
  <c r="H835" i="5"/>
  <c r="H729" i="5"/>
  <c r="H462" i="5"/>
  <c r="I462" i="5"/>
  <c r="H834" i="5"/>
  <c r="H583" i="5"/>
  <c r="H1188" i="5"/>
  <c r="H614" i="5"/>
  <c r="I614" i="5"/>
  <c r="H1185" i="5"/>
  <c r="I1185" i="5"/>
  <c r="H1336" i="5"/>
  <c r="H845" i="5"/>
  <c r="I845" i="5"/>
  <c r="H665" i="5"/>
  <c r="H454" i="5"/>
  <c r="H276" i="5"/>
  <c r="H1452" i="5"/>
  <c r="I1452" i="5"/>
  <c r="H1155" i="5"/>
  <c r="H1451" i="5"/>
  <c r="I1451" i="5"/>
  <c r="H1037" i="5"/>
  <c r="I1037" i="5"/>
  <c r="H1085" i="5"/>
  <c r="I1085" i="5"/>
  <c r="H298" i="5"/>
  <c r="I298" i="5"/>
  <c r="H581" i="5"/>
  <c r="H648" i="5"/>
  <c r="I648" i="5"/>
  <c r="H617" i="5"/>
  <c r="H1383" i="5"/>
  <c r="H646" i="5"/>
  <c r="I646" i="5"/>
  <c r="H1371" i="5"/>
  <c r="I1371" i="5"/>
  <c r="H670" i="5"/>
  <c r="I670" i="5"/>
  <c r="H864" i="5"/>
  <c r="H1170" i="5"/>
  <c r="H1450" i="5"/>
  <c r="I1450" i="5"/>
  <c r="H1449" i="5"/>
  <c r="I1449" i="5"/>
  <c r="H761" i="5"/>
  <c r="H157" i="5"/>
  <c r="I157" i="5"/>
  <c r="H1448" i="5"/>
  <c r="I1448" i="5"/>
  <c r="H733" i="5"/>
  <c r="H1257" i="5"/>
  <c r="H608" i="5"/>
  <c r="H1321" i="5"/>
  <c r="H1226" i="5"/>
  <c r="H257" i="5"/>
  <c r="H520" i="5"/>
  <c r="I520" i="5"/>
  <c r="H378" i="5"/>
  <c r="I378" i="5"/>
  <c r="H1004" i="5"/>
  <c r="H1447" i="5"/>
  <c r="I1447" i="5"/>
  <c r="H1345" i="5"/>
  <c r="H436" i="5"/>
  <c r="I436" i="5"/>
  <c r="H184" i="5"/>
  <c r="I184" i="5"/>
  <c r="H1446" i="5"/>
  <c r="I1446" i="5"/>
  <c r="H1022" i="5"/>
  <c r="H1359" i="5"/>
  <c r="I1359" i="5"/>
  <c r="H151" i="5"/>
  <c r="I151" i="5"/>
  <c r="H485" i="5"/>
  <c r="I485" i="5"/>
  <c r="H535" i="5"/>
  <c r="I535" i="5"/>
  <c r="H1235" i="5"/>
  <c r="H776" i="5"/>
  <c r="H1032" i="5"/>
  <c r="H440" i="5"/>
  <c r="I440" i="5"/>
  <c r="H746" i="5"/>
  <c r="I746" i="5"/>
  <c r="H425" i="5"/>
  <c r="I425" i="5"/>
  <c r="H549" i="5"/>
  <c r="H155" i="5"/>
  <c r="I155" i="5"/>
  <c r="H755" i="5"/>
  <c r="I755" i="5"/>
  <c r="H981" i="5"/>
  <c r="H160" i="5"/>
  <c r="I160" i="5"/>
  <c r="H1038" i="5"/>
  <c r="H1280" i="5"/>
  <c r="H730" i="5"/>
  <c r="H1445" i="5"/>
  <c r="I1445" i="5"/>
  <c r="H528" i="5"/>
  <c r="I528" i="5"/>
  <c r="H114" i="5"/>
  <c r="I114" i="5"/>
  <c r="H1444" i="5"/>
  <c r="I1444" i="5"/>
  <c r="H1084" i="5"/>
  <c r="I1084" i="5"/>
  <c r="H1343" i="5"/>
  <c r="H1443" i="5"/>
  <c r="I1443" i="5"/>
  <c r="H1065" i="5"/>
  <c r="H225" i="5"/>
  <c r="I225" i="5"/>
  <c r="H997" i="5"/>
  <c r="I997" i="5"/>
  <c r="H659" i="5"/>
  <c r="I659" i="5"/>
  <c r="H762" i="5"/>
  <c r="H973" i="5"/>
  <c r="I973" i="5"/>
  <c r="H600" i="5"/>
  <c r="I600" i="5"/>
  <c r="H1442" i="5"/>
  <c r="I1442" i="5"/>
  <c r="H1388" i="5"/>
  <c r="H413" i="5"/>
  <c r="H1083" i="5"/>
  <c r="I1083" i="5"/>
  <c r="H1441" i="5"/>
  <c r="I1441" i="5"/>
  <c r="H1440" i="5"/>
  <c r="I1440" i="5"/>
  <c r="H1044" i="5"/>
  <c r="H71" i="5"/>
  <c r="I71" i="5"/>
  <c r="H1119" i="5"/>
  <c r="I1119" i="5"/>
  <c r="H417" i="5"/>
  <c r="H705" i="5"/>
  <c r="H476" i="5"/>
  <c r="H1439" i="5"/>
  <c r="I1439" i="5"/>
  <c r="H1082" i="5"/>
  <c r="I1082" i="5"/>
  <c r="H573" i="5"/>
  <c r="H1438" i="5"/>
  <c r="H1320" i="5"/>
  <c r="H1050" i="5"/>
  <c r="H575" i="5"/>
  <c r="I575" i="5"/>
  <c r="H508" i="5"/>
  <c r="H500" i="5"/>
  <c r="I500" i="5"/>
  <c r="H1063" i="5"/>
  <c r="H243" i="5"/>
  <c r="H395" i="5"/>
  <c r="H92" i="5"/>
  <c r="H1344" i="5"/>
  <c r="H1051" i="5"/>
  <c r="H920" i="5"/>
  <c r="H1303" i="5"/>
  <c r="H752" i="5"/>
  <c r="H83" i="5"/>
  <c r="H1290" i="5"/>
  <c r="H472" i="5"/>
  <c r="H87" i="5"/>
  <c r="I87" i="5"/>
  <c r="H689" i="5"/>
  <c r="I689" i="5"/>
  <c r="H1301" i="5"/>
  <c r="H555" i="5"/>
  <c r="H1437" i="5"/>
  <c r="H792" i="5"/>
  <c r="H134" i="5"/>
  <c r="H629" i="5"/>
  <c r="H128" i="5"/>
  <c r="H635" i="5"/>
  <c r="H928" i="5"/>
  <c r="H636" i="5"/>
  <c r="H450" i="5"/>
  <c r="H946" i="5"/>
  <c r="H962" i="5"/>
  <c r="H499" i="5"/>
  <c r="H1349" i="5"/>
  <c r="H1313" i="5"/>
  <c r="H958" i="5"/>
  <c r="H1225" i="5"/>
  <c r="H1357" i="5"/>
  <c r="H80" i="5"/>
  <c r="H397" i="5"/>
  <c r="H858" i="5"/>
  <c r="H919" i="5"/>
  <c r="H265" i="5"/>
  <c r="H637" i="5"/>
  <c r="H906" i="5"/>
  <c r="H985" i="5"/>
  <c r="H391" i="5"/>
  <c r="H869" i="5"/>
  <c r="H1316" i="5"/>
  <c r="H610" i="5"/>
  <c r="H537" i="5"/>
  <c r="H498" i="5"/>
  <c r="H533" i="5"/>
  <c r="H1031" i="5"/>
  <c r="H556" i="5"/>
  <c r="H758" i="5"/>
  <c r="H565" i="5"/>
  <c r="H768" i="5"/>
  <c r="H488" i="5"/>
  <c r="H1059" i="5"/>
  <c r="H532" i="5"/>
  <c r="H596" i="5"/>
  <c r="H820" i="5"/>
  <c r="H676" i="5"/>
  <c r="H929" i="5"/>
  <c r="H1029" i="5"/>
  <c r="H1228" i="5"/>
  <c r="H247" i="5"/>
  <c r="H260" i="5"/>
  <c r="H1015" i="5"/>
  <c r="H657" i="5"/>
  <c r="H1305" i="5"/>
  <c r="H734" i="5"/>
  <c r="H482" i="5"/>
  <c r="H345" i="5"/>
  <c r="H1360" i="5"/>
  <c r="H1047" i="5"/>
  <c r="H791" i="5"/>
  <c r="H1035" i="5"/>
  <c r="H1275" i="5"/>
  <c r="H1436" i="5"/>
  <c r="H259" i="5"/>
  <c r="H536" i="5"/>
  <c r="H1246" i="5"/>
  <c r="H354" i="5"/>
  <c r="H261" i="5"/>
  <c r="H113" i="5"/>
  <c r="I113" i="5"/>
  <c r="H85" i="5"/>
  <c r="I85" i="5"/>
  <c r="H622" i="5"/>
  <c r="I622" i="5"/>
  <c r="H798" i="5"/>
  <c r="H887" i="5"/>
  <c r="I887" i="5"/>
  <c r="H1255" i="5"/>
  <c r="H1325" i="5"/>
  <c r="H1213" i="5"/>
  <c r="I1213" i="5"/>
  <c r="H721" i="5"/>
  <c r="I721" i="5"/>
  <c r="H624" i="5"/>
  <c r="I624" i="5"/>
  <c r="H1326" i="5"/>
  <c r="H872" i="5"/>
  <c r="H1081" i="5"/>
  <c r="I1081" i="5"/>
  <c r="H1286" i="5"/>
  <c r="H1049" i="5"/>
  <c r="I1049" i="5"/>
  <c r="H1126" i="5"/>
  <c r="I1126" i="5"/>
  <c r="H1036" i="5"/>
  <c r="H844" i="5"/>
  <c r="I844" i="5"/>
  <c r="H183" i="5"/>
  <c r="I183" i="5"/>
  <c r="H1340" i="5"/>
  <c r="H423" i="5"/>
  <c r="H799" i="5"/>
  <c r="I799" i="5"/>
  <c r="H477" i="5"/>
  <c r="I477" i="5"/>
  <c r="H645" i="5"/>
  <c r="H461" i="5"/>
  <c r="I461" i="5"/>
  <c r="H658" i="5"/>
  <c r="I658" i="5"/>
  <c r="H323" i="5"/>
  <c r="I323" i="5"/>
  <c r="H901" i="5"/>
  <c r="H289" i="5"/>
  <c r="H443" i="5"/>
  <c r="H460" i="5"/>
  <c r="H774" i="5"/>
  <c r="H683" i="5"/>
  <c r="H256" i="5"/>
  <c r="H1020" i="5"/>
  <c r="H1206" i="5"/>
  <c r="H915" i="5"/>
  <c r="H422" i="5"/>
  <c r="H1033" i="5"/>
  <c r="H1435" i="5"/>
  <c r="H293" i="5"/>
  <c r="H406" i="5"/>
  <c r="H420" i="5"/>
  <c r="H148" i="5"/>
  <c r="H82" i="5"/>
  <c r="H510" i="5"/>
  <c r="H1334" i="5"/>
  <c r="H1258" i="5"/>
  <c r="H547" i="5"/>
  <c r="H473" i="5"/>
  <c r="H119" i="5"/>
  <c r="H1054" i="5"/>
  <c r="H282" i="5"/>
  <c r="I282" i="5"/>
  <c r="H1434" i="5"/>
  <c r="I1434" i="5"/>
  <c r="H651" i="5"/>
  <c r="H773" i="5"/>
  <c r="I773" i="5"/>
  <c r="H1222" i="5"/>
  <c r="I1222" i="5"/>
  <c r="H586" i="5"/>
  <c r="I586" i="5"/>
  <c r="H1058" i="5"/>
  <c r="I1058" i="5"/>
  <c r="H280" i="5"/>
  <c r="I280" i="5"/>
  <c r="H1273" i="5"/>
  <c r="H594" i="5"/>
  <c r="H111" i="5"/>
  <c r="I111" i="5"/>
  <c r="H1229" i="5"/>
  <c r="H402" i="5"/>
  <c r="I402" i="5"/>
  <c r="H840" i="5"/>
  <c r="I840" i="5"/>
  <c r="H995" i="5"/>
  <c r="H932" i="5"/>
  <c r="H362" i="5"/>
  <c r="H1249" i="5"/>
  <c r="H794" i="5"/>
  <c r="H147" i="5"/>
  <c r="I147" i="5"/>
  <c r="H697" i="5"/>
  <c r="H999" i="5"/>
  <c r="H322" i="5"/>
  <c r="H75" i="5"/>
  <c r="H1382" i="5"/>
  <c r="H481" i="5"/>
  <c r="H585" i="5"/>
  <c r="H989" i="5"/>
  <c r="H1362" i="5"/>
  <c r="H771" i="5"/>
  <c r="H1433" i="5"/>
  <c r="H1294" i="5"/>
  <c r="H960" i="5"/>
  <c r="H778" i="5"/>
  <c r="H1330" i="5"/>
  <c r="H559" i="5"/>
  <c r="H806" i="5"/>
  <c r="H785" i="5"/>
  <c r="H696" i="5"/>
  <c r="H802" i="5"/>
  <c r="H718" i="5"/>
  <c r="I718" i="5"/>
  <c r="H1377" i="5"/>
  <c r="H424" i="5"/>
  <c r="I424" i="5"/>
  <c r="H299" i="5"/>
  <c r="H182" i="5"/>
  <c r="I182" i="5"/>
  <c r="H1130" i="5"/>
  <c r="H1432" i="5"/>
  <c r="I1432" i="5"/>
  <c r="H1307" i="5"/>
  <c r="I1307" i="5"/>
  <c r="H234" i="5"/>
  <c r="I234" i="5"/>
  <c r="H1375" i="5"/>
  <c r="H1431" i="5"/>
  <c r="H777" i="5"/>
  <c r="H781" i="5"/>
  <c r="H580" i="5"/>
  <c r="H589" i="5"/>
  <c r="H597" i="5"/>
  <c r="H49" i="5"/>
  <c r="H1205" i="5"/>
  <c r="H1430" i="5"/>
  <c r="H1308" i="5"/>
  <c r="H281" i="5"/>
  <c r="H103" i="5"/>
  <c r="H868" i="5"/>
  <c r="H270" i="5"/>
  <c r="H275" i="5"/>
  <c r="H1231" i="5"/>
  <c r="H131" i="5"/>
  <c r="H126" i="5"/>
  <c r="H81" i="5"/>
  <c r="H48" i="5"/>
  <c r="H1080" i="5"/>
  <c r="H364" i="5"/>
  <c r="H1147" i="5"/>
  <c r="H181" i="5"/>
  <c r="H1429" i="5"/>
  <c r="H1025" i="5"/>
  <c r="H132" i="5"/>
  <c r="I132" i="5"/>
  <c r="H1347" i="5"/>
  <c r="H805" i="5"/>
  <c r="I805" i="5"/>
  <c r="H288" i="5"/>
  <c r="I288" i="5"/>
  <c r="H1428" i="5"/>
  <c r="I1428" i="5"/>
  <c r="H453" i="5"/>
  <c r="H638" i="5"/>
  <c r="H1269" i="5"/>
  <c r="H571" i="5"/>
  <c r="I571" i="5"/>
  <c r="H1079" i="5"/>
  <c r="H117" i="5"/>
  <c r="I117" i="5"/>
  <c r="H1078" i="5"/>
  <c r="H99" i="5"/>
  <c r="H1221" i="5"/>
  <c r="H1245" i="5"/>
  <c r="H1427" i="5"/>
  <c r="H924" i="5"/>
  <c r="H1426" i="5"/>
  <c r="H866" i="5"/>
  <c r="H690" i="5"/>
  <c r="H145" i="5"/>
  <c r="H677" i="5"/>
  <c r="H135" i="5"/>
  <c r="H531" i="5"/>
  <c r="H1217" i="5"/>
  <c r="H1265" i="5"/>
  <c r="H431" i="5"/>
  <c r="H1056" i="5"/>
  <c r="H295" i="5"/>
  <c r="I295" i="5"/>
  <c r="H1341" i="5"/>
  <c r="I1341" i="5"/>
  <c r="H475" i="5"/>
  <c r="I475" i="5"/>
  <c r="H410" i="5"/>
  <c r="I410" i="5"/>
  <c r="H1117" i="5"/>
  <c r="I1117" i="5"/>
  <c r="H541" i="5"/>
  <c r="I541" i="5"/>
  <c r="H988" i="5"/>
  <c r="I988" i="5"/>
  <c r="H1182" i="5"/>
  <c r="H1116" i="5"/>
  <c r="I1116" i="5"/>
  <c r="H955" i="5"/>
  <c r="I955" i="5"/>
  <c r="H1115" i="5"/>
  <c r="H809" i="5"/>
  <c r="H366" i="5"/>
  <c r="H1114" i="5"/>
  <c r="H897" i="5"/>
  <c r="H1113" i="5"/>
  <c r="H1112" i="5"/>
  <c r="H538" i="5"/>
  <c r="H153" i="5"/>
  <c r="H903" i="5"/>
  <c r="H1237" i="5"/>
  <c r="H886" i="5"/>
  <c r="H1111" i="5"/>
  <c r="H569" i="5"/>
  <c r="H1110" i="5"/>
  <c r="I1110" i="5"/>
  <c r="H358" i="5"/>
  <c r="I358" i="5"/>
  <c r="H1109" i="5"/>
  <c r="I1109" i="5"/>
  <c r="H954" i="5"/>
  <c r="I954" i="5"/>
  <c r="H229" i="5"/>
  <c r="H724" i="5"/>
  <c r="H1108" i="5"/>
  <c r="I1108" i="5"/>
  <c r="H1425" i="5"/>
  <c r="I1425" i="5"/>
  <c r="H1107" i="5"/>
  <c r="I1107" i="5"/>
  <c r="H1106" i="5"/>
  <c r="H122" i="5"/>
  <c r="H968" i="5"/>
  <c r="H851" i="5"/>
  <c r="H1002" i="5"/>
  <c r="H606" i="5"/>
  <c r="H240" i="5"/>
  <c r="H896" i="5"/>
  <c r="H1105" i="5"/>
  <c r="H860" i="5"/>
  <c r="H675" i="5"/>
  <c r="H953" i="5"/>
  <c r="I953" i="5"/>
  <c r="H711" i="5"/>
  <c r="I711" i="5"/>
  <c r="H278" i="5"/>
  <c r="I278" i="5"/>
  <c r="H286" i="5"/>
  <c r="H1161" i="5"/>
  <c r="H1104" i="5"/>
  <c r="H1167" i="5"/>
  <c r="H250" i="5"/>
  <c r="H1103" i="5"/>
  <c r="H47" i="5"/>
  <c r="H1102" i="5"/>
  <c r="H46" i="5"/>
  <c r="H45" i="5"/>
  <c r="H1198" i="5"/>
  <c r="H625" i="5"/>
  <c r="H1210" i="5"/>
  <c r="H1164" i="5"/>
  <c r="H1424" i="5"/>
  <c r="I1424" i="5"/>
  <c r="H44" i="5"/>
  <c r="I44" i="5"/>
  <c r="H230" i="5"/>
  <c r="H1135" i="5"/>
  <c r="H1184" i="5"/>
  <c r="H779" i="5"/>
  <c r="H43" i="5"/>
  <c r="H713" i="5"/>
  <c r="H1178" i="5"/>
  <c r="I1178" i="5"/>
  <c r="H370" i="5"/>
  <c r="I370" i="5"/>
  <c r="H527" i="5"/>
  <c r="I527" i="5"/>
  <c r="H42" i="5"/>
  <c r="I42" i="5"/>
  <c r="H41" i="5"/>
  <c r="I41" i="5"/>
  <c r="H1423" i="5"/>
  <c r="H1422" i="5"/>
  <c r="H40" i="5"/>
  <c r="H39" i="5"/>
  <c r="H38" i="5"/>
  <c r="H277" i="5"/>
  <c r="H952" i="5"/>
  <c r="I952" i="5"/>
  <c r="H699" i="5"/>
  <c r="H725" i="5"/>
  <c r="H857" i="5"/>
  <c r="H983" i="5"/>
  <c r="H285" i="5"/>
  <c r="H255" i="5"/>
  <c r="H991" i="5"/>
  <c r="H1169" i="5"/>
  <c r="H1101" i="5"/>
  <c r="I1101" i="5"/>
  <c r="H769" i="5"/>
  <c r="I769" i="5"/>
  <c r="H1100" i="5"/>
  <c r="I1100" i="5"/>
  <c r="H480" i="5"/>
  <c r="I480" i="5"/>
  <c r="H895" i="5"/>
  <c r="I895" i="5"/>
  <c r="H409" i="5"/>
  <c r="H463" i="5"/>
  <c r="H386" i="5"/>
  <c r="H562" i="5"/>
  <c r="H579" i="5"/>
  <c r="H859" i="5"/>
  <c r="H1191" i="5"/>
  <c r="I1191" i="5"/>
  <c r="H945" i="5"/>
  <c r="I945" i="5"/>
  <c r="H1122" i="5"/>
  <c r="H1421" i="5"/>
  <c r="I1421" i="5"/>
  <c r="H1271" i="5"/>
  <c r="H416" i="5"/>
  <c r="H682" i="5"/>
  <c r="H403" i="5"/>
  <c r="H1143" i="5"/>
  <c r="H1077" i="5"/>
  <c r="H506" i="5"/>
  <c r="H379" i="5"/>
  <c r="H301" i="5"/>
  <c r="I301" i="5"/>
  <c r="H37" i="5"/>
  <c r="H1183" i="5"/>
  <c r="I1183" i="5"/>
  <c r="H448" i="5"/>
  <c r="H442" i="5"/>
  <c r="H501" i="5"/>
  <c r="I501" i="5"/>
  <c r="H1099" i="5"/>
  <c r="H384" i="5"/>
  <c r="H130" i="5"/>
  <c r="H967" i="5"/>
  <c r="H479" i="5"/>
  <c r="I479" i="5"/>
  <c r="H399" i="5"/>
  <c r="I399" i="5"/>
  <c r="H1420" i="5"/>
  <c r="I1420" i="5"/>
  <c r="H1076" i="5"/>
  <c r="I1076" i="5"/>
  <c r="H568" i="5"/>
  <c r="H641" i="5"/>
  <c r="H1098" i="5"/>
  <c r="H404" i="5"/>
  <c r="I404" i="5"/>
  <c r="H36" i="5"/>
  <c r="I36" i="5"/>
  <c r="H35" i="5"/>
  <c r="H726" i="5"/>
  <c r="H1162" i="5"/>
  <c r="H446" i="5"/>
  <c r="I446" i="5"/>
  <c r="H1097" i="5"/>
  <c r="I1097" i="5"/>
  <c r="H291" i="5"/>
  <c r="H1140" i="5"/>
  <c r="H435" i="5"/>
  <c r="I435" i="5"/>
  <c r="H685" i="5"/>
  <c r="H529" i="5"/>
  <c r="H347" i="5"/>
  <c r="H124" i="5"/>
  <c r="H1137" i="5"/>
  <c r="H34" i="5"/>
  <c r="I34" i="5"/>
  <c r="H33" i="5"/>
  <c r="H274" i="5"/>
  <c r="H268" i="5"/>
  <c r="H1193" i="5"/>
  <c r="H984" i="5"/>
  <c r="H32" i="5"/>
  <c r="H1152" i="5"/>
  <c r="H31" i="5"/>
  <c r="H599" i="5"/>
  <c r="H273" i="5"/>
  <c r="H544" i="5"/>
  <c r="H856" i="5"/>
  <c r="H143" i="5"/>
  <c r="H1175" i="5"/>
  <c r="H1195" i="5"/>
  <c r="H350" i="5"/>
  <c r="H30" i="5"/>
  <c r="H951" i="5"/>
  <c r="H109" i="5"/>
  <c r="I109" i="5"/>
  <c r="H297" i="5"/>
  <c r="H29" i="5"/>
  <c r="H1204" i="5"/>
  <c r="H356" i="5"/>
  <c r="H266" i="5"/>
  <c r="I266" i="5"/>
  <c r="H104" i="5"/>
  <c r="I104" i="5"/>
  <c r="H723" i="5"/>
  <c r="H720" i="5"/>
  <c r="H28" i="5"/>
  <c r="H405" i="5"/>
  <c r="H978" i="5"/>
  <c r="H1096" i="5"/>
  <c r="H563" i="5"/>
  <c r="H926" i="5"/>
  <c r="H818" i="5"/>
  <c r="I818" i="5"/>
  <c r="H1419" i="5"/>
  <c r="H1220" i="5"/>
  <c r="H1075" i="5"/>
  <c r="H1369" i="5"/>
  <c r="H936" i="5"/>
  <c r="H1378" i="5"/>
  <c r="H833" i="5"/>
  <c r="H1418" i="5"/>
  <c r="H27" i="5"/>
  <c r="H72" i="5"/>
  <c r="H1287" i="5"/>
  <c r="H1026" i="5"/>
  <c r="H669" i="5"/>
  <c r="H825" i="5"/>
  <c r="H361" i="5"/>
  <c r="H1417" i="5"/>
  <c r="H1042" i="5"/>
  <c r="H1158" i="5"/>
  <c r="H775" i="5"/>
  <c r="I775" i="5"/>
  <c r="H567" i="5"/>
  <c r="H782" i="5"/>
  <c r="H159" i="5"/>
  <c r="H1416" i="5"/>
  <c r="H882" i="5"/>
  <c r="H1278" i="5"/>
  <c r="H1372" i="5"/>
  <c r="H400" i="5"/>
  <c r="H1274" i="5"/>
  <c r="H353" i="5"/>
  <c r="H842" i="5"/>
  <c r="H666" i="5"/>
  <c r="H1350" i="5"/>
  <c r="H1074" i="5"/>
  <c r="H578" i="5"/>
  <c r="H1073" i="5"/>
  <c r="H180" i="5"/>
  <c r="H704" i="5"/>
  <c r="H694" i="5"/>
  <c r="H331" i="5"/>
  <c r="H1248" i="5"/>
  <c r="H515" i="5"/>
  <c r="H178" i="5"/>
  <c r="H313" i="5"/>
  <c r="H736" i="5"/>
  <c r="H493" i="5"/>
  <c r="H1021" i="5"/>
  <c r="H854" i="5"/>
  <c r="H1351" i="5"/>
  <c r="I1351" i="5"/>
  <c r="H592" i="5"/>
  <c r="H1370" i="5"/>
  <c r="H927" i="5"/>
  <c r="H1006" i="5"/>
  <c r="H101" i="5"/>
  <c r="H911" i="5"/>
  <c r="H177" i="5"/>
  <c r="H176" i="5"/>
  <c r="H376" i="5"/>
  <c r="H175" i="5"/>
  <c r="H1329" i="5"/>
  <c r="H173" i="5"/>
  <c r="H172" i="5"/>
  <c r="H935" i="5"/>
  <c r="H171" i="5"/>
  <c r="H763" i="5"/>
  <c r="H382" i="5"/>
  <c r="H168" i="5"/>
  <c r="I168" i="5"/>
  <c r="H561" i="5"/>
  <c r="H394" i="5"/>
  <c r="H1361" i="5"/>
  <c r="I1361" i="5"/>
  <c r="H336" i="5"/>
  <c r="H1366" i="5"/>
  <c r="H166" i="5"/>
  <c r="H165" i="5"/>
  <c r="H1367" i="5"/>
  <c r="H693" i="5"/>
  <c r="H246" i="5"/>
  <c r="H1224" i="5"/>
  <c r="H253" i="5"/>
  <c r="H333" i="5"/>
  <c r="H164" i="5"/>
  <c r="H1247" i="5"/>
  <c r="H1034" i="5"/>
  <c r="H105" i="5"/>
  <c r="H271" i="5"/>
  <c r="H832" i="5"/>
  <c r="H871" i="5"/>
  <c r="H557" i="5"/>
  <c r="H1412" i="5"/>
  <c r="H1238" i="5"/>
  <c r="H1410" i="5"/>
  <c r="H944" i="5"/>
  <c r="H925" i="5"/>
  <c r="H862" i="5"/>
  <c r="H1409" i="5"/>
  <c r="H1010" i="5"/>
  <c r="H1408" i="5"/>
  <c r="H1304" i="5"/>
  <c r="H930" i="5"/>
  <c r="H432" i="5"/>
  <c r="H873" i="5"/>
  <c r="H1291" i="5"/>
  <c r="H25" i="5"/>
  <c r="I25" i="5"/>
  <c r="H1009" i="5"/>
  <c r="H407" i="5"/>
  <c r="H1298" i="5"/>
  <c r="H1405" i="5"/>
  <c r="H84" i="5"/>
  <c r="H800" i="5"/>
  <c r="H457" i="5"/>
  <c r="H1214" i="5"/>
  <c r="H1045" i="5"/>
  <c r="H1007" i="5"/>
  <c r="H142" i="5"/>
  <c r="H1403" i="5"/>
  <c r="H1070" i="5"/>
  <c r="H620" i="5"/>
  <c r="H744" i="5"/>
  <c r="H940" i="5"/>
  <c r="H1399" i="5"/>
  <c r="H1118" i="5"/>
  <c r="H377" i="5"/>
  <c r="H808" i="5"/>
  <c r="H70" i="5"/>
  <c r="H303" i="5"/>
  <c r="I303" i="5"/>
  <c r="H1052" i="5"/>
  <c r="I1052" i="5"/>
  <c r="H1398" i="5"/>
  <c r="H703" i="5"/>
  <c r="H262" i="5"/>
  <c r="H633" i="5"/>
  <c r="I633" i="5"/>
  <c r="H369" i="5"/>
  <c r="H611" i="5"/>
  <c r="I611" i="5"/>
  <c r="H1146" i="5"/>
  <c r="I1146" i="5"/>
  <c r="H748" i="5"/>
  <c r="I748" i="5"/>
  <c r="H258" i="5"/>
  <c r="I258" i="5"/>
  <c r="H1208" i="5"/>
  <c r="I1208" i="5"/>
  <c r="H1165" i="5"/>
  <c r="I1165" i="5"/>
  <c r="H1166" i="5"/>
  <c r="H474" i="5"/>
  <c r="I474" i="5"/>
  <c r="H129" i="5"/>
  <c r="I129" i="5"/>
  <c r="H867" i="5"/>
  <c r="H1233" i="5"/>
  <c r="H489" i="5"/>
  <c r="I489" i="5"/>
  <c r="H392" i="5"/>
  <c r="I392" i="5"/>
  <c r="H20" i="5"/>
  <c r="I20" i="5"/>
  <c r="H19" i="5"/>
  <c r="I19" i="5"/>
  <c r="H18" i="5"/>
  <c r="I18" i="5"/>
  <c r="H907" i="5"/>
  <c r="H321" i="5"/>
  <c r="H795" i="5"/>
  <c r="H974" i="5"/>
  <c r="H89" i="5"/>
  <c r="I89" i="5"/>
  <c r="H1172" i="5"/>
  <c r="H287" i="5"/>
  <c r="I287" i="5"/>
  <c r="H1219" i="5"/>
  <c r="H1133" i="5"/>
  <c r="H16" i="5"/>
  <c r="I16" i="5"/>
  <c r="H865" i="5"/>
  <c r="H1263" i="5"/>
  <c r="H447" i="5"/>
  <c r="H231" i="5"/>
  <c r="I231" i="5"/>
  <c r="H511" i="5"/>
  <c r="H875" i="5"/>
  <c r="H1223" i="5"/>
  <c r="I1223" i="5"/>
  <c r="H574" i="5"/>
  <c r="H1314" i="5"/>
  <c r="I1314" i="5"/>
  <c r="H994" i="5"/>
  <c r="H1346" i="5"/>
  <c r="H1396" i="5"/>
  <c r="H766" i="5"/>
  <c r="H828" i="5"/>
  <c r="H137" i="5"/>
  <c r="H942" i="5"/>
  <c r="H609" i="5"/>
  <c r="I609" i="5"/>
  <c r="H469" i="5"/>
  <c r="H11" i="5"/>
  <c r="I11" i="5"/>
  <c r="H740" i="5"/>
  <c r="I740" i="5"/>
  <c r="H1066" i="5"/>
  <c r="H1148" i="5"/>
  <c r="I1148" i="5"/>
  <c r="H10" i="5"/>
  <c r="I10" i="5"/>
  <c r="H9" i="5"/>
  <c r="I9" i="5"/>
  <c r="H598" i="5"/>
  <c r="I598" i="5"/>
  <c r="H668" i="5"/>
  <c r="I668" i="5"/>
  <c r="H401" i="5"/>
  <c r="I401" i="5"/>
  <c r="H749" i="5"/>
  <c r="H870" i="5"/>
  <c r="H1095" i="5"/>
  <c r="I1095" i="5"/>
  <c r="H1139" i="5"/>
  <c r="H8" i="5"/>
  <c r="I8" i="5"/>
  <c r="H372" i="5"/>
  <c r="I372" i="5"/>
  <c r="H1173" i="5"/>
  <c r="H421" i="5"/>
  <c r="H390" i="5"/>
  <c r="H1277" i="5"/>
  <c r="H902" i="5"/>
  <c r="H521" i="5"/>
  <c r="I521" i="5"/>
  <c r="H7" i="5"/>
  <c r="I7" i="5"/>
  <c r="H681" i="5"/>
  <c r="H1215" i="5"/>
  <c r="H640" i="5"/>
  <c r="I640" i="5"/>
  <c r="H320" i="5"/>
  <c r="H1001" i="5"/>
  <c r="H308" i="5"/>
  <c r="I308" i="5"/>
  <c r="H950" i="5"/>
  <c r="I950" i="5"/>
  <c r="H374" i="5"/>
  <c r="I374" i="5"/>
  <c r="H514" i="5"/>
  <c r="I514" i="5"/>
  <c r="H4" i="5"/>
  <c r="I4" i="5"/>
  <c r="H737" i="5"/>
  <c r="H466" i="5"/>
  <c r="H100" i="5"/>
  <c r="H221" i="5"/>
  <c r="H948" i="5"/>
  <c r="H1394" i="5"/>
  <c r="H1393" i="5"/>
  <c r="H1092" i="5"/>
  <c r="H626" i="5"/>
  <c r="I626" i="5"/>
  <c r="H1192" i="5"/>
  <c r="I1192" i="5"/>
  <c r="H1144" i="5"/>
  <c r="H115" i="5"/>
  <c r="I115" i="5"/>
  <c r="H220" i="5"/>
  <c r="H1091" i="5"/>
  <c r="H584" i="5"/>
  <c r="H1207" i="5"/>
  <c r="H1392" i="5"/>
  <c r="H998" i="5"/>
  <c r="T40" i="20"/>
  <c r="X853" i="20"/>
  <c r="U531" i="20"/>
  <c r="W548" i="20"/>
  <c r="T827" i="20"/>
  <c r="W59" i="20"/>
  <c r="W140" i="20"/>
  <c r="U110" i="20"/>
  <c r="X542" i="20"/>
  <c r="T384" i="20"/>
  <c r="T364" i="20"/>
  <c r="T724" i="20"/>
  <c r="W53" i="20"/>
  <c r="T475" i="20"/>
  <c r="X138" i="20"/>
  <c r="X658" i="20"/>
  <c r="X237" i="20"/>
  <c r="X141" i="20"/>
  <c r="T282" i="20"/>
  <c r="X29" i="20"/>
  <c r="T445" i="20"/>
  <c r="W537" i="20"/>
  <c r="T394" i="20"/>
  <c r="T793" i="20"/>
  <c r="T169" i="20"/>
  <c r="X467" i="20"/>
  <c r="T62" i="20"/>
  <c r="T806" i="20"/>
  <c r="W569" i="20"/>
  <c r="T554" i="20"/>
  <c r="T358" i="20"/>
  <c r="X143" i="20"/>
  <c r="T642" i="20"/>
  <c r="T332" i="20"/>
  <c r="T442" i="20"/>
  <c r="X251" i="20"/>
  <c r="T228" i="20"/>
  <c r="U146" i="20"/>
  <c r="X107" i="20"/>
  <c r="X17" i="20"/>
  <c r="T774" i="20"/>
  <c r="U564" i="20"/>
  <c r="T59" i="20"/>
  <c r="T575" i="20"/>
  <c r="W357" i="20"/>
  <c r="U545" i="20"/>
  <c r="U319" i="20"/>
  <c r="T199" i="20"/>
  <c r="X491" i="20"/>
  <c r="T796" i="20"/>
  <c r="W608" i="20"/>
  <c r="X597" i="20"/>
  <c r="T217" i="20"/>
  <c r="W597" i="20"/>
  <c r="W220" i="20"/>
  <c r="X194" i="20"/>
  <c r="T154" i="20"/>
  <c r="X795" i="20"/>
  <c r="T18" i="20"/>
  <c r="X643" i="20"/>
  <c r="X555" i="20"/>
  <c r="T545" i="20"/>
  <c r="T319" i="20"/>
  <c r="T185" i="20"/>
  <c r="X21" i="20"/>
  <c r="T722" i="20"/>
  <c r="T706" i="20"/>
  <c r="T639" i="20"/>
  <c r="T619" i="20"/>
  <c r="X551" i="20"/>
  <c r="U355" i="20"/>
  <c r="T322" i="20"/>
  <c r="T244" i="20"/>
  <c r="U144" i="20"/>
  <c r="T71" i="20"/>
  <c r="T51" i="20"/>
  <c r="T844" i="20"/>
  <c r="T821" i="20"/>
  <c r="X712" i="20"/>
  <c r="X275" i="20"/>
  <c r="T254" i="20"/>
  <c r="X247" i="20"/>
  <c r="T84" i="20"/>
  <c r="U225" i="20"/>
  <c r="T801" i="20"/>
  <c r="U591" i="20"/>
  <c r="T568" i="20"/>
  <c r="U561" i="20"/>
  <c r="X539" i="20"/>
  <c r="T411" i="20"/>
  <c r="T264" i="20"/>
  <c r="U212" i="20"/>
  <c r="T164" i="20"/>
  <c r="T109" i="20"/>
  <c r="X23" i="20"/>
  <c r="X593" i="20"/>
  <c r="W281" i="20"/>
  <c r="W197" i="20"/>
  <c r="T152" i="20"/>
  <c r="X122" i="20"/>
  <c r="X90" i="20"/>
  <c r="X482" i="20"/>
  <c r="U859" i="20"/>
  <c r="X659" i="20"/>
  <c r="X637" i="20"/>
  <c r="U613" i="20"/>
  <c r="X603" i="20"/>
  <c r="U400" i="20"/>
  <c r="X350" i="20"/>
  <c r="T242" i="20"/>
  <c r="T200" i="20"/>
  <c r="W175" i="20"/>
  <c r="T163" i="20"/>
  <c r="X118" i="20"/>
  <c r="X65" i="20"/>
  <c r="X497" i="20"/>
  <c r="X478" i="20"/>
  <c r="X842" i="20"/>
  <c r="T676" i="20"/>
  <c r="W603" i="20"/>
  <c r="W533" i="20"/>
  <c r="T245" i="20"/>
  <c r="X182" i="20"/>
  <c r="X862" i="20"/>
  <c r="T745" i="20"/>
  <c r="T378" i="20"/>
  <c r="W185" i="20"/>
  <c r="T61" i="20"/>
  <c r="T58" i="20"/>
  <c r="X579" i="20"/>
  <c r="T372" i="20"/>
  <c r="T361" i="20"/>
  <c r="W229" i="20"/>
  <c r="T82" i="20"/>
  <c r="T79" i="20"/>
  <c r="X494" i="20"/>
  <c r="W461" i="20"/>
  <c r="U299" i="20"/>
  <c r="W209" i="20"/>
  <c r="U114" i="20"/>
  <c r="X762" i="20"/>
  <c r="U611" i="20"/>
  <c r="T577" i="20"/>
  <c r="T538" i="20"/>
  <c r="T335" i="20"/>
  <c r="W328" i="20"/>
  <c r="T310" i="20"/>
  <c r="U287" i="20"/>
  <c r="X234" i="20"/>
  <c r="T205" i="20"/>
  <c r="T198" i="20"/>
  <c r="T474" i="20"/>
  <c r="W758" i="20"/>
  <c r="T671" i="20"/>
  <c r="U584" i="20"/>
  <c r="U417" i="20"/>
  <c r="U362" i="20"/>
  <c r="W268" i="20"/>
  <c r="W230" i="20"/>
  <c r="W222" i="20"/>
  <c r="X191" i="20"/>
  <c r="U157" i="20"/>
  <c r="U148" i="20"/>
  <c r="T80" i="20"/>
  <c r="X484" i="20"/>
  <c r="T477" i="20"/>
  <c r="T496" i="20"/>
  <c r="U821" i="20"/>
  <c r="X654" i="20"/>
  <c r="U372" i="20"/>
  <c r="X365" i="20"/>
  <c r="T268" i="20"/>
  <c r="T105" i="20"/>
  <c r="T33" i="20"/>
  <c r="X485" i="20"/>
  <c r="U732" i="20"/>
  <c r="X622" i="20"/>
  <c r="W578" i="20"/>
  <c r="U546" i="20"/>
  <c r="U382" i="20"/>
  <c r="W375" i="20"/>
  <c r="X355" i="20"/>
  <c r="X326" i="20"/>
  <c r="U313" i="20"/>
  <c r="U275" i="20"/>
  <c r="X192" i="20"/>
  <c r="W136" i="20"/>
  <c r="U117" i="20"/>
  <c r="U91" i="20"/>
  <c r="U88" i="20"/>
  <c r="X73" i="20"/>
  <c r="W449" i="20"/>
  <c r="U771" i="20"/>
  <c r="T750" i="20"/>
  <c r="W622" i="20"/>
  <c r="T609" i="20"/>
  <c r="T606" i="20"/>
  <c r="X588" i="20"/>
  <c r="U581" i="20"/>
  <c r="T559" i="20"/>
  <c r="W552" i="20"/>
  <c r="T524" i="20"/>
  <c r="W521" i="20"/>
  <c r="W346" i="20"/>
  <c r="X299" i="20"/>
  <c r="W245" i="20"/>
  <c r="T201" i="20"/>
  <c r="T179" i="20"/>
  <c r="X160" i="20"/>
  <c r="U130" i="20"/>
  <c r="X94" i="20"/>
  <c r="U73" i="20"/>
  <c r="U51" i="20"/>
  <c r="U41" i="20"/>
  <c r="S626" i="20"/>
  <c r="X777" i="20"/>
  <c r="T760" i="20"/>
  <c r="W404" i="20"/>
  <c r="T401" i="20"/>
  <c r="W399" i="20"/>
  <c r="X380" i="20"/>
  <c r="T366" i="20"/>
  <c r="X341" i="20"/>
  <c r="T314" i="20"/>
  <c r="X308" i="20"/>
  <c r="U266" i="20"/>
  <c r="U224" i="20"/>
  <c r="W187" i="20"/>
  <c r="X135" i="20"/>
  <c r="X115" i="20"/>
  <c r="X86" i="20"/>
  <c r="W58" i="20"/>
  <c r="T504" i="20"/>
  <c r="W714" i="20"/>
  <c r="W638" i="20"/>
  <c r="W625" i="20"/>
  <c r="W620" i="20"/>
  <c r="X563" i="20"/>
  <c r="X522" i="20"/>
  <c r="X519" i="20"/>
  <c r="W516" i="20"/>
  <c r="T399" i="20"/>
  <c r="T396" i="20"/>
  <c r="U393" i="20"/>
  <c r="U344" i="20"/>
  <c r="T311" i="20"/>
  <c r="W308" i="20"/>
  <c r="X286" i="20"/>
  <c r="W253" i="20"/>
  <c r="U250" i="20"/>
  <c r="U227" i="20"/>
  <c r="T224" i="20"/>
  <c r="T216" i="20"/>
  <c r="W135" i="20"/>
  <c r="W86" i="20"/>
  <c r="W16" i="20"/>
  <c r="W479" i="20"/>
  <c r="W476" i="20"/>
  <c r="T447" i="20"/>
  <c r="X792" i="20"/>
  <c r="U641" i="20"/>
  <c r="S625" i="20"/>
  <c r="W607" i="20"/>
  <c r="T602" i="20"/>
  <c r="W582" i="20"/>
  <c r="X576" i="20"/>
  <c r="X569" i="20"/>
  <c r="W566" i="20"/>
  <c r="W563" i="20"/>
  <c r="X386" i="20"/>
  <c r="T347" i="20"/>
  <c r="W286" i="20"/>
  <c r="W279" i="20"/>
  <c r="W256" i="20"/>
  <c r="X212" i="20"/>
  <c r="U161" i="20"/>
  <c r="W151" i="20"/>
  <c r="X49" i="20"/>
  <c r="U40" i="20"/>
  <c r="T465" i="20"/>
  <c r="W470" i="20"/>
  <c r="T824" i="20"/>
  <c r="T809" i="20"/>
  <c r="T802" i="20"/>
  <c r="T799" i="20"/>
  <c r="T771" i="20"/>
  <c r="X751" i="20"/>
  <c r="X730" i="20"/>
  <c r="X697" i="20"/>
  <c r="X516" i="20"/>
  <c r="X406" i="20"/>
  <c r="W320" i="20"/>
  <c r="W311" i="20"/>
  <c r="T302" i="20"/>
  <c r="T273" i="20"/>
  <c r="X240" i="20"/>
  <c r="U234" i="20"/>
  <c r="T218" i="20"/>
  <c r="X187" i="20"/>
  <c r="X175" i="20"/>
  <c r="U172" i="20"/>
  <c r="X155" i="20"/>
  <c r="T148" i="20"/>
  <c r="X128" i="20"/>
  <c r="W126" i="20"/>
  <c r="X101" i="20"/>
  <c r="W92" i="20"/>
  <c r="X38" i="20"/>
  <c r="X479" i="20"/>
  <c r="W442" i="20"/>
  <c r="X204" i="20"/>
  <c r="U861" i="20"/>
  <c r="U805" i="20"/>
  <c r="U540" i="20"/>
  <c r="W527" i="20"/>
  <c r="X352" i="20"/>
  <c r="U350" i="20"/>
  <c r="U249" i="20"/>
  <c r="U192" i="20"/>
  <c r="U145" i="20"/>
  <c r="W104" i="20"/>
  <c r="U89" i="20"/>
  <c r="X74" i="20"/>
  <c r="U49" i="20"/>
  <c r="U43" i="20"/>
  <c r="W24" i="20"/>
  <c r="W21" i="20"/>
  <c r="W482" i="20"/>
  <c r="U878" i="20"/>
  <c r="T850" i="20"/>
  <c r="X830" i="20"/>
  <c r="X784" i="20"/>
  <c r="T781" i="20"/>
  <c r="T755" i="20"/>
  <c r="X735" i="20"/>
  <c r="T646" i="20"/>
  <c r="T590" i="20"/>
  <c r="T571" i="20"/>
  <c r="X537" i="20"/>
  <c r="X533" i="20"/>
  <c r="T527" i="20"/>
  <c r="X518" i="20"/>
  <c r="X400" i="20"/>
  <c r="U352" i="20"/>
  <c r="U316" i="20"/>
  <c r="T291" i="20"/>
  <c r="U285" i="20"/>
  <c r="T266" i="20"/>
  <c r="X261" i="20"/>
  <c r="X209" i="20"/>
  <c r="T197" i="20"/>
  <c r="U194" i="20"/>
  <c r="T189" i="20"/>
  <c r="X45" i="20"/>
  <c r="T41" i="20"/>
  <c r="X488" i="20"/>
  <c r="W45" i="20"/>
  <c r="W340" i="20"/>
  <c r="U331" i="20"/>
  <c r="W257" i="20"/>
  <c r="X210" i="20"/>
  <c r="W160" i="20"/>
  <c r="T845" i="20"/>
  <c r="U783" i="20"/>
  <c r="X752" i="20"/>
  <c r="T621" i="20"/>
  <c r="X561" i="20"/>
  <c r="W555" i="20"/>
  <c r="W539" i="20"/>
  <c r="U415" i="20"/>
  <c r="U398" i="20"/>
  <c r="T331" i="20"/>
  <c r="T307" i="20"/>
  <c r="X293" i="20"/>
  <c r="U290" i="20"/>
  <c r="X284" i="20"/>
  <c r="W260" i="20"/>
  <c r="W210" i="20"/>
  <c r="W193" i="20"/>
  <c r="X188" i="20"/>
  <c r="X183" i="20"/>
  <c r="T166" i="20"/>
  <c r="X146" i="20"/>
  <c r="U124" i="20"/>
  <c r="T121" i="20"/>
  <c r="X99" i="20"/>
  <c r="X76" i="20"/>
  <c r="T68" i="20"/>
  <c r="T42" i="20"/>
  <c r="X36" i="20"/>
  <c r="W487" i="20"/>
  <c r="T471" i="20"/>
  <c r="T840" i="20"/>
  <c r="T786" i="20"/>
  <c r="T783" i="20"/>
  <c r="U736" i="20"/>
  <c r="T698" i="20"/>
  <c r="T664" i="20"/>
  <c r="W573" i="20"/>
  <c r="T517" i="20"/>
  <c r="T410" i="20"/>
  <c r="T407" i="20"/>
  <c r="U369" i="20"/>
  <c r="X359" i="20"/>
  <c r="X342" i="20"/>
  <c r="T340" i="20"/>
  <c r="X312" i="20"/>
  <c r="T262" i="20"/>
  <c r="X222" i="20"/>
  <c r="X176" i="20"/>
  <c r="X173" i="20"/>
  <c r="T39" i="20"/>
  <c r="W499" i="20"/>
  <c r="W496" i="20"/>
  <c r="X493" i="20"/>
  <c r="X490" i="20"/>
  <c r="X464" i="20"/>
  <c r="T453" i="20"/>
  <c r="W560" i="20"/>
  <c r="U560" i="20"/>
  <c r="W334" i="20"/>
  <c r="U334" i="20"/>
  <c r="X469" i="20"/>
  <c r="T469" i="20"/>
  <c r="U472" i="20"/>
  <c r="W472" i="20"/>
  <c r="T820" i="20"/>
  <c r="T772" i="20"/>
  <c r="X772" i="20"/>
  <c r="T734" i="20"/>
  <c r="T719" i="20"/>
  <c r="X585" i="20"/>
  <c r="T566" i="20"/>
  <c r="T550" i="20"/>
  <c r="X371" i="20"/>
  <c r="T301" i="20"/>
  <c r="T265" i="20"/>
  <c r="U201" i="20"/>
  <c r="X196" i="20"/>
  <c r="T181" i="20"/>
  <c r="T120" i="20"/>
  <c r="T104" i="20"/>
  <c r="X506" i="20"/>
  <c r="T468" i="20"/>
  <c r="U451" i="20"/>
  <c r="W451" i="20"/>
  <c r="U448" i="20"/>
  <c r="W448" i="20"/>
  <c r="W203" i="20"/>
  <c r="U203" i="20"/>
  <c r="W570" i="20"/>
  <c r="U570" i="20"/>
  <c r="U390" i="20"/>
  <c r="W390" i="20"/>
  <c r="X586" i="20"/>
  <c r="T586" i="20"/>
  <c r="W522" i="20"/>
  <c r="U522" i="20"/>
  <c r="T599" i="20"/>
  <c r="X599" i="20"/>
  <c r="W593" i="20"/>
  <c r="U446" i="20"/>
  <c r="W446" i="20"/>
  <c r="W337" i="20"/>
  <c r="U337" i="20"/>
  <c r="X589" i="20"/>
  <c r="T589" i="20"/>
  <c r="X248" i="20"/>
  <c r="T248" i="20"/>
  <c r="X535" i="20"/>
  <c r="T535" i="20"/>
  <c r="X31" i="20"/>
  <c r="T31" i="20"/>
  <c r="T826" i="20"/>
  <c r="T785" i="20"/>
  <c r="X689" i="20"/>
  <c r="W677" i="20"/>
  <c r="W661" i="20"/>
  <c r="T655" i="20"/>
  <c r="U616" i="20"/>
  <c r="T604" i="20"/>
  <c r="T596" i="20"/>
  <c r="T591" i="20"/>
  <c r="X591" i="20"/>
  <c r="U579" i="20"/>
  <c r="X541" i="20"/>
  <c r="T541" i="20"/>
  <c r="T529" i="20"/>
  <c r="T523" i="20"/>
  <c r="W518" i="20"/>
  <c r="U414" i="20"/>
  <c r="U392" i="20"/>
  <c r="T362" i="20"/>
  <c r="X362" i="20"/>
  <c r="U359" i="20"/>
  <c r="T343" i="20"/>
  <c r="X338" i="20"/>
  <c r="T288" i="20"/>
  <c r="X280" i="20"/>
  <c r="X272" i="20"/>
  <c r="W244" i="20"/>
  <c r="X235" i="20"/>
  <c r="X168" i="20"/>
  <c r="T168" i="20"/>
  <c r="X162" i="20"/>
  <c r="T151" i="20"/>
  <c r="T147" i="20"/>
  <c r="T145" i="20"/>
  <c r="X137" i="20"/>
  <c r="U125" i="20"/>
  <c r="X106" i="20"/>
  <c r="X98" i="20"/>
  <c r="U96" i="20"/>
  <c r="T47" i="20"/>
  <c r="X47" i="20"/>
  <c r="U34" i="20"/>
  <c r="T22" i="20"/>
  <c r="T543" i="20"/>
  <c r="X543" i="20"/>
  <c r="X578" i="20"/>
  <c r="T578" i="20"/>
  <c r="T472" i="20"/>
  <c r="X472" i="20"/>
  <c r="T530" i="20"/>
  <c r="X530" i="20"/>
  <c r="X872" i="20"/>
  <c r="T865" i="20"/>
  <c r="U855" i="20"/>
  <c r="W689" i="20"/>
  <c r="X616" i="20"/>
  <c r="T616" i="20"/>
  <c r="X610" i="20"/>
  <c r="X605" i="20"/>
  <c r="W602" i="20"/>
  <c r="U602" i="20"/>
  <c r="W543" i="20"/>
  <c r="U416" i="20"/>
  <c r="X348" i="20"/>
  <c r="X277" i="20"/>
  <c r="W272" i="20"/>
  <c r="W269" i="20"/>
  <c r="X153" i="20"/>
  <c r="T149" i="20"/>
  <c r="X139" i="20"/>
  <c r="X108" i="20"/>
  <c r="T87" i="20"/>
  <c r="U77" i="20"/>
  <c r="X27" i="20"/>
  <c r="W18" i="20"/>
  <c r="X511" i="20"/>
  <c r="W508" i="20"/>
  <c r="W411" i="20"/>
  <c r="U411" i="20"/>
  <c r="T500" i="20"/>
  <c r="X500" i="20"/>
  <c r="T815" i="20"/>
  <c r="U775" i="20"/>
  <c r="T738" i="20"/>
  <c r="X692" i="20"/>
  <c r="W610" i="20"/>
  <c r="W605" i="20"/>
  <c r="X584" i="20"/>
  <c r="X546" i="20"/>
  <c r="W534" i="20"/>
  <c r="T520" i="20"/>
  <c r="X376" i="20"/>
  <c r="T376" i="20"/>
  <c r="W373" i="20"/>
  <c r="U373" i="20"/>
  <c r="W370" i="20"/>
  <c r="X367" i="20"/>
  <c r="U326" i="20"/>
  <c r="X317" i="20"/>
  <c r="X303" i="20"/>
  <c r="X300" i="20"/>
  <c r="X297" i="20"/>
  <c r="W288" i="20"/>
  <c r="U288" i="20"/>
  <c r="W277" i="20"/>
  <c r="X255" i="20"/>
  <c r="U235" i="20"/>
  <c r="W211" i="20"/>
  <c r="U180" i="20"/>
  <c r="W177" i="20"/>
  <c r="U177" i="20"/>
  <c r="X174" i="20"/>
  <c r="X159" i="20"/>
  <c r="W100" i="20"/>
  <c r="W50" i="20"/>
  <c r="U50" i="20"/>
  <c r="W27" i="20"/>
  <c r="X15" i="20"/>
  <c r="T486" i="20"/>
  <c r="W317" i="20"/>
  <c r="U317" i="20"/>
  <c r="T876" i="20"/>
  <c r="U858" i="20"/>
  <c r="T794" i="20"/>
  <c r="U791" i="20"/>
  <c r="T775" i="20"/>
  <c r="T768" i="20"/>
  <c r="X756" i="20"/>
  <c r="U721" i="20"/>
  <c r="T699" i="20"/>
  <c r="T645" i="20"/>
  <c r="X645" i="20"/>
  <c r="T612" i="20"/>
  <c r="X607" i="20"/>
  <c r="T601" i="20"/>
  <c r="T587" i="20"/>
  <c r="X573" i="20"/>
  <c r="X570" i="20"/>
  <c r="T560" i="20"/>
  <c r="T557" i="20"/>
  <c r="U403" i="20"/>
  <c r="T385" i="20"/>
  <c r="U379" i="20"/>
  <c r="T370" i="20"/>
  <c r="U348" i="20"/>
  <c r="X257" i="20"/>
  <c r="W226" i="20"/>
  <c r="X190" i="20"/>
  <c r="X167" i="20"/>
  <c r="U164" i="20"/>
  <c r="T119" i="20"/>
  <c r="U84" i="20"/>
  <c r="T52" i="20"/>
  <c r="T508" i="20"/>
  <c r="U505" i="20"/>
  <c r="X489" i="20"/>
  <c r="T489" i="20"/>
  <c r="T460" i="20"/>
  <c r="W473" i="20"/>
  <c r="X461" i="20"/>
  <c r="W455" i="20"/>
  <c r="W452" i="20"/>
  <c r="X449" i="20"/>
  <c r="T498" i="20"/>
  <c r="T487" i="20"/>
  <c r="T441" i="20"/>
  <c r="T492" i="20"/>
  <c r="W478" i="20"/>
  <c r="X446" i="20"/>
  <c r="W443" i="20"/>
  <c r="U769" i="20"/>
  <c r="W769" i="20"/>
  <c r="T567" i="20"/>
  <c r="X567" i="20"/>
  <c r="W741" i="20"/>
  <c r="U741" i="20"/>
  <c r="T723" i="20"/>
  <c r="X723" i="20"/>
  <c r="X668" i="20"/>
  <c r="T668" i="20"/>
  <c r="U10" i="20"/>
  <c r="W10" i="20"/>
  <c r="U530" i="20"/>
  <c r="W530" i="20"/>
  <c r="W371" i="20"/>
  <c r="U371" i="20"/>
  <c r="X227" i="20"/>
  <c r="T227" i="20"/>
  <c r="U71" i="20"/>
  <c r="W71" i="20"/>
  <c r="T448" i="20"/>
  <c r="X448" i="20"/>
  <c r="W215" i="20"/>
  <c r="U215" i="20"/>
  <c r="T132" i="20"/>
  <c r="X132" i="20"/>
  <c r="T124" i="20"/>
  <c r="X124" i="20"/>
  <c r="T838" i="20"/>
  <c r="X838" i="20"/>
  <c r="T594" i="20"/>
  <c r="X594" i="20"/>
  <c r="U394" i="20"/>
  <c r="W394" i="20"/>
  <c r="T323" i="20"/>
  <c r="X323" i="20"/>
  <c r="W296" i="20"/>
  <c r="U296" i="20"/>
  <c r="W155" i="20"/>
  <c r="U155" i="20"/>
  <c r="U68" i="20"/>
  <c r="W68" i="20"/>
  <c r="T691" i="20"/>
  <c r="X691" i="20"/>
  <c r="W664" i="20"/>
  <c r="U664" i="20"/>
  <c r="U600" i="20"/>
  <c r="W600" i="20"/>
  <c r="T549" i="20"/>
  <c r="X549" i="20"/>
  <c r="T129" i="20"/>
  <c r="X129" i="20"/>
  <c r="X111" i="20"/>
  <c r="T111" i="20"/>
  <c r="U549" i="20"/>
  <c r="W549" i="20"/>
  <c r="X337" i="20"/>
  <c r="T337" i="20"/>
  <c r="T295" i="20"/>
  <c r="X295" i="20"/>
  <c r="T271" i="20"/>
  <c r="X271" i="20"/>
  <c r="T688" i="20"/>
  <c r="X688" i="20"/>
  <c r="X532" i="20"/>
  <c r="T532" i="20"/>
  <c r="U519" i="20"/>
  <c r="W519" i="20"/>
  <c r="T417" i="20"/>
  <c r="X417" i="20"/>
  <c r="W365" i="20"/>
  <c r="U365" i="20"/>
  <c r="U304" i="20"/>
  <c r="W304" i="20"/>
  <c r="W246" i="20"/>
  <c r="U246" i="20"/>
  <c r="U178" i="20"/>
  <c r="W178" i="20"/>
  <c r="W169" i="20"/>
  <c r="U169" i="20"/>
  <c r="U132" i="20"/>
  <c r="W132" i="20"/>
  <c r="X70" i="20"/>
  <c r="T70" i="20"/>
  <c r="W36" i="20"/>
  <c r="U36" i="20"/>
  <c r="U838" i="20"/>
  <c r="W838" i="20"/>
  <c r="X817" i="20"/>
  <c r="T817" i="20"/>
  <c r="W554" i="20"/>
  <c r="U554" i="20"/>
  <c r="T344" i="20"/>
  <c r="X344" i="20"/>
  <c r="T243" i="20"/>
  <c r="X243" i="20"/>
  <c r="T220" i="20"/>
  <c r="X220" i="20"/>
  <c r="T48" i="20"/>
  <c r="X48" i="20"/>
  <c r="U445" i="20"/>
  <c r="W445" i="20"/>
  <c r="U799" i="20"/>
  <c r="U752" i="20"/>
  <c r="W719" i="20"/>
  <c r="U719" i="20"/>
  <c r="U576" i="20"/>
  <c r="W576" i="20"/>
  <c r="T540" i="20"/>
  <c r="X540" i="20"/>
  <c r="T534" i="20"/>
  <c r="X534" i="20"/>
  <c r="T521" i="20"/>
  <c r="X521" i="20"/>
  <c r="U396" i="20"/>
  <c r="W396" i="20"/>
  <c r="U378" i="20"/>
  <c r="W273" i="20"/>
  <c r="U273" i="20"/>
  <c r="X214" i="20"/>
  <c r="T214" i="20"/>
  <c r="U48" i="20"/>
  <c r="W48" i="20"/>
  <c r="X459" i="20"/>
  <c r="T459" i="20"/>
  <c r="U882" i="20"/>
  <c r="U813" i="20"/>
  <c r="W813" i="20"/>
  <c r="X754" i="20"/>
  <c r="T754" i="20"/>
  <c r="U722" i="20"/>
  <c r="W722" i="20"/>
  <c r="X8" i="20"/>
  <c r="T8" i="20"/>
  <c r="U599" i="20"/>
  <c r="W599" i="20"/>
  <c r="W596" i="20"/>
  <c r="U402" i="20"/>
  <c r="W402" i="20"/>
  <c r="X381" i="20"/>
  <c r="T381" i="20"/>
  <c r="W349" i="20"/>
  <c r="U349" i="20"/>
  <c r="X306" i="20"/>
  <c r="X283" i="20"/>
  <c r="U188" i="20"/>
  <c r="W188" i="20"/>
  <c r="T476" i="20"/>
  <c r="X476" i="20"/>
  <c r="U840" i="20"/>
  <c r="X816" i="20"/>
  <c r="T816" i="20"/>
  <c r="U754" i="20"/>
  <c r="W754" i="20"/>
  <c r="U750" i="20"/>
  <c r="W750" i="20"/>
  <c r="U728" i="20"/>
  <c r="W693" i="20"/>
  <c r="U693" i="20"/>
  <c r="X620" i="20"/>
  <c r="X618" i="20"/>
  <c r="T618" i="20"/>
  <c r="U558" i="20"/>
  <c r="W381" i="20"/>
  <c r="U381" i="20"/>
  <c r="U134" i="20"/>
  <c r="W97" i="20"/>
  <c r="U97" i="20"/>
  <c r="T50" i="20"/>
  <c r="U490" i="20"/>
  <c r="W490" i="20"/>
  <c r="T481" i="20"/>
  <c r="T202" i="20"/>
  <c r="X202" i="20"/>
  <c r="W200" i="20"/>
  <c r="U200" i="20"/>
  <c r="X507" i="20"/>
  <c r="T507" i="20"/>
  <c r="W870" i="20"/>
  <c r="U870" i="20"/>
  <c r="X828" i="20"/>
  <c r="T828" i="20"/>
  <c r="W208" i="20"/>
  <c r="U208" i="20"/>
  <c r="U884" i="20"/>
  <c r="W884" i="20"/>
  <c r="U853" i="20"/>
  <c r="W853" i="20"/>
  <c r="X667" i="20"/>
  <c r="T667" i="20"/>
  <c r="T649" i="20"/>
  <c r="X649" i="20"/>
  <c r="X580" i="20"/>
  <c r="T580" i="20"/>
  <c r="X565" i="20"/>
  <c r="T565" i="20"/>
  <c r="U384" i="20"/>
  <c r="W384" i="20"/>
  <c r="T353" i="20"/>
  <c r="X353" i="20"/>
  <c r="U223" i="20"/>
  <c r="W223" i="20"/>
  <c r="X134" i="20"/>
  <c r="T134" i="20"/>
  <c r="X57" i="20"/>
  <c r="T57" i="20"/>
  <c r="X832" i="20"/>
  <c r="T832" i="20"/>
  <c r="T614" i="20"/>
  <c r="X614" i="20"/>
  <c r="U542" i="20"/>
  <c r="W542" i="20"/>
  <c r="W353" i="20"/>
  <c r="U353" i="20"/>
  <c r="T860" i="20"/>
  <c r="X857" i="20"/>
  <c r="T847" i="20"/>
  <c r="W836" i="20"/>
  <c r="U836" i="20"/>
  <c r="X822" i="20"/>
  <c r="T822" i="20"/>
  <c r="X782" i="20"/>
  <c r="T782" i="20"/>
  <c r="X702" i="20"/>
  <c r="T702" i="20"/>
  <c r="X657" i="20"/>
  <c r="T657" i="20"/>
  <c r="W6" i="20"/>
  <c r="U6" i="20"/>
  <c r="W614" i="20"/>
  <c r="U614" i="20"/>
  <c r="X582" i="20"/>
  <c r="W572" i="20"/>
  <c r="W567" i="20"/>
  <c r="T562" i="20"/>
  <c r="W386" i="20"/>
  <c r="U386" i="20"/>
  <c r="T313" i="20"/>
  <c r="U258" i="20"/>
  <c r="W258" i="20"/>
  <c r="X225" i="20"/>
  <c r="T225" i="20"/>
  <c r="U149" i="20"/>
  <c r="W149" i="20"/>
  <c r="W512" i="20"/>
  <c r="T600" i="20"/>
  <c r="X600" i="20"/>
  <c r="U360" i="20"/>
  <c r="W360" i="20"/>
  <c r="T748" i="20"/>
  <c r="X748" i="20"/>
  <c r="W712" i="20"/>
  <c r="U712" i="20"/>
  <c r="U748" i="20"/>
  <c r="W748" i="20"/>
  <c r="T373" i="20"/>
  <c r="X373" i="20"/>
  <c r="X304" i="20"/>
  <c r="T304" i="20"/>
  <c r="T229" i="20"/>
  <c r="X229" i="20"/>
  <c r="U587" i="20"/>
  <c r="W587" i="20"/>
  <c r="T770" i="20"/>
  <c r="X770" i="20"/>
  <c r="W670" i="20"/>
  <c r="U670" i="20"/>
  <c r="T558" i="20"/>
  <c r="X558" i="20"/>
  <c r="T525" i="20"/>
  <c r="X525" i="20"/>
  <c r="X256" i="20"/>
  <c r="T256" i="20"/>
  <c r="T102" i="20"/>
  <c r="X102" i="20"/>
  <c r="X495" i="20"/>
  <c r="T495" i="20"/>
  <c r="X779" i="20"/>
  <c r="T779" i="20"/>
  <c r="U525" i="20"/>
  <c r="W525" i="20"/>
  <c r="T409" i="20"/>
  <c r="X409" i="20"/>
  <c r="T318" i="20"/>
  <c r="X318" i="20"/>
  <c r="W863" i="20"/>
  <c r="U863" i="20"/>
  <c r="U825" i="20"/>
  <c r="X741" i="20"/>
  <c r="U717" i="20"/>
  <c r="W717" i="20"/>
  <c r="T10" i="20"/>
  <c r="U617" i="20"/>
  <c r="W617" i="20"/>
  <c r="T595" i="20"/>
  <c r="W588" i="20"/>
  <c r="U588" i="20"/>
  <c r="U585" i="20"/>
  <c r="W585" i="20"/>
  <c r="U575" i="20"/>
  <c r="W575" i="20"/>
  <c r="X390" i="20"/>
  <c r="X360" i="20"/>
  <c r="T360" i="20"/>
  <c r="T329" i="20"/>
  <c r="X296" i="20"/>
  <c r="T296" i="20"/>
  <c r="U107" i="20"/>
  <c r="W107" i="20"/>
  <c r="X30" i="20"/>
  <c r="T30" i="20"/>
  <c r="T16" i="20"/>
  <c r="X16" i="20"/>
  <c r="X509" i="20"/>
  <c r="U730" i="20"/>
  <c r="W730" i="20"/>
  <c r="T564" i="20"/>
  <c r="X564" i="20"/>
  <c r="X553" i="20"/>
  <c r="T553" i="20"/>
  <c r="X393" i="20"/>
  <c r="T393" i="20"/>
  <c r="T320" i="20"/>
  <c r="X320" i="20"/>
  <c r="U283" i="20"/>
  <c r="W283" i="20"/>
  <c r="U248" i="20"/>
  <c r="W248" i="20"/>
  <c r="W214" i="20"/>
  <c r="U214" i="20"/>
  <c r="X165" i="20"/>
  <c r="T165" i="20"/>
  <c r="U163" i="20"/>
  <c r="W163" i="20"/>
  <c r="T157" i="20"/>
  <c r="X157" i="20"/>
  <c r="U70" i="20"/>
  <c r="W70" i="20"/>
  <c r="X67" i="20"/>
  <c r="T67" i="20"/>
  <c r="T56" i="20"/>
  <c r="X56" i="20"/>
  <c r="U509" i="20"/>
  <c r="W509" i="20"/>
  <c r="U467" i="20"/>
  <c r="W467" i="20"/>
  <c r="W881" i="20"/>
  <c r="X839" i="20"/>
  <c r="T749" i="20"/>
  <c r="X743" i="20"/>
  <c r="T732" i="20"/>
  <c r="T721" i="20"/>
  <c r="T713" i="20"/>
  <c r="X713" i="20"/>
  <c r="X12" i="20"/>
  <c r="T615" i="20"/>
  <c r="W557" i="20"/>
  <c r="U551" i="20"/>
  <c r="W551" i="20"/>
  <c r="U524" i="20"/>
  <c r="X414" i="20"/>
  <c r="X382" i="20"/>
  <c r="T357" i="20"/>
  <c r="T305" i="20"/>
  <c r="W297" i="20"/>
  <c r="T287" i="20"/>
  <c r="T250" i="20"/>
  <c r="T231" i="20"/>
  <c r="X231" i="20"/>
  <c r="T211" i="20"/>
  <c r="X133" i="20"/>
  <c r="W121" i="20"/>
  <c r="U121" i="20"/>
  <c r="T113" i="20"/>
  <c r="X113" i="20"/>
  <c r="W94" i="20"/>
  <c r="U94" i="20"/>
  <c r="X91" i="20"/>
  <c r="T91" i="20"/>
  <c r="T72" i="20"/>
  <c r="W61" i="20"/>
  <c r="U56" i="20"/>
  <c r="W56" i="20"/>
  <c r="X54" i="20"/>
  <c r="T503" i="20"/>
  <c r="X503" i="20"/>
  <c r="X483" i="20"/>
  <c r="T483" i="20"/>
  <c r="W469" i="20"/>
  <c r="U464" i="20"/>
  <c r="W464" i="20"/>
  <c r="T458" i="20"/>
  <c r="X458" i="20"/>
  <c r="T452" i="20"/>
  <c r="X452" i="20"/>
  <c r="X780" i="20"/>
  <c r="T780" i="20"/>
  <c r="X682" i="20"/>
  <c r="T682" i="20"/>
  <c r="W817" i="20"/>
  <c r="U674" i="20"/>
  <c r="W674" i="20"/>
  <c r="W666" i="20"/>
  <c r="W657" i="20"/>
  <c r="T613" i="20"/>
  <c r="X613" i="20"/>
  <c r="W594" i="20"/>
  <c r="X581" i="20"/>
  <c r="T531" i="20"/>
  <c r="X531" i="20"/>
  <c r="X528" i="20"/>
  <c r="X526" i="20"/>
  <c r="T526" i="20"/>
  <c r="W408" i="20"/>
  <c r="U408" i="20"/>
  <c r="U367" i="20"/>
  <c r="W367" i="20"/>
  <c r="W294" i="20"/>
  <c r="T289" i="20"/>
  <c r="X289" i="20"/>
  <c r="T285" i="20"/>
  <c r="X285" i="20"/>
  <c r="U252" i="20"/>
  <c r="W242" i="20"/>
  <c r="X213" i="20"/>
  <c r="W199" i="20"/>
  <c r="U199" i="20"/>
  <c r="U143" i="20"/>
  <c r="X136" i="20"/>
  <c r="X130" i="20"/>
  <c r="U108" i="20"/>
  <c r="U106" i="20"/>
  <c r="W44" i="20"/>
  <c r="W38" i="20"/>
  <c r="U38" i="20"/>
  <c r="U29" i="20"/>
  <c r="W29" i="20"/>
  <c r="W26" i="20"/>
  <c r="U503" i="20"/>
  <c r="W503" i="20"/>
  <c r="U475" i="20"/>
  <c r="W475" i="20"/>
  <c r="X466" i="20"/>
  <c r="U458" i="20"/>
  <c r="W458" i="20"/>
  <c r="X444" i="20"/>
  <c r="T444" i="20"/>
  <c r="U788" i="20"/>
  <c r="W743" i="20"/>
  <c r="U743" i="20"/>
  <c r="W708" i="20"/>
  <c r="W619" i="20"/>
  <c r="X608" i="20"/>
  <c r="X592" i="20"/>
  <c r="T592" i="20"/>
  <c r="U590" i="20"/>
  <c r="X552" i="20"/>
  <c r="T548" i="20"/>
  <c r="X548" i="20"/>
  <c r="X392" i="20"/>
  <c r="W377" i="20"/>
  <c r="U377" i="20"/>
  <c r="U361" i="20"/>
  <c r="X330" i="20"/>
  <c r="X325" i="20"/>
  <c r="T325" i="20"/>
  <c r="X259" i="20"/>
  <c r="W254" i="20"/>
  <c r="T252" i="20"/>
  <c r="W247" i="20"/>
  <c r="W156" i="20"/>
  <c r="X140" i="20"/>
  <c r="U118" i="20"/>
  <c r="T93" i="20"/>
  <c r="X66" i="20"/>
  <c r="X46" i="20"/>
  <c r="T46" i="20"/>
  <c r="U15" i="20"/>
  <c r="W15" i="20"/>
  <c r="X505" i="20"/>
  <c r="X454" i="20"/>
  <c r="W76" i="20"/>
  <c r="U76" i="20"/>
  <c r="T502" i="20"/>
  <c r="X502" i="20"/>
  <c r="U213" i="20"/>
  <c r="W213" i="20"/>
  <c r="U410" i="20"/>
  <c r="W410" i="20"/>
  <c r="U338" i="20"/>
  <c r="W338" i="20"/>
  <c r="X239" i="20"/>
  <c r="T239" i="20"/>
  <c r="U196" i="20"/>
  <c r="W196" i="20"/>
  <c r="X858" i="20"/>
  <c r="T858" i="20"/>
  <c r="W8" i="20"/>
  <c r="U8" i="20"/>
  <c r="X583" i="20"/>
  <c r="T583" i="20"/>
  <c r="T110" i="20"/>
  <c r="X110" i="20"/>
  <c r="X96" i="20"/>
  <c r="T96" i="20"/>
  <c r="T34" i="20"/>
  <c r="X34" i="20"/>
  <c r="U502" i="20"/>
  <c r="W502" i="20"/>
  <c r="W685" i="20"/>
  <c r="U685" i="20"/>
  <c r="T653" i="20"/>
  <c r="X653" i="20"/>
  <c r="X598" i="20"/>
  <c r="T598" i="20"/>
  <c r="T574" i="20"/>
  <c r="U407" i="20"/>
  <c r="W407" i="20"/>
  <c r="T349" i="20"/>
  <c r="W335" i="20"/>
  <c r="U335" i="20"/>
  <c r="T324" i="20"/>
  <c r="X324" i="20"/>
  <c r="X316" i="20"/>
  <c r="T316" i="20"/>
  <c r="X309" i="20"/>
  <c r="W307" i="20"/>
  <c r="U307" i="20"/>
  <c r="U302" i="20"/>
  <c r="W302" i="20"/>
  <c r="U259" i="20"/>
  <c r="W259" i="20"/>
  <c r="T233" i="20"/>
  <c r="T223" i="20"/>
  <c r="U159" i="20"/>
  <c r="W159" i="20"/>
  <c r="W127" i="20"/>
  <c r="U127" i="20"/>
  <c r="U98" i="20"/>
  <c r="W98" i="20"/>
  <c r="T78" i="20"/>
  <c r="X78" i="20"/>
  <c r="W66" i="20"/>
  <c r="U66" i="20"/>
  <c r="T53" i="20"/>
  <c r="X53" i="20"/>
  <c r="T25" i="20"/>
  <c r="X25" i="20"/>
  <c r="T510" i="20"/>
  <c r="U457" i="20"/>
  <c r="W457" i="20"/>
  <c r="U454" i="20"/>
  <c r="W454" i="20"/>
  <c r="T379" i="20"/>
  <c r="X379" i="20"/>
  <c r="T236" i="20"/>
  <c r="X236" i="20"/>
  <c r="U176" i="20"/>
  <c r="W176" i="20"/>
  <c r="T720" i="20"/>
  <c r="X720" i="20"/>
  <c r="X369" i="20"/>
  <c r="T369" i="20"/>
  <c r="X279" i="20"/>
  <c r="T279" i="20"/>
  <c r="U206" i="20"/>
  <c r="W206" i="20"/>
  <c r="U83" i="20"/>
  <c r="W83" i="20"/>
  <c r="W63" i="20"/>
  <c r="U63" i="20"/>
  <c r="U463" i="20"/>
  <c r="W463" i="20"/>
  <c r="X457" i="20"/>
  <c r="T457" i="20"/>
  <c r="T451" i="20"/>
  <c r="X451" i="20"/>
  <c r="X733" i="20"/>
  <c r="T733" i="20"/>
  <c r="X725" i="20"/>
  <c r="T725" i="20"/>
  <c r="U653" i="20"/>
  <c r="W653" i="20"/>
  <c r="T572" i="20"/>
  <c r="X572" i="20"/>
  <c r="X556" i="20"/>
  <c r="T556" i="20"/>
  <c r="X413" i="20"/>
  <c r="T413" i="20"/>
  <c r="U376" i="20"/>
  <c r="W376" i="20"/>
  <c r="U363" i="20"/>
  <c r="W363" i="20"/>
  <c r="W332" i="20"/>
  <c r="U332" i="20"/>
  <c r="T230" i="20"/>
  <c r="X230" i="20"/>
  <c r="W191" i="20"/>
  <c r="U191" i="20"/>
  <c r="W181" i="20"/>
  <c r="U181" i="20"/>
  <c r="X161" i="20"/>
  <c r="T161" i="20"/>
  <c r="T103" i="20"/>
  <c r="X103" i="20"/>
  <c r="W78" i="20"/>
  <c r="U78" i="20"/>
  <c r="W60" i="20"/>
  <c r="U60" i="20"/>
  <c r="T19" i="20"/>
  <c r="X19" i="20"/>
  <c r="X501" i="20"/>
  <c r="T501" i="20"/>
  <c r="U493" i="20"/>
  <c r="W493" i="20"/>
  <c r="X462" i="20"/>
  <c r="T462" i="20"/>
  <c r="X617" i="20"/>
  <c r="X611" i="20"/>
  <c r="U528" i="20"/>
  <c r="W528" i="20"/>
  <c r="T377" i="20"/>
  <c r="X377" i="20"/>
  <c r="X334" i="20"/>
  <c r="T334" i="20"/>
  <c r="U301" i="20"/>
  <c r="W301" i="20"/>
  <c r="W265" i="20"/>
  <c r="W264" i="20"/>
  <c r="U262" i="20"/>
  <c r="W262" i="20"/>
  <c r="T206" i="20"/>
  <c r="X206" i="20"/>
  <c r="X203" i="20"/>
  <c r="U189" i="20"/>
  <c r="W154" i="20"/>
  <c r="U154" i="20"/>
  <c r="U74" i="20"/>
  <c r="U42" i="20"/>
  <c r="U511" i="20"/>
  <c r="U506" i="20"/>
  <c r="W506" i="20"/>
  <c r="U310" i="20"/>
  <c r="W310" i="20"/>
  <c r="W305" i="20"/>
  <c r="U305" i="20"/>
  <c r="X281" i="20"/>
  <c r="T281" i="20"/>
  <c r="T172" i="20"/>
  <c r="X172" i="20"/>
  <c r="T123" i="20"/>
  <c r="X123" i="20"/>
  <c r="X100" i="20"/>
  <c r="T100" i="20"/>
  <c r="U82" i="20"/>
  <c r="W82" i="20"/>
  <c r="W23" i="20"/>
  <c r="U23" i="20"/>
  <c r="U481" i="20"/>
  <c r="W481" i="20"/>
  <c r="U351" i="20"/>
  <c r="W351" i="20"/>
  <c r="W314" i="20"/>
  <c r="U314" i="20"/>
  <c r="X246" i="20"/>
  <c r="T246" i="20"/>
  <c r="W198" i="20"/>
  <c r="U198" i="20"/>
  <c r="U179" i="20"/>
  <c r="W179" i="20"/>
  <c r="U123" i="20"/>
  <c r="W123" i="20"/>
  <c r="X97" i="20"/>
  <c r="T97" i="20"/>
  <c r="X44" i="20"/>
  <c r="T44" i="20"/>
  <c r="W17" i="20"/>
  <c r="U17" i="20"/>
  <c r="T470" i="20"/>
  <c r="X470" i="20"/>
  <c r="X456" i="20"/>
  <c r="T456" i="20"/>
  <c r="W251" i="20"/>
  <c r="U251" i="20"/>
  <c r="W80" i="20"/>
  <c r="U80" i="20"/>
  <c r="X60" i="20"/>
  <c r="T60" i="20"/>
  <c r="X480" i="20"/>
  <c r="T480" i="20"/>
  <c r="T473" i="20"/>
  <c r="X473" i="20"/>
  <c r="X144" i="20"/>
  <c r="T144" i="20"/>
  <c r="T112" i="20"/>
  <c r="X112" i="20"/>
  <c r="U19" i="20"/>
  <c r="X499" i="20"/>
  <c r="U466" i="20"/>
  <c r="W466" i="20"/>
  <c r="T455" i="20"/>
  <c r="X455" i="20"/>
  <c r="X450" i="20"/>
  <c r="T450" i="20"/>
  <c r="T443" i="20"/>
  <c r="X443" i="20"/>
  <c r="W119" i="20"/>
  <c r="U119" i="20"/>
  <c r="T89" i="20"/>
  <c r="X89" i="20"/>
  <c r="W31" i="20"/>
  <c r="U31" i="20"/>
  <c r="U484" i="20"/>
  <c r="W484" i="20"/>
  <c r="W460" i="20"/>
  <c r="X463" i="20"/>
  <c r="W500" i="20"/>
  <c r="W497" i="20"/>
  <c r="W494" i="20"/>
  <c r="W491" i="20"/>
  <c r="W488" i="20"/>
  <c r="W485" i="20"/>
  <c r="W510" i="20"/>
  <c r="W507" i="20"/>
  <c r="W504" i="20"/>
  <c r="W501" i="20"/>
  <c r="W498" i="20"/>
  <c r="W495" i="20"/>
  <c r="W492" i="20"/>
  <c r="W489" i="20"/>
  <c r="W486" i="20"/>
  <c r="W483" i="20"/>
  <c r="W480" i="20"/>
  <c r="W477" i="20"/>
  <c r="W474" i="20"/>
  <c r="W471" i="20"/>
  <c r="W468" i="20"/>
  <c r="W465" i="20"/>
  <c r="W462" i="20"/>
  <c r="W459" i="20"/>
  <c r="W456" i="20"/>
  <c r="W453" i="20"/>
  <c r="W450" i="20"/>
  <c r="W447" i="20"/>
  <c r="W444" i="20"/>
  <c r="W441" i="20"/>
  <c r="T14" i="20"/>
  <c r="W14" i="20"/>
  <c r="U14" i="20"/>
  <c r="U327" i="20"/>
  <c r="W327" i="20"/>
  <c r="W232" i="20"/>
  <c r="U232" i="20"/>
  <c r="X375" i="20"/>
  <c r="T375" i="20"/>
  <c r="W141" i="20"/>
  <c r="U141" i="20"/>
  <c r="U139" i="20"/>
  <c r="W139" i="20"/>
  <c r="U278" i="20"/>
  <c r="W278" i="20"/>
  <c r="T232" i="20"/>
  <c r="X232" i="20"/>
  <c r="W105" i="20"/>
  <c r="U105" i="20"/>
  <c r="X88" i="20"/>
  <c r="T88" i="20"/>
  <c r="W79" i="20"/>
  <c r="U79" i="20"/>
  <c r="U39" i="20"/>
  <c r="W39" i="20"/>
  <c r="W28" i="20"/>
  <c r="U28" i="20"/>
  <c r="U333" i="20"/>
  <c r="W333" i="20"/>
  <c r="T260" i="20"/>
  <c r="X260" i="20"/>
  <c r="W99" i="20"/>
  <c r="U99" i="20"/>
  <c r="W90" i="20"/>
  <c r="U90" i="20"/>
  <c r="U339" i="20"/>
  <c r="W339" i="20"/>
  <c r="U321" i="20"/>
  <c r="W321" i="20"/>
  <c r="U315" i="20"/>
  <c r="W315" i="20"/>
  <c r="W284" i="20"/>
  <c r="U284" i="20"/>
  <c r="U282" i="20"/>
  <c r="W282" i="20"/>
  <c r="U263" i="20"/>
  <c r="W263" i="20"/>
  <c r="T226" i="20"/>
  <c r="X226" i="20"/>
  <c r="T195" i="20"/>
  <c r="X195" i="20"/>
  <c r="U168" i="20"/>
  <c r="W168" i="20"/>
  <c r="T69" i="20"/>
  <c r="X69" i="20"/>
  <c r="T32" i="20"/>
  <c r="X32" i="20"/>
  <c r="U309" i="20"/>
  <c r="W309" i="20"/>
  <c r="W195" i="20"/>
  <c r="U195" i="20"/>
  <c r="T193" i="20"/>
  <c r="X193" i="20"/>
  <c r="W183" i="20"/>
  <c r="U183" i="20"/>
  <c r="U137" i="20"/>
  <c r="W137" i="20"/>
  <c r="U47" i="20"/>
  <c r="W47" i="20"/>
  <c r="W216" i="20"/>
  <c r="U216" i="20"/>
  <c r="X117" i="20"/>
  <c r="T117" i="20"/>
  <c r="U65" i="20"/>
  <c r="W65" i="20"/>
  <c r="W413" i="20"/>
  <c r="W380" i="20"/>
  <c r="U380" i="20"/>
  <c r="U342" i="20"/>
  <c r="W342" i="20"/>
  <c r="U336" i="20"/>
  <c r="W336" i="20"/>
  <c r="U324" i="20"/>
  <c r="W324" i="20"/>
  <c r="U271" i="20"/>
  <c r="W271" i="20"/>
  <c r="W231" i="20"/>
  <c r="U231" i="20"/>
  <c r="T184" i="20"/>
  <c r="U182" i="20"/>
  <c r="T178" i="20"/>
  <c r="X178" i="20"/>
  <c r="W165" i="20"/>
  <c r="U165" i="20"/>
  <c r="T142" i="20"/>
  <c r="W120" i="20"/>
  <c r="T95" i="20"/>
  <c r="U93" i="20"/>
  <c r="W85" i="20"/>
  <c r="U85" i="20"/>
  <c r="T83" i="20"/>
  <c r="T64" i="20"/>
  <c r="X64" i="20"/>
  <c r="X363" i="20"/>
  <c r="T363" i="20"/>
  <c r="U303" i="20"/>
  <c r="W303" i="20"/>
  <c r="W236" i="20"/>
  <c r="U236" i="20"/>
  <c r="W113" i="20"/>
  <c r="U113" i="20"/>
  <c r="T267" i="20"/>
  <c r="X267" i="20"/>
  <c r="W205" i="20"/>
  <c r="U205" i="20"/>
  <c r="U115" i="20"/>
  <c r="W115" i="20"/>
  <c r="U291" i="20"/>
  <c r="W291" i="20"/>
  <c r="U267" i="20"/>
  <c r="W267" i="20"/>
  <c r="X85" i="20"/>
  <c r="T85" i="20"/>
  <c r="W62" i="20"/>
  <c r="U62" i="20"/>
  <c r="W405" i="20"/>
  <c r="X547" i="20"/>
  <c r="T415" i="20"/>
  <c r="X412" i="20"/>
  <c r="W397" i="20"/>
  <c r="W389" i="20"/>
  <c r="U385" i="20"/>
  <c r="X383" i="20"/>
  <c r="T368" i="20"/>
  <c r="X368" i="20"/>
  <c r="W364" i="20"/>
  <c r="T346" i="20"/>
  <c r="U330" i="20"/>
  <c r="W330" i="20"/>
  <c r="T328" i="20"/>
  <c r="U318" i="20"/>
  <c r="W318" i="20"/>
  <c r="U293" i="20"/>
  <c r="W293" i="20"/>
  <c r="U261" i="20"/>
  <c r="W261" i="20"/>
  <c r="T249" i="20"/>
  <c r="W239" i="20"/>
  <c r="U217" i="20"/>
  <c r="T215" i="20"/>
  <c r="X180" i="20"/>
  <c r="T180" i="20"/>
  <c r="W153" i="20"/>
  <c r="U153" i="20"/>
  <c r="T127" i="20"/>
  <c r="T126" i="20"/>
  <c r="X126" i="20"/>
  <c r="X116" i="20"/>
  <c r="W111" i="20"/>
  <c r="U111" i="20"/>
  <c r="T75" i="20"/>
  <c r="X75" i="20"/>
  <c r="W64" i="20"/>
  <c r="U64" i="20"/>
  <c r="U298" i="20"/>
  <c r="W298" i="20"/>
  <c r="T150" i="20"/>
  <c r="X150" i="20"/>
  <c r="T269" i="20"/>
  <c r="X269" i="20"/>
  <c r="W626" i="20"/>
  <c r="W621" i="20"/>
  <c r="W618" i="20"/>
  <c r="W615" i="20"/>
  <c r="W612" i="20"/>
  <c r="W609" i="20"/>
  <c r="W606" i="20"/>
  <c r="W604" i="20"/>
  <c r="W601" i="20"/>
  <c r="W598" i="20"/>
  <c r="W595" i="20"/>
  <c r="W592" i="20"/>
  <c r="W589" i="20"/>
  <c r="W586" i="20"/>
  <c r="W583" i="20"/>
  <c r="W580" i="20"/>
  <c r="W577" i="20"/>
  <c r="W574" i="20"/>
  <c r="W571" i="20"/>
  <c r="W568" i="20"/>
  <c r="W565" i="20"/>
  <c r="W562" i="20"/>
  <c r="W559" i="20"/>
  <c r="W556" i="20"/>
  <c r="W553" i="20"/>
  <c r="W550" i="20"/>
  <c r="W547" i="20"/>
  <c r="W541" i="20"/>
  <c r="W538" i="20"/>
  <c r="W535" i="20"/>
  <c r="W532" i="20"/>
  <c r="W529" i="20"/>
  <c r="W526" i="20"/>
  <c r="W523" i="20"/>
  <c r="W520" i="20"/>
  <c r="W517" i="20"/>
  <c r="X403" i="20"/>
  <c r="W368" i="20"/>
  <c r="U368" i="20"/>
  <c r="W358" i="20"/>
  <c r="U312" i="20"/>
  <c r="W312" i="20"/>
  <c r="U306" i="20"/>
  <c r="W306" i="20"/>
  <c r="W274" i="20"/>
  <c r="W270" i="20"/>
  <c r="U241" i="20"/>
  <c r="X219" i="20"/>
  <c r="T219" i="20"/>
  <c r="X208" i="20"/>
  <c r="T186" i="20"/>
  <c r="X186" i="20"/>
  <c r="U184" i="20"/>
  <c r="W184" i="20"/>
  <c r="W174" i="20"/>
  <c r="U174" i="20"/>
  <c r="U142" i="20"/>
  <c r="W142" i="20"/>
  <c r="W138" i="20"/>
  <c r="U138" i="20"/>
  <c r="U129" i="20"/>
  <c r="W122" i="20"/>
  <c r="U122" i="20"/>
  <c r="W101" i="20"/>
  <c r="W95" i="20"/>
  <c r="U95" i="20"/>
  <c r="U75" i="20"/>
  <c r="W75" i="20"/>
  <c r="W52" i="20"/>
  <c r="U52" i="20"/>
  <c r="X35" i="20"/>
  <c r="T35" i="20"/>
  <c r="U33" i="20"/>
  <c r="U280" i="20"/>
  <c r="W280" i="20"/>
  <c r="T258" i="20"/>
  <c r="X258" i="20"/>
  <c r="W207" i="20"/>
  <c r="U207" i="20"/>
  <c r="X351" i="20"/>
  <c r="T351" i="20"/>
  <c r="U289" i="20"/>
  <c r="W289" i="20"/>
  <c r="W150" i="20"/>
  <c r="U150" i="20"/>
  <c r="U412" i="20"/>
  <c r="X395" i="20"/>
  <c r="X389" i="20"/>
  <c r="T389" i="20"/>
  <c r="U383" i="20"/>
  <c r="T356" i="20"/>
  <c r="X356" i="20"/>
  <c r="U354" i="20"/>
  <c r="X333" i="20"/>
  <c r="T298" i="20"/>
  <c r="X294" i="20"/>
  <c r="W292" i="20"/>
  <c r="U276" i="20"/>
  <c r="T241" i="20"/>
  <c r="W237" i="20"/>
  <c r="U237" i="20"/>
  <c r="U233" i="20"/>
  <c r="W233" i="20"/>
  <c r="W219" i="20"/>
  <c r="U219" i="20"/>
  <c r="W186" i="20"/>
  <c r="U186" i="20"/>
  <c r="X177" i="20"/>
  <c r="U158" i="20"/>
  <c r="X156" i="20"/>
  <c r="U147" i="20"/>
  <c r="W131" i="20"/>
  <c r="U131" i="20"/>
  <c r="X114" i="20"/>
  <c r="T114" i="20"/>
  <c r="U112" i="20"/>
  <c r="W112" i="20"/>
  <c r="U35" i="20"/>
  <c r="W35" i="20"/>
  <c r="U345" i="20"/>
  <c r="W345" i="20"/>
  <c r="W401" i="20"/>
  <c r="U395" i="20"/>
  <c r="W356" i="20"/>
  <c r="U356" i="20"/>
  <c r="T354" i="20"/>
  <c r="W347" i="20"/>
  <c r="U343" i="20"/>
  <c r="U341" i="20"/>
  <c r="X339" i="20"/>
  <c r="W329" i="20"/>
  <c r="U325" i="20"/>
  <c r="U323" i="20"/>
  <c r="X321" i="20"/>
  <c r="X315" i="20"/>
  <c r="U300" i="20"/>
  <c r="W300" i="20"/>
  <c r="T292" i="20"/>
  <c r="X292" i="20"/>
  <c r="T290" i="20"/>
  <c r="T278" i="20"/>
  <c r="X278" i="20"/>
  <c r="T276" i="20"/>
  <c r="T274" i="20"/>
  <c r="T270" i="20"/>
  <c r="W243" i="20"/>
  <c r="U243" i="20"/>
  <c r="W221" i="20"/>
  <c r="U221" i="20"/>
  <c r="W204" i="20"/>
  <c r="U204" i="20"/>
  <c r="U166" i="20"/>
  <c r="T158" i="20"/>
  <c r="U152" i="20"/>
  <c r="X125" i="20"/>
  <c r="U103" i="20"/>
  <c r="W37" i="20"/>
  <c r="U37" i="20"/>
  <c r="T28" i="20"/>
  <c r="X28" i="20"/>
  <c r="T26" i="20"/>
  <c r="U202" i="20"/>
  <c r="W128" i="20"/>
  <c r="U128" i="20"/>
  <c r="W109" i="20"/>
  <c r="U102" i="20"/>
  <c r="W81" i="20"/>
  <c r="U69" i="20"/>
  <c r="W67" i="20"/>
  <c r="X63" i="20"/>
  <c r="W46" i="20"/>
  <c r="U46" i="20"/>
  <c r="X345" i="20"/>
  <c r="X336" i="20"/>
  <c r="X327" i="20"/>
  <c r="U170" i="20"/>
  <c r="T263" i="20"/>
  <c r="T253" i="20"/>
  <c r="X238" i="20"/>
  <c r="T238" i="20"/>
  <c r="T221" i="20"/>
  <c r="T170" i="20"/>
  <c r="X170" i="20"/>
  <c r="W133" i="20"/>
  <c r="U133" i="20"/>
  <c r="T131" i="20"/>
  <c r="T77" i="20"/>
  <c r="U55" i="20"/>
  <c r="W55" i="20"/>
  <c r="W54" i="20"/>
  <c r="U54" i="20"/>
  <c r="U295" i="20"/>
  <c r="W295" i="20"/>
  <c r="U255" i="20"/>
  <c r="W255" i="20"/>
  <c r="U238" i="20"/>
  <c r="W238" i="20"/>
  <c r="U190" i="20"/>
  <c r="W190" i="20"/>
  <c r="U173" i="20"/>
  <c r="W173" i="20"/>
  <c r="T37" i="20"/>
  <c r="X37" i="20"/>
  <c r="U240" i="20"/>
  <c r="U228" i="20"/>
  <c r="U218" i="20"/>
  <c r="X207" i="20"/>
  <c r="U162" i="20"/>
  <c r="W116" i="20"/>
  <c r="U116" i="20"/>
  <c r="X92" i="20"/>
  <c r="U87" i="20"/>
  <c r="U30" i="20"/>
  <c r="W25" i="20"/>
  <c r="U25" i="20"/>
  <c r="T24" i="20"/>
  <c r="X24" i="20"/>
  <c r="U22" i="20"/>
  <c r="T81" i="20"/>
  <c r="W32" i="20"/>
  <c r="U32" i="20"/>
  <c r="W167" i="20"/>
  <c r="U167" i="20"/>
  <c r="W57" i="20"/>
  <c r="U57" i="20"/>
  <c r="T55" i="20"/>
  <c r="X55" i="20"/>
  <c r="T43" i="20"/>
  <c r="X43" i="20"/>
  <c r="U72" i="20"/>
  <c r="U762" i="20"/>
  <c r="T694" i="20"/>
  <c r="T686" i="20"/>
  <c r="T661" i="20"/>
  <c r="X648" i="20"/>
  <c r="T638" i="20"/>
  <c r="T635" i="20"/>
  <c r="W740" i="20"/>
  <c r="X640" i="20"/>
  <c r="W777" i="20"/>
  <c r="X811" i="20"/>
  <c r="X859" i="20"/>
  <c r="X819" i="20"/>
  <c r="W811" i="20"/>
  <c r="W869" i="20"/>
  <c r="X861" i="20"/>
  <c r="X790" i="20"/>
  <c r="T874" i="20"/>
  <c r="T866" i="20"/>
  <c r="X863" i="20"/>
  <c r="T829" i="20"/>
  <c r="X813" i="20"/>
  <c r="U800" i="20"/>
  <c r="X787" i="20"/>
  <c r="X764" i="20"/>
  <c r="X758" i="20"/>
  <c r="T747" i="20"/>
  <c r="T703" i="20"/>
  <c r="W682" i="20"/>
  <c r="W679" i="20"/>
  <c r="W659" i="20"/>
  <c r="X647" i="20"/>
  <c r="W645" i="20"/>
  <c r="W802" i="20"/>
  <c r="W738" i="20"/>
  <c r="W647" i="20"/>
  <c r="T871" i="20"/>
  <c r="W851" i="20"/>
  <c r="T831" i="20"/>
  <c r="T805" i="20"/>
  <c r="W792" i="20"/>
  <c r="W691" i="20"/>
  <c r="X687" i="20"/>
  <c r="W654" i="20"/>
  <c r="U856" i="20"/>
  <c r="W844" i="20"/>
  <c r="X836" i="20"/>
  <c r="U833" i="20"/>
  <c r="X823" i="20"/>
  <c r="U773" i="20"/>
  <c r="U770" i="20"/>
  <c r="X767" i="20"/>
  <c r="W734" i="20"/>
  <c r="U687" i="20"/>
  <c r="T673" i="20"/>
  <c r="X665" i="20"/>
  <c r="W9" i="20"/>
  <c r="X873" i="20"/>
  <c r="T856" i="20"/>
  <c r="U847" i="20"/>
  <c r="T833" i="20"/>
  <c r="T807" i="20"/>
  <c r="U794" i="20"/>
  <c r="T773" i="20"/>
  <c r="W746" i="20"/>
  <c r="X707" i="20"/>
  <c r="T701" i="20"/>
  <c r="T683" i="20"/>
  <c r="W639" i="20"/>
  <c r="X753" i="20"/>
  <c r="U715" i="20"/>
  <c r="W715" i="20"/>
  <c r="U649" i="20"/>
  <c r="W649" i="20"/>
  <c r="U845" i="20"/>
  <c r="W845" i="20"/>
  <c r="T736" i="20"/>
  <c r="X736" i="20"/>
  <c r="T727" i="20"/>
  <c r="X727" i="20"/>
  <c r="U706" i="20"/>
  <c r="W706" i="20"/>
  <c r="W765" i="20"/>
  <c r="U765" i="20"/>
  <c r="T759" i="20"/>
  <c r="X759" i="20"/>
  <c r="X680" i="20"/>
  <c r="T680" i="20"/>
  <c r="U658" i="20"/>
  <c r="W658" i="20"/>
  <c r="W644" i="20"/>
  <c r="U644" i="20"/>
  <c r="W866" i="20"/>
  <c r="U866" i="20"/>
  <c r="U751" i="20"/>
  <c r="W751" i="20"/>
  <c r="T717" i="20"/>
  <c r="X717" i="20"/>
  <c r="T708" i="20"/>
  <c r="X708" i="20"/>
  <c r="U11" i="20"/>
  <c r="W11" i="20"/>
  <c r="X855" i="20"/>
  <c r="T855" i="20"/>
  <c r="X848" i="20"/>
  <c r="U828" i="20"/>
  <c r="W828" i="20"/>
  <c r="W824" i="20"/>
  <c r="U824" i="20"/>
  <c r="W819" i="20"/>
  <c r="U713" i="20"/>
  <c r="W713" i="20"/>
  <c r="W660" i="20"/>
  <c r="U660" i="20"/>
  <c r="W876" i="20"/>
  <c r="X867" i="20"/>
  <c r="W848" i="20"/>
  <c r="W830" i="20"/>
  <c r="U830" i="20"/>
  <c r="X800" i="20"/>
  <c r="T761" i="20"/>
  <c r="X761" i="20"/>
  <c r="U703" i="20"/>
  <c r="W703" i="20"/>
  <c r="U648" i="20"/>
  <c r="W648" i="20"/>
  <c r="W850" i="20"/>
  <c r="W832" i="20"/>
  <c r="U832" i="20"/>
  <c r="X825" i="20"/>
  <c r="W807" i="20"/>
  <c r="U807" i="20"/>
  <c r="U796" i="20"/>
  <c r="W785" i="20"/>
  <c r="U785" i="20"/>
  <c r="U761" i="20"/>
  <c r="W761" i="20"/>
  <c r="X715" i="20"/>
  <c r="T715" i="20"/>
  <c r="U671" i="20"/>
  <c r="W671" i="20"/>
  <c r="W874" i="20"/>
  <c r="U874" i="20"/>
  <c r="U872" i="20"/>
  <c r="W872" i="20"/>
  <c r="U867" i="20"/>
  <c r="X854" i="20"/>
  <c r="U852" i="20"/>
  <c r="X808" i="20"/>
  <c r="U804" i="20"/>
  <c r="W789" i="20"/>
  <c r="T852" i="20"/>
  <c r="X835" i="20"/>
  <c r="U829" i="20"/>
  <c r="U827" i="20"/>
  <c r="W810" i="20"/>
  <c r="W808" i="20"/>
  <c r="T804" i="20"/>
  <c r="W782" i="20"/>
  <c r="U782" i="20"/>
  <c r="X769" i="20"/>
  <c r="X763" i="20"/>
  <c r="W742" i="20"/>
  <c r="T710" i="20"/>
  <c r="U701" i="20"/>
  <c r="U699" i="20"/>
  <c r="W699" i="20"/>
  <c r="W635" i="20"/>
  <c r="U635" i="20"/>
  <c r="X849" i="20"/>
  <c r="T849" i="20"/>
  <c r="W841" i="20"/>
  <c r="W835" i="20"/>
  <c r="W814" i="20"/>
  <c r="T789" i="20"/>
  <c r="X789" i="20"/>
  <c r="W767" i="20"/>
  <c r="U767" i="20"/>
  <c r="U745" i="20"/>
  <c r="W745" i="20"/>
  <c r="U656" i="20"/>
  <c r="W656" i="20"/>
  <c r="T837" i="20"/>
  <c r="W816" i="20"/>
  <c r="X797" i="20"/>
  <c r="U793" i="20"/>
  <c r="W763" i="20"/>
  <c r="U763" i="20"/>
  <c r="U710" i="20"/>
  <c r="W710" i="20"/>
  <c r="X695" i="20"/>
  <c r="T695" i="20"/>
  <c r="T678" i="20"/>
  <c r="T662" i="20"/>
  <c r="U803" i="20"/>
  <c r="T864" i="20"/>
  <c r="U843" i="20"/>
  <c r="U839" i="20"/>
  <c r="W822" i="20"/>
  <c r="U818" i="20"/>
  <c r="T810" i="20"/>
  <c r="U797" i="20"/>
  <c r="T791" i="20"/>
  <c r="X791" i="20"/>
  <c r="W786" i="20"/>
  <c r="U774" i="20"/>
  <c r="U757" i="20"/>
  <c r="U725" i="20"/>
  <c r="W725" i="20"/>
  <c r="U716" i="20"/>
  <c r="W716" i="20"/>
  <c r="U683" i="20"/>
  <c r="W683" i="20"/>
  <c r="X652" i="20"/>
  <c r="T652" i="20"/>
  <c r="W864" i="20"/>
  <c r="U864" i="20"/>
  <c r="U879" i="20"/>
  <c r="U875" i="20"/>
  <c r="U862" i="20"/>
  <c r="W862" i="20"/>
  <c r="X851" i="20"/>
  <c r="T843" i="20"/>
  <c r="T841" i="20"/>
  <c r="T818" i="20"/>
  <c r="T814" i="20"/>
  <c r="X803" i="20"/>
  <c r="X788" i="20"/>
  <c r="U781" i="20"/>
  <c r="W781" i="20"/>
  <c r="T778" i="20"/>
  <c r="T765" i="20"/>
  <c r="T757" i="20"/>
  <c r="W747" i="20"/>
  <c r="U747" i="20"/>
  <c r="U727" i="20"/>
  <c r="W702" i="20"/>
  <c r="W678" i="20"/>
  <c r="U678" i="20"/>
  <c r="U662" i="20"/>
  <c r="W662" i="20"/>
  <c r="W652" i="20"/>
  <c r="U652" i="20"/>
  <c r="X672" i="20"/>
  <c r="W780" i="20"/>
  <c r="W778" i="20"/>
  <c r="U760" i="20"/>
  <c r="X740" i="20"/>
  <c r="W733" i="20"/>
  <c r="W726" i="20"/>
  <c r="W724" i="20"/>
  <c r="T711" i="20"/>
  <c r="X709" i="20"/>
  <c r="X705" i="20"/>
  <c r="W700" i="20"/>
  <c r="W698" i="20"/>
  <c r="T693" i="20"/>
  <c r="X685" i="20"/>
  <c r="W681" i="20"/>
  <c r="T679" i="20"/>
  <c r="X674" i="20"/>
  <c r="T670" i="20"/>
  <c r="U665" i="20"/>
  <c r="T636" i="20"/>
  <c r="U755" i="20"/>
  <c r="W739" i="20"/>
  <c r="T737" i="20"/>
  <c r="X731" i="20"/>
  <c r="W720" i="20"/>
  <c r="X718" i="20"/>
  <c r="T677" i="20"/>
  <c r="W676" i="20"/>
  <c r="X656" i="20"/>
  <c r="W642" i="20"/>
  <c r="W640" i="20"/>
  <c r="T660" i="20"/>
  <c r="T644" i="20"/>
  <c r="T11" i="20"/>
  <c r="U704" i="20"/>
  <c r="W704" i="20"/>
  <c r="T684" i="20"/>
  <c r="X684" i="20"/>
  <c r="U663" i="20"/>
  <c r="W663" i="20"/>
  <c r="U655" i="20"/>
  <c r="W655" i="20"/>
  <c r="U636" i="20"/>
  <c r="W636" i="20"/>
  <c r="T650" i="20"/>
  <c r="X650" i="20"/>
  <c r="U711" i="20"/>
  <c r="W711" i="20"/>
  <c r="U694" i="20"/>
  <c r="W694" i="20"/>
  <c r="U650" i="20"/>
  <c r="W650" i="20"/>
  <c r="W865" i="20"/>
  <c r="W820" i="20"/>
  <c r="W784" i="20"/>
  <c r="X766" i="20"/>
  <c r="X729" i="20"/>
  <c r="W868" i="20"/>
  <c r="W857" i="20"/>
  <c r="X846" i="20"/>
  <c r="U842" i="20"/>
  <c r="W834" i="20"/>
  <c r="W823" i="20"/>
  <c r="X812" i="20"/>
  <c r="U806" i="20"/>
  <c r="W798" i="20"/>
  <c r="W787" i="20"/>
  <c r="X776" i="20"/>
  <c r="U772" i="20"/>
  <c r="W766" i="20"/>
  <c r="W756" i="20"/>
  <c r="T746" i="20"/>
  <c r="X742" i="20"/>
  <c r="X739" i="20"/>
  <c r="U735" i="20"/>
  <c r="W729" i="20"/>
  <c r="W718" i="20"/>
  <c r="U707" i="20"/>
  <c r="W705" i="20"/>
  <c r="X704" i="20"/>
  <c r="U686" i="20"/>
  <c r="W686" i="20"/>
  <c r="U680" i="20"/>
  <c r="W680" i="20"/>
  <c r="T641" i="20"/>
  <c r="W637" i="20"/>
  <c r="U723" i="20"/>
  <c r="W723" i="20"/>
  <c r="U877" i="20"/>
  <c r="W871" i="20"/>
  <c r="W860" i="20"/>
  <c r="U854" i="20"/>
  <c r="W837" i="20"/>
  <c r="U831" i="20"/>
  <c r="W826" i="20"/>
  <c r="U809" i="20"/>
  <c r="W801" i="20"/>
  <c r="U795" i="20"/>
  <c r="W790" i="20"/>
  <c r="W768" i="20"/>
  <c r="U764" i="20"/>
  <c r="W759" i="20"/>
  <c r="U744" i="20"/>
  <c r="X728" i="20"/>
  <c r="U696" i="20"/>
  <c r="W695" i="20"/>
  <c r="W673" i="20"/>
  <c r="X666" i="20"/>
  <c r="U643" i="20"/>
  <c r="W643" i="20"/>
  <c r="T669" i="20"/>
  <c r="X669" i="20"/>
  <c r="U690" i="20"/>
  <c r="W690" i="20"/>
  <c r="U753" i="20"/>
  <c r="W753" i="20"/>
  <c r="W646" i="20"/>
  <c r="U646" i="20"/>
  <c r="T716" i="20"/>
  <c r="X716" i="20"/>
  <c r="X834" i="20"/>
  <c r="U672" i="20"/>
  <c r="W672" i="20"/>
  <c r="U880" i="20"/>
  <c r="U846" i="20"/>
  <c r="U812" i="20"/>
  <c r="U776" i="20"/>
  <c r="W749" i="20"/>
  <c r="T744" i="20"/>
  <c r="W737" i="20"/>
  <c r="U731" i="20"/>
  <c r="W731" i="20"/>
  <c r="U709" i="20"/>
  <c r="W709" i="20"/>
  <c r="U697" i="20"/>
  <c r="W697" i="20"/>
  <c r="T696" i="20"/>
  <c r="U675" i="20"/>
  <c r="W675" i="20"/>
  <c r="U692" i="20"/>
  <c r="W692" i="20"/>
  <c r="U669" i="20"/>
  <c r="W669" i="20"/>
  <c r="W12" i="20"/>
  <c r="U12" i="20"/>
  <c r="T726" i="20"/>
  <c r="X726" i="20"/>
  <c r="T700" i="20"/>
  <c r="X700" i="20"/>
  <c r="U684" i="20"/>
  <c r="W684" i="20"/>
  <c r="X798" i="20"/>
  <c r="U883" i="20"/>
  <c r="U849" i="20"/>
  <c r="U815" i="20"/>
  <c r="U779" i="20"/>
  <c r="X714" i="20"/>
  <c r="T690" i="20"/>
  <c r="X681" i="20"/>
  <c r="T675" i="20"/>
  <c r="X675" i="20"/>
  <c r="U668" i="20"/>
  <c r="W667" i="20"/>
  <c r="T663" i="20"/>
  <c r="X663" i="20"/>
  <c r="U688" i="20"/>
  <c r="T6" i="20"/>
  <c r="X6" i="20"/>
  <c r="X9" i="20"/>
  <c r="L204" i="19"/>
  <c r="J337" i="19"/>
  <c r="Y752" i="19"/>
  <c r="Z752" i="19" s="1"/>
  <c r="U752" i="19"/>
  <c r="L752" i="19"/>
  <c r="J96" i="19"/>
  <c r="J512" i="27" s="1"/>
  <c r="E325" i="5"/>
  <c r="F325" i="5" s="1"/>
  <c r="L99" i="19"/>
  <c r="L200" i="19"/>
  <c r="E24" i="23"/>
  <c r="S514" i="27" l="1"/>
  <c r="J416" i="27"/>
  <c r="S416" i="27"/>
  <c r="T625" i="20"/>
  <c r="J632" i="27"/>
  <c r="X625" i="27"/>
  <c r="T625" i="27"/>
  <c r="X626" i="27"/>
  <c r="T626" i="27"/>
  <c r="EL791" i="19" a="1"/>
  <c r="EL791" i="19" s="1"/>
  <c r="EQ791" i="19" s="1"/>
  <c r="M414" i="27" s="1"/>
  <c r="N414" i="27" s="1"/>
  <c r="O414" i="27" s="1"/>
  <c r="EQ835" i="19"/>
  <c r="M886" i="27" s="1"/>
  <c r="N886" i="27" s="1"/>
  <c r="O886" i="27" s="1"/>
  <c r="EM835" i="19"/>
  <c r="EL27" i="19" a="1"/>
  <c r="EL27" i="19" s="1"/>
  <c r="EL26" i="19" a="1"/>
  <c r="EL26" i="19" s="1"/>
  <c r="M855" i="19"/>
  <c r="EL855" i="19" s="1" a="1"/>
  <c r="EL855" i="19" s="1"/>
  <c r="EL823" i="19" a="1"/>
  <c r="EL823" i="19" s="1"/>
  <c r="J632" i="20"/>
  <c r="J634" i="20" s="1"/>
  <c r="J416" i="20"/>
  <c r="J512" i="20"/>
  <c r="J515" i="20" s="1"/>
  <c r="S512" i="20"/>
  <c r="H349" i="5"/>
  <c r="M834" i="19"/>
  <c r="EL834" i="19" s="1" a="1"/>
  <c r="EL834" i="19" s="1"/>
  <c r="X422" i="20"/>
  <c r="T422" i="20"/>
  <c r="H371" i="5"/>
  <c r="I33" i="5"/>
  <c r="I723" i="5"/>
  <c r="H324" i="5"/>
  <c r="I26" i="5"/>
  <c r="H26" i="5"/>
  <c r="I124" i="5"/>
  <c r="H627" i="5"/>
  <c r="H738" i="5"/>
  <c r="I1438" i="5"/>
  <c r="H325" i="5"/>
  <c r="X625" i="20"/>
  <c r="X626" i="20"/>
  <c r="T626" i="20"/>
  <c r="L337" i="19"/>
  <c r="S416" i="20"/>
  <c r="M204" i="19"/>
  <c r="EL204" i="19" s="1" a="1"/>
  <c r="EL204" i="19" s="1"/>
  <c r="M752" i="19"/>
  <c r="EL752" i="19" s="1" a="1"/>
  <c r="EL752" i="19" s="1"/>
  <c r="L96" i="19"/>
  <c r="M99" i="19"/>
  <c r="EL99" i="19" s="1" a="1"/>
  <c r="EL99" i="19" s="1"/>
  <c r="M200" i="19"/>
  <c r="EL200" i="19" s="1" a="1"/>
  <c r="EL200" i="19" s="1"/>
  <c r="EM791" i="19" l="1"/>
  <c r="EN791" i="19" s="1"/>
  <c r="J634" i="27"/>
  <c r="X416" i="27"/>
  <c r="T416" i="27"/>
  <c r="T514" i="27"/>
  <c r="X514" i="27"/>
  <c r="J515" i="27"/>
  <c r="EN835" i="19"/>
  <c r="M886" i="20"/>
  <c r="EQ204" i="19"/>
  <c r="M410" i="27" s="1"/>
  <c r="N410" i="27" s="1"/>
  <c r="O410" i="27" s="1"/>
  <c r="EM204" i="19"/>
  <c r="EM855" i="19"/>
  <c r="EQ855" i="19"/>
  <c r="M421" i="27" s="1"/>
  <c r="N421" i="27" s="1"/>
  <c r="O421" i="27" s="1"/>
  <c r="EM200" i="19"/>
  <c r="EQ200" i="19"/>
  <c r="M415" i="27" s="1"/>
  <c r="N415" i="27" s="1"/>
  <c r="O415" i="27" s="1"/>
  <c r="EM752" i="19"/>
  <c r="EQ752" i="19"/>
  <c r="M417" i="27" s="1"/>
  <c r="N417" i="27" s="1"/>
  <c r="O417" i="27" s="1"/>
  <c r="EQ834" i="19"/>
  <c r="EM834" i="19"/>
  <c r="M887" i="20" s="1"/>
  <c r="EM99" i="19"/>
  <c r="EQ99" i="19"/>
  <c r="M413" i="27" s="1"/>
  <c r="N413" i="27" s="1"/>
  <c r="O413" i="27" s="1"/>
  <c r="EM26" i="19"/>
  <c r="EQ26" i="19"/>
  <c r="M625" i="27" s="1"/>
  <c r="N625" i="27" s="1"/>
  <c r="O625" i="27" s="1"/>
  <c r="EQ27" i="19"/>
  <c r="M626" i="27" s="1"/>
  <c r="N626" i="27" s="1"/>
  <c r="O626" i="27" s="1"/>
  <c r="EM27" i="19"/>
  <c r="EM823" i="19"/>
  <c r="EQ823" i="19"/>
  <c r="M412" i="27" s="1"/>
  <c r="N412" i="27" s="1"/>
  <c r="O412" i="27" s="1"/>
  <c r="T512" i="20"/>
  <c r="X512" i="20"/>
  <c r="M337" i="19"/>
  <c r="EL337" i="19" s="1" a="1"/>
  <c r="EL337" i="19" s="1"/>
  <c r="X416" i="20"/>
  <c r="T416" i="20"/>
  <c r="V752" i="19"/>
  <c r="R752" i="19" a="1"/>
  <c r="R752" i="19" s="1"/>
  <c r="S752" i="19" s="1"/>
  <c r="T752" i="19" s="1"/>
  <c r="M96" i="19"/>
  <c r="EL96" i="19" s="1" a="1"/>
  <c r="EL96" i="19" s="1"/>
  <c r="M887" i="27" l="1"/>
  <c r="N887" i="27" s="1"/>
  <c r="O887" i="27" s="1"/>
  <c r="M414" i="20"/>
  <c r="EN823" i="19"/>
  <c r="M412" i="20"/>
  <c r="EN752" i="19"/>
  <c r="M417" i="20"/>
  <c r="EN27" i="19"/>
  <c r="M626" i="20"/>
  <c r="EN855" i="19"/>
  <c r="M421" i="20"/>
  <c r="EN26" i="19"/>
  <c r="M625" i="20"/>
  <c r="EN200" i="19"/>
  <c r="M415" i="20"/>
  <c r="EN204" i="19"/>
  <c r="M410" i="20"/>
  <c r="EN99" i="19"/>
  <c r="M413" i="20"/>
  <c r="EO835" i="19"/>
  <c r="N886" i="20"/>
  <c r="EN834" i="19"/>
  <c r="N887" i="20" s="1"/>
  <c r="EO791" i="19"/>
  <c r="N414" i="20"/>
  <c r="EQ337" i="19"/>
  <c r="M416" i="27" s="1"/>
  <c r="N416" i="27" s="1"/>
  <c r="O416" i="27" s="1"/>
  <c r="EM337" i="19"/>
  <c r="EQ96" i="19"/>
  <c r="M512" i="27" s="1"/>
  <c r="N512" i="27" s="1"/>
  <c r="O512" i="27" s="1"/>
  <c r="EM96" i="19"/>
  <c r="W752" i="19"/>
  <c r="EP791" i="19" l="1"/>
  <c r="O414" i="20"/>
  <c r="EO26" i="19"/>
  <c r="N625" i="20"/>
  <c r="EO834" i="19"/>
  <c r="O887" i="20" s="1"/>
  <c r="EO855" i="19"/>
  <c r="N421" i="20"/>
  <c r="EN337" i="19"/>
  <c r="M416" i="20"/>
  <c r="EP835" i="19"/>
  <c r="O886" i="20"/>
  <c r="EO99" i="19"/>
  <c r="N413" i="20"/>
  <c r="EO752" i="19"/>
  <c r="N417" i="20"/>
  <c r="EO200" i="19"/>
  <c r="N415" i="20"/>
  <c r="EN96" i="19"/>
  <c r="M512" i="20"/>
  <c r="EO27" i="19"/>
  <c r="N626" i="20"/>
  <c r="EO204" i="19"/>
  <c r="N410" i="20"/>
  <c r="EO823" i="19"/>
  <c r="N412" i="20"/>
  <c r="EP27" i="19" l="1"/>
  <c r="O626" i="20"/>
  <c r="EO337" i="19"/>
  <c r="N416" i="20"/>
  <c r="EP204" i="19"/>
  <c r="O410" i="20"/>
  <c r="EP855" i="19"/>
  <c r="O421" i="20"/>
  <c r="EP200" i="19"/>
  <c r="O415" i="20"/>
  <c r="EP834" i="19"/>
  <c r="EO96" i="19"/>
  <c r="N512" i="20"/>
  <c r="EP752" i="19"/>
  <c r="O417" i="20"/>
  <c r="EP26" i="19"/>
  <c r="O625" i="20"/>
  <c r="EP823" i="19"/>
  <c r="O412" i="20"/>
  <c r="EP99" i="19"/>
  <c r="O413" i="20"/>
  <c r="E1016" i="5"/>
  <c r="F1016" i="5" s="1"/>
  <c r="E76" i="5"/>
  <c r="F76" i="5" s="1"/>
  <c r="E801" i="5"/>
  <c r="F801" i="5" s="1"/>
  <c r="I733" i="5" s="1"/>
  <c r="E267" i="5"/>
  <c r="F267" i="5" s="1"/>
  <c r="E914" i="5"/>
  <c r="F914" i="5" s="1"/>
  <c r="E885" i="5"/>
  <c r="F885" i="5" s="1"/>
  <c r="E890" i="5"/>
  <c r="F890" i="5" s="1"/>
  <c r="E512" i="5"/>
  <c r="F512" i="5" s="1"/>
  <c r="E2" i="5"/>
  <c r="F2" i="5" s="1"/>
  <c r="E630" i="5"/>
  <c r="F630" i="5" s="1"/>
  <c r="E396" i="5"/>
  <c r="F396" i="5" s="1"/>
  <c r="E411" i="5"/>
  <c r="F411" i="5" s="1"/>
  <c r="I466" i="5" s="1"/>
  <c r="E179" i="5"/>
  <c r="F179" i="5" s="1"/>
  <c r="E24" i="5"/>
  <c r="F24" i="5" s="1"/>
  <c r="E1041" i="5"/>
  <c r="F1041" i="5" s="1"/>
  <c r="E381" i="5"/>
  <c r="F381" i="5" s="1"/>
  <c r="I508" i="5" s="1"/>
  <c r="E612" i="5"/>
  <c r="F612" i="5" s="1"/>
  <c r="E916" i="5"/>
  <c r="F916" i="5" s="1"/>
  <c r="E5" i="5"/>
  <c r="F5" i="5" s="1"/>
  <c r="E107" i="5"/>
  <c r="F107" i="5" s="1"/>
  <c r="E841" i="5"/>
  <c r="F841" i="5" s="1"/>
  <c r="E169" i="5"/>
  <c r="F169" i="5" s="1"/>
  <c r="E1323" i="5"/>
  <c r="F1323" i="5" s="1"/>
  <c r="E1240" i="5"/>
  <c r="F1240" i="5" s="1"/>
  <c r="E698" i="5"/>
  <c r="F698" i="5" s="1"/>
  <c r="E743" i="5"/>
  <c r="F743" i="5" s="1"/>
  <c r="E1160" i="5"/>
  <c r="F1160" i="5" s="1"/>
  <c r="E1311" i="5"/>
  <c r="F1311" i="5" s="1"/>
  <c r="E1332" i="5"/>
  <c r="F1332" i="5" s="1"/>
  <c r="E319" i="5"/>
  <c r="F319" i="5" s="1"/>
  <c r="I608" i="5" s="1"/>
  <c r="E524" i="5"/>
  <c r="F524" i="5" s="1"/>
  <c r="E1168" i="5"/>
  <c r="F1168" i="5" s="1"/>
  <c r="E727" i="5"/>
  <c r="F727" i="5" s="1"/>
  <c r="E12" i="5"/>
  <c r="F12" i="5" s="1"/>
  <c r="E790" i="5"/>
  <c r="F790" i="5" s="1"/>
  <c r="E706" i="5"/>
  <c r="F706" i="5" s="1"/>
  <c r="E671" i="5"/>
  <c r="F671" i="5" s="1"/>
  <c r="E1189" i="5"/>
  <c r="F1189" i="5" s="1"/>
  <c r="E3" i="5"/>
  <c r="F3" i="5" s="1"/>
  <c r="E1256" i="5"/>
  <c r="F1256" i="5" s="1"/>
  <c r="E745" i="5"/>
  <c r="F745" i="5" s="1"/>
  <c r="E13" i="5"/>
  <c r="F13" i="5" s="1"/>
  <c r="E1138" i="5"/>
  <c r="F1138" i="5" s="1"/>
  <c r="E829" i="5"/>
  <c r="F829" i="5" s="1"/>
  <c r="E1089" i="5"/>
  <c r="F1089" i="5" s="1"/>
  <c r="E1211" i="5"/>
  <c r="F1211" i="5" s="1"/>
  <c r="E279" i="5"/>
  <c r="F279" i="5" s="1"/>
  <c r="E138" i="5"/>
  <c r="F138" i="5" s="1"/>
  <c r="E136" i="5"/>
  <c r="F136" i="5" s="1"/>
  <c r="E1062" i="5"/>
  <c r="F1062" i="5" s="1"/>
  <c r="E1279" i="5"/>
  <c r="F1279" i="5" s="1"/>
  <c r="E747" i="5"/>
  <c r="F747" i="5" s="1"/>
  <c r="E174" i="5"/>
  <c r="F174" i="5" s="1"/>
  <c r="E519" i="5"/>
  <c r="F519" i="5" s="1"/>
  <c r="E1069" i="5"/>
  <c r="F1069" i="5" s="1"/>
  <c r="E1203" i="5"/>
  <c r="F1203" i="5" s="1"/>
  <c r="E1335" i="5"/>
  <c r="F1335" i="5" s="1"/>
  <c r="E464" i="5"/>
  <c r="F464" i="5" s="1"/>
  <c r="E813" i="5"/>
  <c r="F813" i="5" s="1"/>
  <c r="I703" i="5" s="1"/>
  <c r="E1132" i="5"/>
  <c r="F1132" i="5" s="1"/>
  <c r="E909" i="5"/>
  <c r="F909" i="5" s="1"/>
  <c r="E1197" i="5"/>
  <c r="F1197" i="5" s="1"/>
  <c r="E283" i="5"/>
  <c r="F283" i="5" s="1"/>
  <c r="E1397" i="5"/>
  <c r="F1397" i="5" s="1"/>
  <c r="E311" i="5"/>
  <c r="F311" i="5" s="1"/>
  <c r="E239" i="5"/>
  <c r="F239" i="5" s="1"/>
  <c r="E1187" i="5"/>
  <c r="F1187" i="5" s="1"/>
  <c r="E1040" i="5"/>
  <c r="F1040" i="5" s="1"/>
  <c r="E1404" i="5"/>
  <c r="F1404" i="5" s="1"/>
  <c r="E1093" i="5"/>
  <c r="F1093" i="5" s="1"/>
  <c r="E621" i="5"/>
  <c r="F621" i="5" s="1"/>
  <c r="I318" i="5" s="1"/>
  <c r="E1072" i="5"/>
  <c r="F1072" i="5" s="1"/>
  <c r="E662" i="5"/>
  <c r="F662" i="5" s="1"/>
  <c r="E517" i="5"/>
  <c r="F517" i="5" s="1"/>
  <c r="E1230" i="5"/>
  <c r="F1230" i="5" s="1"/>
  <c r="E237" i="5"/>
  <c r="F237" i="5" s="1"/>
  <c r="E312" i="5"/>
  <c r="F312" i="5" s="1"/>
  <c r="E894" i="5"/>
  <c r="F894" i="5" s="1"/>
  <c r="E21" i="5"/>
  <c r="F21" i="5" s="1"/>
  <c r="E1289" i="5"/>
  <c r="F1289" i="5" s="1"/>
  <c r="E783" i="5"/>
  <c r="F783" i="5" s="1"/>
  <c r="E430" i="5"/>
  <c r="F430" i="5" s="1"/>
  <c r="I453" i="5" s="1"/>
  <c r="E947" i="5"/>
  <c r="F947" i="5" s="1"/>
  <c r="E1395" i="5"/>
  <c r="F1395" i="5" s="1"/>
  <c r="E15" i="5"/>
  <c r="F15" i="5" s="1"/>
  <c r="E543" i="5"/>
  <c r="F543" i="5" s="1"/>
  <c r="E329" i="5"/>
  <c r="F329" i="5" s="1"/>
  <c r="E439" i="5"/>
  <c r="F439" i="5" s="1"/>
  <c r="E478" i="5"/>
  <c r="F478" i="5" s="1"/>
  <c r="E1067" i="5"/>
  <c r="F1067" i="5" s="1"/>
  <c r="E1295" i="5"/>
  <c r="F1295" i="5" s="1"/>
  <c r="E710" i="5"/>
  <c r="F710" i="5" s="1"/>
  <c r="E751" i="5"/>
  <c r="F751" i="5" s="1"/>
  <c r="E1141" i="5"/>
  <c r="F1141" i="5" s="1"/>
  <c r="E1389" i="5"/>
  <c r="F1389" i="5" s="1"/>
  <c r="E414" i="5"/>
  <c r="F414" i="5" s="1"/>
  <c r="E853" i="5"/>
  <c r="F853" i="5" s="1"/>
  <c r="I1367" i="5" s="1"/>
  <c r="E1171" i="5"/>
  <c r="F1171" i="5" s="1"/>
  <c r="E679" i="5"/>
  <c r="F679" i="5" s="1"/>
  <c r="E1136" i="5"/>
  <c r="F1136" i="5" s="1"/>
  <c r="E525" i="5"/>
  <c r="F525" i="5" s="1"/>
  <c r="I761" i="5" s="1"/>
  <c r="E120" i="5"/>
  <c r="F120" i="5" s="1"/>
  <c r="I1139" i="5" s="1"/>
  <c r="E360" i="5"/>
  <c r="F360" i="5" s="1"/>
  <c r="E639" i="5"/>
  <c r="F639" i="5" s="1"/>
  <c r="E428" i="5"/>
  <c r="F428" i="5" s="1"/>
  <c r="E716" i="5"/>
  <c r="F716" i="5" s="1"/>
  <c r="E849" i="5"/>
  <c r="F849" i="5" s="1"/>
  <c r="E949" i="5"/>
  <c r="F949" i="5" s="1"/>
  <c r="E1353" i="5"/>
  <c r="F1353" i="5" s="1"/>
  <c r="E1299" i="5"/>
  <c r="F1299" i="5" s="1"/>
  <c r="E304" i="5"/>
  <c r="F304" i="5" s="1"/>
  <c r="I995" i="5" s="1"/>
  <c r="E650" i="5"/>
  <c r="F650" i="5" s="1"/>
  <c r="I296" i="5" s="1"/>
  <c r="E672" i="5"/>
  <c r="F672" i="5" s="1"/>
  <c r="E23" i="5"/>
  <c r="F23" i="5" s="1"/>
  <c r="E1411" i="5"/>
  <c r="F1411" i="5" s="1"/>
  <c r="E1163" i="5"/>
  <c r="F1163" i="5" s="1"/>
  <c r="E470" i="5"/>
  <c r="F470" i="5" s="1"/>
  <c r="I413" i="5" s="1"/>
  <c r="E1293" i="5"/>
  <c r="F1293" i="5" s="1"/>
  <c r="E1284" i="5"/>
  <c r="F1284" i="5" s="1"/>
  <c r="E465" i="5"/>
  <c r="F465" i="5" s="1"/>
  <c r="I423" i="5" s="1"/>
  <c r="E674" i="5"/>
  <c r="F674" i="5" s="1"/>
  <c r="E807" i="5"/>
  <c r="F807" i="5" s="1"/>
  <c r="E964" i="5"/>
  <c r="F964" i="5" s="1"/>
  <c r="E141" i="5"/>
  <c r="F141" i="5" s="1"/>
  <c r="E433" i="5"/>
  <c r="F433" i="5" s="1"/>
  <c r="E238" i="5"/>
  <c r="F238" i="5" s="1"/>
  <c r="E874" i="5"/>
  <c r="F874" i="5" s="1"/>
  <c r="E943" i="5"/>
  <c r="F943" i="5" s="1"/>
  <c r="E661" i="5"/>
  <c r="F661" i="5" s="1"/>
  <c r="E1043" i="5"/>
  <c r="F1043" i="5" s="1"/>
  <c r="E1011" i="5"/>
  <c r="F1011" i="5" s="1"/>
  <c r="E923" i="5"/>
  <c r="F923" i="5" s="1"/>
  <c r="E848" i="5"/>
  <c r="F848" i="5" s="1"/>
  <c r="E959" i="5"/>
  <c r="F959" i="5" s="1"/>
  <c r="E1400" i="5"/>
  <c r="F1400" i="5" s="1"/>
  <c r="E714" i="5"/>
  <c r="F714" i="5" s="1"/>
  <c r="E613" i="5"/>
  <c r="F613" i="5" s="1"/>
  <c r="E264" i="5"/>
  <c r="F264" i="5" s="1"/>
  <c r="I738" i="5" s="1"/>
  <c r="E1090" i="5"/>
  <c r="F1090" i="5" s="1"/>
  <c r="E891" i="5"/>
  <c r="F891" i="5" s="1"/>
  <c r="E1094" i="5"/>
  <c r="F1094" i="5" s="1"/>
  <c r="E1402" i="5"/>
  <c r="F1402" i="5" s="1"/>
  <c r="E550" i="5"/>
  <c r="F550" i="5" s="1"/>
  <c r="E572" i="5"/>
  <c r="F572" i="5" s="1"/>
  <c r="E753" i="5"/>
  <c r="F753" i="5" s="1"/>
  <c r="E1306" i="5"/>
  <c r="F1306" i="5" s="1"/>
  <c r="I1032" i="5" s="1"/>
  <c r="E1415" i="5"/>
  <c r="F1415" i="5" s="1"/>
  <c r="E1068" i="5"/>
  <c r="F1068" i="5" s="1"/>
  <c r="E1406" i="5"/>
  <c r="F1406" i="5" s="1"/>
  <c r="E222" i="5"/>
  <c r="F222" i="5" s="1"/>
  <c r="E6" i="5"/>
  <c r="F6" i="5" s="1"/>
  <c r="E154" i="5"/>
  <c r="F154" i="5" s="1"/>
  <c r="I1267" i="5" s="1"/>
  <c r="E1401" i="5"/>
  <c r="F1401" i="5" s="1"/>
  <c r="E162" i="5"/>
  <c r="F162" i="5" s="1"/>
  <c r="E241" i="5"/>
  <c r="F241" i="5" s="1"/>
  <c r="E863" i="5"/>
  <c r="F863" i="5" s="1"/>
  <c r="E921" i="5"/>
  <c r="F921" i="5" s="1"/>
  <c r="E551" i="5"/>
  <c r="F551" i="5" s="1"/>
  <c r="E1384" i="5"/>
  <c r="F1384" i="5" s="1"/>
  <c r="E161" i="5"/>
  <c r="F161" i="5" s="1"/>
  <c r="E348" i="5"/>
  <c r="F348" i="5" s="1"/>
  <c r="E232" i="5"/>
  <c r="F232" i="5" s="1"/>
  <c r="E387" i="5"/>
  <c r="F387" i="5" s="1"/>
  <c r="I494" i="5" s="1"/>
  <c r="E68" i="5"/>
  <c r="F68" i="5" s="1"/>
  <c r="E332" i="5"/>
  <c r="F332" i="5" s="1"/>
  <c r="E1127" i="5"/>
  <c r="F1127" i="5" s="1"/>
  <c r="E619" i="5"/>
  <c r="F619" i="5" s="1"/>
  <c r="E334" i="5"/>
  <c r="F334" i="5" s="1"/>
  <c r="I592" i="5" s="1"/>
  <c r="E570" i="5"/>
  <c r="F570" i="5" s="1"/>
  <c r="E892" i="5"/>
  <c r="F892" i="5" s="1"/>
  <c r="E553" i="5"/>
  <c r="F553" i="5" s="1"/>
  <c r="E893" i="5"/>
  <c r="F893" i="5" s="1"/>
  <c r="E961" i="5"/>
  <c r="F961" i="5" s="1"/>
  <c r="E812" i="5"/>
  <c r="F812" i="5" s="1"/>
  <c r="E1053" i="5"/>
  <c r="F1053" i="5" s="1"/>
  <c r="E139" i="5"/>
  <c r="F139" i="5" s="1"/>
  <c r="E242" i="5"/>
  <c r="F242" i="5" s="1"/>
  <c r="E1376" i="5"/>
  <c r="F1376" i="5" s="1"/>
  <c r="E1005" i="5"/>
  <c r="F1005" i="5" s="1"/>
  <c r="E1327" i="5"/>
  <c r="F1327" i="5" s="1"/>
  <c r="E116" i="5"/>
  <c r="F116" i="5" s="1"/>
  <c r="E1212" i="5"/>
  <c r="F1212" i="5" s="1"/>
  <c r="E1013" i="5"/>
  <c r="F1013" i="5" s="1"/>
  <c r="E310" i="5"/>
  <c r="F310" i="5" s="1"/>
  <c r="E228" i="5"/>
  <c r="F228" i="5" s="1"/>
  <c r="L633" i="20"/>
  <c r="E418" i="5"/>
  <c r="F418" i="5" s="1"/>
  <c r="E831" i="5"/>
  <c r="F831" i="5" s="1"/>
  <c r="E1333" i="5"/>
  <c r="F1333" i="5" s="1"/>
  <c r="E1008" i="5"/>
  <c r="F1008" i="5" s="1"/>
  <c r="E170" i="5"/>
  <c r="F170" i="5" s="1"/>
  <c r="E1318" i="5"/>
  <c r="F1318" i="5" s="1"/>
  <c r="E307" i="5"/>
  <c r="F307" i="5" s="1"/>
  <c r="E487" i="5"/>
  <c r="F487" i="5" s="1"/>
  <c r="E263" i="5"/>
  <c r="F263" i="5" s="1"/>
  <c r="I737" i="5" s="1"/>
  <c r="E816" i="5"/>
  <c r="F816" i="5" s="1"/>
  <c r="E656" i="5"/>
  <c r="F656" i="5" s="1"/>
  <c r="E451" i="5"/>
  <c r="F451" i="5" s="1"/>
  <c r="E787" i="5"/>
  <c r="F787" i="5" s="1"/>
  <c r="E754" i="5"/>
  <c r="F754" i="5" s="1"/>
  <c r="E1413" i="5"/>
  <c r="F1413" i="5" s="1"/>
  <c r="E1060" i="5"/>
  <c r="F1060" i="5" s="1"/>
  <c r="E490" i="5"/>
  <c r="F490" i="5" s="1"/>
  <c r="I394" i="5" s="1"/>
  <c r="E811" i="5"/>
  <c r="F811" i="5" s="1"/>
  <c r="E22" i="5"/>
  <c r="F22" i="5" s="1"/>
  <c r="E821" i="5"/>
  <c r="F821" i="5" s="1"/>
  <c r="E163" i="5"/>
  <c r="F163" i="5" s="1"/>
  <c r="E244" i="5"/>
  <c r="F244" i="5" s="1"/>
  <c r="E850" i="5"/>
  <c r="F850" i="5" s="1"/>
  <c r="E1297" i="5"/>
  <c r="F1297" i="5" s="1"/>
  <c r="E127" i="5"/>
  <c r="F127" i="5" s="1"/>
  <c r="I665" i="5" s="1"/>
  <c r="E167" i="5"/>
  <c r="F167" i="5" s="1"/>
  <c r="E993" i="5"/>
  <c r="F993" i="5" s="1"/>
  <c r="E1292" i="5"/>
  <c r="F1292" i="5" s="1"/>
  <c r="I705" i="5" s="1"/>
  <c r="E14" i="5"/>
  <c r="F14" i="5" s="1"/>
  <c r="E91" i="5"/>
  <c r="F91" i="5" s="1"/>
  <c r="E389" i="5"/>
  <c r="F389" i="5" s="1"/>
  <c r="E254" i="5"/>
  <c r="F254" i="5" s="1"/>
  <c r="E717" i="5"/>
  <c r="F717" i="5" s="1"/>
  <c r="E398" i="5"/>
  <c r="F398" i="5" s="1"/>
  <c r="E975" i="5"/>
  <c r="F975" i="5" s="1"/>
  <c r="E1024" i="5"/>
  <c r="F1024" i="5" s="1"/>
  <c r="E767" i="5"/>
  <c r="F767" i="5" s="1"/>
  <c r="E1177" i="5"/>
  <c r="F1177" i="5" s="1"/>
  <c r="E1283" i="5"/>
  <c r="F1283" i="5" s="1"/>
  <c r="E97" i="5"/>
  <c r="F97" i="5" s="1"/>
  <c r="E17" i="5"/>
  <c r="F17" i="5" s="1"/>
  <c r="E884" i="5"/>
  <c r="F884" i="5" s="1"/>
  <c r="E1324" i="5"/>
  <c r="F1324" i="5" s="1"/>
  <c r="E1260" i="5"/>
  <c r="F1260" i="5" s="1"/>
  <c r="I454" i="5" s="1"/>
  <c r="E582" i="5"/>
  <c r="F582" i="5" s="1"/>
  <c r="E977" i="5"/>
  <c r="F977" i="5" s="1"/>
  <c r="E1319" i="5"/>
  <c r="F1319" i="5" s="1"/>
  <c r="E1414" i="5"/>
  <c r="F1414" i="5" s="1"/>
  <c r="E996" i="5"/>
  <c r="F996" i="5" s="1"/>
  <c r="E1243" i="5"/>
  <c r="F1243" i="5" s="1"/>
  <c r="E1071" i="5"/>
  <c r="F1071" i="5" s="1"/>
  <c r="E708" i="5"/>
  <c r="F708" i="5" s="1"/>
  <c r="E1023" i="5"/>
  <c r="F1023" i="5" s="1"/>
  <c r="E123" i="5"/>
  <c r="F123" i="5" s="1"/>
  <c r="E1270" i="5"/>
  <c r="F1270" i="5" s="1"/>
  <c r="E1156" i="5"/>
  <c r="F1156" i="5" s="1"/>
  <c r="E843" i="5"/>
  <c r="F843" i="5" s="1"/>
  <c r="E1201" i="5"/>
  <c r="F1201" i="5" s="1"/>
  <c r="I724" i="5" s="1"/>
  <c r="E760" i="5"/>
  <c r="F760" i="5" s="1"/>
  <c r="E1407" i="5"/>
  <c r="F1407" i="5" s="1"/>
  <c r="E970" i="5"/>
  <c r="F970" i="5" s="1"/>
  <c r="E112" i="5"/>
  <c r="F112" i="5" s="1"/>
  <c r="E330" i="5"/>
  <c r="F330" i="5" s="1"/>
  <c r="E836" i="5"/>
  <c r="F836" i="5" s="1"/>
  <c r="I417" i="5" s="1"/>
  <c r="E593" i="5"/>
  <c r="F593" i="5" s="1"/>
  <c r="E1337" i="5"/>
  <c r="F1337" i="5" s="1"/>
  <c r="E980" i="5"/>
  <c r="F980" i="5" s="1"/>
  <c r="E793" i="5"/>
  <c r="F793" i="5" s="1"/>
  <c r="E1129" i="5"/>
  <c r="F1129" i="5" s="1"/>
  <c r="E227" i="5"/>
  <c r="F227" i="5" s="1"/>
  <c r="E367" i="5"/>
  <c r="F367" i="5" s="1"/>
  <c r="E516" i="5"/>
  <c r="F516" i="5" s="1"/>
  <c r="H730" i="19"/>
  <c r="H91" i="19"/>
  <c r="L210" i="19"/>
  <c r="L815" i="19"/>
  <c r="L392" i="19"/>
  <c r="L199" i="19"/>
  <c r="J672" i="19"/>
  <c r="J671" i="19"/>
  <c r="J885" i="27" s="1"/>
  <c r="J670" i="19"/>
  <c r="J669" i="19"/>
  <c r="J665" i="19"/>
  <c r="J666" i="19"/>
  <c r="J667" i="19"/>
  <c r="J668" i="19"/>
  <c r="J664" i="19"/>
  <c r="L489" i="19"/>
  <c r="L425" i="19"/>
  <c r="L488" i="19"/>
  <c r="L487" i="19"/>
  <c r="H662" i="19"/>
  <c r="L822" i="19"/>
  <c r="I549" i="5" l="1"/>
  <c r="I981" i="5"/>
  <c r="I1152" i="5"/>
  <c r="I1188" i="5"/>
  <c r="I1235" i="5"/>
  <c r="I1229" i="5"/>
  <c r="I1231" i="5"/>
  <c r="I1131" i="5"/>
  <c r="I1130" i="5"/>
  <c r="I1166" i="5"/>
  <c r="I618" i="5"/>
  <c r="I1144" i="5"/>
  <c r="I1154" i="5"/>
  <c r="I1155" i="5"/>
  <c r="I1273" i="5"/>
  <c r="I1271" i="5"/>
  <c r="I1022" i="5"/>
  <c r="I1286" i="5"/>
  <c r="I1374" i="5"/>
  <c r="I583" i="5"/>
  <c r="I645" i="5"/>
  <c r="I567" i="5"/>
  <c r="I1416" i="5"/>
  <c r="I1336" i="5"/>
  <c r="I581" i="5"/>
  <c r="I476" i="5"/>
  <c r="I1172" i="5"/>
  <c r="I447" i="5"/>
  <c r="I1173" i="5"/>
  <c r="I834" i="5"/>
  <c r="I1038" i="5"/>
  <c r="I932" i="5"/>
  <c r="I1250" i="5"/>
  <c r="I1254" i="5"/>
  <c r="I1253" i="5"/>
  <c r="I1255" i="5"/>
  <c r="I1249" i="5"/>
  <c r="I1226" i="5"/>
  <c r="I1004" i="5"/>
  <c r="I362" i="5"/>
  <c r="I1379" i="5"/>
  <c r="I938" i="5"/>
  <c r="I1377" i="5"/>
  <c r="I262" i="5"/>
  <c r="I1027" i="5"/>
  <c r="I257" i="5"/>
  <c r="I729" i="5"/>
  <c r="I1257" i="5"/>
  <c r="I730" i="5"/>
  <c r="I803" i="5"/>
  <c r="I839" i="5"/>
  <c r="I1356" i="5"/>
  <c r="I574" i="5"/>
  <c r="I371" i="5"/>
  <c r="I976" i="5"/>
  <c r="I468" i="5"/>
  <c r="I1383" i="5"/>
  <c r="I1388" i="5"/>
  <c r="I864" i="5"/>
  <c r="I336" i="5"/>
  <c r="I1219" i="5"/>
  <c r="I511" i="5"/>
  <c r="I1066" i="5"/>
  <c r="I872" i="5"/>
  <c r="I1325" i="5"/>
  <c r="I1326" i="5"/>
  <c r="I1042" i="5"/>
  <c r="I969" i="5"/>
  <c r="I968" i="5"/>
  <c r="I1137" i="5"/>
  <c r="I1322" i="5"/>
  <c r="I835" i="5"/>
  <c r="I1321" i="5"/>
  <c r="I1320" i="5"/>
  <c r="I669" i="5"/>
  <c r="I1122" i="5"/>
  <c r="I749" i="5"/>
  <c r="I902" i="5"/>
  <c r="I496" i="5"/>
  <c r="I762" i="5"/>
  <c r="I798" i="5"/>
  <c r="I926" i="5"/>
  <c r="I369" i="5"/>
  <c r="I756" i="5"/>
  <c r="I776" i="5"/>
  <c r="I1347" i="5"/>
  <c r="I875" i="5"/>
  <c r="I1346" i="5"/>
  <c r="I1170" i="5"/>
  <c r="I229" i="5"/>
  <c r="I1296" i="5"/>
  <c r="I299" i="5"/>
  <c r="I617" i="5"/>
  <c r="I390" i="5"/>
  <c r="I681" i="5"/>
  <c r="I1394" i="5"/>
  <c r="I1393" i="5"/>
  <c r="I584" i="5"/>
  <c r="I1345" i="5"/>
  <c r="I1343" i="5"/>
  <c r="I573" i="5"/>
  <c r="I1215" i="5"/>
  <c r="I1158" i="5"/>
  <c r="I221" i="5"/>
  <c r="I948" i="5"/>
  <c r="I1092" i="5"/>
  <c r="I1195" i="5"/>
  <c r="I421" i="5"/>
  <c r="I1181" i="5"/>
  <c r="I859" i="5"/>
  <c r="I561" i="5"/>
  <c r="I1133" i="5"/>
  <c r="I994" i="5"/>
  <c r="I826" i="5"/>
  <c r="I827" i="5"/>
  <c r="I1281" i="5"/>
  <c r="I1280" i="5"/>
  <c r="I580" i="5"/>
  <c r="I870" i="5"/>
  <c r="I1277" i="5"/>
  <c r="I286" i="5"/>
  <c r="I220" i="5"/>
  <c r="I1091" i="5"/>
  <c r="I728" i="5"/>
  <c r="I757" i="5"/>
  <c r="I548" i="5"/>
  <c r="I276" i="5"/>
  <c r="I1044" i="5"/>
  <c r="I1036" i="5"/>
  <c r="I675" i="5"/>
  <c r="I469" i="5"/>
  <c r="I1340" i="5"/>
  <c r="I594" i="5"/>
  <c r="I742" i="5"/>
  <c r="I918" i="5"/>
  <c r="I692" i="5"/>
  <c r="I917" i="5"/>
  <c r="I794" i="5"/>
  <c r="I680" i="5"/>
  <c r="I1065" i="5"/>
  <c r="I638" i="5"/>
  <c r="I882" i="5"/>
  <c r="R409" i="27"/>
  <c r="G312" i="25"/>
  <c r="C68" i="21"/>
  <c r="H409" i="27"/>
  <c r="C65" i="21"/>
  <c r="H873" i="27"/>
  <c r="H903" i="27" s="1"/>
  <c r="H905" i="27" s="1"/>
  <c r="J3" i="21"/>
  <c r="R873" i="27"/>
  <c r="J21" i="21"/>
  <c r="H406" i="27"/>
  <c r="R406" i="27"/>
  <c r="G43" i="25"/>
  <c r="C16" i="21"/>
  <c r="I1007" i="5"/>
  <c r="I142" i="5"/>
  <c r="I1403" i="5"/>
  <c r="I1070" i="5"/>
  <c r="I620" i="5"/>
  <c r="I324" i="5"/>
  <c r="I1207" i="5"/>
  <c r="I1392" i="5"/>
  <c r="I1034" i="5"/>
  <c r="I105" i="5"/>
  <c r="I907" i="5"/>
  <c r="I321" i="5"/>
  <c r="I795" i="5"/>
  <c r="I974" i="5"/>
  <c r="I865" i="5"/>
  <c r="I1263" i="5"/>
  <c r="I1396" i="5"/>
  <c r="I766" i="5"/>
  <c r="I828" i="5"/>
  <c r="I137" i="5"/>
  <c r="I942" i="5"/>
  <c r="I165" i="5"/>
  <c r="I325" i="5"/>
  <c r="I873" i="5"/>
  <c r="I333" i="5"/>
  <c r="I164" i="5"/>
  <c r="I1247" i="5"/>
  <c r="I1238" i="5"/>
  <c r="I1410" i="5"/>
  <c r="I944" i="5"/>
  <c r="I925" i="5"/>
  <c r="I862" i="5"/>
  <c r="I1409" i="5"/>
  <c r="I1010" i="5"/>
  <c r="I1408" i="5"/>
  <c r="I1304" i="5"/>
  <c r="I930" i="5"/>
  <c r="I432" i="5"/>
  <c r="I1278" i="5"/>
  <c r="I842" i="5"/>
  <c r="I666" i="5"/>
  <c r="I578" i="5"/>
  <c r="I1073" i="5"/>
  <c r="I744" i="5"/>
  <c r="I940" i="5"/>
  <c r="I731" i="5"/>
  <c r="I178" i="5"/>
  <c r="I313" i="5"/>
  <c r="I736" i="5"/>
  <c r="I493" i="5"/>
  <c r="I320" i="5"/>
  <c r="I1001" i="5"/>
  <c r="I1366" i="5"/>
  <c r="I166" i="5"/>
  <c r="I1398" i="5"/>
  <c r="I871" i="5"/>
  <c r="I557" i="5"/>
  <c r="I867" i="5"/>
  <c r="I1233" i="5"/>
  <c r="I1291" i="5"/>
  <c r="I824" i="5"/>
  <c r="I1312" i="5"/>
  <c r="I106" i="5"/>
  <c r="I602" i="5"/>
  <c r="I1153" i="5"/>
  <c r="I1419" i="5"/>
  <c r="I1220" i="5"/>
  <c r="I936" i="5"/>
  <c r="I833" i="5"/>
  <c r="I693" i="5"/>
  <c r="I246" i="5"/>
  <c r="I1224" i="5"/>
  <c r="I253" i="5"/>
  <c r="I627" i="5"/>
  <c r="I1329" i="5"/>
  <c r="I173" i="5"/>
  <c r="I172" i="5"/>
  <c r="I935" i="5"/>
  <c r="I171" i="5"/>
  <c r="I763" i="5"/>
  <c r="I382" i="5"/>
  <c r="I349" i="5"/>
  <c r="I271" i="5"/>
  <c r="I832" i="5"/>
  <c r="I1412" i="5"/>
  <c r="I84" i="5"/>
  <c r="I800" i="5"/>
  <c r="I457" i="5"/>
  <c r="I1214" i="5"/>
  <c r="I1045" i="5"/>
  <c r="I177" i="5"/>
  <c r="I176" i="5"/>
  <c r="I376" i="5"/>
  <c r="I175" i="5"/>
  <c r="I100" i="5"/>
  <c r="I927" i="5"/>
  <c r="I1006" i="5"/>
  <c r="I101" i="5"/>
  <c r="I911" i="5"/>
  <c r="I1399" i="5"/>
  <c r="I1118" i="5"/>
  <c r="I377" i="5"/>
  <c r="I808" i="5"/>
  <c r="I856" i="5"/>
  <c r="I143" i="5"/>
  <c r="I70" i="5"/>
  <c r="I180" i="5"/>
  <c r="I704" i="5"/>
  <c r="I694" i="5"/>
  <c r="I1248" i="5"/>
  <c r="I515" i="5"/>
  <c r="I1009" i="5"/>
  <c r="I407" i="5"/>
  <c r="I1298" i="5"/>
  <c r="I1405" i="5"/>
  <c r="S877" i="27"/>
  <c r="J877" i="27"/>
  <c r="J883" i="27"/>
  <c r="S883" i="27"/>
  <c r="S878" i="27"/>
  <c r="J878" i="27"/>
  <c r="S882" i="27"/>
  <c r="J882" i="27"/>
  <c r="J881" i="27"/>
  <c r="S881" i="27"/>
  <c r="S880" i="27"/>
  <c r="J880" i="27"/>
  <c r="S879" i="27"/>
  <c r="J879" i="27"/>
  <c r="J884" i="27"/>
  <c r="S884" i="27"/>
  <c r="EP337" i="19"/>
  <c r="O416" i="20"/>
  <c r="EP96" i="19"/>
  <c r="O512" i="20"/>
  <c r="J877" i="20"/>
  <c r="J878" i="20"/>
  <c r="J882" i="20"/>
  <c r="H406" i="20"/>
  <c r="J881" i="20"/>
  <c r="H409" i="20"/>
  <c r="J880" i="20"/>
  <c r="J883" i="20"/>
  <c r="J879" i="20"/>
  <c r="J884" i="20"/>
  <c r="H873" i="20"/>
  <c r="H903" i="20" s="1"/>
  <c r="H905" i="20" s="1"/>
  <c r="J885" i="20"/>
  <c r="L903" i="20"/>
  <c r="L632" i="20"/>
  <c r="L904" i="20"/>
  <c r="L439" i="20"/>
  <c r="S881" i="20"/>
  <c r="S878" i="20"/>
  <c r="S882" i="20"/>
  <c r="M425" i="19"/>
  <c r="EL425" i="19" s="1" a="1"/>
  <c r="EL425" i="19" s="1"/>
  <c r="M815" i="19"/>
  <c r="EL815" i="19" s="1" a="1"/>
  <c r="EL815" i="19" s="1"/>
  <c r="I1096" i="5"/>
  <c r="H516" i="5"/>
  <c r="I516" i="5"/>
  <c r="H367" i="5"/>
  <c r="I367" i="5"/>
  <c r="I1161" i="5"/>
  <c r="H227" i="5"/>
  <c r="I227" i="5"/>
  <c r="I1355" i="5"/>
  <c r="I702" i="5"/>
  <c r="I854" i="5"/>
  <c r="H1129" i="5"/>
  <c r="I1129" i="5"/>
  <c r="I1290" i="5"/>
  <c r="I472" i="5"/>
  <c r="I685" i="5"/>
  <c r="H793" i="5"/>
  <c r="I793" i="5"/>
  <c r="H980" i="5"/>
  <c r="I980" i="5"/>
  <c r="H1337" i="5"/>
  <c r="I1337" i="5"/>
  <c r="H593" i="5"/>
  <c r="I593" i="5"/>
  <c r="I233" i="5"/>
  <c r="I819" i="5"/>
  <c r="I631" i="5"/>
  <c r="I1180" i="5"/>
  <c r="I990" i="5"/>
  <c r="I504" i="5"/>
  <c r="I802" i="5"/>
  <c r="I1111" i="5"/>
  <c r="I625" i="5"/>
  <c r="I562" i="5"/>
  <c r="I273" i="5"/>
  <c r="H836" i="5"/>
  <c r="I836" i="5"/>
  <c r="I1274" i="5"/>
  <c r="H330" i="5"/>
  <c r="I330" i="5"/>
  <c r="H112" i="5"/>
  <c r="I112" i="5"/>
  <c r="I913" i="5"/>
  <c r="I789" i="5"/>
  <c r="I591" i="5"/>
  <c r="I65" i="5"/>
  <c r="I443" i="5"/>
  <c r="I1002" i="5"/>
  <c r="I403" i="5"/>
  <c r="H970" i="5"/>
  <c r="I970" i="5"/>
  <c r="I851" i="5"/>
  <c r="H1407" i="5"/>
  <c r="I1407" i="5"/>
  <c r="H760" i="5"/>
  <c r="I760" i="5"/>
  <c r="H1201" i="5"/>
  <c r="I1201" i="5"/>
  <c r="I1373" i="5"/>
  <c r="H843" i="5"/>
  <c r="I843" i="5"/>
  <c r="H1156" i="5"/>
  <c r="I1156" i="5"/>
  <c r="I984" i="5"/>
  <c r="H1270" i="5"/>
  <c r="I1270" i="5"/>
  <c r="H123" i="5"/>
  <c r="I123" i="5"/>
  <c r="H1023" i="5"/>
  <c r="I1023" i="5"/>
  <c r="H708" i="5"/>
  <c r="I708" i="5"/>
  <c r="I651" i="5"/>
  <c r="H1071" i="5"/>
  <c r="I1071" i="5"/>
  <c r="I540" i="5"/>
  <c r="I765" i="5"/>
  <c r="I634" i="5"/>
  <c r="I497" i="5"/>
  <c r="I365" i="5"/>
  <c r="H1243" i="5"/>
  <c r="I1243" i="5"/>
  <c r="I1390" i="5"/>
  <c r="I302" i="5"/>
  <c r="I1218" i="5"/>
  <c r="I1316" i="5"/>
  <c r="I256" i="5"/>
  <c r="I1362" i="5"/>
  <c r="I49" i="5"/>
  <c r="I230" i="5"/>
  <c r="I857" i="5"/>
  <c r="I983" i="5"/>
  <c r="I384" i="5"/>
  <c r="I274" i="5"/>
  <c r="H996" i="5"/>
  <c r="I996" i="5"/>
  <c r="I1391" i="5"/>
  <c r="I815" i="5"/>
  <c r="I363" i="5"/>
  <c r="I1055" i="5"/>
  <c r="I314" i="5"/>
  <c r="I900" i="5"/>
  <c r="I1020" i="5"/>
  <c r="I1206" i="5"/>
  <c r="I1205" i="5"/>
  <c r="I1430" i="5"/>
  <c r="I1427" i="5"/>
  <c r="I924" i="5"/>
  <c r="I897" i="5"/>
  <c r="I1113" i="5"/>
  <c r="I285" i="5"/>
  <c r="H1414" i="5"/>
  <c r="I1414" i="5"/>
  <c r="H1319" i="5"/>
  <c r="I1319" i="5"/>
  <c r="I412" i="5"/>
  <c r="H977" i="5"/>
  <c r="I977" i="5"/>
  <c r="H582" i="5"/>
  <c r="I582" i="5"/>
  <c r="H1260" i="5"/>
  <c r="I1260" i="5"/>
  <c r="H1324" i="5"/>
  <c r="I1324" i="5"/>
  <c r="H884" i="5"/>
  <c r="I884" i="5"/>
  <c r="H17" i="5"/>
  <c r="I17" i="5"/>
  <c r="H97" i="5"/>
  <c r="I97" i="5"/>
  <c r="H1283" i="5"/>
  <c r="I1283" i="5"/>
  <c r="I1145" i="5"/>
  <c r="I66" i="5"/>
  <c r="I359" i="5"/>
  <c r="I1266" i="5"/>
  <c r="I1123" i="5"/>
  <c r="I899" i="5"/>
  <c r="I962" i="5"/>
  <c r="I726" i="5"/>
  <c r="H1177" i="5"/>
  <c r="I1177" i="5"/>
  <c r="H767" i="5"/>
  <c r="I767" i="5"/>
  <c r="I373" i="5"/>
  <c r="H1024" i="5"/>
  <c r="I1024" i="5"/>
  <c r="I526" i="5"/>
  <c r="I1190" i="5"/>
  <c r="I250" i="5"/>
  <c r="H975" i="5"/>
  <c r="I975" i="5"/>
  <c r="H398" i="5"/>
  <c r="I398" i="5"/>
  <c r="I1216" i="5"/>
  <c r="I720" i="5"/>
  <c r="H717" i="5"/>
  <c r="I717" i="5"/>
  <c r="I569" i="5"/>
  <c r="H254" i="5"/>
  <c r="I254" i="5"/>
  <c r="I992" i="5"/>
  <c r="I93" i="5"/>
  <c r="I456" i="5"/>
  <c r="I458" i="5"/>
  <c r="I1272" i="5"/>
  <c r="I663" i="5"/>
  <c r="I908" i="5"/>
  <c r="I852" i="5"/>
  <c r="I985" i="5"/>
  <c r="I391" i="5"/>
  <c r="I589" i="5"/>
  <c r="I1245" i="5"/>
  <c r="H389" i="5"/>
  <c r="I389" i="5"/>
  <c r="I445" i="5"/>
  <c r="I341" i="5"/>
  <c r="I1381" i="5"/>
  <c r="I195" i="5"/>
  <c r="I559" i="5"/>
  <c r="H91" i="5"/>
  <c r="I91" i="5"/>
  <c r="H14" i="5"/>
  <c r="I14" i="5"/>
  <c r="I1313" i="5"/>
  <c r="I99" i="5"/>
  <c r="H1292" i="5"/>
  <c r="I1292" i="5"/>
  <c r="I1301" i="5"/>
  <c r="I555" i="5"/>
  <c r="I1423" i="5"/>
  <c r="H993" i="5"/>
  <c r="I993" i="5"/>
  <c r="I393" i="5"/>
  <c r="I777" i="5"/>
  <c r="I1204" i="5"/>
  <c r="H167" i="5"/>
  <c r="I167" i="5"/>
  <c r="H127" i="5"/>
  <c r="I127" i="5"/>
  <c r="I300" i="5"/>
  <c r="I346" i="5"/>
  <c r="I1125" i="5"/>
  <c r="I1385" i="5"/>
  <c r="I1176" i="5"/>
  <c r="I939" i="5"/>
  <c r="I780" i="5"/>
  <c r="I495" i="5"/>
  <c r="I695" i="5"/>
  <c r="I587" i="5"/>
  <c r="I888" i="5"/>
  <c r="I838" i="5"/>
  <c r="I1199" i="5"/>
  <c r="I342" i="5"/>
  <c r="I385" i="5"/>
  <c r="I152" i="5"/>
  <c r="I667" i="5"/>
  <c r="I768" i="5"/>
  <c r="I510" i="5"/>
  <c r="I1334" i="5"/>
  <c r="I1426" i="5"/>
  <c r="H1297" i="5"/>
  <c r="I1297" i="5"/>
  <c r="H850" i="5"/>
  <c r="I850" i="5"/>
  <c r="H244" i="5"/>
  <c r="I244" i="5"/>
  <c r="I700" i="5"/>
  <c r="I1209" i="5"/>
  <c r="I52" i="5"/>
  <c r="I556" i="5"/>
  <c r="I268" i="5"/>
  <c r="H163" i="5"/>
  <c r="I163" i="5"/>
  <c r="I51" i="5"/>
  <c r="I1196" i="5"/>
  <c r="I607" i="5"/>
  <c r="I956" i="5"/>
  <c r="I223" i="5"/>
  <c r="I758" i="5"/>
  <c r="I896" i="5"/>
  <c r="H821" i="5"/>
  <c r="I821" i="5"/>
  <c r="H22" i="5"/>
  <c r="I22" i="5"/>
  <c r="H811" i="5"/>
  <c r="I811" i="5"/>
  <c r="I1369" i="5"/>
  <c r="H490" i="5"/>
  <c r="I490" i="5"/>
  <c r="I1106" i="5"/>
  <c r="H1060" i="5"/>
  <c r="I1060" i="5"/>
  <c r="I408" i="5"/>
  <c r="I1003" i="5"/>
  <c r="I820" i="5"/>
  <c r="I1258" i="5"/>
  <c r="I506" i="5"/>
  <c r="H1413" i="5"/>
  <c r="I1413" i="5"/>
  <c r="I558" i="5"/>
  <c r="I676" i="5"/>
  <c r="I690" i="5"/>
  <c r="H754" i="5"/>
  <c r="I754" i="5"/>
  <c r="I979" i="5"/>
  <c r="I79" i="5"/>
  <c r="I1018" i="5"/>
  <c r="I928" i="5"/>
  <c r="H787" i="5"/>
  <c r="I787" i="5"/>
  <c r="H451" i="5"/>
  <c r="I451" i="5"/>
  <c r="I644" i="5"/>
  <c r="I102" i="5"/>
  <c r="I741" i="5"/>
  <c r="I441" i="5"/>
  <c r="I292" i="5"/>
  <c r="I628" i="5"/>
  <c r="I929" i="5"/>
  <c r="I1105" i="5"/>
  <c r="I682" i="5"/>
  <c r="I1287" i="5"/>
  <c r="H656" i="5"/>
  <c r="I656" i="5"/>
  <c r="H816" i="5"/>
  <c r="I816" i="5"/>
  <c r="H263" i="5"/>
  <c r="I263" i="5"/>
  <c r="H487" i="5"/>
  <c r="I487" i="5"/>
  <c r="H307" i="5"/>
  <c r="I307" i="5"/>
  <c r="I978" i="5"/>
  <c r="H1318" i="5"/>
  <c r="I1318" i="5"/>
  <c r="I1026" i="5"/>
  <c r="H170" i="5"/>
  <c r="I170" i="5"/>
  <c r="I796" i="5"/>
  <c r="I1174" i="5"/>
  <c r="I471" i="5"/>
  <c r="I735" i="5"/>
  <c r="I488" i="5"/>
  <c r="I1059" i="5"/>
  <c r="I43" i="5"/>
  <c r="I255" i="5"/>
  <c r="H1008" i="5"/>
  <c r="I1008" i="5"/>
  <c r="I191" i="5"/>
  <c r="I326" i="5"/>
  <c r="I1039" i="5"/>
  <c r="I601" i="5"/>
  <c r="I1453" i="5"/>
  <c r="I1436" i="5"/>
  <c r="I1429" i="5"/>
  <c r="I1217" i="5"/>
  <c r="I1198" i="5"/>
  <c r="I405" i="5"/>
  <c r="H1333" i="5"/>
  <c r="I1333" i="5"/>
  <c r="H831" i="5"/>
  <c r="I831" i="5"/>
  <c r="I53" i="5"/>
  <c r="I1242" i="5"/>
  <c r="I245" i="5"/>
  <c r="I615" i="5"/>
  <c r="I770" i="5"/>
  <c r="I343" i="5"/>
  <c r="I687" i="5"/>
  <c r="I1330" i="5"/>
  <c r="I126" i="5"/>
  <c r="I153" i="5"/>
  <c r="I38" i="5"/>
  <c r="I1098" i="5"/>
  <c r="H418" i="5"/>
  <c r="I418" i="5"/>
  <c r="I707" i="5"/>
  <c r="I357" i="5"/>
  <c r="I764" i="5"/>
  <c r="I576" i="5"/>
  <c r="I1364" i="5"/>
  <c r="I1252" i="5"/>
  <c r="I118" i="5"/>
  <c r="I1360" i="5"/>
  <c r="I1047" i="5"/>
  <c r="I791" i="5"/>
  <c r="I1035" i="5"/>
  <c r="I696" i="5"/>
  <c r="I531" i="5"/>
  <c r="I886" i="5"/>
  <c r="I713" i="5"/>
  <c r="I599" i="5"/>
  <c r="H228" i="5"/>
  <c r="I228" i="5"/>
  <c r="I1210" i="5"/>
  <c r="H310" i="5"/>
  <c r="I310" i="5"/>
  <c r="H1013" i="5"/>
  <c r="I1013" i="5"/>
  <c r="H1212" i="5"/>
  <c r="I1212" i="5"/>
  <c r="H116" i="5"/>
  <c r="I116" i="5"/>
  <c r="I64" i="5"/>
  <c r="I88" i="5"/>
  <c r="I1417" i="5"/>
  <c r="H1327" i="5"/>
  <c r="I1327" i="5"/>
  <c r="I817" i="5"/>
  <c r="I63" i="5"/>
  <c r="I971" i="5"/>
  <c r="I499" i="5"/>
  <c r="I460" i="5"/>
  <c r="I781" i="5"/>
  <c r="H1005" i="5"/>
  <c r="I1005" i="5"/>
  <c r="H1376" i="5"/>
  <c r="I1376" i="5"/>
  <c r="H242" i="5"/>
  <c r="I242" i="5"/>
  <c r="I1128" i="5"/>
  <c r="I539" i="5"/>
  <c r="I202" i="5"/>
  <c r="H139" i="5"/>
  <c r="I139" i="5"/>
  <c r="H1053" i="5"/>
  <c r="I1053" i="5"/>
  <c r="I1021" i="5"/>
  <c r="H812" i="5"/>
  <c r="I812" i="5"/>
  <c r="H961" i="5"/>
  <c r="I961" i="5"/>
  <c r="H893" i="5"/>
  <c r="I893" i="5"/>
  <c r="H553" i="5"/>
  <c r="I553" i="5"/>
  <c r="I1050" i="5"/>
  <c r="H892" i="5"/>
  <c r="I892" i="5"/>
  <c r="I1063" i="5"/>
  <c r="I1269" i="5"/>
  <c r="H570" i="5"/>
  <c r="I570" i="5"/>
  <c r="H334" i="5"/>
  <c r="I334" i="5"/>
  <c r="H619" i="5"/>
  <c r="I619" i="5"/>
  <c r="I243" i="5"/>
  <c r="I395" i="5"/>
  <c r="I92" i="5"/>
  <c r="I1344" i="5"/>
  <c r="I1051" i="5"/>
  <c r="I920" i="5"/>
  <c r="I1303" i="5"/>
  <c r="I1182" i="5"/>
  <c r="I297" i="5"/>
  <c r="H1127" i="5"/>
  <c r="I1127" i="5"/>
  <c r="H332" i="5"/>
  <c r="I332" i="5"/>
  <c r="I673" i="5"/>
  <c r="I982" i="5"/>
  <c r="H68" i="5"/>
  <c r="I68" i="5"/>
  <c r="I1164" i="5"/>
  <c r="H387" i="5"/>
  <c r="I387" i="5"/>
  <c r="I636" i="5"/>
  <c r="I416" i="5"/>
  <c r="H232" i="5"/>
  <c r="I232" i="5"/>
  <c r="I438" i="5"/>
  <c r="I351" i="5"/>
  <c r="I1014" i="5"/>
  <c r="I59" i="5"/>
  <c r="I58" i="5"/>
  <c r="I57" i="5"/>
  <c r="I688" i="5"/>
  <c r="I1150" i="5"/>
  <c r="I560" i="5"/>
  <c r="I344" i="5"/>
  <c r="I869" i="5"/>
  <c r="I683" i="5"/>
  <c r="I1382" i="5"/>
  <c r="I481" i="5"/>
  <c r="I585" i="5"/>
  <c r="I1115" i="5"/>
  <c r="I809" i="5"/>
  <c r="I366" i="5"/>
  <c r="I1114" i="5"/>
  <c r="I1103" i="5"/>
  <c r="I1099" i="5"/>
  <c r="I529" i="5"/>
  <c r="H348" i="5"/>
  <c r="I348" i="5"/>
  <c r="H161" i="5"/>
  <c r="I161" i="5"/>
  <c r="I35" i="5"/>
  <c r="H1384" i="5"/>
  <c r="I1384" i="5"/>
  <c r="H551" i="5"/>
  <c r="I551" i="5"/>
  <c r="I1350" i="5"/>
  <c r="H921" i="5"/>
  <c r="I921" i="5"/>
  <c r="I290" i="5"/>
  <c r="I1057" i="5"/>
  <c r="I1315" i="5"/>
  <c r="I340" i="5"/>
  <c r="I915" i="5"/>
  <c r="I72" i="5"/>
  <c r="H863" i="5"/>
  <c r="I863" i="5"/>
  <c r="I1017" i="5"/>
  <c r="I507" i="5"/>
  <c r="I486" i="5"/>
  <c r="I957" i="5"/>
  <c r="I545" i="5"/>
  <c r="I522" i="5"/>
  <c r="I55" i="5"/>
  <c r="I54" i="5"/>
  <c r="I429" i="5"/>
  <c r="I452" i="5"/>
  <c r="I148" i="5"/>
  <c r="I131" i="5"/>
  <c r="I538" i="5"/>
  <c r="I240" i="5"/>
  <c r="H241" i="5"/>
  <c r="I241" i="5"/>
  <c r="I684" i="5"/>
  <c r="I1310" i="5"/>
  <c r="I1308" i="5"/>
  <c r="I1143" i="5"/>
  <c r="H162" i="5"/>
  <c r="I162" i="5"/>
  <c r="H1401" i="5"/>
  <c r="I1401" i="5"/>
  <c r="I201" i="5"/>
  <c r="I786" i="5"/>
  <c r="I422" i="5"/>
  <c r="I281" i="5"/>
  <c r="I47" i="5"/>
  <c r="I1422" i="5"/>
  <c r="H154" i="5"/>
  <c r="I154" i="5"/>
  <c r="H6" i="5"/>
  <c r="I6" i="5"/>
  <c r="I193" i="5"/>
  <c r="I653" i="5"/>
  <c r="I125" i="5"/>
  <c r="I898" i="5"/>
  <c r="I554" i="5"/>
  <c r="I804" i="5"/>
  <c r="I192" i="5"/>
  <c r="I484" i="5"/>
  <c r="I1048" i="5"/>
  <c r="I272" i="5"/>
  <c r="I595" i="5"/>
  <c r="I1365" i="5"/>
  <c r="I368" i="5"/>
  <c r="I1029" i="5"/>
  <c r="I1228" i="5"/>
  <c r="I547" i="5"/>
  <c r="I1080" i="5"/>
  <c r="I291" i="5"/>
  <c r="I31" i="5"/>
  <c r="I1175" i="5"/>
  <c r="H222" i="5"/>
  <c r="I222" i="5"/>
  <c r="I309" i="5"/>
  <c r="I876" i="5"/>
  <c r="I200" i="5"/>
  <c r="I771" i="5"/>
  <c r="H1406" i="5"/>
  <c r="I1406" i="5"/>
  <c r="H1068" i="5"/>
  <c r="I1068" i="5"/>
  <c r="I32" i="5"/>
  <c r="I825" i="5"/>
  <c r="H1415" i="5"/>
  <c r="I1415" i="5"/>
  <c r="I1261" i="5"/>
  <c r="I837" i="5"/>
  <c r="I610" i="5"/>
  <c r="I1033" i="5"/>
  <c r="I1102" i="5"/>
  <c r="I40" i="5"/>
  <c r="I641" i="5"/>
  <c r="H1306" i="5"/>
  <c r="I1306" i="5"/>
  <c r="I1241" i="5"/>
  <c r="I103" i="5"/>
  <c r="H753" i="5"/>
  <c r="I753" i="5"/>
  <c r="I199" i="5"/>
  <c r="I46" i="5"/>
  <c r="H572" i="5"/>
  <c r="I572" i="5"/>
  <c r="H550" i="5"/>
  <c r="I550" i="5"/>
  <c r="H1402" i="5"/>
  <c r="I1402" i="5"/>
  <c r="H1094" i="5"/>
  <c r="I1094" i="5"/>
  <c r="H891" i="5"/>
  <c r="I891" i="5"/>
  <c r="I134" i="5"/>
  <c r="I629" i="5"/>
  <c r="I128" i="5"/>
  <c r="H1090" i="5"/>
  <c r="I1090" i="5"/>
  <c r="H264" i="5"/>
  <c r="I264" i="5"/>
  <c r="H613" i="5"/>
  <c r="I613" i="5"/>
  <c r="H714" i="5"/>
  <c r="I714" i="5"/>
  <c r="I686" i="5"/>
  <c r="H1400" i="5"/>
  <c r="I1400" i="5"/>
  <c r="I122" i="5"/>
  <c r="I699" i="5"/>
  <c r="H959" i="5"/>
  <c r="I959" i="5"/>
  <c r="H848" i="5"/>
  <c r="I848" i="5"/>
  <c r="I350" i="5"/>
  <c r="I27" i="5"/>
  <c r="H923" i="5"/>
  <c r="I923" i="5"/>
  <c r="I1282" i="5"/>
  <c r="H1011" i="5"/>
  <c r="I1011" i="5"/>
  <c r="H1043" i="5"/>
  <c r="I1043" i="5"/>
  <c r="H661" i="5"/>
  <c r="I661" i="5"/>
  <c r="I963" i="5"/>
  <c r="I1087" i="5"/>
  <c r="I1200" i="5"/>
  <c r="I77" i="5"/>
  <c r="I1202" i="5"/>
  <c r="I86" i="5"/>
  <c r="I1159" i="5"/>
  <c r="H943" i="5"/>
  <c r="I943" i="5"/>
  <c r="H874" i="5"/>
  <c r="I874" i="5"/>
  <c r="H238" i="5"/>
  <c r="I238" i="5"/>
  <c r="H433" i="5"/>
  <c r="I433" i="5"/>
  <c r="I322" i="5"/>
  <c r="I606" i="5"/>
  <c r="H141" i="5"/>
  <c r="I141" i="5"/>
  <c r="I61" i="5"/>
  <c r="I60" i="5"/>
  <c r="I502" i="5"/>
  <c r="I919" i="5"/>
  <c r="H964" i="5"/>
  <c r="I964" i="5"/>
  <c r="H807" i="5"/>
  <c r="I807" i="5"/>
  <c r="H674" i="5"/>
  <c r="I674" i="5"/>
  <c r="I1309" i="5"/>
  <c r="I788" i="5"/>
  <c r="I449" i="5"/>
  <c r="I247" i="5"/>
  <c r="I260" i="5"/>
  <c r="I473" i="5"/>
  <c r="I119" i="5"/>
  <c r="I364" i="5"/>
  <c r="I386" i="5"/>
  <c r="I1378" i="5"/>
  <c r="H465" i="5"/>
  <c r="I465" i="5"/>
  <c r="I1227" i="5"/>
  <c r="I643" i="5"/>
  <c r="I1285" i="5"/>
  <c r="I709" i="5"/>
  <c r="I426" i="5"/>
  <c r="I1386" i="5"/>
  <c r="I989" i="5"/>
  <c r="I1162" i="5"/>
  <c r="H1284" i="5"/>
  <c r="I1284" i="5"/>
  <c r="I1348" i="5"/>
  <c r="I1268" i="5"/>
  <c r="I660" i="5"/>
  <c r="I597" i="5"/>
  <c r="H1293" i="5"/>
  <c r="I1293" i="5"/>
  <c r="I249" i="5"/>
  <c r="I444" i="5"/>
  <c r="I339" i="5"/>
  <c r="I889" i="5"/>
  <c r="I855" i="5"/>
  <c r="I906" i="5"/>
  <c r="I75" i="5"/>
  <c r="I1221" i="5"/>
  <c r="H470" i="5"/>
  <c r="I470" i="5"/>
  <c r="H1163" i="5"/>
  <c r="I1163" i="5"/>
  <c r="I37" i="5"/>
  <c r="H1411" i="5"/>
  <c r="I1411" i="5"/>
  <c r="I739" i="5"/>
  <c r="I1030" i="5"/>
  <c r="H23" i="5"/>
  <c r="I23" i="5"/>
  <c r="H672" i="5"/>
  <c r="I672" i="5"/>
  <c r="H650" i="5"/>
  <c r="I650" i="5"/>
  <c r="H304" i="5"/>
  <c r="I304" i="5"/>
  <c r="I1149" i="5"/>
  <c r="I95" i="5"/>
  <c r="I467" i="5"/>
  <c r="I664" i="5"/>
  <c r="I74" i="5"/>
  <c r="I563" i="5"/>
  <c r="H1299" i="5"/>
  <c r="I1299" i="5"/>
  <c r="I846" i="5"/>
  <c r="I1302" i="5"/>
  <c r="I642" i="5"/>
  <c r="I305" i="5"/>
  <c r="I880" i="5"/>
  <c r="I1454" i="5"/>
  <c r="I1147" i="5"/>
  <c r="I145" i="5"/>
  <c r="I677" i="5"/>
  <c r="H1353" i="5"/>
  <c r="I1353" i="5"/>
  <c r="H949" i="5"/>
  <c r="I949" i="5"/>
  <c r="H849" i="5"/>
  <c r="I849" i="5"/>
  <c r="I483" i="5"/>
  <c r="H716" i="5"/>
  <c r="I716" i="5"/>
  <c r="H428" i="5"/>
  <c r="I428" i="5"/>
  <c r="H639" i="5"/>
  <c r="I639" i="5"/>
  <c r="H360" i="5"/>
  <c r="I360" i="5"/>
  <c r="H120" i="5"/>
  <c r="I120" i="5"/>
  <c r="I877" i="5"/>
  <c r="I1259" i="5"/>
  <c r="I1244" i="5"/>
  <c r="I1387" i="5"/>
  <c r="I1015" i="5"/>
  <c r="I657" i="5"/>
  <c r="I785" i="5"/>
  <c r="H525" i="5"/>
  <c r="I525" i="5"/>
  <c r="H1136" i="5"/>
  <c r="I1136" i="5"/>
  <c r="H679" i="5"/>
  <c r="I679" i="5"/>
  <c r="I1120" i="5"/>
  <c r="I772" i="5"/>
  <c r="H1171" i="5"/>
  <c r="I1171" i="5"/>
  <c r="I987" i="5"/>
  <c r="I28" i="5"/>
  <c r="H853" i="5"/>
  <c r="I853" i="5"/>
  <c r="I56" i="5"/>
  <c r="I933" i="5"/>
  <c r="I1046" i="5"/>
  <c r="I1433" i="5"/>
  <c r="I868" i="5"/>
  <c r="I400" i="5"/>
  <c r="H414" i="5"/>
  <c r="I414" i="5"/>
  <c r="H1389" i="5"/>
  <c r="I1389" i="5"/>
  <c r="H1141" i="5"/>
  <c r="I1141" i="5"/>
  <c r="I226" i="5"/>
  <c r="I537" i="5"/>
  <c r="I1294" i="5"/>
  <c r="I1184" i="5"/>
  <c r="I779" i="5"/>
  <c r="I347" i="5"/>
  <c r="I30" i="5"/>
  <c r="H751" i="5"/>
  <c r="I751" i="5"/>
  <c r="H710" i="5"/>
  <c r="I710" i="5"/>
  <c r="I1437" i="5"/>
  <c r="I792" i="5"/>
  <c r="I289" i="5"/>
  <c r="I29" i="5"/>
  <c r="H1295" i="5"/>
  <c r="I1295" i="5"/>
  <c r="H1067" i="5"/>
  <c r="I1067" i="5"/>
  <c r="H478" i="5"/>
  <c r="I478" i="5"/>
  <c r="H439" i="5"/>
  <c r="I388" i="5"/>
  <c r="H329" i="5"/>
  <c r="I329" i="5"/>
  <c r="H543" i="5"/>
  <c r="I543" i="5"/>
  <c r="H15" i="5"/>
  <c r="I15" i="5"/>
  <c r="H1395" i="5"/>
  <c r="I1395" i="5"/>
  <c r="H947" i="5"/>
  <c r="I947" i="5"/>
  <c r="H430" i="5"/>
  <c r="I430" i="5"/>
  <c r="I203" i="5"/>
  <c r="I972" i="5"/>
  <c r="I637" i="5"/>
  <c r="H783" i="5"/>
  <c r="I783" i="5"/>
  <c r="I50" i="5"/>
  <c r="I590" i="5"/>
  <c r="I1186" i="5"/>
  <c r="I986" i="5"/>
  <c r="I654" i="5"/>
  <c r="I577" i="5"/>
  <c r="I82" i="5"/>
  <c r="I903" i="5"/>
  <c r="H1289" i="5"/>
  <c r="I1289" i="5"/>
  <c r="H21" i="5"/>
  <c r="I21" i="5"/>
  <c r="H894" i="5"/>
  <c r="I894" i="5"/>
  <c r="H312" i="5"/>
  <c r="I312" i="5"/>
  <c r="H237" i="5"/>
  <c r="I237" i="5"/>
  <c r="H1230" i="5"/>
  <c r="I1230" i="5"/>
  <c r="I1012" i="5"/>
  <c r="I934" i="5"/>
  <c r="I797" i="5"/>
  <c r="I523" i="5"/>
  <c r="I96" i="5"/>
  <c r="I878" i="5"/>
  <c r="I1300" i="5"/>
  <c r="I1305" i="5"/>
  <c r="I734" i="5"/>
  <c r="I135" i="5"/>
  <c r="I277" i="5"/>
  <c r="I448" i="5"/>
  <c r="I1140" i="5"/>
  <c r="H517" i="5"/>
  <c r="I517" i="5"/>
  <c r="H662" i="5"/>
  <c r="I662" i="5"/>
  <c r="I1056" i="5"/>
  <c r="H1072" i="5"/>
  <c r="I1072" i="5"/>
  <c r="I1418" i="5"/>
  <c r="H621" i="5"/>
  <c r="I621" i="5"/>
  <c r="H1093" i="5"/>
  <c r="I1093" i="5"/>
  <c r="I198" i="5"/>
  <c r="I146" i="5"/>
  <c r="I197" i="5"/>
  <c r="I1338" i="5"/>
  <c r="I196" i="5"/>
  <c r="I1031" i="5"/>
  <c r="H1404" i="5"/>
  <c r="I1404" i="5"/>
  <c r="H1040" i="5"/>
  <c r="I1040" i="5"/>
  <c r="I459" i="5"/>
  <c r="I910" i="5"/>
  <c r="I284" i="5"/>
  <c r="I1380" i="5"/>
  <c r="I149" i="5"/>
  <c r="I750" i="5"/>
  <c r="I317" i="5"/>
  <c r="I375" i="5"/>
  <c r="I269" i="5"/>
  <c r="I958" i="5"/>
  <c r="I1225" i="5"/>
  <c r="I1357" i="5"/>
  <c r="I774" i="5"/>
  <c r="I999" i="5"/>
  <c r="H1187" i="5"/>
  <c r="I1187" i="5"/>
  <c r="H239" i="5"/>
  <c r="I239" i="5"/>
  <c r="H311" i="5"/>
  <c r="I311" i="5"/>
  <c r="I1328" i="5"/>
  <c r="H1397" i="5"/>
  <c r="I1397" i="5"/>
  <c r="I931" i="5"/>
  <c r="H283" i="5"/>
  <c r="I283" i="5"/>
  <c r="I568" i="5"/>
  <c r="H1197" i="5"/>
  <c r="I1197" i="5"/>
  <c r="I83" i="5"/>
  <c r="H909" i="5"/>
  <c r="I909" i="5"/>
  <c r="I379" i="5"/>
  <c r="H1132" i="5"/>
  <c r="I1132" i="5"/>
  <c r="H813" i="5"/>
  <c r="I813" i="5"/>
  <c r="I491" i="5"/>
  <c r="I759" i="5"/>
  <c r="I1124" i="5"/>
  <c r="I1435" i="5"/>
  <c r="I293" i="5"/>
  <c r="I960" i="5"/>
  <c r="I1112" i="5"/>
  <c r="H464" i="5"/>
  <c r="I464" i="5"/>
  <c r="I1363" i="5"/>
  <c r="I121" i="5"/>
  <c r="I1264" i="5"/>
  <c r="I536" i="5"/>
  <c r="I1246" i="5"/>
  <c r="I1054" i="5"/>
  <c r="I544" i="5"/>
  <c r="H1335" i="5"/>
  <c r="I1335" i="5"/>
  <c r="I901" i="5"/>
  <c r="H1203" i="5"/>
  <c r="I1203" i="5"/>
  <c r="H1069" i="5"/>
  <c r="I1069" i="5"/>
  <c r="I635" i="5"/>
  <c r="I353" i="5"/>
  <c r="H519" i="5"/>
  <c r="I519" i="5"/>
  <c r="I159" i="5"/>
  <c r="H174" i="5"/>
  <c r="I174" i="5"/>
  <c r="H747" i="5"/>
  <c r="I747" i="5"/>
  <c r="I78" i="5"/>
  <c r="I725" i="5"/>
  <c r="H1279" i="5"/>
  <c r="I1279" i="5"/>
  <c r="I150" i="5"/>
  <c r="I912" i="5"/>
  <c r="I1000" i="5"/>
  <c r="I415" i="5"/>
  <c r="I1276" i="5"/>
  <c r="I140" i="5"/>
  <c r="I564" i="5"/>
  <c r="I1288" i="5"/>
  <c r="I1236" i="5"/>
  <c r="I566" i="5"/>
  <c r="I181" i="5"/>
  <c r="I951" i="5"/>
  <c r="H1062" i="5"/>
  <c r="I1062" i="5"/>
  <c r="I542" i="5"/>
  <c r="I778" i="5"/>
  <c r="I39" i="5"/>
  <c r="H136" i="5"/>
  <c r="I136" i="5"/>
  <c r="I1121" i="5"/>
  <c r="I830" i="5"/>
  <c r="I941" i="5"/>
  <c r="I1354" i="5"/>
  <c r="I1358" i="5"/>
  <c r="I158" i="5"/>
  <c r="I69" i="5"/>
  <c r="I616" i="5"/>
  <c r="I80" i="5"/>
  <c r="I397" i="5"/>
  <c r="I858" i="5"/>
  <c r="I1167" i="5"/>
  <c r="H138" i="5"/>
  <c r="I138" i="5"/>
  <c r="H279" i="5"/>
  <c r="I279" i="5"/>
  <c r="I965" i="5"/>
  <c r="I1262" i="5"/>
  <c r="H1211" i="5"/>
  <c r="I1211" i="5"/>
  <c r="H1089" i="5"/>
  <c r="I1089" i="5"/>
  <c r="I1074" i="5"/>
  <c r="H829" i="5"/>
  <c r="I829" i="5"/>
  <c r="H1138" i="5"/>
  <c r="I1138" i="5"/>
  <c r="H13" i="5"/>
  <c r="I13" i="5"/>
  <c r="I1134" i="5"/>
  <c r="I1455" i="5"/>
  <c r="I937" i="5"/>
  <c r="I883" i="5"/>
  <c r="I251" i="5"/>
  <c r="I236" i="5"/>
  <c r="I327" i="5"/>
  <c r="I498" i="5"/>
  <c r="I406" i="5"/>
  <c r="I270" i="5"/>
  <c r="I409" i="5"/>
  <c r="H745" i="5"/>
  <c r="I745" i="5"/>
  <c r="I565" i="5"/>
  <c r="H1256" i="5"/>
  <c r="I1256" i="5"/>
  <c r="H3" i="5"/>
  <c r="I3" i="5"/>
  <c r="I380" i="5"/>
  <c r="I649" i="5"/>
  <c r="I450" i="5"/>
  <c r="I1372" i="5"/>
  <c r="H1189" i="5"/>
  <c r="I1189" i="5"/>
  <c r="H671" i="5"/>
  <c r="I671" i="5"/>
  <c r="I1317" i="5"/>
  <c r="I678" i="5"/>
  <c r="I503" i="5"/>
  <c r="I248" i="5"/>
  <c r="I419" i="5"/>
  <c r="I1331" i="5"/>
  <c r="I1251" i="5"/>
  <c r="I922" i="5"/>
  <c r="I533" i="5"/>
  <c r="I420" i="5"/>
  <c r="I275" i="5"/>
  <c r="I463" i="5"/>
  <c r="H706" i="5"/>
  <c r="I706" i="5"/>
  <c r="H790" i="5"/>
  <c r="I790" i="5"/>
  <c r="H12" i="5"/>
  <c r="I12" i="5"/>
  <c r="I1370" i="5"/>
  <c r="H727" i="5"/>
  <c r="I727" i="5"/>
  <c r="H1168" i="5"/>
  <c r="I1168" i="5"/>
  <c r="I603" i="5"/>
  <c r="I67" i="5"/>
  <c r="I530" i="5"/>
  <c r="I1064" i="5"/>
  <c r="I652" i="5"/>
  <c r="I946" i="5"/>
  <c r="I697" i="5"/>
  <c r="I356" i="5"/>
  <c r="H524" i="5"/>
  <c r="I524" i="5"/>
  <c r="H319" i="5"/>
  <c r="I319" i="5"/>
  <c r="H1332" i="5"/>
  <c r="I1332" i="5"/>
  <c r="H1311" i="5"/>
  <c r="I1311" i="5"/>
  <c r="I1151" i="5"/>
  <c r="I623" i="5"/>
  <c r="I518" i="5"/>
  <c r="I482" i="5"/>
  <c r="I345" i="5"/>
  <c r="I45" i="5"/>
  <c r="I991" i="5"/>
  <c r="H1160" i="5"/>
  <c r="I1160" i="5"/>
  <c r="H743" i="5"/>
  <c r="I743" i="5"/>
  <c r="I752" i="5"/>
  <c r="H698" i="5"/>
  <c r="I698" i="5"/>
  <c r="H1240" i="5"/>
  <c r="I1240" i="5"/>
  <c r="I98" i="5"/>
  <c r="I62" i="5"/>
  <c r="I1349" i="5"/>
  <c r="I782" i="5"/>
  <c r="H1323" i="5"/>
  <c r="I1323" i="5"/>
  <c r="I881" i="5"/>
  <c r="I1142" i="5"/>
  <c r="I315" i="5"/>
  <c r="I1342" i="5"/>
  <c r="I224" i="5"/>
  <c r="I1234" i="5"/>
  <c r="I190" i="5"/>
  <c r="I354" i="5"/>
  <c r="I261" i="5"/>
  <c r="I1265" i="5"/>
  <c r="I431" i="5"/>
  <c r="I1169" i="5"/>
  <c r="I579" i="5"/>
  <c r="H169" i="5"/>
  <c r="I169" i="5"/>
  <c r="H841" i="5"/>
  <c r="I841" i="5"/>
  <c r="I505" i="5"/>
  <c r="I1339" i="5"/>
  <c r="I1061" i="5"/>
  <c r="I532" i="5"/>
  <c r="I806" i="5"/>
  <c r="I81" i="5"/>
  <c r="I48" i="5"/>
  <c r="I866" i="5"/>
  <c r="I1237" i="5"/>
  <c r="I1077" i="5"/>
  <c r="I130" i="5"/>
  <c r="I1193" i="5"/>
  <c r="H107" i="5"/>
  <c r="I107" i="5"/>
  <c r="H5" i="5"/>
  <c r="I5" i="5"/>
  <c r="I1028" i="5"/>
  <c r="I1352" i="5"/>
  <c r="I1179" i="5"/>
  <c r="I337" i="5"/>
  <c r="I1019" i="5"/>
  <c r="I294" i="5"/>
  <c r="I259" i="5"/>
  <c r="I1025" i="5"/>
  <c r="I442" i="5"/>
  <c r="H916" i="5"/>
  <c r="I916" i="5"/>
  <c r="H612" i="5"/>
  <c r="I612" i="5"/>
  <c r="H381" i="5"/>
  <c r="I381" i="5"/>
  <c r="I1239" i="5"/>
  <c r="I861" i="5"/>
  <c r="I904" i="5"/>
  <c r="I1232" i="5"/>
  <c r="I110" i="5"/>
  <c r="I1275" i="5"/>
  <c r="H1041" i="5"/>
  <c r="I1041" i="5"/>
  <c r="I784" i="5"/>
  <c r="I156" i="5"/>
  <c r="I655" i="5"/>
  <c r="I701" i="5"/>
  <c r="I1157" i="5"/>
  <c r="I823" i="5"/>
  <c r="I822" i="5"/>
  <c r="H24" i="5"/>
  <c r="I24" i="5"/>
  <c r="I860" i="5"/>
  <c r="I331" i="5"/>
  <c r="H179" i="5"/>
  <c r="I179" i="5"/>
  <c r="H411" i="5"/>
  <c r="I411" i="5"/>
  <c r="I1078" i="5"/>
  <c r="H396" i="5"/>
  <c r="I396" i="5"/>
  <c r="I732" i="5"/>
  <c r="I194" i="5"/>
  <c r="I596" i="5"/>
  <c r="H630" i="5"/>
  <c r="I630" i="5"/>
  <c r="H2" i="5"/>
  <c r="I2" i="5"/>
  <c r="H512" i="5"/>
  <c r="I512" i="5"/>
  <c r="H890" i="5"/>
  <c r="I890" i="5"/>
  <c r="I1079" i="5"/>
  <c r="H885" i="5"/>
  <c r="I885" i="5"/>
  <c r="I204" i="5"/>
  <c r="I492" i="5"/>
  <c r="I352" i="5"/>
  <c r="I94" i="5"/>
  <c r="I546" i="5"/>
  <c r="I905" i="5"/>
  <c r="I108" i="5"/>
  <c r="I265" i="5"/>
  <c r="H914" i="5"/>
  <c r="I914" i="5"/>
  <c r="H267" i="5"/>
  <c r="I267" i="5"/>
  <c r="I1375" i="5"/>
  <c r="H801" i="5"/>
  <c r="I801" i="5"/>
  <c r="H76" i="5"/>
  <c r="I76" i="5"/>
  <c r="I605" i="5"/>
  <c r="I1431" i="5"/>
  <c r="I1075" i="5"/>
  <c r="H1016" i="5"/>
  <c r="I1016" i="5"/>
  <c r="R873" i="20"/>
  <c r="R406" i="20"/>
  <c r="R409" i="20"/>
  <c r="S884" i="20"/>
  <c r="S883" i="20"/>
  <c r="S877" i="20"/>
  <c r="S879" i="20"/>
  <c r="S880" i="20"/>
  <c r="L20" i="20"/>
  <c r="L7" i="20"/>
  <c r="L544" i="20"/>
  <c r="L536" i="20"/>
  <c r="L91" i="19"/>
  <c r="L664" i="19"/>
  <c r="L730" i="19"/>
  <c r="L668" i="19"/>
  <c r="L666" i="19"/>
  <c r="L669" i="19"/>
  <c r="L667" i="19"/>
  <c r="L665" i="19"/>
  <c r="L670" i="19"/>
  <c r="L671" i="19"/>
  <c r="L672" i="19"/>
  <c r="M210" i="19"/>
  <c r="EL210" i="19" s="1" a="1"/>
  <c r="EL210" i="19" s="1"/>
  <c r="M392" i="19"/>
  <c r="EL392" i="19" s="1" a="1"/>
  <c r="EL392" i="19" s="1"/>
  <c r="M199" i="19"/>
  <c r="EL199" i="19" s="1" a="1"/>
  <c r="EL199" i="19" s="1"/>
  <c r="M489" i="19"/>
  <c r="EL489" i="19" s="1" a="1"/>
  <c r="EL489" i="19" s="1"/>
  <c r="M487" i="19"/>
  <c r="EL487" i="19" s="1" a="1"/>
  <c r="EL487" i="19" s="1"/>
  <c r="M488" i="19"/>
  <c r="EL488" i="19" s="1" a="1"/>
  <c r="EL488" i="19" s="1"/>
  <c r="M822" i="19"/>
  <c r="EL822" i="19" s="1" a="1"/>
  <c r="EL822" i="19" s="1"/>
  <c r="U406" i="27" l="1"/>
  <c r="W406" i="27"/>
  <c r="X880" i="27"/>
  <c r="U873" i="27"/>
  <c r="W873" i="27"/>
  <c r="U409" i="27"/>
  <c r="W409" i="27"/>
  <c r="T880" i="27"/>
  <c r="T881" i="27"/>
  <c r="X881" i="27"/>
  <c r="X878" i="27"/>
  <c r="T878" i="27"/>
  <c r="X884" i="27"/>
  <c r="T884" i="27"/>
  <c r="X883" i="27"/>
  <c r="T883" i="27"/>
  <c r="T882" i="27"/>
  <c r="X882" i="27"/>
  <c r="X879" i="27"/>
  <c r="T879" i="27"/>
  <c r="T877" i="27"/>
  <c r="X877" i="27"/>
  <c r="EQ425" i="19"/>
  <c r="M511" i="27" s="1"/>
  <c r="N511" i="27" s="1"/>
  <c r="O511" i="27" s="1"/>
  <c r="EM425" i="19"/>
  <c r="EQ392" i="19"/>
  <c r="M403" i="27" s="1"/>
  <c r="N403" i="27" s="1"/>
  <c r="O403" i="27" s="1"/>
  <c r="EM392" i="19"/>
  <c r="EQ210" i="19"/>
  <c r="M876" i="27" s="1"/>
  <c r="N876" i="27" s="1"/>
  <c r="O876" i="27" s="1"/>
  <c r="EM210" i="19"/>
  <c r="EM489" i="19"/>
  <c r="EQ489" i="19"/>
  <c r="M411" i="27" s="1"/>
  <c r="N411" i="27" s="1"/>
  <c r="O411" i="27" s="1"/>
  <c r="EQ822" i="19"/>
  <c r="M395" i="27" s="1"/>
  <c r="N395" i="27" s="1"/>
  <c r="O395" i="27" s="1"/>
  <c r="EM822" i="19"/>
  <c r="EQ199" i="19"/>
  <c r="M400" i="27" s="1"/>
  <c r="N400" i="27" s="1"/>
  <c r="O400" i="27" s="1"/>
  <c r="EM199" i="19"/>
  <c r="EM488" i="19"/>
  <c r="EQ488" i="19"/>
  <c r="M510" i="27" s="1"/>
  <c r="N510" i="27" s="1"/>
  <c r="O510" i="27" s="1"/>
  <c r="EM815" i="19"/>
  <c r="EQ815" i="19"/>
  <c r="M407" i="27" s="1"/>
  <c r="N407" i="27" s="1"/>
  <c r="O407" i="27" s="1"/>
  <c r="EM487" i="19"/>
  <c r="EQ487" i="19"/>
  <c r="M509" i="27" s="1"/>
  <c r="N509" i="27" s="1"/>
  <c r="O509" i="27" s="1"/>
  <c r="X882" i="20"/>
  <c r="T878" i="20"/>
  <c r="T881" i="20"/>
  <c r="X878" i="20"/>
  <c r="X881" i="20"/>
  <c r="L440" i="20"/>
  <c r="L965" i="20"/>
  <c r="L634" i="20"/>
  <c r="L905" i="20"/>
  <c r="T882" i="20"/>
  <c r="M666" i="19"/>
  <c r="EL666" i="19" s="1" a="1"/>
  <c r="EL666" i="19" s="1"/>
  <c r="M664" i="19"/>
  <c r="EL664" i="19" s="1" a="1"/>
  <c r="EL664" i="19" s="1"/>
  <c r="M672" i="19"/>
  <c r="EL672" i="19" s="1" a="1"/>
  <c r="EL672" i="19" s="1"/>
  <c r="M668" i="19"/>
  <c r="EL668" i="19" s="1" a="1"/>
  <c r="EL668" i="19" s="1"/>
  <c r="M665" i="19"/>
  <c r="EL665" i="19" s="1" a="1"/>
  <c r="EL665" i="19" s="1"/>
  <c r="M671" i="19"/>
  <c r="M730" i="19"/>
  <c r="EL730" i="19" s="1" a="1"/>
  <c r="EL730" i="19" s="1"/>
  <c r="M670" i="19"/>
  <c r="EL670" i="19" s="1" a="1"/>
  <c r="EL670" i="19" s="1"/>
  <c r="M667" i="19"/>
  <c r="EL667" i="19" s="1" a="1"/>
  <c r="EL667" i="19" s="1"/>
  <c r="M669" i="19"/>
  <c r="EL669" i="19" s="1" a="1"/>
  <c r="EL669" i="19" s="1"/>
  <c r="M91" i="19"/>
  <c r="EL91" i="19" s="1" a="1"/>
  <c r="EL91" i="19" s="1"/>
  <c r="W409" i="20"/>
  <c r="U409" i="20"/>
  <c r="W406" i="20"/>
  <c r="U406" i="20"/>
  <c r="W873" i="20"/>
  <c r="U873" i="20"/>
  <c r="T880" i="20"/>
  <c r="X880" i="20"/>
  <c r="X879" i="20"/>
  <c r="T879" i="20"/>
  <c r="X883" i="20"/>
  <c r="T883" i="20"/>
  <c r="X884" i="20"/>
  <c r="T884" i="20"/>
  <c r="T877" i="20"/>
  <c r="X877" i="20"/>
  <c r="EN489" i="19" l="1"/>
  <c r="M411" i="20"/>
  <c r="EN392" i="19"/>
  <c r="M403" i="20"/>
  <c r="EN199" i="19"/>
  <c r="M400" i="20"/>
  <c r="EN815" i="19"/>
  <c r="M407" i="20"/>
  <c r="EN822" i="19"/>
  <c r="M395" i="20"/>
  <c r="EN487" i="19"/>
  <c r="M509" i="20"/>
  <c r="EN425" i="19"/>
  <c r="M511" i="20"/>
  <c r="EN210" i="19"/>
  <c r="M876" i="20"/>
  <c r="EN488" i="19"/>
  <c r="M510" i="20"/>
  <c r="EQ672" i="19"/>
  <c r="M877" i="27" s="1"/>
  <c r="N877" i="27" s="1"/>
  <c r="O877" i="27" s="1"/>
  <c r="EM672" i="19"/>
  <c r="EQ665" i="19"/>
  <c r="M879" i="27" s="1"/>
  <c r="N879" i="27" s="1"/>
  <c r="O879" i="27" s="1"/>
  <c r="EM665" i="19"/>
  <c r="EM667" i="19"/>
  <c r="EQ667" i="19"/>
  <c r="M881" i="27" s="1"/>
  <c r="N881" i="27" s="1"/>
  <c r="O881" i="27" s="1"/>
  <c r="EQ670" i="19"/>
  <c r="M884" i="27" s="1"/>
  <c r="N884" i="27" s="1"/>
  <c r="O884" i="27" s="1"/>
  <c r="EM670" i="19"/>
  <c r="EQ668" i="19"/>
  <c r="M882" i="27" s="1"/>
  <c r="N882" i="27" s="1"/>
  <c r="O882" i="27" s="1"/>
  <c r="EM668" i="19"/>
  <c r="EM664" i="19"/>
  <c r="EQ664" i="19"/>
  <c r="M878" i="27" s="1"/>
  <c r="N878" i="27" s="1"/>
  <c r="O878" i="27" s="1"/>
  <c r="EQ730" i="19"/>
  <c r="M409" i="27" s="1"/>
  <c r="N409" i="27" s="1"/>
  <c r="O409" i="27" s="1"/>
  <c r="EM730" i="19"/>
  <c r="EM91" i="19"/>
  <c r="EQ91" i="19"/>
  <c r="M406" i="27" s="1"/>
  <c r="N406" i="27" s="1"/>
  <c r="O406" i="27" s="1"/>
  <c r="EQ666" i="19"/>
  <c r="M880" i="27" s="1"/>
  <c r="N880" i="27" s="1"/>
  <c r="O880" i="27" s="1"/>
  <c r="EM666" i="19"/>
  <c r="EQ669" i="19"/>
  <c r="M883" i="27" s="1"/>
  <c r="N883" i="27" s="1"/>
  <c r="O883" i="27" s="1"/>
  <c r="EM669" i="19"/>
  <c r="EL671" i="19" a="1"/>
  <c r="EL671" i="19" s="1"/>
  <c r="EO822" i="19" l="1"/>
  <c r="N395" i="20"/>
  <c r="EO815" i="19"/>
  <c r="N407" i="20"/>
  <c r="EN666" i="19"/>
  <c r="M880" i="20"/>
  <c r="EO487" i="19"/>
  <c r="N509" i="20"/>
  <c r="EN91" i="19"/>
  <c r="M406" i="20"/>
  <c r="EN730" i="19"/>
  <c r="M409" i="20"/>
  <c r="EN664" i="19"/>
  <c r="M878" i="20"/>
  <c r="EO488" i="19"/>
  <c r="N510" i="20"/>
  <c r="EO199" i="19"/>
  <c r="N400" i="20"/>
  <c r="EN672" i="19"/>
  <c r="M877" i="20"/>
  <c r="EN668" i="19"/>
  <c r="M882" i="20"/>
  <c r="EO210" i="19"/>
  <c r="N876" i="20"/>
  <c r="EO392" i="19"/>
  <c r="N403" i="20"/>
  <c r="EN669" i="19"/>
  <c r="M883" i="20"/>
  <c r="EN670" i="19"/>
  <c r="M884" i="20"/>
  <c r="EN667" i="19"/>
  <c r="M881" i="20"/>
  <c r="EN665" i="19"/>
  <c r="M879" i="20"/>
  <c r="EO425" i="19"/>
  <c r="N511" i="20"/>
  <c r="EO489" i="19"/>
  <c r="N411" i="20"/>
  <c r="EQ671" i="19"/>
  <c r="M885" i="27" s="1"/>
  <c r="N885" i="27" s="1"/>
  <c r="O885" i="27" s="1"/>
  <c r="EM671" i="19"/>
  <c r="EO665" i="19" l="1"/>
  <c r="N879" i="20"/>
  <c r="EO668" i="19"/>
  <c r="N882" i="20"/>
  <c r="EO91" i="19"/>
  <c r="N406" i="20"/>
  <c r="EP210" i="19"/>
  <c r="O876" i="20"/>
  <c r="EO730" i="19"/>
  <c r="N409" i="20"/>
  <c r="EO667" i="19"/>
  <c r="N881" i="20"/>
  <c r="EO672" i="19"/>
  <c r="N877" i="20"/>
  <c r="EP487" i="19"/>
  <c r="O509" i="20"/>
  <c r="EO670" i="19"/>
  <c r="N884" i="20"/>
  <c r="EP199" i="19"/>
  <c r="O400" i="20"/>
  <c r="EO666" i="19"/>
  <c r="N880" i="20"/>
  <c r="EP425" i="19"/>
  <c r="O511" i="20"/>
  <c r="EN671" i="19"/>
  <c r="M885" i="20"/>
  <c r="EO669" i="19"/>
  <c r="N883" i="20"/>
  <c r="EP488" i="19"/>
  <c r="O510" i="20"/>
  <c r="EP815" i="19"/>
  <c r="O407" i="20"/>
  <c r="EP489" i="19"/>
  <c r="O411" i="20"/>
  <c r="EP392" i="19"/>
  <c r="O403" i="20"/>
  <c r="EO664" i="19"/>
  <c r="N878" i="20"/>
  <c r="EP822" i="19"/>
  <c r="O395" i="20"/>
  <c r="EP666" i="19" l="1"/>
  <c r="O880" i="20"/>
  <c r="EP730" i="19"/>
  <c r="O409" i="20"/>
  <c r="EP670" i="19"/>
  <c r="O884" i="20"/>
  <c r="EP91" i="19"/>
  <c r="O406" i="20"/>
  <c r="EP669" i="19"/>
  <c r="O883" i="20"/>
  <c r="EP668" i="19"/>
  <c r="O882" i="20"/>
  <c r="EP667" i="19"/>
  <c r="O881" i="20"/>
  <c r="EP664" i="19"/>
  <c r="O878" i="20"/>
  <c r="EO671" i="19"/>
  <c r="N885" i="20"/>
  <c r="EP672" i="19"/>
  <c r="O877" i="20"/>
  <c r="EP665" i="19"/>
  <c r="O879" i="20"/>
  <c r="J336" i="19"/>
  <c r="L486" i="19"/>
  <c r="L485" i="19"/>
  <c r="L484" i="19"/>
  <c r="L483" i="19"/>
  <c r="L482" i="19"/>
  <c r="L481" i="19"/>
  <c r="L480" i="19"/>
  <c r="J495" i="19"/>
  <c r="J494" i="19"/>
  <c r="J747" i="19"/>
  <c r="L479" i="19"/>
  <c r="J854" i="19"/>
  <c r="ES376" i="19"/>
  <c r="L705" i="19"/>
  <c r="J119" i="19"/>
  <c r="J493" i="19"/>
  <c r="L663" i="19"/>
  <c r="L662" i="19"/>
  <c r="S397" i="27" l="1"/>
  <c r="J397" i="27"/>
  <c r="J402" i="27"/>
  <c r="S402" i="27"/>
  <c r="J408" i="27"/>
  <c r="S408" i="27"/>
  <c r="S875" i="27"/>
  <c r="J875" i="27"/>
  <c r="S404" i="27"/>
  <c r="J404" i="27"/>
  <c r="S405" i="27"/>
  <c r="J405" i="27"/>
  <c r="J398" i="27"/>
  <c r="S398" i="27"/>
  <c r="EP671" i="19"/>
  <c r="O885" i="20"/>
  <c r="J875" i="20"/>
  <c r="J405" i="20"/>
  <c r="J404" i="20"/>
  <c r="J398" i="20"/>
  <c r="J397" i="20"/>
  <c r="J402" i="20"/>
  <c r="J408" i="20"/>
  <c r="M662" i="19"/>
  <c r="EL662" i="19" s="1" a="1"/>
  <c r="EL662" i="19" s="1"/>
  <c r="M480" i="19"/>
  <c r="EL480" i="19" s="1" a="1"/>
  <c r="EL480" i="19" s="1"/>
  <c r="M482" i="19"/>
  <c r="EL482" i="19" s="1" a="1"/>
  <c r="EL482" i="19" s="1"/>
  <c r="M481" i="19"/>
  <c r="EL481" i="19" s="1" a="1"/>
  <c r="EL481" i="19" s="1"/>
  <c r="M483" i="19"/>
  <c r="EL483" i="19" s="1" a="1"/>
  <c r="EL483" i="19" s="1"/>
  <c r="M484" i="19"/>
  <c r="EL484" i="19" s="1" a="1"/>
  <c r="EL484" i="19" s="1"/>
  <c r="M485" i="19"/>
  <c r="EL485" i="19" s="1" a="1"/>
  <c r="EL485" i="19" s="1"/>
  <c r="M486" i="19"/>
  <c r="EL486" i="19" s="1" a="1"/>
  <c r="EL486" i="19" s="1"/>
  <c r="R366" i="20"/>
  <c r="S397" i="20"/>
  <c r="S398" i="20"/>
  <c r="S402" i="20"/>
  <c r="S408" i="20"/>
  <c r="S875" i="20"/>
  <c r="S404" i="20"/>
  <c r="S405" i="20"/>
  <c r="L336" i="19"/>
  <c r="L854" i="19"/>
  <c r="L493" i="19"/>
  <c r="L119" i="19"/>
  <c r="L747" i="19"/>
  <c r="L495" i="19"/>
  <c r="L494" i="19"/>
  <c r="M479" i="19"/>
  <c r="EL479" i="19" s="1" a="1"/>
  <c r="EL479" i="19" s="1"/>
  <c r="M705" i="19"/>
  <c r="EL705" i="19" s="1" a="1"/>
  <c r="EL705" i="19" s="1"/>
  <c r="M663" i="19"/>
  <c r="EL663" i="19" s="1" a="1"/>
  <c r="EL663" i="19" s="1"/>
  <c r="J438" i="20" l="1"/>
  <c r="J440" i="20" s="1"/>
  <c r="J438" i="27"/>
  <c r="J440" i="27" s="1"/>
  <c r="X405" i="27"/>
  <c r="T405" i="27"/>
  <c r="X404" i="27"/>
  <c r="T404" i="27"/>
  <c r="X875" i="27"/>
  <c r="T875" i="27"/>
  <c r="X408" i="27"/>
  <c r="T408" i="27"/>
  <c r="X397" i="27"/>
  <c r="T397" i="27"/>
  <c r="X398" i="27"/>
  <c r="T398" i="27"/>
  <c r="T402" i="27"/>
  <c r="X402" i="27"/>
  <c r="EQ662" i="19"/>
  <c r="M873" i="27" s="1"/>
  <c r="N873" i="27" s="1"/>
  <c r="O873" i="27" s="1"/>
  <c r="EM662" i="19"/>
  <c r="EQ479" i="19"/>
  <c r="M401" i="27" s="1"/>
  <c r="N401" i="27" s="1"/>
  <c r="O401" i="27" s="1"/>
  <c r="EM479" i="19"/>
  <c r="EQ486" i="19"/>
  <c r="M508" i="27" s="1"/>
  <c r="N508" i="27" s="1"/>
  <c r="O508" i="27" s="1"/>
  <c r="EM486" i="19"/>
  <c r="EQ481" i="19"/>
  <c r="M503" i="27" s="1"/>
  <c r="N503" i="27" s="1"/>
  <c r="O503" i="27" s="1"/>
  <c r="EM481" i="19"/>
  <c r="EQ483" i="19"/>
  <c r="M505" i="27" s="1"/>
  <c r="N505" i="27" s="1"/>
  <c r="O505" i="27" s="1"/>
  <c r="EM483" i="19"/>
  <c r="EM484" i="19"/>
  <c r="EQ484" i="19"/>
  <c r="M506" i="27" s="1"/>
  <c r="N506" i="27" s="1"/>
  <c r="O506" i="27" s="1"/>
  <c r="EM480" i="19"/>
  <c r="EQ480" i="19"/>
  <c r="M502" i="27" s="1"/>
  <c r="N502" i="27" s="1"/>
  <c r="O502" i="27" s="1"/>
  <c r="EQ485" i="19"/>
  <c r="M507" i="27" s="1"/>
  <c r="N507" i="27" s="1"/>
  <c r="O507" i="27" s="1"/>
  <c r="EM485" i="19"/>
  <c r="EQ482" i="19"/>
  <c r="M504" i="27" s="1"/>
  <c r="N504" i="27" s="1"/>
  <c r="O504" i="27" s="1"/>
  <c r="EM482" i="19"/>
  <c r="EQ705" i="19"/>
  <c r="M399" i="27" s="1"/>
  <c r="N399" i="27" s="1"/>
  <c r="O399" i="27" s="1"/>
  <c r="EM705" i="19"/>
  <c r="EM663" i="19"/>
  <c r="EQ663" i="19"/>
  <c r="M874" i="27" s="1"/>
  <c r="N874" i="27" s="1"/>
  <c r="O874" i="27" s="1"/>
  <c r="M854" i="19"/>
  <c r="EL854" i="19" s="1" a="1"/>
  <c r="EL854" i="19" s="1"/>
  <c r="M493" i="19"/>
  <c r="EL493" i="19" s="1" a="1"/>
  <c r="EL493" i="19" s="1"/>
  <c r="M119" i="19"/>
  <c r="EL119" i="19" s="1" a="1"/>
  <c r="EL119" i="19" s="1"/>
  <c r="M336" i="19"/>
  <c r="EL336" i="19" s="1" a="1"/>
  <c r="EL336" i="19" s="1"/>
  <c r="M747" i="19"/>
  <c r="EL747" i="19" s="1" a="1"/>
  <c r="EL747" i="19" s="1"/>
  <c r="W366" i="20"/>
  <c r="U366" i="20"/>
  <c r="X404" i="20"/>
  <c r="T404" i="20"/>
  <c r="T398" i="20"/>
  <c r="X398" i="20"/>
  <c r="X875" i="20"/>
  <c r="T875" i="20"/>
  <c r="T408" i="20"/>
  <c r="X408" i="20"/>
  <c r="T397" i="20"/>
  <c r="X397" i="20"/>
  <c r="T405" i="20"/>
  <c r="X405" i="20"/>
  <c r="T402" i="20"/>
  <c r="X402" i="20"/>
  <c r="M494" i="19"/>
  <c r="EL494" i="19" s="1" a="1"/>
  <c r="EL494" i="19" s="1"/>
  <c r="M495" i="19"/>
  <c r="EL495" i="19" s="1" a="1"/>
  <c r="EL495" i="19" s="1"/>
  <c r="L518" i="19"/>
  <c r="L781" i="19"/>
  <c r="L780" i="19"/>
  <c r="L864" i="19"/>
  <c r="L184" i="19"/>
  <c r="EN483" i="19" l="1"/>
  <c r="M505" i="20"/>
  <c r="EN663" i="19"/>
  <c r="M874" i="20"/>
  <c r="EN705" i="19"/>
  <c r="M399" i="20"/>
  <c r="EN481" i="19"/>
  <c r="M503" i="20"/>
  <c r="EN484" i="19"/>
  <c r="M506" i="20"/>
  <c r="EN482" i="19"/>
  <c r="M504" i="20"/>
  <c r="EN486" i="19"/>
  <c r="M508" i="20"/>
  <c r="EN485" i="19"/>
  <c r="M507" i="20"/>
  <c r="EN479" i="19"/>
  <c r="M401" i="20"/>
  <c r="EN662" i="19"/>
  <c r="M873" i="20"/>
  <c r="EN480" i="19"/>
  <c r="M502" i="20"/>
  <c r="EQ336" i="19"/>
  <c r="M408" i="27" s="1"/>
  <c r="N408" i="27" s="1"/>
  <c r="O408" i="27" s="1"/>
  <c r="EM336" i="19"/>
  <c r="EQ747" i="19"/>
  <c r="M875" i="27" s="1"/>
  <c r="N875" i="27" s="1"/>
  <c r="O875" i="27" s="1"/>
  <c r="EM747" i="19"/>
  <c r="EM493" i="19"/>
  <c r="EQ493" i="19"/>
  <c r="M398" i="27" s="1"/>
  <c r="N398" i="27" s="1"/>
  <c r="O398" i="27" s="1"/>
  <c r="EM119" i="19"/>
  <c r="EQ119" i="19"/>
  <c r="M397" i="27" s="1"/>
  <c r="N397" i="27" s="1"/>
  <c r="O397" i="27" s="1"/>
  <c r="EM854" i="19"/>
  <c r="EQ854" i="19"/>
  <c r="M402" i="27" s="1"/>
  <c r="N402" i="27" s="1"/>
  <c r="O402" i="27" s="1"/>
  <c r="EM495" i="19"/>
  <c r="EQ495" i="19"/>
  <c r="M405" i="27" s="1"/>
  <c r="N405" i="27" s="1"/>
  <c r="O405" i="27" s="1"/>
  <c r="EM494" i="19"/>
  <c r="EQ494" i="19"/>
  <c r="M404" i="27" s="1"/>
  <c r="N404" i="27" s="1"/>
  <c r="O404" i="27" s="1"/>
  <c r="M781" i="19"/>
  <c r="EL781" i="19" s="1" a="1"/>
  <c r="EL781" i="19" s="1"/>
  <c r="M780" i="19"/>
  <c r="EL780" i="19" s="1" a="1"/>
  <c r="EL780" i="19" s="1"/>
  <c r="M518" i="19"/>
  <c r="EL518" i="19" s="1" a="1"/>
  <c r="EL518" i="19" s="1"/>
  <c r="M864" i="19"/>
  <c r="EL864" i="19" s="1" a="1"/>
  <c r="EL864" i="19" s="1"/>
  <c r="M184" i="19"/>
  <c r="EL184" i="19" s="1" a="1"/>
  <c r="EL184" i="19" s="1"/>
  <c r="L882" i="19"/>
  <c r="EO482" i="19" l="1"/>
  <c r="N504" i="20"/>
  <c r="EN495" i="19"/>
  <c r="M405" i="20"/>
  <c r="EO480" i="19"/>
  <c r="N502" i="20"/>
  <c r="EO484" i="19"/>
  <c r="N506" i="20"/>
  <c r="EO481" i="19"/>
  <c r="N503" i="20"/>
  <c r="EN336" i="19"/>
  <c r="M408" i="20"/>
  <c r="EN494" i="19"/>
  <c r="M404" i="20"/>
  <c r="EN119" i="19"/>
  <c r="M397" i="20"/>
  <c r="EO479" i="19"/>
  <c r="N401" i="20"/>
  <c r="EO705" i="19"/>
  <c r="N399" i="20"/>
  <c r="EN854" i="19"/>
  <c r="M402" i="20"/>
  <c r="EO662" i="19"/>
  <c r="N873" i="20"/>
  <c r="EN493" i="19"/>
  <c r="M398" i="20"/>
  <c r="EO485" i="19"/>
  <c r="N507" i="20"/>
  <c r="EO663" i="19"/>
  <c r="N874" i="20"/>
  <c r="EN747" i="19"/>
  <c r="M875" i="20"/>
  <c r="EO486" i="19"/>
  <c r="N508" i="20"/>
  <c r="EO483" i="19"/>
  <c r="N505" i="20"/>
  <c r="EQ780" i="19"/>
  <c r="M871" i="27" s="1"/>
  <c r="N871" i="27" s="1"/>
  <c r="O871" i="27" s="1"/>
  <c r="EM780" i="19"/>
  <c r="EQ781" i="19"/>
  <c r="M872" i="27" s="1"/>
  <c r="N872" i="27" s="1"/>
  <c r="O872" i="27" s="1"/>
  <c r="EM781" i="19"/>
  <c r="EQ864" i="19"/>
  <c r="M394" i="27" s="1"/>
  <c r="N394" i="27" s="1"/>
  <c r="O394" i="27" s="1"/>
  <c r="EM864" i="19"/>
  <c r="EM184" i="19"/>
  <c r="EQ184" i="19"/>
  <c r="M393" i="27" s="1"/>
  <c r="N393" i="27" s="1"/>
  <c r="O393" i="27" s="1"/>
  <c r="EM518" i="19"/>
  <c r="EQ518" i="19"/>
  <c r="M396" i="27" s="1"/>
  <c r="N396" i="27" s="1"/>
  <c r="O396" i="27" s="1"/>
  <c r="M882" i="19"/>
  <c r="EL882" i="19" s="1" a="1"/>
  <c r="EL882" i="19" s="1"/>
  <c r="EP481" i="19" l="1"/>
  <c r="O503" i="20"/>
  <c r="EP483" i="19"/>
  <c r="O505" i="20"/>
  <c r="EO336" i="19"/>
  <c r="N408" i="20"/>
  <c r="EN518" i="19"/>
  <c r="M396" i="20"/>
  <c r="EN184" i="19"/>
  <c r="M393" i="20"/>
  <c r="EO747" i="19"/>
  <c r="N875" i="20"/>
  <c r="EN864" i="19"/>
  <c r="M394" i="20"/>
  <c r="EP662" i="19"/>
  <c r="O873" i="20"/>
  <c r="EP486" i="19"/>
  <c r="O508" i="20"/>
  <c r="EO854" i="19"/>
  <c r="N402" i="20"/>
  <c r="EP705" i="19"/>
  <c r="O399" i="20"/>
  <c r="EP485" i="19"/>
  <c r="O507" i="20"/>
  <c r="EO119" i="19"/>
  <c r="N397" i="20"/>
  <c r="EO495" i="19"/>
  <c r="N405" i="20"/>
  <c r="EP484" i="19"/>
  <c r="O506" i="20"/>
  <c r="EP663" i="19"/>
  <c r="O874" i="20"/>
  <c r="EP479" i="19"/>
  <c r="O401" i="20"/>
  <c r="EP480" i="19"/>
  <c r="O502" i="20"/>
  <c r="EN781" i="19"/>
  <c r="M872" i="20"/>
  <c r="EN780" i="19"/>
  <c r="M871" i="20"/>
  <c r="EO493" i="19"/>
  <c r="N398" i="20"/>
  <c r="EO494" i="19"/>
  <c r="N404" i="20"/>
  <c r="EP482" i="19"/>
  <c r="O504" i="20"/>
  <c r="EM882" i="19"/>
  <c r="EQ882" i="19"/>
  <c r="M392" i="27" s="1"/>
  <c r="N392" i="27" s="1"/>
  <c r="O392" i="27" s="1"/>
  <c r="EO781" i="19" l="1"/>
  <c r="N872" i="20"/>
  <c r="EP747" i="19"/>
  <c r="O875" i="20"/>
  <c r="EO184" i="19"/>
  <c r="N393" i="20"/>
  <c r="EP119" i="19"/>
  <c r="O397" i="20"/>
  <c r="EO864" i="19"/>
  <c r="N394" i="20"/>
  <c r="EP494" i="19"/>
  <c r="O404" i="20"/>
  <c r="EO518" i="19"/>
  <c r="N396" i="20"/>
  <c r="EP495" i="19"/>
  <c r="O405" i="20"/>
  <c r="EP493" i="19"/>
  <c r="O398" i="20"/>
  <c r="EO780" i="19"/>
  <c r="N871" i="20"/>
  <c r="EN882" i="19"/>
  <c r="M392" i="20"/>
  <c r="EP854" i="19"/>
  <c r="O402" i="20"/>
  <c r="EP336" i="19"/>
  <c r="O408" i="20"/>
  <c r="L661" i="19"/>
  <c r="J658" i="19"/>
  <c r="J660" i="19"/>
  <c r="J657" i="19"/>
  <c r="L659" i="19"/>
  <c r="L867" i="19"/>
  <c r="J868" i="27" l="1"/>
  <c r="S868" i="27"/>
  <c r="J869" i="27"/>
  <c r="S869" i="27"/>
  <c r="S870" i="27"/>
  <c r="J870" i="27"/>
  <c r="EO882" i="19"/>
  <c r="N392" i="20"/>
  <c r="EP864" i="19"/>
  <c r="O394" i="20"/>
  <c r="EP780" i="19"/>
  <c r="O871" i="20"/>
  <c r="EP184" i="19"/>
  <c r="O393" i="20"/>
  <c r="EP518" i="19"/>
  <c r="O396" i="20"/>
  <c r="EP781" i="19"/>
  <c r="O872" i="20"/>
  <c r="J868" i="20"/>
  <c r="J869" i="20"/>
  <c r="J870" i="20"/>
  <c r="M661" i="19"/>
  <c r="EL661" i="19" s="1" a="1"/>
  <c r="EL661" i="19" s="1"/>
  <c r="S868" i="20"/>
  <c r="S869" i="20"/>
  <c r="S870" i="20"/>
  <c r="L657" i="19"/>
  <c r="L660" i="19"/>
  <c r="L658" i="19"/>
  <c r="M867" i="19"/>
  <c r="EL867" i="19" s="1" a="1"/>
  <c r="EL867" i="19" s="1"/>
  <c r="M659" i="19"/>
  <c r="EL659" i="19" s="1" a="1"/>
  <c r="EL659" i="19" s="1"/>
  <c r="L754" i="19"/>
  <c r="L29" i="19"/>
  <c r="L656" i="19"/>
  <c r="L778" i="19"/>
  <c r="L779" i="19"/>
  <c r="L654" i="19"/>
  <c r="L655" i="19"/>
  <c r="L820" i="19"/>
  <c r="L138" i="19"/>
  <c r="L221" i="19"/>
  <c r="L220" i="19"/>
  <c r="H753" i="19"/>
  <c r="J903" i="20" l="1"/>
  <c r="J905" i="20" s="1"/>
  <c r="J5" i="21"/>
  <c r="G323" i="25"/>
  <c r="J16" i="21"/>
  <c r="H322" i="27"/>
  <c r="H438" i="27" s="1"/>
  <c r="R322" i="27"/>
  <c r="C75" i="21"/>
  <c r="J903" i="27"/>
  <c r="J905" i="27" s="1"/>
  <c r="X870" i="27"/>
  <c r="T870" i="27"/>
  <c r="X869" i="27"/>
  <c r="T869" i="27"/>
  <c r="T868" i="27"/>
  <c r="X868" i="27"/>
  <c r="EP882" i="19"/>
  <c r="O392" i="20"/>
  <c r="EQ659" i="19"/>
  <c r="M866" i="27" s="1"/>
  <c r="N866" i="27" s="1"/>
  <c r="O866" i="27" s="1"/>
  <c r="EM659" i="19"/>
  <c r="EQ867" i="19"/>
  <c r="M390" i="27" s="1"/>
  <c r="N390" i="27" s="1"/>
  <c r="O390" i="27" s="1"/>
  <c r="EM867" i="19"/>
  <c r="EQ661" i="19"/>
  <c r="M867" i="27" s="1"/>
  <c r="N867" i="27" s="1"/>
  <c r="O867" i="27" s="1"/>
  <c r="EM661" i="19"/>
  <c r="H322" i="20"/>
  <c r="H438" i="20" s="1"/>
  <c r="H903" i="19"/>
  <c r="M655" i="19"/>
  <c r="EL655" i="19" s="1" a="1"/>
  <c r="EL655" i="19" s="1"/>
  <c r="M778" i="19"/>
  <c r="EL778" i="19" s="1" a="1"/>
  <c r="EL778" i="19" s="1"/>
  <c r="M660" i="19"/>
  <c r="EL660" i="19" s="1" a="1"/>
  <c r="EL660" i="19" s="1"/>
  <c r="M657" i="19"/>
  <c r="EL657" i="19" s="1" a="1"/>
  <c r="EL657" i="19" s="1"/>
  <c r="M654" i="19"/>
  <c r="EL654" i="19" s="1" a="1"/>
  <c r="EL654" i="19" s="1"/>
  <c r="M779" i="19"/>
  <c r="EL779" i="19" s="1" a="1"/>
  <c r="EL779" i="19" s="1"/>
  <c r="M658" i="19"/>
  <c r="EL658" i="19" s="1" a="1"/>
  <c r="EL658" i="19" s="1"/>
  <c r="M656" i="19"/>
  <c r="EL656" i="19" s="1" a="1"/>
  <c r="EL656" i="19" s="1"/>
  <c r="M754" i="19"/>
  <c r="EL754" i="19" s="1" a="1"/>
  <c r="EL754" i="19" s="1"/>
  <c r="R322" i="20"/>
  <c r="T870" i="20"/>
  <c r="X870" i="20"/>
  <c r="X869" i="20"/>
  <c r="T869" i="20"/>
  <c r="T868" i="20"/>
  <c r="X868" i="20"/>
  <c r="M29" i="19"/>
  <c r="EL29" i="19" s="1" a="1"/>
  <c r="EL29" i="19" s="1"/>
  <c r="M820" i="19"/>
  <c r="EL820" i="19" s="1" a="1"/>
  <c r="EL820" i="19" s="1"/>
  <c r="M138" i="19"/>
  <c r="EL138" i="19" s="1" a="1"/>
  <c r="EL138" i="19" s="1"/>
  <c r="M221" i="19"/>
  <c r="EL221" i="19" s="1" a="1"/>
  <c r="EL221" i="19" s="1"/>
  <c r="M220" i="19"/>
  <c r="EL220" i="19" s="1" a="1"/>
  <c r="EL220" i="19" s="1"/>
  <c r="J964" i="20" l="1"/>
  <c r="J966" i="20" s="1"/>
  <c r="W322" i="27"/>
  <c r="U322" i="27"/>
  <c r="H440" i="27"/>
  <c r="H964" i="27"/>
  <c r="H966" i="27" s="1"/>
  <c r="J964" i="27"/>
  <c r="J966" i="27" s="1"/>
  <c r="EN867" i="19"/>
  <c r="M390" i="20"/>
  <c r="EN659" i="19"/>
  <c r="M866" i="20"/>
  <c r="EN661" i="19"/>
  <c r="M867" i="20"/>
  <c r="EM220" i="19"/>
  <c r="EQ220" i="19"/>
  <c r="M847" i="27" s="1"/>
  <c r="N847" i="27" s="1"/>
  <c r="O847" i="27" s="1"/>
  <c r="EQ221" i="19"/>
  <c r="M845" i="27" s="1"/>
  <c r="N845" i="27" s="1"/>
  <c r="O845" i="27" s="1"/>
  <c r="EM221" i="19"/>
  <c r="EQ138" i="19"/>
  <c r="M836" i="27" s="1"/>
  <c r="N836" i="27" s="1"/>
  <c r="O836" i="27" s="1"/>
  <c r="EM138" i="19"/>
  <c r="EQ656" i="19"/>
  <c r="M863" i="27" s="1"/>
  <c r="N863" i="27" s="1"/>
  <c r="O863" i="27" s="1"/>
  <c r="EM656" i="19"/>
  <c r="EQ778" i="19"/>
  <c r="M864" i="27" s="1"/>
  <c r="N864" i="27" s="1"/>
  <c r="O864" i="27" s="1"/>
  <c r="EM778" i="19"/>
  <c r="EQ660" i="19"/>
  <c r="M869" i="27" s="1"/>
  <c r="N869" i="27" s="1"/>
  <c r="O869" i="27" s="1"/>
  <c r="EM660" i="19"/>
  <c r="EM754" i="19"/>
  <c r="EQ754" i="19"/>
  <c r="M389" i="27" s="1"/>
  <c r="N389" i="27" s="1"/>
  <c r="O389" i="27" s="1"/>
  <c r="EM655" i="19"/>
  <c r="EQ655" i="19"/>
  <c r="M862" i="27" s="1"/>
  <c r="N862" i="27" s="1"/>
  <c r="O862" i="27" s="1"/>
  <c r="EQ654" i="19"/>
  <c r="M861" i="27" s="1"/>
  <c r="N861" i="27" s="1"/>
  <c r="O861" i="27" s="1"/>
  <c r="EM654" i="19"/>
  <c r="EM657" i="19"/>
  <c r="EQ657" i="19"/>
  <c r="M868" i="27" s="1"/>
  <c r="N868" i="27" s="1"/>
  <c r="O868" i="27" s="1"/>
  <c r="EM779" i="19"/>
  <c r="EQ779" i="19"/>
  <c r="M865" i="27" s="1"/>
  <c r="N865" i="27" s="1"/>
  <c r="O865" i="27" s="1"/>
  <c r="EM29" i="19"/>
  <c r="EQ29" i="19"/>
  <c r="M621" i="27" s="1"/>
  <c r="N621" i="27" s="1"/>
  <c r="O621" i="27" s="1"/>
  <c r="EM820" i="19"/>
  <c r="EQ820" i="19"/>
  <c r="M353" i="27" s="1"/>
  <c r="N353" i="27" s="1"/>
  <c r="O353" i="27" s="1"/>
  <c r="EQ658" i="19"/>
  <c r="M870" i="27" s="1"/>
  <c r="N870" i="27" s="1"/>
  <c r="O870" i="27" s="1"/>
  <c r="EM658" i="19"/>
  <c r="H440" i="20"/>
  <c r="H964" i="20"/>
  <c r="H966" i="20" s="1"/>
  <c r="U322" i="20"/>
  <c r="W322" i="20"/>
  <c r="EN778" i="19" l="1"/>
  <c r="M864" i="20"/>
  <c r="EN654" i="19"/>
  <c r="M861" i="20"/>
  <c r="EN138" i="19"/>
  <c r="M836" i="20"/>
  <c r="EN658" i="19"/>
  <c r="M870" i="20"/>
  <c r="EN221" i="19"/>
  <c r="M845" i="20"/>
  <c r="EN655" i="19"/>
  <c r="M862" i="20"/>
  <c r="EN754" i="19"/>
  <c r="M389" i="20"/>
  <c r="EN220" i="19"/>
  <c r="M847" i="20"/>
  <c r="EN660" i="19"/>
  <c r="M869" i="20"/>
  <c r="EN820" i="19"/>
  <c r="M353" i="20"/>
  <c r="EN29" i="19"/>
  <c r="M621" i="20"/>
  <c r="EO661" i="19"/>
  <c r="N867" i="20"/>
  <c r="EN779" i="19"/>
  <c r="M865" i="20"/>
  <c r="EO659" i="19"/>
  <c r="N866" i="20"/>
  <c r="EN656" i="19"/>
  <c r="M863" i="20"/>
  <c r="EN657" i="19"/>
  <c r="M868" i="20"/>
  <c r="EO867" i="19"/>
  <c r="N390" i="20"/>
  <c r="EG56" i="19"/>
  <c r="EG55" i="19"/>
  <c r="EG54" i="19"/>
  <c r="EG53" i="19"/>
  <c r="EP867" i="19" l="1"/>
  <c r="O390" i="20"/>
  <c r="EO29" i="19"/>
  <c r="N621" i="20"/>
  <c r="EO221" i="19"/>
  <c r="N845" i="20"/>
  <c r="EP661" i="19"/>
  <c r="O867" i="20"/>
  <c r="EO655" i="19"/>
  <c r="N862" i="20"/>
  <c r="EO657" i="19"/>
  <c r="N868" i="20"/>
  <c r="EO820" i="19"/>
  <c r="N353" i="20"/>
  <c r="EO658" i="19"/>
  <c r="N870" i="20"/>
  <c r="EO656" i="19"/>
  <c r="N863" i="20"/>
  <c r="EO660" i="19"/>
  <c r="N869" i="20"/>
  <c r="EO138" i="19"/>
  <c r="N836" i="20"/>
  <c r="EP659" i="19"/>
  <c r="O866" i="20"/>
  <c r="EO654" i="19"/>
  <c r="N861" i="20"/>
  <c r="EO220" i="19"/>
  <c r="N847" i="20"/>
  <c r="EO779" i="19"/>
  <c r="N865" i="20"/>
  <c r="EO754" i="19"/>
  <c r="N389" i="20"/>
  <c r="EO778" i="19"/>
  <c r="N864" i="20"/>
  <c r="EP779" i="19" l="1"/>
  <c r="O865" i="20"/>
  <c r="EP657" i="19"/>
  <c r="O868" i="20"/>
  <c r="EP778" i="19"/>
  <c r="O864" i="20"/>
  <c r="EP138" i="19"/>
  <c r="O836" i="20"/>
  <c r="EP655" i="19"/>
  <c r="O862" i="20"/>
  <c r="EP754" i="19"/>
  <c r="O389" i="20"/>
  <c r="EP660" i="19"/>
  <c r="O869" i="20"/>
  <c r="EP656" i="19"/>
  <c r="O863" i="20"/>
  <c r="EP221" i="19"/>
  <c r="O845" i="20"/>
  <c r="EP220" i="19"/>
  <c r="O847" i="20"/>
  <c r="EP658" i="19"/>
  <c r="O870" i="20"/>
  <c r="EP29" i="19"/>
  <c r="O621" i="20"/>
  <c r="EP654" i="19"/>
  <c r="O861" i="20"/>
  <c r="EP820" i="19"/>
  <c r="O353" i="20"/>
  <c r="L356" i="19"/>
  <c r="L353" i="19"/>
  <c r="L777" i="19"/>
  <c r="L653" i="19"/>
  <c r="L652" i="19"/>
  <c r="L651" i="19"/>
  <c r="L650" i="19"/>
  <c r="L25" i="19"/>
  <c r="L492" i="19"/>
  <c r="L506" i="19"/>
  <c r="M653" i="19" l="1"/>
  <c r="EL653" i="19" s="1" a="1"/>
  <c r="EL653" i="19" s="1"/>
  <c r="M353" i="19"/>
  <c r="EL353" i="19" s="1" a="1"/>
  <c r="EL353" i="19" s="1"/>
  <c r="M506" i="19"/>
  <c r="EL506" i="19" s="1" a="1"/>
  <c r="EL506" i="19" s="1"/>
  <c r="L13" i="20"/>
  <c r="M651" i="19"/>
  <c r="EL651" i="19" s="1" a="1"/>
  <c r="EL651" i="19" s="1"/>
  <c r="M652" i="19"/>
  <c r="EL652" i="19" s="1" a="1"/>
  <c r="EL652" i="19" s="1"/>
  <c r="M777" i="19"/>
  <c r="EL777" i="19" s="1" a="1"/>
  <c r="EL777" i="19" s="1"/>
  <c r="M356" i="19"/>
  <c r="EL356" i="19" s="1" a="1"/>
  <c r="EL356" i="19" s="1"/>
  <c r="M25" i="19"/>
  <c r="EL25" i="19" s="1" a="1"/>
  <c r="EL25" i="19" s="1"/>
  <c r="M650" i="19"/>
  <c r="EL650" i="19" s="1" a="1"/>
  <c r="EL650" i="19" s="1"/>
  <c r="M492" i="19"/>
  <c r="EL492" i="19" s="1" a="1"/>
  <c r="EL492" i="19" s="1"/>
  <c r="J722" i="5"/>
  <c r="EG903" i="19"/>
  <c r="EF903" i="19"/>
  <c r="EE903" i="19"/>
  <c r="J903" i="19"/>
  <c r="L892" i="19"/>
  <c r="L891" i="19"/>
  <c r="L890" i="19"/>
  <c r="L889" i="19"/>
  <c r="L888" i="19"/>
  <c r="L887" i="19"/>
  <c r="L886" i="19"/>
  <c r="L885" i="19"/>
  <c r="L884" i="19"/>
  <c r="L883" i="19"/>
  <c r="L877" i="19"/>
  <c r="L876" i="19"/>
  <c r="L875" i="19"/>
  <c r="L874" i="19"/>
  <c r="L873" i="19"/>
  <c r="L872" i="19"/>
  <c r="L871" i="19"/>
  <c r="L870" i="19"/>
  <c r="L869" i="19"/>
  <c r="L868" i="19"/>
  <c r="L866" i="19"/>
  <c r="L862" i="19"/>
  <c r="L861" i="19"/>
  <c r="L860" i="19"/>
  <c r="L859" i="19"/>
  <c r="L858" i="19"/>
  <c r="L857" i="19"/>
  <c r="L856" i="19"/>
  <c r="L853" i="19"/>
  <c r="L852" i="19"/>
  <c r="L851" i="19"/>
  <c r="L850" i="19"/>
  <c r="L849" i="19"/>
  <c r="L848" i="19"/>
  <c r="L847" i="19"/>
  <c r="L845" i="19"/>
  <c r="L843" i="19"/>
  <c r="L842" i="19"/>
  <c r="L841" i="19"/>
  <c r="L840" i="19"/>
  <c r="L839" i="19"/>
  <c r="L838" i="19"/>
  <c r="L837" i="19"/>
  <c r="L836" i="19"/>
  <c r="L831" i="19"/>
  <c r="L830" i="19"/>
  <c r="L829" i="19"/>
  <c r="L828" i="19"/>
  <c r="L827" i="19"/>
  <c r="L826" i="19"/>
  <c r="L825" i="19"/>
  <c r="L819" i="19"/>
  <c r="L814" i="19"/>
  <c r="L813" i="19"/>
  <c r="L812" i="19"/>
  <c r="L811" i="19"/>
  <c r="L810" i="19"/>
  <c r="L809" i="19"/>
  <c r="L808" i="19"/>
  <c r="L807" i="19"/>
  <c r="L806" i="19"/>
  <c r="L805" i="19"/>
  <c r="L804" i="19"/>
  <c r="L803" i="19"/>
  <c r="L802" i="19"/>
  <c r="L801" i="19"/>
  <c r="L800" i="19"/>
  <c r="L799" i="19"/>
  <c r="L798" i="19"/>
  <c r="L797" i="19"/>
  <c r="L796" i="19"/>
  <c r="L795" i="19"/>
  <c r="L794" i="19"/>
  <c r="L793" i="19"/>
  <c r="L792" i="19"/>
  <c r="L790" i="19"/>
  <c r="L789" i="19"/>
  <c r="L788" i="19"/>
  <c r="L787" i="19"/>
  <c r="L786" i="19"/>
  <c r="L785" i="19"/>
  <c r="L784" i="19"/>
  <c r="L783" i="19"/>
  <c r="L782" i="19"/>
  <c r="L776" i="19"/>
  <c r="L775" i="19"/>
  <c r="L774" i="19"/>
  <c r="L773" i="19"/>
  <c r="L772" i="19"/>
  <c r="L771" i="19"/>
  <c r="L770" i="19"/>
  <c r="L769" i="19"/>
  <c r="L768" i="19"/>
  <c r="L767" i="19"/>
  <c r="L766" i="19"/>
  <c r="L765" i="19"/>
  <c r="L764" i="19"/>
  <c r="L763" i="19"/>
  <c r="L762" i="19"/>
  <c r="L761" i="19"/>
  <c r="L760" i="19"/>
  <c r="L759" i="19"/>
  <c r="L758" i="19"/>
  <c r="L756" i="19"/>
  <c r="L755" i="19"/>
  <c r="L753" i="19"/>
  <c r="L746" i="19"/>
  <c r="L745" i="19"/>
  <c r="L744" i="19"/>
  <c r="L743" i="19"/>
  <c r="L742" i="19"/>
  <c r="L741" i="19"/>
  <c r="L740" i="19"/>
  <c r="L739" i="19"/>
  <c r="L738" i="19"/>
  <c r="L737" i="19"/>
  <c r="L736" i="19"/>
  <c r="L735" i="19"/>
  <c r="L734" i="19"/>
  <c r="L733" i="19"/>
  <c r="L732" i="19"/>
  <c r="L731" i="19"/>
  <c r="L729" i="19"/>
  <c r="L728" i="19"/>
  <c r="L727" i="19"/>
  <c r="L726" i="19"/>
  <c r="L725" i="19"/>
  <c r="L724" i="19"/>
  <c r="L723" i="19"/>
  <c r="L722" i="19"/>
  <c r="L721" i="19"/>
  <c r="L720" i="19"/>
  <c r="L719" i="19"/>
  <c r="L718" i="19"/>
  <c r="L717" i="19"/>
  <c r="L716" i="19"/>
  <c r="L715" i="19"/>
  <c r="L714" i="19"/>
  <c r="L713" i="19"/>
  <c r="L712" i="19"/>
  <c r="L711" i="19"/>
  <c r="L710" i="19"/>
  <c r="L709" i="19"/>
  <c r="L708" i="19"/>
  <c r="L707" i="19"/>
  <c r="L706" i="19"/>
  <c r="L704" i="19"/>
  <c r="L703" i="19"/>
  <c r="L702" i="19"/>
  <c r="L701" i="19"/>
  <c r="L700" i="19"/>
  <c r="L699" i="19"/>
  <c r="L698" i="19"/>
  <c r="L697" i="19"/>
  <c r="L696" i="19"/>
  <c r="L695" i="19"/>
  <c r="L694" i="19"/>
  <c r="L693" i="19"/>
  <c r="L692" i="19"/>
  <c r="L691" i="19"/>
  <c r="L690" i="19"/>
  <c r="L689" i="19"/>
  <c r="L688" i="19"/>
  <c r="L687" i="19"/>
  <c r="L685" i="19"/>
  <c r="L684" i="19"/>
  <c r="L683" i="19"/>
  <c r="L682" i="19"/>
  <c r="L680" i="19"/>
  <c r="L649" i="19"/>
  <c r="L648" i="19"/>
  <c r="L647" i="19"/>
  <c r="L646" i="19"/>
  <c r="L645" i="19"/>
  <c r="L644" i="19"/>
  <c r="L643" i="19"/>
  <c r="L642" i="19"/>
  <c r="L641" i="19"/>
  <c r="L640" i="19"/>
  <c r="L639" i="19"/>
  <c r="L638" i="19"/>
  <c r="L637" i="19"/>
  <c r="L636" i="19"/>
  <c r="L635" i="19"/>
  <c r="L634" i="19"/>
  <c r="L633" i="19"/>
  <c r="L632" i="19"/>
  <c r="L631" i="19"/>
  <c r="L630" i="19"/>
  <c r="L629" i="19"/>
  <c r="L628" i="19"/>
  <c r="L627" i="19"/>
  <c r="L626" i="19"/>
  <c r="L625" i="19"/>
  <c r="L624" i="19"/>
  <c r="L623" i="19"/>
  <c r="L622" i="19"/>
  <c r="L621" i="19"/>
  <c r="L620" i="19"/>
  <c r="L619" i="19"/>
  <c r="L618" i="19"/>
  <c r="L617" i="19"/>
  <c r="L616" i="19"/>
  <c r="L615" i="19"/>
  <c r="L614" i="19"/>
  <c r="L613" i="19"/>
  <c r="L612" i="19"/>
  <c r="L611" i="19"/>
  <c r="L610" i="19"/>
  <c r="L609" i="19"/>
  <c r="L608" i="19"/>
  <c r="L607" i="19"/>
  <c r="L606" i="19"/>
  <c r="L605" i="19"/>
  <c r="L604" i="19"/>
  <c r="L603" i="19"/>
  <c r="L602" i="19"/>
  <c r="L601" i="19"/>
  <c r="L600" i="19"/>
  <c r="L599" i="19"/>
  <c r="L598" i="19"/>
  <c r="L597" i="19"/>
  <c r="L596" i="19"/>
  <c r="L595" i="19"/>
  <c r="L594" i="19"/>
  <c r="L593" i="19"/>
  <c r="L592" i="19"/>
  <c r="L591" i="19"/>
  <c r="L590" i="19"/>
  <c r="L589" i="19"/>
  <c r="L588" i="19"/>
  <c r="L587" i="19"/>
  <c r="L586" i="19"/>
  <c r="L585" i="19"/>
  <c r="L584" i="19"/>
  <c r="L583" i="19"/>
  <c r="L582" i="19"/>
  <c r="L581" i="19"/>
  <c r="L580" i="19"/>
  <c r="L579" i="19"/>
  <c r="L578" i="19"/>
  <c r="L577" i="19"/>
  <c r="L576" i="19"/>
  <c r="L575" i="19"/>
  <c r="L574" i="19"/>
  <c r="L573" i="19"/>
  <c r="L572" i="19"/>
  <c r="L571" i="19"/>
  <c r="L570" i="19"/>
  <c r="L569" i="19"/>
  <c r="L568" i="19"/>
  <c r="L567" i="19"/>
  <c r="L566" i="19"/>
  <c r="L565" i="19"/>
  <c r="L564" i="19"/>
  <c r="L563" i="19"/>
  <c r="L562" i="19"/>
  <c r="L561" i="19"/>
  <c r="L560" i="19"/>
  <c r="L559" i="19"/>
  <c r="L558" i="19"/>
  <c r="L557" i="19"/>
  <c r="L556" i="19"/>
  <c r="L555" i="19"/>
  <c r="L554" i="19"/>
  <c r="L553" i="19"/>
  <c r="L552" i="19"/>
  <c r="L551" i="19"/>
  <c r="L550" i="19"/>
  <c r="L549" i="19"/>
  <c r="L548" i="19"/>
  <c r="L547" i="19"/>
  <c r="L546" i="19"/>
  <c r="L545" i="19"/>
  <c r="L544" i="19"/>
  <c r="L543" i="19"/>
  <c r="L542" i="19"/>
  <c r="L541" i="19"/>
  <c r="L540" i="19"/>
  <c r="L539" i="19"/>
  <c r="L538" i="19"/>
  <c r="L537" i="19"/>
  <c r="L536" i="19"/>
  <c r="L535" i="19"/>
  <c r="L534" i="19"/>
  <c r="L533" i="19"/>
  <c r="L532" i="19"/>
  <c r="L531" i="19"/>
  <c r="L530" i="19"/>
  <c r="L529" i="19"/>
  <c r="L528" i="19"/>
  <c r="L527" i="19"/>
  <c r="L526" i="19"/>
  <c r="L525" i="19"/>
  <c r="L524" i="19"/>
  <c r="L523" i="19"/>
  <c r="L522" i="19"/>
  <c r="L521" i="19"/>
  <c r="L520" i="19"/>
  <c r="L519" i="19"/>
  <c r="L517" i="19"/>
  <c r="L516" i="19"/>
  <c r="L515" i="19"/>
  <c r="L514" i="19"/>
  <c r="L513" i="19"/>
  <c r="L512" i="19"/>
  <c r="L511" i="19"/>
  <c r="L510" i="19"/>
  <c r="L507" i="19"/>
  <c r="L505" i="19"/>
  <c r="L504" i="19"/>
  <c r="L503" i="19"/>
  <c r="L502" i="19"/>
  <c r="L501" i="19"/>
  <c r="L500" i="19"/>
  <c r="L499" i="19"/>
  <c r="L498" i="19"/>
  <c r="L497" i="19"/>
  <c r="L496" i="19"/>
  <c r="L491" i="19"/>
  <c r="L490" i="19"/>
  <c r="L478" i="19"/>
  <c r="L477" i="19"/>
  <c r="L476" i="19"/>
  <c r="L475" i="19"/>
  <c r="L474" i="19"/>
  <c r="L473" i="19"/>
  <c r="L472" i="19"/>
  <c r="L471" i="19"/>
  <c r="L470" i="19"/>
  <c r="L469" i="19"/>
  <c r="L468" i="19"/>
  <c r="L467" i="19"/>
  <c r="L466" i="19"/>
  <c r="L465" i="19"/>
  <c r="L464" i="19"/>
  <c r="L463" i="19"/>
  <c r="L462" i="19"/>
  <c r="L461" i="19"/>
  <c r="L460" i="19"/>
  <c r="L459" i="19"/>
  <c r="L458" i="19"/>
  <c r="L457" i="19"/>
  <c r="L456" i="19"/>
  <c r="L455" i="19"/>
  <c r="L454" i="19"/>
  <c r="L453" i="19"/>
  <c r="L452" i="19"/>
  <c r="L451" i="19"/>
  <c r="L450" i="19"/>
  <c r="L449" i="19"/>
  <c r="L448" i="19"/>
  <c r="L447" i="19"/>
  <c r="L446" i="19"/>
  <c r="L445" i="19"/>
  <c r="L444" i="19"/>
  <c r="L443" i="19"/>
  <c r="L442" i="19"/>
  <c r="L441" i="19"/>
  <c r="L440" i="19"/>
  <c r="L439" i="19"/>
  <c r="L438" i="19"/>
  <c r="L437" i="19"/>
  <c r="L436" i="19"/>
  <c r="L435" i="19"/>
  <c r="L434" i="19"/>
  <c r="L433" i="19"/>
  <c r="L432" i="19"/>
  <c r="L430" i="19"/>
  <c r="L429" i="19"/>
  <c r="L428" i="19"/>
  <c r="L427" i="19"/>
  <c r="L426" i="19"/>
  <c r="L424" i="19"/>
  <c r="L423" i="19"/>
  <c r="L422" i="19"/>
  <c r="L421" i="19"/>
  <c r="L420" i="19"/>
  <c r="L419" i="19"/>
  <c r="L418" i="19"/>
  <c r="L417" i="19"/>
  <c r="L416" i="19"/>
  <c r="L415" i="19"/>
  <c r="L414" i="19"/>
  <c r="L413" i="19"/>
  <c r="L412" i="19"/>
  <c r="L411" i="19"/>
  <c r="L410" i="19"/>
  <c r="L409" i="19"/>
  <c r="L408" i="19"/>
  <c r="L407" i="19"/>
  <c r="L406" i="19"/>
  <c r="L405" i="19"/>
  <c r="L403" i="19"/>
  <c r="L402" i="19"/>
  <c r="L401" i="19"/>
  <c r="L400" i="19"/>
  <c r="L399" i="19"/>
  <c r="L398" i="19"/>
  <c r="L397" i="19"/>
  <c r="L396" i="19"/>
  <c r="L395" i="19"/>
  <c r="L394" i="19"/>
  <c r="L393" i="19"/>
  <c r="L391" i="19"/>
  <c r="L390" i="19"/>
  <c r="L389" i="19"/>
  <c r="L388" i="19"/>
  <c r="L387" i="19"/>
  <c r="L386" i="19"/>
  <c r="L385" i="19"/>
  <c r="L384" i="19"/>
  <c r="L383" i="19"/>
  <c r="L382" i="19"/>
  <c r="L381" i="19"/>
  <c r="L380" i="19"/>
  <c r="L378" i="19"/>
  <c r="L377" i="19"/>
  <c r="ET376" i="19"/>
  <c r="L376" i="19"/>
  <c r="L375" i="19"/>
  <c r="L374" i="19"/>
  <c r="L373" i="19"/>
  <c r="L372" i="19"/>
  <c r="L371" i="19"/>
  <c r="L370" i="19"/>
  <c r="L369" i="19"/>
  <c r="L368" i="19"/>
  <c r="L367" i="19"/>
  <c r="L366" i="19"/>
  <c r="L365" i="19"/>
  <c r="L364" i="19"/>
  <c r="L363" i="19"/>
  <c r="L362" i="19"/>
  <c r="L361" i="19"/>
  <c r="L360" i="19"/>
  <c r="L359" i="19"/>
  <c r="L358" i="19"/>
  <c r="L357" i="19"/>
  <c r="L352" i="19"/>
  <c r="L351" i="19"/>
  <c r="L350" i="19"/>
  <c r="L349" i="19"/>
  <c r="L348" i="19"/>
  <c r="L347" i="19"/>
  <c r="L346" i="19"/>
  <c r="L345" i="19"/>
  <c r="L344" i="19"/>
  <c r="L343" i="19"/>
  <c r="L342" i="19"/>
  <c r="L334" i="19"/>
  <c r="L333" i="19"/>
  <c r="L332" i="19"/>
  <c r="L331" i="19"/>
  <c r="L330" i="19"/>
  <c r="L329" i="19"/>
  <c r="L328" i="19"/>
  <c r="L327" i="19"/>
  <c r="L326" i="19"/>
  <c r="L325" i="19"/>
  <c r="L324" i="19"/>
  <c r="L323" i="19"/>
  <c r="L322" i="19"/>
  <c r="L321" i="19"/>
  <c r="L320" i="19"/>
  <c r="L319" i="19"/>
  <c r="L318" i="19"/>
  <c r="L317" i="19"/>
  <c r="L316" i="19"/>
  <c r="L315" i="19"/>
  <c r="L314" i="19"/>
  <c r="L313" i="19"/>
  <c r="L312" i="19"/>
  <c r="L311" i="19"/>
  <c r="L310" i="19"/>
  <c r="L309" i="19"/>
  <c r="L308" i="19"/>
  <c r="L307" i="19"/>
  <c r="L306" i="19"/>
  <c r="L305" i="19"/>
  <c r="L304" i="19"/>
  <c r="L303" i="19"/>
  <c r="L302" i="19"/>
  <c r="L301" i="19"/>
  <c r="L300" i="19"/>
  <c r="L299" i="19"/>
  <c r="L298" i="19"/>
  <c r="L297" i="19"/>
  <c r="L296" i="19"/>
  <c r="L295" i="19"/>
  <c r="L294" i="19"/>
  <c r="L293" i="19"/>
  <c r="L292" i="19"/>
  <c r="L291" i="19"/>
  <c r="L290" i="19"/>
  <c r="L289" i="19"/>
  <c r="L288" i="19"/>
  <c r="L287" i="19"/>
  <c r="L286" i="19"/>
  <c r="L285" i="19"/>
  <c r="L284" i="19"/>
  <c r="L283" i="19"/>
  <c r="L282" i="19"/>
  <c r="L281" i="19"/>
  <c r="L280" i="19"/>
  <c r="L279" i="19"/>
  <c r="L278" i="19"/>
  <c r="L277" i="19"/>
  <c r="L276" i="19"/>
  <c r="L275" i="19"/>
  <c r="L271" i="19"/>
  <c r="L270" i="19"/>
  <c r="L269" i="19"/>
  <c r="L268" i="19"/>
  <c r="L267" i="19"/>
  <c r="L266" i="19"/>
  <c r="L265" i="19"/>
  <c r="L264" i="19"/>
  <c r="L261" i="19"/>
  <c r="L260" i="19"/>
  <c r="L259" i="19"/>
  <c r="L258" i="19"/>
  <c r="L257" i="19"/>
  <c r="L256" i="19"/>
  <c r="L255" i="19"/>
  <c r="L254" i="19"/>
  <c r="L253" i="19"/>
  <c r="L252" i="19"/>
  <c r="L251" i="19"/>
  <c r="L250" i="19"/>
  <c r="L249" i="19"/>
  <c r="L248" i="19"/>
  <c r="L247" i="19"/>
  <c r="L246" i="19"/>
  <c r="L245" i="19"/>
  <c r="L244" i="19"/>
  <c r="L243" i="19"/>
  <c r="L242" i="19"/>
  <c r="L241" i="19"/>
  <c r="L240" i="19"/>
  <c r="L239" i="19"/>
  <c r="L238" i="19"/>
  <c r="L237" i="19"/>
  <c r="L236" i="19"/>
  <c r="L235" i="19"/>
  <c r="L234" i="19"/>
  <c r="L233" i="19"/>
  <c r="L228" i="19"/>
  <c r="L227" i="19"/>
  <c r="L226" i="19"/>
  <c r="L225" i="19"/>
  <c r="L224" i="19"/>
  <c r="L223" i="19"/>
  <c r="L222" i="19"/>
  <c r="L219" i="19"/>
  <c r="L218" i="19"/>
  <c r="L217" i="19"/>
  <c r="L216" i="19"/>
  <c r="L215" i="19"/>
  <c r="L214" i="19"/>
  <c r="L213" i="19"/>
  <c r="L212" i="19"/>
  <c r="L211" i="19"/>
  <c r="L209" i="19"/>
  <c r="L208" i="19"/>
  <c r="L207" i="19"/>
  <c r="L206" i="19"/>
  <c r="L205" i="19"/>
  <c r="L203" i="19"/>
  <c r="L198" i="19"/>
  <c r="L197" i="19"/>
  <c r="L196" i="19"/>
  <c r="L195" i="19"/>
  <c r="L194" i="19"/>
  <c r="L193" i="19"/>
  <c r="L192" i="19"/>
  <c r="L191" i="19"/>
  <c r="L190" i="19"/>
  <c r="L189" i="19"/>
  <c r="L188" i="19"/>
  <c r="L187" i="19"/>
  <c r="L186" i="19"/>
  <c r="L183" i="19"/>
  <c r="L182" i="19"/>
  <c r="L180" i="19"/>
  <c r="L179" i="19"/>
  <c r="L178" i="19"/>
  <c r="L177" i="19"/>
  <c r="L176" i="19"/>
  <c r="L175" i="19"/>
  <c r="L174" i="19"/>
  <c r="L173" i="19"/>
  <c r="L172" i="19"/>
  <c r="L171" i="19"/>
  <c r="L170" i="19"/>
  <c r="L169" i="19"/>
  <c r="L168" i="19"/>
  <c r="L167" i="19"/>
  <c r="L166" i="19"/>
  <c r="L165" i="19"/>
  <c r="L164" i="19"/>
  <c r="L163" i="19"/>
  <c r="L162" i="19"/>
  <c r="L161" i="19"/>
  <c r="L160" i="19"/>
  <c r="L159" i="19"/>
  <c r="L158" i="19"/>
  <c r="L157" i="19"/>
  <c r="L156" i="19"/>
  <c r="L155" i="19"/>
  <c r="L154" i="19"/>
  <c r="L153" i="19"/>
  <c r="L152" i="19"/>
  <c r="L151" i="19"/>
  <c r="L150" i="19"/>
  <c r="L149" i="19"/>
  <c r="L148" i="19"/>
  <c r="L147" i="19"/>
  <c r="L146" i="19"/>
  <c r="L145" i="19"/>
  <c r="L144" i="19"/>
  <c r="L143" i="19"/>
  <c r="L142" i="19"/>
  <c r="L141" i="19"/>
  <c r="L140" i="19"/>
  <c r="L139" i="19"/>
  <c r="L137" i="19"/>
  <c r="L136" i="19"/>
  <c r="L135" i="19"/>
  <c r="L134" i="19"/>
  <c r="L133" i="19"/>
  <c r="L132" i="19"/>
  <c r="L131" i="19"/>
  <c r="L130" i="19"/>
  <c r="L129" i="19"/>
  <c r="L128" i="19"/>
  <c r="L127" i="19"/>
  <c r="L126" i="19"/>
  <c r="L125" i="19"/>
  <c r="L124" i="19"/>
  <c r="L123" i="19"/>
  <c r="L122" i="19"/>
  <c r="L121" i="19"/>
  <c r="L120" i="19"/>
  <c r="L118" i="19"/>
  <c r="L117" i="19"/>
  <c r="L116" i="19"/>
  <c r="L114" i="19"/>
  <c r="L115" i="19"/>
  <c r="L113" i="19"/>
  <c r="L112" i="19"/>
  <c r="L111" i="19"/>
  <c r="L110" i="19"/>
  <c r="L109" i="19"/>
  <c r="L108" i="19"/>
  <c r="L107" i="19"/>
  <c r="L106" i="19"/>
  <c r="L105" i="19"/>
  <c r="L104" i="19"/>
  <c r="L103" i="19"/>
  <c r="L102" i="19"/>
  <c r="L101" i="19"/>
  <c r="L100" i="19"/>
  <c r="L98" i="19"/>
  <c r="L97" i="19"/>
  <c r="L95" i="19"/>
  <c r="L94" i="19"/>
  <c r="L93" i="19"/>
  <c r="L92" i="19"/>
  <c r="L90" i="19"/>
  <c r="L89" i="19"/>
  <c r="L88" i="19"/>
  <c r="L87" i="19"/>
  <c r="L86" i="19"/>
  <c r="L85" i="19"/>
  <c r="L84" i="19"/>
  <c r="L83" i="19"/>
  <c r="L82" i="19"/>
  <c r="L81" i="19"/>
  <c r="L80" i="19"/>
  <c r="L79" i="19"/>
  <c r="L78" i="19"/>
  <c r="L77" i="19"/>
  <c r="L76" i="19"/>
  <c r="L75" i="19"/>
  <c r="L74" i="19"/>
  <c r="L73" i="19"/>
  <c r="L72" i="19"/>
  <c r="L71" i="19"/>
  <c r="L70" i="19"/>
  <c r="L69" i="19"/>
  <c r="L68" i="19"/>
  <c r="L67" i="19"/>
  <c r="L66" i="19"/>
  <c r="L65" i="19"/>
  <c r="L64" i="19"/>
  <c r="L63" i="19"/>
  <c r="L62" i="19"/>
  <c r="L61" i="19"/>
  <c r="L60" i="19"/>
  <c r="L59" i="19"/>
  <c r="L58" i="19"/>
  <c r="L57" i="19"/>
  <c r="L56" i="19"/>
  <c r="L55" i="19"/>
  <c r="L54" i="19"/>
  <c r="L53" i="19"/>
  <c r="L52" i="19"/>
  <c r="L51" i="19"/>
  <c r="L50" i="19"/>
  <c r="L49" i="19"/>
  <c r="L48" i="19"/>
  <c r="L47" i="19"/>
  <c r="L45" i="19"/>
  <c r="L44" i="19"/>
  <c r="L43" i="19"/>
  <c r="L42" i="19"/>
  <c r="L41" i="19"/>
  <c r="L40" i="19"/>
  <c r="L39" i="19"/>
  <c r="L38" i="19"/>
  <c r="L37" i="19"/>
  <c r="L36" i="19"/>
  <c r="L35" i="19"/>
  <c r="L34" i="19"/>
  <c r="L33" i="19"/>
  <c r="L32" i="19"/>
  <c r="L31" i="19"/>
  <c r="L30" i="19"/>
  <c r="L28" i="19"/>
  <c r="L24" i="19"/>
  <c r="L23" i="19"/>
  <c r="L22" i="19"/>
  <c r="L21" i="19"/>
  <c r="L20" i="19"/>
  <c r="L19" i="19"/>
  <c r="L18" i="19"/>
  <c r="L17" i="19"/>
  <c r="L16" i="19"/>
  <c r="L15" i="19"/>
  <c r="L14" i="19"/>
  <c r="L13" i="19"/>
  <c r="L12" i="19"/>
  <c r="L11" i="19"/>
  <c r="L10" i="19"/>
  <c r="L9" i="19"/>
  <c r="L8" i="19"/>
  <c r="L181" i="19"/>
  <c r="L263" i="19"/>
  <c r="L262" i="19"/>
  <c r="EM777" i="19" l="1"/>
  <c r="EQ777" i="19"/>
  <c r="M857" i="27" s="1"/>
  <c r="N857" i="27" s="1"/>
  <c r="O857" i="27" s="1"/>
  <c r="EM652" i="19"/>
  <c r="EQ652" i="19"/>
  <c r="M859" i="27" s="1"/>
  <c r="N859" i="27" s="1"/>
  <c r="O859" i="27" s="1"/>
  <c r="EM651" i="19"/>
  <c r="EQ651" i="19"/>
  <c r="M858" i="27" s="1"/>
  <c r="N858" i="27" s="1"/>
  <c r="O858" i="27" s="1"/>
  <c r="EM353" i="19"/>
  <c r="EQ353" i="19"/>
  <c r="M501" i="27" s="1"/>
  <c r="N501" i="27" s="1"/>
  <c r="O501" i="27" s="1"/>
  <c r="EQ653" i="19"/>
  <c r="M860" i="27" s="1"/>
  <c r="N860" i="27" s="1"/>
  <c r="O860" i="27" s="1"/>
  <c r="EM653" i="19"/>
  <c r="EQ492" i="19"/>
  <c r="M376" i="27" s="1"/>
  <c r="N376" i="27" s="1"/>
  <c r="O376" i="27" s="1"/>
  <c r="EM492" i="19"/>
  <c r="EM650" i="19"/>
  <c r="EQ650" i="19"/>
  <c r="M856" i="27" s="1"/>
  <c r="N856" i="27" s="1"/>
  <c r="O856" i="27" s="1"/>
  <c r="EQ356" i="19"/>
  <c r="M386" i="27" s="1"/>
  <c r="N386" i="27" s="1"/>
  <c r="O386" i="27" s="1"/>
  <c r="EM356" i="19"/>
  <c r="EQ506" i="19"/>
  <c r="M835" i="27" s="1"/>
  <c r="N835" i="27" s="1"/>
  <c r="O835" i="27" s="1"/>
  <c r="EM506" i="19"/>
  <c r="EQ25" i="19"/>
  <c r="M622" i="27" s="1"/>
  <c r="N622" i="27" s="1"/>
  <c r="O622" i="27" s="1"/>
  <c r="EM25" i="19"/>
  <c r="L964" i="20"/>
  <c r="L966" i="20" s="1"/>
  <c r="M491" i="19"/>
  <c r="EL491" i="19" s="1" a="1"/>
  <c r="EL491" i="19" s="1"/>
  <c r="M50" i="19"/>
  <c r="EL50" i="19" s="1" a="1"/>
  <c r="EL50" i="19" s="1"/>
  <c r="M51" i="19"/>
  <c r="EL51" i="19" s="1" a="1"/>
  <c r="EL51" i="19" s="1"/>
  <c r="M836" i="19"/>
  <c r="EL836" i="19" s="1" a="1"/>
  <c r="EL836" i="19" s="1"/>
  <c r="M52" i="19"/>
  <c r="EL52" i="19" s="1" a="1"/>
  <c r="EL52" i="19" s="1"/>
  <c r="M423" i="19"/>
  <c r="EL423" i="19" s="1" a="1"/>
  <c r="EL423" i="19" s="1"/>
  <c r="M139" i="19"/>
  <c r="EL139" i="19" s="1" a="1"/>
  <c r="EL139" i="19" s="1"/>
  <c r="E722" i="5"/>
  <c r="F722" i="5" s="1"/>
  <c r="M424" i="19"/>
  <c r="EL424" i="19" s="1" a="1"/>
  <c r="EL424" i="19" s="1"/>
  <c r="M19" i="19"/>
  <c r="EL19" i="19" s="1" a="1"/>
  <c r="EL19" i="19" s="1"/>
  <c r="M289" i="19"/>
  <c r="EL289" i="19" s="1" a="1"/>
  <c r="EL289" i="19" s="1"/>
  <c r="M396" i="19"/>
  <c r="EL396" i="19" s="1" a="1"/>
  <c r="EL396" i="19" s="1"/>
  <c r="M68" i="19"/>
  <c r="EL68" i="19" s="1" a="1"/>
  <c r="EL68" i="19" s="1"/>
  <c r="M566" i="19"/>
  <c r="EL566" i="19" s="1" a="1"/>
  <c r="EL566" i="19" s="1"/>
  <c r="M535" i="19"/>
  <c r="EL535" i="19" s="1" a="1"/>
  <c r="EL535" i="19" s="1"/>
  <c r="M561" i="19"/>
  <c r="EL561" i="19" s="1" a="1"/>
  <c r="EL561" i="19" s="1"/>
  <c r="M630" i="19"/>
  <c r="EL630" i="19" s="1" a="1"/>
  <c r="EL630" i="19" s="1"/>
  <c r="M636" i="19"/>
  <c r="EL636" i="19" s="1" a="1"/>
  <c r="EL636" i="19" s="1"/>
  <c r="M698" i="19"/>
  <c r="EL698" i="19" s="1" a="1"/>
  <c r="EL698" i="19" s="1"/>
  <c r="M796" i="19"/>
  <c r="EL796" i="19" s="1" a="1"/>
  <c r="EL796" i="19" s="1"/>
  <c r="M808" i="19"/>
  <c r="EL808" i="19" s="1" a="1"/>
  <c r="EL808" i="19" s="1"/>
  <c r="M852" i="19"/>
  <c r="EL852" i="19" s="1" a="1"/>
  <c r="EL852" i="19" s="1"/>
  <c r="M892" i="19"/>
  <c r="EL892" i="19" s="1" a="1"/>
  <c r="EL892" i="19" s="1"/>
  <c r="M504" i="19"/>
  <c r="EL504" i="19" s="1" a="1"/>
  <c r="EL504" i="19" s="1"/>
  <c r="M569" i="19"/>
  <c r="EL569" i="19" s="1" a="1"/>
  <c r="EL569" i="19" s="1"/>
  <c r="M75" i="19"/>
  <c r="EL75" i="19" s="1" a="1"/>
  <c r="EL75" i="19" s="1"/>
  <c r="M219" i="19"/>
  <c r="EL219" i="19" s="1" a="1"/>
  <c r="EL219" i="19" s="1"/>
  <c r="M182" i="19"/>
  <c r="EL182" i="19" s="1" a="1"/>
  <c r="EL182" i="19" s="1"/>
  <c r="M191" i="19"/>
  <c r="EL191" i="19" s="1" a="1"/>
  <c r="EL191" i="19" s="1"/>
  <c r="M76" i="19"/>
  <c r="EL76" i="19" s="1" a="1"/>
  <c r="EL76" i="19" s="1"/>
  <c r="M118" i="19"/>
  <c r="EL118" i="19" s="1" a="1"/>
  <c r="EL118" i="19" s="1"/>
  <c r="M634" i="19"/>
  <c r="EL634" i="19" s="1" a="1"/>
  <c r="EL634" i="19" s="1"/>
  <c r="M800" i="19"/>
  <c r="EL800" i="19" s="1" a="1"/>
  <c r="EL800" i="19" s="1"/>
  <c r="M874" i="19"/>
  <c r="EL874" i="19" s="1" a="1"/>
  <c r="EL874" i="19" s="1"/>
  <c r="M473" i="19"/>
  <c r="EL473" i="19" s="1" a="1"/>
  <c r="EL473" i="19" s="1"/>
  <c r="M572" i="19"/>
  <c r="EL572" i="19" s="1" a="1"/>
  <c r="EL572" i="19" s="1"/>
  <c r="M629" i="19"/>
  <c r="EL629" i="19" s="1" a="1"/>
  <c r="EL629" i="19" s="1"/>
  <c r="M768" i="19"/>
  <c r="EL768" i="19" s="1" a="1"/>
  <c r="EL768" i="19" s="1"/>
  <c r="M774" i="19"/>
  <c r="EL774" i="19" s="1" a="1"/>
  <c r="EL774" i="19" s="1"/>
  <c r="M885" i="19"/>
  <c r="EL885" i="19" s="1" a="1"/>
  <c r="EL885" i="19" s="1"/>
  <c r="M891" i="19"/>
  <c r="EL891" i="19" s="1" a="1"/>
  <c r="EL891" i="19" s="1"/>
  <c r="M249" i="19"/>
  <c r="EL249" i="19" s="1" a="1"/>
  <c r="EL249" i="19" s="1"/>
  <c r="M261" i="19"/>
  <c r="EL261" i="19" s="1" a="1"/>
  <c r="EL261" i="19" s="1"/>
  <c r="M465" i="19"/>
  <c r="EL465" i="19" s="1" a="1"/>
  <c r="EL465" i="19" s="1"/>
  <c r="M474" i="19"/>
  <c r="EL474" i="19" s="1" a="1"/>
  <c r="EL474" i="19" s="1"/>
  <c r="M560" i="19"/>
  <c r="EL560" i="19" s="1" a="1"/>
  <c r="EL560" i="19" s="1"/>
  <c r="M580" i="19"/>
  <c r="EL580" i="19" s="1" a="1"/>
  <c r="EL580" i="19" s="1"/>
  <c r="M148" i="19"/>
  <c r="EL148" i="19" s="1" a="1"/>
  <c r="EL148" i="19" s="1"/>
  <c r="M187" i="19"/>
  <c r="EL187" i="19" s="1" a="1"/>
  <c r="EL187" i="19" s="1"/>
  <c r="M312" i="19"/>
  <c r="EL312" i="19" s="1" a="1"/>
  <c r="EL312" i="19" s="1"/>
  <c r="M47" i="19"/>
  <c r="EL47" i="19" s="1" a="1"/>
  <c r="EL47" i="19" s="1"/>
  <c r="M86" i="19"/>
  <c r="EL86" i="19" s="1" a="1"/>
  <c r="EL86" i="19" s="1"/>
  <c r="M227" i="19"/>
  <c r="EL227" i="19" s="1" a="1"/>
  <c r="EL227" i="19" s="1"/>
  <c r="M466" i="19"/>
  <c r="EL466" i="19" s="1" a="1"/>
  <c r="EL466" i="19" s="1"/>
  <c r="M502" i="19"/>
  <c r="EL502" i="19" s="1" a="1"/>
  <c r="EL502" i="19" s="1"/>
  <c r="M512" i="19"/>
  <c r="EL512" i="19" s="1" a="1"/>
  <c r="EL512" i="19" s="1"/>
  <c r="M554" i="19"/>
  <c r="EL554" i="19" s="1" a="1"/>
  <c r="EL554" i="19" s="1"/>
  <c r="M562" i="19"/>
  <c r="EL562" i="19" s="1" a="1"/>
  <c r="EL562" i="19" s="1"/>
  <c r="M315" i="19"/>
  <c r="EL315" i="19" s="1" a="1"/>
  <c r="EL315" i="19" s="1"/>
  <c r="M633" i="19"/>
  <c r="EL633" i="19" s="1" a="1"/>
  <c r="EL633" i="19" s="1"/>
  <c r="M724" i="19"/>
  <c r="EL724" i="19" s="1" a="1"/>
  <c r="EL724" i="19" s="1"/>
  <c r="M766" i="19"/>
  <c r="EL766" i="19" s="1" a="1"/>
  <c r="EL766" i="19" s="1"/>
  <c r="M787" i="19"/>
  <c r="EL787" i="19" s="1" a="1"/>
  <c r="EL787" i="19" s="1"/>
  <c r="M799" i="19"/>
  <c r="EL799" i="19" s="1" a="1"/>
  <c r="EL799" i="19" s="1"/>
  <c r="M805" i="19"/>
  <c r="EL805" i="19" s="1" a="1"/>
  <c r="EL805" i="19" s="1"/>
  <c r="M873" i="19"/>
  <c r="EL873" i="19" s="1" a="1"/>
  <c r="EL873" i="19" s="1"/>
  <c r="M889" i="19"/>
  <c r="EL889" i="19" s="1" a="1"/>
  <c r="EL889" i="19" s="1"/>
  <c r="M625" i="19"/>
  <c r="EL625" i="19" s="1" a="1"/>
  <c r="EL625" i="19" s="1"/>
  <c r="M144" i="19"/>
  <c r="EL144" i="19" s="1" a="1"/>
  <c r="EL144" i="19" s="1"/>
  <c r="M475" i="19"/>
  <c r="EL475" i="19" s="1" a="1"/>
  <c r="EL475" i="19" s="1"/>
  <c r="M117" i="19"/>
  <c r="EL117" i="19" s="1" a="1"/>
  <c r="EL117" i="19" s="1"/>
  <c r="M163" i="19"/>
  <c r="EL163" i="19" s="1" a="1"/>
  <c r="EL163" i="19" s="1"/>
  <c r="M295" i="19"/>
  <c r="EL295" i="19" s="1" a="1"/>
  <c r="EL295" i="19" s="1"/>
  <c r="M416" i="19"/>
  <c r="EL416" i="19" s="1" a="1"/>
  <c r="EL416" i="19" s="1"/>
  <c r="M476" i="19"/>
  <c r="EL476" i="19" s="1" a="1"/>
  <c r="EL476" i="19" s="1"/>
  <c r="M603" i="19"/>
  <c r="EL603" i="19" s="1" a="1"/>
  <c r="EL603" i="19" s="1"/>
  <c r="M615" i="19"/>
  <c r="EL615" i="19" s="1" a="1"/>
  <c r="EL615" i="19" s="1"/>
  <c r="M145" i="19"/>
  <c r="EL145" i="19" s="1" a="1"/>
  <c r="EL145" i="19" s="1"/>
  <c r="M222" i="19"/>
  <c r="EL222" i="19" s="1" a="1"/>
  <c r="EL222" i="19" s="1"/>
  <c r="M417" i="19"/>
  <c r="EL417" i="19" s="1" a="1"/>
  <c r="EL417" i="19" s="1"/>
  <c r="M463" i="19"/>
  <c r="EL463" i="19" s="1" a="1"/>
  <c r="EL463" i="19" s="1"/>
  <c r="M478" i="19"/>
  <c r="EL478" i="19" s="1" a="1"/>
  <c r="EL478" i="19" s="1"/>
  <c r="M507" i="19"/>
  <c r="EL507" i="19" s="1" a="1"/>
  <c r="EL507" i="19" s="1"/>
  <c r="M732" i="19"/>
  <c r="EL732" i="19" s="1" a="1"/>
  <c r="EL732" i="19" s="1"/>
  <c r="M254" i="19"/>
  <c r="EL254" i="19" s="1" a="1"/>
  <c r="EL254" i="19" s="1"/>
  <c r="M188" i="19"/>
  <c r="EL188" i="19" s="1" a="1"/>
  <c r="EL188" i="19" s="1"/>
  <c r="M631" i="19"/>
  <c r="EL631" i="19" s="1" a="1"/>
  <c r="EL631" i="19" s="1"/>
  <c r="M746" i="19"/>
  <c r="EL746" i="19" s="1" a="1"/>
  <c r="EL746" i="19" s="1"/>
  <c r="M770" i="19"/>
  <c r="EL770" i="19" s="1" a="1"/>
  <c r="EL770" i="19" s="1"/>
  <c r="M776" i="19"/>
  <c r="EL776" i="19" s="1" a="1"/>
  <c r="EL776" i="19" s="1"/>
  <c r="M228" i="19"/>
  <c r="EL228" i="19" s="1" a="1"/>
  <c r="EL228" i="19" s="1"/>
  <c r="M420" i="19"/>
  <c r="EL420" i="19" s="1" a="1"/>
  <c r="EL420" i="19" s="1"/>
  <c r="M568" i="19"/>
  <c r="EL568" i="19" s="1" a="1"/>
  <c r="EL568" i="19" s="1"/>
  <c r="M722" i="19"/>
  <c r="EL722" i="19" s="1" a="1"/>
  <c r="EL722" i="19" s="1"/>
  <c r="M87" i="19"/>
  <c r="EL87" i="19" s="1" a="1"/>
  <c r="EL87" i="19" s="1"/>
  <c r="M257" i="19"/>
  <c r="EL257" i="19" s="1" a="1"/>
  <c r="EL257" i="19" s="1"/>
  <c r="M347" i="19"/>
  <c r="EL347" i="19" s="1" a="1"/>
  <c r="EL347" i="19" s="1"/>
  <c r="M467" i="19"/>
  <c r="EL467" i="19" s="1" a="1"/>
  <c r="EL467" i="19" s="1"/>
  <c r="M513" i="19"/>
  <c r="EL513" i="19" s="1" a="1"/>
  <c r="EL513" i="19" s="1"/>
  <c r="M49" i="19"/>
  <c r="EL49" i="19" s="1" a="1"/>
  <c r="EL49" i="19" s="1"/>
  <c r="M88" i="19"/>
  <c r="EL88" i="19" s="1" a="1"/>
  <c r="EL88" i="19" s="1"/>
  <c r="M162" i="19"/>
  <c r="EL162" i="19" s="1" a="1"/>
  <c r="EL162" i="19" s="1"/>
  <c r="M189" i="19"/>
  <c r="EL189" i="19" s="1" a="1"/>
  <c r="EL189" i="19" s="1"/>
  <c r="M598" i="19"/>
  <c r="EL598" i="19" s="1" a="1"/>
  <c r="EL598" i="19" s="1"/>
  <c r="M608" i="19"/>
  <c r="EL608" i="19" s="1" a="1"/>
  <c r="EL608" i="19" s="1"/>
  <c r="M632" i="19"/>
  <c r="EL632" i="19" s="1" a="1"/>
  <c r="EL632" i="19" s="1"/>
  <c r="M729" i="19"/>
  <c r="EL729" i="19" s="1" a="1"/>
  <c r="EL729" i="19" s="1"/>
  <c r="M765" i="19"/>
  <c r="EL765" i="19" s="1" a="1"/>
  <c r="EL765" i="19" s="1"/>
  <c r="M771" i="19"/>
  <c r="EL771" i="19" s="1" a="1"/>
  <c r="EL771" i="19" s="1"/>
  <c r="M888" i="19"/>
  <c r="EL888" i="19" s="1" a="1"/>
  <c r="EL888" i="19" s="1"/>
  <c r="M742" i="19"/>
  <c r="EL742" i="19" s="1" a="1"/>
  <c r="EL742" i="19" s="1"/>
  <c r="M276" i="19"/>
  <c r="EL276" i="19" s="1" a="1"/>
  <c r="EL276" i="19" s="1"/>
  <c r="M322" i="19"/>
  <c r="EL322" i="19" s="1" a="1"/>
  <c r="EL322" i="19" s="1"/>
  <c r="M376" i="19"/>
  <c r="M211" i="19"/>
  <c r="EL211" i="19" s="1" a="1"/>
  <c r="EL211" i="19" s="1"/>
  <c r="M308" i="19"/>
  <c r="EL308" i="19" s="1" a="1"/>
  <c r="EL308" i="19" s="1"/>
  <c r="M645" i="19"/>
  <c r="EL645" i="19" s="1" a="1"/>
  <c r="EL645" i="19" s="1"/>
  <c r="M691" i="19"/>
  <c r="EL691" i="19" s="1" a="1"/>
  <c r="EL691" i="19" s="1"/>
  <c r="M712" i="19"/>
  <c r="EL712" i="19" s="1" a="1"/>
  <c r="EL712" i="19" s="1"/>
  <c r="M97" i="19"/>
  <c r="EL97" i="19" s="1" a="1"/>
  <c r="EL97" i="19" s="1"/>
  <c r="M104" i="19"/>
  <c r="EL104" i="19" s="1" a="1"/>
  <c r="EL104" i="19" s="1"/>
  <c r="M164" i="19"/>
  <c r="EL164" i="19" s="1" a="1"/>
  <c r="EL164" i="19" s="1"/>
  <c r="M259" i="19"/>
  <c r="EL259" i="19" s="1" a="1"/>
  <c r="EL259" i="19" s="1"/>
  <c r="M349" i="19"/>
  <c r="EL349" i="19" s="1" a="1"/>
  <c r="EL349" i="19" s="1"/>
  <c r="M365" i="19"/>
  <c r="EL365" i="19" s="1" a="1"/>
  <c r="EL365" i="19" s="1"/>
  <c r="M377" i="19"/>
  <c r="EL377" i="19" s="1" a="1"/>
  <c r="EL377" i="19" s="1"/>
  <c r="M585" i="19"/>
  <c r="EL585" i="19" s="1" a="1"/>
  <c r="EL585" i="19" s="1"/>
  <c r="M22" i="19"/>
  <c r="EL22" i="19" s="1" a="1"/>
  <c r="EL22" i="19" s="1"/>
  <c r="M559" i="19"/>
  <c r="EL559" i="19" s="1" a="1"/>
  <c r="EL559" i="19" s="1"/>
  <c r="M63" i="19"/>
  <c r="EL63" i="19" s="1" a="1"/>
  <c r="EL63" i="19" s="1"/>
  <c r="M242" i="19"/>
  <c r="EL242" i="19" s="1" a="1"/>
  <c r="EL242" i="19" s="1"/>
  <c r="M260" i="19"/>
  <c r="EL260" i="19" s="1" a="1"/>
  <c r="EL260" i="19" s="1"/>
  <c r="M283" i="19"/>
  <c r="EL283" i="19" s="1" a="1"/>
  <c r="EL283" i="19" s="1"/>
  <c r="M405" i="19"/>
  <c r="EL405" i="19" s="1" a="1"/>
  <c r="EL405" i="19" s="1"/>
  <c r="M348" i="19"/>
  <c r="EL348" i="19" s="1" a="1"/>
  <c r="EL348" i="19" s="1"/>
  <c r="M358" i="19"/>
  <c r="EL358" i="19" s="1" a="1"/>
  <c r="EL358" i="19" s="1"/>
  <c r="M388" i="19"/>
  <c r="EL388" i="19" s="1" a="1"/>
  <c r="EL388" i="19" s="1"/>
  <c r="M522" i="19"/>
  <c r="EL522" i="19" s="1" a="1"/>
  <c r="EL522" i="19" s="1"/>
  <c r="M558" i="19"/>
  <c r="EL558" i="19" s="1" a="1"/>
  <c r="EL558" i="19" s="1"/>
  <c r="M578" i="19"/>
  <c r="EL578" i="19" s="1" a="1"/>
  <c r="EL578" i="19" s="1"/>
  <c r="M609" i="19"/>
  <c r="EL609" i="19" s="1" a="1"/>
  <c r="EL609" i="19" s="1"/>
  <c r="M627" i="19"/>
  <c r="EL627" i="19" s="1" a="1"/>
  <c r="EL627" i="19" s="1"/>
  <c r="M718" i="19"/>
  <c r="EL718" i="19" s="1" a="1"/>
  <c r="EL718" i="19" s="1"/>
  <c r="M731" i="19"/>
  <c r="EL731" i="19" s="1" a="1"/>
  <c r="EL731" i="19" s="1"/>
  <c r="M737" i="19"/>
  <c r="EL737" i="19" s="1" a="1"/>
  <c r="EL737" i="19" s="1"/>
  <c r="M762" i="19"/>
  <c r="EL762" i="19" s="1" a="1"/>
  <c r="EL762" i="19" s="1"/>
  <c r="M793" i="19"/>
  <c r="EL793" i="19" s="1" a="1"/>
  <c r="EL793" i="19" s="1"/>
  <c r="M826" i="19"/>
  <c r="EL826" i="19" s="1" a="1"/>
  <c r="EL826" i="19" s="1"/>
  <c r="M235" i="19"/>
  <c r="EL235" i="19" s="1" a="1"/>
  <c r="EL235" i="19" s="1"/>
  <c r="M371" i="19"/>
  <c r="EL371" i="19" s="1" a="1"/>
  <c r="EL371" i="19" s="1"/>
  <c r="M533" i="19"/>
  <c r="EL533" i="19" s="1" a="1"/>
  <c r="EL533" i="19" s="1"/>
  <c r="M600" i="19"/>
  <c r="EL600" i="19" s="1" a="1"/>
  <c r="EL600" i="19" s="1"/>
  <c r="M646" i="19"/>
  <c r="EL646" i="19" s="1" a="1"/>
  <c r="EL646" i="19" s="1"/>
  <c r="M707" i="19"/>
  <c r="EL707" i="19" s="1" a="1"/>
  <c r="EL707" i="19" s="1"/>
  <c r="M725" i="19"/>
  <c r="EL725" i="19" s="1" a="1"/>
  <c r="EL725" i="19" s="1"/>
  <c r="M738" i="19"/>
  <c r="EL738" i="19" s="1" a="1"/>
  <c r="EL738" i="19" s="1"/>
  <c r="M743" i="19"/>
  <c r="EL743" i="19" s="1" a="1"/>
  <c r="EL743" i="19" s="1"/>
  <c r="M782" i="19"/>
  <c r="EL782" i="19" s="1" a="1"/>
  <c r="EL782" i="19" s="1"/>
  <c r="M868" i="19"/>
  <c r="EL868" i="19" s="1" a="1"/>
  <c r="EL868" i="19" s="1"/>
  <c r="M884" i="19"/>
  <c r="EL884" i="19" s="1" a="1"/>
  <c r="EL884" i="19" s="1"/>
  <c r="M344" i="19"/>
  <c r="EL344" i="19" s="1" a="1"/>
  <c r="EL344" i="19" s="1"/>
  <c r="M586" i="19"/>
  <c r="EL586" i="19" s="1" a="1"/>
  <c r="EL586" i="19" s="1"/>
  <c r="M39" i="19"/>
  <c r="EL39" i="19" s="1" a="1"/>
  <c r="EL39" i="19" s="1"/>
  <c r="M449" i="19"/>
  <c r="EL449" i="19" s="1" a="1"/>
  <c r="EL449" i="19" s="1"/>
  <c r="M621" i="19"/>
  <c r="EL621" i="19" s="1" a="1"/>
  <c r="EL621" i="19" s="1"/>
  <c r="M755" i="19"/>
  <c r="EL755" i="19" s="1" a="1"/>
  <c r="EL755" i="19" s="1"/>
  <c r="M866" i="19"/>
  <c r="EL866" i="19" s="1" a="1"/>
  <c r="EL866" i="19" s="1"/>
  <c r="M309" i="19"/>
  <c r="EL309" i="19" s="1" a="1"/>
  <c r="EL309" i="19" s="1"/>
  <c r="M316" i="19"/>
  <c r="EL316" i="19" s="1" a="1"/>
  <c r="EL316" i="19" s="1"/>
  <c r="M343" i="19"/>
  <c r="EL343" i="19" s="1" a="1"/>
  <c r="EL343" i="19" s="1"/>
  <c r="M432" i="19"/>
  <c r="EL432" i="19" s="1" a="1"/>
  <c r="EL432" i="19" s="1"/>
  <c r="M438" i="19"/>
  <c r="EL438" i="19" s="1" a="1"/>
  <c r="EL438" i="19" s="1"/>
  <c r="M450" i="19"/>
  <c r="EL450" i="19" s="1" a="1"/>
  <c r="EL450" i="19" s="1"/>
  <c r="M331" i="19"/>
  <c r="EL331" i="19" s="1" a="1"/>
  <c r="EL331" i="19" s="1"/>
  <c r="M571" i="19"/>
  <c r="EL571" i="19" s="1" a="1"/>
  <c r="EL571" i="19" s="1"/>
  <c r="M713" i="19"/>
  <c r="EL713" i="19" s="1" a="1"/>
  <c r="EL713" i="19" s="1"/>
  <c r="M794" i="19"/>
  <c r="EL794" i="19" s="1" a="1"/>
  <c r="EL794" i="19" s="1"/>
  <c r="M827" i="19"/>
  <c r="EL827" i="19" s="1" a="1"/>
  <c r="EL827" i="19" s="1"/>
  <c r="M837" i="19"/>
  <c r="EL837" i="19" s="1" a="1"/>
  <c r="EL837" i="19" s="1"/>
  <c r="M439" i="19"/>
  <c r="EL439" i="19" s="1" a="1"/>
  <c r="EL439" i="19" s="1"/>
  <c r="M95" i="19"/>
  <c r="EL95" i="19" s="1" a="1"/>
  <c r="EL95" i="19" s="1"/>
  <c r="M394" i="19"/>
  <c r="EL394" i="19" s="1" a="1"/>
  <c r="EL394" i="19" s="1"/>
  <c r="M503" i="19"/>
  <c r="EL503" i="19" s="1" a="1"/>
  <c r="EL503" i="19" s="1"/>
  <c r="M537" i="19"/>
  <c r="EL537" i="19" s="1" a="1"/>
  <c r="EL537" i="19" s="1"/>
  <c r="M618" i="19"/>
  <c r="EL618" i="19" s="1" a="1"/>
  <c r="EL618" i="19" s="1"/>
  <c r="M624" i="19"/>
  <c r="EL624" i="19" s="1" a="1"/>
  <c r="EL624" i="19" s="1"/>
  <c r="M642" i="19"/>
  <c r="EL642" i="19" s="1" a="1"/>
  <c r="EL642" i="19" s="1"/>
  <c r="M648" i="19"/>
  <c r="EL648" i="19" s="1" a="1"/>
  <c r="EL648" i="19" s="1"/>
  <c r="M684" i="19"/>
  <c r="EL684" i="19" s="1" a="1"/>
  <c r="EL684" i="19" s="1"/>
  <c r="M727" i="19"/>
  <c r="EL727" i="19" s="1" a="1"/>
  <c r="EL727" i="19" s="1"/>
  <c r="M734" i="19"/>
  <c r="EL734" i="19" s="1" a="1"/>
  <c r="EL734" i="19" s="1"/>
  <c r="M759" i="19"/>
  <c r="EL759" i="19" s="1" a="1"/>
  <c r="EL759" i="19" s="1"/>
  <c r="M769" i="19"/>
  <c r="EL769" i="19" s="1" a="1"/>
  <c r="EL769" i="19" s="1"/>
  <c r="M784" i="19"/>
  <c r="EL784" i="19" s="1" a="1"/>
  <c r="EL784" i="19" s="1"/>
  <c r="M790" i="19"/>
  <c r="EL790" i="19" s="1" a="1"/>
  <c r="EL790" i="19" s="1"/>
  <c r="M802" i="19"/>
  <c r="EL802" i="19" s="1" a="1"/>
  <c r="EL802" i="19" s="1"/>
  <c r="M829" i="19"/>
  <c r="EL829" i="19" s="1" a="1"/>
  <c r="EL829" i="19" s="1"/>
  <c r="M860" i="19"/>
  <c r="EL860" i="19" s="1" a="1"/>
  <c r="EL860" i="19" s="1"/>
  <c r="M153" i="19"/>
  <c r="EL153" i="19" s="1" a="1"/>
  <c r="EL153" i="19" s="1"/>
  <c r="M176" i="19"/>
  <c r="EL176" i="19" s="1" a="1"/>
  <c r="EL176" i="19" s="1"/>
  <c r="M611" i="19"/>
  <c r="EL611" i="19" s="1" a="1"/>
  <c r="EL611" i="19" s="1"/>
  <c r="M623" i="19"/>
  <c r="EL623" i="19" s="1" a="1"/>
  <c r="EL623" i="19" s="1"/>
  <c r="M635" i="19"/>
  <c r="EL635" i="19" s="1" a="1"/>
  <c r="EL635" i="19" s="1"/>
  <c r="M701" i="19"/>
  <c r="EL701" i="19" s="1" a="1"/>
  <c r="EL701" i="19" s="1"/>
  <c r="M733" i="19"/>
  <c r="EL733" i="19" s="1" a="1"/>
  <c r="EL733" i="19" s="1"/>
  <c r="M801" i="19"/>
  <c r="EL801" i="19" s="1" a="1"/>
  <c r="EL801" i="19" s="1"/>
  <c r="M843" i="19"/>
  <c r="EL843" i="19" s="1" a="1"/>
  <c r="EL843" i="19" s="1"/>
  <c r="M166" i="19"/>
  <c r="EL166" i="19" s="1" a="1"/>
  <c r="EL166" i="19" s="1"/>
  <c r="M226" i="19"/>
  <c r="EL226" i="19" s="1" a="1"/>
  <c r="EL226" i="19" s="1"/>
  <c r="M243" i="19"/>
  <c r="EL243" i="19" s="1" a="1"/>
  <c r="EL243" i="19" s="1"/>
  <c r="M255" i="19"/>
  <c r="EL255" i="19" s="1" a="1"/>
  <c r="EL255" i="19" s="1"/>
  <c r="M351" i="19"/>
  <c r="EL351" i="19" s="1" a="1"/>
  <c r="EL351" i="19" s="1"/>
  <c r="M391" i="19"/>
  <c r="EL391" i="19" s="1" a="1"/>
  <c r="EL391" i="19" s="1"/>
  <c r="M446" i="19"/>
  <c r="EL446" i="19" s="1" a="1"/>
  <c r="EL446" i="19" s="1"/>
  <c r="M458" i="19"/>
  <c r="EL458" i="19" s="1" a="1"/>
  <c r="EL458" i="19" s="1"/>
  <c r="M519" i="19"/>
  <c r="EL519" i="19" s="1" a="1"/>
  <c r="EL519" i="19" s="1"/>
  <c r="M547" i="19"/>
  <c r="EL547" i="19" s="1" a="1"/>
  <c r="EL547" i="19" s="1"/>
  <c r="M552" i="19"/>
  <c r="EL552" i="19" s="1" a="1"/>
  <c r="EL552" i="19" s="1"/>
  <c r="M24" i="19"/>
  <c r="EL24" i="19" s="1" a="1"/>
  <c r="EL24" i="19" s="1"/>
  <c r="M34" i="19"/>
  <c r="EL34" i="19" s="1" a="1"/>
  <c r="EL34" i="19" s="1"/>
  <c r="M40" i="19"/>
  <c r="EL40" i="19" s="1" a="1"/>
  <c r="EL40" i="19" s="1"/>
  <c r="M54" i="19"/>
  <c r="EL54" i="19" s="1" a="1"/>
  <c r="EL54" i="19" s="1"/>
  <c r="M59" i="19"/>
  <c r="EL59" i="19" s="1" a="1"/>
  <c r="EL59" i="19" s="1"/>
  <c r="M72" i="19"/>
  <c r="EL72" i="19" s="1" a="1"/>
  <c r="EL72" i="19" s="1"/>
  <c r="M154" i="19"/>
  <c r="EL154" i="19" s="1" a="1"/>
  <c r="EL154" i="19" s="1"/>
  <c r="M160" i="19"/>
  <c r="M173" i="19"/>
  <c r="EL173" i="19" s="1" a="1"/>
  <c r="EL173" i="19" s="1"/>
  <c r="M205" i="19"/>
  <c r="EL205" i="19" s="1" a="1"/>
  <c r="EL205" i="19" s="1"/>
  <c r="M215" i="19"/>
  <c r="EL215" i="19" s="1" a="1"/>
  <c r="EL215" i="19" s="1"/>
  <c r="EL272" i="19" a="1"/>
  <c r="EL272" i="19" s="1"/>
  <c r="M291" i="19"/>
  <c r="EL291" i="19" s="1" a="1"/>
  <c r="EL291" i="19" s="1"/>
  <c r="M299" i="19"/>
  <c r="EL299" i="19" s="1" a="1"/>
  <c r="EL299" i="19" s="1"/>
  <c r="M305" i="19"/>
  <c r="EL305" i="19" s="1" a="1"/>
  <c r="EL305" i="19" s="1"/>
  <c r="M327" i="19"/>
  <c r="EL327" i="19" s="1" a="1"/>
  <c r="EL327" i="19" s="1"/>
  <c r="M93" i="19"/>
  <c r="EL93" i="19" s="1" a="1"/>
  <c r="EL93" i="19" s="1"/>
  <c r="M107" i="19"/>
  <c r="EL107" i="19" s="1" a="1"/>
  <c r="EL107" i="19" s="1"/>
  <c r="M238" i="19"/>
  <c r="EL238" i="19" s="1" a="1"/>
  <c r="EL238" i="19" s="1"/>
  <c r="M244" i="19"/>
  <c r="EL244" i="19" s="1" a="1"/>
  <c r="EL244" i="19" s="1"/>
  <c r="M250" i="19"/>
  <c r="EL250" i="19" s="1" a="1"/>
  <c r="EL250" i="19" s="1"/>
  <c r="M256" i="19"/>
  <c r="EL256" i="19" s="1" a="1"/>
  <c r="EL256" i="19" s="1"/>
  <c r="M264" i="19"/>
  <c r="EL264" i="19" s="1" a="1"/>
  <c r="EL264" i="19" s="1"/>
  <c r="M279" i="19"/>
  <c r="EL279" i="19" s="1" a="1"/>
  <c r="EL279" i="19" s="1"/>
  <c r="M393" i="19"/>
  <c r="EL393" i="19" s="1" a="1"/>
  <c r="EL393" i="19" s="1"/>
  <c r="M413" i="19"/>
  <c r="EL413" i="19" s="1" a="1"/>
  <c r="EL413" i="19" s="1"/>
  <c r="M271" i="19"/>
  <c r="EL271" i="19" s="1" a="1"/>
  <c r="EL271" i="19" s="1"/>
  <c r="M304" i="19"/>
  <c r="EL304" i="19" s="1" a="1"/>
  <c r="EL304" i="19" s="1"/>
  <c r="M567" i="19"/>
  <c r="EL567" i="19" s="1" a="1"/>
  <c r="EL567" i="19" s="1"/>
  <c r="M601" i="19"/>
  <c r="EL601" i="19" s="1" a="1"/>
  <c r="EL601" i="19" s="1"/>
  <c r="M683" i="19"/>
  <c r="EL683" i="19" s="1" a="1"/>
  <c r="EL683" i="19" s="1"/>
  <c r="M714" i="19"/>
  <c r="EL714" i="19" s="1" a="1"/>
  <c r="EL714" i="19" s="1"/>
  <c r="M726" i="19"/>
  <c r="EL726" i="19" s="1" a="1"/>
  <c r="EL726" i="19" s="1"/>
  <c r="M739" i="19"/>
  <c r="EL739" i="19" s="1" a="1"/>
  <c r="EL739" i="19" s="1"/>
  <c r="M758" i="19"/>
  <c r="EL758" i="19" s="1" a="1"/>
  <c r="EL758" i="19" s="1"/>
  <c r="M783" i="19"/>
  <c r="EL783" i="19" s="1" a="1"/>
  <c r="EL783" i="19" s="1"/>
  <c r="M789" i="19"/>
  <c r="EL789" i="19" s="1" a="1"/>
  <c r="EL789" i="19" s="1"/>
  <c r="M813" i="19"/>
  <c r="EL813" i="19" s="1" a="1"/>
  <c r="EL813" i="19" s="1"/>
  <c r="M237" i="19"/>
  <c r="M278" i="19"/>
  <c r="EL278" i="19" s="1" a="1"/>
  <c r="EL278" i="19" s="1"/>
  <c r="M284" i="19"/>
  <c r="EL284" i="19" s="1" a="1"/>
  <c r="EL284" i="19" s="1"/>
  <c r="M345" i="19"/>
  <c r="EL345" i="19" s="1" a="1"/>
  <c r="EL345" i="19" s="1"/>
  <c r="M367" i="19"/>
  <c r="EL367" i="19" s="1" a="1"/>
  <c r="EL367" i="19" s="1"/>
  <c r="M380" i="19"/>
  <c r="EL380" i="19" s="1" a="1"/>
  <c r="EL380" i="19" s="1"/>
  <c r="M385" i="19"/>
  <c r="EL385" i="19" s="1" a="1"/>
  <c r="EL385" i="19" s="1"/>
  <c r="M399" i="19"/>
  <c r="EL399" i="19" s="1" a="1"/>
  <c r="EL399" i="19" s="1"/>
  <c r="M412" i="19"/>
  <c r="EL412" i="19" s="1" a="1"/>
  <c r="EL412" i="19" s="1"/>
  <c r="M427" i="19"/>
  <c r="EL427" i="19" s="1" a="1"/>
  <c r="EL427" i="19" s="1"/>
  <c r="M434" i="19"/>
  <c r="EL434" i="19" s="1" a="1"/>
  <c r="EL434" i="19" s="1"/>
  <c r="M588" i="19"/>
  <c r="EL588" i="19" s="1" a="1"/>
  <c r="EL588" i="19" s="1"/>
  <c r="M637" i="19"/>
  <c r="EL637" i="19" s="1" a="1"/>
  <c r="EL637" i="19" s="1"/>
  <c r="M696" i="19"/>
  <c r="EL696" i="19" s="1" a="1"/>
  <c r="EL696" i="19" s="1"/>
  <c r="M716" i="19"/>
  <c r="EL716" i="19" s="1" a="1"/>
  <c r="EL716" i="19" s="1"/>
  <c r="M740" i="19"/>
  <c r="EL740" i="19" s="1" a="1"/>
  <c r="EL740" i="19" s="1"/>
  <c r="M760" i="19"/>
  <c r="EL760" i="19" s="1" a="1"/>
  <c r="EL760" i="19" s="1"/>
  <c r="M803" i="19"/>
  <c r="EL803" i="19" s="1" a="1"/>
  <c r="EL803" i="19" s="1"/>
  <c r="M819" i="19"/>
  <c r="EL819" i="19" s="1" a="1"/>
  <c r="EL819" i="19" s="1"/>
  <c r="M830" i="19"/>
  <c r="EL830" i="19" s="1" a="1"/>
  <c r="EL830" i="19" s="1"/>
  <c r="M876" i="19"/>
  <c r="EL876" i="19" s="1" a="1"/>
  <c r="EL876" i="19" s="1"/>
  <c r="M13" i="19"/>
  <c r="EL13" i="19" s="1" a="1"/>
  <c r="EL13" i="19" s="1"/>
  <c r="M74" i="19"/>
  <c r="EL74" i="19" s="1" a="1"/>
  <c r="EL74" i="19" s="1"/>
  <c r="M80" i="19"/>
  <c r="EL80" i="19" s="1" a="1"/>
  <c r="EL80" i="19" s="1"/>
  <c r="M129" i="19"/>
  <c r="EL129" i="19" s="1" a="1"/>
  <c r="EL129" i="19" s="1"/>
  <c r="M179" i="19"/>
  <c r="EL179" i="19" s="1" a="1"/>
  <c r="EL179" i="19" s="1"/>
  <c r="M209" i="19"/>
  <c r="EL209" i="19" s="1" a="1"/>
  <c r="EL209" i="19" s="1"/>
  <c r="M329" i="19"/>
  <c r="EL329" i="19" s="1" a="1"/>
  <c r="EL329" i="19" s="1"/>
  <c r="M497" i="19"/>
  <c r="EL497" i="19" s="1" a="1"/>
  <c r="EL497" i="19" s="1"/>
  <c r="M638" i="19"/>
  <c r="EL638" i="19" s="1" a="1"/>
  <c r="EL638" i="19" s="1"/>
  <c r="M690" i="19"/>
  <c r="EL690" i="19" s="1" a="1"/>
  <c r="EL690" i="19" s="1"/>
  <c r="M753" i="19"/>
  <c r="EL753" i="19" s="1" a="1"/>
  <c r="EL753" i="19" s="1"/>
  <c r="M831" i="19"/>
  <c r="EL831" i="19" s="1" a="1"/>
  <c r="EL831" i="19" s="1"/>
  <c r="M66" i="19"/>
  <c r="EL66" i="19" s="1" a="1"/>
  <c r="EL66" i="19" s="1"/>
  <c r="M28" i="19"/>
  <c r="EL28" i="19" s="1" a="1"/>
  <c r="EL28" i="19" s="1"/>
  <c r="M41" i="19"/>
  <c r="EL41" i="19" s="1" a="1"/>
  <c r="EL41" i="19" s="1"/>
  <c r="M55" i="19"/>
  <c r="EL55" i="19" s="1" a="1"/>
  <c r="EL55" i="19" s="1"/>
  <c r="M60" i="19"/>
  <c r="EL60" i="19" s="1" a="1"/>
  <c r="EL60" i="19" s="1"/>
  <c r="M79" i="19"/>
  <c r="EL79" i="19" s="1" a="1"/>
  <c r="EL79" i="19" s="1"/>
  <c r="M128" i="19"/>
  <c r="EL128" i="19" s="1" a="1"/>
  <c r="EL128" i="19" s="1"/>
  <c r="M134" i="19"/>
  <c r="EL134" i="19" s="1" a="1"/>
  <c r="EL134" i="19" s="1"/>
  <c r="M149" i="19"/>
  <c r="EL149" i="19" s="1" a="1"/>
  <c r="EL149" i="19" s="1"/>
  <c r="M155" i="19"/>
  <c r="EL155" i="19" s="1" a="1"/>
  <c r="EL155" i="19" s="1"/>
  <c r="M161" i="19"/>
  <c r="EL161" i="19" s="1" a="1"/>
  <c r="EL161" i="19" s="1"/>
  <c r="M195" i="19"/>
  <c r="EL195" i="19" s="1" a="1"/>
  <c r="EL195" i="19" s="1"/>
  <c r="M207" i="19"/>
  <c r="EL207" i="19" s="1" a="1"/>
  <c r="EL207" i="19" s="1"/>
  <c r="M286" i="19"/>
  <c r="EL286" i="19" s="1" a="1"/>
  <c r="EL286" i="19" s="1"/>
  <c r="M300" i="19"/>
  <c r="EL300" i="19" s="1" a="1"/>
  <c r="EL300" i="19" s="1"/>
  <c r="M306" i="19"/>
  <c r="EL306" i="19" s="1" a="1"/>
  <c r="EL306" i="19" s="1"/>
  <c r="M328" i="19"/>
  <c r="EL328" i="19" s="1" a="1"/>
  <c r="EL328" i="19" s="1"/>
  <c r="M496" i="19"/>
  <c r="EL496" i="19" s="1" a="1"/>
  <c r="EL496" i="19" s="1"/>
  <c r="M520" i="19"/>
  <c r="EL520" i="19" s="1" a="1"/>
  <c r="EL520" i="19" s="1"/>
  <c r="M526" i="19"/>
  <c r="EL526" i="19" s="1" a="1"/>
  <c r="EL526" i="19" s="1"/>
  <c r="M536" i="19"/>
  <c r="EL536" i="19" s="1" a="1"/>
  <c r="EL536" i="19" s="1"/>
  <c r="M539" i="19"/>
  <c r="EL539" i="19" s="1" a="1"/>
  <c r="EL539" i="19" s="1"/>
  <c r="M548" i="19"/>
  <c r="EL548" i="19" s="1" a="1"/>
  <c r="EL548" i="19" s="1"/>
  <c r="M587" i="19"/>
  <c r="EL587" i="19" s="1" a="1"/>
  <c r="EL587" i="19" s="1"/>
  <c r="M592" i="19"/>
  <c r="EL592" i="19" s="1" a="1"/>
  <c r="EL592" i="19" s="1"/>
  <c r="M42" i="19"/>
  <c r="EL42" i="19" s="1" a="1"/>
  <c r="EL42" i="19" s="1"/>
  <c r="M102" i="19"/>
  <c r="EL102" i="19" s="1" a="1"/>
  <c r="EL102" i="19" s="1"/>
  <c r="M108" i="19"/>
  <c r="EL108" i="19" s="1" a="1"/>
  <c r="EL108" i="19" s="1"/>
  <c r="M208" i="19"/>
  <c r="EL208" i="19" s="1" a="1"/>
  <c r="EL208" i="19" s="1"/>
  <c r="M239" i="19"/>
  <c r="EL239" i="19" s="1" a="1"/>
  <c r="EL239" i="19" s="1"/>
  <c r="M265" i="19"/>
  <c r="EL265" i="19" s="1" a="1"/>
  <c r="EL265" i="19" s="1"/>
  <c r="M268" i="19"/>
  <c r="EL268" i="19" s="1" a="1"/>
  <c r="EL268" i="19" s="1"/>
  <c r="M280" i="19"/>
  <c r="EL280" i="19" s="1" a="1"/>
  <c r="EL280" i="19" s="1"/>
  <c r="M575" i="19"/>
  <c r="EL575" i="19" s="1" a="1"/>
  <c r="EL575" i="19" s="1"/>
  <c r="M582" i="19"/>
  <c r="EL582" i="19" s="1" a="1"/>
  <c r="EL582" i="19" s="1"/>
  <c r="M593" i="19"/>
  <c r="EL593" i="19" s="1" a="1"/>
  <c r="EL593" i="19" s="1"/>
  <c r="M693" i="19"/>
  <c r="EL693" i="19" s="1" a="1"/>
  <c r="EL693" i="19" s="1"/>
  <c r="M703" i="19"/>
  <c r="EL703" i="19" s="1" a="1"/>
  <c r="EL703" i="19" s="1"/>
  <c r="M735" i="19"/>
  <c r="EL735" i="19" s="1" a="1"/>
  <c r="EL735" i="19" s="1"/>
  <c r="M797" i="19"/>
  <c r="EL797" i="19" s="1" a="1"/>
  <c r="EL797" i="19" s="1"/>
  <c r="M847" i="19"/>
  <c r="EL847" i="19" s="1" a="1"/>
  <c r="EL847" i="19" s="1"/>
  <c r="M861" i="19"/>
  <c r="EL861" i="19" s="1" a="1"/>
  <c r="EL861" i="19" s="1"/>
  <c r="M871" i="19"/>
  <c r="EL871" i="19" s="1" a="1"/>
  <c r="EL871" i="19" s="1"/>
  <c r="M402" i="19"/>
  <c r="EL402" i="19" s="1" a="1"/>
  <c r="EL402" i="19" s="1"/>
  <c r="M8" i="19"/>
  <c r="EL8" i="19" s="1" a="1"/>
  <c r="EL8" i="19" s="1"/>
  <c r="M14" i="19"/>
  <c r="EL14" i="19" s="1" a="1"/>
  <c r="EL14" i="19" s="1"/>
  <c r="M37" i="19"/>
  <c r="M61" i="19"/>
  <c r="EL61" i="19" s="1" a="1"/>
  <c r="EL61" i="19" s="1"/>
  <c r="M130" i="19"/>
  <c r="EL130" i="19" s="1" a="1"/>
  <c r="EL130" i="19" s="1"/>
  <c r="M151" i="19"/>
  <c r="EL151" i="19" s="1" a="1"/>
  <c r="EL151" i="19" s="1"/>
  <c r="M170" i="19"/>
  <c r="EL170" i="19" s="1" a="1"/>
  <c r="EL170" i="19" s="1"/>
  <c r="M197" i="19"/>
  <c r="EL197" i="19" s="1" a="1"/>
  <c r="EL197" i="19" s="1"/>
  <c r="M302" i="19"/>
  <c r="EL302" i="19" s="1" a="1"/>
  <c r="EL302" i="19" s="1"/>
  <c r="M528" i="19"/>
  <c r="EL528" i="19" s="1" a="1"/>
  <c r="EL528" i="19" s="1"/>
  <c r="M30" i="19"/>
  <c r="EL30" i="19" s="1" a="1"/>
  <c r="EL30" i="19" s="1"/>
  <c r="M540" i="19"/>
  <c r="EL540" i="19" s="1" a="1"/>
  <c r="EL540" i="19" s="1"/>
  <c r="M556" i="19"/>
  <c r="EL556" i="19" s="1" a="1"/>
  <c r="EL556" i="19" s="1"/>
  <c r="M67" i="19"/>
  <c r="EL67" i="19" s="1" a="1"/>
  <c r="EL67" i="19" s="1"/>
  <c r="M269" i="19"/>
  <c r="EL269" i="19" s="1" a="1"/>
  <c r="EL269" i="19" s="1"/>
  <c r="M786" i="19"/>
  <c r="EL786" i="19" s="1" a="1"/>
  <c r="EL786" i="19" s="1"/>
  <c r="M9" i="19"/>
  <c r="EL9" i="19" s="1" a="1"/>
  <c r="EL9" i="19" s="1"/>
  <c r="M15" i="19"/>
  <c r="EL15" i="19" s="1" a="1"/>
  <c r="EL15" i="19" s="1"/>
  <c r="M38" i="19"/>
  <c r="EL38" i="19" s="1" a="1"/>
  <c r="EL38" i="19" s="1"/>
  <c r="M62" i="19"/>
  <c r="EL62" i="19" s="1" a="1"/>
  <c r="EL62" i="19" s="1"/>
  <c r="M82" i="19"/>
  <c r="EL82" i="19" s="1" a="1"/>
  <c r="EL82" i="19" s="1"/>
  <c r="M131" i="19"/>
  <c r="EL131" i="19" s="1" a="1"/>
  <c r="EL131" i="19" s="1"/>
  <c r="M158" i="19"/>
  <c r="EL158" i="19" s="1" a="1"/>
  <c r="EL158" i="19" s="1"/>
  <c r="M198" i="19"/>
  <c r="EL198" i="19" s="1" a="1"/>
  <c r="EL198" i="19" s="1"/>
  <c r="M303" i="19"/>
  <c r="EL303" i="19" s="1" a="1"/>
  <c r="EL303" i="19" s="1"/>
  <c r="M515" i="19"/>
  <c r="EL515" i="19" s="1" a="1"/>
  <c r="EL515" i="19" s="1"/>
  <c r="M523" i="19"/>
  <c r="EL523" i="19" s="1" a="1"/>
  <c r="EL523" i="19" s="1"/>
  <c r="M550" i="19"/>
  <c r="EL550" i="19" s="1" a="1"/>
  <c r="EL550" i="19" s="1"/>
  <c r="M579" i="19"/>
  <c r="EL579" i="19" s="1" a="1"/>
  <c r="EL579" i="19" s="1"/>
  <c r="M293" i="19"/>
  <c r="EL293" i="19" s="1" a="1"/>
  <c r="EL293" i="19" s="1"/>
  <c r="M321" i="19"/>
  <c r="EL321" i="19" s="1" a="1"/>
  <c r="EL321" i="19" s="1"/>
  <c r="M334" i="19"/>
  <c r="EL334" i="19" s="1" a="1"/>
  <c r="EL334" i="19" s="1"/>
  <c r="M357" i="19"/>
  <c r="EL357" i="19" s="1" a="1"/>
  <c r="EL357" i="19" s="1"/>
  <c r="M363" i="19"/>
  <c r="EL363" i="19" s="1" a="1"/>
  <c r="EL363" i="19" s="1"/>
  <c r="M369" i="19"/>
  <c r="EL369" i="19" s="1" a="1"/>
  <c r="EL369" i="19" s="1"/>
  <c r="M375" i="19"/>
  <c r="EL375" i="19" s="1" a="1"/>
  <c r="EL375" i="19" s="1"/>
  <c r="M387" i="19"/>
  <c r="EL387" i="19" s="1" a="1"/>
  <c r="EL387" i="19" s="1"/>
  <c r="M401" i="19"/>
  <c r="EL401" i="19" s="1" a="1"/>
  <c r="EL401" i="19" s="1"/>
  <c r="M408" i="19"/>
  <c r="EL408" i="19" s="1" a="1"/>
  <c r="EL408" i="19" s="1"/>
  <c r="M442" i="19"/>
  <c r="EL442" i="19" s="1" a="1"/>
  <c r="EL442" i="19" s="1"/>
  <c r="M454" i="19"/>
  <c r="EL454" i="19" s="1" a="1"/>
  <c r="EL454" i="19" s="1"/>
  <c r="M36" i="19"/>
  <c r="EL36" i="19" s="1" a="1"/>
  <c r="EL36" i="19" s="1"/>
  <c r="M307" i="19"/>
  <c r="EL307" i="19" s="1" a="1"/>
  <c r="EL307" i="19" s="1"/>
  <c r="M103" i="19"/>
  <c r="EL103" i="19" s="1" a="1"/>
  <c r="EL103" i="19" s="1"/>
  <c r="M281" i="19"/>
  <c r="EL281" i="19" s="1" a="1"/>
  <c r="EL281" i="19" s="1"/>
  <c r="M288" i="19"/>
  <c r="EL288" i="19" s="1" a="1"/>
  <c r="EL288" i="19" s="1"/>
  <c r="M342" i="19"/>
  <c r="EL342" i="19" s="1" a="1"/>
  <c r="EL342" i="19" s="1"/>
  <c r="M364" i="19"/>
  <c r="EL364" i="19" s="1" a="1"/>
  <c r="EL364" i="19" s="1"/>
  <c r="M370" i="19"/>
  <c r="EL370" i="19" s="1" a="1"/>
  <c r="EL370" i="19" s="1"/>
  <c r="M589" i="19"/>
  <c r="EL589" i="19" s="1" a="1"/>
  <c r="EL589" i="19" s="1"/>
  <c r="M644" i="19"/>
  <c r="EL644" i="19" s="1" a="1"/>
  <c r="EL644" i="19" s="1"/>
  <c r="M704" i="19"/>
  <c r="EL704" i="19" s="1" a="1"/>
  <c r="EL704" i="19" s="1"/>
  <c r="M792" i="19"/>
  <c r="EL792" i="19" s="1" a="1"/>
  <c r="EL792" i="19" s="1"/>
  <c r="M856" i="19"/>
  <c r="EL856" i="19" s="1" a="1"/>
  <c r="EL856" i="19" s="1"/>
  <c r="M862" i="19"/>
  <c r="EL862" i="19" s="1" a="1"/>
  <c r="EL862" i="19" s="1"/>
  <c r="M70" i="19"/>
  <c r="EL70" i="19" s="1" a="1"/>
  <c r="EL70" i="19" s="1"/>
  <c r="M92" i="19"/>
  <c r="EL92" i="19" s="1" a="1"/>
  <c r="EL92" i="19" s="1"/>
  <c r="M105" i="19"/>
  <c r="EL105" i="19" s="1" a="1"/>
  <c r="EL105" i="19" s="1"/>
  <c r="M140" i="19"/>
  <c r="EL140" i="19" s="1" a="1"/>
  <c r="EL140" i="19" s="1"/>
  <c r="M545" i="19"/>
  <c r="EL545" i="19" s="1" a="1"/>
  <c r="EL545" i="19" s="1"/>
  <c r="M10" i="19"/>
  <c r="EL10" i="19" s="1" a="1"/>
  <c r="EL10" i="19" s="1"/>
  <c r="M23" i="19"/>
  <c r="EL23" i="19" s="1" a="1"/>
  <c r="EL23" i="19" s="1"/>
  <c r="M53" i="19"/>
  <c r="EL53" i="19" s="1" a="1"/>
  <c r="EL53" i="19" s="1"/>
  <c r="M71" i="19"/>
  <c r="EL71" i="19" s="1" a="1"/>
  <c r="EL71" i="19" s="1"/>
  <c r="M83" i="19"/>
  <c r="EL83" i="19" s="1" a="1"/>
  <c r="EL83" i="19" s="1"/>
  <c r="M159" i="19"/>
  <c r="EL159" i="19" s="1" a="1"/>
  <c r="EL159" i="19" s="1"/>
  <c r="M318" i="19"/>
  <c r="EL318" i="19" s="1" a="1"/>
  <c r="EL318" i="19" s="1"/>
  <c r="M546" i="19"/>
  <c r="EL546" i="19" s="1" a="1"/>
  <c r="EL546" i="19" s="1"/>
  <c r="M181" i="19"/>
  <c r="EL181" i="19" s="1" a="1"/>
  <c r="EL181" i="19" s="1"/>
  <c r="M123" i="19"/>
  <c r="EL123" i="19" s="1" a="1"/>
  <c r="EL123" i="19" s="1"/>
  <c r="M135" i="19"/>
  <c r="EL135" i="19" s="1" a="1"/>
  <c r="EL135" i="19" s="1"/>
  <c r="M84" i="19"/>
  <c r="EL84" i="19" s="1" a="1"/>
  <c r="EL84" i="19" s="1"/>
  <c r="M100" i="19"/>
  <c r="EL100" i="19" s="1" a="1"/>
  <c r="EL100" i="19" s="1"/>
  <c r="M106" i="19"/>
  <c r="EL106" i="19" s="1" a="1"/>
  <c r="EL106" i="19" s="1"/>
  <c r="M178" i="19"/>
  <c r="EL178" i="19" s="1" a="1"/>
  <c r="EL178" i="19" s="1"/>
  <c r="M236" i="19"/>
  <c r="EL236" i="19" s="1" a="1"/>
  <c r="EL236" i="19" s="1"/>
  <c r="M857" i="19"/>
  <c r="EL857" i="19" s="1" a="1"/>
  <c r="EL857" i="19" s="1"/>
  <c r="M850" i="19"/>
  <c r="EL850" i="19" s="1" a="1"/>
  <c r="EL850" i="19" s="1"/>
  <c r="M165" i="19"/>
  <c r="EL165" i="19" s="1" a="1"/>
  <c r="EL165" i="19" s="1"/>
  <c r="M332" i="19"/>
  <c r="EL332" i="19" s="1" a="1"/>
  <c r="EL332" i="19" s="1"/>
  <c r="M622" i="19"/>
  <c r="EL622" i="19" s="1" a="1"/>
  <c r="EL622" i="19" s="1"/>
  <c r="M21" i="19"/>
  <c r="EL21" i="19" s="1" a="1"/>
  <c r="EL21" i="19" s="1"/>
  <c r="M744" i="19"/>
  <c r="EL744" i="19" s="1" a="1"/>
  <c r="EL744" i="19" s="1"/>
  <c r="M324" i="19"/>
  <c r="EL324" i="19" s="1" a="1"/>
  <c r="EL324" i="19" s="1"/>
  <c r="M452" i="19"/>
  <c r="EL452" i="19" s="1" a="1"/>
  <c r="EL452" i="19" s="1"/>
  <c r="M177" i="19"/>
  <c r="EL177" i="19" s="1" a="1"/>
  <c r="EL177" i="19" s="1"/>
  <c r="M532" i="19"/>
  <c r="EL532" i="19" s="1" a="1"/>
  <c r="EL532" i="19" s="1"/>
  <c r="M680" i="19"/>
  <c r="EL680" i="19" s="1" a="1"/>
  <c r="EL680" i="19" s="1"/>
  <c r="M700" i="19"/>
  <c r="EL700" i="19" s="1" a="1"/>
  <c r="EL700" i="19" s="1"/>
  <c r="M825" i="19"/>
  <c r="EL825" i="19" s="1" a="1"/>
  <c r="EL825" i="19" s="1"/>
  <c r="M741" i="19"/>
  <c r="EL741" i="19" s="1" a="1"/>
  <c r="EL741" i="19" s="1"/>
  <c r="M444" i="19"/>
  <c r="EL444" i="19" s="1" a="1"/>
  <c r="EL444" i="19" s="1"/>
  <c r="M563" i="19"/>
  <c r="EL563" i="19" s="1" a="1"/>
  <c r="EL563" i="19" s="1"/>
  <c r="M849" i="19"/>
  <c r="EL849" i="19" s="1" a="1"/>
  <c r="EL849" i="19" s="1"/>
  <c r="M543" i="19"/>
  <c r="EL543" i="19" s="1" a="1"/>
  <c r="EL543" i="19" s="1"/>
  <c r="M775" i="19"/>
  <c r="EL775" i="19" s="1" a="1"/>
  <c r="EL775" i="19" s="1"/>
  <c r="M167" i="19"/>
  <c r="EL167" i="19" s="1" a="1"/>
  <c r="EL167" i="19" s="1"/>
  <c r="M612" i="19"/>
  <c r="EL612" i="19" s="1" a="1"/>
  <c r="EL612" i="19" s="1"/>
  <c r="M436" i="19"/>
  <c r="EL436" i="19" s="1" a="1"/>
  <c r="EL436" i="19" s="1"/>
  <c r="M362" i="19"/>
  <c r="EL362" i="19" s="1" a="1"/>
  <c r="EL362" i="19" s="1"/>
  <c r="M564" i="19"/>
  <c r="EL564" i="19" s="1" a="1"/>
  <c r="EL564" i="19" s="1"/>
  <c r="M111" i="19"/>
  <c r="EL111" i="19" s="1" a="1"/>
  <c r="EL111" i="19" s="1"/>
  <c r="M323" i="19"/>
  <c r="EL323" i="19" s="1" a="1"/>
  <c r="EL323" i="19" s="1"/>
  <c r="M453" i="19"/>
  <c r="EL453" i="19" s="1" a="1"/>
  <c r="EL453" i="19" s="1"/>
  <c r="M456" i="19"/>
  <c r="EL456" i="19" s="1" a="1"/>
  <c r="EL456" i="19" s="1"/>
  <c r="M500" i="19"/>
  <c r="EL500" i="19" s="1" a="1"/>
  <c r="EL500" i="19" s="1"/>
  <c r="M186" i="19"/>
  <c r="EL186" i="19" s="1" a="1"/>
  <c r="EL186" i="19" s="1"/>
  <c r="M319" i="19"/>
  <c r="EL319" i="19" s="1" a="1"/>
  <c r="EL319" i="19" s="1"/>
  <c r="M373" i="19"/>
  <c r="EL373" i="19" s="1" a="1"/>
  <c r="EL373" i="19" s="1"/>
  <c r="M510" i="19"/>
  <c r="EL510" i="19" s="1" a="1"/>
  <c r="EL510" i="19" s="1"/>
  <c r="M583" i="19"/>
  <c r="EL583" i="19" s="1" a="1"/>
  <c r="EL583" i="19" s="1"/>
  <c r="M58" i="19"/>
  <c r="EL58" i="19" s="1" a="1"/>
  <c r="EL58" i="19" s="1"/>
  <c r="M470" i="19"/>
  <c r="EL470" i="19" s="1" a="1"/>
  <c r="EL470" i="19" s="1"/>
  <c r="M443" i="19"/>
  <c r="EL443" i="19" s="1" a="1"/>
  <c r="EL443" i="19" s="1"/>
  <c r="M16" i="19"/>
  <c r="EL16" i="19" s="1" a="1"/>
  <c r="EL16" i="19" s="1"/>
  <c r="M247" i="19"/>
  <c r="EL247" i="19" s="1" a="1"/>
  <c r="EL247" i="19" s="1"/>
  <c r="M841" i="19"/>
  <c r="EL841" i="19" s="1" a="1"/>
  <c r="EL841" i="19" s="1"/>
  <c r="M330" i="19"/>
  <c r="EL330" i="19" s="1" a="1"/>
  <c r="EL330" i="19" s="1"/>
  <c r="M457" i="19"/>
  <c r="EL457" i="19" s="1" a="1"/>
  <c r="EL457" i="19" s="1"/>
  <c r="M142" i="19"/>
  <c r="EL142" i="19" s="1" a="1"/>
  <c r="EL142" i="19" s="1"/>
  <c r="M20" i="19"/>
  <c r="EL20" i="19" s="1" a="1"/>
  <c r="EL20" i="19" s="1"/>
  <c r="M81" i="19"/>
  <c r="EL81" i="19" s="1" a="1"/>
  <c r="EL81" i="19" s="1"/>
  <c r="M112" i="19"/>
  <c r="EL112" i="19" s="1" a="1"/>
  <c r="EL112" i="19" s="1"/>
  <c r="M311" i="19"/>
  <c r="EL311" i="19" s="1" a="1"/>
  <c r="EL311" i="19" s="1"/>
  <c r="M386" i="19"/>
  <c r="EL386" i="19" s="1" a="1"/>
  <c r="EL386" i="19" s="1"/>
  <c r="M430" i="19"/>
  <c r="EL430" i="19" s="1" a="1"/>
  <c r="EL430" i="19" s="1"/>
  <c r="M468" i="19"/>
  <c r="EL468" i="19" s="1" a="1"/>
  <c r="EL468" i="19" s="1"/>
  <c r="M511" i="19"/>
  <c r="EL511" i="19" s="1" a="1"/>
  <c r="EL511" i="19" s="1"/>
  <c r="M553" i="19"/>
  <c r="EL553" i="19" s="1" a="1"/>
  <c r="EL553" i="19" s="1"/>
  <c r="M605" i="19"/>
  <c r="EL605" i="19" s="1" a="1"/>
  <c r="EL605" i="19" s="1"/>
  <c r="M614" i="19"/>
  <c r="EL614" i="19" s="1" a="1"/>
  <c r="EL614" i="19" s="1"/>
  <c r="M640" i="19"/>
  <c r="EL640" i="19" s="1" a="1"/>
  <c r="EL640" i="19" s="1"/>
  <c r="M628" i="19"/>
  <c r="EL628" i="19" s="1" a="1"/>
  <c r="EL628" i="19" s="1"/>
  <c r="M245" i="19"/>
  <c r="EL245" i="19" s="1" a="1"/>
  <c r="EL245" i="19" s="1"/>
  <c r="M711" i="19"/>
  <c r="EL711" i="19" s="1" a="1"/>
  <c r="EL711" i="19" s="1"/>
  <c r="M78" i="19"/>
  <c r="EL78" i="19" s="1" a="1"/>
  <c r="EL78" i="19" s="1"/>
  <c r="M143" i="19"/>
  <c r="EL143" i="19" s="1" a="1"/>
  <c r="EL143" i="19" s="1"/>
  <c r="M383" i="19"/>
  <c r="EL383" i="19" s="1" a="1"/>
  <c r="EL383" i="19" s="1"/>
  <c r="M477" i="19"/>
  <c r="EL477" i="19" s="1" a="1"/>
  <c r="EL477" i="19" s="1"/>
  <c r="M810" i="19"/>
  <c r="EL810" i="19" s="1" a="1"/>
  <c r="EL810" i="19" s="1"/>
  <c r="M346" i="19"/>
  <c r="EL346" i="19" s="1" a="1"/>
  <c r="EL346" i="19" s="1"/>
  <c r="M389" i="19"/>
  <c r="EL389" i="19" s="1" a="1"/>
  <c r="EL389" i="19" s="1"/>
  <c r="M584" i="19"/>
  <c r="EL584" i="19" s="1" a="1"/>
  <c r="EL584" i="19" s="1"/>
  <c r="M597" i="19"/>
  <c r="EL597" i="19" s="1" a="1"/>
  <c r="EL597" i="19" s="1"/>
  <c r="M31" i="19"/>
  <c r="EL31" i="19" s="1" a="1"/>
  <c r="EL31" i="19" s="1"/>
  <c r="M282" i="19"/>
  <c r="EL282" i="19" s="1" a="1"/>
  <c r="EL282" i="19" s="1"/>
  <c r="M294" i="19"/>
  <c r="EL294" i="19" s="1" a="1"/>
  <c r="EL294" i="19" s="1"/>
  <c r="M428" i="19"/>
  <c r="EL428" i="19" s="1" a="1"/>
  <c r="EL428" i="19" s="1"/>
  <c r="M530" i="19"/>
  <c r="EL530" i="19" s="1" a="1"/>
  <c r="EL530" i="19" s="1"/>
  <c r="M875" i="19"/>
  <c r="EL875" i="19" s="1" a="1"/>
  <c r="EL875" i="19" s="1"/>
  <c r="M124" i="19"/>
  <c r="EL124" i="19" s="1" a="1"/>
  <c r="EL124" i="19" s="1"/>
  <c r="M156" i="19"/>
  <c r="EL156" i="19" s="1" a="1"/>
  <c r="EL156" i="19" s="1"/>
  <c r="M695" i="19"/>
  <c r="EL695" i="19" s="1" a="1"/>
  <c r="EL695" i="19" s="1"/>
  <c r="M398" i="19"/>
  <c r="EL398" i="19" s="1" a="1"/>
  <c r="EL398" i="19" s="1"/>
  <c r="M203" i="19"/>
  <c r="EL203" i="19" s="1" a="1"/>
  <c r="EL203" i="19" s="1"/>
  <c r="M372" i="19"/>
  <c r="EL372" i="19" s="1" a="1"/>
  <c r="EL372" i="19" s="1"/>
  <c r="M607" i="19"/>
  <c r="EL607" i="19" s="1" a="1"/>
  <c r="EL607" i="19" s="1"/>
  <c r="M723" i="19"/>
  <c r="EL723" i="19" s="1" a="1"/>
  <c r="EL723" i="19" s="1"/>
  <c r="M859" i="19"/>
  <c r="EL859" i="19" s="1" a="1"/>
  <c r="EL859" i="19" s="1"/>
  <c r="M811" i="19"/>
  <c r="EL811" i="19" s="1" a="1"/>
  <c r="EL811" i="19" s="1"/>
  <c r="M414" i="19"/>
  <c r="EL414" i="19" s="1" a="1"/>
  <c r="EL414" i="19" s="1"/>
  <c r="M422" i="19"/>
  <c r="EL422" i="19" s="1" a="1"/>
  <c r="EL422" i="19" s="1"/>
  <c r="M710" i="19"/>
  <c r="EL710" i="19" s="1" a="1"/>
  <c r="EL710" i="19" s="1"/>
  <c r="M717" i="19"/>
  <c r="EL717" i="19" s="1" a="1"/>
  <c r="EL717" i="19" s="1"/>
  <c r="M851" i="19"/>
  <c r="EL851" i="19" s="1" a="1"/>
  <c r="EL851" i="19" s="1"/>
  <c r="M217" i="19"/>
  <c r="EL217" i="19" s="1" a="1"/>
  <c r="EL217" i="19" s="1"/>
  <c r="M44" i="19"/>
  <c r="EL44" i="19" s="1" a="1"/>
  <c r="EL44" i="19" s="1"/>
  <c r="M127" i="19"/>
  <c r="EL127" i="19" s="1" a="1"/>
  <c r="EL127" i="19" s="1"/>
  <c r="M190" i="19"/>
  <c r="EL190" i="19" s="1" a="1"/>
  <c r="EL190" i="19" s="1"/>
  <c r="M240" i="19"/>
  <c r="EL240" i="19" s="1" a="1"/>
  <c r="EL240" i="19" s="1"/>
  <c r="M258" i="19"/>
  <c r="EL258" i="19" s="1" a="1"/>
  <c r="EL258" i="19" s="1"/>
  <c r="M643" i="19"/>
  <c r="EL643" i="19" s="1" a="1"/>
  <c r="EL643" i="19" s="1"/>
  <c r="M12" i="19"/>
  <c r="EL12" i="19" s="1" a="1"/>
  <c r="EL12" i="19" s="1"/>
  <c r="M120" i="19"/>
  <c r="EL120" i="19" s="1" a="1"/>
  <c r="EL120" i="19" s="1"/>
  <c r="M246" i="19"/>
  <c r="EL246" i="19" s="1" a="1"/>
  <c r="EL246" i="19" s="1"/>
  <c r="M426" i="19"/>
  <c r="EL426" i="19" s="1" a="1"/>
  <c r="EL426" i="19" s="1"/>
  <c r="M433" i="19"/>
  <c r="EL433" i="19" s="1" a="1"/>
  <c r="EL433" i="19" s="1"/>
  <c r="M840" i="19"/>
  <c r="EL840" i="19" s="1" a="1"/>
  <c r="EL840" i="19" s="1"/>
  <c r="M262" i="19"/>
  <c r="EL262" i="19" s="1" a="1"/>
  <c r="EL262" i="19" s="1"/>
  <c r="M252" i="19"/>
  <c r="EL252" i="19" s="1" a="1"/>
  <c r="EL252" i="19" s="1"/>
  <c r="M290" i="19"/>
  <c r="EL290" i="19" s="1" a="1"/>
  <c r="EL290" i="19" s="1"/>
  <c r="M313" i="19"/>
  <c r="EL313" i="19" s="1" a="1"/>
  <c r="EL313" i="19" s="1"/>
  <c r="M352" i="19"/>
  <c r="EL352" i="19" s="1" a="1"/>
  <c r="EL352" i="19" s="1"/>
  <c r="M809" i="19"/>
  <c r="EL809" i="19" s="1" a="1"/>
  <c r="EL809" i="19" s="1"/>
  <c r="M57" i="19"/>
  <c r="EL57" i="19" s="1" a="1"/>
  <c r="EL57" i="19" s="1"/>
  <c r="M233" i="19"/>
  <c r="EL233" i="19" s="1" a="1"/>
  <c r="EL233" i="19" s="1"/>
  <c r="M411" i="19"/>
  <c r="EL411" i="19" s="1" a="1"/>
  <c r="EL411" i="19" s="1"/>
  <c r="M421" i="19"/>
  <c r="EL421" i="19" s="1" a="1"/>
  <c r="EL421" i="19" s="1"/>
  <c r="M94" i="19"/>
  <c r="EL94" i="19" s="1" a="1"/>
  <c r="EL94" i="19" s="1"/>
  <c r="M115" i="19"/>
  <c r="EL115" i="19" s="1" a="1"/>
  <c r="EL115" i="19" s="1"/>
  <c r="M350" i="19"/>
  <c r="EL350" i="19" s="1" a="1"/>
  <c r="EL350" i="19" s="1"/>
  <c r="M374" i="19"/>
  <c r="EL374" i="19" s="1" a="1"/>
  <c r="EL374" i="19" s="1"/>
  <c r="M499" i="19"/>
  <c r="EL499" i="19" s="1" a="1"/>
  <c r="EL499" i="19" s="1"/>
  <c r="M419" i="19"/>
  <c r="EL419" i="19" s="1" a="1"/>
  <c r="EL419" i="19" s="1"/>
  <c r="M270" i="19"/>
  <c r="EL270" i="19" s="1" a="1"/>
  <c r="EL270" i="19" s="1"/>
  <c r="M361" i="19"/>
  <c r="EL361" i="19" s="1" a="1"/>
  <c r="EL361" i="19" s="1"/>
  <c r="M461" i="19"/>
  <c r="EL461" i="19" s="1" a="1"/>
  <c r="EL461" i="19" s="1"/>
  <c r="M116" i="19"/>
  <c r="EL116" i="19" s="1" a="1"/>
  <c r="EL116" i="19" s="1"/>
  <c r="M429" i="19"/>
  <c r="EL429" i="19" s="1" a="1"/>
  <c r="EL429" i="19" s="1"/>
  <c r="M18" i="19"/>
  <c r="EL18" i="19" s="1" a="1"/>
  <c r="EL18" i="19" s="1"/>
  <c r="M285" i="19"/>
  <c r="EL285" i="19" s="1" a="1"/>
  <c r="EL285" i="19" s="1"/>
  <c r="M292" i="19"/>
  <c r="EL292" i="19" s="1" a="1"/>
  <c r="EL292" i="19" s="1"/>
  <c r="M531" i="19"/>
  <c r="EL531" i="19" s="1" a="1"/>
  <c r="EL531" i="19" s="1"/>
  <c r="M577" i="19"/>
  <c r="EL577" i="19" s="1" a="1"/>
  <c r="EL577" i="19" s="1"/>
  <c r="M73" i="19"/>
  <c r="EL73" i="19" s="1" a="1"/>
  <c r="EL73" i="19" s="1"/>
  <c r="M212" i="19"/>
  <c r="EL212" i="19" s="1" a="1"/>
  <c r="EL212" i="19" s="1"/>
  <c r="M216" i="19"/>
  <c r="EL216" i="19" s="1" a="1"/>
  <c r="EL216" i="19" s="1"/>
  <c r="M267" i="19"/>
  <c r="EL267" i="19" s="1" a="1"/>
  <c r="EL267" i="19" s="1"/>
  <c r="M85" i="19"/>
  <c r="EL85" i="19" s="1" a="1"/>
  <c r="EL85" i="19" s="1"/>
  <c r="M214" i="19"/>
  <c r="EL214" i="19" s="1" a="1"/>
  <c r="EL214" i="19" s="1"/>
  <c r="M48" i="19"/>
  <c r="EL48" i="19" s="1" a="1"/>
  <c r="EL48" i="19" s="1"/>
  <c r="M98" i="19"/>
  <c r="EL98" i="19" s="1" a="1"/>
  <c r="EL98" i="19" s="1"/>
  <c r="M110" i="19"/>
  <c r="EL110" i="19" s="1" a="1"/>
  <c r="EL110" i="19" s="1"/>
  <c r="M168" i="19"/>
  <c r="EL168" i="19" s="1" a="1"/>
  <c r="EL168" i="19" s="1"/>
  <c r="M397" i="19"/>
  <c r="EL397" i="19" s="1" a="1"/>
  <c r="EL397" i="19" s="1"/>
  <c r="M415" i="19"/>
  <c r="EL415" i="19" s="1" a="1"/>
  <c r="EL415" i="19" s="1"/>
  <c r="M418" i="19"/>
  <c r="EL418" i="19" s="1" a="1"/>
  <c r="EL418" i="19" s="1"/>
  <c r="M248" i="19"/>
  <c r="EL248" i="19" s="1" a="1"/>
  <c r="EL248" i="19" s="1"/>
  <c r="M90" i="19"/>
  <c r="EL90" i="19" s="1" a="1"/>
  <c r="EL90" i="19" s="1"/>
  <c r="M136" i="19"/>
  <c r="EL136" i="19" s="1" a="1"/>
  <c r="EL136" i="19" s="1"/>
  <c r="M147" i="19"/>
  <c r="EL147" i="19" s="1" a="1"/>
  <c r="EL147" i="19" s="1"/>
  <c r="M132" i="19"/>
  <c r="EL132" i="19" s="1" a="1"/>
  <c r="EL132" i="19" s="1"/>
  <c r="M172" i="19"/>
  <c r="EL172" i="19" s="1" a="1"/>
  <c r="EL172" i="19" s="1"/>
  <c r="M685" i="19"/>
  <c r="EL685" i="19" s="1" a="1"/>
  <c r="EL685" i="19" s="1"/>
  <c r="M33" i="19"/>
  <c r="EL33" i="19" s="1" a="1"/>
  <c r="EL33" i="19" s="1"/>
  <c r="M223" i="19"/>
  <c r="EL223" i="19" s="1" a="1"/>
  <c r="EL223" i="19" s="1"/>
  <c r="M368" i="19"/>
  <c r="EL368" i="19" s="1" a="1"/>
  <c r="EL368" i="19" s="1"/>
  <c r="M617" i="19"/>
  <c r="EL617" i="19" s="1" a="1"/>
  <c r="EL617" i="19" s="1"/>
  <c r="M77" i="19"/>
  <c r="EL77" i="19" s="1" a="1"/>
  <c r="EL77" i="19" s="1"/>
  <c r="M122" i="19"/>
  <c r="EL122" i="19" s="1" a="1"/>
  <c r="EL122" i="19" s="1"/>
  <c r="M152" i="19"/>
  <c r="EL152" i="19" s="1" a="1"/>
  <c r="EL152" i="19" s="1"/>
  <c r="M180" i="19"/>
  <c r="EL180" i="19" s="1" a="1"/>
  <c r="EL180" i="19" s="1"/>
  <c r="M225" i="19"/>
  <c r="EL225" i="19" s="1" a="1"/>
  <c r="EL225" i="19" s="1"/>
  <c r="M382" i="19"/>
  <c r="EL382" i="19" s="1" a="1"/>
  <c r="EL382" i="19" s="1"/>
  <c r="M406" i="19"/>
  <c r="EL406" i="19" s="1" a="1"/>
  <c r="EL406" i="19" s="1"/>
  <c r="M514" i="19"/>
  <c r="EL514" i="19" s="1" a="1"/>
  <c r="EL514" i="19" s="1"/>
  <c r="M570" i="19"/>
  <c r="EL570" i="19" s="1" a="1"/>
  <c r="EL570" i="19" s="1"/>
  <c r="M35" i="19"/>
  <c r="EL35" i="19" s="1" a="1"/>
  <c r="EL35" i="19" s="1"/>
  <c r="M263" i="19"/>
  <c r="EL263" i="19" s="1" a="1"/>
  <c r="EL263" i="19" s="1"/>
  <c r="M43" i="19"/>
  <c r="EL43" i="19" s="1" a="1"/>
  <c r="EL43" i="19" s="1"/>
  <c r="M101" i="19"/>
  <c r="EL101" i="19" s="1" a="1"/>
  <c r="EL101" i="19" s="1"/>
  <c r="M175" i="19"/>
  <c r="EL175" i="19" s="1" a="1"/>
  <c r="EL175" i="19" s="1"/>
  <c r="M183" i="19"/>
  <c r="EL183" i="19" s="1" a="1"/>
  <c r="EL183" i="19" s="1"/>
  <c r="M193" i="19"/>
  <c r="EL193" i="19" s="1" a="1"/>
  <c r="EL193" i="19" s="1"/>
  <c r="M213" i="19"/>
  <c r="EL213" i="19" s="1" a="1"/>
  <c r="EL213" i="19" s="1"/>
  <c r="M298" i="19"/>
  <c r="EL298" i="19" s="1" a="1"/>
  <c r="EL298" i="19" s="1"/>
  <c r="M310" i="19"/>
  <c r="EL310" i="19" s="1" a="1"/>
  <c r="EL310" i="19" s="1"/>
  <c r="M381" i="19"/>
  <c r="EL381" i="19" s="1" a="1"/>
  <c r="EL381" i="19" s="1"/>
  <c r="M403" i="19"/>
  <c r="EL403" i="19" s="1" a="1"/>
  <c r="EL403" i="19" s="1"/>
  <c r="M409" i="19"/>
  <c r="EL409" i="19" s="1" a="1"/>
  <c r="EL409" i="19" s="1"/>
  <c r="M498" i="19"/>
  <c r="EL498" i="19" s="1" a="1"/>
  <c r="EL498" i="19" s="1"/>
  <c r="M527" i="19"/>
  <c r="EL527" i="19" s="1" a="1"/>
  <c r="EL527" i="19" s="1"/>
  <c r="M557" i="19"/>
  <c r="EL557" i="19" s="1" a="1"/>
  <c r="EL557" i="19" s="1"/>
  <c r="EL274" i="19" a="1"/>
  <c r="EL274" i="19" s="1"/>
  <c r="M706" i="19"/>
  <c r="EL706" i="19" s="1" a="1"/>
  <c r="EL706" i="19" s="1"/>
  <c r="M56" i="19"/>
  <c r="EL56" i="19" s="1" a="1"/>
  <c r="EL56" i="19" s="1"/>
  <c r="M65" i="19"/>
  <c r="EL65" i="19" s="1" a="1"/>
  <c r="EL65" i="19" s="1"/>
  <c r="M325" i="19"/>
  <c r="EL325" i="19" s="1" a="1"/>
  <c r="EL325" i="19" s="1"/>
  <c r="M359" i="19"/>
  <c r="EL359" i="19" s="1" a="1"/>
  <c r="EL359" i="19" s="1"/>
  <c r="M11" i="19"/>
  <c r="EL11" i="19" s="1" a="1"/>
  <c r="EL11" i="19" s="1"/>
  <c r="M109" i="19"/>
  <c r="EL109" i="19" s="1" a="1"/>
  <c r="EL109" i="19" s="1"/>
  <c r="M141" i="19"/>
  <c r="EL141" i="19" s="1" a="1"/>
  <c r="EL141" i="19" s="1"/>
  <c r="M150" i="19"/>
  <c r="EL150" i="19" s="1" a="1"/>
  <c r="EL150" i="19" s="1"/>
  <c r="M157" i="19"/>
  <c r="EL157" i="19" s="1" a="1"/>
  <c r="EL157" i="19" s="1"/>
  <c r="M174" i="19"/>
  <c r="EL174" i="19" s="1" a="1"/>
  <c r="EL174" i="19" s="1"/>
  <c r="M314" i="19"/>
  <c r="EL314" i="19" s="1" a="1"/>
  <c r="EL314" i="19" s="1"/>
  <c r="M366" i="19"/>
  <c r="EL366" i="19" s="1" a="1"/>
  <c r="EL366" i="19" s="1"/>
  <c r="M462" i="19"/>
  <c r="EL462" i="19" s="1" a="1"/>
  <c r="EL462" i="19" s="1"/>
  <c r="M17" i="19"/>
  <c r="EL17" i="19" s="1" a="1"/>
  <c r="EL17" i="19" s="1"/>
  <c r="M32" i="19"/>
  <c r="EL32" i="19" s="1" a="1"/>
  <c r="EL32" i="19" s="1"/>
  <c r="M113" i="19"/>
  <c r="EL113" i="19" s="1" a="1"/>
  <c r="EL113" i="19" s="1"/>
  <c r="M126" i="19"/>
  <c r="EL126" i="19" s="1" a="1"/>
  <c r="EL126" i="19" s="1"/>
  <c r="M169" i="19"/>
  <c r="EL169" i="19" s="1" a="1"/>
  <c r="EL169" i="19" s="1"/>
  <c r="M296" i="19"/>
  <c r="EL296" i="19" s="1" a="1"/>
  <c r="EL296" i="19" s="1"/>
  <c r="M689" i="19"/>
  <c r="EL689" i="19" s="1" a="1"/>
  <c r="EL689" i="19" s="1"/>
  <c r="M692" i="19"/>
  <c r="EL692" i="19" s="1" a="1"/>
  <c r="EL692" i="19" s="1"/>
  <c r="M64" i="19"/>
  <c r="EL64" i="19" s="1" a="1"/>
  <c r="EL64" i="19" s="1"/>
  <c r="M171" i="19"/>
  <c r="EL171" i="19" s="1" a="1"/>
  <c r="EL171" i="19" s="1"/>
  <c r="M234" i="19"/>
  <c r="EL234" i="19" s="1" a="1"/>
  <c r="EL234" i="19" s="1"/>
  <c r="M251" i="19"/>
  <c r="EL251" i="19" s="1" a="1"/>
  <c r="EL251" i="19" s="1"/>
  <c r="M301" i="19"/>
  <c r="EL301" i="19" s="1" a="1"/>
  <c r="EL301" i="19" s="1"/>
  <c r="M360" i="19"/>
  <c r="EL360" i="19" s="1" a="1"/>
  <c r="EL360" i="19" s="1"/>
  <c r="M441" i="19"/>
  <c r="EL441" i="19" s="1" a="1"/>
  <c r="EL441" i="19" s="1"/>
  <c r="M45" i="19"/>
  <c r="EL45" i="19" s="1" a="1"/>
  <c r="EL45" i="19" s="1"/>
  <c r="M114" i="19"/>
  <c r="EL114" i="19" s="1" a="1"/>
  <c r="EL114" i="19" s="1"/>
  <c r="M121" i="19"/>
  <c r="EL121" i="19" s="1" a="1"/>
  <c r="EL121" i="19" s="1"/>
  <c r="M137" i="19"/>
  <c r="EL137" i="19" s="1" a="1"/>
  <c r="EL137" i="19" s="1"/>
  <c r="M218" i="19"/>
  <c r="EL218" i="19" s="1" a="1"/>
  <c r="EL218" i="19" s="1"/>
  <c r="M317" i="19"/>
  <c r="EL317" i="19" s="1" a="1"/>
  <c r="EL317" i="19" s="1"/>
  <c r="M326" i="19"/>
  <c r="EL326" i="19" s="1" a="1"/>
  <c r="EL326" i="19" s="1"/>
  <c r="M378" i="19"/>
  <c r="EL378" i="19" s="1" a="1"/>
  <c r="EL378" i="19" s="1"/>
  <c r="M192" i="19"/>
  <c r="EL192" i="19" s="1" a="1"/>
  <c r="EL192" i="19" s="1"/>
  <c r="M196" i="19"/>
  <c r="EL196" i="19" s="1" a="1"/>
  <c r="EL196" i="19" s="1"/>
  <c r="EL273" i="19" a="1"/>
  <c r="EL273" i="19" s="1"/>
  <c r="M445" i="19"/>
  <c r="EL445" i="19" s="1" a="1"/>
  <c r="EL445" i="19" s="1"/>
  <c r="M69" i="19"/>
  <c r="EL69" i="19" s="1" a="1"/>
  <c r="EL69" i="19" s="1"/>
  <c r="M275" i="19"/>
  <c r="EL275" i="19" s="1" a="1"/>
  <c r="EL275" i="19" s="1"/>
  <c r="M287" i="19"/>
  <c r="EL287" i="19" s="1" a="1"/>
  <c r="EL287" i="19" s="1"/>
  <c r="M333" i="19"/>
  <c r="EL333" i="19" s="1" a="1"/>
  <c r="EL333" i="19" s="1"/>
  <c r="M395" i="19"/>
  <c r="EL395" i="19" s="1" a="1"/>
  <c r="EL395" i="19" s="1"/>
  <c r="M400" i="19"/>
  <c r="EL400" i="19" s="1" a="1"/>
  <c r="EL400" i="19" s="1"/>
  <c r="M407" i="19"/>
  <c r="EL407" i="19" s="1" a="1"/>
  <c r="EL407" i="19" s="1"/>
  <c r="M451" i="19"/>
  <c r="EL451" i="19" s="1" a="1"/>
  <c r="EL451" i="19" s="1"/>
  <c r="M469" i="19"/>
  <c r="EL469" i="19" s="1" a="1"/>
  <c r="EL469" i="19" s="1"/>
  <c r="M529" i="19"/>
  <c r="EL529" i="19" s="1" a="1"/>
  <c r="EL529" i="19" s="1"/>
  <c r="M266" i="19"/>
  <c r="EL266" i="19" s="1" a="1"/>
  <c r="EL266" i="19" s="1"/>
  <c r="M277" i="19"/>
  <c r="EL277" i="19" s="1" a="1"/>
  <c r="EL277" i="19" s="1"/>
  <c r="M297" i="19"/>
  <c r="EL297" i="19" s="1" a="1"/>
  <c r="EL297" i="19" s="1"/>
  <c r="M472" i="19"/>
  <c r="EL472" i="19" s="1" a="1"/>
  <c r="EL472" i="19" s="1"/>
  <c r="M641" i="19"/>
  <c r="EL641" i="19" s="1" a="1"/>
  <c r="EL641" i="19" s="1"/>
  <c r="M699" i="19"/>
  <c r="EL699" i="19" s="1" a="1"/>
  <c r="EL699" i="19" s="1"/>
  <c r="M525" i="19"/>
  <c r="EL525" i="19" s="1" a="1"/>
  <c r="EL525" i="19" s="1"/>
  <c r="M773" i="19"/>
  <c r="EL773" i="19" s="1" a="1"/>
  <c r="EL773" i="19" s="1"/>
  <c r="M384" i="19"/>
  <c r="EL384" i="19" s="1" a="1"/>
  <c r="EL384" i="19" s="1"/>
  <c r="M448" i="19"/>
  <c r="EL448" i="19" s="1" a="1"/>
  <c r="EL448" i="19" s="1"/>
  <c r="M455" i="19"/>
  <c r="EL455" i="19" s="1" a="1"/>
  <c r="EL455" i="19" s="1"/>
  <c r="M460" i="19"/>
  <c r="EL460" i="19" s="1" a="1"/>
  <c r="EL460" i="19" s="1"/>
  <c r="M538" i="19"/>
  <c r="EL538" i="19" s="1" a="1"/>
  <c r="EL538" i="19" s="1"/>
  <c r="M542" i="19"/>
  <c r="EL542" i="19" s="1" a="1"/>
  <c r="EL542" i="19" s="1"/>
  <c r="M573" i="19"/>
  <c r="EL573" i="19" s="1" a="1"/>
  <c r="EL573" i="19" s="1"/>
  <c r="M610" i="19"/>
  <c r="EL610" i="19" s="1" a="1"/>
  <c r="EL610" i="19" s="1"/>
  <c r="M241" i="19"/>
  <c r="EL241" i="19" s="1" a="1"/>
  <c r="EL241" i="19" s="1"/>
  <c r="M320" i="19"/>
  <c r="EL320" i="19" s="1" a="1"/>
  <c r="EL320" i="19" s="1"/>
  <c r="M390" i="19"/>
  <c r="EL390" i="19" s="1" a="1"/>
  <c r="EL390" i="19" s="1"/>
  <c r="M410" i="19"/>
  <c r="EL410" i="19" s="1" a="1"/>
  <c r="EL410" i="19" s="1"/>
  <c r="M464" i="19"/>
  <c r="EL464" i="19" s="1" a="1"/>
  <c r="EL464" i="19" s="1"/>
  <c r="M505" i="19"/>
  <c r="EL505" i="19" s="1" a="1"/>
  <c r="EL505" i="19" s="1"/>
  <c r="M565" i="19"/>
  <c r="EL565" i="19" s="1" a="1"/>
  <c r="EL565" i="19" s="1"/>
  <c r="M594" i="19"/>
  <c r="EL594" i="19" s="1" a="1"/>
  <c r="EL594" i="19" s="1"/>
  <c r="M89" i="19"/>
  <c r="EL89" i="19" s="1" a="1"/>
  <c r="EL89" i="19" s="1"/>
  <c r="M125" i="19"/>
  <c r="EL125" i="19" s="1" a="1"/>
  <c r="EL125" i="19" s="1"/>
  <c r="M133" i="19"/>
  <c r="EL133" i="19" s="1" a="1"/>
  <c r="EL133" i="19" s="1"/>
  <c r="M146" i="19"/>
  <c r="EL146" i="19" s="1" a="1"/>
  <c r="EL146" i="19" s="1"/>
  <c r="M194" i="19"/>
  <c r="EL194" i="19" s="1" a="1"/>
  <c r="EL194" i="19" s="1"/>
  <c r="M206" i="19"/>
  <c r="EL206" i="19" s="1" a="1"/>
  <c r="EL206" i="19" s="1"/>
  <c r="M224" i="19"/>
  <c r="EL224" i="19" s="1" a="1"/>
  <c r="EL224" i="19" s="1"/>
  <c r="M253" i="19"/>
  <c r="EL253" i="19" s="1" a="1"/>
  <c r="EL253" i="19" s="1"/>
  <c r="M440" i="19"/>
  <c r="EL440" i="19" s="1" a="1"/>
  <c r="EL440" i="19" s="1"/>
  <c r="M544" i="19"/>
  <c r="EL544" i="19" s="1" a="1"/>
  <c r="EL544" i="19" s="1"/>
  <c r="M619" i="19"/>
  <c r="EL619" i="19" s="1" a="1"/>
  <c r="EL619" i="19" s="1"/>
  <c r="M858" i="19"/>
  <c r="EL858" i="19" s="1" a="1"/>
  <c r="EL858" i="19" s="1"/>
  <c r="M437" i="19"/>
  <c r="EL437" i="19" s="1" a="1"/>
  <c r="EL437" i="19" s="1"/>
  <c r="M516" i="19"/>
  <c r="EL516" i="19" s="1" a="1"/>
  <c r="EL516" i="19" s="1"/>
  <c r="M521" i="19"/>
  <c r="EL521" i="19" s="1" a="1"/>
  <c r="EL521" i="19" s="1"/>
  <c r="M555" i="19"/>
  <c r="EL555" i="19" s="1" a="1"/>
  <c r="EL555" i="19" s="1"/>
  <c r="M574" i="19"/>
  <c r="EL574" i="19" s="1" a="1"/>
  <c r="EL574" i="19" s="1"/>
  <c r="M576" i="19"/>
  <c r="EL576" i="19" s="1" a="1"/>
  <c r="EL576" i="19" s="1"/>
  <c r="M604" i="19"/>
  <c r="EL604" i="19" s="1" a="1"/>
  <c r="EL604" i="19" s="1"/>
  <c r="M715" i="19"/>
  <c r="EL715" i="19" s="1" a="1"/>
  <c r="EL715" i="19" s="1"/>
  <c r="M812" i="19"/>
  <c r="EL812" i="19" s="1" a="1"/>
  <c r="EL812" i="19" s="1"/>
  <c r="M839" i="19"/>
  <c r="EL839" i="19" s="1" a="1"/>
  <c r="EL839" i="19" s="1"/>
  <c r="M595" i="19"/>
  <c r="EL595" i="19" s="1" a="1"/>
  <c r="EL595" i="19" s="1"/>
  <c r="M647" i="19"/>
  <c r="EL647" i="19" s="1" a="1"/>
  <c r="EL647" i="19" s="1"/>
  <c r="M447" i="19"/>
  <c r="EL447" i="19" s="1" a="1"/>
  <c r="EL447" i="19" s="1"/>
  <c r="M501" i="19"/>
  <c r="EL501" i="19" s="1" a="1"/>
  <c r="EL501" i="19" s="1"/>
  <c r="M541" i="19"/>
  <c r="EL541" i="19" s="1" a="1"/>
  <c r="EL541" i="19" s="1"/>
  <c r="M688" i="19"/>
  <c r="EL688" i="19" s="1" a="1"/>
  <c r="EL688" i="19" s="1"/>
  <c r="M471" i="19"/>
  <c r="EL471" i="19" s="1" a="1"/>
  <c r="EL471" i="19" s="1"/>
  <c r="M517" i="19"/>
  <c r="EL517" i="19" s="1" a="1"/>
  <c r="EL517" i="19" s="1"/>
  <c r="M591" i="19"/>
  <c r="EL591" i="19" s="1" a="1"/>
  <c r="EL591" i="19" s="1"/>
  <c r="M626" i="19"/>
  <c r="EL626" i="19" s="1" a="1"/>
  <c r="EL626" i="19" s="1"/>
  <c r="M639" i="19"/>
  <c r="EL639" i="19" s="1" a="1"/>
  <c r="EL639" i="19" s="1"/>
  <c r="M767" i="19"/>
  <c r="EL767" i="19" s="1" a="1"/>
  <c r="EL767" i="19" s="1"/>
  <c r="M814" i="19"/>
  <c r="EL814" i="19" s="1" a="1"/>
  <c r="EL814" i="19" s="1"/>
  <c r="M828" i="19"/>
  <c r="EL828" i="19" s="1" a="1"/>
  <c r="EL828" i="19" s="1"/>
  <c r="M596" i="19"/>
  <c r="EL596" i="19" s="1" a="1"/>
  <c r="EL596" i="19" s="1"/>
  <c r="M649" i="19"/>
  <c r="EL649" i="19" s="1" a="1"/>
  <c r="EL649" i="19" s="1"/>
  <c r="M551" i="19"/>
  <c r="EL551" i="19" s="1" a="1"/>
  <c r="EL551" i="19" s="1"/>
  <c r="M602" i="19"/>
  <c r="EL602" i="19" s="1" a="1"/>
  <c r="EL602" i="19" s="1"/>
  <c r="M709" i="19"/>
  <c r="EL709" i="19" s="1" a="1"/>
  <c r="EL709" i="19" s="1"/>
  <c r="M694" i="19"/>
  <c r="EL694" i="19" s="1" a="1"/>
  <c r="EL694" i="19" s="1"/>
  <c r="M728" i="19"/>
  <c r="EL728" i="19" s="1" a="1"/>
  <c r="EL728" i="19" s="1"/>
  <c r="M756" i="19"/>
  <c r="EL756" i="19" s="1" a="1"/>
  <c r="EL756" i="19" s="1"/>
  <c r="M435" i="19"/>
  <c r="EL435" i="19" s="1" a="1"/>
  <c r="EL435" i="19" s="1"/>
  <c r="M459" i="19"/>
  <c r="EL459" i="19" s="1" a="1"/>
  <c r="EL459" i="19" s="1"/>
  <c r="M490" i="19"/>
  <c r="EL490" i="19" s="1" a="1"/>
  <c r="EL490" i="19" s="1"/>
  <c r="M524" i="19"/>
  <c r="EL524" i="19" s="1" a="1"/>
  <c r="EL524" i="19" s="1"/>
  <c r="M745" i="19"/>
  <c r="EL745" i="19" s="1" a="1"/>
  <c r="EL745" i="19" s="1"/>
  <c r="M764" i="19"/>
  <c r="EL764" i="19" s="1" a="1"/>
  <c r="EL764" i="19" s="1"/>
  <c r="M872" i="19"/>
  <c r="EL872" i="19" s="1" a="1"/>
  <c r="EL872" i="19" s="1"/>
  <c r="M534" i="19"/>
  <c r="EL534" i="19" s="1" a="1"/>
  <c r="EL534" i="19" s="1"/>
  <c r="M599" i="19"/>
  <c r="EL599" i="19" s="1" a="1"/>
  <c r="EL599" i="19" s="1"/>
  <c r="M620" i="19"/>
  <c r="EL620" i="19" s="1" a="1"/>
  <c r="EL620" i="19" s="1"/>
  <c r="M736" i="19"/>
  <c r="EL736" i="19" s="1" a="1"/>
  <c r="EL736" i="19" s="1"/>
  <c r="M806" i="19"/>
  <c r="EL806" i="19" s="1" a="1"/>
  <c r="EL806" i="19" s="1"/>
  <c r="M870" i="19"/>
  <c r="EL870" i="19" s="1" a="1"/>
  <c r="EL870" i="19" s="1"/>
  <c r="M804" i="19"/>
  <c r="EL804" i="19" s="1" a="1"/>
  <c r="EL804" i="19" s="1"/>
  <c r="M687" i="19"/>
  <c r="EL687" i="19" s="1" a="1"/>
  <c r="EL687" i="19" s="1"/>
  <c r="M838" i="19"/>
  <c r="EL838" i="19" s="1" a="1"/>
  <c r="EL838" i="19" s="1"/>
  <c r="M886" i="19"/>
  <c r="EL886" i="19" s="1" a="1"/>
  <c r="EL886" i="19" s="1"/>
  <c r="M785" i="19"/>
  <c r="EL785" i="19" s="1" a="1"/>
  <c r="EL785" i="19" s="1"/>
  <c r="M877" i="19"/>
  <c r="EL877" i="19" s="1" a="1"/>
  <c r="EL877" i="19" s="1"/>
  <c r="M613" i="19"/>
  <c r="EL613" i="19" s="1" a="1"/>
  <c r="EL613" i="19" s="1"/>
  <c r="M682" i="19"/>
  <c r="EL682" i="19" s="1" a="1"/>
  <c r="EL682" i="19" s="1"/>
  <c r="M697" i="19"/>
  <c r="EL697" i="19" s="1" a="1"/>
  <c r="EL697" i="19" s="1"/>
  <c r="M763" i="19"/>
  <c r="EL763" i="19" s="1" a="1"/>
  <c r="EL763" i="19" s="1"/>
  <c r="M788" i="19"/>
  <c r="EL788" i="19" s="1" a="1"/>
  <c r="EL788" i="19" s="1"/>
  <c r="M890" i="19"/>
  <c r="EL890" i="19" s="1" a="1"/>
  <c r="EL890" i="19" s="1"/>
  <c r="M549" i="19"/>
  <c r="EL549" i="19" s="1" a="1"/>
  <c r="EL549" i="19" s="1"/>
  <c r="M581" i="19"/>
  <c r="EL581" i="19" s="1" a="1"/>
  <c r="EL581" i="19" s="1"/>
  <c r="M606" i="19"/>
  <c r="EL606" i="19" s="1" a="1"/>
  <c r="EL606" i="19" s="1"/>
  <c r="M616" i="19"/>
  <c r="EL616" i="19" s="1" a="1"/>
  <c r="EL616" i="19" s="1"/>
  <c r="M702" i="19"/>
  <c r="EL702" i="19" s="1" a="1"/>
  <c r="EL702" i="19" s="1"/>
  <c r="M761" i="19"/>
  <c r="EL761" i="19" s="1" a="1"/>
  <c r="EL761" i="19" s="1"/>
  <c r="M590" i="19"/>
  <c r="EL590" i="19" s="1" a="1"/>
  <c r="EL590" i="19" s="1"/>
  <c r="M798" i="19"/>
  <c r="EL798" i="19" s="1" a="1"/>
  <c r="EL798" i="19" s="1"/>
  <c r="M853" i="19"/>
  <c r="EL853" i="19" s="1" a="1"/>
  <c r="EL853" i="19" s="1"/>
  <c r="M720" i="19"/>
  <c r="EL720" i="19" s="1" a="1"/>
  <c r="EL720" i="19" s="1"/>
  <c r="M795" i="19"/>
  <c r="EL795" i="19" s="1" a="1"/>
  <c r="EL795" i="19" s="1"/>
  <c r="M883" i="19"/>
  <c r="EL883" i="19" s="1" a="1"/>
  <c r="EL883" i="19" s="1"/>
  <c r="M719" i="19"/>
  <c r="EL719" i="19" s="1" a="1"/>
  <c r="EL719" i="19" s="1"/>
  <c r="M772" i="19"/>
  <c r="EL772" i="19" s="1" a="1"/>
  <c r="EL772" i="19" s="1"/>
  <c r="M807" i="19"/>
  <c r="EL807" i="19" s="1" a="1"/>
  <c r="EL807" i="19" s="1"/>
  <c r="M708" i="19"/>
  <c r="EL708" i="19" s="1" a="1"/>
  <c r="EL708" i="19" s="1"/>
  <c r="M721" i="19"/>
  <c r="EL721" i="19" s="1" a="1"/>
  <c r="EL721" i="19" s="1"/>
  <c r="M848" i="19"/>
  <c r="EL848" i="19" s="1" a="1"/>
  <c r="EL848" i="19" s="1"/>
  <c r="M845" i="19"/>
  <c r="EL845" i="19" s="1" a="1"/>
  <c r="EL845" i="19" s="1"/>
  <c r="M869" i="19"/>
  <c r="EL869" i="19" s="1" a="1"/>
  <c r="EL869" i="19" s="1"/>
  <c r="M842" i="19"/>
  <c r="EL842" i="19" s="1" a="1"/>
  <c r="EL842" i="19" s="1"/>
  <c r="M887" i="19"/>
  <c r="EL887" i="19" s="1" a="1"/>
  <c r="EL887" i="19" s="1"/>
  <c r="J22" i="21"/>
  <c r="J9" i="21"/>
  <c r="C92" i="21"/>
  <c r="I967" i="5" l="1"/>
  <c r="I509" i="5"/>
  <c r="I1135" i="5"/>
  <c r="I814" i="5"/>
  <c r="I439" i="5"/>
  <c r="I966" i="5"/>
  <c r="I722" i="5"/>
  <c r="I998" i="5"/>
  <c r="EN653" i="19"/>
  <c r="M860" i="20"/>
  <c r="EN492" i="19"/>
  <c r="M376" i="20"/>
  <c r="EN25" i="19"/>
  <c r="M622" i="20"/>
  <c r="EN353" i="19"/>
  <c r="M501" i="20"/>
  <c r="EN506" i="19"/>
  <c r="M835" i="20"/>
  <c r="EN651" i="19"/>
  <c r="M858" i="20"/>
  <c r="EN356" i="19"/>
  <c r="M386" i="20"/>
  <c r="EN652" i="19"/>
  <c r="M859" i="20"/>
  <c r="EN650" i="19"/>
  <c r="M856" i="20"/>
  <c r="EN777" i="19"/>
  <c r="M857" i="20"/>
  <c r="EL237" i="19" a="1"/>
  <c r="EL237" i="19" s="1"/>
  <c r="EQ237" i="19" s="1"/>
  <c r="EM521" i="19"/>
  <c r="EQ521" i="19"/>
  <c r="EQ734" i="19"/>
  <c r="EM734" i="19"/>
  <c r="EM56" i="19"/>
  <c r="EQ56" i="19"/>
  <c r="M243" i="27" s="1"/>
  <c r="N243" i="27" s="1"/>
  <c r="O243" i="27" s="1"/>
  <c r="EM20" i="19"/>
  <c r="EQ20" i="19"/>
  <c r="M615" i="27" s="1"/>
  <c r="N615" i="27" s="1"/>
  <c r="O615" i="27" s="1"/>
  <c r="EM239" i="19"/>
  <c r="EQ239" i="19"/>
  <c r="M9" i="27" s="1"/>
  <c r="N9" i="27" s="1"/>
  <c r="O9" i="27" s="1"/>
  <c r="EM367" i="19"/>
  <c r="EQ367" i="19"/>
  <c r="M609" i="27" s="1"/>
  <c r="N609" i="27" s="1"/>
  <c r="O609" i="27" s="1"/>
  <c r="EQ560" i="19"/>
  <c r="M729" i="27" s="1"/>
  <c r="N729" i="27" s="1"/>
  <c r="O729" i="27" s="1"/>
  <c r="EM560" i="19"/>
  <c r="EQ81" i="19"/>
  <c r="EM81" i="19"/>
  <c r="EM549" i="19"/>
  <c r="EQ549" i="19"/>
  <c r="M709" i="27" s="1"/>
  <c r="N709" i="27" s="1"/>
  <c r="O709" i="27" s="1"/>
  <c r="EQ421" i="19"/>
  <c r="M380" i="27" s="1"/>
  <c r="N380" i="27" s="1"/>
  <c r="O380" i="27" s="1"/>
  <c r="EM421" i="19"/>
  <c r="EM847" i="19"/>
  <c r="EQ847" i="19"/>
  <c r="M118" i="27" s="1"/>
  <c r="N118" i="27" s="1"/>
  <c r="O118" i="27" s="1"/>
  <c r="EM128" i="19"/>
  <c r="EQ128" i="19"/>
  <c r="M485" i="27" s="1"/>
  <c r="N485" i="27" s="1"/>
  <c r="O485" i="27" s="1"/>
  <c r="EM683" i="19"/>
  <c r="EQ683" i="19"/>
  <c r="M649" i="27" s="1"/>
  <c r="EM405" i="19"/>
  <c r="EQ405" i="19"/>
  <c r="EM649" i="19"/>
  <c r="EQ649" i="19"/>
  <c r="M852" i="27" s="1"/>
  <c r="N852" i="27" s="1"/>
  <c r="O852" i="27" s="1"/>
  <c r="EM520" i="19"/>
  <c r="EQ520" i="19"/>
  <c r="M55" i="27" s="1"/>
  <c r="N55" i="27" s="1"/>
  <c r="O55" i="27" s="1"/>
  <c r="EM251" i="19"/>
  <c r="EQ251" i="19"/>
  <c r="M492" i="27" s="1"/>
  <c r="N492" i="27" s="1"/>
  <c r="O492" i="27" s="1"/>
  <c r="EQ17" i="19"/>
  <c r="M604" i="27" s="1"/>
  <c r="N604" i="27" s="1"/>
  <c r="O604" i="27" s="1"/>
  <c r="EM17" i="19"/>
  <c r="EM348" i="19"/>
  <c r="EQ348" i="19"/>
  <c r="M237" i="27" s="1"/>
  <c r="N237" i="27" s="1"/>
  <c r="O237" i="27" s="1"/>
  <c r="EQ516" i="19"/>
  <c r="M305" i="27" s="1"/>
  <c r="N305" i="27" s="1"/>
  <c r="O305" i="27" s="1"/>
  <c r="EM516" i="19"/>
  <c r="EQ798" i="19"/>
  <c r="M346" i="27" s="1"/>
  <c r="N346" i="27" s="1"/>
  <c r="O346" i="27" s="1"/>
  <c r="EM798" i="19"/>
  <c r="EQ682" i="19"/>
  <c r="M647" i="27" s="1"/>
  <c r="N647" i="27" s="1"/>
  <c r="O647" i="27" s="1"/>
  <c r="EM682" i="19"/>
  <c r="EM505" i="19"/>
  <c r="EQ505" i="19"/>
  <c r="M801" i="27" s="1"/>
  <c r="N801" i="27" s="1"/>
  <c r="O801" i="27" s="1"/>
  <c r="EM263" i="19"/>
  <c r="EQ263" i="19"/>
  <c r="M535" i="27" s="1"/>
  <c r="N535" i="27" s="1"/>
  <c r="O535" i="27" s="1"/>
  <c r="EM368" i="19"/>
  <c r="EQ368" i="19"/>
  <c r="M610" i="27" s="1"/>
  <c r="N610" i="27" s="1"/>
  <c r="O610" i="27" s="1"/>
  <c r="EQ453" i="19"/>
  <c r="M469" i="27" s="1"/>
  <c r="N469" i="27" s="1"/>
  <c r="O469" i="27" s="1"/>
  <c r="EM453" i="19"/>
  <c r="EM207" i="19"/>
  <c r="EQ207" i="19"/>
  <c r="M357" i="27" s="1"/>
  <c r="N357" i="27" s="1"/>
  <c r="O357" i="27" s="1"/>
  <c r="EM413" i="19"/>
  <c r="EQ413" i="19"/>
  <c r="M603" i="27" s="1"/>
  <c r="N603" i="27" s="1"/>
  <c r="O603" i="27" s="1"/>
  <c r="EQ188" i="19"/>
  <c r="M196" i="27" s="1"/>
  <c r="N196" i="27" s="1"/>
  <c r="O196" i="27" s="1"/>
  <c r="EM188" i="19"/>
  <c r="EQ76" i="19"/>
  <c r="M19" i="27" s="1"/>
  <c r="N19" i="27" s="1"/>
  <c r="O19" i="27" s="1"/>
  <c r="EM76" i="19"/>
  <c r="EQ65" i="19"/>
  <c r="M130" i="27" s="1"/>
  <c r="N130" i="27" s="1"/>
  <c r="O130" i="27" s="1"/>
  <c r="EM65" i="19"/>
  <c r="EM714" i="19"/>
  <c r="EQ714" i="19"/>
  <c r="M73" i="27" s="1"/>
  <c r="N73" i="27" s="1"/>
  <c r="O73" i="27" s="1"/>
  <c r="EQ464" i="19"/>
  <c r="M296" i="27" s="1"/>
  <c r="N296" i="27" s="1"/>
  <c r="O296" i="27" s="1"/>
  <c r="EM464" i="19"/>
  <c r="EQ455" i="19"/>
  <c r="M471" i="27" s="1"/>
  <c r="N471" i="27" s="1"/>
  <c r="O471" i="27" s="1"/>
  <c r="EM455" i="19"/>
  <c r="EQ141" i="19"/>
  <c r="M554" i="27" s="1"/>
  <c r="N554" i="27" s="1"/>
  <c r="O554" i="27" s="1"/>
  <c r="EM141" i="19"/>
  <c r="EQ409" i="19"/>
  <c r="M582" i="27" s="1"/>
  <c r="N582" i="27" s="1"/>
  <c r="O582" i="27" s="1"/>
  <c r="EM409" i="19"/>
  <c r="EQ198" i="19"/>
  <c r="M373" i="27" s="1"/>
  <c r="N373" i="27" s="1"/>
  <c r="O373" i="27" s="1"/>
  <c r="EM198" i="19"/>
  <c r="EM540" i="19"/>
  <c r="EQ540" i="19"/>
  <c r="M695" i="27" s="1"/>
  <c r="N695" i="27" s="1"/>
  <c r="O695" i="27" s="1"/>
  <c r="EQ593" i="19"/>
  <c r="M773" i="27" s="1"/>
  <c r="N773" i="27" s="1"/>
  <c r="O773" i="27" s="1"/>
  <c r="EM593" i="19"/>
  <c r="EQ587" i="19"/>
  <c r="M766" i="27" s="1"/>
  <c r="N766" i="27" s="1"/>
  <c r="O766" i="27" s="1"/>
  <c r="EM587" i="19"/>
  <c r="EM34" i="19"/>
  <c r="EQ34" i="19"/>
  <c r="M561" i="27" s="1"/>
  <c r="N561" i="27" s="1"/>
  <c r="O561" i="27" s="1"/>
  <c r="EQ166" i="19"/>
  <c r="EM166" i="19"/>
  <c r="EQ308" i="19"/>
  <c r="M151" i="27" s="1"/>
  <c r="N151" i="27" s="1"/>
  <c r="O151" i="27" s="1"/>
  <c r="EM308" i="19"/>
  <c r="EQ891" i="19"/>
  <c r="M778" i="27" s="1"/>
  <c r="N778" i="27" s="1"/>
  <c r="O778" i="27" s="1"/>
  <c r="EM891" i="19"/>
  <c r="EM424" i="19"/>
  <c r="EQ424" i="19"/>
  <c r="M383" i="27" s="1"/>
  <c r="N383" i="27" s="1"/>
  <c r="O383" i="27" s="1"/>
  <c r="EQ772" i="19"/>
  <c r="M803" i="27" s="1"/>
  <c r="N803" i="27" s="1"/>
  <c r="O803" i="27" s="1"/>
  <c r="EM772" i="19"/>
  <c r="EQ389" i="19"/>
  <c r="M259" i="27" s="1"/>
  <c r="N259" i="27" s="1"/>
  <c r="O259" i="27" s="1"/>
  <c r="EM389" i="19"/>
  <c r="EM845" i="19"/>
  <c r="EQ845" i="19"/>
  <c r="EM694" i="19"/>
  <c r="EQ694" i="19"/>
  <c r="M666" i="27" s="1"/>
  <c r="N666" i="27" s="1"/>
  <c r="O666" i="27" s="1"/>
  <c r="EQ604" i="19"/>
  <c r="M786" i="27" s="1"/>
  <c r="N786" i="27" s="1"/>
  <c r="O786" i="27" s="1"/>
  <c r="EM604" i="19"/>
  <c r="EQ529" i="19"/>
  <c r="M252" i="27" s="1"/>
  <c r="N252" i="27" s="1"/>
  <c r="O252" i="27" s="1"/>
  <c r="EM529" i="19"/>
  <c r="EM109" i="19"/>
  <c r="EQ109" i="19"/>
  <c r="M67" i="27" s="1"/>
  <c r="N67" i="27" s="1"/>
  <c r="O67" i="27" s="1"/>
  <c r="EM531" i="19"/>
  <c r="EQ531" i="19"/>
  <c r="M689" i="27" s="1"/>
  <c r="N689" i="27" s="1"/>
  <c r="O689" i="27" s="1"/>
  <c r="EM443" i="19"/>
  <c r="EQ443" i="19"/>
  <c r="M452" i="27" s="1"/>
  <c r="N452" i="27" s="1"/>
  <c r="O452" i="27" s="1"/>
  <c r="EQ444" i="19"/>
  <c r="M453" i="27" s="1"/>
  <c r="N453" i="27" s="1"/>
  <c r="O453" i="27" s="1"/>
  <c r="EM444" i="19"/>
  <c r="EM181" i="19"/>
  <c r="EQ181" i="19"/>
  <c r="M344" i="27" s="1"/>
  <c r="N344" i="27" s="1"/>
  <c r="O344" i="27" s="1"/>
  <c r="EM30" i="19"/>
  <c r="EQ30" i="19"/>
  <c r="EQ783" i="19"/>
  <c r="M93" i="27" s="1"/>
  <c r="N93" i="27" s="1"/>
  <c r="O93" i="27" s="1"/>
  <c r="EM783" i="19"/>
  <c r="EQ331" i="19"/>
  <c r="M338" i="27" s="1"/>
  <c r="N338" i="27" s="1"/>
  <c r="O338" i="27" s="1"/>
  <c r="EM331" i="19"/>
  <c r="EM586" i="19"/>
  <c r="EQ586" i="19"/>
  <c r="M765" i="27" s="1"/>
  <c r="N765" i="27" s="1"/>
  <c r="O765" i="27" s="1"/>
  <c r="EM295" i="19"/>
  <c r="EQ295" i="19"/>
  <c r="M124" i="27" s="1"/>
  <c r="N124" i="27" s="1"/>
  <c r="O124" i="27" s="1"/>
  <c r="EQ94" i="19"/>
  <c r="M763" i="27" s="1"/>
  <c r="N763" i="27" s="1"/>
  <c r="O763" i="27" s="1"/>
  <c r="EM94" i="19"/>
  <c r="EM761" i="19"/>
  <c r="EQ761" i="19"/>
  <c r="M851" i="27" s="1"/>
  <c r="N851" i="27" s="1"/>
  <c r="O851" i="27" s="1"/>
  <c r="EM224" i="19"/>
  <c r="EQ224" i="19"/>
  <c r="M599" i="27" s="1"/>
  <c r="N599" i="27" s="1"/>
  <c r="O599" i="27" s="1"/>
  <c r="EQ469" i="19"/>
  <c r="M301" i="27" s="1"/>
  <c r="N301" i="27" s="1"/>
  <c r="O301" i="27" s="1"/>
  <c r="EM469" i="19"/>
  <c r="EQ381" i="19"/>
  <c r="M372" i="27" s="1"/>
  <c r="N372" i="27" s="1"/>
  <c r="O372" i="27" s="1"/>
  <c r="EM381" i="19"/>
  <c r="EQ78" i="19"/>
  <c r="EM78" i="19"/>
  <c r="EQ402" i="19"/>
  <c r="M465" i="27" s="1"/>
  <c r="N465" i="27" s="1"/>
  <c r="O465" i="27" s="1"/>
  <c r="EM402" i="19"/>
  <c r="EM876" i="19"/>
  <c r="EQ876" i="19"/>
  <c r="M327" i="27" s="1"/>
  <c r="N327" i="27" s="1"/>
  <c r="O327" i="27" s="1"/>
  <c r="EQ503" i="19"/>
  <c r="M785" i="27" s="1"/>
  <c r="N785" i="27" s="1"/>
  <c r="O785" i="27" s="1"/>
  <c r="EM503" i="19"/>
  <c r="EQ724" i="19"/>
  <c r="M253" i="27" s="1"/>
  <c r="N253" i="27" s="1"/>
  <c r="O253" i="27" s="1"/>
  <c r="EM724" i="19"/>
  <c r="EQ219" i="19"/>
  <c r="M849" i="27" s="1"/>
  <c r="N849" i="27" s="1"/>
  <c r="O849" i="27" s="1"/>
  <c r="EM219" i="19"/>
  <c r="EM541" i="19"/>
  <c r="EQ541" i="19"/>
  <c r="M696" i="27" s="1"/>
  <c r="N696" i="27" s="1"/>
  <c r="O696" i="27" s="1"/>
  <c r="EQ616" i="19"/>
  <c r="M806" i="27" s="1"/>
  <c r="N806" i="27" s="1"/>
  <c r="O806" i="27" s="1"/>
  <c r="EM616" i="19"/>
  <c r="EQ602" i="19"/>
  <c r="M784" i="27" s="1"/>
  <c r="N784" i="27" s="1"/>
  <c r="O784" i="27" s="1"/>
  <c r="EM602" i="19"/>
  <c r="EM320" i="19"/>
  <c r="EQ320" i="19"/>
  <c r="M236" i="27" s="1"/>
  <c r="N236" i="27" s="1"/>
  <c r="O236" i="27" s="1"/>
  <c r="EM44" i="19"/>
  <c r="EQ44" i="19"/>
  <c r="M149" i="27" s="1"/>
  <c r="N149" i="27" s="1"/>
  <c r="O149" i="27" s="1"/>
  <c r="EQ362" i="19"/>
  <c r="M585" i="27" s="1"/>
  <c r="N585" i="27" s="1"/>
  <c r="O585" i="27" s="1"/>
  <c r="EM362" i="19"/>
  <c r="EM165" i="19"/>
  <c r="EQ165" i="19"/>
  <c r="EQ862" i="19"/>
  <c r="M137" i="27" s="1"/>
  <c r="N137" i="27" s="1"/>
  <c r="O137" i="27" s="1"/>
  <c r="EM862" i="19"/>
  <c r="EQ155" i="19"/>
  <c r="M542" i="27" s="1"/>
  <c r="N542" i="27" s="1"/>
  <c r="O542" i="27" s="1"/>
  <c r="EM155" i="19"/>
  <c r="EM830" i="19"/>
  <c r="EQ830" i="19"/>
  <c r="M167" i="27" s="1"/>
  <c r="N167" i="27" s="1"/>
  <c r="O167" i="27" s="1"/>
  <c r="EM547" i="19"/>
  <c r="EQ547" i="19"/>
  <c r="M705" i="27" s="1"/>
  <c r="N705" i="27" s="1"/>
  <c r="O705" i="27" s="1"/>
  <c r="EM769" i="19"/>
  <c r="EQ769" i="19"/>
  <c r="M738" i="27" s="1"/>
  <c r="N738" i="27" s="1"/>
  <c r="O738" i="27" s="1"/>
  <c r="EQ394" i="19"/>
  <c r="EM394" i="19"/>
  <c r="EM225" i="19"/>
  <c r="EQ225" i="19"/>
  <c r="M596" i="27" s="1"/>
  <c r="N596" i="27" s="1"/>
  <c r="O596" i="27" s="1"/>
  <c r="EM555" i="19"/>
  <c r="EQ555" i="19"/>
  <c r="M721" i="27" s="1"/>
  <c r="N721" i="27" s="1"/>
  <c r="O721" i="27" s="1"/>
  <c r="EQ32" i="19"/>
  <c r="M558" i="27" s="1"/>
  <c r="N558" i="27" s="1"/>
  <c r="O558" i="27" s="1"/>
  <c r="EM32" i="19"/>
  <c r="EQ298" i="19"/>
  <c r="M350" i="27" s="1"/>
  <c r="N350" i="27" s="1"/>
  <c r="O350" i="27" s="1"/>
  <c r="EM298" i="19"/>
  <c r="EQ18" i="19"/>
  <c r="M606" i="27" s="1"/>
  <c r="N606" i="27" s="1"/>
  <c r="O606" i="27" s="1"/>
  <c r="EM18" i="19"/>
  <c r="EM584" i="19"/>
  <c r="EQ584" i="19"/>
  <c r="M760" i="27" s="1"/>
  <c r="N760" i="27" s="1"/>
  <c r="O760" i="27" s="1"/>
  <c r="EQ112" i="19"/>
  <c r="M160" i="27" s="1"/>
  <c r="N160" i="27" s="1"/>
  <c r="O160" i="27" s="1"/>
  <c r="EM112" i="19"/>
  <c r="EQ321" i="19"/>
  <c r="M246" i="27" s="1"/>
  <c r="N246" i="27" s="1"/>
  <c r="O246" i="27" s="1"/>
  <c r="EM321" i="19"/>
  <c r="EM759" i="19"/>
  <c r="EQ759" i="19"/>
  <c r="M661" i="27" s="1"/>
  <c r="N661" i="27" s="1"/>
  <c r="O661" i="27" s="1"/>
  <c r="EM629" i="19"/>
  <c r="EQ629" i="19"/>
  <c r="M820" i="27" s="1"/>
  <c r="N820" i="27" s="1"/>
  <c r="O820" i="27" s="1"/>
  <c r="EQ569" i="19"/>
  <c r="M736" i="27" s="1"/>
  <c r="N736" i="27" s="1"/>
  <c r="O736" i="27" s="1"/>
  <c r="EM569" i="19"/>
  <c r="EM150" i="19"/>
  <c r="EQ150" i="19"/>
  <c r="M538" i="27" s="1"/>
  <c r="N538" i="27" s="1"/>
  <c r="O538" i="27" s="1"/>
  <c r="EM744" i="19"/>
  <c r="EQ744" i="19"/>
  <c r="M683" i="27" s="1"/>
  <c r="N683" i="27" s="1"/>
  <c r="O683" i="27" s="1"/>
  <c r="EQ618" i="19"/>
  <c r="M808" i="27" s="1"/>
  <c r="N808" i="27" s="1"/>
  <c r="O808" i="27" s="1"/>
  <c r="EM618" i="19"/>
  <c r="EQ810" i="19"/>
  <c r="M273" i="27" s="1"/>
  <c r="N273" i="27" s="1"/>
  <c r="O273" i="27" s="1"/>
  <c r="EM810" i="19"/>
  <c r="EQ595" i="19"/>
  <c r="M775" i="27" s="1"/>
  <c r="N775" i="27" s="1"/>
  <c r="O775" i="27" s="1"/>
  <c r="EM595" i="19"/>
  <c r="EM333" i="19"/>
  <c r="EQ333" i="19"/>
  <c r="M366" i="27" s="1"/>
  <c r="N366" i="27" s="1"/>
  <c r="O366" i="27" s="1"/>
  <c r="EQ630" i="19"/>
  <c r="M821" i="27" s="1"/>
  <c r="N821" i="27" s="1"/>
  <c r="O821" i="27" s="1"/>
  <c r="EM630" i="19"/>
  <c r="EM716" i="19"/>
  <c r="EQ716" i="19"/>
  <c r="M78" i="27" s="1"/>
  <c r="N78" i="27" s="1"/>
  <c r="O78" i="27" s="1"/>
  <c r="EM627" i="19"/>
  <c r="EQ627" i="19"/>
  <c r="M818" i="27" s="1"/>
  <c r="N818" i="27" s="1"/>
  <c r="O818" i="27" s="1"/>
  <c r="EQ366" i="19"/>
  <c r="M591" i="27" s="1"/>
  <c r="N591" i="27" s="1"/>
  <c r="O591" i="27" s="1"/>
  <c r="EM366" i="19"/>
  <c r="EQ827" i="19"/>
  <c r="M583" i="27" s="1"/>
  <c r="N583" i="27" s="1"/>
  <c r="O583" i="27" s="1"/>
  <c r="EM827" i="19"/>
  <c r="EQ174" i="19"/>
  <c r="M147" i="27" s="1"/>
  <c r="N147" i="27" s="1"/>
  <c r="O147" i="27" s="1"/>
  <c r="EM174" i="19"/>
  <c r="EM647" i="19"/>
  <c r="EQ647" i="19"/>
  <c r="M853" i="27" s="1"/>
  <c r="N853" i="27" s="1"/>
  <c r="O853" i="27" s="1"/>
  <c r="EQ472" i="19"/>
  <c r="M329" i="27" s="1"/>
  <c r="N329" i="27" s="1"/>
  <c r="O329" i="27" s="1"/>
  <c r="EM472" i="19"/>
  <c r="EQ460" i="19"/>
  <c r="M251" i="27" s="1"/>
  <c r="N251" i="27" s="1"/>
  <c r="O251" i="27" s="1"/>
  <c r="EM460" i="19"/>
  <c r="EM258" i="19"/>
  <c r="EQ258" i="19"/>
  <c r="M527" i="27" s="1"/>
  <c r="N527" i="27" s="1"/>
  <c r="O527" i="27" s="1"/>
  <c r="EM556" i="19"/>
  <c r="EQ556" i="19"/>
  <c r="M725" i="27" s="1"/>
  <c r="N725" i="27" s="1"/>
  <c r="O725" i="27" s="1"/>
  <c r="EM829" i="19"/>
  <c r="EQ829" i="19"/>
  <c r="M580" i="27" s="1"/>
  <c r="N580" i="27" s="1"/>
  <c r="O580" i="27" s="1"/>
  <c r="EM380" i="19"/>
  <c r="EQ380" i="19"/>
  <c r="M164" i="27" s="1"/>
  <c r="N164" i="27" s="1"/>
  <c r="O164" i="27" s="1"/>
  <c r="EQ728" i="19"/>
  <c r="M359" i="27" s="1"/>
  <c r="N359" i="27" s="1"/>
  <c r="O359" i="27" s="1"/>
  <c r="EM728" i="19"/>
  <c r="EM577" i="19"/>
  <c r="EQ577" i="19"/>
  <c r="M752" i="27" s="1"/>
  <c r="N752" i="27" s="1"/>
  <c r="O752" i="27" s="1"/>
  <c r="EQ21" i="19"/>
  <c r="M617" i="27" s="1"/>
  <c r="N617" i="27" s="1"/>
  <c r="O617" i="27" s="1"/>
  <c r="EM21" i="19"/>
  <c r="EQ571" i="19"/>
  <c r="M744" i="27" s="1"/>
  <c r="N744" i="27" s="1"/>
  <c r="O744" i="27" s="1"/>
  <c r="EM571" i="19"/>
  <c r="EQ831" i="19"/>
  <c r="M168" i="27" s="1"/>
  <c r="N168" i="27" s="1"/>
  <c r="O168" i="27" s="1"/>
  <c r="EM831" i="19"/>
  <c r="EM377" i="19"/>
  <c r="EQ377" i="19"/>
  <c r="M30" i="27" s="1"/>
  <c r="N30" i="27" s="1"/>
  <c r="O30" i="27" s="1"/>
  <c r="EQ410" i="19"/>
  <c r="M576" i="27" s="1"/>
  <c r="N576" i="27" s="1"/>
  <c r="O576" i="27" s="1"/>
  <c r="EM410" i="19"/>
  <c r="EM570" i="19"/>
  <c r="EQ570" i="19"/>
  <c r="M741" i="27" s="1"/>
  <c r="N741" i="27" s="1"/>
  <c r="O741" i="27" s="1"/>
  <c r="EM282" i="19"/>
  <c r="EQ282" i="19"/>
  <c r="M98" i="27" s="1"/>
  <c r="N98" i="27" s="1"/>
  <c r="O98" i="27" s="1"/>
  <c r="EQ92" i="19"/>
  <c r="EM92" i="19"/>
  <c r="EQ24" i="19"/>
  <c r="M620" i="27" s="1"/>
  <c r="N620" i="27" s="1"/>
  <c r="O620" i="27" s="1"/>
  <c r="EM24" i="19"/>
  <c r="EM558" i="19"/>
  <c r="EQ558" i="19"/>
  <c r="M727" i="27" s="1"/>
  <c r="N727" i="27" s="1"/>
  <c r="O727" i="27" s="1"/>
  <c r="EQ47" i="19"/>
  <c r="M180" i="27" s="1"/>
  <c r="N180" i="27" s="1"/>
  <c r="O180" i="27" s="1"/>
  <c r="EM47" i="19"/>
  <c r="EM702" i="19"/>
  <c r="EQ702" i="19"/>
  <c r="M680" i="27" s="1"/>
  <c r="N680" i="27" s="1"/>
  <c r="O680" i="27" s="1"/>
  <c r="EQ576" i="19"/>
  <c r="M751" i="27" s="1"/>
  <c r="N751" i="27" s="1"/>
  <c r="O751" i="27" s="1"/>
  <c r="EM576" i="19"/>
  <c r="EM126" i="19"/>
  <c r="EQ126" i="19"/>
  <c r="M483" i="27" s="1"/>
  <c r="N483" i="27" s="1"/>
  <c r="O483" i="27" s="1"/>
  <c r="EQ292" i="19"/>
  <c r="M113" i="27" s="1"/>
  <c r="N113" i="27" s="1"/>
  <c r="O113" i="27" s="1"/>
  <c r="EM292" i="19"/>
  <c r="EM31" i="19"/>
  <c r="EQ31" i="19"/>
  <c r="M557" i="27" s="1"/>
  <c r="N557" i="27" s="1"/>
  <c r="O557" i="27" s="1"/>
  <c r="EQ741" i="19"/>
  <c r="EM741" i="19"/>
  <c r="EM546" i="19"/>
  <c r="EQ546" i="19"/>
  <c r="M703" i="27" s="1"/>
  <c r="N703" i="27" s="1"/>
  <c r="O703" i="27" s="1"/>
  <c r="EQ70" i="19"/>
  <c r="M221" i="27" s="1"/>
  <c r="N221" i="27" s="1"/>
  <c r="O221" i="27" s="1"/>
  <c r="EM70" i="19"/>
  <c r="EQ281" i="19"/>
  <c r="M308" i="27" s="1"/>
  <c r="N308" i="27" s="1"/>
  <c r="O308" i="27" s="1"/>
  <c r="EM281" i="19"/>
  <c r="EM357" i="19"/>
  <c r="EQ357" i="19"/>
  <c r="EM131" i="19"/>
  <c r="EQ131" i="19"/>
  <c r="M488" i="27" s="1"/>
  <c r="N488" i="27" s="1"/>
  <c r="O488" i="27" s="1"/>
  <c r="EM575" i="19"/>
  <c r="EQ575" i="19"/>
  <c r="M750" i="27" s="1"/>
  <c r="N750" i="27" s="1"/>
  <c r="O750" i="27" s="1"/>
  <c r="EM539" i="19"/>
  <c r="EQ539" i="19"/>
  <c r="M694" i="27" s="1"/>
  <c r="N694" i="27" s="1"/>
  <c r="O694" i="27" s="1"/>
  <c r="EQ161" i="19"/>
  <c r="M601" i="27" s="1"/>
  <c r="N601" i="27" s="1"/>
  <c r="O601" i="27" s="1"/>
  <c r="EM161" i="19"/>
  <c r="EQ412" i="19"/>
  <c r="M590" i="27" s="1"/>
  <c r="N590" i="27" s="1"/>
  <c r="O590" i="27" s="1"/>
  <c r="EM412" i="19"/>
  <c r="EM758" i="19"/>
  <c r="EQ758" i="19"/>
  <c r="EM272" i="19"/>
  <c r="EQ272" i="19"/>
  <c r="M84" i="27" s="1"/>
  <c r="N84" i="27" s="1"/>
  <c r="O84" i="27" s="1"/>
  <c r="EQ552" i="19"/>
  <c r="M712" i="27" s="1"/>
  <c r="N712" i="27" s="1"/>
  <c r="O712" i="27" s="1"/>
  <c r="EM552" i="19"/>
  <c r="EM801" i="19"/>
  <c r="EQ801" i="19"/>
  <c r="M218" i="27" s="1"/>
  <c r="N218" i="27" s="1"/>
  <c r="O218" i="27" s="1"/>
  <c r="EM784" i="19"/>
  <c r="EQ784" i="19"/>
  <c r="M104" i="27" s="1"/>
  <c r="N104" i="27" s="1"/>
  <c r="O104" i="27" s="1"/>
  <c r="EQ450" i="19"/>
  <c r="M464" i="27" s="1"/>
  <c r="N464" i="27" s="1"/>
  <c r="O464" i="27" s="1"/>
  <c r="EM450" i="19"/>
  <c r="EM344" i="19"/>
  <c r="EQ344" i="19"/>
  <c r="M134" i="27" s="1"/>
  <c r="N134" i="27" s="1"/>
  <c r="O134" i="27" s="1"/>
  <c r="EM371" i="19"/>
  <c r="EQ371" i="19"/>
  <c r="M289" i="27" s="1"/>
  <c r="N289" i="27" s="1"/>
  <c r="O289" i="27" s="1"/>
  <c r="EQ522" i="19"/>
  <c r="M54" i="27" s="1"/>
  <c r="N54" i="27" s="1"/>
  <c r="O54" i="27" s="1"/>
  <c r="EM522" i="19"/>
  <c r="EM163" i="19"/>
  <c r="EQ163" i="19"/>
  <c r="M614" i="27" s="1"/>
  <c r="N614" i="27" s="1"/>
  <c r="O614" i="27" s="1"/>
  <c r="EQ312" i="19"/>
  <c r="M185" i="27" s="1"/>
  <c r="N185" i="27" s="1"/>
  <c r="O185" i="27" s="1"/>
  <c r="EM312" i="19"/>
  <c r="EM774" i="19"/>
  <c r="EQ774" i="19"/>
  <c r="M839" i="27" s="1"/>
  <c r="N839" i="27" s="1"/>
  <c r="O839" i="27" s="1"/>
  <c r="EQ636" i="19"/>
  <c r="M827" i="27" s="1"/>
  <c r="N827" i="27" s="1"/>
  <c r="O827" i="27" s="1"/>
  <c r="EM636" i="19"/>
  <c r="EM139" i="19"/>
  <c r="EQ139" i="19"/>
  <c r="M855" i="27" s="1"/>
  <c r="N855" i="27" s="1"/>
  <c r="O855" i="27" s="1"/>
  <c r="EQ67" i="19"/>
  <c r="M139" i="27" s="1"/>
  <c r="N139" i="27" s="1"/>
  <c r="O139" i="27" s="1"/>
  <c r="EM67" i="19"/>
  <c r="EM703" i="19"/>
  <c r="EQ703" i="19"/>
  <c r="EM154" i="19"/>
  <c r="EQ154" i="19"/>
  <c r="M541" i="27" s="1"/>
  <c r="N541" i="27" s="1"/>
  <c r="O541" i="27" s="1"/>
  <c r="EQ615" i="19"/>
  <c r="M805" i="27" s="1"/>
  <c r="N805" i="27" s="1"/>
  <c r="O805" i="27" s="1"/>
  <c r="EM615" i="19"/>
  <c r="EQ527" i="19"/>
  <c r="M70" i="27" s="1"/>
  <c r="N70" i="27" s="1"/>
  <c r="O70" i="27" s="1"/>
  <c r="EM527" i="19"/>
  <c r="EQ314" i="19"/>
  <c r="M195" i="27" s="1"/>
  <c r="N195" i="27" s="1"/>
  <c r="O195" i="27" s="1"/>
  <c r="EM314" i="19"/>
  <c r="EQ720" i="19"/>
  <c r="M169" i="27" s="1"/>
  <c r="N169" i="27" s="1"/>
  <c r="O169" i="27" s="1"/>
  <c r="EM720" i="19"/>
  <c r="EM869" i="19"/>
  <c r="EQ869" i="19"/>
  <c r="M83" i="27" s="1"/>
  <c r="N83" i="27" s="1"/>
  <c r="O83" i="27" s="1"/>
  <c r="EM812" i="19"/>
  <c r="EQ812" i="19"/>
  <c r="M277" i="27" s="1"/>
  <c r="N277" i="27" s="1"/>
  <c r="O277" i="27" s="1"/>
  <c r="EQ498" i="19"/>
  <c r="EM498" i="19"/>
  <c r="EM383" i="19"/>
  <c r="EQ383" i="19"/>
  <c r="M226" i="27" s="1"/>
  <c r="N226" i="27" s="1"/>
  <c r="O226" i="27" s="1"/>
  <c r="EM140" i="19"/>
  <c r="EQ140" i="19"/>
  <c r="EM80" i="19"/>
  <c r="EQ80" i="19"/>
  <c r="M684" i="27" s="1"/>
  <c r="N684" i="27" s="1"/>
  <c r="O684" i="27" s="1"/>
  <c r="EQ226" i="19"/>
  <c r="EM226" i="19"/>
  <c r="EQ632" i="19"/>
  <c r="M823" i="27" s="1"/>
  <c r="N823" i="27" s="1"/>
  <c r="O823" i="27" s="1"/>
  <c r="EM632" i="19"/>
  <c r="EQ797" i="19"/>
  <c r="M179" i="27" s="1"/>
  <c r="N179" i="27" s="1"/>
  <c r="O179" i="27" s="1"/>
  <c r="EM797" i="19"/>
  <c r="EM441" i="19"/>
  <c r="EQ441" i="19"/>
  <c r="M450" i="27" s="1"/>
  <c r="N450" i="27" s="1"/>
  <c r="O450" i="27" s="1"/>
  <c r="EM299" i="19"/>
  <c r="EQ299" i="19"/>
  <c r="M143" i="27" s="1"/>
  <c r="N143" i="27" s="1"/>
  <c r="O143" i="27" s="1"/>
  <c r="EQ715" i="19"/>
  <c r="M69" i="27" s="1"/>
  <c r="N69" i="27" s="1"/>
  <c r="O69" i="27" s="1"/>
  <c r="EM715" i="19"/>
  <c r="EM35" i="19"/>
  <c r="EQ35" i="19"/>
  <c r="M562" i="27" s="1"/>
  <c r="N562" i="27" s="1"/>
  <c r="O562" i="27" s="1"/>
  <c r="EQ723" i="19"/>
  <c r="M205" i="27" s="1"/>
  <c r="N205" i="27" s="1"/>
  <c r="O205" i="27" s="1"/>
  <c r="EM723" i="19"/>
  <c r="EQ369" i="19"/>
  <c r="M611" i="27" s="1"/>
  <c r="N611" i="27" s="1"/>
  <c r="O611" i="27" s="1"/>
  <c r="EM369" i="19"/>
  <c r="EQ393" i="19"/>
  <c r="M261" i="27" s="1"/>
  <c r="N261" i="27" s="1"/>
  <c r="O261" i="27" s="1"/>
  <c r="EM393" i="19"/>
  <c r="EM578" i="19"/>
  <c r="EQ578" i="19"/>
  <c r="M754" i="27" s="1"/>
  <c r="N754" i="27" s="1"/>
  <c r="O754" i="27" s="1"/>
  <c r="EM254" i="19"/>
  <c r="EQ254" i="19"/>
  <c r="M523" i="27" s="1"/>
  <c r="N523" i="27" s="1"/>
  <c r="O523" i="27" s="1"/>
  <c r="EM684" i="19"/>
  <c r="EQ684" i="19"/>
  <c r="M650" i="27" s="1"/>
  <c r="N650" i="27" s="1"/>
  <c r="O650" i="27" s="1"/>
  <c r="EM273" i="19"/>
  <c r="EQ273" i="19"/>
  <c r="M266" i="27" s="1"/>
  <c r="N266" i="27" s="1"/>
  <c r="O266" i="27" s="1"/>
  <c r="EM403" i="19"/>
  <c r="EQ403" i="19"/>
  <c r="M466" i="27" s="1"/>
  <c r="N466" i="27" s="1"/>
  <c r="O466" i="27" s="1"/>
  <c r="EQ168" i="19"/>
  <c r="M44" i="27" s="1"/>
  <c r="N44" i="27" s="1"/>
  <c r="O44" i="27" s="1"/>
  <c r="EM168" i="19"/>
  <c r="EM607" i="19"/>
  <c r="EQ607" i="19"/>
  <c r="M790" i="27" s="1"/>
  <c r="N790" i="27" s="1"/>
  <c r="O790" i="27" s="1"/>
  <c r="EM111" i="19"/>
  <c r="EQ111" i="19"/>
  <c r="M132" i="27" s="1"/>
  <c r="N132" i="27" s="1"/>
  <c r="O132" i="27" s="1"/>
  <c r="EQ158" i="19"/>
  <c r="M547" i="27" s="1"/>
  <c r="N547" i="27" s="1"/>
  <c r="O547" i="27" s="1"/>
  <c r="EM158" i="19"/>
  <c r="EQ548" i="19"/>
  <c r="M708" i="27" s="1"/>
  <c r="N708" i="27" s="1"/>
  <c r="O708" i="27" s="1"/>
  <c r="EM548" i="19"/>
  <c r="EQ427" i="19"/>
  <c r="M384" i="27" s="1"/>
  <c r="N384" i="27" s="1"/>
  <c r="O384" i="27" s="1"/>
  <c r="EM427" i="19"/>
  <c r="EQ843" i="19"/>
  <c r="M368" i="27" s="1"/>
  <c r="N368" i="27" s="1"/>
  <c r="O368" i="27" s="1"/>
  <c r="EM843" i="19"/>
  <c r="EQ533" i="19"/>
  <c r="M677" i="27" s="1"/>
  <c r="N677" i="27" s="1"/>
  <c r="O677" i="27" s="1"/>
  <c r="EM533" i="19"/>
  <c r="EM598" i="19"/>
  <c r="EQ598" i="19"/>
  <c r="M780" i="27" s="1"/>
  <c r="N780" i="27" s="1"/>
  <c r="O780" i="27" s="1"/>
  <c r="EQ766" i="19"/>
  <c r="M718" i="27" s="1"/>
  <c r="N718" i="27" s="1"/>
  <c r="O718" i="27" s="1"/>
  <c r="EM766" i="19"/>
  <c r="EM885" i="19"/>
  <c r="EQ885" i="19"/>
  <c r="M681" i="27" s="1"/>
  <c r="N681" i="27" s="1"/>
  <c r="O681" i="27" s="1"/>
  <c r="EQ721" i="19"/>
  <c r="M193" i="27" s="1"/>
  <c r="N193" i="27" s="1"/>
  <c r="O193" i="27" s="1"/>
  <c r="EM721" i="19"/>
  <c r="EQ709" i="19"/>
  <c r="M43" i="27" s="1"/>
  <c r="N43" i="27" s="1"/>
  <c r="O43" i="27" s="1"/>
  <c r="EM709" i="19"/>
  <c r="EM206" i="19"/>
  <c r="EQ206" i="19"/>
  <c r="M324" i="27" s="1"/>
  <c r="N324" i="27" s="1"/>
  <c r="O324" i="27" s="1"/>
  <c r="EM384" i="19"/>
  <c r="EQ384" i="19"/>
  <c r="M217" i="27" s="1"/>
  <c r="N217" i="27" s="1"/>
  <c r="O217" i="27" s="1"/>
  <c r="EM685" i="19"/>
  <c r="EQ685" i="19"/>
  <c r="M652" i="27" s="1"/>
  <c r="N652" i="27" s="1"/>
  <c r="O652" i="27" s="1"/>
  <c r="EQ374" i="19"/>
  <c r="EM374" i="19"/>
  <c r="EM372" i="19"/>
  <c r="EQ372" i="19"/>
  <c r="M39" i="27" s="1"/>
  <c r="N39" i="27" s="1"/>
  <c r="O39" i="27" s="1"/>
  <c r="EM470" i="19"/>
  <c r="EQ470" i="19"/>
  <c r="M302" i="27" s="1"/>
  <c r="N302" i="27" s="1"/>
  <c r="O302" i="27" s="1"/>
  <c r="EQ332" i="19"/>
  <c r="M385" i="27" s="1"/>
  <c r="N385" i="27" s="1"/>
  <c r="O385" i="27" s="1"/>
  <c r="EM332" i="19"/>
  <c r="EQ708" i="19"/>
  <c r="EM708" i="19"/>
  <c r="EM886" i="19"/>
  <c r="EQ886" i="19"/>
  <c r="M700" i="27" s="1"/>
  <c r="N700" i="27" s="1"/>
  <c r="O700" i="27" s="1"/>
  <c r="EQ534" i="19"/>
  <c r="M682" i="27" s="1"/>
  <c r="N682" i="27" s="1"/>
  <c r="O682" i="27" s="1"/>
  <c r="EM534" i="19"/>
  <c r="EQ471" i="19"/>
  <c r="M328" i="27" s="1"/>
  <c r="N328" i="27" s="1"/>
  <c r="O328" i="27" s="1"/>
  <c r="EM471" i="19"/>
  <c r="EM574" i="19"/>
  <c r="EQ574" i="19"/>
  <c r="M748" i="27" s="1"/>
  <c r="N748" i="27" s="1"/>
  <c r="O748" i="27" s="1"/>
  <c r="EQ194" i="19"/>
  <c r="M285" i="27" s="1"/>
  <c r="N285" i="27" s="1"/>
  <c r="O285" i="27" s="1"/>
  <c r="EM194" i="19"/>
  <c r="EQ773" i="19"/>
  <c r="M802" i="27" s="1"/>
  <c r="N802" i="27" s="1"/>
  <c r="O802" i="27" s="1"/>
  <c r="EM773" i="19"/>
  <c r="EQ451" i="19"/>
  <c r="M467" i="27" s="1"/>
  <c r="N467" i="27" s="1"/>
  <c r="O467" i="27" s="1"/>
  <c r="EM451" i="19"/>
  <c r="EQ192" i="19"/>
  <c r="M244" i="27" s="1"/>
  <c r="N244" i="27" s="1"/>
  <c r="O244" i="27" s="1"/>
  <c r="EM192" i="19"/>
  <c r="EQ360" i="19"/>
  <c r="M568" i="27" s="1"/>
  <c r="N568" i="27" s="1"/>
  <c r="O568" i="27" s="1"/>
  <c r="EM360" i="19"/>
  <c r="EQ113" i="19"/>
  <c r="M172" i="27" s="1"/>
  <c r="N172" i="27" s="1"/>
  <c r="O172" i="27" s="1"/>
  <c r="EM113" i="19"/>
  <c r="EM359" i="19"/>
  <c r="EQ359" i="19"/>
  <c r="M556" i="27" s="1"/>
  <c r="N556" i="27" s="1"/>
  <c r="O556" i="27" s="1"/>
  <c r="EM310" i="19"/>
  <c r="EQ310" i="19"/>
  <c r="M177" i="27" s="1"/>
  <c r="N177" i="27" s="1"/>
  <c r="O177" i="27" s="1"/>
  <c r="EQ406" i="19"/>
  <c r="EM406" i="19"/>
  <c r="EQ172" i="19"/>
  <c r="M63" i="27" s="1"/>
  <c r="N63" i="27" s="1"/>
  <c r="O63" i="27" s="1"/>
  <c r="EM172" i="19"/>
  <c r="EQ98" i="19"/>
  <c r="M367" i="27" s="1"/>
  <c r="N367" i="27" s="1"/>
  <c r="O367" i="27" s="1"/>
  <c r="EM98" i="19"/>
  <c r="EM285" i="19"/>
  <c r="EQ285" i="19"/>
  <c r="M161" i="27" s="1"/>
  <c r="N161" i="27" s="1"/>
  <c r="O161" i="27" s="1"/>
  <c r="EQ350" i="19"/>
  <c r="M498" i="27" s="1"/>
  <c r="N498" i="27" s="1"/>
  <c r="O498" i="27" s="1"/>
  <c r="EM350" i="19"/>
  <c r="EM262" i="19"/>
  <c r="EQ262" i="19"/>
  <c r="M534" i="27" s="1"/>
  <c r="N534" i="27" s="1"/>
  <c r="O534" i="27" s="1"/>
  <c r="EQ203" i="19"/>
  <c r="EM203" i="19"/>
  <c r="EQ597" i="19"/>
  <c r="M777" i="27" s="1"/>
  <c r="N777" i="27" s="1"/>
  <c r="O777" i="27" s="1"/>
  <c r="EM597" i="19"/>
  <c r="EM711" i="19"/>
  <c r="EQ711" i="19"/>
  <c r="M49" i="27" s="1"/>
  <c r="N49" i="27" s="1"/>
  <c r="O49" i="27" s="1"/>
  <c r="EM311" i="19"/>
  <c r="EQ311" i="19"/>
  <c r="M178" i="27" s="1"/>
  <c r="N178" i="27" s="1"/>
  <c r="O178" i="27" s="1"/>
  <c r="EM58" i="19"/>
  <c r="EQ58" i="19"/>
  <c r="EQ318" i="19"/>
  <c r="M207" i="27" s="1"/>
  <c r="N207" i="27" s="1"/>
  <c r="O207" i="27" s="1"/>
  <c r="EM318" i="19"/>
  <c r="EM103" i="19"/>
  <c r="EQ103" i="19"/>
  <c r="M282" i="27" s="1"/>
  <c r="N282" i="27" s="1"/>
  <c r="O282" i="27" s="1"/>
  <c r="EQ334" i="19"/>
  <c r="M375" i="27" s="1"/>
  <c r="N375" i="27" s="1"/>
  <c r="O375" i="27" s="1"/>
  <c r="EM334" i="19"/>
  <c r="EQ82" i="19"/>
  <c r="EM82" i="19"/>
  <c r="EM280" i="19"/>
  <c r="EQ280" i="19"/>
  <c r="M92" i="27" s="1"/>
  <c r="N92" i="27" s="1"/>
  <c r="O92" i="27" s="1"/>
  <c r="EM536" i="19"/>
  <c r="EQ536" i="19"/>
  <c r="M687" i="27" s="1"/>
  <c r="N687" i="27" s="1"/>
  <c r="O687" i="27" s="1"/>
  <c r="EM753" i="19"/>
  <c r="EQ753" i="19"/>
  <c r="EM399" i="19"/>
  <c r="EQ399" i="19"/>
  <c r="M245" i="27" s="1"/>
  <c r="N245" i="27" s="1"/>
  <c r="O245" i="27" s="1"/>
  <c r="EM739" i="19"/>
  <c r="EQ739" i="19"/>
  <c r="EM264" i="19"/>
  <c r="EQ264" i="19"/>
  <c r="EQ215" i="19"/>
  <c r="M707" i="27" s="1"/>
  <c r="N707" i="27" s="1"/>
  <c r="O707" i="27" s="1"/>
  <c r="EM215" i="19"/>
  <c r="EM733" i="19"/>
  <c r="EQ733" i="19"/>
  <c r="EM438" i="19"/>
  <c r="EQ438" i="19"/>
  <c r="M447" i="27" s="1"/>
  <c r="N447" i="27" s="1"/>
  <c r="O447" i="27" s="1"/>
  <c r="EQ884" i="19"/>
  <c r="M638" i="27" s="1"/>
  <c r="N638" i="27" s="1"/>
  <c r="O638" i="27" s="1"/>
  <c r="EM884" i="19"/>
  <c r="EM235" i="19"/>
  <c r="EQ235" i="19"/>
  <c r="M249" i="27" s="1"/>
  <c r="N249" i="27" s="1"/>
  <c r="O249" i="27" s="1"/>
  <c r="EQ388" i="19"/>
  <c r="M349" i="27" s="1"/>
  <c r="N349" i="27" s="1"/>
  <c r="O349" i="27" s="1"/>
  <c r="EM388" i="19"/>
  <c r="EQ365" i="19"/>
  <c r="M589" i="27" s="1"/>
  <c r="N589" i="27" s="1"/>
  <c r="O589" i="27" s="1"/>
  <c r="EM365" i="19"/>
  <c r="EM322" i="19"/>
  <c r="EQ322" i="19"/>
  <c r="M275" i="27" s="1"/>
  <c r="N275" i="27" s="1"/>
  <c r="O275" i="27" s="1"/>
  <c r="EM189" i="19"/>
  <c r="EQ189" i="19"/>
  <c r="M211" i="27" s="1"/>
  <c r="N211" i="27" s="1"/>
  <c r="O211" i="27" s="1"/>
  <c r="EQ568" i="19"/>
  <c r="M740" i="27" s="1"/>
  <c r="N740" i="27" s="1"/>
  <c r="O740" i="27" s="1"/>
  <c r="EM568" i="19"/>
  <c r="EQ507" i="19"/>
  <c r="M838" i="27" s="1"/>
  <c r="N838" i="27" s="1"/>
  <c r="O838" i="27" s="1"/>
  <c r="EM507" i="19"/>
  <c r="EQ117" i="19"/>
  <c r="M317" i="27" s="1"/>
  <c r="N317" i="27" s="1"/>
  <c r="O317" i="27" s="1"/>
  <c r="EM117" i="19"/>
  <c r="EM633" i="19"/>
  <c r="EQ633" i="19"/>
  <c r="M824" i="27" s="1"/>
  <c r="N824" i="27" s="1"/>
  <c r="O824" i="27" s="1"/>
  <c r="EQ187" i="19"/>
  <c r="M190" i="27" s="1"/>
  <c r="N190" i="27" s="1"/>
  <c r="O190" i="27" s="1"/>
  <c r="EM187" i="19"/>
  <c r="EM768" i="19"/>
  <c r="EQ768" i="19"/>
  <c r="M737" i="27" s="1"/>
  <c r="N737" i="27" s="1"/>
  <c r="O737" i="27" s="1"/>
  <c r="EQ75" i="19"/>
  <c r="M18" i="27" s="1"/>
  <c r="N18" i="27" s="1"/>
  <c r="O18" i="27" s="1"/>
  <c r="EM75" i="19"/>
  <c r="EQ423" i="19"/>
  <c r="M382" i="27" s="1"/>
  <c r="N382" i="27" s="1"/>
  <c r="O382" i="27" s="1"/>
  <c r="EM423" i="19"/>
  <c r="EM786" i="19"/>
  <c r="EQ786" i="19"/>
  <c r="M136" i="27" s="1"/>
  <c r="N136" i="27" s="1"/>
  <c r="O136" i="27" s="1"/>
  <c r="EQ309" i="19"/>
  <c r="M174" i="27" s="1"/>
  <c r="N174" i="27" s="1"/>
  <c r="O174" i="27" s="1"/>
  <c r="EM309" i="19"/>
  <c r="EQ391" i="19"/>
  <c r="M348" i="27" s="1"/>
  <c r="N348" i="27" s="1"/>
  <c r="O348" i="27" s="1"/>
  <c r="EM391" i="19"/>
  <c r="EQ319" i="19"/>
  <c r="M227" i="27" s="1"/>
  <c r="N227" i="27" s="1"/>
  <c r="O227" i="27" s="1"/>
  <c r="EM319" i="19"/>
  <c r="EL160" i="19" a="1"/>
  <c r="EL160" i="19" s="1"/>
  <c r="EM440" i="19"/>
  <c r="EQ440" i="19"/>
  <c r="M449" i="27" s="1"/>
  <c r="N449" i="27" s="1"/>
  <c r="O449" i="27" s="1"/>
  <c r="EQ415" i="19"/>
  <c r="M183" i="27" s="1"/>
  <c r="N183" i="27" s="1"/>
  <c r="O183" i="27" s="1"/>
  <c r="EM415" i="19"/>
  <c r="EM247" i="19"/>
  <c r="EQ247" i="19"/>
  <c r="M521" i="27" s="1"/>
  <c r="N521" i="27" s="1"/>
  <c r="O521" i="27" s="1"/>
  <c r="EM375" i="19"/>
  <c r="EQ375" i="19"/>
  <c r="M834" i="27" s="1"/>
  <c r="N834" i="27" s="1"/>
  <c r="O834" i="27" s="1"/>
  <c r="EM588" i="19"/>
  <c r="EQ588" i="19"/>
  <c r="M771" i="27" s="1"/>
  <c r="N771" i="27" s="1"/>
  <c r="O771" i="27" s="1"/>
  <c r="EM646" i="19"/>
  <c r="EQ646" i="19"/>
  <c r="M850" i="27" s="1"/>
  <c r="N850" i="27" s="1"/>
  <c r="O850" i="27" s="1"/>
  <c r="EQ476" i="19"/>
  <c r="M363" i="27" s="1"/>
  <c r="N363" i="27" s="1"/>
  <c r="O363" i="27" s="1"/>
  <c r="EM476" i="19"/>
  <c r="EM848" i="19"/>
  <c r="EQ848" i="19"/>
  <c r="M159" i="27" s="1"/>
  <c r="N159" i="27" s="1"/>
  <c r="O159" i="27" s="1"/>
  <c r="EM191" i="19"/>
  <c r="EQ191" i="19"/>
  <c r="M200" i="27" s="1"/>
  <c r="N200" i="27" s="1"/>
  <c r="O200" i="27" s="1"/>
  <c r="EM572" i="19"/>
  <c r="EQ572" i="19"/>
  <c r="M742" i="27" s="1"/>
  <c r="N742" i="27" s="1"/>
  <c r="O742" i="27" s="1"/>
  <c r="EQ613" i="19"/>
  <c r="M794" i="27" s="1"/>
  <c r="N794" i="27" s="1"/>
  <c r="O794" i="27" s="1"/>
  <c r="EM613" i="19"/>
  <c r="EM296" i="19"/>
  <c r="EQ296" i="19"/>
  <c r="M125" i="27" s="1"/>
  <c r="N125" i="27" s="1"/>
  <c r="O125" i="27" s="1"/>
  <c r="EM240" i="19"/>
  <c r="EQ240" i="19"/>
  <c r="M11" i="27" s="1"/>
  <c r="N11" i="27" s="1"/>
  <c r="O11" i="27" s="1"/>
  <c r="EQ123" i="19"/>
  <c r="M480" i="27" s="1"/>
  <c r="N480" i="27" s="1"/>
  <c r="O480" i="27" s="1"/>
  <c r="EM123" i="19"/>
  <c r="EM74" i="19"/>
  <c r="EQ74" i="19"/>
  <c r="M17" i="27" s="1"/>
  <c r="N17" i="27" s="1"/>
  <c r="O17" i="27" s="1"/>
  <c r="EQ39" i="19"/>
  <c r="EM39" i="19"/>
  <c r="EQ785" i="19"/>
  <c r="M133" i="27" s="1"/>
  <c r="N133" i="27" s="1"/>
  <c r="O133" i="27" s="1"/>
  <c r="EM785" i="19"/>
  <c r="EQ591" i="19"/>
  <c r="M772" i="27" s="1"/>
  <c r="N772" i="27" s="1"/>
  <c r="O772" i="27" s="1"/>
  <c r="EM591" i="19"/>
  <c r="EQ45" i="19"/>
  <c r="M150" i="27" s="1"/>
  <c r="N150" i="27" s="1"/>
  <c r="O150" i="27" s="1"/>
  <c r="EM45" i="19"/>
  <c r="EM33" i="19"/>
  <c r="EQ33" i="19"/>
  <c r="M560" i="27" s="1"/>
  <c r="N560" i="27" s="1"/>
  <c r="O560" i="27" s="1"/>
  <c r="EQ190" i="19"/>
  <c r="M199" i="27" s="1"/>
  <c r="N199" i="27" s="1"/>
  <c r="O199" i="27" s="1"/>
  <c r="EM190" i="19"/>
  <c r="EM622" i="19"/>
  <c r="EQ622" i="19"/>
  <c r="M813" i="27" s="1"/>
  <c r="N813" i="27" s="1"/>
  <c r="O813" i="27" s="1"/>
  <c r="EQ288" i="19"/>
  <c r="M102" i="27" s="1"/>
  <c r="N102" i="27" s="1"/>
  <c r="O102" i="27" s="1"/>
  <c r="EM288" i="19"/>
  <c r="EQ8" i="19"/>
  <c r="EM8" i="19"/>
  <c r="EM66" i="19"/>
  <c r="EQ66" i="19"/>
  <c r="M138" i="27" s="1"/>
  <c r="N138" i="27" s="1"/>
  <c r="O138" i="27" s="1"/>
  <c r="EM279" i="19"/>
  <c r="EQ279" i="19"/>
  <c r="M91" i="27" s="1"/>
  <c r="N91" i="27" s="1"/>
  <c r="O91" i="27" s="1"/>
  <c r="EM790" i="19"/>
  <c r="EQ790" i="19"/>
  <c r="M142" i="27" s="1"/>
  <c r="N142" i="27" s="1"/>
  <c r="O142" i="27" s="1"/>
  <c r="EM585" i="19"/>
  <c r="EQ585" i="19"/>
  <c r="M764" i="27" s="1"/>
  <c r="N764" i="27" s="1"/>
  <c r="O764" i="27" s="1"/>
  <c r="EQ722" i="19"/>
  <c r="M194" i="27" s="1"/>
  <c r="N194" i="27" s="1"/>
  <c r="O194" i="27" s="1"/>
  <c r="EM722" i="19"/>
  <c r="EM182" i="19"/>
  <c r="EQ182" i="19"/>
  <c r="M129" i="27" s="1"/>
  <c r="N129" i="27" s="1"/>
  <c r="O129" i="27" s="1"/>
  <c r="EM196" i="19"/>
  <c r="EQ196" i="19"/>
  <c r="M319" i="27" s="1"/>
  <c r="N319" i="27" s="1"/>
  <c r="O319" i="27" s="1"/>
  <c r="EM514" i="19"/>
  <c r="EQ514" i="19"/>
  <c r="M224" i="27" s="1"/>
  <c r="N224" i="27" s="1"/>
  <c r="O224" i="27" s="1"/>
  <c r="EQ252" i="19"/>
  <c r="M493" i="27" s="1"/>
  <c r="N493" i="27" s="1"/>
  <c r="O493" i="27" s="1"/>
  <c r="EM252" i="19"/>
  <c r="EQ386" i="19"/>
  <c r="M304" i="27" s="1"/>
  <c r="N304" i="27" s="1"/>
  <c r="O304" i="27" s="1"/>
  <c r="EM386" i="19"/>
  <c r="EQ606" i="19"/>
  <c r="M792" i="27" s="1"/>
  <c r="N792" i="27" s="1"/>
  <c r="O792" i="27" s="1"/>
  <c r="EM606" i="19"/>
  <c r="EQ872" i="19"/>
  <c r="M186" i="27" s="1"/>
  <c r="N186" i="27" s="1"/>
  <c r="O186" i="27" s="1"/>
  <c r="EM872" i="19"/>
  <c r="EQ688" i="19"/>
  <c r="M654" i="27" s="1"/>
  <c r="N654" i="27" s="1"/>
  <c r="O654" i="27" s="1"/>
  <c r="EM688" i="19"/>
  <c r="EQ241" i="19"/>
  <c r="EM241" i="19"/>
  <c r="EQ407" i="19"/>
  <c r="EM407" i="19"/>
  <c r="EM378" i="19"/>
  <c r="EQ378" i="19"/>
  <c r="M31" i="27" s="1"/>
  <c r="N31" i="27" s="1"/>
  <c r="O31" i="27" s="1"/>
  <c r="EM301" i="19"/>
  <c r="EQ301" i="19"/>
  <c r="M145" i="27" s="1"/>
  <c r="N145" i="27" s="1"/>
  <c r="O145" i="27" s="1"/>
  <c r="EM325" i="19"/>
  <c r="EQ325" i="19"/>
  <c r="M284" i="27" s="1"/>
  <c r="N284" i="27" s="1"/>
  <c r="O284" i="27" s="1"/>
  <c r="EQ382" i="19"/>
  <c r="M216" i="27" s="1"/>
  <c r="N216" i="27" s="1"/>
  <c r="O216" i="27" s="1"/>
  <c r="EM382" i="19"/>
  <c r="EM132" i="19"/>
  <c r="EQ132" i="19"/>
  <c r="M489" i="27" s="1"/>
  <c r="N489" i="27" s="1"/>
  <c r="O489" i="27" s="1"/>
  <c r="EQ48" i="19"/>
  <c r="M229" i="27" s="1"/>
  <c r="N229" i="27" s="1"/>
  <c r="O229" i="27" s="1"/>
  <c r="EM48" i="19"/>
  <c r="EM115" i="19"/>
  <c r="EQ115" i="19"/>
  <c r="M306" i="27" s="1"/>
  <c r="N306" i="27" s="1"/>
  <c r="O306" i="27" s="1"/>
  <c r="EQ840" i="19"/>
  <c r="EM840" i="19"/>
  <c r="EQ217" i="19"/>
  <c r="M846" i="27" s="1"/>
  <c r="N846" i="27" s="1"/>
  <c r="O846" i="27" s="1"/>
  <c r="EM217" i="19"/>
  <c r="EQ583" i="19"/>
  <c r="M759" i="27" s="1"/>
  <c r="N759" i="27" s="1"/>
  <c r="O759" i="27" s="1"/>
  <c r="EM583" i="19"/>
  <c r="EM436" i="19"/>
  <c r="EQ436" i="19"/>
  <c r="M445" i="27" s="1"/>
  <c r="N445" i="27" s="1"/>
  <c r="O445" i="27" s="1"/>
  <c r="EQ825" i="19"/>
  <c r="EM825" i="19"/>
  <c r="EQ850" i="19"/>
  <c r="M214" i="27" s="1"/>
  <c r="N214" i="27" s="1"/>
  <c r="O214" i="27" s="1"/>
  <c r="EM850" i="19"/>
  <c r="EQ159" i="19"/>
  <c r="EM159" i="19"/>
  <c r="EQ856" i="19"/>
  <c r="EM856" i="19"/>
  <c r="EM307" i="19"/>
  <c r="EQ307" i="19"/>
  <c r="M154" i="27" s="1"/>
  <c r="N154" i="27" s="1"/>
  <c r="O154" i="27" s="1"/>
  <c r="EM62" i="19"/>
  <c r="EQ62" i="19"/>
  <c r="M112" i="27" s="1"/>
  <c r="N112" i="27" s="1"/>
  <c r="O112" i="27" s="1"/>
  <c r="EQ528" i="19"/>
  <c r="M165" i="27" s="1"/>
  <c r="N165" i="27" s="1"/>
  <c r="O165" i="27" s="1"/>
  <c r="EM528" i="19"/>
  <c r="EM871" i="19"/>
  <c r="EQ871" i="19"/>
  <c r="M96" i="27" s="1"/>
  <c r="N96" i="27" s="1"/>
  <c r="O96" i="27" s="1"/>
  <c r="EQ268" i="19"/>
  <c r="M48" i="27" s="1"/>
  <c r="N48" i="27" s="1"/>
  <c r="O48" i="27" s="1"/>
  <c r="EM268" i="19"/>
  <c r="EM526" i="19"/>
  <c r="EQ526" i="19"/>
  <c r="EQ149" i="19"/>
  <c r="EM149" i="19"/>
  <c r="EM690" i="19"/>
  <c r="EQ690" i="19"/>
  <c r="M658" i="27" s="1"/>
  <c r="N658" i="27" s="1"/>
  <c r="O658" i="27" s="1"/>
  <c r="EM819" i="19"/>
  <c r="EQ819" i="19"/>
  <c r="EQ385" i="19"/>
  <c r="M250" i="27" s="1"/>
  <c r="N250" i="27" s="1"/>
  <c r="O250" i="27" s="1"/>
  <c r="EM385" i="19"/>
  <c r="EQ726" i="19"/>
  <c r="M280" i="27" s="1"/>
  <c r="N280" i="27" s="1"/>
  <c r="O280" i="27" s="1"/>
  <c r="EM726" i="19"/>
  <c r="EQ256" i="19"/>
  <c r="M525" i="27" s="1"/>
  <c r="N525" i="27" s="1"/>
  <c r="O525" i="27" s="1"/>
  <c r="EM256" i="19"/>
  <c r="EQ205" i="19"/>
  <c r="EM205" i="19"/>
  <c r="EM519" i="19"/>
  <c r="EQ519" i="19"/>
  <c r="EM95" i="19"/>
  <c r="EQ95" i="19"/>
  <c r="M812" i="27" s="1"/>
  <c r="N812" i="27" s="1"/>
  <c r="O812" i="27" s="1"/>
  <c r="EM432" i="19"/>
  <c r="EQ432" i="19"/>
  <c r="EM868" i="19"/>
  <c r="EQ868" i="19"/>
  <c r="EQ826" i="19"/>
  <c r="M573" i="27" s="1"/>
  <c r="N573" i="27" s="1"/>
  <c r="O573" i="27" s="1"/>
  <c r="EM826" i="19"/>
  <c r="EM358" i="19"/>
  <c r="EQ358" i="19"/>
  <c r="M555" i="27" s="1"/>
  <c r="N555" i="27" s="1"/>
  <c r="O555" i="27" s="1"/>
  <c r="EQ349" i="19"/>
  <c r="M279" i="27" s="1"/>
  <c r="N279" i="27" s="1"/>
  <c r="O279" i="27" s="1"/>
  <c r="EM349" i="19"/>
  <c r="EQ276" i="19"/>
  <c r="M89" i="27" s="1"/>
  <c r="EM276" i="19"/>
  <c r="EM162" i="19"/>
  <c r="EQ162" i="19"/>
  <c r="M613" i="27" s="1"/>
  <c r="N613" i="27" s="1"/>
  <c r="O613" i="27" s="1"/>
  <c r="EQ420" i="19"/>
  <c r="M288" i="27" s="1"/>
  <c r="N288" i="27" s="1"/>
  <c r="O288" i="27" s="1"/>
  <c r="EM420" i="19"/>
  <c r="EQ475" i="19"/>
  <c r="M362" i="27" s="1"/>
  <c r="N362" i="27" s="1"/>
  <c r="O362" i="27" s="1"/>
  <c r="EM475" i="19"/>
  <c r="EM148" i="19"/>
  <c r="EQ148" i="19"/>
  <c r="M225" i="27" s="1"/>
  <c r="N225" i="27" s="1"/>
  <c r="O225" i="27" s="1"/>
  <c r="EM561" i="19"/>
  <c r="EQ561" i="19"/>
  <c r="M730" i="27" s="1"/>
  <c r="N730" i="27" s="1"/>
  <c r="O730" i="27" s="1"/>
  <c r="EM771" i="19"/>
  <c r="EQ771" i="19"/>
  <c r="M753" i="27" s="1"/>
  <c r="N753" i="27" s="1"/>
  <c r="O753" i="27" s="1"/>
  <c r="EQ297" i="19"/>
  <c r="M128" i="27" s="1"/>
  <c r="N128" i="27" s="1"/>
  <c r="O128" i="27" s="1"/>
  <c r="EM297" i="19"/>
  <c r="EM640" i="19"/>
  <c r="EQ640" i="19"/>
  <c r="M831" i="27" s="1"/>
  <c r="N831" i="27" s="1"/>
  <c r="O831" i="27" s="1"/>
  <c r="EM90" i="19"/>
  <c r="EQ90" i="19"/>
  <c r="M263" i="27" s="1"/>
  <c r="N263" i="27" s="1"/>
  <c r="O263" i="27" s="1"/>
  <c r="EM287" i="19"/>
  <c r="EQ287" i="19"/>
  <c r="M103" i="27" s="1"/>
  <c r="N103" i="27" s="1"/>
  <c r="O103" i="27" s="1"/>
  <c r="EM42" i="19"/>
  <c r="EQ42" i="19"/>
  <c r="M127" i="27" s="1"/>
  <c r="N127" i="27" s="1"/>
  <c r="O127" i="27" s="1"/>
  <c r="EM12" i="19"/>
  <c r="EQ12" i="19"/>
  <c r="EQ639" i="19"/>
  <c r="M830" i="27" s="1"/>
  <c r="N830" i="27" s="1"/>
  <c r="O830" i="27" s="1"/>
  <c r="EM639" i="19"/>
  <c r="EQ73" i="19"/>
  <c r="M16" i="27" s="1"/>
  <c r="N16" i="27" s="1"/>
  <c r="O16" i="27" s="1"/>
  <c r="EM73" i="19"/>
  <c r="EM511" i="19"/>
  <c r="EQ511" i="19"/>
  <c r="EQ364" i="19"/>
  <c r="M588" i="27" s="1"/>
  <c r="N588" i="27" s="1"/>
  <c r="O588" i="27" s="1"/>
  <c r="EM364" i="19"/>
  <c r="EM28" i="19"/>
  <c r="EQ28" i="19"/>
  <c r="EQ40" i="19"/>
  <c r="M458" i="27" s="1"/>
  <c r="N458" i="27" s="1"/>
  <c r="O458" i="27" s="1"/>
  <c r="EM40" i="19"/>
  <c r="EM645" i="19"/>
  <c r="EQ645" i="19"/>
  <c r="M844" i="27" s="1"/>
  <c r="N844" i="27" s="1"/>
  <c r="O844" i="27" s="1"/>
  <c r="EM249" i="19"/>
  <c r="EQ249" i="19"/>
  <c r="M476" i="27" s="1"/>
  <c r="N476" i="27" s="1"/>
  <c r="O476" i="27" s="1"/>
  <c r="EQ849" i="19"/>
  <c r="M192" i="27" s="1"/>
  <c r="N192" i="27" s="1"/>
  <c r="O192" i="27" s="1"/>
  <c r="EM849" i="19"/>
  <c r="EM692" i="19"/>
  <c r="EQ692" i="19"/>
  <c r="M662" i="27" s="1"/>
  <c r="N662" i="27" s="1"/>
  <c r="O662" i="27" s="1"/>
  <c r="EQ329" i="19"/>
  <c r="M336" i="27" s="1"/>
  <c r="N336" i="27" s="1"/>
  <c r="O336" i="27" s="1"/>
  <c r="EM329" i="19"/>
  <c r="EQ253" i="19"/>
  <c r="M529" i="27" s="1"/>
  <c r="N529" i="27" s="1"/>
  <c r="O529" i="27" s="1"/>
  <c r="EM253" i="19"/>
  <c r="EM397" i="19"/>
  <c r="EQ397" i="19"/>
  <c r="M235" i="27" s="1"/>
  <c r="N235" i="27" s="1"/>
  <c r="O235" i="27" s="1"/>
  <c r="EQ16" i="19"/>
  <c r="M594" i="27" s="1"/>
  <c r="N594" i="27" s="1"/>
  <c r="O594" i="27" s="1"/>
  <c r="EM16" i="19"/>
  <c r="EQ342" i="19"/>
  <c r="M88" i="27" s="1"/>
  <c r="N88" i="27" s="1"/>
  <c r="O88" i="27" s="1"/>
  <c r="EM342" i="19"/>
  <c r="EQ434" i="19"/>
  <c r="M443" i="27" s="1"/>
  <c r="N443" i="27" s="1"/>
  <c r="O443" i="27" s="1"/>
  <c r="EM434" i="19"/>
  <c r="EQ22" i="19"/>
  <c r="M618" i="27" s="1"/>
  <c r="N618" i="27" s="1"/>
  <c r="O618" i="27" s="1"/>
  <c r="EM22" i="19"/>
  <c r="EQ416" i="19"/>
  <c r="M184" i="27" s="1"/>
  <c r="N184" i="27" s="1"/>
  <c r="O184" i="27" s="1"/>
  <c r="EM416" i="19"/>
  <c r="EQ130" i="19"/>
  <c r="M487" i="27" s="1"/>
  <c r="N487" i="27" s="1"/>
  <c r="O487" i="27" s="1"/>
  <c r="EM130" i="19"/>
  <c r="EM610" i="19"/>
  <c r="EQ610" i="19"/>
  <c r="M796" i="27" s="1"/>
  <c r="N796" i="27" s="1"/>
  <c r="O796" i="27" s="1"/>
  <c r="EQ877" i="19"/>
  <c r="M361" i="27" s="1"/>
  <c r="N361" i="27" s="1"/>
  <c r="O361" i="27" s="1"/>
  <c r="EM877" i="19"/>
  <c r="EQ448" i="19"/>
  <c r="M459" i="27" s="1"/>
  <c r="N459" i="27" s="1"/>
  <c r="O459" i="27" s="1"/>
  <c r="EM448" i="19"/>
  <c r="EM169" i="19"/>
  <c r="EQ169" i="19"/>
  <c r="M56" i="27" s="1"/>
  <c r="N56" i="27" s="1"/>
  <c r="O56" i="27" s="1"/>
  <c r="EQ499" i="19"/>
  <c r="M717" i="27" s="1"/>
  <c r="N717" i="27" s="1"/>
  <c r="O717" i="27" s="1"/>
  <c r="EM499" i="19"/>
  <c r="EM290" i="19"/>
  <c r="EQ290" i="19"/>
  <c r="M105" i="27" s="1"/>
  <c r="N105" i="27" s="1"/>
  <c r="O105" i="27" s="1"/>
  <c r="EM430" i="19"/>
  <c r="EQ430" i="19"/>
  <c r="EQ363" i="19"/>
  <c r="M587" i="27" s="1"/>
  <c r="N587" i="27" s="1"/>
  <c r="O587" i="27" s="1"/>
  <c r="EM363" i="19"/>
  <c r="EQ582" i="19"/>
  <c r="M756" i="27" s="1"/>
  <c r="N756" i="27" s="1"/>
  <c r="O756" i="27" s="1"/>
  <c r="EM582" i="19"/>
  <c r="EM13" i="19"/>
  <c r="EQ13" i="19"/>
  <c r="EM291" i="19"/>
  <c r="EQ291" i="19"/>
  <c r="M106" i="27" s="1"/>
  <c r="N106" i="27" s="1"/>
  <c r="O106" i="27" s="1"/>
  <c r="EM537" i="19"/>
  <c r="EQ537" i="19"/>
  <c r="M688" i="27" s="1"/>
  <c r="N688" i="27" s="1"/>
  <c r="O688" i="27" s="1"/>
  <c r="EQ211" i="19"/>
  <c r="M644" i="27" s="1"/>
  <c r="N644" i="27" s="1"/>
  <c r="O644" i="27" s="1"/>
  <c r="EM211" i="19"/>
  <c r="EM732" i="19"/>
  <c r="EQ732" i="19"/>
  <c r="EQ698" i="19"/>
  <c r="M672" i="27" s="1"/>
  <c r="N672" i="27" s="1"/>
  <c r="O672" i="27" s="1"/>
  <c r="EM698" i="19"/>
  <c r="EQ517" i="19"/>
  <c r="M320" i="27" s="1"/>
  <c r="N320" i="27" s="1"/>
  <c r="O320" i="27" s="1"/>
  <c r="EM517" i="19"/>
  <c r="EM390" i="19"/>
  <c r="EQ390" i="19"/>
  <c r="M311" i="27" s="1"/>
  <c r="N311" i="27" s="1"/>
  <c r="O311" i="27" s="1"/>
  <c r="EM11" i="19"/>
  <c r="EQ11" i="19"/>
  <c r="M567" i="27" s="1"/>
  <c r="N567" i="27" s="1"/>
  <c r="O567" i="27" s="1"/>
  <c r="EM110" i="19"/>
  <c r="EQ110" i="19"/>
  <c r="M97" i="27" s="1"/>
  <c r="N97" i="27" s="1"/>
  <c r="O97" i="27" s="1"/>
  <c r="EQ127" i="19"/>
  <c r="M484" i="27" s="1"/>
  <c r="N484" i="27" s="1"/>
  <c r="O484" i="27" s="1"/>
  <c r="EM127" i="19"/>
  <c r="EM807" i="19"/>
  <c r="EQ807" i="19"/>
  <c r="M270" i="27" s="1"/>
  <c r="N270" i="27" s="1"/>
  <c r="O270" i="27" s="1"/>
  <c r="EQ838" i="19"/>
  <c r="M722" i="27" s="1"/>
  <c r="N722" i="27" s="1"/>
  <c r="O722" i="27" s="1"/>
  <c r="EM838" i="19"/>
  <c r="EQ551" i="19"/>
  <c r="M711" i="27" s="1"/>
  <c r="N711" i="27" s="1"/>
  <c r="O711" i="27" s="1"/>
  <c r="EM551" i="19"/>
  <c r="EQ146" i="19"/>
  <c r="M612" i="27" s="1"/>
  <c r="N612" i="27" s="1"/>
  <c r="O612" i="27" s="1"/>
  <c r="EM146" i="19"/>
  <c r="EM581" i="19"/>
  <c r="EQ581" i="19"/>
  <c r="M758" i="27" s="1"/>
  <c r="N758" i="27" s="1"/>
  <c r="O758" i="27" s="1"/>
  <c r="EQ764" i="19"/>
  <c r="M702" i="27" s="1"/>
  <c r="N702" i="27" s="1"/>
  <c r="O702" i="27" s="1"/>
  <c r="EM764" i="19"/>
  <c r="EM133" i="19"/>
  <c r="EQ133" i="19"/>
  <c r="M490" i="27" s="1"/>
  <c r="N490" i="27" s="1"/>
  <c r="O490" i="27" s="1"/>
  <c r="EM400" i="19"/>
  <c r="EQ400" i="19"/>
  <c r="EQ326" i="19"/>
  <c r="M333" i="27" s="1"/>
  <c r="N333" i="27" s="1"/>
  <c r="O333" i="27" s="1"/>
  <c r="EM326" i="19"/>
  <c r="EM213" i="19"/>
  <c r="EQ213" i="19"/>
  <c r="M673" i="27" s="1"/>
  <c r="N673" i="27" s="1"/>
  <c r="O673" i="27" s="1"/>
  <c r="EQ214" i="19"/>
  <c r="M706" i="27" s="1"/>
  <c r="N706" i="27" s="1"/>
  <c r="O706" i="27" s="1"/>
  <c r="EM214" i="19"/>
  <c r="EM429" i="19"/>
  <c r="EQ429" i="19"/>
  <c r="M653" i="27" s="1"/>
  <c r="N653" i="27" s="1"/>
  <c r="O653" i="27" s="1"/>
  <c r="EM433" i="19"/>
  <c r="EQ433" i="19"/>
  <c r="M442" i="27" s="1"/>
  <c r="N442" i="27" s="1"/>
  <c r="O442" i="27" s="1"/>
  <c r="EQ851" i="19"/>
  <c r="M219" i="27" s="1"/>
  <c r="N219" i="27" s="1"/>
  <c r="O219" i="27" s="1"/>
  <c r="EM851" i="19"/>
  <c r="EQ398" i="19"/>
  <c r="M343" i="27" s="1"/>
  <c r="N343" i="27" s="1"/>
  <c r="O343" i="27" s="1"/>
  <c r="EM398" i="19"/>
  <c r="EM245" i="19"/>
  <c r="EQ245" i="19"/>
  <c r="M519" i="27" s="1"/>
  <c r="N519" i="27" s="1"/>
  <c r="O519" i="27" s="1"/>
  <c r="EQ510" i="19"/>
  <c r="EM510" i="19"/>
  <c r="EM612" i="19"/>
  <c r="EQ612" i="19"/>
  <c r="M798" i="27" s="1"/>
  <c r="N798" i="27" s="1"/>
  <c r="O798" i="27" s="1"/>
  <c r="EM700" i="19"/>
  <c r="EQ700" i="19"/>
  <c r="M679" i="27" s="1"/>
  <c r="N679" i="27" s="1"/>
  <c r="O679" i="27" s="1"/>
  <c r="EQ857" i="19"/>
  <c r="EM857" i="19"/>
  <c r="EM83" i="19"/>
  <c r="EQ83" i="19"/>
  <c r="EM36" i="19"/>
  <c r="EQ36" i="19"/>
  <c r="M563" i="27" s="1"/>
  <c r="N563" i="27" s="1"/>
  <c r="O563" i="27" s="1"/>
  <c r="EQ293" i="19"/>
  <c r="M116" i="27" s="1"/>
  <c r="N116" i="27" s="1"/>
  <c r="O116" i="27" s="1"/>
  <c r="EM293" i="19"/>
  <c r="EQ38" i="19"/>
  <c r="M572" i="27" s="1"/>
  <c r="N572" i="27" s="1"/>
  <c r="O572" i="27" s="1"/>
  <c r="EM38" i="19"/>
  <c r="EM302" i="19"/>
  <c r="EQ302" i="19"/>
  <c r="M146" i="27" s="1"/>
  <c r="N146" i="27" s="1"/>
  <c r="O146" i="27" s="1"/>
  <c r="EQ861" i="19"/>
  <c r="M114" i="27" s="1"/>
  <c r="N114" i="27" s="1"/>
  <c r="O114" i="27" s="1"/>
  <c r="EM861" i="19"/>
  <c r="EQ265" i="19"/>
  <c r="M248" i="27" s="1"/>
  <c r="N248" i="27" s="1"/>
  <c r="O248" i="27" s="1"/>
  <c r="EM265" i="19"/>
  <c r="EQ134" i="19"/>
  <c r="M531" i="27" s="1"/>
  <c r="N531" i="27" s="1"/>
  <c r="O531" i="27" s="1"/>
  <c r="EM134" i="19"/>
  <c r="EQ638" i="19"/>
  <c r="M829" i="27" s="1"/>
  <c r="N829" i="27" s="1"/>
  <c r="O829" i="27" s="1"/>
  <c r="EM638" i="19"/>
  <c r="EQ803" i="19"/>
  <c r="M228" i="27" s="1"/>
  <c r="N228" i="27" s="1"/>
  <c r="O228" i="27" s="1"/>
  <c r="EM803" i="19"/>
  <c r="EM250" i="19"/>
  <c r="EQ250" i="19"/>
  <c r="M491" i="27" s="1"/>
  <c r="N491" i="27" s="1"/>
  <c r="O491" i="27" s="1"/>
  <c r="EM173" i="19"/>
  <c r="EQ173" i="19"/>
  <c r="M64" i="27" s="1"/>
  <c r="N64" i="27" s="1"/>
  <c r="O64" i="27" s="1"/>
  <c r="EM458" i="19"/>
  <c r="EQ458" i="19"/>
  <c r="M474" i="27" s="1"/>
  <c r="N474" i="27" s="1"/>
  <c r="O474" i="27" s="1"/>
  <c r="EM635" i="19"/>
  <c r="EQ635" i="19"/>
  <c r="M826" i="27" s="1"/>
  <c r="N826" i="27" s="1"/>
  <c r="O826" i="27" s="1"/>
  <c r="EM439" i="19"/>
  <c r="EQ439" i="19"/>
  <c r="M448" i="27" s="1"/>
  <c r="N448" i="27" s="1"/>
  <c r="O448" i="27" s="1"/>
  <c r="EQ343" i="19"/>
  <c r="EM343" i="19"/>
  <c r="EM782" i="19"/>
  <c r="EQ782" i="19"/>
  <c r="EM793" i="19"/>
  <c r="EQ793" i="19"/>
  <c r="M157" i="27" s="1"/>
  <c r="N157" i="27" s="1"/>
  <c r="O157" i="27" s="1"/>
  <c r="EM259" i="19"/>
  <c r="EQ259" i="19"/>
  <c r="M528" i="27" s="1"/>
  <c r="N528" i="27" s="1"/>
  <c r="O528" i="27" s="1"/>
  <c r="EQ742" i="19"/>
  <c r="M641" i="27" s="1"/>
  <c r="N641" i="27" s="1"/>
  <c r="O641" i="27" s="1"/>
  <c r="EM742" i="19"/>
  <c r="EQ88" i="19"/>
  <c r="M210" i="27" s="1"/>
  <c r="N210" i="27" s="1"/>
  <c r="O210" i="27" s="1"/>
  <c r="EM88" i="19"/>
  <c r="EQ228" i="19"/>
  <c r="M600" i="27" s="1"/>
  <c r="N600" i="27" s="1"/>
  <c r="O600" i="27" s="1"/>
  <c r="EM228" i="19"/>
  <c r="EM463" i="19"/>
  <c r="EQ463" i="19"/>
  <c r="M295" i="27" s="1"/>
  <c r="N295" i="27" s="1"/>
  <c r="O295" i="27" s="1"/>
  <c r="EM144" i="19"/>
  <c r="EQ144" i="19"/>
  <c r="M571" i="27" s="1"/>
  <c r="N571" i="27" s="1"/>
  <c r="O571" i="27" s="1"/>
  <c r="EQ315" i="19"/>
  <c r="M201" i="27" s="1"/>
  <c r="N201" i="27" s="1"/>
  <c r="O201" i="27" s="1"/>
  <c r="EM315" i="19"/>
  <c r="EM580" i="19"/>
  <c r="EQ580" i="19"/>
  <c r="M755" i="27" s="1"/>
  <c r="N755" i="27" s="1"/>
  <c r="O755" i="27" s="1"/>
  <c r="EM535" i="19"/>
  <c r="EQ535" i="19"/>
  <c r="M686" i="27" s="1"/>
  <c r="N686" i="27" s="1"/>
  <c r="O686" i="27" s="1"/>
  <c r="EQ836" i="19"/>
  <c r="EM836" i="19"/>
  <c r="EM286" i="19"/>
  <c r="EQ286" i="19"/>
  <c r="M162" i="27" s="1"/>
  <c r="N162" i="27" s="1"/>
  <c r="O162" i="27" s="1"/>
  <c r="EQ351" i="19"/>
  <c r="M500" i="27" s="1"/>
  <c r="N500" i="27" s="1"/>
  <c r="O500" i="27" s="1"/>
  <c r="EM351" i="19"/>
  <c r="EM860" i="19"/>
  <c r="EQ860" i="19"/>
  <c r="M110" i="27" s="1"/>
  <c r="N110" i="27" s="1"/>
  <c r="O110" i="27" s="1"/>
  <c r="EM284" i="19"/>
  <c r="EQ284" i="19"/>
  <c r="M100" i="27" s="1"/>
  <c r="N100" i="27" s="1"/>
  <c r="O100" i="27" s="1"/>
  <c r="EQ637" i="19"/>
  <c r="M828" i="27" s="1"/>
  <c r="N828" i="27" s="1"/>
  <c r="O828" i="27" s="1"/>
  <c r="EM637" i="19"/>
  <c r="EM114" i="19"/>
  <c r="EQ114" i="19"/>
  <c r="M260" i="27" s="1"/>
  <c r="N260" i="27" s="1"/>
  <c r="O260" i="27" s="1"/>
  <c r="EM859" i="19"/>
  <c r="EQ859" i="19"/>
  <c r="EQ592" i="19"/>
  <c r="M768" i="27" s="1"/>
  <c r="N768" i="27" s="1"/>
  <c r="O768" i="27" s="1"/>
  <c r="EM592" i="19"/>
  <c r="EQ609" i="19"/>
  <c r="M795" i="27" s="1"/>
  <c r="N795" i="27" s="1"/>
  <c r="O795" i="27" s="1"/>
  <c r="EM609" i="19"/>
  <c r="EM19" i="19"/>
  <c r="EQ19" i="19"/>
  <c r="M607" i="27" s="1"/>
  <c r="N607" i="27" s="1"/>
  <c r="O607" i="27" s="1"/>
  <c r="EM799" i="19"/>
  <c r="EQ799" i="19"/>
  <c r="M188" i="27" s="1"/>
  <c r="N188" i="27" s="1"/>
  <c r="O188" i="27" s="1"/>
  <c r="EM626" i="19"/>
  <c r="EQ626" i="19"/>
  <c r="M816" i="27" s="1"/>
  <c r="N816" i="27" s="1"/>
  <c r="O816" i="27" s="1"/>
  <c r="EQ313" i="19"/>
  <c r="M187" i="27" s="1"/>
  <c r="N187" i="27" s="1"/>
  <c r="O187" i="27" s="1"/>
  <c r="EM313" i="19"/>
  <c r="EQ563" i="19"/>
  <c r="M732" i="27" s="1"/>
  <c r="N732" i="27" s="1"/>
  <c r="O732" i="27" s="1"/>
  <c r="EM563" i="19"/>
  <c r="EM719" i="19"/>
  <c r="EQ719" i="19"/>
  <c r="M148" i="27" s="1"/>
  <c r="N148" i="27" s="1"/>
  <c r="O148" i="27" s="1"/>
  <c r="EQ125" i="19"/>
  <c r="M482" i="27" s="1"/>
  <c r="N482" i="27" s="1"/>
  <c r="O482" i="27" s="1"/>
  <c r="EM125" i="19"/>
  <c r="EQ462" i="19"/>
  <c r="M294" i="27" s="1"/>
  <c r="N294" i="27" s="1"/>
  <c r="O294" i="27" s="1"/>
  <c r="EM462" i="19"/>
  <c r="EM85" i="19"/>
  <c r="EQ85" i="19"/>
  <c r="M126" i="27" s="1"/>
  <c r="N126" i="27" s="1"/>
  <c r="O126" i="27" s="1"/>
  <c r="EM426" i="19"/>
  <c r="EQ426" i="19"/>
  <c r="EM717" i="19"/>
  <c r="EQ717" i="19"/>
  <c r="M79" i="27" s="1"/>
  <c r="N79" i="27" s="1"/>
  <c r="O79" i="27" s="1"/>
  <c r="EQ695" i="19"/>
  <c r="M667" i="27" s="1"/>
  <c r="N667" i="27" s="1"/>
  <c r="O667" i="27" s="1"/>
  <c r="EM695" i="19"/>
  <c r="EQ346" i="19"/>
  <c r="M155" i="27" s="1"/>
  <c r="N155" i="27" s="1"/>
  <c r="O155" i="27" s="1"/>
  <c r="EM346" i="19"/>
  <c r="EQ628" i="19"/>
  <c r="M819" i="27" s="1"/>
  <c r="N819" i="27" s="1"/>
  <c r="O819" i="27" s="1"/>
  <c r="EM628" i="19"/>
  <c r="EM373" i="19"/>
  <c r="EQ373" i="19"/>
  <c r="M220" i="27" s="1"/>
  <c r="N220" i="27" s="1"/>
  <c r="O220" i="27" s="1"/>
  <c r="EM680" i="19"/>
  <c r="EQ680" i="19"/>
  <c r="M646" i="27" s="1"/>
  <c r="N646" i="27" s="1"/>
  <c r="O646" i="27" s="1"/>
  <c r="EQ236" i="19"/>
  <c r="M370" i="27" s="1"/>
  <c r="N370" i="27" s="1"/>
  <c r="O370" i="27" s="1"/>
  <c r="EM236" i="19"/>
  <c r="EQ71" i="19"/>
  <c r="EM71" i="19"/>
  <c r="EM792" i="19"/>
  <c r="EQ792" i="19"/>
  <c r="M156" i="27" s="1"/>
  <c r="N156" i="27" s="1"/>
  <c r="O156" i="27" s="1"/>
  <c r="EM454" i="19"/>
  <c r="EQ454" i="19"/>
  <c r="M470" i="27" s="1"/>
  <c r="N470" i="27" s="1"/>
  <c r="O470" i="27" s="1"/>
  <c r="EQ579" i="19"/>
  <c r="M757" i="27" s="1"/>
  <c r="N757" i="27" s="1"/>
  <c r="O757" i="27" s="1"/>
  <c r="EM579" i="19"/>
  <c r="EM15" i="19"/>
  <c r="EQ15" i="19"/>
  <c r="M593" i="27" s="1"/>
  <c r="N593" i="27" s="1"/>
  <c r="O593" i="27" s="1"/>
  <c r="EQ197" i="19"/>
  <c r="M369" i="27" s="1"/>
  <c r="N369" i="27" s="1"/>
  <c r="O369" i="27" s="1"/>
  <c r="EM197" i="19"/>
  <c r="EQ496" i="19"/>
  <c r="M665" i="27" s="1"/>
  <c r="N665" i="27" s="1"/>
  <c r="O665" i="27" s="1"/>
  <c r="EM496" i="19"/>
  <c r="EQ497" i="19"/>
  <c r="M761" i="27" s="1"/>
  <c r="N761" i="27" s="1"/>
  <c r="O761" i="27" s="1"/>
  <c r="EM497" i="19"/>
  <c r="EQ760" i="19"/>
  <c r="M691" i="27" s="1"/>
  <c r="N691" i="27" s="1"/>
  <c r="O691" i="27" s="1"/>
  <c r="EM760" i="19"/>
  <c r="EM244" i="19"/>
  <c r="EQ244" i="19"/>
  <c r="M12" i="27" s="1"/>
  <c r="N12" i="27" s="1"/>
  <c r="O12" i="27" s="1"/>
  <c r="EQ446" i="19"/>
  <c r="M456" i="27" s="1"/>
  <c r="N456" i="27" s="1"/>
  <c r="O456" i="27" s="1"/>
  <c r="EM446" i="19"/>
  <c r="EQ623" i="19"/>
  <c r="M814" i="27" s="1"/>
  <c r="N814" i="27" s="1"/>
  <c r="O814" i="27" s="1"/>
  <c r="EM623" i="19"/>
  <c r="EM727" i="19"/>
  <c r="EQ727" i="19"/>
  <c r="M318" i="27" s="1"/>
  <c r="N318" i="27" s="1"/>
  <c r="O318" i="27" s="1"/>
  <c r="EQ316" i="19"/>
  <c r="M202" i="27" s="1"/>
  <c r="N202" i="27" s="1"/>
  <c r="O202" i="27" s="1"/>
  <c r="EM316" i="19"/>
  <c r="EM743" i="19"/>
  <c r="EQ743" i="19"/>
  <c r="M656" i="27" s="1"/>
  <c r="N656" i="27" s="1"/>
  <c r="O656" i="27" s="1"/>
  <c r="EQ762" i="19"/>
  <c r="M670" i="27" s="1"/>
  <c r="N670" i="27" s="1"/>
  <c r="O670" i="27" s="1"/>
  <c r="EM762" i="19"/>
  <c r="EM164" i="19"/>
  <c r="EQ164" i="19"/>
  <c r="EM888" i="19"/>
  <c r="EQ888" i="19"/>
  <c r="M745" i="27" s="1"/>
  <c r="N745" i="27" s="1"/>
  <c r="O745" i="27" s="1"/>
  <c r="EQ49" i="19"/>
  <c r="M230" i="27" s="1"/>
  <c r="N230" i="27" s="1"/>
  <c r="O230" i="27" s="1"/>
  <c r="EM49" i="19"/>
  <c r="EQ776" i="19"/>
  <c r="M841" i="27" s="1"/>
  <c r="N841" i="27" s="1"/>
  <c r="O841" i="27" s="1"/>
  <c r="EM776" i="19"/>
  <c r="EQ417" i="19"/>
  <c r="M286" i="27" s="1"/>
  <c r="N286" i="27" s="1"/>
  <c r="O286" i="27" s="1"/>
  <c r="EM417" i="19"/>
  <c r="EQ625" i="19"/>
  <c r="M817" i="27" s="1"/>
  <c r="N817" i="27" s="1"/>
  <c r="O817" i="27" s="1"/>
  <c r="EM625" i="19"/>
  <c r="EQ562" i="19"/>
  <c r="M731" i="27" s="1"/>
  <c r="N731" i="27" s="1"/>
  <c r="O731" i="27" s="1"/>
  <c r="EM562" i="19"/>
  <c r="EQ473" i="19"/>
  <c r="M330" i="27" s="1"/>
  <c r="N330" i="27" s="1"/>
  <c r="O330" i="27" s="1"/>
  <c r="EM473" i="19"/>
  <c r="EQ504" i="19"/>
  <c r="M779" i="27" s="1"/>
  <c r="N779" i="27" s="1"/>
  <c r="O779" i="27" s="1"/>
  <c r="EM504" i="19"/>
  <c r="EQ566" i="19"/>
  <c r="M735" i="27" s="1"/>
  <c r="N735" i="27" s="1"/>
  <c r="O735" i="27" s="1"/>
  <c r="EM566" i="19"/>
  <c r="EM51" i="19"/>
  <c r="EQ51" i="19"/>
  <c r="M378" i="27" s="1"/>
  <c r="N378" i="27" s="1"/>
  <c r="O378" i="27" s="1"/>
  <c r="EQ57" i="19"/>
  <c r="M256" i="27" s="1"/>
  <c r="N256" i="27" s="1"/>
  <c r="O256" i="27" s="1"/>
  <c r="EM57" i="19"/>
  <c r="EQ706" i="19"/>
  <c r="EM706" i="19"/>
  <c r="EM52" i="19"/>
  <c r="EQ52" i="19"/>
  <c r="M379" i="27" s="1"/>
  <c r="N379" i="27" s="1"/>
  <c r="O379" i="27" s="1"/>
  <c r="EQ255" i="19"/>
  <c r="M524" i="27" s="1"/>
  <c r="N524" i="27" s="1"/>
  <c r="O524" i="27" s="1"/>
  <c r="EM255" i="19"/>
  <c r="EQ428" i="19"/>
  <c r="EM428" i="19"/>
  <c r="EM693" i="19"/>
  <c r="EQ693" i="19"/>
  <c r="M663" i="27" s="1"/>
  <c r="N663" i="27" s="1"/>
  <c r="O663" i="27" s="1"/>
  <c r="EM449" i="19"/>
  <c r="EQ449" i="19"/>
  <c r="M462" i="27" s="1"/>
  <c r="N462" i="27" s="1"/>
  <c r="O462" i="27" s="1"/>
  <c r="EM227" i="19"/>
  <c r="EQ227" i="19"/>
  <c r="M597" i="27" s="1"/>
  <c r="N597" i="27" s="1"/>
  <c r="O597" i="27" s="1"/>
  <c r="EQ478" i="19"/>
  <c r="M365" i="27" s="1"/>
  <c r="N365" i="27" s="1"/>
  <c r="O365" i="27" s="1"/>
  <c r="EM478" i="19"/>
  <c r="EM599" i="19"/>
  <c r="EQ599" i="19"/>
  <c r="M781" i="27" s="1"/>
  <c r="N781" i="27" s="1"/>
  <c r="O781" i="27" s="1"/>
  <c r="EQ105" i="19"/>
  <c r="EM105" i="19"/>
  <c r="EQ802" i="19"/>
  <c r="M316" i="27" s="1"/>
  <c r="N316" i="27" s="1"/>
  <c r="O316" i="27" s="1"/>
  <c r="EM802" i="19"/>
  <c r="EQ86" i="19"/>
  <c r="M341" i="27" s="1"/>
  <c r="N341" i="27" s="1"/>
  <c r="O341" i="27" s="1"/>
  <c r="EM86" i="19"/>
  <c r="EQ564" i="19"/>
  <c r="M733" i="27" s="1"/>
  <c r="N733" i="27" s="1"/>
  <c r="O733" i="27" s="1"/>
  <c r="EM564" i="19"/>
  <c r="EM596" i="19"/>
  <c r="EQ596" i="19"/>
  <c r="M770" i="27" s="1"/>
  <c r="N770" i="27" s="1"/>
  <c r="O770" i="27" s="1"/>
  <c r="EM395" i="19"/>
  <c r="EQ395" i="19"/>
  <c r="M80" i="27" s="1"/>
  <c r="N80" i="27" s="1"/>
  <c r="O80" i="27" s="1"/>
  <c r="EQ180" i="19"/>
  <c r="M163" i="27" s="1"/>
  <c r="N163" i="27" s="1"/>
  <c r="O163" i="27" s="1"/>
  <c r="EM180" i="19"/>
  <c r="EQ116" i="19"/>
  <c r="M176" i="27" s="1"/>
  <c r="N176" i="27" s="1"/>
  <c r="O176" i="27" s="1"/>
  <c r="EM116" i="19"/>
  <c r="EQ883" i="19"/>
  <c r="EM883" i="19"/>
  <c r="EM804" i="19"/>
  <c r="EQ804" i="19"/>
  <c r="M223" i="27" s="1"/>
  <c r="N223" i="27" s="1"/>
  <c r="O223" i="27" s="1"/>
  <c r="EQ524" i="19"/>
  <c r="M111" i="27" s="1"/>
  <c r="N111" i="27" s="1"/>
  <c r="O111" i="27" s="1"/>
  <c r="EM524" i="19"/>
  <c r="EQ447" i="19"/>
  <c r="M457" i="27" s="1"/>
  <c r="N457" i="27" s="1"/>
  <c r="O457" i="27" s="1"/>
  <c r="EM447" i="19"/>
  <c r="EM437" i="19"/>
  <c r="EQ437" i="19"/>
  <c r="M446" i="27" s="1"/>
  <c r="N446" i="27" s="1"/>
  <c r="O446" i="27" s="1"/>
  <c r="EM89" i="19"/>
  <c r="EQ89" i="19"/>
  <c r="M262" i="27" s="1"/>
  <c r="N262" i="27" s="1"/>
  <c r="O262" i="27" s="1"/>
  <c r="EQ699" i="19"/>
  <c r="M678" i="27" s="1"/>
  <c r="N678" i="27" s="1"/>
  <c r="O678" i="27" s="1"/>
  <c r="EM699" i="19"/>
  <c r="EQ234" i="19"/>
  <c r="M72" i="27" s="1"/>
  <c r="N72" i="27" s="1"/>
  <c r="O72" i="27" s="1"/>
  <c r="EM234" i="19"/>
  <c r="EQ183" i="19"/>
  <c r="M175" i="27" s="1"/>
  <c r="N175" i="27" s="1"/>
  <c r="O175" i="27" s="1"/>
  <c r="EM183" i="19"/>
  <c r="EQ136" i="19"/>
  <c r="EM136" i="19"/>
  <c r="EQ461" i="19"/>
  <c r="M234" i="27" s="1"/>
  <c r="N234" i="27" s="1"/>
  <c r="O234" i="27" s="1"/>
  <c r="EM461" i="19"/>
  <c r="EM411" i="19"/>
  <c r="EQ411" i="19"/>
  <c r="M586" i="27" s="1"/>
  <c r="N586" i="27" s="1"/>
  <c r="O586" i="27" s="1"/>
  <c r="EQ246" i="19"/>
  <c r="M520" i="27" s="1"/>
  <c r="N520" i="27" s="1"/>
  <c r="O520" i="27" s="1"/>
  <c r="EM246" i="19"/>
  <c r="EQ710" i="19"/>
  <c r="M46" i="27" s="1"/>
  <c r="N46" i="27" s="1"/>
  <c r="O46" i="27" s="1"/>
  <c r="EM710" i="19"/>
  <c r="EQ156" i="19"/>
  <c r="M543" i="27" s="1"/>
  <c r="N543" i="27" s="1"/>
  <c r="O543" i="27" s="1"/>
  <c r="EM156" i="19"/>
  <c r="EM142" i="19"/>
  <c r="EQ142" i="19"/>
  <c r="M569" i="27" s="1"/>
  <c r="N569" i="27" s="1"/>
  <c r="O569" i="27" s="1"/>
  <c r="EQ178" i="19"/>
  <c r="M354" i="27" s="1"/>
  <c r="N354" i="27" s="1"/>
  <c r="O354" i="27" s="1"/>
  <c r="EM178" i="19"/>
  <c r="EM53" i="19"/>
  <c r="EQ53" i="19"/>
  <c r="EM550" i="19"/>
  <c r="EQ550" i="19"/>
  <c r="M710" i="27" s="1"/>
  <c r="N710" i="27" s="1"/>
  <c r="O710" i="27" s="1"/>
  <c r="EM170" i="19"/>
  <c r="EQ170" i="19"/>
  <c r="M231" i="27" s="1"/>
  <c r="N231" i="27" s="1"/>
  <c r="O231" i="27" s="1"/>
  <c r="EM740" i="19"/>
  <c r="EQ740" i="19"/>
  <c r="M315" i="27" s="1"/>
  <c r="N315" i="27" s="1"/>
  <c r="O315" i="27" s="1"/>
  <c r="EQ345" i="19"/>
  <c r="M352" i="27" s="1"/>
  <c r="N352" i="27" s="1"/>
  <c r="O352" i="27" s="1"/>
  <c r="EM345" i="19"/>
  <c r="EQ601" i="19"/>
  <c r="M783" i="27" s="1"/>
  <c r="N783" i="27" s="1"/>
  <c r="O783" i="27" s="1"/>
  <c r="EM601" i="19"/>
  <c r="EM611" i="19"/>
  <c r="EQ611" i="19"/>
  <c r="M797" i="27" s="1"/>
  <c r="N797" i="27" s="1"/>
  <c r="O797" i="27" s="1"/>
  <c r="EM837" i="19"/>
  <c r="EQ837" i="19"/>
  <c r="EQ770" i="19"/>
  <c r="M749" i="27" s="1"/>
  <c r="N749" i="27" s="1"/>
  <c r="O749" i="27" s="1"/>
  <c r="EM770" i="19"/>
  <c r="EM889" i="19"/>
  <c r="EQ889" i="19"/>
  <c r="M746" i="27" s="1"/>
  <c r="N746" i="27" s="1"/>
  <c r="O746" i="27" s="1"/>
  <c r="EM892" i="19"/>
  <c r="EQ892" i="19"/>
  <c r="M774" i="27" s="1"/>
  <c r="N774" i="27" s="1"/>
  <c r="O774" i="27" s="1"/>
  <c r="EM68" i="19"/>
  <c r="EQ68" i="19"/>
  <c r="M189" i="27" s="1"/>
  <c r="N189" i="27" s="1"/>
  <c r="O189" i="27" s="1"/>
  <c r="EQ50" i="19"/>
  <c r="M377" i="27" s="1"/>
  <c r="N377" i="27" s="1"/>
  <c r="O377" i="27" s="1"/>
  <c r="EM50" i="19"/>
  <c r="EQ490" i="19"/>
  <c r="EM490" i="19"/>
  <c r="EM209" i="19"/>
  <c r="EQ209" i="19"/>
  <c r="EM557" i="19"/>
  <c r="EQ557" i="19"/>
  <c r="M726" i="27" s="1"/>
  <c r="N726" i="27" s="1"/>
  <c r="O726" i="27" s="1"/>
  <c r="EQ808" i="19"/>
  <c r="M271" i="27" s="1"/>
  <c r="N271" i="27" s="1"/>
  <c r="O271" i="27" s="1"/>
  <c r="EM808" i="19"/>
  <c r="EM222" i="19"/>
  <c r="EQ222" i="19"/>
  <c r="EQ875" i="19"/>
  <c r="M215" i="27" s="1"/>
  <c r="N215" i="27" s="1"/>
  <c r="O215" i="27" s="1"/>
  <c r="EM875" i="19"/>
  <c r="EQ270" i="19"/>
  <c r="M71" i="27" s="1"/>
  <c r="N71" i="27" s="1"/>
  <c r="O71" i="27" s="1"/>
  <c r="EM270" i="19"/>
  <c r="EM242" i="19"/>
  <c r="EQ242" i="19"/>
  <c r="M517" i="27" s="1"/>
  <c r="N517" i="27" s="1"/>
  <c r="O517" i="27" s="1"/>
  <c r="EM756" i="19"/>
  <c r="EQ756" i="19"/>
  <c r="M238" i="27" s="1"/>
  <c r="N238" i="27" s="1"/>
  <c r="O238" i="27" s="1"/>
  <c r="EQ135" i="19"/>
  <c r="M533" i="27" s="1"/>
  <c r="N533" i="27" s="1"/>
  <c r="O533" i="27" s="1"/>
  <c r="EM135" i="19"/>
  <c r="EM305" i="19"/>
  <c r="EQ305" i="19"/>
  <c r="M152" i="27" s="1"/>
  <c r="N152" i="27" s="1"/>
  <c r="O152" i="27" s="1"/>
  <c r="EQ257" i="19"/>
  <c r="M526" i="27" s="1"/>
  <c r="N526" i="27" s="1"/>
  <c r="O526" i="27" s="1"/>
  <c r="EM257" i="19"/>
  <c r="EM143" i="19"/>
  <c r="EQ143" i="19"/>
  <c r="M463" i="27" s="1"/>
  <c r="N463" i="27" s="1"/>
  <c r="O463" i="27" s="1"/>
  <c r="EM643" i="19"/>
  <c r="EQ643" i="19"/>
  <c r="M837" i="27" s="1"/>
  <c r="N837" i="27" s="1"/>
  <c r="O837" i="27" s="1"/>
  <c r="EM445" i="19"/>
  <c r="EQ445" i="19"/>
  <c r="M455" i="27" s="1"/>
  <c r="N455" i="27" s="1"/>
  <c r="O455" i="27" s="1"/>
  <c r="EM294" i="19"/>
  <c r="EQ294" i="19"/>
  <c r="M121" i="27" s="1"/>
  <c r="N121" i="27" s="1"/>
  <c r="O121" i="27" s="1"/>
  <c r="EQ195" i="19"/>
  <c r="M307" i="27" s="1"/>
  <c r="N307" i="27" s="1"/>
  <c r="O307" i="27" s="1"/>
  <c r="EM195" i="19"/>
  <c r="EM600" i="19"/>
  <c r="EQ600" i="19"/>
  <c r="M782" i="27" s="1"/>
  <c r="N782" i="27" s="1"/>
  <c r="O782" i="27" s="1"/>
  <c r="EQ605" i="19"/>
  <c r="M789" i="27" s="1"/>
  <c r="N789" i="27" s="1"/>
  <c r="O789" i="27" s="1"/>
  <c r="EM605" i="19"/>
  <c r="EQ745" i="19"/>
  <c r="M692" i="27" s="1"/>
  <c r="N692" i="27" s="1"/>
  <c r="O692" i="27" s="1"/>
  <c r="EM745" i="19"/>
  <c r="EQ525" i="19"/>
  <c r="EM525" i="19"/>
  <c r="EM147" i="19"/>
  <c r="EQ147" i="19"/>
  <c r="EQ870" i="19"/>
  <c r="M267" i="27" s="1"/>
  <c r="N267" i="27" s="1"/>
  <c r="O267" i="27" s="1"/>
  <c r="EM870" i="19"/>
  <c r="EQ858" i="19"/>
  <c r="M313" i="27" s="1"/>
  <c r="N313" i="27" s="1"/>
  <c r="O313" i="27" s="1"/>
  <c r="EM858" i="19"/>
  <c r="EM171" i="19"/>
  <c r="EQ171" i="19"/>
  <c r="M265" i="27" s="1"/>
  <c r="N265" i="27" s="1"/>
  <c r="O265" i="27" s="1"/>
  <c r="EQ122" i="19"/>
  <c r="M479" i="27" s="1"/>
  <c r="N479" i="27" s="1"/>
  <c r="O479" i="27" s="1"/>
  <c r="EM122" i="19"/>
  <c r="EM361" i="19"/>
  <c r="EQ361" i="19"/>
  <c r="M579" i="27" s="1"/>
  <c r="N579" i="27" s="1"/>
  <c r="O579" i="27" s="1"/>
  <c r="EQ124" i="19"/>
  <c r="M481" i="27" s="1"/>
  <c r="N481" i="27" s="1"/>
  <c r="O481" i="27" s="1"/>
  <c r="EM124" i="19"/>
  <c r="EM457" i="19"/>
  <c r="EQ457" i="19"/>
  <c r="M473" i="27" s="1"/>
  <c r="N473" i="27" s="1"/>
  <c r="O473" i="27" s="1"/>
  <c r="EM775" i="19"/>
  <c r="EQ775" i="19"/>
  <c r="M840" i="27" s="1"/>
  <c r="N840" i="27" s="1"/>
  <c r="O840" i="27" s="1"/>
  <c r="EM106" i="19"/>
  <c r="EQ106" i="19"/>
  <c r="M29" i="27" s="1"/>
  <c r="N29" i="27" s="1"/>
  <c r="O29" i="27" s="1"/>
  <c r="EM23" i="19"/>
  <c r="EQ23" i="19"/>
  <c r="M619" i="27" s="1"/>
  <c r="N619" i="27" s="1"/>
  <c r="O619" i="27" s="1"/>
  <c r="EQ644" i="19"/>
  <c r="M843" i="27" s="1"/>
  <c r="N843" i="27" s="1"/>
  <c r="O843" i="27" s="1"/>
  <c r="EM644" i="19"/>
  <c r="EM408" i="19"/>
  <c r="EQ408" i="19"/>
  <c r="M551" i="27" s="1"/>
  <c r="N551" i="27" s="1"/>
  <c r="O551" i="27" s="1"/>
  <c r="EM523" i="19"/>
  <c r="EQ523" i="19"/>
  <c r="M109" i="27" s="1"/>
  <c r="N109" i="27" s="1"/>
  <c r="O109" i="27" s="1"/>
  <c r="EQ151" i="19"/>
  <c r="EM151" i="19"/>
  <c r="EQ735" i="19"/>
  <c r="M117" i="27" s="1"/>
  <c r="N117" i="27" s="1"/>
  <c r="O117" i="27" s="1"/>
  <c r="EM735" i="19"/>
  <c r="EM108" i="19"/>
  <c r="EQ108" i="19"/>
  <c r="M66" i="27" s="1"/>
  <c r="N66" i="27" s="1"/>
  <c r="O66" i="27" s="1"/>
  <c r="EM60" i="19"/>
  <c r="EQ60" i="19"/>
  <c r="M90" i="27" s="1"/>
  <c r="N90" i="27" s="1"/>
  <c r="O90" i="27" s="1"/>
  <c r="EQ567" i="19"/>
  <c r="M739" i="27" s="1"/>
  <c r="N739" i="27" s="1"/>
  <c r="O739" i="27" s="1"/>
  <c r="EM567" i="19"/>
  <c r="EM107" i="19"/>
  <c r="EQ107" i="19"/>
  <c r="M50" i="27" s="1"/>
  <c r="N50" i="27" s="1"/>
  <c r="O50" i="27" s="1"/>
  <c r="EM72" i="19"/>
  <c r="EQ72" i="19"/>
  <c r="M15" i="27" s="1"/>
  <c r="N15" i="27" s="1"/>
  <c r="O15" i="27" s="1"/>
  <c r="EQ648" i="19"/>
  <c r="M854" i="27" s="1"/>
  <c r="N854" i="27" s="1"/>
  <c r="O854" i="27" s="1"/>
  <c r="EM648" i="19"/>
  <c r="EM725" i="19"/>
  <c r="EQ725" i="19"/>
  <c r="M281" i="27" s="1"/>
  <c r="N281" i="27" s="1"/>
  <c r="O281" i="27" s="1"/>
  <c r="EQ731" i="19"/>
  <c r="EM731" i="19"/>
  <c r="EM260" i="19"/>
  <c r="EQ260" i="19"/>
  <c r="M530" i="27" s="1"/>
  <c r="N530" i="27" s="1"/>
  <c r="O530" i="27" s="1"/>
  <c r="EM97" i="19"/>
  <c r="EQ97" i="19"/>
  <c r="EM513" i="19"/>
  <c r="EQ513" i="19"/>
  <c r="M497" i="27" s="1"/>
  <c r="N497" i="27" s="1"/>
  <c r="O497" i="27" s="1"/>
  <c r="EM145" i="19"/>
  <c r="EQ145" i="19"/>
  <c r="M608" i="27" s="1"/>
  <c r="N608" i="27" s="1"/>
  <c r="O608" i="27" s="1"/>
  <c r="EQ873" i="19"/>
  <c r="M206" i="27" s="1"/>
  <c r="N206" i="27" s="1"/>
  <c r="O206" i="27" s="1"/>
  <c r="EM873" i="19"/>
  <c r="EM512" i="19"/>
  <c r="EQ512" i="19"/>
  <c r="M496" i="27" s="1"/>
  <c r="N496" i="27" s="1"/>
  <c r="O496" i="27" s="1"/>
  <c r="EM474" i="19"/>
  <c r="EQ474" i="19"/>
  <c r="M331" i="27" s="1"/>
  <c r="N331" i="27" s="1"/>
  <c r="O331" i="27" s="1"/>
  <c r="EM800" i="19"/>
  <c r="EQ800" i="19"/>
  <c r="M197" i="27" s="1"/>
  <c r="N197" i="27" s="1"/>
  <c r="O197" i="27" s="1"/>
  <c r="EM852" i="19"/>
  <c r="EQ852" i="19"/>
  <c r="M247" i="27" s="1"/>
  <c r="N247" i="27" s="1"/>
  <c r="O247" i="27" s="1"/>
  <c r="EQ491" i="19"/>
  <c r="M358" i="27" s="1"/>
  <c r="N358" i="27" s="1"/>
  <c r="O358" i="27" s="1"/>
  <c r="EM491" i="19"/>
  <c r="EQ467" i="19"/>
  <c r="M299" i="27" s="1"/>
  <c r="N299" i="27" s="1"/>
  <c r="O299" i="27" s="1"/>
  <c r="EM467" i="19"/>
  <c r="EQ177" i="19"/>
  <c r="M340" i="27" s="1"/>
  <c r="N340" i="27" s="1"/>
  <c r="O340" i="27" s="1"/>
  <c r="EM177" i="19"/>
  <c r="EQ796" i="19"/>
  <c r="M345" i="27" s="1"/>
  <c r="N345" i="27" s="1"/>
  <c r="O345" i="27" s="1"/>
  <c r="EM796" i="19"/>
  <c r="EM477" i="19"/>
  <c r="EQ477" i="19"/>
  <c r="M364" i="27" s="1"/>
  <c r="N364" i="27" s="1"/>
  <c r="O364" i="27" s="1"/>
  <c r="EM795" i="19"/>
  <c r="EQ795" i="19"/>
  <c r="M170" i="27" s="1"/>
  <c r="N170" i="27" s="1"/>
  <c r="O170" i="27" s="1"/>
  <c r="EQ277" i="19"/>
  <c r="M347" i="27" s="1"/>
  <c r="N347" i="27" s="1"/>
  <c r="O347" i="27" s="1"/>
  <c r="EM277" i="19"/>
  <c r="EQ352" i="19"/>
  <c r="M371" i="27" s="1"/>
  <c r="N371" i="27" s="1"/>
  <c r="O371" i="27" s="1"/>
  <c r="EM352" i="19"/>
  <c r="EL37" i="19" a="1"/>
  <c r="EL37" i="19" s="1"/>
  <c r="EQ787" i="19"/>
  <c r="M233" i="27" s="1"/>
  <c r="N233" i="27" s="1"/>
  <c r="O233" i="27" s="1"/>
  <c r="EM787" i="19"/>
  <c r="EQ701" i="19"/>
  <c r="M685" i="27" s="1"/>
  <c r="N685" i="27" s="1"/>
  <c r="O685" i="27" s="1"/>
  <c r="EM701" i="19"/>
  <c r="EQ590" i="19"/>
  <c r="M767" i="27" s="1"/>
  <c r="N767" i="27" s="1"/>
  <c r="O767" i="27" s="1"/>
  <c r="EM590" i="19"/>
  <c r="EQ223" i="19"/>
  <c r="M598" i="27" s="1"/>
  <c r="N598" i="27" s="1"/>
  <c r="O598" i="27" s="1"/>
  <c r="EM223" i="19"/>
  <c r="EQ323" i="19"/>
  <c r="M290" i="27" s="1"/>
  <c r="N290" i="27" s="1"/>
  <c r="O290" i="27" s="1"/>
  <c r="EM323" i="19"/>
  <c r="EQ789" i="19"/>
  <c r="M141" i="27" s="1"/>
  <c r="N141" i="27" s="1"/>
  <c r="O141" i="27" s="1"/>
  <c r="EM789" i="19"/>
  <c r="EQ87" i="19"/>
  <c r="M209" i="27" s="1"/>
  <c r="N209" i="27" s="1"/>
  <c r="O209" i="27" s="1"/>
  <c r="EM87" i="19"/>
  <c r="EM842" i="19"/>
  <c r="EQ842" i="19"/>
  <c r="M212" i="27" s="1"/>
  <c r="N212" i="27" s="1"/>
  <c r="O212" i="27" s="1"/>
  <c r="EM687" i="19"/>
  <c r="EQ687" i="19"/>
  <c r="M655" i="27" s="1"/>
  <c r="N655" i="27" s="1"/>
  <c r="O655" i="27" s="1"/>
  <c r="EM573" i="19"/>
  <c r="EQ573" i="19"/>
  <c r="M743" i="27" s="1"/>
  <c r="N743" i="27" s="1"/>
  <c r="O743" i="27" s="1"/>
  <c r="EQ193" i="19"/>
  <c r="M303" i="27" s="1"/>
  <c r="N303" i="27" s="1"/>
  <c r="O303" i="27" s="1"/>
  <c r="EM193" i="19"/>
  <c r="EQ788" i="19"/>
  <c r="M140" i="27" s="1"/>
  <c r="N140" i="27" s="1"/>
  <c r="O140" i="27" s="1"/>
  <c r="EM788" i="19"/>
  <c r="EM828" i="19"/>
  <c r="EQ828" i="19"/>
  <c r="M584" i="27" s="1"/>
  <c r="N584" i="27" s="1"/>
  <c r="O584" i="27" s="1"/>
  <c r="EQ594" i="19"/>
  <c r="M769" i="27" s="1"/>
  <c r="N769" i="27" s="1"/>
  <c r="O769" i="27" s="1"/>
  <c r="EM594" i="19"/>
  <c r="EM218" i="19"/>
  <c r="EQ218" i="19"/>
  <c r="M848" i="27" s="1"/>
  <c r="N848" i="27" s="1"/>
  <c r="O848" i="27" s="1"/>
  <c r="EM274" i="19"/>
  <c r="EQ274" i="19"/>
  <c r="M342" i="27" s="1"/>
  <c r="N342" i="27" s="1"/>
  <c r="O342" i="27" s="1"/>
  <c r="EM267" i="19"/>
  <c r="EQ267" i="19"/>
  <c r="M198" i="27" s="1"/>
  <c r="N198" i="27" s="1"/>
  <c r="O198" i="27" s="1"/>
  <c r="EQ233" i="19"/>
  <c r="EM233" i="19"/>
  <c r="EM120" i="19"/>
  <c r="EQ120" i="19"/>
  <c r="EQ422" i="19"/>
  <c r="M381" i="27" s="1"/>
  <c r="N381" i="27" s="1"/>
  <c r="O381" i="27" s="1"/>
  <c r="EM422" i="19"/>
  <c r="EQ763" i="19"/>
  <c r="M671" i="27" s="1"/>
  <c r="N671" i="27" s="1"/>
  <c r="O671" i="27" s="1"/>
  <c r="EM763" i="19"/>
  <c r="EQ806" i="19"/>
  <c r="M269" i="27" s="1"/>
  <c r="N269" i="27" s="1"/>
  <c r="O269" i="27" s="1"/>
  <c r="EM806" i="19"/>
  <c r="EQ459" i="19"/>
  <c r="M494" i="27" s="1"/>
  <c r="N494" i="27" s="1"/>
  <c r="O494" i="27" s="1"/>
  <c r="EM459" i="19"/>
  <c r="EQ814" i="19"/>
  <c r="M339" i="27" s="1"/>
  <c r="N339" i="27" s="1"/>
  <c r="O339" i="27" s="1"/>
  <c r="EM814" i="19"/>
  <c r="EQ542" i="19"/>
  <c r="M697" i="27" s="1"/>
  <c r="N697" i="27" s="1"/>
  <c r="O697" i="27" s="1"/>
  <c r="EM542" i="19"/>
  <c r="EQ275" i="19"/>
  <c r="M87" i="27" s="1"/>
  <c r="N87" i="27" s="1"/>
  <c r="O87" i="27" s="1"/>
  <c r="EM275" i="19"/>
  <c r="EQ77" i="19"/>
  <c r="M475" i="27" s="1"/>
  <c r="N475" i="27" s="1"/>
  <c r="O475" i="27" s="1"/>
  <c r="EM77" i="19"/>
  <c r="EM248" i="19"/>
  <c r="EQ248" i="19"/>
  <c r="M522" i="27" s="1"/>
  <c r="N522" i="27" s="1"/>
  <c r="O522" i="27" s="1"/>
  <c r="EQ216" i="19"/>
  <c r="M799" i="27" s="1"/>
  <c r="N799" i="27" s="1"/>
  <c r="O799" i="27" s="1"/>
  <c r="EM216" i="19"/>
  <c r="EM330" i="19"/>
  <c r="EQ330" i="19"/>
  <c r="M337" i="27" s="1"/>
  <c r="N337" i="27" s="1"/>
  <c r="O337" i="27" s="1"/>
  <c r="EM543" i="19"/>
  <c r="EQ543" i="19"/>
  <c r="M698" i="27" s="1"/>
  <c r="N698" i="27" s="1"/>
  <c r="O698" i="27" s="1"/>
  <c r="EQ10" i="19"/>
  <c r="M565" i="27" s="1"/>
  <c r="N565" i="27" s="1"/>
  <c r="O565" i="27" s="1"/>
  <c r="EM10" i="19"/>
  <c r="EQ589" i="19"/>
  <c r="EM589" i="19"/>
  <c r="EM269" i="19"/>
  <c r="EQ269" i="19"/>
  <c r="M59" i="27" s="1"/>
  <c r="N59" i="27" s="1"/>
  <c r="O59" i="27" s="1"/>
  <c r="EM300" i="19"/>
  <c r="EQ300" i="19"/>
  <c r="M144" i="27" s="1"/>
  <c r="N144" i="27" s="1"/>
  <c r="O144" i="27" s="1"/>
  <c r="EQ55" i="19"/>
  <c r="M242" i="27" s="1"/>
  <c r="N242" i="27" s="1"/>
  <c r="O242" i="27" s="1"/>
  <c r="EM55" i="19"/>
  <c r="EM179" i="19"/>
  <c r="EQ179" i="19"/>
  <c r="M120" i="27" s="1"/>
  <c r="N120" i="27" s="1"/>
  <c r="O120" i="27" s="1"/>
  <c r="EM696" i="19"/>
  <c r="EQ696" i="19"/>
  <c r="M669" i="27" s="1"/>
  <c r="N669" i="27" s="1"/>
  <c r="O669" i="27" s="1"/>
  <c r="EQ278" i="19"/>
  <c r="M94" i="27" s="1"/>
  <c r="N94" i="27" s="1"/>
  <c r="O94" i="27" s="1"/>
  <c r="EM278" i="19"/>
  <c r="EQ59" i="19"/>
  <c r="M85" i="27" s="1"/>
  <c r="N85" i="27" s="1"/>
  <c r="O85" i="27" s="1"/>
  <c r="EM59" i="19"/>
  <c r="EM642" i="19"/>
  <c r="EQ642" i="19"/>
  <c r="M833" i="27" s="1"/>
  <c r="N833" i="27" s="1"/>
  <c r="O833" i="27" s="1"/>
  <c r="EQ755" i="19"/>
  <c r="EM755" i="19"/>
  <c r="EM707" i="19"/>
  <c r="EQ707" i="19"/>
  <c r="M258" i="27" s="1"/>
  <c r="N258" i="27" s="1"/>
  <c r="O258" i="27" s="1"/>
  <c r="EQ712" i="19"/>
  <c r="M51" i="27" s="1"/>
  <c r="N51" i="27" s="1"/>
  <c r="O51" i="27" s="1"/>
  <c r="EM712" i="19"/>
  <c r="EQ765" i="19"/>
  <c r="M716" i="27" s="1"/>
  <c r="N716" i="27" s="1"/>
  <c r="O716" i="27" s="1"/>
  <c r="EM765" i="19"/>
  <c r="EQ746" i="19"/>
  <c r="M719" i="27" s="1"/>
  <c r="N719" i="27" s="1"/>
  <c r="O719" i="27" s="1"/>
  <c r="EM746" i="19"/>
  <c r="EQ502" i="19"/>
  <c r="M715" i="27" s="1"/>
  <c r="N715" i="27" s="1"/>
  <c r="O715" i="27" s="1"/>
  <c r="EM502" i="19"/>
  <c r="EM634" i="19"/>
  <c r="EQ634" i="19"/>
  <c r="M825" i="27" s="1"/>
  <c r="N825" i="27" s="1"/>
  <c r="O825" i="27" s="1"/>
  <c r="EM641" i="19"/>
  <c r="EQ641" i="19"/>
  <c r="M832" i="27" s="1"/>
  <c r="N832" i="27" s="1"/>
  <c r="O832" i="27" s="1"/>
  <c r="EQ167" i="19"/>
  <c r="M40" i="27" s="1"/>
  <c r="N40" i="27" s="1"/>
  <c r="O40" i="27" s="1"/>
  <c r="EM167" i="19"/>
  <c r="EQ532" i="19"/>
  <c r="M676" i="27" s="1"/>
  <c r="N676" i="27" s="1"/>
  <c r="O676" i="27" s="1"/>
  <c r="EM532" i="19"/>
  <c r="EQ175" i="19"/>
  <c r="M86" i="27" s="1"/>
  <c r="N86" i="27" s="1"/>
  <c r="O86" i="27" s="1"/>
  <c r="EM175" i="19"/>
  <c r="EQ866" i="19"/>
  <c r="EM866" i="19"/>
  <c r="EQ737" i="19"/>
  <c r="M131" i="27" s="1"/>
  <c r="N131" i="27" s="1"/>
  <c r="O131" i="27" s="1"/>
  <c r="EM737" i="19"/>
  <c r="EQ620" i="19"/>
  <c r="M810" i="27" s="1"/>
  <c r="N810" i="27" s="1"/>
  <c r="O810" i="27" s="1"/>
  <c r="EM620" i="19"/>
  <c r="EM689" i="19"/>
  <c r="EQ689" i="19"/>
  <c r="M657" i="27" s="1"/>
  <c r="N657" i="27" s="1"/>
  <c r="O657" i="27" s="1"/>
  <c r="EQ813" i="19"/>
  <c r="M312" i="27" s="1"/>
  <c r="N312" i="27" s="1"/>
  <c r="O312" i="27" s="1"/>
  <c r="EM813" i="19"/>
  <c r="EQ559" i="19"/>
  <c r="M728" i="27" s="1"/>
  <c r="N728" i="27" s="1"/>
  <c r="O728" i="27" s="1"/>
  <c r="EM559" i="19"/>
  <c r="EQ617" i="19"/>
  <c r="M807" i="27" s="1"/>
  <c r="N807" i="27" s="1"/>
  <c r="O807" i="27" s="1"/>
  <c r="EM617" i="19"/>
  <c r="EQ266" i="19"/>
  <c r="M35" i="27" s="1"/>
  <c r="N35" i="27" s="1"/>
  <c r="O35" i="27" s="1"/>
  <c r="EM266" i="19"/>
  <c r="EQ468" i="19"/>
  <c r="M300" i="27" s="1"/>
  <c r="N300" i="27" s="1"/>
  <c r="O300" i="27" s="1"/>
  <c r="EM468" i="19"/>
  <c r="EM14" i="19"/>
  <c r="EQ14" i="19"/>
  <c r="M592" i="27" s="1"/>
  <c r="N592" i="27" s="1"/>
  <c r="O592" i="27" s="1"/>
  <c r="EQ608" i="19"/>
  <c r="M791" i="27" s="1"/>
  <c r="N791" i="27" s="1"/>
  <c r="O791" i="27" s="1"/>
  <c r="EM608" i="19"/>
  <c r="EQ466" i="19"/>
  <c r="M298" i="27" s="1"/>
  <c r="N298" i="27" s="1"/>
  <c r="O298" i="27" s="1"/>
  <c r="EM466" i="19"/>
  <c r="EQ501" i="19"/>
  <c r="M714" i="27" s="1"/>
  <c r="N714" i="27" s="1"/>
  <c r="O714" i="27" s="1"/>
  <c r="EM501" i="19"/>
  <c r="EM317" i="19"/>
  <c r="EQ317" i="19"/>
  <c r="M203" i="27" s="1"/>
  <c r="N203" i="27" s="1"/>
  <c r="O203" i="27" s="1"/>
  <c r="EM887" i="19"/>
  <c r="EQ887" i="19"/>
  <c r="M704" i="27" s="1"/>
  <c r="N704" i="27" s="1"/>
  <c r="O704" i="27" s="1"/>
  <c r="EQ853" i="19"/>
  <c r="M351" i="27" s="1"/>
  <c r="N351" i="27" s="1"/>
  <c r="O351" i="27" s="1"/>
  <c r="EM853" i="19"/>
  <c r="EQ697" i="19"/>
  <c r="M668" i="27" s="1"/>
  <c r="N668" i="27" s="1"/>
  <c r="O668" i="27" s="1"/>
  <c r="EM697" i="19"/>
  <c r="EM736" i="19"/>
  <c r="EQ736" i="19"/>
  <c r="M115" i="27" s="1"/>
  <c r="N115" i="27" s="1"/>
  <c r="O115" i="27" s="1"/>
  <c r="EM435" i="19"/>
  <c r="EQ435" i="19"/>
  <c r="M444" i="27" s="1"/>
  <c r="N444" i="27" s="1"/>
  <c r="O444" i="27" s="1"/>
  <c r="EM767" i="19"/>
  <c r="EQ767" i="19"/>
  <c r="M724" i="27" s="1"/>
  <c r="N724" i="27" s="1"/>
  <c r="O724" i="27" s="1"/>
  <c r="EQ839" i="19"/>
  <c r="M800" i="27" s="1"/>
  <c r="N800" i="27" s="1"/>
  <c r="O800" i="27" s="1"/>
  <c r="EM839" i="19"/>
  <c r="EM544" i="19"/>
  <c r="EQ544" i="19"/>
  <c r="M699" i="27" s="1"/>
  <c r="N699" i="27" s="1"/>
  <c r="O699" i="27" s="1"/>
  <c r="EQ565" i="19"/>
  <c r="M734" i="27" s="1"/>
  <c r="N734" i="27" s="1"/>
  <c r="O734" i="27" s="1"/>
  <c r="EM565" i="19"/>
  <c r="EM538" i="19"/>
  <c r="EQ538" i="19"/>
  <c r="M693" i="27" s="1"/>
  <c r="N693" i="27" s="1"/>
  <c r="O693" i="27" s="1"/>
  <c r="EQ69" i="19"/>
  <c r="M208" i="27" s="1"/>
  <c r="N208" i="27" s="1"/>
  <c r="O208" i="27" s="1"/>
  <c r="EM69" i="19"/>
  <c r="EM121" i="19"/>
  <c r="EQ121" i="19"/>
  <c r="M478" i="27" s="1"/>
  <c r="N478" i="27" s="1"/>
  <c r="O478" i="27" s="1"/>
  <c r="EQ157" i="19"/>
  <c r="M549" i="27" s="1"/>
  <c r="N549" i="27" s="1"/>
  <c r="O549" i="27" s="1"/>
  <c r="EM157" i="19"/>
  <c r="EM43" i="19"/>
  <c r="EQ43" i="19"/>
  <c r="M135" i="27" s="1"/>
  <c r="N135" i="27" s="1"/>
  <c r="O135" i="27" s="1"/>
  <c r="EQ418" i="19"/>
  <c r="M310" i="27" s="1"/>
  <c r="N310" i="27" s="1"/>
  <c r="O310" i="27" s="1"/>
  <c r="EM418" i="19"/>
  <c r="EQ212" i="19"/>
  <c r="M664" i="27" s="1"/>
  <c r="N664" i="27" s="1"/>
  <c r="O664" i="27" s="1"/>
  <c r="EM212" i="19"/>
  <c r="EQ419" i="19"/>
  <c r="M287" i="27" s="1"/>
  <c r="N287" i="27" s="1"/>
  <c r="O287" i="27" s="1"/>
  <c r="EM419" i="19"/>
  <c r="EQ811" i="19"/>
  <c r="M274" i="27" s="1"/>
  <c r="N274" i="27" s="1"/>
  <c r="O274" i="27" s="1"/>
  <c r="EM811" i="19"/>
  <c r="EQ530" i="19"/>
  <c r="M257" i="27" s="1"/>
  <c r="N257" i="27" s="1"/>
  <c r="O257" i="27" s="1"/>
  <c r="EM530" i="19"/>
  <c r="EM553" i="19"/>
  <c r="EQ553" i="19"/>
  <c r="M713" i="27" s="1"/>
  <c r="N713" i="27" s="1"/>
  <c r="O713" i="27" s="1"/>
  <c r="EQ841" i="19"/>
  <c r="EM841" i="19"/>
  <c r="EQ456" i="19"/>
  <c r="M472" i="27" s="1"/>
  <c r="N472" i="27" s="1"/>
  <c r="O472" i="27" s="1"/>
  <c r="EM456" i="19"/>
  <c r="EQ324" i="19"/>
  <c r="M283" i="27" s="1"/>
  <c r="N283" i="27" s="1"/>
  <c r="O283" i="27" s="1"/>
  <c r="EM324" i="19"/>
  <c r="EM84" i="19"/>
  <c r="EQ84" i="19"/>
  <c r="M65" i="27" s="1"/>
  <c r="N65" i="27" s="1"/>
  <c r="O65" i="27" s="1"/>
  <c r="EQ545" i="19"/>
  <c r="M701" i="27" s="1"/>
  <c r="N701" i="27" s="1"/>
  <c r="O701" i="27" s="1"/>
  <c r="EM545" i="19"/>
  <c r="EQ370" i="19"/>
  <c r="EM370" i="19"/>
  <c r="EM387" i="19"/>
  <c r="EQ387" i="19"/>
  <c r="M255" i="27" s="1"/>
  <c r="N255" i="27" s="1"/>
  <c r="O255" i="27" s="1"/>
  <c r="EQ303" i="19"/>
  <c r="M292" i="27" s="1"/>
  <c r="N292" i="27" s="1"/>
  <c r="O292" i="27" s="1"/>
  <c r="EM303" i="19"/>
  <c r="EM61" i="19"/>
  <c r="EQ61" i="19"/>
  <c r="M99" i="27" s="1"/>
  <c r="N99" i="27" s="1"/>
  <c r="O99" i="27" s="1"/>
  <c r="EM41" i="19"/>
  <c r="EQ41" i="19"/>
  <c r="M460" i="27" s="1"/>
  <c r="N460" i="27" s="1"/>
  <c r="O460" i="27" s="1"/>
  <c r="EQ129" i="19"/>
  <c r="M486" i="27" s="1"/>
  <c r="N486" i="27" s="1"/>
  <c r="O486" i="27" s="1"/>
  <c r="EM129" i="19"/>
  <c r="EM327" i="19"/>
  <c r="EQ327" i="19"/>
  <c r="M334" i="27" s="1"/>
  <c r="N334" i="27" s="1"/>
  <c r="O334" i="27" s="1"/>
  <c r="EQ54" i="19"/>
  <c r="M241" i="27" s="1"/>
  <c r="N241" i="27" s="1"/>
  <c r="O241" i="27" s="1"/>
  <c r="EM54" i="19"/>
  <c r="EQ243" i="19"/>
  <c r="M518" i="27" s="1"/>
  <c r="N518" i="27" s="1"/>
  <c r="O518" i="27" s="1"/>
  <c r="EM243" i="19"/>
  <c r="EQ624" i="19"/>
  <c r="M815" i="27" s="1"/>
  <c r="N815" i="27" s="1"/>
  <c r="O815" i="27" s="1"/>
  <c r="EM624" i="19"/>
  <c r="EM713" i="19"/>
  <c r="EQ713" i="19"/>
  <c r="M60" i="27" s="1"/>
  <c r="N60" i="27" s="1"/>
  <c r="O60" i="27" s="1"/>
  <c r="EQ621" i="19"/>
  <c r="M811" i="27" s="1"/>
  <c r="N811" i="27" s="1"/>
  <c r="O811" i="27" s="1"/>
  <c r="EM621" i="19"/>
  <c r="EQ63" i="19"/>
  <c r="M122" i="27" s="1"/>
  <c r="N122" i="27" s="1"/>
  <c r="O122" i="27" s="1"/>
  <c r="EM63" i="19"/>
  <c r="EQ691" i="19"/>
  <c r="M660" i="27" s="1"/>
  <c r="N660" i="27" s="1"/>
  <c r="O660" i="27" s="1"/>
  <c r="EM691" i="19"/>
  <c r="EM729" i="19"/>
  <c r="EQ729" i="19"/>
  <c r="M360" i="27" s="1"/>
  <c r="N360" i="27" s="1"/>
  <c r="O360" i="27" s="1"/>
  <c r="EM347" i="19"/>
  <c r="EQ347" i="19"/>
  <c r="M181" i="27" s="1"/>
  <c r="N181" i="27" s="1"/>
  <c r="O181" i="27" s="1"/>
  <c r="EM631" i="19"/>
  <c r="EQ631" i="19"/>
  <c r="M822" i="27" s="1"/>
  <c r="N822" i="27" s="1"/>
  <c r="O822" i="27" s="1"/>
  <c r="EQ603" i="19"/>
  <c r="M787" i="27" s="1"/>
  <c r="N787" i="27" s="1"/>
  <c r="O787" i="27" s="1"/>
  <c r="EM603" i="19"/>
  <c r="EQ118" i="19"/>
  <c r="M326" i="27" s="1"/>
  <c r="N326" i="27" s="1"/>
  <c r="O326" i="27" s="1"/>
  <c r="EM118" i="19"/>
  <c r="EQ289" i="19"/>
  <c r="M254" i="27" s="1"/>
  <c r="N254" i="27" s="1"/>
  <c r="O254" i="27" s="1"/>
  <c r="EM289" i="19"/>
  <c r="EQ208" i="19"/>
  <c r="EM208" i="19"/>
  <c r="EQ9" i="19"/>
  <c r="M566" i="27" s="1"/>
  <c r="N566" i="27" s="1"/>
  <c r="O566" i="27" s="1"/>
  <c r="EM9" i="19"/>
  <c r="EQ100" i="19"/>
  <c r="EM100" i="19"/>
  <c r="EM186" i="19"/>
  <c r="EQ186" i="19"/>
  <c r="M173" i="27" s="1"/>
  <c r="N173" i="27" s="1"/>
  <c r="O173" i="27" s="1"/>
  <c r="EQ396" i="19"/>
  <c r="M191" i="27" s="1"/>
  <c r="N191" i="27" s="1"/>
  <c r="O191" i="27" s="1"/>
  <c r="EM396" i="19"/>
  <c r="EM794" i="19"/>
  <c r="EQ794" i="19"/>
  <c r="M158" i="27" s="1"/>
  <c r="N158" i="27" s="1"/>
  <c r="O158" i="27" s="1"/>
  <c r="EM442" i="19"/>
  <c r="EQ442" i="19"/>
  <c r="M451" i="27" s="1"/>
  <c r="N451" i="27" s="1"/>
  <c r="O451" i="27" s="1"/>
  <c r="EQ704" i="19"/>
  <c r="M38" i="27" s="1"/>
  <c r="N38" i="27" s="1"/>
  <c r="O38" i="27" s="1"/>
  <c r="EM704" i="19"/>
  <c r="EQ79" i="19"/>
  <c r="EM79" i="19"/>
  <c r="EQ93" i="19"/>
  <c r="M674" i="27" s="1"/>
  <c r="N674" i="27" s="1"/>
  <c r="O674" i="27" s="1"/>
  <c r="EM93" i="19"/>
  <c r="EM104" i="19"/>
  <c r="EQ104" i="19"/>
  <c r="EM238" i="19"/>
  <c r="EQ238" i="19"/>
  <c r="M10" i="27" s="1"/>
  <c r="N10" i="27" s="1"/>
  <c r="O10" i="27" s="1"/>
  <c r="EM614" i="19"/>
  <c r="EQ614" i="19"/>
  <c r="M804" i="27" s="1"/>
  <c r="N804" i="27" s="1"/>
  <c r="O804" i="27" s="1"/>
  <c r="EQ306" i="19"/>
  <c r="M153" i="27" s="1"/>
  <c r="N153" i="27" s="1"/>
  <c r="O153" i="27" s="1"/>
  <c r="EM306" i="19"/>
  <c r="EQ152" i="19"/>
  <c r="M539" i="27" s="1"/>
  <c r="N539" i="27" s="1"/>
  <c r="O539" i="27" s="1"/>
  <c r="EM152" i="19"/>
  <c r="EM515" i="19"/>
  <c r="EQ515" i="19"/>
  <c r="EM619" i="19"/>
  <c r="EQ619" i="19"/>
  <c r="M809" i="27" s="1"/>
  <c r="N809" i="27" s="1"/>
  <c r="O809" i="27" s="1"/>
  <c r="EM738" i="19"/>
  <c r="EQ738" i="19"/>
  <c r="M291" i="27" s="1"/>
  <c r="N291" i="27" s="1"/>
  <c r="O291" i="27" s="1"/>
  <c r="EM101" i="19"/>
  <c r="EQ101" i="19"/>
  <c r="M68" i="27" s="1"/>
  <c r="N68" i="27" s="1"/>
  <c r="O68" i="27" s="1"/>
  <c r="EQ805" i="19"/>
  <c r="M268" i="27" s="1"/>
  <c r="N268" i="27" s="1"/>
  <c r="O268" i="27" s="1"/>
  <c r="EM805" i="19"/>
  <c r="EQ500" i="19"/>
  <c r="M842" i="27" s="1"/>
  <c r="N842" i="27" s="1"/>
  <c r="O842" i="27" s="1"/>
  <c r="EM500" i="19"/>
  <c r="EQ328" i="19"/>
  <c r="M335" i="27" s="1"/>
  <c r="N335" i="27" s="1"/>
  <c r="O335" i="27" s="1"/>
  <c r="EM328" i="19"/>
  <c r="EQ718" i="19"/>
  <c r="M95" i="27" s="1"/>
  <c r="N95" i="27" s="1"/>
  <c r="O95" i="27" s="1"/>
  <c r="EM718" i="19"/>
  <c r="EQ452" i="19"/>
  <c r="M468" i="27" s="1"/>
  <c r="N468" i="27" s="1"/>
  <c r="O468" i="27" s="1"/>
  <c r="EM452" i="19"/>
  <c r="EQ283" i="19"/>
  <c r="M314" i="27" s="1"/>
  <c r="N314" i="27" s="1"/>
  <c r="O314" i="27" s="1"/>
  <c r="EM283" i="19"/>
  <c r="EM271" i="19"/>
  <c r="EQ271" i="19"/>
  <c r="M77" i="27" s="1"/>
  <c r="N77" i="27" s="1"/>
  <c r="O77" i="27" s="1"/>
  <c r="EQ890" i="19"/>
  <c r="M747" i="27" s="1"/>
  <c r="N747" i="27" s="1"/>
  <c r="O747" i="27" s="1"/>
  <c r="EM890" i="19"/>
  <c r="EQ554" i="19"/>
  <c r="M720" i="27" s="1"/>
  <c r="N720" i="27" s="1"/>
  <c r="O720" i="27" s="1"/>
  <c r="EM554" i="19"/>
  <c r="EM401" i="19"/>
  <c r="EQ401" i="19"/>
  <c r="EQ304" i="19"/>
  <c r="M309" i="27" s="1"/>
  <c r="N309" i="27" s="1"/>
  <c r="O309" i="27" s="1"/>
  <c r="EM304" i="19"/>
  <c r="EM261" i="19"/>
  <c r="EQ261" i="19"/>
  <c r="M532" i="27" s="1"/>
  <c r="N532" i="27" s="1"/>
  <c r="O532" i="27" s="1"/>
  <c r="EQ102" i="19"/>
  <c r="M239" i="27" s="1"/>
  <c r="N239" i="27" s="1"/>
  <c r="O239" i="27" s="1"/>
  <c r="EM102" i="19"/>
  <c r="EQ874" i="19"/>
  <c r="M204" i="27" s="1"/>
  <c r="N204" i="27" s="1"/>
  <c r="O204" i="27" s="1"/>
  <c r="EM874" i="19"/>
  <c r="EQ64" i="19"/>
  <c r="M123" i="27" s="1"/>
  <c r="N123" i="27" s="1"/>
  <c r="O123" i="27" s="1"/>
  <c r="EM64" i="19"/>
  <c r="EQ137" i="19"/>
  <c r="M788" i="27" s="1"/>
  <c r="N788" i="27" s="1"/>
  <c r="O788" i="27" s="1"/>
  <c r="EM137" i="19"/>
  <c r="EM809" i="19"/>
  <c r="EQ809" i="19"/>
  <c r="M272" i="27" s="1"/>
  <c r="N272" i="27" s="1"/>
  <c r="O272" i="27" s="1"/>
  <c r="EQ176" i="19"/>
  <c r="M325" i="27" s="1"/>
  <c r="N325" i="27" s="1"/>
  <c r="O325" i="27" s="1"/>
  <c r="EM176" i="19"/>
  <c r="EQ465" i="19"/>
  <c r="M297" i="27" s="1"/>
  <c r="N297" i="27" s="1"/>
  <c r="O297" i="27" s="1"/>
  <c r="EM465" i="19"/>
  <c r="EQ153" i="19"/>
  <c r="M540" i="27" s="1"/>
  <c r="EM153" i="19"/>
  <c r="EM414" i="19"/>
  <c r="EQ414" i="19"/>
  <c r="H722" i="5"/>
  <c r="N649" i="27" l="1"/>
  <c r="M904" i="27"/>
  <c r="N89" i="27"/>
  <c r="M439" i="27"/>
  <c r="EM237" i="19"/>
  <c r="M8" i="20" s="1"/>
  <c r="M74" i="27"/>
  <c r="N74" i="27" s="1"/>
  <c r="O74" i="27" s="1"/>
  <c r="D72" i="21"/>
  <c r="M640" i="27"/>
  <c r="N640" i="27" s="1"/>
  <c r="O640" i="27" s="1"/>
  <c r="K6" i="21"/>
  <c r="D65" i="21"/>
  <c r="M595" i="27"/>
  <c r="N595" i="27" s="1"/>
  <c r="O595" i="27" s="1"/>
  <c r="D34" i="21"/>
  <c r="M23" i="27"/>
  <c r="N23" i="27" s="1"/>
  <c r="O23" i="27" s="1"/>
  <c r="D29" i="21"/>
  <c r="M24" i="27"/>
  <c r="N24" i="27" s="1"/>
  <c r="O24" i="27" s="1"/>
  <c r="D62" i="21"/>
  <c r="M546" i="27"/>
  <c r="N546" i="27" s="1"/>
  <c r="O546" i="27" s="1"/>
  <c r="M441" i="27"/>
  <c r="N441" i="27" s="1"/>
  <c r="K17" i="21"/>
  <c r="D55" i="21"/>
  <c r="M461" i="27"/>
  <c r="N461" i="27" s="1"/>
  <c r="O461" i="27" s="1"/>
  <c r="D46" i="21"/>
  <c r="M276" i="27"/>
  <c r="N276" i="27" s="1"/>
  <c r="O276" i="27" s="1"/>
  <c r="D20" i="21"/>
  <c r="M26" i="27"/>
  <c r="N26" i="27" s="1"/>
  <c r="O26" i="27" s="1"/>
  <c r="K4" i="21"/>
  <c r="D21" i="21"/>
  <c r="M645" i="27"/>
  <c r="N645" i="27" s="1"/>
  <c r="O645" i="27" s="1"/>
  <c r="D53" i="21"/>
  <c r="M32" i="27"/>
  <c r="N32" i="27" s="1"/>
  <c r="O32" i="27" s="1"/>
  <c r="D8" i="21"/>
  <c r="M637" i="27"/>
  <c r="N637" i="27" s="1"/>
  <c r="O637" i="27" s="1"/>
  <c r="D77" i="21"/>
  <c r="M550" i="27"/>
  <c r="N550" i="27" s="1"/>
  <c r="O550" i="27" s="1"/>
  <c r="D40" i="21"/>
  <c r="M37" i="27"/>
  <c r="N37" i="27" s="1"/>
  <c r="O37" i="27" s="1"/>
  <c r="D44" i="21"/>
  <c r="M108" i="27"/>
  <c r="N108" i="27" s="1"/>
  <c r="O108" i="27" s="1"/>
  <c r="D12" i="21"/>
  <c r="M723" i="27"/>
  <c r="N723" i="27" s="1"/>
  <c r="O723" i="27" s="1"/>
  <c r="D58" i="21"/>
  <c r="K7" i="21"/>
  <c r="M278" i="27"/>
  <c r="N278" i="27" s="1"/>
  <c r="O278" i="27" s="1"/>
  <c r="D71" i="21"/>
  <c r="M119" i="27"/>
  <c r="N119" i="27" s="1"/>
  <c r="O119" i="27" s="1"/>
  <c r="D14" i="21"/>
  <c r="M81" i="27"/>
  <c r="N81" i="27" s="1"/>
  <c r="O81" i="27" s="1"/>
  <c r="D84" i="21"/>
  <c r="M45" i="27"/>
  <c r="N45" i="27" s="1"/>
  <c r="O45" i="27" s="1"/>
  <c r="D18" i="21"/>
  <c r="M25" i="27"/>
  <c r="N25" i="27" s="1"/>
  <c r="O25" i="27" s="1"/>
  <c r="D41" i="21"/>
  <c r="M222" i="27"/>
  <c r="N222" i="27" s="1"/>
  <c r="O222" i="27" s="1"/>
  <c r="D25" i="21"/>
  <c r="M57" i="27"/>
  <c r="N57" i="27" s="1"/>
  <c r="O57" i="27" s="1"/>
  <c r="D16" i="21"/>
  <c r="M559" i="27"/>
  <c r="N559" i="27" s="1"/>
  <c r="O559" i="27" s="1"/>
  <c r="D4" i="21"/>
  <c r="M323" i="27"/>
  <c r="N323" i="27" s="1"/>
  <c r="O323" i="27" s="1"/>
  <c r="D79" i="21"/>
  <c r="M61" i="27"/>
  <c r="N61" i="27" s="1"/>
  <c r="O61" i="27" s="1"/>
  <c r="D85" i="21"/>
  <c r="M8" i="27"/>
  <c r="N8" i="27" s="1"/>
  <c r="K8" i="21"/>
  <c r="D37" i="21"/>
  <c r="K14" i="21"/>
  <c r="M6" i="27"/>
  <c r="M7" i="27" s="1"/>
  <c r="K13" i="21"/>
  <c r="M477" i="27"/>
  <c r="N477" i="27" s="1"/>
  <c r="O477" i="27" s="1"/>
  <c r="D22" i="21"/>
  <c r="M53" i="27"/>
  <c r="N53" i="27" s="1"/>
  <c r="O53" i="27" s="1"/>
  <c r="D61" i="21"/>
  <c r="M499" i="27"/>
  <c r="N499" i="27" s="1"/>
  <c r="O499" i="27" s="1"/>
  <c r="D15" i="21"/>
  <c r="M605" i="27"/>
  <c r="N605" i="27" s="1"/>
  <c r="O605" i="27" s="1"/>
  <c r="D69" i="21"/>
  <c r="M107" i="27"/>
  <c r="N107" i="27" s="1"/>
  <c r="O107" i="27" s="1"/>
  <c r="D63" i="21"/>
  <c r="M293" i="27"/>
  <c r="N293" i="27" s="1"/>
  <c r="O293" i="27" s="1"/>
  <c r="D87" i="21"/>
  <c r="M516" i="27"/>
  <c r="N516" i="27" s="1"/>
  <c r="K18" i="21"/>
  <c r="M52" i="27"/>
  <c r="N52" i="27" s="1"/>
  <c r="O52" i="27" s="1"/>
  <c r="D73" i="21"/>
  <c r="M182" i="27"/>
  <c r="N182" i="27" s="1"/>
  <c r="O182" i="27" s="1"/>
  <c r="D51" i="21"/>
  <c r="M14" i="27"/>
  <c r="M20" i="27" s="1"/>
  <c r="D11" i="21"/>
  <c r="K15" i="21"/>
  <c r="M22" i="27"/>
  <c r="N22" i="27" s="1"/>
  <c r="O22" i="27" s="1"/>
  <c r="D38" i="21"/>
  <c r="M659" i="27"/>
  <c r="N659" i="27" s="1"/>
  <c r="O659" i="27" s="1"/>
  <c r="D57" i="21"/>
  <c r="M642" i="27"/>
  <c r="N642" i="27" s="1"/>
  <c r="O642" i="27" s="1"/>
  <c r="D17" i="21"/>
  <c r="M675" i="27"/>
  <c r="N675" i="27" s="1"/>
  <c r="O675" i="27" s="1"/>
  <c r="D13" i="21"/>
  <c r="M28" i="27"/>
  <c r="N28" i="27" s="1"/>
  <c r="O28" i="27" s="1"/>
  <c r="D19" i="21"/>
  <c r="M42" i="27"/>
  <c r="N42" i="27" s="1"/>
  <c r="O42" i="27" s="1"/>
  <c r="D76" i="21"/>
  <c r="M41" i="27"/>
  <c r="N41" i="27" s="1"/>
  <c r="O41" i="27" s="1"/>
  <c r="D36" i="21"/>
  <c r="M639" i="27"/>
  <c r="N639" i="27" s="1"/>
  <c r="O639" i="27" s="1"/>
  <c r="D33" i="21"/>
  <c r="M762" i="27"/>
  <c r="N762" i="27" s="1"/>
  <c r="O762" i="27" s="1"/>
  <c r="D28" i="21"/>
  <c r="M62" i="27"/>
  <c r="N62" i="27" s="1"/>
  <c r="O62" i="27" s="1"/>
  <c r="D52" i="21"/>
  <c r="M75" i="27"/>
  <c r="N75" i="27" s="1"/>
  <c r="O75" i="27" s="1"/>
  <c r="D88" i="21"/>
  <c r="M58" i="27"/>
  <c r="N58" i="27" s="1"/>
  <c r="O58" i="27" s="1"/>
  <c r="D78" i="21"/>
  <c r="M648" i="27"/>
  <c r="N648" i="27" s="1"/>
  <c r="O648" i="27" s="1"/>
  <c r="D42" i="21"/>
  <c r="M47" i="27"/>
  <c r="N47" i="27" s="1"/>
  <c r="O47" i="27" s="1"/>
  <c r="D10" i="21"/>
  <c r="M581" i="27"/>
  <c r="N581" i="27" s="1"/>
  <c r="O581" i="27" s="1"/>
  <c r="D45" i="21"/>
  <c r="M213" i="27"/>
  <c r="N213" i="27" s="1"/>
  <c r="O213" i="27" s="1"/>
  <c r="D67" i="21"/>
  <c r="M321" i="27"/>
  <c r="N321" i="27" s="1"/>
  <c r="O321" i="27" s="1"/>
  <c r="D31" i="21"/>
  <c r="M537" i="27"/>
  <c r="N537" i="27" s="1"/>
  <c r="O537" i="27" s="1"/>
  <c r="K19" i="21"/>
  <c r="D26" i="21"/>
  <c r="M36" i="27"/>
  <c r="N36" i="27" s="1"/>
  <c r="O36" i="27" s="1"/>
  <c r="D66" i="21"/>
  <c r="M548" i="27"/>
  <c r="N548" i="27" s="1"/>
  <c r="O548" i="27" s="1"/>
  <c r="D49" i="21"/>
  <c r="M575" i="27"/>
  <c r="N575" i="27" s="1"/>
  <c r="O575" i="27" s="1"/>
  <c r="D6" i="21"/>
  <c r="M690" i="27"/>
  <c r="N690" i="27" s="1"/>
  <c r="O690" i="27" s="1"/>
  <c r="D82" i="21"/>
  <c r="M332" i="27"/>
  <c r="N332" i="27" s="1"/>
  <c r="O332" i="27" s="1"/>
  <c r="D70" i="21"/>
  <c r="M495" i="27"/>
  <c r="N495" i="27" s="1"/>
  <c r="O495" i="27" s="1"/>
  <c r="D59" i="21"/>
  <c r="M33" i="27"/>
  <c r="N33" i="27" s="1"/>
  <c r="O33" i="27" s="1"/>
  <c r="D64" i="21"/>
  <c r="M454" i="27"/>
  <c r="N454" i="27" s="1"/>
  <c r="O454" i="27" s="1"/>
  <c r="D30" i="21"/>
  <c r="M602" i="27"/>
  <c r="N602" i="27" s="1"/>
  <c r="O602" i="27" s="1"/>
  <c r="D48" i="21"/>
  <c r="M577" i="27"/>
  <c r="N577" i="27" s="1"/>
  <c r="O577" i="27" s="1"/>
  <c r="D35" i="21"/>
  <c r="M545" i="27"/>
  <c r="N545" i="27" s="1"/>
  <c r="M793" i="27"/>
  <c r="N793" i="27" s="1"/>
  <c r="O793" i="27" s="1"/>
  <c r="D83" i="21"/>
  <c r="M553" i="27"/>
  <c r="N553" i="27" s="1"/>
  <c r="O553" i="27" s="1"/>
  <c r="D24" i="21"/>
  <c r="M776" i="27"/>
  <c r="N776" i="27" s="1"/>
  <c r="O776" i="27" s="1"/>
  <c r="D23" i="21"/>
  <c r="M570" i="27"/>
  <c r="N570" i="27" s="1"/>
  <c r="O570" i="27" s="1"/>
  <c r="D80" i="21"/>
  <c r="M34" i="27"/>
  <c r="N34" i="27" s="1"/>
  <c r="O34" i="27" s="1"/>
  <c r="K5" i="21"/>
  <c r="M574" i="27"/>
  <c r="N574" i="27" s="1"/>
  <c r="O574" i="27" s="1"/>
  <c r="D5" i="21"/>
  <c r="M264" i="27"/>
  <c r="N264" i="27" s="1"/>
  <c r="O264" i="27" s="1"/>
  <c r="D89" i="21"/>
  <c r="M101" i="27"/>
  <c r="N101" i="27" s="1"/>
  <c r="O101" i="27" s="1"/>
  <c r="D56" i="21"/>
  <c r="M636" i="27"/>
  <c r="N636" i="27" s="1"/>
  <c r="O636" i="27" s="1"/>
  <c r="D91" i="21"/>
  <c r="M356" i="27"/>
  <c r="N356" i="27" s="1"/>
  <c r="O356" i="27" s="1"/>
  <c r="D81" i="21"/>
  <c r="M82" i="27"/>
  <c r="N82" i="27" s="1"/>
  <c r="O82" i="27" s="1"/>
  <c r="D39" i="21"/>
  <c r="M616" i="27"/>
  <c r="N616" i="27" s="1"/>
  <c r="O616" i="27" s="1"/>
  <c r="D86" i="21"/>
  <c r="M552" i="27"/>
  <c r="N552" i="27" s="1"/>
  <c r="O552" i="27" s="1"/>
  <c r="D3" i="21"/>
  <c r="M322" i="27"/>
  <c r="N322" i="27" s="1"/>
  <c r="O322" i="27" s="1"/>
  <c r="D75" i="21"/>
  <c r="M232" i="27"/>
  <c r="N232" i="27" s="1"/>
  <c r="O232" i="27" s="1"/>
  <c r="D60" i="21"/>
  <c r="M355" i="27"/>
  <c r="N355" i="27" s="1"/>
  <c r="O355" i="27" s="1"/>
  <c r="D32" i="21"/>
  <c r="M240" i="27"/>
  <c r="N240" i="27" s="1"/>
  <c r="O240" i="27" s="1"/>
  <c r="D9" i="21"/>
  <c r="M643" i="27"/>
  <c r="N643" i="27" s="1"/>
  <c r="O643" i="27" s="1"/>
  <c r="D54" i="21"/>
  <c r="M76" i="27"/>
  <c r="N76" i="27" s="1"/>
  <c r="O76" i="27" s="1"/>
  <c r="D90" i="21"/>
  <c r="M27" i="27"/>
  <c r="N27" i="27" s="1"/>
  <c r="O27" i="27" s="1"/>
  <c r="D68" i="21"/>
  <c r="M635" i="27"/>
  <c r="N635" i="27" s="1"/>
  <c r="D74" i="21"/>
  <c r="K21" i="21"/>
  <c r="M166" i="27"/>
  <c r="N166" i="27" s="1"/>
  <c r="O166" i="27" s="1"/>
  <c r="D47" i="21"/>
  <c r="N540" i="27"/>
  <c r="O540" i="27" s="1"/>
  <c r="EN713" i="19"/>
  <c r="M60" i="20"/>
  <c r="EN41" i="19"/>
  <c r="M460" i="20"/>
  <c r="EN695" i="19"/>
  <c r="M667" i="20"/>
  <c r="EN637" i="19"/>
  <c r="M828" i="20"/>
  <c r="EN349" i="19"/>
  <c r="M279" i="20"/>
  <c r="EN48" i="19"/>
  <c r="M229" i="20"/>
  <c r="EN39" i="19"/>
  <c r="M32" i="20"/>
  <c r="EN189" i="19"/>
  <c r="M211" i="20"/>
  <c r="EN805" i="19"/>
  <c r="M268" i="20"/>
  <c r="EN275" i="19"/>
  <c r="M87" i="20"/>
  <c r="EN449" i="19"/>
  <c r="M462" i="20"/>
  <c r="EN535" i="19"/>
  <c r="M686" i="20"/>
  <c r="EN429" i="19"/>
  <c r="M653" i="20"/>
  <c r="EN110" i="19"/>
  <c r="M97" i="20"/>
  <c r="EN62" i="19"/>
  <c r="M112" i="20"/>
  <c r="EN187" i="19"/>
  <c r="M190" i="20"/>
  <c r="EN172" i="19"/>
  <c r="M63" i="20"/>
  <c r="EN534" i="19"/>
  <c r="M682" i="20"/>
  <c r="EN548" i="19"/>
  <c r="M708" i="20"/>
  <c r="EN393" i="19"/>
  <c r="M261" i="20"/>
  <c r="EN314" i="19"/>
  <c r="M195" i="20"/>
  <c r="EN161" i="19"/>
  <c r="M601" i="20"/>
  <c r="EN281" i="19"/>
  <c r="M308" i="20"/>
  <c r="EN831" i="19"/>
  <c r="M168" i="20"/>
  <c r="EN602" i="19"/>
  <c r="M784" i="20"/>
  <c r="EO651" i="19"/>
  <c r="N858" i="20"/>
  <c r="EN271" i="19"/>
  <c r="M77" i="20"/>
  <c r="EN347" i="19"/>
  <c r="M181" i="20"/>
  <c r="EN84" i="19"/>
  <c r="M65" i="20"/>
  <c r="EN121" i="19"/>
  <c r="M478" i="20"/>
  <c r="EN767" i="19"/>
  <c r="M724" i="20"/>
  <c r="EN317" i="19"/>
  <c r="M203" i="20"/>
  <c r="EN689" i="19"/>
  <c r="M657" i="20"/>
  <c r="EN696" i="19"/>
  <c r="M669" i="20"/>
  <c r="EN842" i="19"/>
  <c r="M212" i="20"/>
  <c r="EN122" i="19"/>
  <c r="M479" i="20"/>
  <c r="EN525" i="19"/>
  <c r="M107" i="20"/>
  <c r="EN710" i="19"/>
  <c r="M46" i="20"/>
  <c r="EN183" i="19"/>
  <c r="M175" i="20"/>
  <c r="EN180" i="19"/>
  <c r="M163" i="20"/>
  <c r="EN105" i="19"/>
  <c r="M26" i="20"/>
  <c r="EN57" i="19"/>
  <c r="M256" i="20"/>
  <c r="EN625" i="19"/>
  <c r="M817" i="20"/>
  <c r="EN762" i="19"/>
  <c r="M670" i="20"/>
  <c r="EN446" i="19"/>
  <c r="M456" i="20"/>
  <c r="EN88" i="19"/>
  <c r="M210" i="20"/>
  <c r="EN638" i="19"/>
  <c r="M829" i="20"/>
  <c r="EN293" i="19"/>
  <c r="M116" i="20"/>
  <c r="EN510" i="19"/>
  <c r="M723" i="20"/>
  <c r="EN214" i="19"/>
  <c r="M706" i="20"/>
  <c r="EN146" i="19"/>
  <c r="M612" i="20"/>
  <c r="EN211" i="19"/>
  <c r="M644" i="20"/>
  <c r="EN16" i="19"/>
  <c r="M594" i="20"/>
  <c r="EN73" i="19"/>
  <c r="M16" i="20"/>
  <c r="EN205" i="19"/>
  <c r="M321" i="20"/>
  <c r="EN149" i="19"/>
  <c r="M537" i="20"/>
  <c r="EN583" i="19"/>
  <c r="M759" i="20"/>
  <c r="EN241" i="19"/>
  <c r="M516" i="20"/>
  <c r="EN322" i="19"/>
  <c r="M275" i="20"/>
  <c r="EN733" i="19"/>
  <c r="M278" i="20"/>
  <c r="EN536" i="19"/>
  <c r="M687" i="20"/>
  <c r="EN103" i="19"/>
  <c r="M282" i="20"/>
  <c r="EN885" i="19"/>
  <c r="M681" i="20"/>
  <c r="EN273" i="19"/>
  <c r="M266" i="20"/>
  <c r="EN441" i="19"/>
  <c r="M450" i="20"/>
  <c r="EN140" i="19"/>
  <c r="M553" i="20"/>
  <c r="EN139" i="19"/>
  <c r="M855" i="20"/>
  <c r="EN784" i="19"/>
  <c r="M104" i="20"/>
  <c r="EN126" i="19"/>
  <c r="M483" i="20"/>
  <c r="EN829" i="19"/>
  <c r="M580" i="20"/>
  <c r="EN716" i="19"/>
  <c r="M78" i="20"/>
  <c r="EN744" i="19"/>
  <c r="M683" i="20"/>
  <c r="EN555" i="19"/>
  <c r="M721" i="20"/>
  <c r="EN224" i="19"/>
  <c r="M599" i="20"/>
  <c r="EN531" i="19"/>
  <c r="M689" i="20"/>
  <c r="EN34" i="19"/>
  <c r="M561" i="20"/>
  <c r="EN368" i="19"/>
  <c r="M610" i="20"/>
  <c r="EN348" i="19"/>
  <c r="M237" i="20"/>
  <c r="EN683" i="19"/>
  <c r="M649" i="20"/>
  <c r="EN521" i="19"/>
  <c r="M24" i="20"/>
  <c r="EN136" i="19"/>
  <c r="M776" i="20"/>
  <c r="EN236" i="19"/>
  <c r="M370" i="20"/>
  <c r="EN38" i="19"/>
  <c r="M572" i="20"/>
  <c r="EN377" i="19"/>
  <c r="M30" i="20"/>
  <c r="EN704" i="19"/>
  <c r="M38" i="20"/>
  <c r="EN712" i="19"/>
  <c r="M51" i="20"/>
  <c r="EN701" i="19"/>
  <c r="M685" i="20"/>
  <c r="EN361" i="19"/>
  <c r="M579" i="20"/>
  <c r="EN732" i="19"/>
  <c r="M332" i="20"/>
  <c r="EN174" i="19"/>
  <c r="M147" i="20"/>
  <c r="EN208" i="19"/>
  <c r="M355" i="20"/>
  <c r="EN243" i="19"/>
  <c r="M518" i="20"/>
  <c r="EN419" i="19"/>
  <c r="M287" i="20"/>
  <c r="EN725" i="19"/>
  <c r="M281" i="20"/>
  <c r="EN68" i="19"/>
  <c r="M189" i="20"/>
  <c r="EN550" i="19"/>
  <c r="M710" i="20"/>
  <c r="EN437" i="19"/>
  <c r="M446" i="20"/>
  <c r="EN693" i="19"/>
  <c r="M663" i="20"/>
  <c r="EN15" i="19"/>
  <c r="M593" i="20"/>
  <c r="EN680" i="19"/>
  <c r="M646" i="20"/>
  <c r="EN717" i="19"/>
  <c r="M79" i="20"/>
  <c r="EN19" i="19"/>
  <c r="M607" i="20"/>
  <c r="EN284" i="19"/>
  <c r="M100" i="20"/>
  <c r="EN439" i="19"/>
  <c r="M448" i="20"/>
  <c r="EN11" i="19"/>
  <c r="M567" i="20"/>
  <c r="EN430" i="19"/>
  <c r="M643" i="20"/>
  <c r="EN610" i="19"/>
  <c r="M796" i="20"/>
  <c r="EN249" i="19"/>
  <c r="M476" i="20"/>
  <c r="EN640" i="19"/>
  <c r="M831" i="20"/>
  <c r="EN358" i="19"/>
  <c r="M555" i="20"/>
  <c r="EN307" i="19"/>
  <c r="M154" i="20"/>
  <c r="EN132" i="19"/>
  <c r="M489" i="20"/>
  <c r="EN514" i="19"/>
  <c r="M224" i="20"/>
  <c r="EN279" i="19"/>
  <c r="M91" i="20"/>
  <c r="EN33" i="19"/>
  <c r="M560" i="20"/>
  <c r="EN74" i="19"/>
  <c r="M17" i="20"/>
  <c r="EN191" i="19"/>
  <c r="M200" i="20"/>
  <c r="EN247" i="19"/>
  <c r="M521" i="20"/>
  <c r="EN309" i="19"/>
  <c r="M174" i="20"/>
  <c r="EN365" i="19"/>
  <c r="M589" i="20"/>
  <c r="EN215" i="19"/>
  <c r="M707" i="20"/>
  <c r="EN318" i="19"/>
  <c r="M207" i="20"/>
  <c r="EN203" i="19"/>
  <c r="M454" i="20"/>
  <c r="EN406" i="19"/>
  <c r="M602" i="20"/>
  <c r="EN451" i="19"/>
  <c r="M467" i="20"/>
  <c r="EN766" i="19"/>
  <c r="M718" i="20"/>
  <c r="EN158" i="19"/>
  <c r="M547" i="20"/>
  <c r="EN369" i="19"/>
  <c r="M611" i="20"/>
  <c r="EN797" i="19"/>
  <c r="M179" i="20"/>
  <c r="EN527" i="19"/>
  <c r="M70" i="20"/>
  <c r="EN636" i="19"/>
  <c r="M827" i="20"/>
  <c r="EN70" i="19"/>
  <c r="M221" i="20"/>
  <c r="EN576" i="19"/>
  <c r="M751" i="20"/>
  <c r="EN92" i="19"/>
  <c r="M642" i="20"/>
  <c r="EN571" i="19"/>
  <c r="M744" i="20"/>
  <c r="EN827" i="19"/>
  <c r="M583" i="20"/>
  <c r="EN630" i="19"/>
  <c r="M821" i="20"/>
  <c r="EN862" i="19"/>
  <c r="M137" i="20"/>
  <c r="EN616" i="19"/>
  <c r="M806" i="20"/>
  <c r="EN772" i="19"/>
  <c r="M803" i="20"/>
  <c r="EN141" i="19"/>
  <c r="M554" i="20"/>
  <c r="EN76" i="19"/>
  <c r="M19" i="20"/>
  <c r="EN17" i="19"/>
  <c r="M604" i="20"/>
  <c r="EO506" i="19"/>
  <c r="N835" i="20"/>
  <c r="EN491" i="19"/>
  <c r="M358" i="20"/>
  <c r="EN135" i="19"/>
  <c r="M533" i="20"/>
  <c r="EN706" i="19"/>
  <c r="M213" i="20"/>
  <c r="EN803" i="19"/>
  <c r="M228" i="20"/>
  <c r="EN363" i="19"/>
  <c r="M587" i="20"/>
  <c r="EN407" i="19"/>
  <c r="M548" i="20"/>
  <c r="EN190" i="19"/>
  <c r="M199" i="20"/>
  <c r="EN768" i="19"/>
  <c r="M737" i="20"/>
  <c r="EN299" i="19"/>
  <c r="M143" i="20"/>
  <c r="EN357" i="19"/>
  <c r="M550" i="20"/>
  <c r="EN306" i="19"/>
  <c r="M153" i="20"/>
  <c r="EN10" i="19"/>
  <c r="M565" i="20"/>
  <c r="EN147" i="19"/>
  <c r="M222" i="20"/>
  <c r="EN719" i="19"/>
  <c r="M148" i="20"/>
  <c r="EN612" i="19"/>
  <c r="M798" i="20"/>
  <c r="EN511" i="19"/>
  <c r="M495" i="20"/>
  <c r="EN148" i="19"/>
  <c r="M225" i="20"/>
  <c r="EN690" i="19"/>
  <c r="M658" i="20"/>
  <c r="EN436" i="19"/>
  <c r="M445" i="20"/>
  <c r="EN572" i="19"/>
  <c r="M742" i="20"/>
  <c r="EN597" i="19"/>
  <c r="M777" i="20"/>
  <c r="EN192" i="19"/>
  <c r="M244" i="20"/>
  <c r="EN374" i="19"/>
  <c r="M648" i="20"/>
  <c r="EN112" i="19"/>
  <c r="M160" i="20"/>
  <c r="EN155" i="19"/>
  <c r="M542" i="20"/>
  <c r="EN783" i="19"/>
  <c r="M93" i="20"/>
  <c r="EN389" i="19"/>
  <c r="M259" i="20"/>
  <c r="EN409" i="19"/>
  <c r="M582" i="20"/>
  <c r="EN65" i="19"/>
  <c r="M130" i="20"/>
  <c r="EN176" i="19"/>
  <c r="M325" i="20"/>
  <c r="EN283" i="19"/>
  <c r="M314" i="20"/>
  <c r="EN69" i="19"/>
  <c r="M208" i="20"/>
  <c r="EN501" i="19"/>
  <c r="M714" i="20"/>
  <c r="EN620" i="19"/>
  <c r="M810" i="20"/>
  <c r="EN23" i="19"/>
  <c r="M619" i="20"/>
  <c r="EN614" i="19"/>
  <c r="M804" i="20"/>
  <c r="EN442" i="19"/>
  <c r="M451" i="20"/>
  <c r="EN729" i="19"/>
  <c r="M360" i="20"/>
  <c r="EN435" i="19"/>
  <c r="M444" i="20"/>
  <c r="EN641" i="19"/>
  <c r="M832" i="20"/>
  <c r="EN707" i="19"/>
  <c r="M258" i="20"/>
  <c r="EN179" i="19"/>
  <c r="M120" i="20"/>
  <c r="EN543" i="19"/>
  <c r="M698" i="20"/>
  <c r="EN120" i="19"/>
  <c r="M477" i="20"/>
  <c r="EN828" i="19"/>
  <c r="M584" i="20"/>
  <c r="EN648" i="19"/>
  <c r="M854" i="20"/>
  <c r="EN735" i="19"/>
  <c r="M117" i="20"/>
  <c r="EN745" i="19"/>
  <c r="M692" i="20"/>
  <c r="EN808" i="19"/>
  <c r="M271" i="20"/>
  <c r="EN246" i="19"/>
  <c r="M520" i="20"/>
  <c r="EN234" i="19"/>
  <c r="M72" i="20"/>
  <c r="EN447" i="19"/>
  <c r="M457" i="20"/>
  <c r="EN428" i="19"/>
  <c r="M645" i="20"/>
  <c r="EN417" i="19"/>
  <c r="M286" i="20"/>
  <c r="EN579" i="19"/>
  <c r="M757" i="20"/>
  <c r="EN609" i="19"/>
  <c r="M795" i="20"/>
  <c r="EN742" i="19"/>
  <c r="M641" i="20"/>
  <c r="EN134" i="19"/>
  <c r="M531" i="20"/>
  <c r="EN551" i="19"/>
  <c r="M711" i="20"/>
  <c r="EN130" i="19"/>
  <c r="M487" i="20"/>
  <c r="EN639" i="19"/>
  <c r="M830" i="20"/>
  <c r="EN297" i="19"/>
  <c r="M128" i="20"/>
  <c r="EN475" i="19"/>
  <c r="M362" i="20"/>
  <c r="EN826" i="19"/>
  <c r="M573" i="20"/>
  <c r="EN256" i="19"/>
  <c r="M525" i="20"/>
  <c r="EN856" i="19"/>
  <c r="M616" i="20"/>
  <c r="EN382" i="19"/>
  <c r="M216" i="20"/>
  <c r="EN688" i="19"/>
  <c r="M654" i="20"/>
  <c r="EN45" i="19"/>
  <c r="M150" i="20"/>
  <c r="EN123" i="19"/>
  <c r="M480" i="20"/>
  <c r="EN415" i="19"/>
  <c r="M183" i="20"/>
  <c r="EN633" i="19"/>
  <c r="M824" i="20"/>
  <c r="EN280" i="19"/>
  <c r="M92" i="20"/>
  <c r="EN886" i="19"/>
  <c r="M700" i="20"/>
  <c r="EN685" i="19"/>
  <c r="M652" i="20"/>
  <c r="EN383" i="19"/>
  <c r="M226" i="20"/>
  <c r="EN801" i="19"/>
  <c r="M218" i="20"/>
  <c r="EN539" i="19"/>
  <c r="M694" i="20"/>
  <c r="EN556" i="19"/>
  <c r="M725" i="20"/>
  <c r="EN150" i="19"/>
  <c r="M538" i="20"/>
  <c r="EN225" i="19"/>
  <c r="M596" i="20"/>
  <c r="EN876" i="19"/>
  <c r="M327" i="20"/>
  <c r="EN761" i="19"/>
  <c r="M851" i="20"/>
  <c r="EN30" i="19"/>
  <c r="M545" i="20"/>
  <c r="EN109" i="19"/>
  <c r="M67" i="20"/>
  <c r="M633" i="20"/>
  <c r="EN263" i="19"/>
  <c r="M535" i="20"/>
  <c r="EN128" i="19"/>
  <c r="M485" i="20"/>
  <c r="EN367" i="19"/>
  <c r="M609" i="20"/>
  <c r="EN873" i="19"/>
  <c r="M206" i="20"/>
  <c r="EN644" i="19"/>
  <c r="M843" i="20"/>
  <c r="EN50" i="19"/>
  <c r="M377" i="20"/>
  <c r="EN116" i="19"/>
  <c r="M176" i="20"/>
  <c r="EN228" i="19"/>
  <c r="M600" i="20"/>
  <c r="EN342" i="19"/>
  <c r="M88" i="20"/>
  <c r="EN578" i="19"/>
  <c r="M754" i="20"/>
  <c r="EN830" i="19"/>
  <c r="M167" i="20"/>
  <c r="EN845" i="19"/>
  <c r="M61" i="20"/>
  <c r="EN102" i="19"/>
  <c r="M239" i="20"/>
  <c r="EN9" i="19"/>
  <c r="M566" i="20"/>
  <c r="EN811" i="19"/>
  <c r="M274" i="20"/>
  <c r="EN167" i="19"/>
  <c r="M40" i="20"/>
  <c r="EN60" i="19"/>
  <c r="M90" i="20"/>
  <c r="EN294" i="19"/>
  <c r="M121" i="20"/>
  <c r="EN170" i="19"/>
  <c r="M231" i="20"/>
  <c r="EN89" i="19"/>
  <c r="M262" i="20"/>
  <c r="EN400" i="19"/>
  <c r="M581" i="20"/>
  <c r="EN90" i="19"/>
  <c r="M263" i="20"/>
  <c r="EN519" i="19"/>
  <c r="M53" i="20"/>
  <c r="EN790" i="19"/>
  <c r="M142" i="20"/>
  <c r="EN375" i="19"/>
  <c r="M834" i="20"/>
  <c r="EN560" i="19"/>
  <c r="M729" i="20"/>
  <c r="EN324" i="19"/>
  <c r="M283" i="20"/>
  <c r="EN542" i="19"/>
  <c r="M697" i="20"/>
  <c r="EN87" i="19"/>
  <c r="M209" i="20"/>
  <c r="EN787" i="19"/>
  <c r="M233" i="20"/>
  <c r="EN795" i="19"/>
  <c r="M170" i="20"/>
  <c r="EN145" i="19"/>
  <c r="M608" i="20"/>
  <c r="EN108" i="19"/>
  <c r="M66" i="20"/>
  <c r="EN445" i="19"/>
  <c r="M455" i="20"/>
  <c r="EN222" i="19"/>
  <c r="M595" i="20"/>
  <c r="EN837" i="19"/>
  <c r="M690" i="20"/>
  <c r="EN261" i="19"/>
  <c r="M532" i="20"/>
  <c r="EN101" i="19"/>
  <c r="M68" i="20"/>
  <c r="EN61" i="19"/>
  <c r="M99" i="20"/>
  <c r="EN304" i="19"/>
  <c r="M309" i="20"/>
  <c r="EN452" i="19"/>
  <c r="M468" i="20"/>
  <c r="EN289" i="19"/>
  <c r="M254" i="20"/>
  <c r="EN691" i="19"/>
  <c r="M660" i="20"/>
  <c r="EN54" i="19"/>
  <c r="M241" i="20"/>
  <c r="EN303" i="19"/>
  <c r="M292" i="20"/>
  <c r="EN456" i="19"/>
  <c r="M472" i="20"/>
  <c r="EN212" i="19"/>
  <c r="M664" i="20"/>
  <c r="EN466" i="19"/>
  <c r="M298" i="20"/>
  <c r="EN617" i="19"/>
  <c r="M807" i="20"/>
  <c r="EN737" i="19"/>
  <c r="M131" i="20"/>
  <c r="EN755" i="19"/>
  <c r="M42" i="20"/>
  <c r="EN55" i="19"/>
  <c r="M242" i="20"/>
  <c r="EN814" i="19"/>
  <c r="M339" i="20"/>
  <c r="EN233" i="19"/>
  <c r="M41" i="20"/>
  <c r="EN788" i="19"/>
  <c r="M140" i="20"/>
  <c r="EN789" i="19"/>
  <c r="M141" i="20"/>
  <c r="EN477" i="19"/>
  <c r="M364" i="20"/>
  <c r="EN852" i="19"/>
  <c r="M247" i="20"/>
  <c r="EN106" i="19"/>
  <c r="M29" i="20"/>
  <c r="EN171" i="19"/>
  <c r="M265" i="20"/>
  <c r="EN643" i="19"/>
  <c r="M837" i="20"/>
  <c r="EN756" i="19"/>
  <c r="M238" i="20"/>
  <c r="EN892" i="19"/>
  <c r="M774" i="20"/>
  <c r="EN611" i="19"/>
  <c r="M797" i="20"/>
  <c r="EN53" i="19"/>
  <c r="M240" i="20"/>
  <c r="EN395" i="19"/>
  <c r="M80" i="20"/>
  <c r="EN51" i="19"/>
  <c r="M378" i="20"/>
  <c r="EN743" i="19"/>
  <c r="M656" i="20"/>
  <c r="EN244" i="19"/>
  <c r="M12" i="20"/>
  <c r="EN426" i="19"/>
  <c r="M62" i="20"/>
  <c r="EN860" i="19"/>
  <c r="M110" i="20"/>
  <c r="EN580" i="19"/>
  <c r="M755" i="20"/>
  <c r="EN635" i="19"/>
  <c r="M826" i="20"/>
  <c r="EN36" i="19"/>
  <c r="M563" i="20"/>
  <c r="EN245" i="19"/>
  <c r="M519" i="20"/>
  <c r="EN133" i="19"/>
  <c r="M490" i="20"/>
  <c r="EN390" i="19"/>
  <c r="M311" i="20"/>
  <c r="EN537" i="19"/>
  <c r="M688" i="20"/>
  <c r="EN290" i="19"/>
  <c r="M105" i="20"/>
  <c r="EN397" i="19"/>
  <c r="M235" i="20"/>
  <c r="EN645" i="19"/>
  <c r="M844" i="20"/>
  <c r="EN526" i="19"/>
  <c r="M33" i="20"/>
  <c r="EN196" i="19"/>
  <c r="M319" i="20"/>
  <c r="EN66" i="19"/>
  <c r="M138" i="20"/>
  <c r="EN848" i="19"/>
  <c r="M159" i="20"/>
  <c r="EN117" i="19"/>
  <c r="M317" i="20"/>
  <c r="EN388" i="19"/>
  <c r="M349" i="20"/>
  <c r="EN773" i="19"/>
  <c r="M802" i="20"/>
  <c r="EN708" i="19"/>
  <c r="M27" i="20"/>
  <c r="EN723" i="19"/>
  <c r="M205" i="20"/>
  <c r="EN498" i="19"/>
  <c r="M659" i="20"/>
  <c r="EN615" i="19"/>
  <c r="M805" i="20"/>
  <c r="EN522" i="19"/>
  <c r="M54" i="20"/>
  <c r="EN552" i="19"/>
  <c r="M712" i="20"/>
  <c r="EN21" i="19"/>
  <c r="M617" i="20"/>
  <c r="EN569" i="19"/>
  <c r="M736" i="20"/>
  <c r="EN394" i="19"/>
  <c r="M37" i="20"/>
  <c r="EN402" i="19"/>
  <c r="M465" i="20"/>
  <c r="EN94" i="19"/>
  <c r="M763" i="20"/>
  <c r="EN529" i="19"/>
  <c r="M252" i="20"/>
  <c r="EN587" i="19"/>
  <c r="M766" i="20"/>
  <c r="EN188" i="19"/>
  <c r="M196" i="20"/>
  <c r="EO777" i="19"/>
  <c r="N857" i="20"/>
  <c r="EO353" i="19"/>
  <c r="N501" i="20"/>
  <c r="EN875" i="19"/>
  <c r="M215" i="20"/>
  <c r="EN562" i="19"/>
  <c r="M731" i="20"/>
  <c r="EN849" i="19"/>
  <c r="M192" i="20"/>
  <c r="EN252" i="19"/>
  <c r="M493" i="20"/>
  <c r="EN738" i="19"/>
  <c r="M291" i="20"/>
  <c r="EN538" i="19"/>
  <c r="M693" i="20"/>
  <c r="EN330" i="19"/>
  <c r="M337" i="20"/>
  <c r="EN796" i="19"/>
  <c r="M345" i="20"/>
  <c r="EN151" i="19"/>
  <c r="M6" i="20"/>
  <c r="EN605" i="19"/>
  <c r="M789" i="20"/>
  <c r="EN601" i="19"/>
  <c r="M783" i="20"/>
  <c r="EN178" i="19"/>
  <c r="M354" i="20"/>
  <c r="EN524" i="19"/>
  <c r="M111" i="20"/>
  <c r="EN566" i="19"/>
  <c r="M735" i="20"/>
  <c r="EN776" i="19"/>
  <c r="M841" i="20"/>
  <c r="EN316" i="19"/>
  <c r="M202" i="20"/>
  <c r="EN760" i="19"/>
  <c r="M691" i="20"/>
  <c r="EN563" i="19"/>
  <c r="M732" i="20"/>
  <c r="EN592" i="19"/>
  <c r="M768" i="20"/>
  <c r="EN351" i="19"/>
  <c r="M500" i="20"/>
  <c r="EN315" i="19"/>
  <c r="M201" i="20"/>
  <c r="EN265" i="19"/>
  <c r="M248" i="20"/>
  <c r="EN398" i="19"/>
  <c r="M343" i="20"/>
  <c r="EN764" i="19"/>
  <c r="M702" i="20"/>
  <c r="EN838" i="19"/>
  <c r="M722" i="20"/>
  <c r="EN517" i="19"/>
  <c r="M320" i="20"/>
  <c r="EN499" i="19"/>
  <c r="M717" i="20"/>
  <c r="EN416" i="19"/>
  <c r="M184" i="20"/>
  <c r="EN253" i="19"/>
  <c r="M529" i="20"/>
  <c r="EN40" i="19"/>
  <c r="M458" i="20"/>
  <c r="EN420" i="19"/>
  <c r="M288" i="20"/>
  <c r="EN726" i="19"/>
  <c r="M280" i="20"/>
  <c r="EN268" i="19"/>
  <c r="M48" i="20"/>
  <c r="EN159" i="19"/>
  <c r="M546" i="20"/>
  <c r="EN217" i="19"/>
  <c r="M846" i="20"/>
  <c r="EN872" i="19"/>
  <c r="M186" i="20"/>
  <c r="EN8" i="19"/>
  <c r="M552" i="20"/>
  <c r="EN591" i="19"/>
  <c r="M772" i="20"/>
  <c r="EN476" i="19"/>
  <c r="M363" i="20"/>
  <c r="EN786" i="19"/>
  <c r="M136" i="20"/>
  <c r="EN264" i="19"/>
  <c r="M22" i="20"/>
  <c r="EN262" i="19"/>
  <c r="M534" i="20"/>
  <c r="EN310" i="19"/>
  <c r="M177" i="20"/>
  <c r="EN384" i="19"/>
  <c r="M217" i="20"/>
  <c r="EN598" i="19"/>
  <c r="M780" i="20"/>
  <c r="EN111" i="19"/>
  <c r="M132" i="20"/>
  <c r="EN774" i="19"/>
  <c r="M839" i="20"/>
  <c r="EN575" i="19"/>
  <c r="M750" i="20"/>
  <c r="EN546" i="19"/>
  <c r="M703" i="20"/>
  <c r="EN702" i="19"/>
  <c r="M680" i="20"/>
  <c r="EN282" i="19"/>
  <c r="M98" i="20"/>
  <c r="EN258" i="19"/>
  <c r="M527" i="20"/>
  <c r="EN237" i="19"/>
  <c r="EN333" i="19"/>
  <c r="M366" i="20"/>
  <c r="EN584" i="19"/>
  <c r="M760" i="20"/>
  <c r="EN165" i="19"/>
  <c r="M23" i="20"/>
  <c r="EN541" i="19"/>
  <c r="M696" i="20"/>
  <c r="EN181" i="19"/>
  <c r="M344" i="20"/>
  <c r="EN424" i="19"/>
  <c r="M383" i="20"/>
  <c r="EN505" i="19"/>
  <c r="M801" i="20"/>
  <c r="EN251" i="19"/>
  <c r="M492" i="20"/>
  <c r="EN847" i="19"/>
  <c r="M118" i="20"/>
  <c r="EN239" i="19"/>
  <c r="M9" i="20"/>
  <c r="EN631" i="19"/>
  <c r="M822" i="20"/>
  <c r="EN887" i="19"/>
  <c r="M704" i="20"/>
  <c r="EN623" i="19"/>
  <c r="M814" i="20"/>
  <c r="EN438" i="19"/>
  <c r="M447" i="20"/>
  <c r="EN266" i="19"/>
  <c r="M35" i="20"/>
  <c r="EN594" i="19"/>
  <c r="M769" i="20"/>
  <c r="EN164" i="19"/>
  <c r="M762" i="20"/>
  <c r="EN137" i="19"/>
  <c r="M788" i="20"/>
  <c r="EN718" i="19"/>
  <c r="M95" i="20"/>
  <c r="EN396" i="19"/>
  <c r="M191" i="20"/>
  <c r="EN118" i="19"/>
  <c r="M326" i="20"/>
  <c r="EN63" i="19"/>
  <c r="M122" i="20"/>
  <c r="EN841" i="19"/>
  <c r="M81" i="20"/>
  <c r="EN418" i="19"/>
  <c r="M310" i="20"/>
  <c r="EN565" i="19"/>
  <c r="M734" i="20"/>
  <c r="EN697" i="19"/>
  <c r="M668" i="20"/>
  <c r="EN608" i="19"/>
  <c r="M791" i="20"/>
  <c r="EN559" i="19"/>
  <c r="M728" i="20"/>
  <c r="EN866" i="19"/>
  <c r="M264" i="20"/>
  <c r="EN502" i="19"/>
  <c r="M715" i="20"/>
  <c r="EN216" i="19"/>
  <c r="M799" i="20"/>
  <c r="EN459" i="19"/>
  <c r="M494" i="20"/>
  <c r="EN193" i="19"/>
  <c r="M303" i="20"/>
  <c r="EN323" i="19"/>
  <c r="M290" i="20"/>
  <c r="EN800" i="19"/>
  <c r="M197" i="20"/>
  <c r="EN513" i="19"/>
  <c r="M497" i="20"/>
  <c r="EN72" i="19"/>
  <c r="M15" i="20"/>
  <c r="EN775" i="19"/>
  <c r="M840" i="20"/>
  <c r="EN143" i="19"/>
  <c r="M463" i="20"/>
  <c r="EN242" i="19"/>
  <c r="M517" i="20"/>
  <c r="EN557" i="19"/>
  <c r="M726" i="20"/>
  <c r="EN889" i="19"/>
  <c r="M746" i="20"/>
  <c r="EN411" i="19"/>
  <c r="M586" i="20"/>
  <c r="EN596" i="19"/>
  <c r="M770" i="20"/>
  <c r="EN599" i="19"/>
  <c r="M781" i="20"/>
  <c r="EN454" i="19"/>
  <c r="M470" i="20"/>
  <c r="EN373" i="19"/>
  <c r="M220" i="20"/>
  <c r="EN85" i="19"/>
  <c r="M126" i="20"/>
  <c r="EN259" i="19"/>
  <c r="M528" i="20"/>
  <c r="EN458" i="19"/>
  <c r="M474" i="20"/>
  <c r="EN83" i="19"/>
  <c r="M57" i="20"/>
  <c r="EN213" i="19"/>
  <c r="M673" i="20"/>
  <c r="EN291" i="19"/>
  <c r="M106" i="20"/>
  <c r="EN12" i="19"/>
  <c r="M559" i="20"/>
  <c r="EN868" i="19"/>
  <c r="M76" i="20"/>
  <c r="EN325" i="19"/>
  <c r="M284" i="20"/>
  <c r="EN182" i="19"/>
  <c r="M129" i="20"/>
  <c r="EN240" i="19"/>
  <c r="M11" i="20"/>
  <c r="EN440" i="19"/>
  <c r="M449" i="20"/>
  <c r="EN423" i="19"/>
  <c r="M382" i="20"/>
  <c r="EN507" i="19"/>
  <c r="M838" i="20"/>
  <c r="EN350" i="19"/>
  <c r="M498" i="20"/>
  <c r="EN194" i="19"/>
  <c r="M285" i="20"/>
  <c r="EN332" i="19"/>
  <c r="M385" i="20"/>
  <c r="EN533" i="19"/>
  <c r="M677" i="20"/>
  <c r="EN632" i="19"/>
  <c r="M823" i="20"/>
  <c r="EN312" i="19"/>
  <c r="M185" i="20"/>
  <c r="EN741" i="19"/>
  <c r="M635" i="20"/>
  <c r="EN47" i="19"/>
  <c r="M180" i="20"/>
  <c r="EN460" i="19"/>
  <c r="M251" i="20"/>
  <c r="EN366" i="19"/>
  <c r="M591" i="20"/>
  <c r="EN595" i="19"/>
  <c r="M775" i="20"/>
  <c r="EN18" i="19"/>
  <c r="M606" i="20"/>
  <c r="EN362" i="19"/>
  <c r="M585" i="20"/>
  <c r="EN219" i="19"/>
  <c r="M849" i="20"/>
  <c r="EN78" i="19"/>
  <c r="M108" i="20"/>
  <c r="EN444" i="19"/>
  <c r="M453" i="20"/>
  <c r="EN604" i="19"/>
  <c r="M786" i="20"/>
  <c r="EN891" i="19"/>
  <c r="M778" i="20"/>
  <c r="EN593" i="19"/>
  <c r="M773" i="20"/>
  <c r="EN455" i="19"/>
  <c r="M471" i="20"/>
  <c r="EN682" i="19"/>
  <c r="M647" i="20"/>
  <c r="EN421" i="19"/>
  <c r="M380" i="20"/>
  <c r="EO650" i="19"/>
  <c r="N856" i="20"/>
  <c r="EO25" i="19"/>
  <c r="N622" i="20"/>
  <c r="EN731" i="19"/>
  <c r="M605" i="20"/>
  <c r="EN343" i="19"/>
  <c r="M82" i="20"/>
  <c r="EN753" i="19"/>
  <c r="M322" i="20"/>
  <c r="EN372" i="19"/>
  <c r="M39" i="20"/>
  <c r="EN80" i="19"/>
  <c r="M684" i="20"/>
  <c r="EN380" i="19"/>
  <c r="M164" i="20"/>
  <c r="EN320" i="19"/>
  <c r="M236" i="20"/>
  <c r="EN714" i="19"/>
  <c r="M73" i="20"/>
  <c r="EN794" i="19"/>
  <c r="M158" i="20"/>
  <c r="EN736" i="19"/>
  <c r="M115" i="20"/>
  <c r="EN414" i="19"/>
  <c r="M182" i="20"/>
  <c r="EN401" i="19"/>
  <c r="M461" i="20"/>
  <c r="EN619" i="19"/>
  <c r="M809" i="20"/>
  <c r="EN104" i="19"/>
  <c r="M276" i="20"/>
  <c r="EN327" i="19"/>
  <c r="M334" i="20"/>
  <c r="EN387" i="19"/>
  <c r="M255" i="20"/>
  <c r="EN642" i="19"/>
  <c r="M833" i="20"/>
  <c r="EN300" i="19"/>
  <c r="M144" i="20"/>
  <c r="EN267" i="19"/>
  <c r="M198" i="20"/>
  <c r="EN177" i="19"/>
  <c r="M340" i="20"/>
  <c r="EN858" i="19"/>
  <c r="M313" i="20"/>
  <c r="EN257" i="19"/>
  <c r="M526" i="20"/>
  <c r="EN270" i="19"/>
  <c r="M71" i="20"/>
  <c r="EN770" i="19"/>
  <c r="M749" i="20"/>
  <c r="EN345" i="19"/>
  <c r="M352" i="20"/>
  <c r="EN461" i="19"/>
  <c r="M234" i="20"/>
  <c r="EN699" i="19"/>
  <c r="M678" i="20"/>
  <c r="EN564" i="19"/>
  <c r="M733" i="20"/>
  <c r="EN478" i="19"/>
  <c r="M365" i="20"/>
  <c r="EN255" i="19"/>
  <c r="M524" i="20"/>
  <c r="EN504" i="19"/>
  <c r="M779" i="20"/>
  <c r="EN49" i="19"/>
  <c r="M230" i="20"/>
  <c r="EN497" i="19"/>
  <c r="M761" i="20"/>
  <c r="EN628" i="19"/>
  <c r="M819" i="20"/>
  <c r="EN462" i="19"/>
  <c r="M294" i="20"/>
  <c r="EN313" i="19"/>
  <c r="M187" i="20"/>
  <c r="EN861" i="19"/>
  <c r="M114" i="20"/>
  <c r="EN857" i="19"/>
  <c r="M293" i="20"/>
  <c r="EN851" i="19"/>
  <c r="M219" i="20"/>
  <c r="EN22" i="19"/>
  <c r="M618" i="20"/>
  <c r="EN329" i="19"/>
  <c r="M336" i="20"/>
  <c r="EN385" i="19"/>
  <c r="M250" i="20"/>
  <c r="EN850" i="19"/>
  <c r="M214" i="20"/>
  <c r="EN840" i="19"/>
  <c r="EO840" i="19" s="1"/>
  <c r="M793" i="20"/>
  <c r="EN606" i="19"/>
  <c r="M792" i="20"/>
  <c r="EN722" i="19"/>
  <c r="M194" i="20"/>
  <c r="EN288" i="19"/>
  <c r="M102" i="20"/>
  <c r="EN785" i="19"/>
  <c r="M133" i="20"/>
  <c r="EN235" i="19"/>
  <c r="M249" i="20"/>
  <c r="EN739" i="19"/>
  <c r="M52" i="20"/>
  <c r="EN58" i="19"/>
  <c r="M47" i="20"/>
  <c r="EN359" i="19"/>
  <c r="M556" i="20"/>
  <c r="EN206" i="19"/>
  <c r="M324" i="20"/>
  <c r="EN607" i="19"/>
  <c r="M790" i="20"/>
  <c r="EN684" i="19"/>
  <c r="M650" i="20"/>
  <c r="EN35" i="19"/>
  <c r="M562" i="20"/>
  <c r="EN812" i="19"/>
  <c r="M277" i="20"/>
  <c r="EN154" i="19"/>
  <c r="M541" i="20"/>
  <c r="EN371" i="19"/>
  <c r="M289" i="20"/>
  <c r="EN272" i="19"/>
  <c r="M84" i="20"/>
  <c r="EN570" i="19"/>
  <c r="M741" i="20"/>
  <c r="EN577" i="19"/>
  <c r="M752" i="20"/>
  <c r="EN629" i="19"/>
  <c r="M820" i="20"/>
  <c r="EN769" i="19"/>
  <c r="M738" i="20"/>
  <c r="EN295" i="19"/>
  <c r="M124" i="20"/>
  <c r="EN413" i="19"/>
  <c r="M603" i="20"/>
  <c r="EN520" i="19"/>
  <c r="M55" i="20"/>
  <c r="EN20" i="19"/>
  <c r="M615" i="20"/>
  <c r="EN277" i="19"/>
  <c r="M347" i="20"/>
  <c r="EN802" i="19"/>
  <c r="M316" i="20"/>
  <c r="EN405" i="19"/>
  <c r="M166" i="20"/>
  <c r="EN238" i="19"/>
  <c r="M10" i="20"/>
  <c r="EN64" i="19"/>
  <c r="M123" i="20"/>
  <c r="EN328" i="19"/>
  <c r="M335" i="20"/>
  <c r="EN621" i="19"/>
  <c r="M811" i="20"/>
  <c r="EN370" i="19"/>
  <c r="M25" i="20"/>
  <c r="EN853" i="19"/>
  <c r="M351" i="20"/>
  <c r="EN97" i="19"/>
  <c r="M45" i="20"/>
  <c r="EN107" i="19"/>
  <c r="M50" i="20"/>
  <c r="EN523" i="19"/>
  <c r="M109" i="20"/>
  <c r="EN457" i="19"/>
  <c r="M473" i="20"/>
  <c r="EN600" i="19"/>
  <c r="M782" i="20"/>
  <c r="EN209" i="19"/>
  <c r="M639" i="20"/>
  <c r="EN142" i="19"/>
  <c r="M569" i="20"/>
  <c r="EN804" i="19"/>
  <c r="M223" i="20"/>
  <c r="EN792" i="19"/>
  <c r="M156" i="20"/>
  <c r="EN859" i="19"/>
  <c r="M75" i="20"/>
  <c r="EN286" i="19"/>
  <c r="M162" i="20"/>
  <c r="EN144" i="19"/>
  <c r="M571" i="20"/>
  <c r="EN793" i="19"/>
  <c r="M157" i="20"/>
  <c r="EN173" i="19"/>
  <c r="M64" i="20"/>
  <c r="EN807" i="19"/>
  <c r="M270" i="20"/>
  <c r="EN13" i="19"/>
  <c r="M574" i="20"/>
  <c r="EN169" i="19"/>
  <c r="M56" i="20"/>
  <c r="EN28" i="19"/>
  <c r="M575" i="20"/>
  <c r="EN42" i="19"/>
  <c r="M127" i="20"/>
  <c r="EN771" i="19"/>
  <c r="M753" i="20"/>
  <c r="EN162" i="19"/>
  <c r="M613" i="20"/>
  <c r="EN432" i="19"/>
  <c r="M441" i="20"/>
  <c r="EN871" i="19"/>
  <c r="M96" i="20"/>
  <c r="EN301" i="19"/>
  <c r="M145" i="20"/>
  <c r="EN296" i="19"/>
  <c r="M125" i="20"/>
  <c r="EN646" i="19"/>
  <c r="M850" i="20"/>
  <c r="EN319" i="19"/>
  <c r="M227" i="20"/>
  <c r="EN75" i="19"/>
  <c r="M18" i="20"/>
  <c r="EN568" i="19"/>
  <c r="M740" i="20"/>
  <c r="EN884" i="19"/>
  <c r="M638" i="20"/>
  <c r="EN82" i="19"/>
  <c r="M499" i="20"/>
  <c r="EN113" i="19"/>
  <c r="M172" i="20"/>
  <c r="EN709" i="19"/>
  <c r="M43" i="20"/>
  <c r="EN843" i="19"/>
  <c r="M368" i="20"/>
  <c r="EN168" i="19"/>
  <c r="M44" i="20"/>
  <c r="EN715" i="19"/>
  <c r="M69" i="20"/>
  <c r="EN226" i="19"/>
  <c r="M577" i="20"/>
  <c r="EN410" i="19"/>
  <c r="M576" i="20"/>
  <c r="EN728" i="19"/>
  <c r="M359" i="20"/>
  <c r="EN472" i="19"/>
  <c r="M329" i="20"/>
  <c r="EN810" i="19"/>
  <c r="M273" i="20"/>
  <c r="EN298" i="19"/>
  <c r="M350" i="20"/>
  <c r="EN724" i="19"/>
  <c r="M253" i="20"/>
  <c r="EN381" i="19"/>
  <c r="M372" i="20"/>
  <c r="EN308" i="19"/>
  <c r="M151" i="20"/>
  <c r="EN464" i="19"/>
  <c r="M296" i="20"/>
  <c r="EN798" i="19"/>
  <c r="M346" i="20"/>
  <c r="EO652" i="19"/>
  <c r="N859" i="20"/>
  <c r="EO492" i="19"/>
  <c r="N376" i="20"/>
  <c r="EN687" i="19"/>
  <c r="M655" i="20"/>
  <c r="EN156" i="19"/>
  <c r="M543" i="20"/>
  <c r="EN877" i="19"/>
  <c r="M361" i="20"/>
  <c r="EN403" i="19"/>
  <c r="M466" i="20"/>
  <c r="EN647" i="19"/>
  <c r="M853" i="20"/>
  <c r="EN624" i="19"/>
  <c r="M815" i="20"/>
  <c r="EN422" i="19"/>
  <c r="M381" i="20"/>
  <c r="EN799" i="19"/>
  <c r="M188" i="20"/>
  <c r="EN809" i="19"/>
  <c r="M272" i="20"/>
  <c r="EN634" i="19"/>
  <c r="M825" i="20"/>
  <c r="EN153" i="19"/>
  <c r="M540" i="20"/>
  <c r="EN554" i="19"/>
  <c r="M720" i="20"/>
  <c r="EN93" i="19"/>
  <c r="M674" i="20"/>
  <c r="EN603" i="19"/>
  <c r="M787" i="20"/>
  <c r="EN129" i="19"/>
  <c r="M486" i="20"/>
  <c r="EN813" i="19"/>
  <c r="M312" i="20"/>
  <c r="EN175" i="19"/>
  <c r="M86" i="20"/>
  <c r="EN746" i="19"/>
  <c r="M719" i="20"/>
  <c r="EN59" i="19"/>
  <c r="M85" i="20"/>
  <c r="EN806" i="19"/>
  <c r="M269" i="20"/>
  <c r="EN223" i="19"/>
  <c r="M598" i="20"/>
  <c r="EN474" i="19"/>
  <c r="M331" i="20"/>
  <c r="EN515" i="19"/>
  <c r="M232" i="20"/>
  <c r="EN544" i="19"/>
  <c r="M699" i="20"/>
  <c r="EN14" i="19"/>
  <c r="M592" i="20"/>
  <c r="EN248" i="19"/>
  <c r="M522" i="20"/>
  <c r="EN573" i="19"/>
  <c r="M743" i="20"/>
  <c r="EN883" i="19"/>
  <c r="M636" i="20"/>
  <c r="EN86" i="19"/>
  <c r="M341" i="20"/>
  <c r="EN496" i="19"/>
  <c r="M665" i="20"/>
  <c r="EN71" i="19"/>
  <c r="M14" i="20"/>
  <c r="EN346" i="19"/>
  <c r="M155" i="20"/>
  <c r="EN125" i="19"/>
  <c r="M482" i="20"/>
  <c r="EN836" i="19"/>
  <c r="M356" i="20"/>
  <c r="EN326" i="19"/>
  <c r="M333" i="20"/>
  <c r="EN127" i="19"/>
  <c r="M484" i="20"/>
  <c r="EN698" i="19"/>
  <c r="M672" i="20"/>
  <c r="EN582" i="19"/>
  <c r="M756" i="20"/>
  <c r="EN448" i="19"/>
  <c r="M459" i="20"/>
  <c r="EN434" i="19"/>
  <c r="M443" i="20"/>
  <c r="EN364" i="19"/>
  <c r="M588" i="20"/>
  <c r="EN276" i="19"/>
  <c r="M89" i="20"/>
  <c r="EN528" i="19"/>
  <c r="M165" i="20"/>
  <c r="EN825" i="19"/>
  <c r="M570" i="20"/>
  <c r="EN386" i="19"/>
  <c r="M304" i="20"/>
  <c r="EN613" i="19"/>
  <c r="M794" i="20"/>
  <c r="EN399" i="19"/>
  <c r="M245" i="20"/>
  <c r="EN311" i="19"/>
  <c r="M178" i="20"/>
  <c r="EN285" i="19"/>
  <c r="M161" i="20"/>
  <c r="EN574" i="19"/>
  <c r="M748" i="20"/>
  <c r="EN470" i="19"/>
  <c r="M302" i="20"/>
  <c r="EN254" i="19"/>
  <c r="M523" i="20"/>
  <c r="EN869" i="19"/>
  <c r="M83" i="20"/>
  <c r="EN703" i="19"/>
  <c r="M36" i="20"/>
  <c r="EN163" i="19"/>
  <c r="M614" i="20"/>
  <c r="EN344" i="19"/>
  <c r="M134" i="20"/>
  <c r="EN758" i="19"/>
  <c r="M637" i="20"/>
  <c r="EN131" i="19"/>
  <c r="M488" i="20"/>
  <c r="EN31" i="19"/>
  <c r="M557" i="20"/>
  <c r="EN558" i="19"/>
  <c r="M727" i="20"/>
  <c r="EN627" i="19"/>
  <c r="M818" i="20"/>
  <c r="EN759" i="19"/>
  <c r="M661" i="20"/>
  <c r="EN547" i="19"/>
  <c r="M705" i="20"/>
  <c r="EN44" i="19"/>
  <c r="M149" i="20"/>
  <c r="EN586" i="19"/>
  <c r="M765" i="20"/>
  <c r="EN443" i="19"/>
  <c r="M452" i="20"/>
  <c r="EN694" i="19"/>
  <c r="M666" i="20"/>
  <c r="EN540" i="19"/>
  <c r="M695" i="20"/>
  <c r="EN207" i="19"/>
  <c r="M357" i="20"/>
  <c r="EN649" i="19"/>
  <c r="M852" i="20"/>
  <c r="EN549" i="19"/>
  <c r="M709" i="20"/>
  <c r="EN56" i="19"/>
  <c r="M243" i="20"/>
  <c r="EN218" i="19"/>
  <c r="M848" i="20"/>
  <c r="EN197" i="19"/>
  <c r="M369" i="20"/>
  <c r="EN711" i="19"/>
  <c r="M49" i="20"/>
  <c r="EN186" i="19"/>
  <c r="M173" i="20"/>
  <c r="EN553" i="19"/>
  <c r="M713" i="20"/>
  <c r="EN43" i="19"/>
  <c r="M135" i="20"/>
  <c r="EN269" i="19"/>
  <c r="M59" i="20"/>
  <c r="EN274" i="19"/>
  <c r="M342" i="20"/>
  <c r="EN352" i="19"/>
  <c r="M371" i="20"/>
  <c r="EN467" i="19"/>
  <c r="M299" i="20"/>
  <c r="EN567" i="19"/>
  <c r="M739" i="20"/>
  <c r="EN124" i="19"/>
  <c r="M481" i="20"/>
  <c r="EN870" i="19"/>
  <c r="M267" i="20"/>
  <c r="EN195" i="19"/>
  <c r="M307" i="20"/>
  <c r="EN490" i="19"/>
  <c r="M101" i="20"/>
  <c r="EN473" i="19"/>
  <c r="M330" i="20"/>
  <c r="EN465" i="19"/>
  <c r="M297" i="20"/>
  <c r="EN874" i="19"/>
  <c r="M204" i="20"/>
  <c r="EN890" i="19"/>
  <c r="M747" i="20"/>
  <c r="EN500" i="19"/>
  <c r="M842" i="20"/>
  <c r="EN152" i="19"/>
  <c r="M539" i="20"/>
  <c r="EN79" i="19"/>
  <c r="M675" i="20"/>
  <c r="EN100" i="19"/>
  <c r="M28" i="20"/>
  <c r="EN545" i="19"/>
  <c r="M701" i="20"/>
  <c r="EN530" i="19"/>
  <c r="M257" i="20"/>
  <c r="EN157" i="19"/>
  <c r="M549" i="20"/>
  <c r="EN839" i="19"/>
  <c r="M800" i="20"/>
  <c r="EN468" i="19"/>
  <c r="M300" i="20"/>
  <c r="EN532" i="19"/>
  <c r="M676" i="20"/>
  <c r="EN765" i="19"/>
  <c r="M716" i="20"/>
  <c r="EN278" i="19"/>
  <c r="M94" i="20"/>
  <c r="EN589" i="19"/>
  <c r="M640" i="20"/>
  <c r="EN77" i="19"/>
  <c r="M475" i="20"/>
  <c r="EN763" i="19"/>
  <c r="M671" i="20"/>
  <c r="EN590" i="19"/>
  <c r="M767" i="20"/>
  <c r="EN512" i="19"/>
  <c r="M496" i="20"/>
  <c r="EN260" i="19"/>
  <c r="M530" i="20"/>
  <c r="EN408" i="19"/>
  <c r="M551" i="20"/>
  <c r="EN305" i="19"/>
  <c r="M152" i="20"/>
  <c r="EN740" i="19"/>
  <c r="M315" i="20"/>
  <c r="EN227" i="19"/>
  <c r="M597" i="20"/>
  <c r="EN52" i="19"/>
  <c r="M379" i="20"/>
  <c r="EN888" i="19"/>
  <c r="M745" i="20"/>
  <c r="EN727" i="19"/>
  <c r="M318" i="20"/>
  <c r="EN626" i="19"/>
  <c r="M816" i="20"/>
  <c r="EN114" i="19"/>
  <c r="M260" i="20"/>
  <c r="EN463" i="19"/>
  <c r="M295" i="20"/>
  <c r="EN782" i="19"/>
  <c r="M58" i="20"/>
  <c r="EN250" i="19"/>
  <c r="M491" i="20"/>
  <c r="EN302" i="19"/>
  <c r="M146" i="20"/>
  <c r="EN700" i="19"/>
  <c r="M679" i="20"/>
  <c r="EN433" i="19"/>
  <c r="M442" i="20"/>
  <c r="EN581" i="19"/>
  <c r="M758" i="20"/>
  <c r="EN692" i="19"/>
  <c r="M662" i="20"/>
  <c r="EN287" i="19"/>
  <c r="M103" i="20"/>
  <c r="EN561" i="19"/>
  <c r="M730" i="20"/>
  <c r="EN95" i="19"/>
  <c r="M812" i="20"/>
  <c r="EN819" i="19"/>
  <c r="M323" i="20"/>
  <c r="EN115" i="19"/>
  <c r="M306" i="20"/>
  <c r="EN378" i="19"/>
  <c r="M31" i="20"/>
  <c r="EN585" i="19"/>
  <c r="M764" i="20"/>
  <c r="EN622" i="19"/>
  <c r="M813" i="20"/>
  <c r="EN588" i="19"/>
  <c r="M771" i="20"/>
  <c r="EN391" i="19"/>
  <c r="M348" i="20"/>
  <c r="EN334" i="19"/>
  <c r="M375" i="20"/>
  <c r="EN98" i="19"/>
  <c r="M367" i="20"/>
  <c r="EN360" i="19"/>
  <c r="M568" i="20"/>
  <c r="EN471" i="19"/>
  <c r="M328" i="20"/>
  <c r="EN721" i="19"/>
  <c r="M193" i="20"/>
  <c r="EN427" i="19"/>
  <c r="M384" i="20"/>
  <c r="EN720" i="19"/>
  <c r="M169" i="20"/>
  <c r="EN67" i="19"/>
  <c r="M139" i="20"/>
  <c r="EN450" i="19"/>
  <c r="M464" i="20"/>
  <c r="EN412" i="19"/>
  <c r="M590" i="20"/>
  <c r="EN292" i="19"/>
  <c r="M113" i="20"/>
  <c r="EN24" i="19"/>
  <c r="M620" i="20"/>
  <c r="EN618" i="19"/>
  <c r="M808" i="20"/>
  <c r="EN321" i="19"/>
  <c r="M246" i="20"/>
  <c r="EN32" i="19"/>
  <c r="M558" i="20"/>
  <c r="EN503" i="19"/>
  <c r="M785" i="20"/>
  <c r="EN469" i="19"/>
  <c r="M301" i="20"/>
  <c r="EN331" i="19"/>
  <c r="M338" i="20"/>
  <c r="EN166" i="19"/>
  <c r="M34" i="20"/>
  <c r="EN198" i="19"/>
  <c r="M373" i="20"/>
  <c r="EN453" i="19"/>
  <c r="M469" i="20"/>
  <c r="EN516" i="19"/>
  <c r="M305" i="20"/>
  <c r="EN81" i="19"/>
  <c r="M119" i="20"/>
  <c r="EN734" i="19"/>
  <c r="M74" i="20"/>
  <c r="EO356" i="19"/>
  <c r="N386" i="20"/>
  <c r="EO653" i="19"/>
  <c r="N860" i="20"/>
  <c r="EM160" i="19"/>
  <c r="EQ160" i="19"/>
  <c r="M578" i="27" s="1"/>
  <c r="N578" i="27" s="1"/>
  <c r="O578" i="27" s="1"/>
  <c r="EQ37" i="19"/>
  <c r="M564" i="27" s="1"/>
  <c r="N564" i="27" s="1"/>
  <c r="O564" i="27" s="1"/>
  <c r="EM37" i="19"/>
  <c r="EL376" i="19" a="1"/>
  <c r="EL376" i="19" s="1"/>
  <c r="B5" i="26" l="1"/>
  <c r="B4" i="26"/>
  <c r="D4" i="26" s="1"/>
  <c r="B6" i="26"/>
  <c r="K31" i="21"/>
  <c r="M965" i="27"/>
  <c r="O649" i="27"/>
  <c r="O904" i="27" s="1"/>
  <c r="O965" i="27" s="1"/>
  <c r="N904" i="27"/>
  <c r="O89" i="27"/>
  <c r="N439" i="27"/>
  <c r="M515" i="20"/>
  <c r="M536" i="27"/>
  <c r="N6" i="27"/>
  <c r="O6" i="27" s="1"/>
  <c r="O7" i="27" s="1"/>
  <c r="N14" i="27"/>
  <c r="O14" i="27" s="1"/>
  <c r="O20" i="27" s="1"/>
  <c r="M515" i="27"/>
  <c r="N544" i="27"/>
  <c r="K20" i="21"/>
  <c r="M544" i="27"/>
  <c r="M13" i="27"/>
  <c r="M903" i="27"/>
  <c r="M905" i="27" s="1"/>
  <c r="D7" i="21"/>
  <c r="D27" i="21"/>
  <c r="O544" i="27"/>
  <c r="O516" i="27"/>
  <c r="O536" i="27" s="1"/>
  <c r="N536" i="27"/>
  <c r="O635" i="27"/>
  <c r="N903" i="27"/>
  <c r="O8" i="27"/>
  <c r="O13" i="27" s="1"/>
  <c r="N13" i="27"/>
  <c r="M632" i="27"/>
  <c r="O545" i="27"/>
  <c r="O632" i="27" s="1"/>
  <c r="N632" i="27"/>
  <c r="O441" i="27"/>
  <c r="O515" i="27" s="1"/>
  <c r="N515" i="27"/>
  <c r="EN37" i="19"/>
  <c r="M564" i="20"/>
  <c r="EP356" i="19"/>
  <c r="O386" i="20"/>
  <c r="EO166" i="19"/>
  <c r="N34" i="20"/>
  <c r="EO321" i="19"/>
  <c r="N246" i="20"/>
  <c r="EO450" i="19"/>
  <c r="N464" i="20"/>
  <c r="EO471" i="19"/>
  <c r="N328" i="20"/>
  <c r="EO95" i="19"/>
  <c r="N812" i="20"/>
  <c r="EO700" i="19"/>
  <c r="N679" i="20"/>
  <c r="EO626" i="19"/>
  <c r="N816" i="20"/>
  <c r="EO740" i="19"/>
  <c r="N315" i="20"/>
  <c r="EO512" i="19"/>
  <c r="N496" i="20"/>
  <c r="EO765" i="19"/>
  <c r="N716" i="20"/>
  <c r="EO530" i="19"/>
  <c r="N257" i="20"/>
  <c r="EO890" i="19"/>
  <c r="N747" i="20"/>
  <c r="EO490" i="19"/>
  <c r="N101" i="20"/>
  <c r="EO352" i="19"/>
  <c r="N371" i="20"/>
  <c r="EO711" i="19"/>
  <c r="N49" i="20"/>
  <c r="EO649" i="19"/>
  <c r="N852" i="20"/>
  <c r="EO44" i="19"/>
  <c r="N149" i="20"/>
  <c r="EO131" i="19"/>
  <c r="N488" i="20"/>
  <c r="EO254" i="19"/>
  <c r="N523" i="20"/>
  <c r="EO613" i="19"/>
  <c r="N794" i="20"/>
  <c r="EO434" i="19"/>
  <c r="N443" i="20"/>
  <c r="EO836" i="19"/>
  <c r="E81" i="21" s="1"/>
  <c r="N356" i="20"/>
  <c r="EO883" i="19"/>
  <c r="N636" i="20"/>
  <c r="EO474" i="19"/>
  <c r="N331" i="20"/>
  <c r="EO175" i="19"/>
  <c r="N86" i="20"/>
  <c r="EO153" i="19"/>
  <c r="N540" i="20"/>
  <c r="EO647" i="19"/>
  <c r="N853" i="20"/>
  <c r="EP652" i="19"/>
  <c r="O859" i="20"/>
  <c r="EO298" i="19"/>
  <c r="N350" i="20"/>
  <c r="EO715" i="19"/>
  <c r="N69" i="20"/>
  <c r="EO884" i="19"/>
  <c r="N638" i="20"/>
  <c r="EO301" i="19"/>
  <c r="N145" i="20"/>
  <c r="EO28" i="19"/>
  <c r="E6" i="21" s="1"/>
  <c r="N575" i="20"/>
  <c r="EO793" i="19"/>
  <c r="N157" i="20"/>
  <c r="EO804" i="19"/>
  <c r="N223" i="20"/>
  <c r="EO107" i="19"/>
  <c r="N50" i="20"/>
  <c r="EO64" i="19"/>
  <c r="N123" i="20"/>
  <c r="EO520" i="19"/>
  <c r="N55" i="20"/>
  <c r="EO570" i="19"/>
  <c r="N741" i="20"/>
  <c r="EO35" i="19"/>
  <c r="N562" i="20"/>
  <c r="EO606" i="19"/>
  <c r="N792" i="20"/>
  <c r="EO462" i="19"/>
  <c r="N294" i="20"/>
  <c r="EO478" i="19"/>
  <c r="N365" i="20"/>
  <c r="EO270" i="19"/>
  <c r="N71" i="20"/>
  <c r="EO642" i="19"/>
  <c r="N833" i="20"/>
  <c r="EO414" i="19"/>
  <c r="N182" i="20"/>
  <c r="EO80" i="19"/>
  <c r="N684" i="20"/>
  <c r="EP650" i="19"/>
  <c r="O856" i="20"/>
  <c r="EO604" i="19"/>
  <c r="N786" i="20"/>
  <c r="EO595" i="19"/>
  <c r="N775" i="20"/>
  <c r="EO632" i="19"/>
  <c r="N823" i="20"/>
  <c r="EO423" i="19"/>
  <c r="N382" i="20"/>
  <c r="EO259" i="19"/>
  <c r="N528" i="20"/>
  <c r="EO596" i="19"/>
  <c r="N770" i="20"/>
  <c r="EO143" i="19"/>
  <c r="N463" i="20"/>
  <c r="EO193" i="19"/>
  <c r="N303" i="20"/>
  <c r="EO608" i="19"/>
  <c r="N791" i="20"/>
  <c r="EO118" i="19"/>
  <c r="N326" i="20"/>
  <c r="EO266" i="19"/>
  <c r="N35" i="20"/>
  <c r="EO847" i="19"/>
  <c r="N118" i="20"/>
  <c r="EO541" i="19"/>
  <c r="N696" i="20"/>
  <c r="EO282" i="19"/>
  <c r="N98" i="20"/>
  <c r="EO872" i="19"/>
  <c r="N186" i="20"/>
  <c r="EO40" i="19"/>
  <c r="N458" i="20"/>
  <c r="EO764" i="19"/>
  <c r="N702" i="20"/>
  <c r="EO563" i="19"/>
  <c r="N732" i="20"/>
  <c r="EO178" i="19"/>
  <c r="N354" i="20"/>
  <c r="EO562" i="19"/>
  <c r="N731" i="20"/>
  <c r="EO529" i="19"/>
  <c r="N252" i="20"/>
  <c r="EO552" i="19"/>
  <c r="N712" i="20"/>
  <c r="EO773" i="19"/>
  <c r="N802" i="20"/>
  <c r="EO196" i="19"/>
  <c r="N319" i="20"/>
  <c r="EO537" i="19"/>
  <c r="N688" i="20"/>
  <c r="EO635" i="19"/>
  <c r="N826" i="20"/>
  <c r="EO51" i="19"/>
  <c r="N378" i="20"/>
  <c r="EO756" i="19"/>
  <c r="N238" i="20"/>
  <c r="EO789" i="19"/>
  <c r="N141" i="20"/>
  <c r="EO737" i="19"/>
  <c r="N131" i="20"/>
  <c r="EO54" i="19"/>
  <c r="N241" i="20"/>
  <c r="EO101" i="19"/>
  <c r="N68" i="20"/>
  <c r="EO145" i="19"/>
  <c r="N608" i="20"/>
  <c r="EO560" i="19"/>
  <c r="N729" i="20"/>
  <c r="EO89" i="19"/>
  <c r="N262" i="20"/>
  <c r="EO9" i="19"/>
  <c r="N566" i="20"/>
  <c r="EO228" i="19"/>
  <c r="N600" i="20"/>
  <c r="EO128" i="19"/>
  <c r="N485" i="20"/>
  <c r="EO876" i="19"/>
  <c r="N327" i="20"/>
  <c r="EO633" i="19"/>
  <c r="N824" i="20"/>
  <c r="EO856" i="19"/>
  <c r="E86" i="21" s="1"/>
  <c r="N616" i="20"/>
  <c r="EO130" i="19"/>
  <c r="N487" i="20"/>
  <c r="EO246" i="19"/>
  <c r="N520" i="20"/>
  <c r="EO828" i="19"/>
  <c r="N584" i="20"/>
  <c r="EO435" i="19"/>
  <c r="N444" i="20"/>
  <c r="EO409" i="19"/>
  <c r="N582" i="20"/>
  <c r="EO192" i="19"/>
  <c r="N244" i="20"/>
  <c r="EO511" i="19"/>
  <c r="N495" i="20"/>
  <c r="EO357" i="19"/>
  <c r="N550" i="20"/>
  <c r="EO803" i="19"/>
  <c r="N228" i="20"/>
  <c r="EO76" i="19"/>
  <c r="N19" i="20"/>
  <c r="EO630" i="19"/>
  <c r="N821" i="20"/>
  <c r="EO636" i="19"/>
  <c r="N827" i="20"/>
  <c r="EO451" i="19"/>
  <c r="N467" i="20"/>
  <c r="EO309" i="19"/>
  <c r="N174" i="20"/>
  <c r="EO514" i="19"/>
  <c r="N224" i="20"/>
  <c r="EO610" i="19"/>
  <c r="N796" i="20"/>
  <c r="EO19" i="19"/>
  <c r="N607" i="20"/>
  <c r="EO550" i="19"/>
  <c r="N710" i="20"/>
  <c r="EO208" i="19"/>
  <c r="E32" i="21" s="1"/>
  <c r="N355" i="20"/>
  <c r="EO704" i="19"/>
  <c r="N38" i="20"/>
  <c r="EO683" i="19"/>
  <c r="N649" i="20"/>
  <c r="EO555" i="19"/>
  <c r="N721" i="20"/>
  <c r="EO784" i="19"/>
  <c r="N104" i="20"/>
  <c r="EO885" i="19"/>
  <c r="N681" i="20"/>
  <c r="EO241" i="19"/>
  <c r="N516" i="20"/>
  <c r="EO16" i="19"/>
  <c r="N594" i="20"/>
  <c r="EO638" i="19"/>
  <c r="N829" i="20"/>
  <c r="EO625" i="19"/>
  <c r="N817" i="20"/>
  <c r="EO525" i="19"/>
  <c r="N107" i="20"/>
  <c r="EO317" i="19"/>
  <c r="N203" i="20"/>
  <c r="EO271" i="19"/>
  <c r="N77" i="20"/>
  <c r="EO281" i="19"/>
  <c r="N308" i="20"/>
  <c r="EO172" i="19"/>
  <c r="N63" i="20"/>
  <c r="EO535" i="19"/>
  <c r="N686" i="20"/>
  <c r="EO48" i="19"/>
  <c r="N229" i="20"/>
  <c r="EO734" i="19"/>
  <c r="N74" i="20"/>
  <c r="EO618" i="19"/>
  <c r="N808" i="20"/>
  <c r="EO360" i="19"/>
  <c r="N568" i="20"/>
  <c r="EO622" i="19"/>
  <c r="N813" i="20"/>
  <c r="EO561" i="19"/>
  <c r="N730" i="20"/>
  <c r="EO302" i="19"/>
  <c r="N146" i="20"/>
  <c r="EO727" i="19"/>
  <c r="N318" i="20"/>
  <c r="EO590" i="19"/>
  <c r="N767" i="20"/>
  <c r="EO532" i="19"/>
  <c r="N676" i="20"/>
  <c r="EO545" i="19"/>
  <c r="N701" i="20"/>
  <c r="EO874" i="19"/>
  <c r="N204" i="20"/>
  <c r="EO195" i="19"/>
  <c r="N307" i="20"/>
  <c r="EO274" i="19"/>
  <c r="N342" i="20"/>
  <c r="EO197" i="19"/>
  <c r="N369" i="20"/>
  <c r="EO207" i="19"/>
  <c r="N357" i="20"/>
  <c r="EO547" i="19"/>
  <c r="N705" i="20"/>
  <c r="EO758" i="19"/>
  <c r="N637" i="20"/>
  <c r="EO470" i="19"/>
  <c r="N302" i="20"/>
  <c r="EO386" i="19"/>
  <c r="N304" i="20"/>
  <c r="EO448" i="19"/>
  <c r="N459" i="20"/>
  <c r="EO125" i="19"/>
  <c r="N482" i="20"/>
  <c r="EO573" i="19"/>
  <c r="N743" i="20"/>
  <c r="EO813" i="19"/>
  <c r="N312" i="20"/>
  <c r="EO634" i="19"/>
  <c r="N825" i="20"/>
  <c r="EO403" i="19"/>
  <c r="N466" i="20"/>
  <c r="EO798" i="19"/>
  <c r="N346" i="20"/>
  <c r="EO810" i="19"/>
  <c r="N273" i="20"/>
  <c r="EO168" i="19"/>
  <c r="N44" i="20"/>
  <c r="EO568" i="19"/>
  <c r="N740" i="20"/>
  <c r="EO871" i="19"/>
  <c r="N96" i="20"/>
  <c r="EO169" i="19"/>
  <c r="N56" i="20"/>
  <c r="EO144" i="19"/>
  <c r="N571" i="20"/>
  <c r="EO142" i="19"/>
  <c r="N569" i="20"/>
  <c r="EO97" i="19"/>
  <c r="N45" i="20"/>
  <c r="EO238" i="19"/>
  <c r="N10" i="20"/>
  <c r="EO413" i="19"/>
  <c r="N603" i="20"/>
  <c r="EO684" i="19"/>
  <c r="N650" i="20"/>
  <c r="EO739" i="19"/>
  <c r="N52" i="20"/>
  <c r="E83" i="21"/>
  <c r="N793" i="20"/>
  <c r="EO628" i="19"/>
  <c r="N819" i="20"/>
  <c r="EO564" i="19"/>
  <c r="N733" i="20"/>
  <c r="EO257" i="19"/>
  <c r="N526" i="20"/>
  <c r="EO387" i="19"/>
  <c r="N255" i="20"/>
  <c r="EO736" i="19"/>
  <c r="N115" i="20"/>
  <c r="EO372" i="19"/>
  <c r="N39" i="20"/>
  <c r="EO421" i="19"/>
  <c r="N380" i="20"/>
  <c r="EO444" i="19"/>
  <c r="N453" i="20"/>
  <c r="EO366" i="19"/>
  <c r="N591" i="20"/>
  <c r="EO533" i="19"/>
  <c r="N677" i="20"/>
  <c r="EO440" i="19"/>
  <c r="N449" i="20"/>
  <c r="EO12" i="19"/>
  <c r="E4" i="21" s="1"/>
  <c r="N559" i="20"/>
  <c r="EO85" i="19"/>
  <c r="N126" i="20"/>
  <c r="EO775" i="19"/>
  <c r="N840" i="20"/>
  <c r="EO459" i="19"/>
  <c r="N494" i="20"/>
  <c r="EO697" i="19"/>
  <c r="N668" i="20"/>
  <c r="EO396" i="19"/>
  <c r="N191" i="20"/>
  <c r="EO438" i="19"/>
  <c r="N447" i="20"/>
  <c r="EO251" i="19"/>
  <c r="N492" i="20"/>
  <c r="EO165" i="19"/>
  <c r="N23" i="20"/>
  <c r="EO702" i="19"/>
  <c r="N680" i="20"/>
  <c r="EO111" i="19"/>
  <c r="N132" i="20"/>
  <c r="EO264" i="19"/>
  <c r="N22" i="20"/>
  <c r="EO217" i="19"/>
  <c r="N846" i="20"/>
  <c r="EO253" i="19"/>
  <c r="N529" i="20"/>
  <c r="EO398" i="19"/>
  <c r="N343" i="20"/>
  <c r="EO760" i="19"/>
  <c r="N691" i="20"/>
  <c r="EO601" i="19"/>
  <c r="N783" i="20"/>
  <c r="EO330" i="19"/>
  <c r="N337" i="20"/>
  <c r="EO875" i="19"/>
  <c r="N215" i="20"/>
  <c r="EO94" i="19"/>
  <c r="N763" i="20"/>
  <c r="EO522" i="19"/>
  <c r="N54" i="20"/>
  <c r="EO390" i="19"/>
  <c r="N311" i="20"/>
  <c r="EO580" i="19"/>
  <c r="N755" i="20"/>
  <c r="EO643" i="19"/>
  <c r="N837" i="20"/>
  <c r="EO788" i="19"/>
  <c r="N140" i="20"/>
  <c r="EO617" i="19"/>
  <c r="N807" i="20"/>
  <c r="EO691" i="19"/>
  <c r="N660" i="20"/>
  <c r="EO261" i="19"/>
  <c r="N532" i="20"/>
  <c r="EO795" i="19"/>
  <c r="N170" i="20"/>
  <c r="EO375" i="19"/>
  <c r="N834" i="20"/>
  <c r="EO170" i="19"/>
  <c r="N231" i="20"/>
  <c r="EO102" i="19"/>
  <c r="N239" i="20"/>
  <c r="EO116" i="19"/>
  <c r="N176" i="20"/>
  <c r="EO263" i="19"/>
  <c r="N535" i="20"/>
  <c r="EO225" i="19"/>
  <c r="N596" i="20"/>
  <c r="EO383" i="19"/>
  <c r="N226" i="20"/>
  <c r="EO415" i="19"/>
  <c r="N183" i="20"/>
  <c r="EO256" i="19"/>
  <c r="N525" i="20"/>
  <c r="EO551" i="19"/>
  <c r="N711" i="20"/>
  <c r="EO579" i="19"/>
  <c r="N757" i="20"/>
  <c r="EO808" i="19"/>
  <c r="N271" i="20"/>
  <c r="EO120" i="19"/>
  <c r="N477" i="20"/>
  <c r="EO729" i="19"/>
  <c r="N360" i="20"/>
  <c r="EO501" i="19"/>
  <c r="N714" i="20"/>
  <c r="EO389" i="19"/>
  <c r="N259" i="20"/>
  <c r="EO597" i="19"/>
  <c r="N777" i="20"/>
  <c r="EO612" i="19"/>
  <c r="N798" i="20"/>
  <c r="EO299" i="19"/>
  <c r="N143" i="20"/>
  <c r="EO706" i="19"/>
  <c r="N213" i="20"/>
  <c r="EO141" i="19"/>
  <c r="N554" i="20"/>
  <c r="EO827" i="19"/>
  <c r="N583" i="20"/>
  <c r="EO527" i="19"/>
  <c r="N70" i="20"/>
  <c r="EO406" i="19"/>
  <c r="E48" i="21" s="1"/>
  <c r="N602" i="20"/>
  <c r="EO247" i="19"/>
  <c r="N521" i="20"/>
  <c r="EO132" i="19"/>
  <c r="N489" i="20"/>
  <c r="EO430" i="19"/>
  <c r="E54" i="21" s="1"/>
  <c r="N643" i="20"/>
  <c r="EO717" i="19"/>
  <c r="N79" i="20"/>
  <c r="EO68" i="19"/>
  <c r="N189" i="20"/>
  <c r="EO174" i="19"/>
  <c r="N147" i="20"/>
  <c r="EO377" i="19"/>
  <c r="N30" i="20"/>
  <c r="EO348" i="19"/>
  <c r="N237" i="20"/>
  <c r="EO744" i="19"/>
  <c r="N683" i="20"/>
  <c r="EO103" i="19"/>
  <c r="N282" i="20"/>
  <c r="EO583" i="19"/>
  <c r="N759" i="20"/>
  <c r="EO211" i="19"/>
  <c r="N644" i="20"/>
  <c r="EO88" i="19"/>
  <c r="N210" i="20"/>
  <c r="EO57" i="19"/>
  <c r="N256" i="20"/>
  <c r="EO122" i="19"/>
  <c r="N479" i="20"/>
  <c r="EO767" i="19"/>
  <c r="N724" i="20"/>
  <c r="EO161" i="19"/>
  <c r="N601" i="20"/>
  <c r="EO187" i="19"/>
  <c r="N190" i="20"/>
  <c r="EO449" i="19"/>
  <c r="N462" i="20"/>
  <c r="EO349" i="19"/>
  <c r="N279" i="20"/>
  <c r="EO81" i="19"/>
  <c r="E14" i="21" s="1"/>
  <c r="N119" i="20"/>
  <c r="EO331" i="19"/>
  <c r="N338" i="20"/>
  <c r="EO67" i="19"/>
  <c r="N139" i="20"/>
  <c r="EO98" i="19"/>
  <c r="N367" i="20"/>
  <c r="EO585" i="19"/>
  <c r="N764" i="20"/>
  <c r="EO287" i="19"/>
  <c r="N103" i="20"/>
  <c r="EO250" i="19"/>
  <c r="N491" i="20"/>
  <c r="EO888" i="19"/>
  <c r="N745" i="20"/>
  <c r="EO763" i="19"/>
  <c r="N671" i="20"/>
  <c r="EO100" i="19"/>
  <c r="N28" i="20"/>
  <c r="EO465" i="19"/>
  <c r="N297" i="20"/>
  <c r="EO870" i="19"/>
  <c r="N267" i="20"/>
  <c r="EO269" i="19"/>
  <c r="N59" i="20"/>
  <c r="EO540" i="19"/>
  <c r="N695" i="20"/>
  <c r="EO759" i="19"/>
  <c r="N661" i="20"/>
  <c r="EO344" i="19"/>
  <c r="N134" i="20"/>
  <c r="EO574" i="19"/>
  <c r="N748" i="20"/>
  <c r="EO825" i="19"/>
  <c r="N570" i="20"/>
  <c r="EO582" i="19"/>
  <c r="N756" i="20"/>
  <c r="EO346" i="19"/>
  <c r="N155" i="20"/>
  <c r="EO248" i="19"/>
  <c r="N522" i="20"/>
  <c r="EO223" i="19"/>
  <c r="N598" i="20"/>
  <c r="EO129" i="19"/>
  <c r="N486" i="20"/>
  <c r="EO809" i="19"/>
  <c r="N272" i="20"/>
  <c r="EO877" i="19"/>
  <c r="N361" i="20"/>
  <c r="EO464" i="19"/>
  <c r="N296" i="20"/>
  <c r="EO472" i="19"/>
  <c r="N329" i="20"/>
  <c r="EO843" i="19"/>
  <c r="N368" i="20"/>
  <c r="EO75" i="19"/>
  <c r="N18" i="20"/>
  <c r="EO432" i="19"/>
  <c r="N441" i="20"/>
  <c r="EO13" i="19"/>
  <c r="N574" i="20"/>
  <c r="EO286" i="19"/>
  <c r="N162" i="20"/>
  <c r="EO209" i="19"/>
  <c r="N639" i="20"/>
  <c r="EO853" i="19"/>
  <c r="N351" i="20"/>
  <c r="EO405" i="19"/>
  <c r="E47" i="21" s="1"/>
  <c r="N166" i="20"/>
  <c r="EO295" i="19"/>
  <c r="N124" i="20"/>
  <c r="EO272" i="19"/>
  <c r="N84" i="20"/>
  <c r="EO607" i="19"/>
  <c r="N790" i="20"/>
  <c r="EO235" i="19"/>
  <c r="N249" i="20"/>
  <c r="EO850" i="19"/>
  <c r="N214" i="20"/>
  <c r="EO851" i="19"/>
  <c r="N219" i="20"/>
  <c r="EO497" i="19"/>
  <c r="N761" i="20"/>
  <c r="EO699" i="19"/>
  <c r="N678" i="20"/>
  <c r="EO858" i="19"/>
  <c r="N313" i="20"/>
  <c r="EO327" i="19"/>
  <c r="N334" i="20"/>
  <c r="EO794" i="19"/>
  <c r="N158" i="20"/>
  <c r="EO753" i="19"/>
  <c r="E75" i="21" s="1"/>
  <c r="N322" i="20"/>
  <c r="EO682" i="19"/>
  <c r="N647" i="20"/>
  <c r="EO78" i="19"/>
  <c r="E12" i="21" s="1"/>
  <c r="N108" i="20"/>
  <c r="EO460" i="19"/>
  <c r="N251" i="20"/>
  <c r="EO332" i="19"/>
  <c r="N385" i="20"/>
  <c r="EO240" i="19"/>
  <c r="N11" i="20"/>
  <c r="EO291" i="19"/>
  <c r="N106" i="20"/>
  <c r="EO373" i="19"/>
  <c r="N220" i="20"/>
  <c r="EO411" i="19"/>
  <c r="N586" i="20"/>
  <c r="EO72" i="19"/>
  <c r="N15" i="20"/>
  <c r="EO216" i="19"/>
  <c r="N799" i="20"/>
  <c r="EO565" i="19"/>
  <c r="N734" i="20"/>
  <c r="EO718" i="19"/>
  <c r="N95" i="20"/>
  <c r="EO623" i="19"/>
  <c r="N814" i="20"/>
  <c r="EO505" i="19"/>
  <c r="N801" i="20"/>
  <c r="EO584" i="19"/>
  <c r="N760" i="20"/>
  <c r="EO546" i="19"/>
  <c r="N703" i="20"/>
  <c r="EO598" i="19"/>
  <c r="N780" i="20"/>
  <c r="EO786" i="19"/>
  <c r="N136" i="20"/>
  <c r="EO159" i="19"/>
  <c r="N546" i="20"/>
  <c r="EO416" i="19"/>
  <c r="N184" i="20"/>
  <c r="EO265" i="19"/>
  <c r="N248" i="20"/>
  <c r="EO316" i="19"/>
  <c r="N202" i="20"/>
  <c r="EO605" i="19"/>
  <c r="N789" i="20"/>
  <c r="EO538" i="19"/>
  <c r="N693" i="20"/>
  <c r="EP353" i="19"/>
  <c r="O501" i="20"/>
  <c r="EO402" i="19"/>
  <c r="N465" i="20"/>
  <c r="EO615" i="19"/>
  <c r="N805" i="20"/>
  <c r="EO388" i="19"/>
  <c r="N349" i="20"/>
  <c r="EO526" i="19"/>
  <c r="N33" i="20"/>
  <c r="EO133" i="19"/>
  <c r="N490" i="20"/>
  <c r="EO860" i="19"/>
  <c r="N110" i="20"/>
  <c r="EO395" i="19"/>
  <c r="N80" i="20"/>
  <c r="EO171" i="19"/>
  <c r="N265" i="20"/>
  <c r="EO233" i="19"/>
  <c r="N41" i="20"/>
  <c r="EO466" i="19"/>
  <c r="N298" i="20"/>
  <c r="EO289" i="19"/>
  <c r="N254" i="20"/>
  <c r="EO837" i="19"/>
  <c r="N690" i="20"/>
  <c r="EO787" i="19"/>
  <c r="N233" i="20"/>
  <c r="EO790" i="19"/>
  <c r="N142" i="20"/>
  <c r="EO294" i="19"/>
  <c r="N121" i="20"/>
  <c r="EO845" i="19"/>
  <c r="N61" i="20"/>
  <c r="EO50" i="19"/>
  <c r="N377" i="20"/>
  <c r="EO150" i="19"/>
  <c r="N538" i="20"/>
  <c r="EO123" i="19"/>
  <c r="N480" i="20"/>
  <c r="EO826" i="19"/>
  <c r="N573" i="20"/>
  <c r="EO134" i="19"/>
  <c r="N531" i="20"/>
  <c r="EO417" i="19"/>
  <c r="N286" i="20"/>
  <c r="EO745" i="19"/>
  <c r="N692" i="20"/>
  <c r="EO543" i="19"/>
  <c r="N698" i="20"/>
  <c r="EO442" i="19"/>
  <c r="N451" i="20"/>
  <c r="EO69" i="19"/>
  <c r="N208" i="20"/>
  <c r="EO783" i="19"/>
  <c r="N93" i="20"/>
  <c r="EO572" i="19"/>
  <c r="N742" i="20"/>
  <c r="EO719" i="19"/>
  <c r="N148" i="20"/>
  <c r="EO768" i="19"/>
  <c r="N737" i="20"/>
  <c r="EO135" i="19"/>
  <c r="N533" i="20"/>
  <c r="EO772" i="19"/>
  <c r="N803" i="20"/>
  <c r="EO571" i="19"/>
  <c r="N744" i="20"/>
  <c r="EO797" i="19"/>
  <c r="N179" i="20"/>
  <c r="EO203" i="19"/>
  <c r="E30" i="21" s="1"/>
  <c r="N454" i="20"/>
  <c r="EO191" i="19"/>
  <c r="N200" i="20"/>
  <c r="EO307" i="19"/>
  <c r="N154" i="20"/>
  <c r="EO11" i="19"/>
  <c r="N567" i="20"/>
  <c r="EO680" i="19"/>
  <c r="N646" i="20"/>
  <c r="EO732" i="19"/>
  <c r="E70" i="21" s="1"/>
  <c r="N332" i="20"/>
  <c r="EO38" i="19"/>
  <c r="N572" i="20"/>
  <c r="EO368" i="19"/>
  <c r="N610" i="20"/>
  <c r="EO716" i="19"/>
  <c r="N78" i="20"/>
  <c r="EO139" i="19"/>
  <c r="N855" i="20"/>
  <c r="EO536" i="19"/>
  <c r="N687" i="20"/>
  <c r="EO149" i="19"/>
  <c r="N537" i="20"/>
  <c r="EO146" i="19"/>
  <c r="N612" i="20"/>
  <c r="EO105" i="19"/>
  <c r="N26" i="20"/>
  <c r="EO121" i="19"/>
  <c r="N478" i="20"/>
  <c r="EP651" i="19"/>
  <c r="O858" i="20"/>
  <c r="EO314" i="19"/>
  <c r="N195" i="20"/>
  <c r="EO62" i="19"/>
  <c r="N112" i="20"/>
  <c r="EO275" i="19"/>
  <c r="N87" i="20"/>
  <c r="EO637" i="19"/>
  <c r="N828" i="20"/>
  <c r="EO516" i="19"/>
  <c r="N305" i="20"/>
  <c r="EO469" i="19"/>
  <c r="N301" i="20"/>
  <c r="EO24" i="19"/>
  <c r="N620" i="20"/>
  <c r="EO720" i="19"/>
  <c r="N169" i="20"/>
  <c r="EO334" i="19"/>
  <c r="N375" i="20"/>
  <c r="EO378" i="19"/>
  <c r="N31" i="20"/>
  <c r="EO692" i="19"/>
  <c r="N662" i="20"/>
  <c r="EO782" i="19"/>
  <c r="N58" i="20"/>
  <c r="EO52" i="19"/>
  <c r="N379" i="20"/>
  <c r="EO305" i="19"/>
  <c r="N152" i="20"/>
  <c r="EO77" i="19"/>
  <c r="N475" i="20"/>
  <c r="EO468" i="19"/>
  <c r="N300" i="20"/>
  <c r="EO79" i="19"/>
  <c r="N675" i="20"/>
  <c r="EO473" i="19"/>
  <c r="N330" i="20"/>
  <c r="EO124" i="19"/>
  <c r="N481" i="20"/>
  <c r="EO43" i="19"/>
  <c r="N135" i="20"/>
  <c r="EO218" i="19"/>
  <c r="N848" i="20"/>
  <c r="EO694" i="19"/>
  <c r="N666" i="20"/>
  <c r="EO627" i="19"/>
  <c r="N818" i="20"/>
  <c r="EO163" i="19"/>
  <c r="N614" i="20"/>
  <c r="EO285" i="19"/>
  <c r="N161" i="20"/>
  <c r="EO528" i="19"/>
  <c r="N165" i="20"/>
  <c r="EO698" i="19"/>
  <c r="N672" i="20"/>
  <c r="EO71" i="19"/>
  <c r="N14" i="20"/>
  <c r="EO14" i="19"/>
  <c r="N592" i="20"/>
  <c r="EO806" i="19"/>
  <c r="N269" i="20"/>
  <c r="EO603" i="19"/>
  <c r="N787" i="20"/>
  <c r="EO799" i="19"/>
  <c r="N188" i="20"/>
  <c r="EO156" i="19"/>
  <c r="N543" i="20"/>
  <c r="EO308" i="19"/>
  <c r="N151" i="20"/>
  <c r="EO728" i="19"/>
  <c r="N359" i="20"/>
  <c r="EO709" i="19"/>
  <c r="N43" i="20"/>
  <c r="EO319" i="19"/>
  <c r="N227" i="20"/>
  <c r="EO162" i="19"/>
  <c r="N613" i="20"/>
  <c r="EO807" i="19"/>
  <c r="N270" i="20"/>
  <c r="EO859" i="19"/>
  <c r="N75" i="20"/>
  <c r="EO600" i="19"/>
  <c r="N782" i="20"/>
  <c r="EO370" i="19"/>
  <c r="N25" i="20"/>
  <c r="EO802" i="19"/>
  <c r="N316" i="20"/>
  <c r="EO769" i="19"/>
  <c r="N738" i="20"/>
  <c r="EO371" i="19"/>
  <c r="N289" i="20"/>
  <c r="EO206" i="19"/>
  <c r="N324" i="20"/>
  <c r="EO785" i="19"/>
  <c r="N133" i="20"/>
  <c r="EO385" i="19"/>
  <c r="N250" i="20"/>
  <c r="EO857" i="19"/>
  <c r="N293" i="20"/>
  <c r="EO49" i="19"/>
  <c r="N230" i="20"/>
  <c r="EO461" i="19"/>
  <c r="N234" i="20"/>
  <c r="EO177" i="19"/>
  <c r="N340" i="20"/>
  <c r="EO104" i="19"/>
  <c r="E20" i="21" s="1"/>
  <c r="N276" i="20"/>
  <c r="EO714" i="19"/>
  <c r="N73" i="20"/>
  <c r="EO343" i="19"/>
  <c r="N82" i="20"/>
  <c r="EO455" i="19"/>
  <c r="N471" i="20"/>
  <c r="EO219" i="19"/>
  <c r="N849" i="20"/>
  <c r="EO47" i="19"/>
  <c r="N180" i="20"/>
  <c r="EO194" i="19"/>
  <c r="N285" i="20"/>
  <c r="EO182" i="19"/>
  <c r="N129" i="20"/>
  <c r="EO213" i="19"/>
  <c r="N673" i="20"/>
  <c r="EO454" i="19"/>
  <c r="N470" i="20"/>
  <c r="EO889" i="19"/>
  <c r="N746" i="20"/>
  <c r="EO513" i="19"/>
  <c r="N497" i="20"/>
  <c r="EO502" i="19"/>
  <c r="N715" i="20"/>
  <c r="EO418" i="19"/>
  <c r="N310" i="20"/>
  <c r="EO137" i="19"/>
  <c r="N788" i="20"/>
  <c r="EO887" i="19"/>
  <c r="N704" i="20"/>
  <c r="EO333" i="19"/>
  <c r="N366" i="20"/>
  <c r="EO575" i="19"/>
  <c r="N750" i="20"/>
  <c r="EO384" i="19"/>
  <c r="N217" i="20"/>
  <c r="EO476" i="19"/>
  <c r="N363" i="20"/>
  <c r="EO268" i="19"/>
  <c r="N48" i="20"/>
  <c r="EO499" i="19"/>
  <c r="N717" i="20"/>
  <c r="EO315" i="19"/>
  <c r="N201" i="20"/>
  <c r="EO776" i="19"/>
  <c r="N841" i="20"/>
  <c r="EO738" i="19"/>
  <c r="N291" i="20"/>
  <c r="EP777" i="19"/>
  <c r="O857" i="20"/>
  <c r="EO394" i="19"/>
  <c r="N37" i="20"/>
  <c r="EO498" i="19"/>
  <c r="N659" i="20"/>
  <c r="EO117" i="19"/>
  <c r="N317" i="20"/>
  <c r="EO645" i="19"/>
  <c r="N844" i="20"/>
  <c r="EO426" i="19"/>
  <c r="N62" i="20"/>
  <c r="EO53" i="19"/>
  <c r="N240" i="20"/>
  <c r="EO106" i="19"/>
  <c r="N29" i="20"/>
  <c r="EO814" i="19"/>
  <c r="N339" i="20"/>
  <c r="EO212" i="19"/>
  <c r="N664" i="20"/>
  <c r="EO452" i="19"/>
  <c r="N468" i="20"/>
  <c r="EO222" i="19"/>
  <c r="N595" i="20"/>
  <c r="EO87" i="19"/>
  <c r="N209" i="20"/>
  <c r="EO519" i="19"/>
  <c r="N53" i="20"/>
  <c r="EO60" i="19"/>
  <c r="N90" i="20"/>
  <c r="EO830" i="19"/>
  <c r="N167" i="20"/>
  <c r="EO644" i="19"/>
  <c r="N843" i="20"/>
  <c r="EO109" i="19"/>
  <c r="N67" i="20"/>
  <c r="EO556" i="19"/>
  <c r="N725" i="20"/>
  <c r="EO685" i="19"/>
  <c r="N652" i="20"/>
  <c r="EO45" i="19"/>
  <c r="N150" i="20"/>
  <c r="EO475" i="19"/>
  <c r="N362" i="20"/>
  <c r="EO742" i="19"/>
  <c r="N641" i="20"/>
  <c r="EO428" i="19"/>
  <c r="N645" i="20"/>
  <c r="EO735" i="19"/>
  <c r="N117" i="20"/>
  <c r="EO179" i="19"/>
  <c r="N120" i="20"/>
  <c r="EO614" i="19"/>
  <c r="N804" i="20"/>
  <c r="EO283" i="19"/>
  <c r="N314" i="20"/>
  <c r="EO155" i="19"/>
  <c r="N542" i="20"/>
  <c r="EO436" i="19"/>
  <c r="N445" i="20"/>
  <c r="EO147" i="19"/>
  <c r="N222" i="20"/>
  <c r="EO190" i="19"/>
  <c r="N199" i="20"/>
  <c r="EO491" i="19"/>
  <c r="N358" i="20"/>
  <c r="EO616" i="19"/>
  <c r="N806" i="20"/>
  <c r="EO92" i="19"/>
  <c r="N642" i="20"/>
  <c r="EO369" i="19"/>
  <c r="N611" i="20"/>
  <c r="EO318" i="19"/>
  <c r="N207" i="20"/>
  <c r="EO74" i="19"/>
  <c r="N17" i="20"/>
  <c r="EO358" i="19"/>
  <c r="N555" i="20"/>
  <c r="EO15" i="19"/>
  <c r="N593" i="20"/>
  <c r="EO725" i="19"/>
  <c r="N281" i="20"/>
  <c r="EO361" i="19"/>
  <c r="N579" i="20"/>
  <c r="EO236" i="19"/>
  <c r="N370" i="20"/>
  <c r="EO34" i="19"/>
  <c r="N561" i="20"/>
  <c r="EO829" i="19"/>
  <c r="N580" i="20"/>
  <c r="EO140" i="19"/>
  <c r="N553" i="20"/>
  <c r="EO733" i="19"/>
  <c r="E71" i="21" s="1"/>
  <c r="N278" i="20"/>
  <c r="EO205" i="19"/>
  <c r="N321" i="20"/>
  <c r="EO214" i="19"/>
  <c r="N706" i="20"/>
  <c r="EO180" i="19"/>
  <c r="N163" i="20"/>
  <c r="EO842" i="19"/>
  <c r="N212" i="20"/>
  <c r="EO84" i="19"/>
  <c r="N65" i="20"/>
  <c r="EO393" i="19"/>
  <c r="N261" i="20"/>
  <c r="EO110" i="19"/>
  <c r="N97" i="20"/>
  <c r="EO805" i="19"/>
  <c r="N268" i="20"/>
  <c r="EO695" i="19"/>
  <c r="N667" i="20"/>
  <c r="EN160" i="19"/>
  <c r="M578" i="20"/>
  <c r="EO453" i="19"/>
  <c r="N469" i="20"/>
  <c r="EO503" i="19"/>
  <c r="N785" i="20"/>
  <c r="EO292" i="19"/>
  <c r="N113" i="20"/>
  <c r="EO427" i="19"/>
  <c r="N384" i="20"/>
  <c r="EO391" i="19"/>
  <c r="N348" i="20"/>
  <c r="EO115" i="19"/>
  <c r="N306" i="20"/>
  <c r="EO581" i="19"/>
  <c r="N758" i="20"/>
  <c r="EO463" i="19"/>
  <c r="N295" i="20"/>
  <c r="EO227" i="19"/>
  <c r="N597" i="20"/>
  <c r="EO408" i="19"/>
  <c r="N551" i="20"/>
  <c r="EO589" i="19"/>
  <c r="N640" i="20"/>
  <c r="EO839" i="19"/>
  <c r="N800" i="20"/>
  <c r="EO152" i="19"/>
  <c r="N539" i="20"/>
  <c r="EO567" i="19"/>
  <c r="N739" i="20"/>
  <c r="EO553" i="19"/>
  <c r="N713" i="20"/>
  <c r="EO56" i="19"/>
  <c r="N243" i="20"/>
  <c r="EO443" i="19"/>
  <c r="N452" i="20"/>
  <c r="EO558" i="19"/>
  <c r="N727" i="20"/>
  <c r="EO703" i="19"/>
  <c r="N36" i="20"/>
  <c r="EO311" i="19"/>
  <c r="N178" i="20"/>
  <c r="EO276" i="19"/>
  <c r="N89" i="20"/>
  <c r="EO127" i="19"/>
  <c r="N484" i="20"/>
  <c r="EO496" i="19"/>
  <c r="N665" i="20"/>
  <c r="EO544" i="19"/>
  <c r="N699" i="20"/>
  <c r="EO59" i="19"/>
  <c r="N85" i="20"/>
  <c r="EO93" i="19"/>
  <c r="N674" i="20"/>
  <c r="EO422" i="19"/>
  <c r="N381" i="20"/>
  <c r="EO687" i="19"/>
  <c r="N655" i="20"/>
  <c r="EO381" i="19"/>
  <c r="N372" i="20"/>
  <c r="EO410" i="19"/>
  <c r="N576" i="20"/>
  <c r="EO113" i="19"/>
  <c r="N172" i="20"/>
  <c r="EO646" i="19"/>
  <c r="N850" i="20"/>
  <c r="EO771" i="19"/>
  <c r="N753" i="20"/>
  <c r="EO792" i="19"/>
  <c r="N156" i="20"/>
  <c r="EO457" i="19"/>
  <c r="N473" i="20"/>
  <c r="EO621" i="19"/>
  <c r="N811" i="20"/>
  <c r="EO277" i="19"/>
  <c r="N347" i="20"/>
  <c r="EO629" i="19"/>
  <c r="N820" i="20"/>
  <c r="EO154" i="19"/>
  <c r="N541" i="20"/>
  <c r="EO359" i="19"/>
  <c r="N556" i="20"/>
  <c r="EO288" i="19"/>
  <c r="N102" i="20"/>
  <c r="EO329" i="19"/>
  <c r="N336" i="20"/>
  <c r="EO861" i="19"/>
  <c r="N114" i="20"/>
  <c r="EO504" i="19"/>
  <c r="N779" i="20"/>
  <c r="EO345" i="19"/>
  <c r="N352" i="20"/>
  <c r="EO267" i="19"/>
  <c r="N198" i="20"/>
  <c r="EO619" i="19"/>
  <c r="N809" i="20"/>
  <c r="EO320" i="19"/>
  <c r="N236" i="20"/>
  <c r="EO731" i="19"/>
  <c r="E69" i="21" s="1"/>
  <c r="N605" i="20"/>
  <c r="EO593" i="19"/>
  <c r="N773" i="20"/>
  <c r="EO362" i="19"/>
  <c r="N585" i="20"/>
  <c r="EO741" i="19"/>
  <c r="N635" i="20"/>
  <c r="EO350" i="19"/>
  <c r="N498" i="20"/>
  <c r="EO325" i="19"/>
  <c r="N284" i="20"/>
  <c r="EO83" i="19"/>
  <c r="N57" i="20"/>
  <c r="EO557" i="19"/>
  <c r="N726" i="20"/>
  <c r="EO800" i="19"/>
  <c r="N197" i="20"/>
  <c r="EO866" i="19"/>
  <c r="E89" i="21" s="1"/>
  <c r="N264" i="20"/>
  <c r="EO841" i="19"/>
  <c r="N81" i="20"/>
  <c r="EO164" i="19"/>
  <c r="E28" i="21" s="1"/>
  <c r="N762" i="20"/>
  <c r="EO631" i="19"/>
  <c r="N822" i="20"/>
  <c r="EO424" i="19"/>
  <c r="N383" i="20"/>
  <c r="EO237" i="19"/>
  <c r="N8" i="20"/>
  <c r="EO774" i="19"/>
  <c r="N839" i="20"/>
  <c r="EO310" i="19"/>
  <c r="N177" i="20"/>
  <c r="EO591" i="19"/>
  <c r="N772" i="20"/>
  <c r="EO726" i="19"/>
  <c r="N280" i="20"/>
  <c r="EO517" i="19"/>
  <c r="N320" i="20"/>
  <c r="EO351" i="19"/>
  <c r="N500" i="20"/>
  <c r="EO566" i="19"/>
  <c r="N735" i="20"/>
  <c r="EO151" i="19"/>
  <c r="L13" i="21" s="1"/>
  <c r="N6" i="20"/>
  <c r="EO252" i="19"/>
  <c r="N493" i="20"/>
  <c r="EO188" i="19"/>
  <c r="N196" i="20"/>
  <c r="EO569" i="19"/>
  <c r="N736" i="20"/>
  <c r="EO723" i="19"/>
  <c r="N205" i="20"/>
  <c r="EO848" i="19"/>
  <c r="N159" i="20"/>
  <c r="EO397" i="19"/>
  <c r="N235" i="20"/>
  <c r="EO245" i="19"/>
  <c r="N519" i="20"/>
  <c r="EO244" i="19"/>
  <c r="N12" i="20"/>
  <c r="EO611" i="19"/>
  <c r="N797" i="20"/>
  <c r="EO852" i="19"/>
  <c r="N247" i="20"/>
  <c r="EO55" i="19"/>
  <c r="N242" i="20"/>
  <c r="EO456" i="19"/>
  <c r="N472" i="20"/>
  <c r="EO304" i="19"/>
  <c r="N309" i="20"/>
  <c r="EO445" i="19"/>
  <c r="N455" i="20"/>
  <c r="EO542" i="19"/>
  <c r="N697" i="20"/>
  <c r="EO90" i="19"/>
  <c r="N263" i="20"/>
  <c r="EO167" i="19"/>
  <c r="N40" i="20"/>
  <c r="EO578" i="19"/>
  <c r="N754" i="20"/>
  <c r="EO873" i="19"/>
  <c r="N206" i="20"/>
  <c r="EO30" i="19"/>
  <c r="N545" i="20"/>
  <c r="EO539" i="19"/>
  <c r="N694" i="20"/>
  <c r="EO886" i="19"/>
  <c r="N700" i="20"/>
  <c r="EO688" i="19"/>
  <c r="N654" i="20"/>
  <c r="EO297" i="19"/>
  <c r="N128" i="20"/>
  <c r="EO609" i="19"/>
  <c r="N795" i="20"/>
  <c r="EO447" i="19"/>
  <c r="N457" i="20"/>
  <c r="EO648" i="19"/>
  <c r="N854" i="20"/>
  <c r="EO707" i="19"/>
  <c r="N258" i="20"/>
  <c r="EO23" i="19"/>
  <c r="N619" i="20"/>
  <c r="EO176" i="19"/>
  <c r="N325" i="20"/>
  <c r="EO112" i="19"/>
  <c r="N160" i="20"/>
  <c r="EO690" i="19"/>
  <c r="N658" i="20"/>
  <c r="EO10" i="19"/>
  <c r="N565" i="20"/>
  <c r="EO407" i="19"/>
  <c r="N548" i="20"/>
  <c r="EP506" i="19"/>
  <c r="O835" i="20"/>
  <c r="EO862" i="19"/>
  <c r="N137" i="20"/>
  <c r="EO576" i="19"/>
  <c r="N751" i="20"/>
  <c r="EO158" i="19"/>
  <c r="N547" i="20"/>
  <c r="EO215" i="19"/>
  <c r="N707" i="20"/>
  <c r="EO33" i="19"/>
  <c r="N560" i="20"/>
  <c r="EO640" i="19"/>
  <c r="N831" i="20"/>
  <c r="EO439" i="19"/>
  <c r="N448" i="20"/>
  <c r="EO693" i="19"/>
  <c r="N663" i="20"/>
  <c r="EO419" i="19"/>
  <c r="N287" i="20"/>
  <c r="EO701" i="19"/>
  <c r="N685" i="20"/>
  <c r="EO136" i="19"/>
  <c r="N776" i="20"/>
  <c r="EO531" i="19"/>
  <c r="N689" i="20"/>
  <c r="EO441" i="19"/>
  <c r="N450" i="20"/>
  <c r="EO322" i="19"/>
  <c r="N275" i="20"/>
  <c r="EO510" i="19"/>
  <c r="N723" i="20"/>
  <c r="EO446" i="19"/>
  <c r="N456" i="20"/>
  <c r="EO183" i="19"/>
  <c r="N175" i="20"/>
  <c r="EO696" i="19"/>
  <c r="N669" i="20"/>
  <c r="EO602" i="19"/>
  <c r="N784" i="20"/>
  <c r="EO548" i="19"/>
  <c r="N708" i="20"/>
  <c r="EO189" i="19"/>
  <c r="N211" i="20"/>
  <c r="EO41" i="19"/>
  <c r="N460" i="20"/>
  <c r="EP653" i="19"/>
  <c r="O860" i="20"/>
  <c r="EO198" i="19"/>
  <c r="N373" i="20"/>
  <c r="EO32" i="19"/>
  <c r="N558" i="20"/>
  <c r="EO412" i="19"/>
  <c r="N590" i="20"/>
  <c r="EO721" i="19"/>
  <c r="N193" i="20"/>
  <c r="EO588" i="19"/>
  <c r="N771" i="20"/>
  <c r="EO819" i="19"/>
  <c r="E79" i="21" s="1"/>
  <c r="N323" i="20"/>
  <c r="EO433" i="19"/>
  <c r="N442" i="20"/>
  <c r="EO114" i="19"/>
  <c r="N260" i="20"/>
  <c r="EO260" i="19"/>
  <c r="N530" i="20"/>
  <c r="EO278" i="19"/>
  <c r="N94" i="20"/>
  <c r="EO157" i="19"/>
  <c r="N549" i="20"/>
  <c r="EO500" i="19"/>
  <c r="N842" i="20"/>
  <c r="EO467" i="19"/>
  <c r="N299" i="20"/>
  <c r="EO186" i="19"/>
  <c r="N173" i="20"/>
  <c r="EO549" i="19"/>
  <c r="N709" i="20"/>
  <c r="EO586" i="19"/>
  <c r="N765" i="20"/>
  <c r="EO31" i="19"/>
  <c r="N557" i="20"/>
  <c r="EO869" i="19"/>
  <c r="N83" i="20"/>
  <c r="EO399" i="19"/>
  <c r="N245" i="20"/>
  <c r="EO364" i="19"/>
  <c r="N588" i="20"/>
  <c r="EO326" i="19"/>
  <c r="N333" i="20"/>
  <c r="EO86" i="19"/>
  <c r="N341" i="20"/>
  <c r="EO515" i="19"/>
  <c r="N232" i="20"/>
  <c r="EO746" i="19"/>
  <c r="N719" i="20"/>
  <c r="EO554" i="19"/>
  <c r="N720" i="20"/>
  <c r="EO624" i="19"/>
  <c r="N815" i="20"/>
  <c r="EP492" i="19"/>
  <c r="O376" i="20"/>
  <c r="EO724" i="19"/>
  <c r="N253" i="20"/>
  <c r="EO226" i="19"/>
  <c r="N577" i="20"/>
  <c r="EO82" i="19"/>
  <c r="E15" i="21" s="1"/>
  <c r="N499" i="20"/>
  <c r="EO296" i="19"/>
  <c r="N125" i="20"/>
  <c r="EO42" i="19"/>
  <c r="N127" i="20"/>
  <c r="EO173" i="19"/>
  <c r="N64" i="20"/>
  <c r="EO523" i="19"/>
  <c r="N109" i="20"/>
  <c r="EO328" i="19"/>
  <c r="N335" i="20"/>
  <c r="EO20" i="19"/>
  <c r="N615" i="20"/>
  <c r="EO577" i="19"/>
  <c r="N752" i="20"/>
  <c r="EO812" i="19"/>
  <c r="N277" i="20"/>
  <c r="EO58" i="19"/>
  <c r="N47" i="20"/>
  <c r="EO722" i="19"/>
  <c r="N194" i="20"/>
  <c r="EO22" i="19"/>
  <c r="N618" i="20"/>
  <c r="EO313" i="19"/>
  <c r="N187" i="20"/>
  <c r="EO255" i="19"/>
  <c r="N524" i="20"/>
  <c r="EO770" i="19"/>
  <c r="N749" i="20"/>
  <c r="EO300" i="19"/>
  <c r="N144" i="20"/>
  <c r="EO401" i="19"/>
  <c r="N461" i="20"/>
  <c r="EO380" i="19"/>
  <c r="N164" i="20"/>
  <c r="EP25" i="19"/>
  <c r="O622" i="20"/>
  <c r="EO891" i="19"/>
  <c r="N778" i="20"/>
  <c r="EO18" i="19"/>
  <c r="N606" i="20"/>
  <c r="EO312" i="19"/>
  <c r="N185" i="20"/>
  <c r="EO507" i="19"/>
  <c r="N838" i="20"/>
  <c r="EO868" i="19"/>
  <c r="N76" i="20"/>
  <c r="EO458" i="19"/>
  <c r="N474" i="20"/>
  <c r="EO599" i="19"/>
  <c r="N781" i="20"/>
  <c r="EO242" i="19"/>
  <c r="N517" i="20"/>
  <c r="EO323" i="19"/>
  <c r="N290" i="20"/>
  <c r="EO559" i="19"/>
  <c r="N728" i="20"/>
  <c r="EO63" i="19"/>
  <c r="N122" i="20"/>
  <c r="EO594" i="19"/>
  <c r="N769" i="20"/>
  <c r="EO239" i="19"/>
  <c r="N9" i="20"/>
  <c r="EO181" i="19"/>
  <c r="N344" i="20"/>
  <c r="EO258" i="19"/>
  <c r="N527" i="20"/>
  <c r="EO262" i="19"/>
  <c r="N534" i="20"/>
  <c r="EO8" i="19"/>
  <c r="N552" i="20"/>
  <c r="EO420" i="19"/>
  <c r="N288" i="20"/>
  <c r="EO838" i="19"/>
  <c r="N722" i="20"/>
  <c r="EO592" i="19"/>
  <c r="N768" i="20"/>
  <c r="EO524" i="19"/>
  <c r="N111" i="20"/>
  <c r="EO796" i="19"/>
  <c r="N345" i="20"/>
  <c r="EO849" i="19"/>
  <c r="N192" i="20"/>
  <c r="EO587" i="19"/>
  <c r="N766" i="20"/>
  <c r="EO21" i="19"/>
  <c r="N617" i="20"/>
  <c r="EO708" i="19"/>
  <c r="N27" i="20"/>
  <c r="EO66" i="19"/>
  <c r="N138" i="20"/>
  <c r="EO290" i="19"/>
  <c r="N105" i="20"/>
  <c r="EO36" i="19"/>
  <c r="N563" i="20"/>
  <c r="EO743" i="19"/>
  <c r="N656" i="20"/>
  <c r="EO892" i="19"/>
  <c r="N774" i="20"/>
  <c r="EO477" i="19"/>
  <c r="N364" i="20"/>
  <c r="EO755" i="19"/>
  <c r="N42" i="20"/>
  <c r="EO303" i="19"/>
  <c r="N292" i="20"/>
  <c r="EO61" i="19"/>
  <c r="N99" i="20"/>
  <c r="EO108" i="19"/>
  <c r="N66" i="20"/>
  <c r="EO324" i="19"/>
  <c r="N283" i="20"/>
  <c r="EO400" i="19"/>
  <c r="E45" i="21" s="1"/>
  <c r="N581" i="20"/>
  <c r="EO811" i="19"/>
  <c r="N274" i="20"/>
  <c r="EO342" i="19"/>
  <c r="N88" i="20"/>
  <c r="EO367" i="19"/>
  <c r="N609" i="20"/>
  <c r="EO761" i="19"/>
  <c r="N851" i="20"/>
  <c r="EO801" i="19"/>
  <c r="N218" i="20"/>
  <c r="EO280" i="19"/>
  <c r="N92" i="20"/>
  <c r="EO382" i="19"/>
  <c r="N216" i="20"/>
  <c r="EO639" i="19"/>
  <c r="N830" i="20"/>
  <c r="EO234" i="19"/>
  <c r="N72" i="20"/>
  <c r="EO641" i="19"/>
  <c r="N832" i="20"/>
  <c r="EO620" i="19"/>
  <c r="N810" i="20"/>
  <c r="EO65" i="19"/>
  <c r="N130" i="20"/>
  <c r="EO374" i="19"/>
  <c r="N648" i="20"/>
  <c r="EO148" i="19"/>
  <c r="N225" i="20"/>
  <c r="EO306" i="19"/>
  <c r="N153" i="20"/>
  <c r="EO363" i="19"/>
  <c r="N587" i="20"/>
  <c r="EO17" i="19"/>
  <c r="N604" i="20"/>
  <c r="EO70" i="19"/>
  <c r="N221" i="20"/>
  <c r="EO766" i="19"/>
  <c r="N718" i="20"/>
  <c r="EO365" i="19"/>
  <c r="N589" i="20"/>
  <c r="EO279" i="19"/>
  <c r="N91" i="20"/>
  <c r="EO249" i="19"/>
  <c r="N476" i="20"/>
  <c r="EO284" i="19"/>
  <c r="N100" i="20"/>
  <c r="EO437" i="19"/>
  <c r="N446" i="20"/>
  <c r="EO243" i="19"/>
  <c r="N518" i="20"/>
  <c r="EO712" i="19"/>
  <c r="N51" i="20"/>
  <c r="EO521" i="19"/>
  <c r="N24" i="20"/>
  <c r="EO224" i="19"/>
  <c r="N599" i="20"/>
  <c r="EO126" i="19"/>
  <c r="N483" i="20"/>
  <c r="EO273" i="19"/>
  <c r="N266" i="20"/>
  <c r="EO73" i="19"/>
  <c r="N16" i="20"/>
  <c r="EO293" i="19"/>
  <c r="N116" i="20"/>
  <c r="EO762" i="19"/>
  <c r="N670" i="20"/>
  <c r="EO710" i="19"/>
  <c r="N46" i="20"/>
  <c r="EO689" i="19"/>
  <c r="N657" i="20"/>
  <c r="EO347" i="19"/>
  <c r="N181" i="20"/>
  <c r="EO831" i="19"/>
  <c r="N168" i="20"/>
  <c r="EO534" i="19"/>
  <c r="N682" i="20"/>
  <c r="EO429" i="19"/>
  <c r="N653" i="20"/>
  <c r="EO39" i="19"/>
  <c r="N32" i="20"/>
  <c r="EO713" i="19"/>
  <c r="N60" i="20"/>
  <c r="EM376" i="19"/>
  <c r="EQ376" i="19"/>
  <c r="F15" i="21"/>
  <c r="M904" i="20"/>
  <c r="F16" i="21"/>
  <c r="M20" i="20"/>
  <c r="M544" i="20"/>
  <c r="M536" i="20"/>
  <c r="M7" i="20"/>
  <c r="M13" i="20"/>
  <c r="EI903" i="19"/>
  <c r="F81" i="21"/>
  <c r="F32" i="21"/>
  <c r="E76" i="21" l="1"/>
  <c r="E42" i="21"/>
  <c r="N905" i="27"/>
  <c r="O903" i="27"/>
  <c r="O905" i="27" s="1"/>
  <c r="N965" i="27"/>
  <c r="N515" i="20"/>
  <c r="E66" i="21"/>
  <c r="M21" i="20"/>
  <c r="M438" i="20" s="1"/>
  <c r="EM903" i="19"/>
  <c r="L4" i="21"/>
  <c r="E31" i="21"/>
  <c r="E13" i="21"/>
  <c r="E23" i="21"/>
  <c r="E62" i="21"/>
  <c r="E8" i="21"/>
  <c r="N7" i="27"/>
  <c r="N20" i="27"/>
  <c r="E61" i="21"/>
  <c r="E46" i="21"/>
  <c r="E24" i="21"/>
  <c r="E73" i="21"/>
  <c r="E60" i="21"/>
  <c r="E19" i="21"/>
  <c r="E25" i="21"/>
  <c r="E41" i="21"/>
  <c r="E53" i="21"/>
  <c r="E10" i="21"/>
  <c r="E72" i="21"/>
  <c r="E91" i="21"/>
  <c r="M21" i="27"/>
  <c r="M438" i="27" s="1"/>
  <c r="M440" i="27" s="1"/>
  <c r="K16" i="21"/>
  <c r="K3" i="21"/>
  <c r="D43" i="21"/>
  <c r="E57" i="21"/>
  <c r="E26" i="21"/>
  <c r="L19" i="21"/>
  <c r="E68" i="21"/>
  <c r="E44" i="21"/>
  <c r="E39" i="21"/>
  <c r="E36" i="21"/>
  <c r="E33" i="21"/>
  <c r="E63" i="21"/>
  <c r="E51" i="21"/>
  <c r="E85" i="21"/>
  <c r="E64" i="21"/>
  <c r="E84" i="21"/>
  <c r="E65" i="21"/>
  <c r="L6" i="21"/>
  <c r="E87" i="21"/>
  <c r="E74" i="21"/>
  <c r="L21" i="21"/>
  <c r="E9" i="21"/>
  <c r="E78" i="21"/>
  <c r="E29" i="21"/>
  <c r="E77" i="21"/>
  <c r="E49" i="21"/>
  <c r="E37" i="21"/>
  <c r="L14" i="21"/>
  <c r="L8" i="21"/>
  <c r="E52" i="21"/>
  <c r="E5" i="21"/>
  <c r="E18" i="21"/>
  <c r="E34" i="21"/>
  <c r="E3" i="21"/>
  <c r="E90" i="21"/>
  <c r="E35" i="21"/>
  <c r="L15" i="21"/>
  <c r="E11" i="21"/>
  <c r="E21" i="21"/>
  <c r="E82" i="21"/>
  <c r="L17" i="21"/>
  <c r="E55" i="21"/>
  <c r="E80" i="21"/>
  <c r="E67" i="21"/>
  <c r="E40" i="21"/>
  <c r="E56" i="21"/>
  <c r="L5" i="21"/>
  <c r="E17" i="21"/>
  <c r="E88" i="21"/>
  <c r="E16" i="21"/>
  <c r="E38" i="21"/>
  <c r="L18" i="21"/>
  <c r="E59" i="21"/>
  <c r="L7" i="21"/>
  <c r="E58" i="21"/>
  <c r="E22" i="21"/>
  <c r="EQ903" i="19"/>
  <c r="M634" i="27"/>
  <c r="O634" i="27"/>
  <c r="N634" i="27"/>
  <c r="EN376" i="19"/>
  <c r="N21" i="20" s="1"/>
  <c r="N438" i="20" s="1"/>
  <c r="EP293" i="19"/>
  <c r="O116" i="20"/>
  <c r="EP300" i="19"/>
  <c r="O144" i="20"/>
  <c r="EP726" i="19"/>
  <c r="O280" i="20"/>
  <c r="EP427" i="19"/>
  <c r="O384" i="20"/>
  <c r="EP645" i="19"/>
  <c r="O844" i="20"/>
  <c r="EP709" i="19"/>
  <c r="O43" i="20"/>
  <c r="EP732" i="19"/>
  <c r="O332" i="20"/>
  <c r="EP416" i="19"/>
  <c r="O184" i="20"/>
  <c r="EP13" i="19"/>
  <c r="O574" i="20"/>
  <c r="EP98" i="19"/>
  <c r="O367" i="20"/>
  <c r="EP256" i="19"/>
  <c r="O525" i="20"/>
  <c r="EP697" i="19"/>
  <c r="O668" i="20"/>
  <c r="EP168" i="19"/>
  <c r="O44" i="20"/>
  <c r="EP876" i="19"/>
  <c r="O327" i="20"/>
  <c r="EP711" i="19"/>
  <c r="O49" i="20"/>
  <c r="EP323" i="19"/>
  <c r="O290" i="20"/>
  <c r="EP419" i="19"/>
  <c r="O287" i="20"/>
  <c r="EP629" i="19"/>
  <c r="O820" i="20"/>
  <c r="EP182" i="19"/>
  <c r="O129" i="20"/>
  <c r="EP473" i="19"/>
  <c r="O330" i="20"/>
  <c r="EP745" i="19"/>
  <c r="O692" i="20"/>
  <c r="EP411" i="19"/>
  <c r="O586" i="20"/>
  <c r="EP877" i="19"/>
  <c r="O361" i="20"/>
  <c r="EP57" i="19"/>
  <c r="O256" i="20"/>
  <c r="EP736" i="19"/>
  <c r="O115" i="20"/>
  <c r="EP758" i="19"/>
  <c r="O637" i="20"/>
  <c r="EP271" i="19"/>
  <c r="O77" i="20"/>
  <c r="EP511" i="19"/>
  <c r="O495" i="20"/>
  <c r="EP51" i="19"/>
  <c r="O378" i="20"/>
  <c r="EP40" i="19"/>
  <c r="O458" i="20"/>
  <c r="EP604" i="19"/>
  <c r="O786" i="20"/>
  <c r="EP478" i="19"/>
  <c r="O365" i="20"/>
  <c r="EP570" i="19"/>
  <c r="O741" i="20"/>
  <c r="EP28" i="19"/>
  <c r="O575" i="20"/>
  <c r="EP471" i="19"/>
  <c r="O328" i="20"/>
  <c r="EP712" i="19"/>
  <c r="O51" i="20"/>
  <c r="EP306" i="19"/>
  <c r="O153" i="20"/>
  <c r="EP801" i="19"/>
  <c r="O218" i="20"/>
  <c r="EP324" i="19"/>
  <c r="O283" i="20"/>
  <c r="EP892" i="19"/>
  <c r="O774" i="20"/>
  <c r="EP838" i="19"/>
  <c r="O722" i="20"/>
  <c r="EP181" i="19"/>
  <c r="O344" i="20"/>
  <c r="EP242" i="19"/>
  <c r="O517" i="20"/>
  <c r="EP18" i="19"/>
  <c r="O606" i="20"/>
  <c r="EP770" i="19"/>
  <c r="O749" i="20"/>
  <c r="EP812" i="19"/>
  <c r="O277" i="20"/>
  <c r="EP173" i="19"/>
  <c r="O64" i="20"/>
  <c r="EP326" i="19"/>
  <c r="O333" i="20"/>
  <c r="EP549" i="19"/>
  <c r="O709" i="20"/>
  <c r="EP278" i="19"/>
  <c r="O94" i="20"/>
  <c r="EP588" i="19"/>
  <c r="O771" i="20"/>
  <c r="EP41" i="19"/>
  <c r="O460" i="20"/>
  <c r="EP696" i="19"/>
  <c r="O669" i="20"/>
  <c r="EP441" i="19"/>
  <c r="O450" i="20"/>
  <c r="EP693" i="19"/>
  <c r="O663" i="20"/>
  <c r="EP576" i="19"/>
  <c r="O751" i="20"/>
  <c r="EP112" i="19"/>
  <c r="O160" i="20"/>
  <c r="EP609" i="19"/>
  <c r="O795" i="20"/>
  <c r="EP873" i="19"/>
  <c r="O206" i="20"/>
  <c r="EP304" i="19"/>
  <c r="O309" i="20"/>
  <c r="EP245" i="19"/>
  <c r="O519" i="20"/>
  <c r="EP252" i="19"/>
  <c r="O493" i="20"/>
  <c r="EP591" i="19"/>
  <c r="O772" i="20"/>
  <c r="EP164" i="19"/>
  <c r="O762" i="20"/>
  <c r="EP83" i="19"/>
  <c r="O57" i="20"/>
  <c r="EP731" i="19"/>
  <c r="O605" i="20"/>
  <c r="EP861" i="19"/>
  <c r="O114" i="20"/>
  <c r="EP277" i="19"/>
  <c r="O347" i="20"/>
  <c r="EP646" i="19"/>
  <c r="O850" i="20"/>
  <c r="EP93" i="19"/>
  <c r="O674" i="20"/>
  <c r="EP311" i="19"/>
  <c r="O178" i="20"/>
  <c r="EP567" i="19"/>
  <c r="O739" i="20"/>
  <c r="EP227" i="19"/>
  <c r="O597" i="20"/>
  <c r="EP292" i="19"/>
  <c r="O113" i="20"/>
  <c r="EP110" i="19"/>
  <c r="O97" i="20"/>
  <c r="EP34" i="19"/>
  <c r="O561" i="20"/>
  <c r="EP358" i="19"/>
  <c r="O555" i="20"/>
  <c r="EP491" i="19"/>
  <c r="O358" i="20"/>
  <c r="EP614" i="19"/>
  <c r="O804" i="20"/>
  <c r="EP45" i="19"/>
  <c r="O150" i="20"/>
  <c r="EP60" i="19"/>
  <c r="O90" i="20"/>
  <c r="EP814" i="19"/>
  <c r="O339" i="20"/>
  <c r="EP117" i="19"/>
  <c r="O317" i="20"/>
  <c r="EP776" i="19"/>
  <c r="O841" i="20"/>
  <c r="EP575" i="19"/>
  <c r="O750" i="20"/>
  <c r="EP502" i="19"/>
  <c r="O715" i="20"/>
  <c r="EP194" i="19"/>
  <c r="O285" i="20"/>
  <c r="EP104" i="19"/>
  <c r="O276" i="20"/>
  <c r="EP785" i="19"/>
  <c r="O133" i="20"/>
  <c r="EP600" i="19"/>
  <c r="O782" i="20"/>
  <c r="EP728" i="19"/>
  <c r="O359" i="20"/>
  <c r="EP14" i="19"/>
  <c r="O592" i="20"/>
  <c r="EP627" i="19"/>
  <c r="O818" i="20"/>
  <c r="EP79" i="19"/>
  <c r="O675" i="20"/>
  <c r="EP692" i="19"/>
  <c r="O662" i="20"/>
  <c r="EP516" i="19"/>
  <c r="O305" i="20"/>
  <c r="EP121" i="19"/>
  <c r="O478" i="20"/>
  <c r="EP536" i="19"/>
  <c r="O687" i="20"/>
  <c r="EP797" i="19"/>
  <c r="O179" i="20"/>
  <c r="EP572" i="19"/>
  <c r="O742" i="20"/>
  <c r="EP417" i="19"/>
  <c r="O286" i="20"/>
  <c r="O633" i="20"/>
  <c r="EP837" i="19"/>
  <c r="O690" i="20"/>
  <c r="EP860" i="19"/>
  <c r="O110" i="20"/>
  <c r="EP159" i="19"/>
  <c r="O546" i="20"/>
  <c r="EP623" i="19"/>
  <c r="O814" i="20"/>
  <c r="EP373" i="19"/>
  <c r="O220" i="20"/>
  <c r="EP682" i="19"/>
  <c r="O647" i="20"/>
  <c r="EP497" i="19"/>
  <c r="O761" i="20"/>
  <c r="EP295" i="19"/>
  <c r="O124" i="20"/>
  <c r="EP432" i="19"/>
  <c r="O441" i="20"/>
  <c r="EP809" i="19"/>
  <c r="O272" i="20"/>
  <c r="EP825" i="19"/>
  <c r="O570" i="20"/>
  <c r="EP269" i="19"/>
  <c r="O59" i="20"/>
  <c r="EP67" i="19"/>
  <c r="O139" i="20"/>
  <c r="EP187" i="19"/>
  <c r="O190" i="20"/>
  <c r="EP88" i="19"/>
  <c r="O210" i="20"/>
  <c r="EP348" i="19"/>
  <c r="O237" i="20"/>
  <c r="EP132" i="19"/>
  <c r="O489" i="20"/>
  <c r="EP706" i="19"/>
  <c r="O213" i="20"/>
  <c r="EP729" i="19"/>
  <c r="O360" i="20"/>
  <c r="EP415" i="19"/>
  <c r="O183" i="20"/>
  <c r="EP170" i="19"/>
  <c r="O231" i="20"/>
  <c r="EP788" i="19"/>
  <c r="O140" i="20"/>
  <c r="EP760" i="19"/>
  <c r="O691" i="20"/>
  <c r="EP702" i="19"/>
  <c r="O680" i="20"/>
  <c r="EP459" i="19"/>
  <c r="O494" i="20"/>
  <c r="EP533" i="19"/>
  <c r="O677" i="20"/>
  <c r="EP387" i="19"/>
  <c r="O255" i="20"/>
  <c r="EP739" i="19"/>
  <c r="O52" i="20"/>
  <c r="EP142" i="19"/>
  <c r="O569" i="20"/>
  <c r="EP810" i="19"/>
  <c r="O273" i="20"/>
  <c r="EP573" i="19"/>
  <c r="O743" i="20"/>
  <c r="EP547" i="19"/>
  <c r="O705" i="20"/>
  <c r="EP545" i="19"/>
  <c r="O701" i="20"/>
  <c r="EP561" i="19"/>
  <c r="O730" i="20"/>
  <c r="EP734" i="19"/>
  <c r="O74" i="20"/>
  <c r="EP317" i="19"/>
  <c r="O203" i="20"/>
  <c r="EP885" i="19"/>
  <c r="O681" i="20"/>
  <c r="EP550" i="19"/>
  <c r="O710" i="20"/>
  <c r="EP636" i="19"/>
  <c r="O827" i="20"/>
  <c r="EP192" i="19"/>
  <c r="O244" i="20"/>
  <c r="EP128" i="19"/>
  <c r="O485" i="20"/>
  <c r="EP101" i="19"/>
  <c r="O68" i="20"/>
  <c r="EP635" i="19"/>
  <c r="O826" i="20"/>
  <c r="EP562" i="19"/>
  <c r="O731" i="20"/>
  <c r="EP872" i="19"/>
  <c r="O186" i="20"/>
  <c r="EP266" i="19"/>
  <c r="O35" i="20"/>
  <c r="EP259" i="19"/>
  <c r="O528" i="20"/>
  <c r="EP462" i="19"/>
  <c r="O294" i="20"/>
  <c r="EP520" i="19"/>
  <c r="O55" i="20"/>
  <c r="EP301" i="19"/>
  <c r="O145" i="20"/>
  <c r="EP153" i="19"/>
  <c r="O540" i="20"/>
  <c r="EP613" i="19"/>
  <c r="O794" i="20"/>
  <c r="EP352" i="19"/>
  <c r="O371" i="20"/>
  <c r="EP740" i="19"/>
  <c r="O315" i="20"/>
  <c r="EP450" i="19"/>
  <c r="O464" i="20"/>
  <c r="EP534" i="19"/>
  <c r="O682" i="20"/>
  <c r="EP477" i="19"/>
  <c r="O364" i="20"/>
  <c r="EP258" i="19"/>
  <c r="O527" i="20"/>
  <c r="EP157" i="19"/>
  <c r="O549" i="20"/>
  <c r="EP322" i="19"/>
  <c r="O275" i="20"/>
  <c r="EP244" i="19"/>
  <c r="O12" i="20"/>
  <c r="EP771" i="19"/>
  <c r="O753" i="20"/>
  <c r="EP408" i="19"/>
  <c r="O551" i="20"/>
  <c r="EP283" i="19"/>
  <c r="O314" i="20"/>
  <c r="EP418" i="19"/>
  <c r="O310" i="20"/>
  <c r="EP806" i="19"/>
  <c r="O269" i="20"/>
  <c r="EP719" i="19"/>
  <c r="O148" i="20"/>
  <c r="EP787" i="19"/>
  <c r="O233" i="20"/>
  <c r="EP505" i="19"/>
  <c r="O801" i="20"/>
  <c r="EP272" i="19"/>
  <c r="O84" i="20"/>
  <c r="EP449" i="19"/>
  <c r="O462" i="20"/>
  <c r="EP430" i="19"/>
  <c r="O643" i="20"/>
  <c r="EP617" i="19"/>
  <c r="O807" i="20"/>
  <c r="EP111" i="19"/>
  <c r="O132" i="20"/>
  <c r="EP840" i="19"/>
  <c r="O793" i="20"/>
  <c r="EP302" i="19"/>
  <c r="O146" i="20"/>
  <c r="EP241" i="19"/>
  <c r="O516" i="20"/>
  <c r="EP451" i="19"/>
  <c r="O467" i="20"/>
  <c r="EP145" i="19"/>
  <c r="O608" i="20"/>
  <c r="EP596" i="19"/>
  <c r="O770" i="20"/>
  <c r="EP512" i="19"/>
  <c r="O496" i="20"/>
  <c r="EP831" i="19"/>
  <c r="O168" i="20"/>
  <c r="EP73" i="19"/>
  <c r="O16" i="20"/>
  <c r="EP365" i="19"/>
  <c r="O589" i="20"/>
  <c r="EP21" i="19"/>
  <c r="O617" i="20"/>
  <c r="EP641" i="19"/>
  <c r="O832" i="20"/>
  <c r="EP708" i="19"/>
  <c r="O27" i="20"/>
  <c r="EP312" i="19"/>
  <c r="O185" i="20"/>
  <c r="EP586" i="19"/>
  <c r="O765" i="20"/>
  <c r="EP690" i="19"/>
  <c r="O658" i="20"/>
  <c r="EP188" i="19"/>
  <c r="O196" i="20"/>
  <c r="EP504" i="19"/>
  <c r="O779" i="20"/>
  <c r="EP553" i="19"/>
  <c r="O713" i="20"/>
  <c r="EP829" i="19"/>
  <c r="O580" i="20"/>
  <c r="EP475" i="19"/>
  <c r="O362" i="20"/>
  <c r="EP384" i="19"/>
  <c r="O217" i="20"/>
  <c r="EP370" i="19"/>
  <c r="O25" i="20"/>
  <c r="EP782" i="19"/>
  <c r="O58" i="20"/>
  <c r="EP395" i="19"/>
  <c r="O80" i="20"/>
  <c r="EP847" i="19"/>
  <c r="O118" i="20"/>
  <c r="EP347" i="19"/>
  <c r="O181" i="20"/>
  <c r="EP243" i="19"/>
  <c r="O518" i="20"/>
  <c r="EP766" i="19"/>
  <c r="O718" i="20"/>
  <c r="EP148" i="19"/>
  <c r="O225" i="20"/>
  <c r="EP234" i="19"/>
  <c r="O72" i="20"/>
  <c r="EP761" i="19"/>
  <c r="O851" i="20"/>
  <c r="EP108" i="19"/>
  <c r="O66" i="20"/>
  <c r="EP743" i="19"/>
  <c r="O656" i="20"/>
  <c r="EP587" i="19"/>
  <c r="O766" i="20"/>
  <c r="EP420" i="19"/>
  <c r="O288" i="20"/>
  <c r="EP239" i="19"/>
  <c r="O9" i="20"/>
  <c r="EP599" i="19"/>
  <c r="O781" i="20"/>
  <c r="EP891" i="19"/>
  <c r="O778" i="20"/>
  <c r="EP255" i="19"/>
  <c r="O524" i="20"/>
  <c r="EP577" i="19"/>
  <c r="O752" i="20"/>
  <c r="EP42" i="19"/>
  <c r="O127" i="20"/>
  <c r="EP624" i="19"/>
  <c r="O815" i="20"/>
  <c r="EP364" i="19"/>
  <c r="O588" i="20"/>
  <c r="EP186" i="19"/>
  <c r="O173" i="20"/>
  <c r="EP260" i="19"/>
  <c r="O530" i="20"/>
  <c r="EP721" i="19"/>
  <c r="O193" i="20"/>
  <c r="EP189" i="19"/>
  <c r="O211" i="20"/>
  <c r="EP183" i="19"/>
  <c r="O175" i="20"/>
  <c r="EP439" i="19"/>
  <c r="O448" i="20"/>
  <c r="EP862" i="19"/>
  <c r="O137" i="20"/>
  <c r="EP176" i="19"/>
  <c r="O325" i="20"/>
  <c r="EP297" i="19"/>
  <c r="O128" i="20"/>
  <c r="EP578" i="19"/>
  <c r="O754" i="20"/>
  <c r="EP456" i="19"/>
  <c r="O472" i="20"/>
  <c r="EP397" i="19"/>
  <c r="O235" i="20"/>
  <c r="EP151" i="19"/>
  <c r="O6" i="20"/>
  <c r="EP310" i="19"/>
  <c r="O177" i="20"/>
  <c r="EP841" i="19"/>
  <c r="O81" i="20"/>
  <c r="EP325" i="19"/>
  <c r="O284" i="20"/>
  <c r="EP320" i="19"/>
  <c r="O236" i="20"/>
  <c r="EP329" i="19"/>
  <c r="O336" i="20"/>
  <c r="EP621" i="19"/>
  <c r="O811" i="20"/>
  <c r="EP113" i="19"/>
  <c r="O172" i="20"/>
  <c r="EP59" i="19"/>
  <c r="O85" i="20"/>
  <c r="EP703" i="19"/>
  <c r="O36" i="20"/>
  <c r="EP463" i="19"/>
  <c r="O295" i="20"/>
  <c r="EP503" i="19"/>
  <c r="O785" i="20"/>
  <c r="EP393" i="19"/>
  <c r="O261" i="20"/>
  <c r="EP214" i="19"/>
  <c r="O706" i="20"/>
  <c r="EP236" i="19"/>
  <c r="O370" i="20"/>
  <c r="EP74" i="19"/>
  <c r="O17" i="20"/>
  <c r="EP190" i="19"/>
  <c r="O199" i="20"/>
  <c r="EP179" i="19"/>
  <c r="O120" i="20"/>
  <c r="EP685" i="19"/>
  <c r="O652" i="20"/>
  <c r="EP519" i="19"/>
  <c r="O53" i="20"/>
  <c r="EP106" i="19"/>
  <c r="O29" i="20"/>
  <c r="EP498" i="19"/>
  <c r="O659" i="20"/>
  <c r="EP315" i="19"/>
  <c r="O201" i="20"/>
  <c r="EP333" i="19"/>
  <c r="O366" i="20"/>
  <c r="EP513" i="19"/>
  <c r="O497" i="20"/>
  <c r="EP47" i="19"/>
  <c r="O180" i="20"/>
  <c r="EP177" i="19"/>
  <c r="O340" i="20"/>
  <c r="EP206" i="19"/>
  <c r="O324" i="20"/>
  <c r="EP859" i="19"/>
  <c r="O75" i="20"/>
  <c r="EP308" i="19"/>
  <c r="O151" i="20"/>
  <c r="EP71" i="19"/>
  <c r="O14" i="20"/>
  <c r="EP694" i="19"/>
  <c r="O666" i="20"/>
  <c r="EP468" i="19"/>
  <c r="O300" i="20"/>
  <c r="EP378" i="19"/>
  <c r="O31" i="20"/>
  <c r="EP637" i="19"/>
  <c r="O828" i="20"/>
  <c r="EP139" i="19"/>
  <c r="O855" i="20"/>
  <c r="EP680" i="19"/>
  <c r="O646" i="20"/>
  <c r="EP571" i="19"/>
  <c r="O744" i="20"/>
  <c r="EP783" i="19"/>
  <c r="O93" i="20"/>
  <c r="EP134" i="19"/>
  <c r="O531" i="20"/>
  <c r="EP50" i="19"/>
  <c r="O377" i="20"/>
  <c r="EP289" i="19"/>
  <c r="O254" i="20"/>
  <c r="EP133" i="19"/>
  <c r="O490" i="20"/>
  <c r="EP538" i="19"/>
  <c r="O693" i="20"/>
  <c r="EP786" i="19"/>
  <c r="O136" i="20"/>
  <c r="EP718" i="19"/>
  <c r="O95" i="20"/>
  <c r="EP291" i="19"/>
  <c r="O106" i="20"/>
  <c r="EP753" i="19"/>
  <c r="O322" i="20"/>
  <c r="EP851" i="19"/>
  <c r="O219" i="20"/>
  <c r="EP405" i="19"/>
  <c r="O166" i="20"/>
  <c r="EP75" i="19"/>
  <c r="O18" i="20"/>
  <c r="EP129" i="19"/>
  <c r="O486" i="20"/>
  <c r="EP574" i="19"/>
  <c r="O748" i="20"/>
  <c r="EP870" i="19"/>
  <c r="O267" i="20"/>
  <c r="EP888" i="19"/>
  <c r="O745" i="20"/>
  <c r="EP161" i="19"/>
  <c r="O601" i="20"/>
  <c r="EP211" i="19"/>
  <c r="O644" i="20"/>
  <c r="EP377" i="19"/>
  <c r="O30" i="20"/>
  <c r="EP247" i="19"/>
  <c r="O521" i="20"/>
  <c r="EP299" i="19"/>
  <c r="O143" i="20"/>
  <c r="EP120" i="19"/>
  <c r="O477" i="20"/>
  <c r="EP383" i="19"/>
  <c r="O226" i="20"/>
  <c r="EP375" i="19"/>
  <c r="O834" i="20"/>
  <c r="EP643" i="19"/>
  <c r="O837" i="20"/>
  <c r="EP522" i="19"/>
  <c r="O54" i="20"/>
  <c r="EP398" i="19"/>
  <c r="O343" i="20"/>
  <c r="EP165" i="19"/>
  <c r="O23" i="20"/>
  <c r="EP775" i="19"/>
  <c r="O840" i="20"/>
  <c r="EP366" i="19"/>
  <c r="O591" i="20"/>
  <c r="EP257" i="19"/>
  <c r="O526" i="20"/>
  <c r="EP684" i="19"/>
  <c r="O650" i="20"/>
  <c r="EP144" i="19"/>
  <c r="O571" i="20"/>
  <c r="EP798" i="19"/>
  <c r="O346" i="20"/>
  <c r="EP125" i="19"/>
  <c r="O482" i="20"/>
  <c r="EP207" i="19"/>
  <c r="O357" i="20"/>
  <c r="EP532" i="19"/>
  <c r="O676" i="20"/>
  <c r="EP622" i="19"/>
  <c r="O813" i="20"/>
  <c r="EP48" i="19"/>
  <c r="O229" i="20"/>
  <c r="EP525" i="19"/>
  <c r="O107" i="20"/>
  <c r="EP784" i="19"/>
  <c r="O104" i="20"/>
  <c r="EP19" i="19"/>
  <c r="O607" i="20"/>
  <c r="EP630" i="19"/>
  <c r="O821" i="20"/>
  <c r="EP409" i="19"/>
  <c r="O582" i="20"/>
  <c r="EP130" i="19"/>
  <c r="O487" i="20"/>
  <c r="EP228" i="19"/>
  <c r="O600" i="20"/>
  <c r="EP54" i="19"/>
  <c r="O241" i="20"/>
  <c r="EP537" i="19"/>
  <c r="O688" i="20"/>
  <c r="EP118" i="19"/>
  <c r="O326" i="20"/>
  <c r="EP80" i="19"/>
  <c r="O684" i="20"/>
  <c r="EP64" i="19"/>
  <c r="O123" i="20"/>
  <c r="EP884" i="19"/>
  <c r="O638" i="20"/>
  <c r="EP175" i="19"/>
  <c r="O86" i="20"/>
  <c r="EP254" i="19"/>
  <c r="O523" i="20"/>
  <c r="EP490" i="19"/>
  <c r="O101" i="20"/>
  <c r="EP626" i="19"/>
  <c r="O816" i="20"/>
  <c r="EP321" i="19"/>
  <c r="O246" i="20"/>
  <c r="EP363" i="19"/>
  <c r="O587" i="20"/>
  <c r="EP724" i="19"/>
  <c r="O253" i="20"/>
  <c r="EP158" i="19"/>
  <c r="O547" i="20"/>
  <c r="EP593" i="19"/>
  <c r="O773" i="20"/>
  <c r="EP805" i="19"/>
  <c r="O268" i="20"/>
  <c r="EP163" i="19"/>
  <c r="O614" i="20"/>
  <c r="EP203" i="19"/>
  <c r="O454" i="20"/>
  <c r="EP402" i="19"/>
  <c r="O465" i="20"/>
  <c r="EP699" i="19"/>
  <c r="O678" i="20"/>
  <c r="EP763" i="19"/>
  <c r="O671" i="20"/>
  <c r="EP141" i="19"/>
  <c r="O554" i="20"/>
  <c r="EP601" i="19"/>
  <c r="O783" i="20"/>
  <c r="EP97" i="19"/>
  <c r="O45" i="20"/>
  <c r="EP874" i="19"/>
  <c r="O204" i="20"/>
  <c r="EP208" i="19"/>
  <c r="O355" i="20"/>
  <c r="EP246" i="19"/>
  <c r="O520" i="20"/>
  <c r="EP529" i="19"/>
  <c r="O252" i="20"/>
  <c r="EP434" i="19"/>
  <c r="O443" i="20"/>
  <c r="EP713" i="19"/>
  <c r="O60" i="20"/>
  <c r="EP689" i="19"/>
  <c r="O657" i="20"/>
  <c r="EP273" i="19"/>
  <c r="O266" i="20"/>
  <c r="EP437" i="19"/>
  <c r="O446" i="20"/>
  <c r="EP70" i="19"/>
  <c r="O221" i="20"/>
  <c r="EP374" i="19"/>
  <c r="O648" i="20"/>
  <c r="EP367" i="19"/>
  <c r="O609" i="20"/>
  <c r="EP61" i="19"/>
  <c r="O99" i="20"/>
  <c r="EP36" i="19"/>
  <c r="O563" i="20"/>
  <c r="EP849" i="19"/>
  <c r="O192" i="20"/>
  <c r="EP8" i="19"/>
  <c r="O552" i="20"/>
  <c r="EP594" i="19"/>
  <c r="O769" i="20"/>
  <c r="EP458" i="19"/>
  <c r="O474" i="20"/>
  <c r="EP313" i="19"/>
  <c r="O187" i="20"/>
  <c r="EP20" i="19"/>
  <c r="O615" i="20"/>
  <c r="EP296" i="19"/>
  <c r="O125" i="20"/>
  <c r="EP554" i="19"/>
  <c r="O720" i="20"/>
  <c r="EP399" i="19"/>
  <c r="O245" i="20"/>
  <c r="EP467" i="19"/>
  <c r="O299" i="20"/>
  <c r="EP412" i="19"/>
  <c r="O590" i="20"/>
  <c r="EP446" i="19"/>
  <c r="O456" i="20"/>
  <c r="EP531" i="19"/>
  <c r="O689" i="20"/>
  <c r="EP640" i="19"/>
  <c r="O831" i="20"/>
  <c r="EP23" i="19"/>
  <c r="O619" i="20"/>
  <c r="EP688" i="19"/>
  <c r="O654" i="20"/>
  <c r="EP167" i="19"/>
  <c r="O40" i="20"/>
  <c r="EP55" i="19"/>
  <c r="O242" i="20"/>
  <c r="EP848" i="19"/>
  <c r="O159" i="20"/>
  <c r="EP566" i="19"/>
  <c r="O735" i="20"/>
  <c r="EP774" i="19"/>
  <c r="O839" i="20"/>
  <c r="EP866" i="19"/>
  <c r="O264" i="20"/>
  <c r="EP350" i="19"/>
  <c r="O498" i="20"/>
  <c r="EP619" i="19"/>
  <c r="O809" i="20"/>
  <c r="EP288" i="19"/>
  <c r="O102" i="20"/>
  <c r="EP457" i="19"/>
  <c r="O473" i="20"/>
  <c r="EP410" i="19"/>
  <c r="O576" i="20"/>
  <c r="EP544" i="19"/>
  <c r="O699" i="20"/>
  <c r="EP558" i="19"/>
  <c r="O727" i="20"/>
  <c r="EP152" i="19"/>
  <c r="O539" i="20"/>
  <c r="EP581" i="19"/>
  <c r="O758" i="20"/>
  <c r="EP453" i="19"/>
  <c r="O469" i="20"/>
  <c r="EP205" i="19"/>
  <c r="O321" i="20"/>
  <c r="EP361" i="19"/>
  <c r="O579" i="20"/>
  <c r="EP318" i="19"/>
  <c r="O207" i="20"/>
  <c r="EP147" i="19"/>
  <c r="O222" i="20"/>
  <c r="EP735" i="19"/>
  <c r="O117" i="20"/>
  <c r="EP556" i="19"/>
  <c r="O725" i="20"/>
  <c r="EP87" i="19"/>
  <c r="O209" i="20"/>
  <c r="EP53" i="19"/>
  <c r="O240" i="20"/>
  <c r="EP394" i="19"/>
  <c r="O37" i="20"/>
  <c r="EP499" i="19"/>
  <c r="O717" i="20"/>
  <c r="EP889" i="19"/>
  <c r="O746" i="20"/>
  <c r="EP219" i="19"/>
  <c r="O849" i="20"/>
  <c r="EP461" i="19"/>
  <c r="O234" i="20"/>
  <c r="EP371" i="19"/>
  <c r="O289" i="20"/>
  <c r="EP807" i="19"/>
  <c r="O270" i="20"/>
  <c r="EP156" i="19"/>
  <c r="O543" i="20"/>
  <c r="EP698" i="19"/>
  <c r="O672" i="20"/>
  <c r="EP218" i="19"/>
  <c r="O848" i="20"/>
  <c r="EP77" i="19"/>
  <c r="O475" i="20"/>
  <c r="EP334" i="19"/>
  <c r="O375" i="20"/>
  <c r="EP275" i="19"/>
  <c r="O87" i="20"/>
  <c r="EP105" i="19"/>
  <c r="O26" i="20"/>
  <c r="EP716" i="19"/>
  <c r="O78" i="20"/>
  <c r="EP11" i="19"/>
  <c r="O567" i="20"/>
  <c r="EP772" i="19"/>
  <c r="O803" i="20"/>
  <c r="EP69" i="19"/>
  <c r="O208" i="20"/>
  <c r="EP826" i="19"/>
  <c r="O573" i="20"/>
  <c r="EP845" i="19"/>
  <c r="O61" i="20"/>
  <c r="EP466" i="19"/>
  <c r="O298" i="20"/>
  <c r="EP526" i="19"/>
  <c r="O33" i="20"/>
  <c r="EP605" i="19"/>
  <c r="O789" i="20"/>
  <c r="EP598" i="19"/>
  <c r="O780" i="20"/>
  <c r="EP565" i="19"/>
  <c r="O734" i="20"/>
  <c r="EP240" i="19"/>
  <c r="O11" i="20"/>
  <c r="EP794" i="19"/>
  <c r="O158" i="20"/>
  <c r="EP850" i="19"/>
  <c r="O214" i="20"/>
  <c r="EP853" i="19"/>
  <c r="O351" i="20"/>
  <c r="EP843" i="19"/>
  <c r="O368" i="20"/>
  <c r="EP223" i="19"/>
  <c r="O598" i="20"/>
  <c r="EP344" i="19"/>
  <c r="O134" i="20"/>
  <c r="EP465" i="19"/>
  <c r="O297" i="20"/>
  <c r="EP250" i="19"/>
  <c r="O491" i="20"/>
  <c r="EP331" i="19"/>
  <c r="O338" i="20"/>
  <c r="EP583" i="19"/>
  <c r="O759" i="20"/>
  <c r="EP174" i="19"/>
  <c r="O147" i="20"/>
  <c r="EP406" i="19"/>
  <c r="O602" i="20"/>
  <c r="EP612" i="19"/>
  <c r="O798" i="20"/>
  <c r="EP808" i="19"/>
  <c r="O271" i="20"/>
  <c r="EP225" i="19"/>
  <c r="O596" i="20"/>
  <c r="EP795" i="19"/>
  <c r="O170" i="20"/>
  <c r="EP94" i="19"/>
  <c r="O763" i="20"/>
  <c r="EP253" i="19"/>
  <c r="O529" i="20"/>
  <c r="EP251" i="19"/>
  <c r="O492" i="20"/>
  <c r="EP444" i="19"/>
  <c r="O453" i="20"/>
  <c r="EP564" i="19"/>
  <c r="O733" i="20"/>
  <c r="EP169" i="19"/>
  <c r="O56" i="20"/>
  <c r="EP403" i="19"/>
  <c r="O466" i="20"/>
  <c r="EP448" i="19"/>
  <c r="O459" i="20"/>
  <c r="EP197" i="19"/>
  <c r="O369" i="20"/>
  <c r="EP590" i="19"/>
  <c r="O767" i="20"/>
  <c r="EP360" i="19"/>
  <c r="O568" i="20"/>
  <c r="EP535" i="19"/>
  <c r="O686" i="20"/>
  <c r="EP625" i="19"/>
  <c r="O817" i="20"/>
  <c r="EP555" i="19"/>
  <c r="O721" i="20"/>
  <c r="EP610" i="19"/>
  <c r="O796" i="20"/>
  <c r="EP76" i="19"/>
  <c r="O19" i="20"/>
  <c r="EP856" i="19"/>
  <c r="O616" i="20"/>
  <c r="EP9" i="19"/>
  <c r="O566" i="20"/>
  <c r="EP737" i="19"/>
  <c r="O131" i="20"/>
  <c r="EP196" i="19"/>
  <c r="O319" i="20"/>
  <c r="EP178" i="19"/>
  <c r="O354" i="20"/>
  <c r="EP608" i="19"/>
  <c r="O791" i="20"/>
  <c r="EP423" i="19"/>
  <c r="O382" i="20"/>
  <c r="EP414" i="19"/>
  <c r="O182" i="20"/>
  <c r="EP606" i="19"/>
  <c r="O792" i="20"/>
  <c r="EP107" i="19"/>
  <c r="O50" i="20"/>
  <c r="EP715" i="19"/>
  <c r="O69" i="20"/>
  <c r="EP474" i="19"/>
  <c r="O331" i="20"/>
  <c r="EP131" i="19"/>
  <c r="O488" i="20"/>
  <c r="EP890" i="19"/>
  <c r="O747" i="20"/>
  <c r="EP700" i="19"/>
  <c r="O679" i="20"/>
  <c r="EP166" i="19"/>
  <c r="O34" i="20"/>
  <c r="EP400" i="19"/>
  <c r="O581" i="20"/>
  <c r="EP280" i="19"/>
  <c r="O92" i="20"/>
  <c r="EP86" i="19"/>
  <c r="O341" i="20"/>
  <c r="EP30" i="19"/>
  <c r="O545" i="20"/>
  <c r="EP422" i="19"/>
  <c r="O381" i="20"/>
  <c r="EP616" i="19"/>
  <c r="O806" i="20"/>
  <c r="EP714" i="19"/>
  <c r="O73" i="20"/>
  <c r="EP469" i="19"/>
  <c r="O301" i="20"/>
  <c r="EP150" i="19"/>
  <c r="O538" i="20"/>
  <c r="EP78" i="19"/>
  <c r="O108" i="20"/>
  <c r="EP582" i="19"/>
  <c r="O756" i="20"/>
  <c r="EP744" i="19"/>
  <c r="O683" i="20"/>
  <c r="EP440" i="19"/>
  <c r="O449" i="20"/>
  <c r="EP647" i="19"/>
  <c r="O853" i="20"/>
  <c r="EP39" i="19"/>
  <c r="O32" i="20"/>
  <c r="EP710" i="19"/>
  <c r="O46" i="20"/>
  <c r="EP126" i="19"/>
  <c r="O483" i="20"/>
  <c r="EP284" i="19"/>
  <c r="O100" i="20"/>
  <c r="EP65" i="19"/>
  <c r="O130" i="20"/>
  <c r="EP639" i="19"/>
  <c r="O830" i="20"/>
  <c r="EP342" i="19"/>
  <c r="O88" i="20"/>
  <c r="EP303" i="19"/>
  <c r="O292" i="20"/>
  <c r="EP290" i="19"/>
  <c r="O105" i="20"/>
  <c r="EP796" i="19"/>
  <c r="O345" i="20"/>
  <c r="EP262" i="19"/>
  <c r="O534" i="20"/>
  <c r="EP63" i="19"/>
  <c r="O122" i="20"/>
  <c r="EP868" i="19"/>
  <c r="O76" i="20"/>
  <c r="EP380" i="19"/>
  <c r="O164" i="20"/>
  <c r="EP22" i="19"/>
  <c r="O618" i="20"/>
  <c r="EP328" i="19"/>
  <c r="O335" i="20"/>
  <c r="EP82" i="19"/>
  <c r="O499" i="20"/>
  <c r="EP746" i="19"/>
  <c r="O719" i="20"/>
  <c r="EP869" i="19"/>
  <c r="O83" i="20"/>
  <c r="EP114" i="19"/>
  <c r="O260" i="20"/>
  <c r="EP32" i="19"/>
  <c r="O558" i="20"/>
  <c r="EP548" i="19"/>
  <c r="O708" i="20"/>
  <c r="EP510" i="19"/>
  <c r="O723" i="20"/>
  <c r="EP136" i="19"/>
  <c r="O776" i="20"/>
  <c r="EP33" i="19"/>
  <c r="O560" i="20"/>
  <c r="EP407" i="19"/>
  <c r="O548" i="20"/>
  <c r="EP707" i="19"/>
  <c r="O258" i="20"/>
  <c r="EP886" i="19"/>
  <c r="O700" i="20"/>
  <c r="EP90" i="19"/>
  <c r="O263" i="20"/>
  <c r="EP852" i="19"/>
  <c r="O247" i="20"/>
  <c r="EP723" i="19"/>
  <c r="O205" i="20"/>
  <c r="EP351" i="19"/>
  <c r="O500" i="20"/>
  <c r="EP237" i="19"/>
  <c r="O8" i="20"/>
  <c r="EP800" i="19"/>
  <c r="O197" i="20"/>
  <c r="EP741" i="19"/>
  <c r="O635" i="20"/>
  <c r="EP267" i="19"/>
  <c r="O198" i="20"/>
  <c r="EP359" i="19"/>
  <c r="O556" i="20"/>
  <c r="EP792" i="19"/>
  <c r="O156" i="20"/>
  <c r="EP381" i="19"/>
  <c r="O372" i="20"/>
  <c r="EP496" i="19"/>
  <c r="O665" i="20"/>
  <c r="EP443" i="19"/>
  <c r="O452" i="20"/>
  <c r="EP839" i="19"/>
  <c r="O800" i="20"/>
  <c r="EP115" i="19"/>
  <c r="O306" i="20"/>
  <c r="EO160" i="19"/>
  <c r="E27" i="21" s="1"/>
  <c r="N578" i="20"/>
  <c r="EP84" i="19"/>
  <c r="O65" i="20"/>
  <c r="EP733" i="19"/>
  <c r="O278" i="20"/>
  <c r="EP725" i="19"/>
  <c r="O281" i="20"/>
  <c r="EP369" i="19"/>
  <c r="O611" i="20"/>
  <c r="EP436" i="19"/>
  <c r="O445" i="20"/>
  <c r="EP428" i="19"/>
  <c r="O645" i="20"/>
  <c r="EP109" i="19"/>
  <c r="O67" i="20"/>
  <c r="EP222" i="19"/>
  <c r="O595" i="20"/>
  <c r="EP426" i="19"/>
  <c r="O62" i="20"/>
  <c r="EP268" i="19"/>
  <c r="O48" i="20"/>
  <c r="EP887" i="19"/>
  <c r="O704" i="20"/>
  <c r="EP454" i="19"/>
  <c r="O470" i="20"/>
  <c r="EP455" i="19"/>
  <c r="O471" i="20"/>
  <c r="EP49" i="19"/>
  <c r="O230" i="20"/>
  <c r="EP769" i="19"/>
  <c r="O738" i="20"/>
  <c r="EP162" i="19"/>
  <c r="O613" i="20"/>
  <c r="EP799" i="19"/>
  <c r="O188" i="20"/>
  <c r="EP528" i="19"/>
  <c r="O165" i="20"/>
  <c r="EP43" i="19"/>
  <c r="O135" i="20"/>
  <c r="EP305" i="19"/>
  <c r="O152" i="20"/>
  <c r="EP720" i="19"/>
  <c r="O169" i="20"/>
  <c r="EP62" i="19"/>
  <c r="O112" i="20"/>
  <c r="EP368" i="19"/>
  <c r="O610" i="20"/>
  <c r="EP307" i="19"/>
  <c r="O154" i="20"/>
  <c r="EP135" i="19"/>
  <c r="O533" i="20"/>
  <c r="EP442" i="19"/>
  <c r="O451" i="20"/>
  <c r="EP123" i="19"/>
  <c r="O480" i="20"/>
  <c r="EP294" i="19"/>
  <c r="O121" i="20"/>
  <c r="EP233" i="19"/>
  <c r="O41" i="20"/>
  <c r="EP388" i="19"/>
  <c r="O349" i="20"/>
  <c r="EP316" i="19"/>
  <c r="O202" i="20"/>
  <c r="EP546" i="19"/>
  <c r="O703" i="20"/>
  <c r="EP216" i="19"/>
  <c r="O799" i="20"/>
  <c r="EP332" i="19"/>
  <c r="O385" i="20"/>
  <c r="EP327" i="19"/>
  <c r="O334" i="20"/>
  <c r="EP235" i="19"/>
  <c r="O249" i="20"/>
  <c r="EP209" i="19"/>
  <c r="O639" i="20"/>
  <c r="EP472" i="19"/>
  <c r="O329" i="20"/>
  <c r="EP248" i="19"/>
  <c r="O522" i="20"/>
  <c r="EP759" i="19"/>
  <c r="O661" i="20"/>
  <c r="EP100" i="19"/>
  <c r="O28" i="20"/>
  <c r="EP287" i="19"/>
  <c r="O103" i="20"/>
  <c r="EP81" i="19"/>
  <c r="O119" i="20"/>
  <c r="EP767" i="19"/>
  <c r="O724" i="20"/>
  <c r="EP103" i="19"/>
  <c r="O282" i="20"/>
  <c r="EP68" i="19"/>
  <c r="O189" i="20"/>
  <c r="EP527" i="19"/>
  <c r="O70" i="20"/>
  <c r="EP597" i="19"/>
  <c r="O777" i="20"/>
  <c r="EP579" i="19"/>
  <c r="O757" i="20"/>
  <c r="EP263" i="19"/>
  <c r="O535" i="20"/>
  <c r="EP261" i="19"/>
  <c r="O532" i="20"/>
  <c r="EP580" i="19"/>
  <c r="O755" i="20"/>
  <c r="EP875" i="19"/>
  <c r="O215" i="20"/>
  <c r="EP217" i="19"/>
  <c r="O846" i="20"/>
  <c r="EP438" i="19"/>
  <c r="O447" i="20"/>
  <c r="EP85" i="19"/>
  <c r="O126" i="20"/>
  <c r="EP421" i="19"/>
  <c r="O380" i="20"/>
  <c r="EP628" i="19"/>
  <c r="O819" i="20"/>
  <c r="EP413" i="19"/>
  <c r="O603" i="20"/>
  <c r="EP871" i="19"/>
  <c r="O96" i="20"/>
  <c r="EP634" i="19"/>
  <c r="O825" i="20"/>
  <c r="EP386" i="19"/>
  <c r="O304" i="20"/>
  <c r="EP274" i="19"/>
  <c r="O342" i="20"/>
  <c r="EP172" i="19"/>
  <c r="O63" i="20"/>
  <c r="EP638" i="19"/>
  <c r="O829" i="20"/>
  <c r="EP683" i="19"/>
  <c r="O649" i="20"/>
  <c r="EP514" i="19"/>
  <c r="O224" i="20"/>
  <c r="EP803" i="19"/>
  <c r="O228" i="20"/>
  <c r="EP435" i="19"/>
  <c r="O444" i="20"/>
  <c r="EP633" i="19"/>
  <c r="O824" i="20"/>
  <c r="EP89" i="19"/>
  <c r="O262" i="20"/>
  <c r="EP789" i="19"/>
  <c r="O141" i="20"/>
  <c r="EP773" i="19"/>
  <c r="O802" i="20"/>
  <c r="EP563" i="19"/>
  <c r="O732" i="20"/>
  <c r="EP282" i="19"/>
  <c r="O98" i="20"/>
  <c r="EP193" i="19"/>
  <c r="O303" i="20"/>
  <c r="EP632" i="19"/>
  <c r="O823" i="20"/>
  <c r="EP642" i="19"/>
  <c r="O833" i="20"/>
  <c r="EP804" i="19"/>
  <c r="O223" i="20"/>
  <c r="EP298" i="19"/>
  <c r="O350" i="20"/>
  <c r="EP883" i="19"/>
  <c r="O636" i="20"/>
  <c r="EP44" i="19"/>
  <c r="O149" i="20"/>
  <c r="EP530" i="19"/>
  <c r="O257" i="20"/>
  <c r="EP95" i="19"/>
  <c r="O812" i="20"/>
  <c r="EP279" i="19"/>
  <c r="O91" i="20"/>
  <c r="EP445" i="19"/>
  <c r="O455" i="20"/>
  <c r="EP830" i="19"/>
  <c r="O167" i="20"/>
  <c r="EP501" i="19"/>
  <c r="O714" i="20"/>
  <c r="EP521" i="19"/>
  <c r="O24" i="20"/>
  <c r="EP592" i="19"/>
  <c r="O768" i="20"/>
  <c r="EP58" i="19"/>
  <c r="O47" i="20"/>
  <c r="EP819" i="19"/>
  <c r="O323" i="20"/>
  <c r="EP447" i="19"/>
  <c r="O457" i="20"/>
  <c r="EP631" i="19"/>
  <c r="O822" i="20"/>
  <c r="EP276" i="19"/>
  <c r="O89" i="20"/>
  <c r="EP180" i="19"/>
  <c r="O163" i="20"/>
  <c r="EP212" i="19"/>
  <c r="O664" i="20"/>
  <c r="EP385" i="19"/>
  <c r="O250" i="20"/>
  <c r="EP149" i="19"/>
  <c r="O537" i="20"/>
  <c r="EP102" i="19"/>
  <c r="O239" i="20"/>
  <c r="EP429" i="19"/>
  <c r="O653" i="20"/>
  <c r="EP762" i="19"/>
  <c r="O670" i="20"/>
  <c r="EP224" i="19"/>
  <c r="O599" i="20"/>
  <c r="EP249" i="19"/>
  <c r="O476" i="20"/>
  <c r="EP17" i="19"/>
  <c r="O604" i="20"/>
  <c r="EP620" i="19"/>
  <c r="O810" i="20"/>
  <c r="EP382" i="19"/>
  <c r="O216" i="20"/>
  <c r="EP811" i="19"/>
  <c r="O274" i="20"/>
  <c r="EP755" i="19"/>
  <c r="O42" i="20"/>
  <c r="EP66" i="19"/>
  <c r="O138" i="20"/>
  <c r="EP524" i="19"/>
  <c r="O111" i="20"/>
  <c r="EP559" i="19"/>
  <c r="O728" i="20"/>
  <c r="EP507" i="19"/>
  <c r="O838" i="20"/>
  <c r="EP401" i="19"/>
  <c r="O461" i="20"/>
  <c r="EP722" i="19"/>
  <c r="O194" i="20"/>
  <c r="EP523" i="19"/>
  <c r="O109" i="20"/>
  <c r="EP226" i="19"/>
  <c r="O577" i="20"/>
  <c r="EP515" i="19"/>
  <c r="O232" i="20"/>
  <c r="EP31" i="19"/>
  <c r="O557" i="20"/>
  <c r="EP500" i="19"/>
  <c r="O842" i="20"/>
  <c r="EP433" i="19"/>
  <c r="O442" i="20"/>
  <c r="EP198" i="19"/>
  <c r="O373" i="20"/>
  <c r="EP602" i="19"/>
  <c r="O784" i="20"/>
  <c r="EP701" i="19"/>
  <c r="O685" i="20"/>
  <c r="EP215" i="19"/>
  <c r="O707" i="20"/>
  <c r="EP10" i="19"/>
  <c r="O565" i="20"/>
  <c r="EP648" i="19"/>
  <c r="O854" i="20"/>
  <c r="EP539" i="19"/>
  <c r="O694" i="20"/>
  <c r="EP542" i="19"/>
  <c r="O697" i="20"/>
  <c r="EP611" i="19"/>
  <c r="O797" i="20"/>
  <c r="EP569" i="19"/>
  <c r="O736" i="20"/>
  <c r="EP517" i="19"/>
  <c r="O320" i="20"/>
  <c r="EP424" i="19"/>
  <c r="O383" i="20"/>
  <c r="EP557" i="19"/>
  <c r="O726" i="20"/>
  <c r="EP362" i="19"/>
  <c r="O585" i="20"/>
  <c r="EP345" i="19"/>
  <c r="O352" i="20"/>
  <c r="EP154" i="19"/>
  <c r="O541" i="20"/>
  <c r="EP687" i="19"/>
  <c r="O655" i="20"/>
  <c r="EP127" i="19"/>
  <c r="O484" i="20"/>
  <c r="EP56" i="19"/>
  <c r="O243" i="20"/>
  <c r="EP589" i="19"/>
  <c r="O640" i="20"/>
  <c r="EP391" i="19"/>
  <c r="O348" i="20"/>
  <c r="EP695" i="19"/>
  <c r="O667" i="20"/>
  <c r="EP842" i="19"/>
  <c r="O212" i="20"/>
  <c r="EP140" i="19"/>
  <c r="O553" i="20"/>
  <c r="EP15" i="19"/>
  <c r="O593" i="20"/>
  <c r="EP92" i="19"/>
  <c r="O642" i="20"/>
  <c r="EP155" i="19"/>
  <c r="O542" i="20"/>
  <c r="EP742" i="19"/>
  <c r="O641" i="20"/>
  <c r="EP644" i="19"/>
  <c r="O843" i="20"/>
  <c r="EP452" i="19"/>
  <c r="O468" i="20"/>
  <c r="EP738" i="19"/>
  <c r="O291" i="20"/>
  <c r="EP476" i="19"/>
  <c r="O363" i="20"/>
  <c r="EP137" i="19"/>
  <c r="O788" i="20"/>
  <c r="EP213" i="19"/>
  <c r="O673" i="20"/>
  <c r="EP343" i="19"/>
  <c r="O82" i="20"/>
  <c r="EP857" i="19"/>
  <c r="O293" i="20"/>
  <c r="EP802" i="19"/>
  <c r="O316" i="20"/>
  <c r="EP319" i="19"/>
  <c r="O227" i="20"/>
  <c r="EP603" i="19"/>
  <c r="O787" i="20"/>
  <c r="EP285" i="19"/>
  <c r="O161" i="20"/>
  <c r="EP124" i="19"/>
  <c r="O481" i="20"/>
  <c r="EP52" i="19"/>
  <c r="O379" i="20"/>
  <c r="EP24" i="19"/>
  <c r="O620" i="20"/>
  <c r="EP314" i="19"/>
  <c r="O195" i="20"/>
  <c r="EP146" i="19"/>
  <c r="O612" i="20"/>
  <c r="EP38" i="19"/>
  <c r="O572" i="20"/>
  <c r="EP191" i="19"/>
  <c r="O200" i="20"/>
  <c r="EP768" i="19"/>
  <c r="O737" i="20"/>
  <c r="EP543" i="19"/>
  <c r="O698" i="20"/>
  <c r="EP790" i="19"/>
  <c r="O142" i="20"/>
  <c r="EP171" i="19"/>
  <c r="O265" i="20"/>
  <c r="EP615" i="19"/>
  <c r="O805" i="20"/>
  <c r="EP265" i="19"/>
  <c r="O248" i="20"/>
  <c r="EP584" i="19"/>
  <c r="O760" i="20"/>
  <c r="EP72" i="19"/>
  <c r="O15" i="20"/>
  <c r="EP460" i="19"/>
  <c r="O251" i="20"/>
  <c r="EP858" i="19"/>
  <c r="O313" i="20"/>
  <c r="EP607" i="19"/>
  <c r="O790" i="20"/>
  <c r="EP286" i="19"/>
  <c r="O162" i="20"/>
  <c r="EP464" i="19"/>
  <c r="O296" i="20"/>
  <c r="EP346" i="19"/>
  <c r="O155" i="20"/>
  <c r="EP540" i="19"/>
  <c r="O695" i="20"/>
  <c r="EP585" i="19"/>
  <c r="O764" i="20"/>
  <c r="EP349" i="19"/>
  <c r="O279" i="20"/>
  <c r="EP122" i="19"/>
  <c r="O479" i="20"/>
  <c r="EP717" i="19"/>
  <c r="O79" i="20"/>
  <c r="EP827" i="19"/>
  <c r="O583" i="20"/>
  <c r="EP389" i="19"/>
  <c r="O259" i="20"/>
  <c r="EP551" i="19"/>
  <c r="O711" i="20"/>
  <c r="EP116" i="19"/>
  <c r="O176" i="20"/>
  <c r="EP691" i="19"/>
  <c r="O660" i="20"/>
  <c r="EP390" i="19"/>
  <c r="O311" i="20"/>
  <c r="EP330" i="19"/>
  <c r="O337" i="20"/>
  <c r="EP264" i="19"/>
  <c r="O22" i="20"/>
  <c r="EP396" i="19"/>
  <c r="O191" i="20"/>
  <c r="EP12" i="19"/>
  <c r="O559" i="20"/>
  <c r="EP372" i="19"/>
  <c r="O39" i="20"/>
  <c r="EP238" i="19"/>
  <c r="O10" i="20"/>
  <c r="EP568" i="19"/>
  <c r="O740" i="20"/>
  <c r="EP813" i="19"/>
  <c r="O312" i="20"/>
  <c r="EP470" i="19"/>
  <c r="O302" i="20"/>
  <c r="EP195" i="19"/>
  <c r="O307" i="20"/>
  <c r="EP727" i="19"/>
  <c r="O318" i="20"/>
  <c r="EP618" i="19"/>
  <c r="O808" i="20"/>
  <c r="EP281" i="19"/>
  <c r="O308" i="20"/>
  <c r="EP16" i="19"/>
  <c r="O594" i="20"/>
  <c r="EP704" i="19"/>
  <c r="O38" i="20"/>
  <c r="EP309" i="19"/>
  <c r="O174" i="20"/>
  <c r="EP357" i="19"/>
  <c r="O550" i="20"/>
  <c r="EP828" i="19"/>
  <c r="O584" i="20"/>
  <c r="EP560" i="19"/>
  <c r="O729" i="20"/>
  <c r="EP756" i="19"/>
  <c r="O238" i="20"/>
  <c r="EP552" i="19"/>
  <c r="O712" i="20"/>
  <c r="EP764" i="19"/>
  <c r="O702" i="20"/>
  <c r="EP541" i="19"/>
  <c r="O696" i="20"/>
  <c r="EP143" i="19"/>
  <c r="O463" i="20"/>
  <c r="EP595" i="19"/>
  <c r="O775" i="20"/>
  <c r="EP270" i="19"/>
  <c r="O71" i="20"/>
  <c r="EP35" i="19"/>
  <c r="O562" i="20"/>
  <c r="EP793" i="19"/>
  <c r="O157" i="20"/>
  <c r="EP836" i="19"/>
  <c r="O356" i="20"/>
  <c r="EP649" i="19"/>
  <c r="O852" i="20"/>
  <c r="EP765" i="19"/>
  <c r="O716" i="20"/>
  <c r="EO37" i="19"/>
  <c r="E7" i="21" s="1"/>
  <c r="N564" i="20"/>
  <c r="M632" i="20"/>
  <c r="M903" i="20"/>
  <c r="M905" i="20" s="1"/>
  <c r="M439" i="20"/>
  <c r="M965" i="20" s="1"/>
  <c r="N904" i="20"/>
  <c r="N633" i="20"/>
  <c r="M4" i="21"/>
  <c r="N4" i="21" s="1"/>
  <c r="N544" i="20"/>
  <c r="N20" i="20"/>
  <c r="N7" i="20"/>
  <c r="EJ903" i="19"/>
  <c r="K30" i="21" l="1"/>
  <c r="O439" i="20"/>
  <c r="O904" i="20"/>
  <c r="O515" i="20"/>
  <c r="M3" i="21"/>
  <c r="N3" i="21" s="1"/>
  <c r="B3" i="26"/>
  <c r="D3" i="26" s="1"/>
  <c r="N21" i="27"/>
  <c r="N438" i="27" s="1"/>
  <c r="L20" i="21"/>
  <c r="EO376" i="19"/>
  <c r="EO903" i="19" s="1"/>
  <c r="M964" i="27"/>
  <c r="M966" i="27" s="1"/>
  <c r="EP37" i="19"/>
  <c r="O564" i="20"/>
  <c r="EP160" i="19"/>
  <c r="O578" i="20"/>
  <c r="EN903" i="19"/>
  <c r="M634" i="20"/>
  <c r="M964" i="20"/>
  <c r="M966" i="20" s="1"/>
  <c r="N903" i="20"/>
  <c r="N905" i="20" s="1"/>
  <c r="N632" i="20"/>
  <c r="M440" i="20"/>
  <c r="N439" i="20"/>
  <c r="N965" i="20" s="1"/>
  <c r="N536" i="20"/>
  <c r="D14" i="26"/>
  <c r="B15" i="26"/>
  <c r="D15" i="26" s="1"/>
  <c r="O20" i="20"/>
  <c r="O544" i="20"/>
  <c r="O7" i="20"/>
  <c r="O536" i="20"/>
  <c r="N13" i="20"/>
  <c r="O13" i="20"/>
  <c r="EK903" i="19"/>
  <c r="F79" i="21"/>
  <c r="F20" i="21"/>
  <c r="F70" i="21"/>
  <c r="O965" i="20" l="1"/>
  <c r="O21" i="27"/>
  <c r="O438" i="27" s="1"/>
  <c r="O440" i="27" s="1"/>
  <c r="O21" i="20"/>
  <c r="EP376" i="19"/>
  <c r="EP903" i="19" s="1"/>
  <c r="L16" i="21"/>
  <c r="L3" i="21"/>
  <c r="E43" i="21"/>
  <c r="N440" i="27"/>
  <c r="N964" i="27"/>
  <c r="N966" i="27" s="1"/>
  <c r="N634" i="20"/>
  <c r="N964" i="20"/>
  <c r="N966" i="20" s="1"/>
  <c r="N440" i="20"/>
  <c r="O632" i="20"/>
  <c r="O903" i="20"/>
  <c r="O905" i="20" s="1"/>
  <c r="F87" i="21"/>
  <c r="F89" i="21"/>
  <c r="F75" i="21"/>
  <c r="F71" i="21"/>
  <c r="F31" i="21"/>
  <c r="F86" i="21"/>
  <c r="F83" i="21"/>
  <c r="F48" i="21"/>
  <c r="M2" i="21"/>
  <c r="O438" i="20" l="1"/>
  <c r="O964" i="20" s="1"/>
  <c r="O966" i="20" s="1"/>
  <c r="O964" i="27"/>
  <c r="O966" i="27" s="1"/>
  <c r="O634" i="20"/>
  <c r="N2" i="21"/>
  <c r="F2" i="21"/>
  <c r="F23" i="21"/>
  <c r="F9" i="21"/>
  <c r="F69" i="21"/>
  <c r="F34" i="21"/>
  <c r="F28" i="21"/>
  <c r="F67" i="21"/>
  <c r="O440" i="20" l="1"/>
  <c r="F50" i="21"/>
  <c r="F60" i="21"/>
  <c r="F25" i="21"/>
  <c r="F58" i="21"/>
  <c r="F47" i="21" l="1"/>
  <c r="F59" i="21"/>
  <c r="F51" i="21"/>
  <c r="F22" i="21" l="1"/>
  <c r="F82" i="21"/>
  <c r="B7" i="26" l="1"/>
  <c r="D7" i="26" s="1"/>
  <c r="M7" i="21"/>
  <c r="N7" i="21" s="1"/>
  <c r="F13" i="21"/>
  <c r="F14" i="21"/>
  <c r="F45" i="21"/>
  <c r="F63" i="21" l="1"/>
  <c r="F35" i="21"/>
  <c r="F5" i="21"/>
  <c r="F12" i="21"/>
  <c r="F6" i="21"/>
  <c r="F56" i="21" l="1"/>
  <c r="F39" i="21" l="1"/>
  <c r="F57" i="21"/>
  <c r="M13" i="21"/>
  <c r="N13" i="21" s="1"/>
  <c r="F88" i="21"/>
  <c r="F80" i="21"/>
  <c r="F46" i="21" l="1"/>
  <c r="F90" i="21"/>
  <c r="F72" i="21"/>
  <c r="F42" i="21"/>
  <c r="F85" i="21" l="1"/>
  <c r="F78" i="21"/>
  <c r="F52" i="21"/>
  <c r="F54" i="21" l="1"/>
  <c r="F53" i="21"/>
  <c r="F17" i="21"/>
  <c r="F4" i="21"/>
  <c r="F73" i="21"/>
  <c r="F61" i="21" l="1"/>
  <c r="F84" i="21"/>
  <c r="M5" i="21" l="1"/>
  <c r="N5" i="21" s="1"/>
  <c r="F65" i="21"/>
  <c r="F33" i="21"/>
  <c r="F18" i="21"/>
  <c r="D6" i="26" l="1"/>
  <c r="D5" i="26"/>
  <c r="M6" i="21"/>
  <c r="N6" i="21" s="1"/>
  <c r="F77" i="21"/>
  <c r="F76" i="21"/>
  <c r="F36" i="21" l="1"/>
  <c r="F30" i="21"/>
  <c r="F10" i="21" l="1"/>
  <c r="M19" i="21" l="1"/>
  <c r="N19" i="21" s="1"/>
  <c r="F26" i="21"/>
  <c r="F44" i="21"/>
  <c r="F66" i="21"/>
  <c r="F24" i="21" l="1"/>
  <c r="F64" i="21"/>
  <c r="F8" i="21"/>
  <c r="F19" i="21" l="1"/>
  <c r="F3" i="21"/>
  <c r="F74" i="21"/>
  <c r="F68" i="21"/>
  <c r="M21" i="21" l="1"/>
  <c r="N21" i="21" s="1"/>
  <c r="F91" i="21"/>
  <c r="F40" i="21" l="1"/>
  <c r="F29" i="21" l="1"/>
  <c r="F43" i="21" l="1"/>
  <c r="F62" i="21"/>
  <c r="M18" i="21"/>
  <c r="N18" i="21" s="1"/>
  <c r="F49" i="21"/>
  <c r="F55" i="21" l="1"/>
  <c r="F27" i="21"/>
  <c r="M17" i="21"/>
  <c r="N17" i="21" s="1"/>
  <c r="F41" i="21"/>
  <c r="F21" i="21" l="1"/>
  <c r="M16" i="21"/>
  <c r="N16" i="21" s="1"/>
  <c r="F38" i="21"/>
  <c r="M15" i="21"/>
  <c r="N15" i="21" s="1"/>
  <c r="F11" i="21"/>
  <c r="F7" i="21" l="1"/>
  <c r="M20" i="21" l="1"/>
  <c r="N20" i="21" s="1"/>
  <c r="D92" i="21" l="1"/>
  <c r="F37" i="21"/>
  <c r="F92" i="21" s="1"/>
  <c r="B8" i="26"/>
  <c r="M8" i="21" l="1"/>
  <c r="K9" i="21"/>
  <c r="K22" i="21"/>
  <c r="M14" i="21"/>
  <c r="E92" i="21"/>
  <c r="D8" i="26" l="1"/>
  <c r="D9" i="26" s="1"/>
  <c r="B9" i="26"/>
  <c r="N8" i="21"/>
  <c r="N9" i="21" s="1"/>
  <c r="M9" i="21"/>
  <c r="M22" i="21"/>
  <c r="N14" i="21"/>
  <c r="N22" i="21" s="1"/>
  <c r="L22" i="21"/>
  <c r="L9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<sst xmlns="http://schemas.openxmlformats.org/spreadsheetml/2006/main" count="11192" uniqueCount="2427">
  <si>
    <t>2034780  Ragle, Inc.</t>
  </si>
  <si>
    <t>Manual Entry</t>
  </si>
  <si>
    <t>Book Asset Detail    1/01/25 - 12/31/25</t>
  </si>
  <si>
    <t>Calculated</t>
  </si>
  <si>
    <t>35-1878024</t>
  </si>
  <si>
    <t>FYE: 12/31/2025</t>
  </si>
  <si>
    <t>Calculate up to date months?</t>
  </si>
  <si>
    <t>Date Put</t>
  </si>
  <si>
    <t>Date</t>
  </si>
  <si>
    <t>RH</t>
  </si>
  <si>
    <t>Asset</t>
  </si>
  <si>
    <t>Division</t>
  </si>
  <si>
    <t>Depr.</t>
  </si>
  <si>
    <t>Salvage</t>
  </si>
  <si>
    <t>Section</t>
  </si>
  <si>
    <t xml:space="preserve">Per </t>
  </si>
  <si>
    <t>Per</t>
  </si>
  <si>
    <t>Months</t>
  </si>
  <si>
    <t>YTD</t>
  </si>
  <si>
    <t>Division per</t>
  </si>
  <si>
    <t>In Service</t>
  </si>
  <si>
    <t>Sold</t>
  </si>
  <si>
    <t>Number</t>
  </si>
  <si>
    <t>Item Category</t>
  </si>
  <si>
    <t>Item/Description</t>
  </si>
  <si>
    <t>Cost</t>
  </si>
  <si>
    <t># Yrs</t>
  </si>
  <si>
    <t>Value</t>
  </si>
  <si>
    <t>Year</t>
  </si>
  <si>
    <t>Mo.</t>
  </si>
  <si>
    <t># mo</t>
  </si>
  <si>
    <t>Amnt</t>
  </si>
  <si>
    <t>Cum A/D</t>
  </si>
  <si>
    <t>Net Val</t>
  </si>
  <si>
    <t>Depreciable Val</t>
  </si>
  <si>
    <t>CY Depr</t>
  </si>
  <si>
    <t>Remaining</t>
  </si>
  <si>
    <t>Depreciation</t>
  </si>
  <si>
    <t>Change Sheet</t>
  </si>
  <si>
    <t>Change?</t>
  </si>
  <si>
    <t>Acquired</t>
  </si>
  <si>
    <t>10T-01</t>
  </si>
  <si>
    <t>TRAILERS</t>
  </si>
  <si>
    <t>2004 BETTERBILT 10000LB BLACK</t>
  </si>
  <si>
    <t>10T-02</t>
  </si>
  <si>
    <t>2013 TOP HAT 18' TRAILER</t>
  </si>
  <si>
    <t>10T-03</t>
  </si>
  <si>
    <t>10,000 LBS DUMP TRAILER</t>
  </si>
  <si>
    <t>10T-06</t>
  </si>
  <si>
    <t>18' UTILITY TRAILER</t>
  </si>
  <si>
    <t>12T-01</t>
  </si>
  <si>
    <t>2004 CORN PRO 12000LB BLACK</t>
  </si>
  <si>
    <t>14T-02</t>
  </si>
  <si>
    <t>14T BETTER BUILT TRAILER</t>
  </si>
  <si>
    <t>14T-26</t>
  </si>
  <si>
    <t>2022 CORNPRO UT-23 HT</t>
  </si>
  <si>
    <t>14T-27</t>
  </si>
  <si>
    <t>2022 CORNPRO UT-21 HT</t>
  </si>
  <si>
    <t>14T-28</t>
  </si>
  <si>
    <t>14T-34</t>
  </si>
  <si>
    <t>14T-36</t>
  </si>
  <si>
    <t>2023 Southland SL714-14K T/A</t>
  </si>
  <si>
    <t>14T-37</t>
  </si>
  <si>
    <t>2023 Southland SL714-14K 14ft</t>
  </si>
  <si>
    <t>14T-38</t>
  </si>
  <si>
    <t>2023 X-ON 16X83 P6029597</t>
  </si>
  <si>
    <t>14T-39</t>
  </si>
  <si>
    <t>2023 102 X 20 BP HD</t>
  </si>
  <si>
    <t>14T-40</t>
  </si>
  <si>
    <t>2024 CORNPRO UT-23HT</t>
  </si>
  <si>
    <t>14T-41</t>
  </si>
  <si>
    <t>2022 CORNPRO UT-23 7K E086623</t>
  </si>
  <si>
    <t>14T-42</t>
  </si>
  <si>
    <t>2024 CORNPRO UT-23 7K E086622</t>
  </si>
  <si>
    <t>14T-43</t>
  </si>
  <si>
    <t>2024 CornPro UT-23HT</t>
  </si>
  <si>
    <t>14T-44</t>
  </si>
  <si>
    <t>2025 BIG TEX 14PI-20BK (3167)</t>
  </si>
  <si>
    <t>14T-45</t>
  </si>
  <si>
    <t>2025 BTX 14LP-16BK6P-4 (9889)</t>
  </si>
  <si>
    <t>24T-01</t>
  </si>
  <si>
    <t>24T BETTER BUILT TRAILER</t>
  </si>
  <si>
    <t>30T-01</t>
  </si>
  <si>
    <t>2024 LOAD TRAIL PINTLE W/2 15K AXLES</t>
  </si>
  <si>
    <t>7T-01</t>
  </si>
  <si>
    <t>1993 LOADMASTER 7000LB BLUE 1993</t>
  </si>
  <si>
    <t>7T-06</t>
  </si>
  <si>
    <t>2010 JERRY JAMES 7000LB BLUE</t>
  </si>
  <si>
    <t>7T-07</t>
  </si>
  <si>
    <t>7T-08</t>
  </si>
  <si>
    <t>2005 IMPERIAL 7000LB BLACK TILT</t>
  </si>
  <si>
    <t>7T-09</t>
  </si>
  <si>
    <t>2012 BBT 7000 LB TRAILER</t>
  </si>
  <si>
    <t>7T-10</t>
  </si>
  <si>
    <t>7T-11</t>
  </si>
  <si>
    <t>7T-12</t>
  </si>
  <si>
    <t>2012 BBT 9000 LB 22' TRAILER</t>
  </si>
  <si>
    <t>7T-13</t>
  </si>
  <si>
    <t>TRAILER</t>
  </si>
  <si>
    <t>AC-02</t>
  </si>
  <si>
    <t>MAJOR EQUIPMENT</t>
  </si>
  <si>
    <t>2002 SULLAIR 185H AIR COMPRESSOR</t>
  </si>
  <si>
    <t>AC-04</t>
  </si>
  <si>
    <t>MINOR EQUIPMENT</t>
  </si>
  <si>
    <t>2007 185CFM SULLAIR AIR COMPRESSOR</t>
  </si>
  <si>
    <t>AC-05</t>
  </si>
  <si>
    <t>AC-05 AIR COMPRESSOR</t>
  </si>
  <si>
    <t>AC-08</t>
  </si>
  <si>
    <t>2012 DOOSAN C185 AIR COMPR</t>
  </si>
  <si>
    <t>AC-10</t>
  </si>
  <si>
    <t>2018 KAESER M58 210 CFM AIR COMPR</t>
  </si>
  <si>
    <t>AC-11</t>
  </si>
  <si>
    <t>2012 SULLAIR 185</t>
  </si>
  <si>
    <t>AC-12</t>
  </si>
  <si>
    <t>2012 SULLARI 185</t>
  </si>
  <si>
    <t>AC-18</t>
  </si>
  <si>
    <t>2015 SULLAIR 185DPQ AIR COMP</t>
  </si>
  <si>
    <t>AC-20</t>
  </si>
  <si>
    <t>2016 DOOSAN C185WDZ AIR COMPR</t>
  </si>
  <si>
    <t>AC-23</t>
  </si>
  <si>
    <t>DOOSAN P425HP</t>
  </si>
  <si>
    <t>AC-24</t>
  </si>
  <si>
    <t>AC-25</t>
  </si>
  <si>
    <t>UR COMPRESSOR 175-195 CFM TIER</t>
  </si>
  <si>
    <t>AC-26</t>
  </si>
  <si>
    <t>AC-27</t>
  </si>
  <si>
    <t>AT-01</t>
  </si>
  <si>
    <t>CAT 745 AT-01</t>
  </si>
  <si>
    <t>AT-02</t>
  </si>
  <si>
    <t>CAT 745 AT-02</t>
  </si>
  <si>
    <t>AT-03</t>
  </si>
  <si>
    <t>CAT 745 AT-03</t>
  </si>
  <si>
    <t>AT-04</t>
  </si>
  <si>
    <t>CAT 745 AT-04</t>
  </si>
  <si>
    <t>AT-05</t>
  </si>
  <si>
    <t>2013 BELL B35D G8000 AT-05</t>
  </si>
  <si>
    <t>BH-07</t>
  </si>
  <si>
    <t>CAT 426 BACKHOE</t>
  </si>
  <si>
    <t>BH-10</t>
  </si>
  <si>
    <t>CAT 420E BACKHOE / LOADER</t>
  </si>
  <si>
    <t>BH-11</t>
  </si>
  <si>
    <t>2010 CAT 420EIT BACKHOE</t>
  </si>
  <si>
    <t>BH-14</t>
  </si>
  <si>
    <t>CAT 420E IT BACKHOE/LOADER &amp; asset 261</t>
  </si>
  <si>
    <t>BH-15</t>
  </si>
  <si>
    <t>2014 CAT 420F 4X4 BACKHOE LOADER</t>
  </si>
  <si>
    <t>BH-16</t>
  </si>
  <si>
    <t>2012 420 CAT BACKHOE</t>
  </si>
  <si>
    <t>BH-17</t>
  </si>
  <si>
    <t>2012 CAT 430 BACKHOE LOADER</t>
  </si>
  <si>
    <t>BH-18</t>
  </si>
  <si>
    <t>CAT 420 FIT BACKHOE</t>
  </si>
  <si>
    <t>BH-20</t>
  </si>
  <si>
    <t>2012 CAT 420 FIT</t>
  </si>
  <si>
    <t>BH-21</t>
  </si>
  <si>
    <t>BH-22</t>
  </si>
  <si>
    <t>2015 CAT 420F2 IT 4X4</t>
  </si>
  <si>
    <t>BH-23</t>
  </si>
  <si>
    <t>2015 CAT 420F</t>
  </si>
  <si>
    <t>BH-24</t>
  </si>
  <si>
    <t>2012 CAT 420E IT</t>
  </si>
  <si>
    <t>BLDG-01</t>
  </si>
  <si>
    <t>IMPROVEMENTS</t>
  </si>
  <si>
    <t>CARPET</t>
  </si>
  <si>
    <t>BLDG-02</t>
  </si>
  <si>
    <t>DRYWALL &amp; PAINTING</t>
  </si>
  <si>
    <t>BLDG-03</t>
  </si>
  <si>
    <t>LIGHTING AND WIRING</t>
  </si>
  <si>
    <t>BLDG-04</t>
  </si>
  <si>
    <t>CARPETING NEW OFFICES</t>
  </si>
  <si>
    <t>BLDG-05</t>
  </si>
  <si>
    <t>Landscape</t>
  </si>
  <si>
    <t>BLDG-06</t>
  </si>
  <si>
    <t>Sandproofing and Repairs/Material - Updates</t>
  </si>
  <si>
    <t>BLDG-07</t>
  </si>
  <si>
    <t>ALARM SYSTEM</t>
  </si>
  <si>
    <t>BM-01</t>
  </si>
  <si>
    <t>SHOT BLASTER 20' ZERO TURN</t>
  </si>
  <si>
    <t>BMT-01</t>
  </si>
  <si>
    <t>VEHICLES</t>
  </si>
  <si>
    <t>2017 FORD F550</t>
  </si>
  <si>
    <t>BMT-01'</t>
  </si>
  <si>
    <t>SERVICE BODY FOR CHASSIS</t>
  </si>
  <si>
    <t>BOAT-01</t>
  </si>
  <si>
    <t>PONTOON BOAT</t>
  </si>
  <si>
    <t>BOX-01</t>
  </si>
  <si>
    <t>ROCK BOX</t>
  </si>
  <si>
    <t>BRO-02</t>
  </si>
  <si>
    <t>2006 BROCE BROOM RJ 350</t>
  </si>
  <si>
    <t>BRO-03</t>
  </si>
  <si>
    <t>2005 BROCE RJ350 BROOM</t>
  </si>
  <si>
    <t>BRO-06</t>
  </si>
  <si>
    <t>2012 BROCE BROOM</t>
  </si>
  <si>
    <t>BRO-06'</t>
  </si>
  <si>
    <t>REPLACE ENGINE IN BR0-06</t>
  </si>
  <si>
    <t>BRO-09</t>
  </si>
  <si>
    <t>2014 LAY-MOR SM300</t>
  </si>
  <si>
    <t>BRO-10</t>
  </si>
  <si>
    <t>2014 BROCE KR350</t>
  </si>
  <si>
    <t>BRO-11</t>
  </si>
  <si>
    <t>350 BRC #1</t>
  </si>
  <si>
    <t>BRO-12</t>
  </si>
  <si>
    <t>350 BRC #2</t>
  </si>
  <si>
    <t>BRO-13</t>
  </si>
  <si>
    <t>2017 BROCE 350 BRC</t>
  </si>
  <si>
    <t>BT-01</t>
  </si>
  <si>
    <t>1997 FORD F800 BUCKET TRUCK</t>
  </si>
  <si>
    <t>BT-03</t>
  </si>
  <si>
    <t>2017 FORD F550 BUCKET TRUCK</t>
  </si>
  <si>
    <t>BT-04</t>
  </si>
  <si>
    <t>2015 F-550 C73478</t>
  </si>
  <si>
    <t>BT-05</t>
  </si>
  <si>
    <t>2018 DODGE RAM AT37G</t>
  </si>
  <si>
    <t>CB-01</t>
  </si>
  <si>
    <t>44R 1-1/2CY CONCRETE BUCKET</t>
  </si>
  <si>
    <t>CC-02</t>
  </si>
  <si>
    <t>1998 LINKBELT LS138 CRANE</t>
  </si>
  <si>
    <t>CC-03</t>
  </si>
  <si>
    <t>2013 KOBELCO CK1600G</t>
  </si>
  <si>
    <t>CC-04</t>
  </si>
  <si>
    <t>2018 MANITOWOC 11000-01 11001226</t>
  </si>
  <si>
    <t>CD-01</t>
  </si>
  <si>
    <t>ROME DISC - 8'</t>
  </si>
  <si>
    <t>CD-02</t>
  </si>
  <si>
    <t>OFFSET DISK 14'</t>
  </si>
  <si>
    <t>CD-02'</t>
  </si>
  <si>
    <t>36" DISK BEARING ASSY</t>
  </si>
  <si>
    <t>CD-03</t>
  </si>
  <si>
    <t>MTS 124FT DISK</t>
  </si>
  <si>
    <t>CF-01</t>
  </si>
  <si>
    <t>SEALMASTER CRACK PRO 125DA</t>
  </si>
  <si>
    <t>CFM-01</t>
  </si>
  <si>
    <t>2001 GOMACO C450 DECK MACHINE</t>
  </si>
  <si>
    <t>CFM-01'</t>
  </si>
  <si>
    <t>5' EXTENSION FOR GOMACO C450 (#131)</t>
  </si>
  <si>
    <t>CFM-03</t>
  </si>
  <si>
    <t>GOMACO C450 FINISHING MACHINE</t>
  </si>
  <si>
    <t>CFM-05</t>
  </si>
  <si>
    <t>GOMACO C750 FINISH MACHINE</t>
  </si>
  <si>
    <t>CFM-06</t>
  </si>
  <si>
    <t>GOMACO SPANIT WORK BRIDGE</t>
  </si>
  <si>
    <t>CFM-10</t>
  </si>
  <si>
    <t>BRIDGE DECKING MACHINE W/ TWO 4 &amp; 6 FT SECTNS</t>
  </si>
  <si>
    <t>CFM-11</t>
  </si>
  <si>
    <t>2017 COMMANDER III PAVER</t>
  </si>
  <si>
    <t>CFM-13</t>
  </si>
  <si>
    <t>2004 GOMACO GHP2800</t>
  </si>
  <si>
    <t>CFM-14</t>
  </si>
  <si>
    <t>2010 GOMACO RTP500</t>
  </si>
  <si>
    <t>CFM-14'</t>
  </si>
  <si>
    <t>REHOSE ENTIRE MACHINE</t>
  </si>
  <si>
    <t>CFM-14''</t>
  </si>
  <si>
    <t>CFM-14 UNDERCARRIAGE REPLACED</t>
  </si>
  <si>
    <t>CFM-15</t>
  </si>
  <si>
    <t>GOMACO C-450X</t>
  </si>
  <si>
    <t>CFM-16</t>
  </si>
  <si>
    <t>GOMACO C450 7712</t>
  </si>
  <si>
    <t>CFM-17</t>
  </si>
  <si>
    <t>2011 GOMACO 4000 SPAN 905800-081</t>
  </si>
  <si>
    <t>CFM-18</t>
  </si>
  <si>
    <t>FABCO TRUSS SCREED 22.5' KIT</t>
  </si>
  <si>
    <t>CH-01</t>
  </si>
  <si>
    <t>3 NOTEBOOK INTEL CORE</t>
  </si>
  <si>
    <t>CH-02</t>
  </si>
  <si>
    <t>2 NOTEBOOK INTEL CORE</t>
  </si>
  <si>
    <t>CH-03</t>
  </si>
  <si>
    <t>1 NOTEBOOK INTEL CORE</t>
  </si>
  <si>
    <t>CH-04</t>
  </si>
  <si>
    <t>CH-05</t>
  </si>
  <si>
    <t>CH-06</t>
  </si>
  <si>
    <t>CH-07</t>
  </si>
  <si>
    <t>COMPUTER</t>
  </si>
  <si>
    <t>CH-08</t>
  </si>
  <si>
    <t>NEW LAPTOP</t>
  </si>
  <si>
    <t>CH-09</t>
  </si>
  <si>
    <t>TWO MONITORS</t>
  </si>
  <si>
    <t>CH-10</t>
  </si>
  <si>
    <t>NEW PC AND 2 MONITORS</t>
  </si>
  <si>
    <t>CH-11</t>
  </si>
  <si>
    <t>CH-12</t>
  </si>
  <si>
    <t>TWO COMPUTERS</t>
  </si>
  <si>
    <t>CH-13</t>
  </si>
  <si>
    <t>CH-14</t>
  </si>
  <si>
    <t>2 LAPTOPS - KATIE &amp; SPARE</t>
  </si>
  <si>
    <t>CH-15</t>
  </si>
  <si>
    <t>OFFICE EQUIPMENT</t>
  </si>
  <si>
    <t>HP COLOR COPIER M776ZS</t>
  </si>
  <si>
    <t>CH-15'</t>
  </si>
  <si>
    <t>LAP TOP COMPUTERS</t>
  </si>
  <si>
    <t>CM-01</t>
  </si>
  <si>
    <t>2015 CATERPILLAR CT660</t>
  </si>
  <si>
    <t>CM-02</t>
  </si>
  <si>
    <t>2014 KENWORTH MIXER 17283</t>
  </si>
  <si>
    <t>CM-03</t>
  </si>
  <si>
    <t>2025 WS Polyester Concrete Truck</t>
  </si>
  <si>
    <t>CM-04</t>
  </si>
  <si>
    <t>2012 KW CONCRETE MIXER (23504)</t>
  </si>
  <si>
    <t>CO-01</t>
  </si>
  <si>
    <t>20' CONEX BLUE</t>
  </si>
  <si>
    <t>CO-02</t>
  </si>
  <si>
    <t>CO-11</t>
  </si>
  <si>
    <t>CO-12</t>
  </si>
  <si>
    <t>CONEX STORAGE UNIT</t>
  </si>
  <si>
    <t>CO-13</t>
  </si>
  <si>
    <t>CO-16</t>
  </si>
  <si>
    <t>20' CONNEX TRAILER</t>
  </si>
  <si>
    <t>CO-17</t>
  </si>
  <si>
    <t>20' CONEX OFFICE</t>
  </si>
  <si>
    <t>CP-01</t>
  </si>
  <si>
    <t>CONCRETE PLANT</t>
  </si>
  <si>
    <t>CP-01'</t>
  </si>
  <si>
    <t>DUST COLLECTOR</t>
  </si>
  <si>
    <t>CS-01</t>
  </si>
  <si>
    <t>SOFTWARE</t>
  </si>
  <si>
    <t>FOUNDATION CONSTRUCTION SOFTWARE</t>
  </si>
  <si>
    <t>CS-02</t>
  </si>
  <si>
    <t>FOUNDATION SOFTWARE UPDATE</t>
  </si>
  <si>
    <t>CS-03</t>
  </si>
  <si>
    <t>COMPUTERS</t>
  </si>
  <si>
    <t>NEW SERVER EQUIPMENT</t>
  </si>
  <si>
    <t>CS-04</t>
  </si>
  <si>
    <t>HEAVY JOB SOFTWARE</t>
  </si>
  <si>
    <t>CS-05</t>
  </si>
  <si>
    <t>SOFTWARE UPDATE ON APP</t>
  </si>
  <si>
    <t>CS-06</t>
  </si>
  <si>
    <t>PM FIELD SOFTWARE</t>
  </si>
  <si>
    <t>CS-07</t>
  </si>
  <si>
    <t>MS MBL WINSVRSTDCORE 2019 &amp; INSTALL</t>
  </si>
  <si>
    <t>CS-08</t>
  </si>
  <si>
    <t>SURVEY SOFTWARE OEM 2021</t>
  </si>
  <si>
    <t>CT-01</t>
  </si>
  <si>
    <t>GREAT DANE 45' CARGO WHITE 1983</t>
  </si>
  <si>
    <t>CT-03</t>
  </si>
  <si>
    <t>1999 SOUTHWEST 20' CARGO WHITE</t>
  </si>
  <si>
    <t>CT-04</t>
  </si>
  <si>
    <t>1981 MNN 32' CARGO TRAILER BLUE</t>
  </si>
  <si>
    <t>CT-10</t>
  </si>
  <si>
    <t>CARGO TRAILER</t>
  </si>
  <si>
    <t>CT-22</t>
  </si>
  <si>
    <t>2022 HOMESTEADER 8X16</t>
  </si>
  <si>
    <t>CT-27</t>
  </si>
  <si>
    <t>2022 SPARTAN 7X16</t>
  </si>
  <si>
    <t>CT-28</t>
  </si>
  <si>
    <t>2023 SPARTAN 7X16</t>
  </si>
  <si>
    <t>CV-01</t>
  </si>
  <si>
    <t>2007 FREIGHTLINER MT55</t>
  </si>
  <si>
    <t>D-01</t>
  </si>
  <si>
    <t>CAT D5M DOZER</t>
  </si>
  <si>
    <t>D-03</t>
  </si>
  <si>
    <t>2001 CAT D5M DOZER W/ GPS</t>
  </si>
  <si>
    <t>D-05</t>
  </si>
  <si>
    <t>2002 JD 750CLT DOZER</t>
  </si>
  <si>
    <t>D-06</t>
  </si>
  <si>
    <t>2007 JD 650J LGP DOZER</t>
  </si>
  <si>
    <t>D-08</t>
  </si>
  <si>
    <t>2006 JD 450J LGP DOZER</t>
  </si>
  <si>
    <t>D-08'</t>
  </si>
  <si>
    <t>REPLACE ENGINE ON D-08</t>
  </si>
  <si>
    <t>D-08''</t>
  </si>
  <si>
    <t>NEW UNDERCARRIAGE FOR D-8</t>
  </si>
  <si>
    <t>D-09</t>
  </si>
  <si>
    <t>2007 CAT D6R XW SERIES 111 DOZER</t>
  </si>
  <si>
    <t>D-09'</t>
  </si>
  <si>
    <t>TRIMBLE GPS FOR D6R DOZER</t>
  </si>
  <si>
    <t>D-10'</t>
  </si>
  <si>
    <t>GPS FOR DOZER</t>
  </si>
  <si>
    <t>D-11</t>
  </si>
  <si>
    <t>CAT D6N</t>
  </si>
  <si>
    <t>D-11'</t>
  </si>
  <si>
    <t>TRANSMISSION REBUILD ON D-11</t>
  </si>
  <si>
    <t>D-11''</t>
  </si>
  <si>
    <t>REBUILD UNDERCARRIAGE</t>
  </si>
  <si>
    <t>D-11'''</t>
  </si>
  <si>
    <t>D-12</t>
  </si>
  <si>
    <t>JD 700K DOZER</t>
  </si>
  <si>
    <t>D-12'</t>
  </si>
  <si>
    <t>2019 VA 700JRIPPER</t>
  </si>
  <si>
    <t>D-12''</t>
  </si>
  <si>
    <t>REPLACE COMPLETE UNDERCARRIAGE</t>
  </si>
  <si>
    <t>D-13</t>
  </si>
  <si>
    <t>2016 CAT 3KD DOZER</t>
  </si>
  <si>
    <t>D-14</t>
  </si>
  <si>
    <t>2017 JD 750K</t>
  </si>
  <si>
    <t>D-14'</t>
  </si>
  <si>
    <t>GPS FOR D-14</t>
  </si>
  <si>
    <t>D-14''</t>
  </si>
  <si>
    <t>2017 JD 750K UNDERCARRIAGE REPLACEMENT</t>
  </si>
  <si>
    <t>D-15</t>
  </si>
  <si>
    <t>2018 CATERPILLAR D6K2 LGP</t>
  </si>
  <si>
    <t>D-16</t>
  </si>
  <si>
    <t>2015 CAT D6N LGP</t>
  </si>
  <si>
    <t>D-16'</t>
  </si>
  <si>
    <t>GPS UNIT FOR D-16</t>
  </si>
  <si>
    <t>D-16''</t>
  </si>
  <si>
    <t>RIPPER FOR D-16</t>
  </si>
  <si>
    <t>D-17</t>
  </si>
  <si>
    <t>2015 CAT D6K2 LGP</t>
  </si>
  <si>
    <t>D-18</t>
  </si>
  <si>
    <t>2016 CAT D3K2 LGP</t>
  </si>
  <si>
    <t>D-20</t>
  </si>
  <si>
    <t>CAT D6TLGP D-20</t>
  </si>
  <si>
    <t>D-20'</t>
  </si>
  <si>
    <t>D-20 UNDERCARRIAGE REPLACED</t>
  </si>
  <si>
    <t>D-21</t>
  </si>
  <si>
    <t>20129 JOHN DEERE 850L</t>
  </si>
  <si>
    <t>D-21'</t>
  </si>
  <si>
    <t>D-21 UNDERCARRIAGE REPLACED</t>
  </si>
  <si>
    <t>D-22</t>
  </si>
  <si>
    <t>2019 CAT D6T KEW00366</t>
  </si>
  <si>
    <t>D-22'</t>
  </si>
  <si>
    <t>2019 CAT D6T KEW00366 - UNDER CARRIAGE REPLACEMENT</t>
  </si>
  <si>
    <t>D-23</t>
  </si>
  <si>
    <t>2019 JD 650K LGP</t>
  </si>
  <si>
    <t>D-24</t>
  </si>
  <si>
    <t>2021 CAT D1 EQ00175062</t>
  </si>
  <si>
    <t>D-25</t>
  </si>
  <si>
    <t>2023 JD 750L PF448453</t>
  </si>
  <si>
    <t>D-26</t>
  </si>
  <si>
    <t>2024 CAT D5LGP (A02869) D-26</t>
  </si>
  <si>
    <t>D-27</t>
  </si>
  <si>
    <t>2019 CAT D5K2 LGP (207436) D-27</t>
  </si>
  <si>
    <t>DA-01</t>
  </si>
  <si>
    <t>SPREADER BOX</t>
  </si>
  <si>
    <t>DCF-01</t>
  </si>
  <si>
    <t>D36 ROUND COLUMNS EFCO</t>
  </si>
  <si>
    <t>DD-01</t>
  </si>
  <si>
    <t>2020 DYNAPAC CC5200 TANDEM ASPHALT ROLLER A024665</t>
  </si>
  <si>
    <t>DD-02</t>
  </si>
  <si>
    <t>2018 DYNAPAC DOUBLE DRUM ROLLER A021901</t>
  </si>
  <si>
    <t>DD-03</t>
  </si>
  <si>
    <t>DYNAPAC CC1400VI TANDEM ROLLER</t>
  </si>
  <si>
    <t>DST-01</t>
  </si>
  <si>
    <t>2018 2K DISTRIBUTOR TK (J6213)</t>
  </si>
  <si>
    <t>DT-02</t>
  </si>
  <si>
    <t>1999 CHEVY C6500 DUMP TRUCK</t>
  </si>
  <si>
    <t>DT-02'</t>
  </si>
  <si>
    <t>DT-02 TRANSMISSION REPLACEMENT</t>
  </si>
  <si>
    <t>DT-03</t>
  </si>
  <si>
    <t>2000 FORD F-650 DUMP TRUCK</t>
  </si>
  <si>
    <t>DT-07</t>
  </si>
  <si>
    <t>2012 FORD F-SD-T550</t>
  </si>
  <si>
    <t>DT-08</t>
  </si>
  <si>
    <t>2013 FORD F550</t>
  </si>
  <si>
    <t>DT-09</t>
  </si>
  <si>
    <t>2012 F750 251406</t>
  </si>
  <si>
    <t>DT-10</t>
  </si>
  <si>
    <t>2012 F750 251472</t>
  </si>
  <si>
    <t>DT-10'</t>
  </si>
  <si>
    <t>NEW HYDRAULIC PUMPS</t>
  </si>
  <si>
    <t>DT-11</t>
  </si>
  <si>
    <t>2014 PB DT 348 (219806)</t>
  </si>
  <si>
    <t>DT-12</t>
  </si>
  <si>
    <t>2019 FRGHT M2-106 DT (5850)</t>
  </si>
  <si>
    <t>DT-13</t>
  </si>
  <si>
    <t>2018 FRGHT M2-106 DT (8632)</t>
  </si>
  <si>
    <t>DT-14</t>
  </si>
  <si>
    <t>2015 F-750 727506</t>
  </si>
  <si>
    <t>DT-15</t>
  </si>
  <si>
    <t>2015 F-750 727489</t>
  </si>
  <si>
    <t>DTC-18</t>
  </si>
  <si>
    <t>2022 LOOKS TRAILERS CARGO</t>
  </si>
  <si>
    <t>DTC-25</t>
  </si>
  <si>
    <t>2023 CARGO TRAILER 7000#</t>
  </si>
  <si>
    <t>DTF-11</t>
  </si>
  <si>
    <t>2022 BIG TEX 14PL-20BK</t>
  </si>
  <si>
    <t>DTF-12</t>
  </si>
  <si>
    <t>DTF-15</t>
  </si>
  <si>
    <t>DTF-16</t>
  </si>
  <si>
    <t>DTF-17</t>
  </si>
  <si>
    <t>EDT-01</t>
  </si>
  <si>
    <t>2025 END DTRL (H054895) EDT-01</t>
  </si>
  <si>
    <t>EDT-02</t>
  </si>
  <si>
    <t>2025 END DTRL (H054896) EDT-02</t>
  </si>
  <si>
    <t>EDT-03</t>
  </si>
  <si>
    <t>2025 END DTRL (H054897) EDT-03</t>
  </si>
  <si>
    <t>EDT-04</t>
  </si>
  <si>
    <t>2025 END DTRL (H054898) EDT-04</t>
  </si>
  <si>
    <t>EN-02</t>
  </si>
  <si>
    <t>TRIMBLE GPS 900 BASE STATION</t>
  </si>
  <si>
    <t>EN-05</t>
  </si>
  <si>
    <t>SPS ROBOTIC STABILIZATION</t>
  </si>
  <si>
    <t>EN-08</t>
  </si>
  <si>
    <t>GNSS SPS855 900MHZ SURVEY EQUIP</t>
  </si>
  <si>
    <t>EN-09</t>
  </si>
  <si>
    <t>TRIMBLE R780 TSC7 SCS900</t>
  </si>
  <si>
    <t>EQO-01</t>
  </si>
  <si>
    <t>FILE CABINETS</t>
  </si>
  <si>
    <t>FILE CABINET</t>
  </si>
  <si>
    <t>EQO-02</t>
  </si>
  <si>
    <t>EQO-03</t>
  </si>
  <si>
    <t>FILE CABINET FIRE PROOF</t>
  </si>
  <si>
    <t>EQO-04</t>
  </si>
  <si>
    <t>EQO-05</t>
  </si>
  <si>
    <t>NEW OFFICE FURNITURE</t>
  </si>
  <si>
    <t>EQO-06</t>
  </si>
  <si>
    <t>FURNITURE</t>
  </si>
  <si>
    <t>EQO-07</t>
  </si>
  <si>
    <t>12 FIELD OFFICE DESKS</t>
  </si>
  <si>
    <t>EQO-08</t>
  </si>
  <si>
    <t>9 FIRE PROOF FILE CABINETS</t>
  </si>
  <si>
    <t>EQO-09</t>
  </si>
  <si>
    <t>TELEPHONES</t>
  </si>
  <si>
    <t>EQO-10</t>
  </si>
  <si>
    <t>WC7225 COPIER\SCANNER\FAX</t>
  </si>
  <si>
    <t>EQO-11</t>
  </si>
  <si>
    <t>OFFICE FURNITURE</t>
  </si>
  <si>
    <t>EQO-12</t>
  </si>
  <si>
    <t>FURNITURE FOR NEW OFFICES</t>
  </si>
  <si>
    <t>EQO-13</t>
  </si>
  <si>
    <t>PRINTER</t>
  </si>
  <si>
    <t>EQO-14</t>
  </si>
  <si>
    <t>TV, PRINTER, EQUIP SMALL BID ROOM</t>
  </si>
  <si>
    <t>EQO-15</t>
  </si>
  <si>
    <t>TV FOR CONFERENCE ROOM</t>
  </si>
  <si>
    <t>EQO-16</t>
  </si>
  <si>
    <t>LASER PRINTER</t>
  </si>
  <si>
    <t>EQO-17</t>
  </si>
  <si>
    <t>SERVER RACK</t>
  </si>
  <si>
    <t>EQO-18</t>
  </si>
  <si>
    <t>Decorations and Services</t>
  </si>
  <si>
    <t>EQO-19</t>
  </si>
  <si>
    <t>TABLE TOP GLASS FOR CONFERENCE ROOM</t>
  </si>
  <si>
    <t>EQO-20</t>
  </si>
  <si>
    <t>EQO-21</t>
  </si>
  <si>
    <t>EQO-22</t>
  </si>
  <si>
    <t>BLINDS FOR OFFICE</t>
  </si>
  <si>
    <t>EQO-23</t>
  </si>
  <si>
    <t>OFFICE CABINETS</t>
  </si>
  <si>
    <t>EQO-24</t>
  </si>
  <si>
    <t>PEARCE OFFICE FURNITURE</t>
  </si>
  <si>
    <t>EQO-25</t>
  </si>
  <si>
    <t>EQO-26</t>
  </si>
  <si>
    <t>EQO-27</t>
  </si>
  <si>
    <t>LAP TOP COMPUTER</t>
  </si>
  <si>
    <t>EX-01</t>
  </si>
  <si>
    <t>1997 JD 690 EXCAVATOR</t>
  </si>
  <si>
    <t>EX-01'</t>
  </si>
  <si>
    <t>NEW CAB</t>
  </si>
  <si>
    <t>EX-04</t>
  </si>
  <si>
    <t>2004 JD 230 EXCAVATOR</t>
  </si>
  <si>
    <t>EX-09'</t>
  </si>
  <si>
    <t>REPLACE ENGINE IN EX-09</t>
  </si>
  <si>
    <t>EX-13</t>
  </si>
  <si>
    <t>2006 JD 450 CLC EXCAVATOR</t>
  </si>
  <si>
    <t>EX-15</t>
  </si>
  <si>
    <t>CAT 324 EXCAVATOR</t>
  </si>
  <si>
    <t>EX-17</t>
  </si>
  <si>
    <t>JD 160D LC EXCAVATOR - 2010</t>
  </si>
  <si>
    <t>EX-20</t>
  </si>
  <si>
    <t>JOHN DEERE 350DLC EXCAVATOR</t>
  </si>
  <si>
    <t>EX-21</t>
  </si>
  <si>
    <t>2012 JD 250 GLC</t>
  </si>
  <si>
    <t>EX-21'</t>
  </si>
  <si>
    <t>ENGINE FOR EX-34</t>
  </si>
  <si>
    <t>EX-21''</t>
  </si>
  <si>
    <t>REPLACE ENGINE ON EX-21</t>
  </si>
  <si>
    <t>EX-22</t>
  </si>
  <si>
    <t>CAT M318D WHEL EXCAVATOR</t>
  </si>
  <si>
    <t>EX-23</t>
  </si>
  <si>
    <t>PC88MR EXCAVATOR</t>
  </si>
  <si>
    <t>EX-23'</t>
  </si>
  <si>
    <t>REBUILD UINDERCARRIAGE</t>
  </si>
  <si>
    <t>EX-24</t>
  </si>
  <si>
    <t>CAT 305</t>
  </si>
  <si>
    <t>EX-25</t>
  </si>
  <si>
    <t>CAT 308</t>
  </si>
  <si>
    <t>EX-26</t>
  </si>
  <si>
    <t>JD 210</t>
  </si>
  <si>
    <t>EX-26'</t>
  </si>
  <si>
    <t>EX-26 UNDERCARRIAGE REPLACED</t>
  </si>
  <si>
    <t>EX-27</t>
  </si>
  <si>
    <t>JOHN DEERE 210 G EXCAVATOR</t>
  </si>
  <si>
    <t>EX-27'</t>
  </si>
  <si>
    <t>EX-27 UNDERCARRIAGE REPLACED</t>
  </si>
  <si>
    <t>EX-28</t>
  </si>
  <si>
    <t>CAT 308E CR SB MINI EXCAVATOR</t>
  </si>
  <si>
    <t>EX-30</t>
  </si>
  <si>
    <t>CAT 320D (FROM RAG RENTAL)</t>
  </si>
  <si>
    <t>EX-31</t>
  </si>
  <si>
    <t>BOBCAT E85 (FROM RAG RENTAL)</t>
  </si>
  <si>
    <t>EX-32</t>
  </si>
  <si>
    <t>2010 JOHN DEERE 160DLC EXCAVATOR</t>
  </si>
  <si>
    <t>EX-34</t>
  </si>
  <si>
    <t>2014 JOHN DEERE 250GLC TRACK EXCAVATOR</t>
  </si>
  <si>
    <t>EX-34'</t>
  </si>
  <si>
    <t>NEW DIESEL ENGINE</t>
  </si>
  <si>
    <t>EX-36</t>
  </si>
  <si>
    <t>CAT 326FL EXCAVATOR</t>
  </si>
  <si>
    <t>EX-37</t>
  </si>
  <si>
    <t>CAT 329EL EXCAVATOR</t>
  </si>
  <si>
    <t>EX-38</t>
  </si>
  <si>
    <t>2013 BOBCAT E85 MINI EXCAVATOR</t>
  </si>
  <si>
    <t>EX-39</t>
  </si>
  <si>
    <t>KOMATSU PC138USLC-10 EXCAVATOR</t>
  </si>
  <si>
    <t>EX-40</t>
  </si>
  <si>
    <t>2014 JD 290 HYDROLIC EXCAVATOR</t>
  </si>
  <si>
    <t>EX-41</t>
  </si>
  <si>
    <t>2013 CAT 308 EXCAVATOR</t>
  </si>
  <si>
    <t>EX-42</t>
  </si>
  <si>
    <t>2015 JD 75G EXCAVATOR</t>
  </si>
  <si>
    <t>EX-43</t>
  </si>
  <si>
    <t>CAT 305 MINI EXCAVATOR</t>
  </si>
  <si>
    <t>EX-43'</t>
  </si>
  <si>
    <t>EX-44</t>
  </si>
  <si>
    <t>2015 JD 245G LC</t>
  </si>
  <si>
    <t>EX-45</t>
  </si>
  <si>
    <t>2014 JD 210G LC</t>
  </si>
  <si>
    <t>EX-46</t>
  </si>
  <si>
    <t>2018 JD 160G LC</t>
  </si>
  <si>
    <t>EX-47</t>
  </si>
  <si>
    <t>2015 JD 470G LC</t>
  </si>
  <si>
    <t>EX-47'</t>
  </si>
  <si>
    <t>EX-47 ENGINE REPLACE</t>
  </si>
  <si>
    <t>EX-47''</t>
  </si>
  <si>
    <t>EX-47 DPF REPLACED</t>
  </si>
  <si>
    <t>EX-48</t>
  </si>
  <si>
    <t>2015 CAT 305.5E2</t>
  </si>
  <si>
    <t>EX-49</t>
  </si>
  <si>
    <t>2019 CT 308E2CRSB</t>
  </si>
  <si>
    <t>EX-50</t>
  </si>
  <si>
    <t>2019 AT 308E2CRSB</t>
  </si>
  <si>
    <t>EX-51</t>
  </si>
  <si>
    <t>2017 CAT 308E2CR</t>
  </si>
  <si>
    <t>EX-52</t>
  </si>
  <si>
    <t>2018 JD 750G</t>
  </si>
  <si>
    <t>EX-53</t>
  </si>
  <si>
    <t>2017 CATERPILLER 308E2 CR</t>
  </si>
  <si>
    <t>EX-54</t>
  </si>
  <si>
    <t>2015 CATERPILLAR 329FL</t>
  </si>
  <si>
    <t>EX-55</t>
  </si>
  <si>
    <t>2015 CAT 326F L</t>
  </si>
  <si>
    <t>EX-56</t>
  </si>
  <si>
    <t>2019 JD 35G W/ NPK PH1 (EXA-13)</t>
  </si>
  <si>
    <t>EX-59</t>
  </si>
  <si>
    <t>2016 JD 250G LC</t>
  </si>
  <si>
    <t>EX-60</t>
  </si>
  <si>
    <t>2015 CAT M313D</t>
  </si>
  <si>
    <t>EX-61</t>
  </si>
  <si>
    <t>2015 CAT 308E2 CR</t>
  </si>
  <si>
    <t>EX-62</t>
  </si>
  <si>
    <t>2015 CAT 308E CR</t>
  </si>
  <si>
    <t>EX-63</t>
  </si>
  <si>
    <t>2019 CAT 323 W/GPS</t>
  </si>
  <si>
    <t>EX-64</t>
  </si>
  <si>
    <t>2019 JOHN DEERE 85G</t>
  </si>
  <si>
    <t>EX-65</t>
  </si>
  <si>
    <t>2019 JD350G LC EX-65</t>
  </si>
  <si>
    <t>EX-66</t>
  </si>
  <si>
    <t>CAT 349FL EX-66</t>
  </si>
  <si>
    <t>EX-67</t>
  </si>
  <si>
    <t>2021 KOMATSU PC88MR-10</t>
  </si>
  <si>
    <t>EX-68</t>
  </si>
  <si>
    <t>2019 JD 470GLC</t>
  </si>
  <si>
    <t>EX-69</t>
  </si>
  <si>
    <t>2019 JD 250G F611214</t>
  </si>
  <si>
    <t>EX-70</t>
  </si>
  <si>
    <t>2019 JD 250G F611209</t>
  </si>
  <si>
    <t>EX-71</t>
  </si>
  <si>
    <t>2019 JD 160G 057612</t>
  </si>
  <si>
    <t>EX-72</t>
  </si>
  <si>
    <t>2020 JD 160G 057836</t>
  </si>
  <si>
    <t>EX-73</t>
  </si>
  <si>
    <t>2014 JD 210G 521991</t>
  </si>
  <si>
    <t>EX-74</t>
  </si>
  <si>
    <t>2018 JD 210G 526157</t>
  </si>
  <si>
    <t>EX-75</t>
  </si>
  <si>
    <t>2018 JD 250G 610898</t>
  </si>
  <si>
    <t>EX-76</t>
  </si>
  <si>
    <t>2019 JD 350G 813641</t>
  </si>
  <si>
    <t>EX-77</t>
  </si>
  <si>
    <t>2023 CAT 308 (GG809219)</t>
  </si>
  <si>
    <t>EX-78</t>
  </si>
  <si>
    <t>2022 KOMATSU PC138USLC-11</t>
  </si>
  <si>
    <t>EX-79</t>
  </si>
  <si>
    <t>2019 JD 350G 813682</t>
  </si>
  <si>
    <t>EX-79'</t>
  </si>
  <si>
    <t>EX-79 HYD VALVE REPLACEMENT</t>
  </si>
  <si>
    <t>EX-80</t>
  </si>
  <si>
    <t>2022 JD 300G LC (731956) EX-80</t>
  </si>
  <si>
    <t>EX-81</t>
  </si>
  <si>
    <t>2023 CAT 304 (401570)</t>
  </si>
  <si>
    <t>EX-82</t>
  </si>
  <si>
    <t>2023 CAT 323 W/ GPS (RAZ30150)</t>
  </si>
  <si>
    <t>EX-83</t>
  </si>
  <si>
    <t>2018 CAT 308 FJX12320 (EX-83)</t>
  </si>
  <si>
    <t>EX-84</t>
  </si>
  <si>
    <t>2024 CAT 336 08C (L20433) EX-84</t>
  </si>
  <si>
    <t>EX-85</t>
  </si>
  <si>
    <t>2025 CAT 336-08 (30098) EX-85</t>
  </si>
  <si>
    <t>EXA-03</t>
  </si>
  <si>
    <t>2015 ZI BREAKER</t>
  </si>
  <si>
    <t>EXA-04</t>
  </si>
  <si>
    <t>ALLIED AR120B HYDRAULIC HAMMER</t>
  </si>
  <si>
    <t>EXA-06</t>
  </si>
  <si>
    <t>2018 NPK GH15 HAMMER</t>
  </si>
  <si>
    <t>EXA-06'</t>
  </si>
  <si>
    <t>2018 NPK GH15 HAMMER - MAJOR REBUILD / REPAIR</t>
  </si>
  <si>
    <t>EXA-08</t>
  </si>
  <si>
    <t>MD32 BREAKER (JD250G)</t>
  </si>
  <si>
    <t>EXA-11</t>
  </si>
  <si>
    <t>TERAN THH435EX HYDRAULIC HAMMER</t>
  </si>
  <si>
    <t>EXA-15</t>
  </si>
  <si>
    <t>OKADA TOP 400 RECON EXA-15</t>
  </si>
  <si>
    <t>EXA-16</t>
  </si>
  <si>
    <t>2023 CAT HM210</t>
  </si>
  <si>
    <t>EXA-17</t>
  </si>
  <si>
    <t>42" SLAB CRAB BUCKET JD 250</t>
  </si>
  <si>
    <t>EXA-18</t>
  </si>
  <si>
    <t>RAMMER 777E HYD HAMMER</t>
  </si>
  <si>
    <t>EXA-19</t>
  </si>
  <si>
    <t>GENESIS GDT290</t>
  </si>
  <si>
    <t>EXA-20</t>
  </si>
  <si>
    <t>2023 NPK GH7</t>
  </si>
  <si>
    <t>EXA-21</t>
  </si>
  <si>
    <t>54" SLAB GRAB (EXA-21)</t>
  </si>
  <si>
    <t>EXA-22</t>
  </si>
  <si>
    <t>WRECKING BALL (EXA-22)</t>
  </si>
  <si>
    <t>EXD-01</t>
  </si>
  <si>
    <t>2013 GEODRILL 50 w/ 2020 Komatsu PC210LC-11</t>
  </si>
  <si>
    <t>FBT-02</t>
  </si>
  <si>
    <t>AZTEC 45' F-BED STEEL RED 1984</t>
  </si>
  <si>
    <t>FBT-04</t>
  </si>
  <si>
    <t>1999 TRANSCRAFT 45' F-BED ALUM</t>
  </si>
  <si>
    <t>FBT-05</t>
  </si>
  <si>
    <t>2004 CORN PRO 45' F-BED STEEL RED</t>
  </si>
  <si>
    <t>FBT-08</t>
  </si>
  <si>
    <t>GREAT DANE 48' TRAILER</t>
  </si>
  <si>
    <t>FBT-09</t>
  </si>
  <si>
    <t>2005 FONTAINE</t>
  </si>
  <si>
    <t>FBT-10</t>
  </si>
  <si>
    <t>2006 FONTAINE FLATBED TRAILER</t>
  </si>
  <si>
    <t>FBT-11</t>
  </si>
  <si>
    <t>2006 GREAT DANE 48FT FLAT BED TRAILER</t>
  </si>
  <si>
    <t>FBT-12</t>
  </si>
  <si>
    <t>2007 FONTAINE 48FT FLAT BED TRAILER</t>
  </si>
  <si>
    <t>FBT-13</t>
  </si>
  <si>
    <t>2006 TRANSCRAFT 48FT FLAT BED TRAILER</t>
  </si>
  <si>
    <t>FBT-14</t>
  </si>
  <si>
    <t>2007 FONTAINE 48'</t>
  </si>
  <si>
    <t>FBT-15</t>
  </si>
  <si>
    <t>2017 REITNOURE DROPDECK</t>
  </si>
  <si>
    <t>FBT-16</t>
  </si>
  <si>
    <t>2018 FONTAINE FLATDOCK</t>
  </si>
  <si>
    <t>FBT-17</t>
  </si>
  <si>
    <t>2017 FONTAINE FLATDECK</t>
  </si>
  <si>
    <t>FL-01</t>
  </si>
  <si>
    <t>JCB 930 6000LB FORKLIFT</t>
  </si>
  <si>
    <t>FL-01'</t>
  </si>
  <si>
    <t>FL-01 TRANSMISSION REBUILD</t>
  </si>
  <si>
    <t>FL-02</t>
  </si>
  <si>
    <t>HYSTER 22,000 LB FORKLIFT</t>
  </si>
  <si>
    <t>FL-03</t>
  </si>
  <si>
    <t>2018 YALE GDP050VXNKAE084</t>
  </si>
  <si>
    <t>FP-01</t>
  </si>
  <si>
    <t>PURCHASE OF TRUCK FROM FALCON</t>
  </si>
  <si>
    <t>FP-01'</t>
  </si>
  <si>
    <t>JCT BRUSHCUTTER TOP CAT</t>
  </si>
  <si>
    <t>FT-01</t>
  </si>
  <si>
    <t>FORD TRACTOR &amp; ACCESSORIES</t>
  </si>
  <si>
    <t>FT-02</t>
  </si>
  <si>
    <t>FORD TW35 TRACTOR-1990</t>
  </si>
  <si>
    <t>FT-03</t>
  </si>
  <si>
    <t>FORD 9880 TRACTOR - 1994</t>
  </si>
  <si>
    <t>FT-03'</t>
  </si>
  <si>
    <t>FORD 9880 TRACTOR - 1994 ENGINE REPLACE</t>
  </si>
  <si>
    <t>FT-04</t>
  </si>
  <si>
    <t>2014 JD 9560R TRACTOR</t>
  </si>
  <si>
    <t>FT-04'</t>
  </si>
  <si>
    <t>2014 JD 9560R TRACTOR - ENGINE REPLACEMENT</t>
  </si>
  <si>
    <t>FT-05</t>
  </si>
  <si>
    <t>2021 KOBOTA MX6000HST</t>
  </si>
  <si>
    <t>FT-05'</t>
  </si>
  <si>
    <t>ATTACHMENTS FOR FT-05</t>
  </si>
  <si>
    <t>FT-06</t>
  </si>
  <si>
    <t>JD 4300 HST W/ 300CX LOADER</t>
  </si>
  <si>
    <t>FT-07</t>
  </si>
  <si>
    <t>2018 JD 9620R FT-07</t>
  </si>
  <si>
    <t>FT-07'</t>
  </si>
  <si>
    <t>FT-07 DPF REPLACE</t>
  </si>
  <si>
    <t>FT-08</t>
  </si>
  <si>
    <t>2010 JD 9530 FT-08</t>
  </si>
  <si>
    <t>FT-08'</t>
  </si>
  <si>
    <t>NEW ENGINE</t>
  </si>
  <si>
    <t>FT-09</t>
  </si>
  <si>
    <t>2015 JD9620R FT-09</t>
  </si>
  <si>
    <t>FT-09'</t>
  </si>
  <si>
    <t>FT-09 DPF REPLACED</t>
  </si>
  <si>
    <t>FT-09''</t>
  </si>
  <si>
    <t>FT-09'''</t>
  </si>
  <si>
    <t>FT-09 TRANSMISSION REPLACEMENT</t>
  </si>
  <si>
    <t>FT-10</t>
  </si>
  <si>
    <t>2016 KUBOTA M7-171P</t>
  </si>
  <si>
    <t>G-01</t>
  </si>
  <si>
    <t>JD 670C GRADER</t>
  </si>
  <si>
    <t>G-02</t>
  </si>
  <si>
    <t>2012 JD GRADER</t>
  </si>
  <si>
    <t>G-03</t>
  </si>
  <si>
    <t>2010 CAT 140M</t>
  </si>
  <si>
    <t>G-04</t>
  </si>
  <si>
    <t>2014 CAT 140M3 G-04</t>
  </si>
  <si>
    <t>G-04'</t>
  </si>
  <si>
    <t>REPLACE TRANSMISSION ON G-04</t>
  </si>
  <si>
    <t>G-05</t>
  </si>
  <si>
    <t>CAT 140M3 G-05</t>
  </si>
  <si>
    <t>GNT-02</t>
  </si>
  <si>
    <t>CORN PRO 30FT GOOSE NECK</t>
  </si>
  <si>
    <t>GPS-02</t>
  </si>
  <si>
    <t>GPS BASE/ROVER/ANTNNA/DATA COL</t>
  </si>
  <si>
    <t>GPS-03</t>
  </si>
  <si>
    <t>GPS EQUIPMENT</t>
  </si>
  <si>
    <t>GPS-04</t>
  </si>
  <si>
    <t>GPS EQUIPMENT - TX</t>
  </si>
  <si>
    <t>GPS-05</t>
  </si>
  <si>
    <t>D6K RPO GPS Purchase (Floater)</t>
  </si>
  <si>
    <t>HBP-01</t>
  </si>
  <si>
    <t>TEREX HP35-180 RSD</t>
  </si>
  <si>
    <t>HTF-05</t>
  </si>
  <si>
    <t>LB-01</t>
  </si>
  <si>
    <t>2000 WITZCO 35 TON LOWBOY TRAILER</t>
  </si>
  <si>
    <t>LB-02</t>
  </si>
  <si>
    <t>1998 WITZCO 50 TON LOWBOY 1998</t>
  </si>
  <si>
    <t>LB-03</t>
  </si>
  <si>
    <t>TALBERT TRAILER</t>
  </si>
  <si>
    <t>LB-04</t>
  </si>
  <si>
    <t>2013 TALBERT TRAILER</t>
  </si>
  <si>
    <t>LB-05</t>
  </si>
  <si>
    <t>2007 LOAD KING LOWBOY TRAILER</t>
  </si>
  <si>
    <t>LB-06</t>
  </si>
  <si>
    <t>2019 TALBERT 35 TON</t>
  </si>
  <si>
    <t>LB-07</t>
  </si>
  <si>
    <t>2007 TALBERT RGN 50 TON</t>
  </si>
  <si>
    <t>LP-05</t>
  </si>
  <si>
    <t>GENERAC MAGNUM LIGHT TOWER</t>
  </si>
  <si>
    <t>LP-06</t>
  </si>
  <si>
    <t>LP-07</t>
  </si>
  <si>
    <t>LP-09</t>
  </si>
  <si>
    <t>MAGNUM PRO MLT65M</t>
  </si>
  <si>
    <t>LP-09'</t>
  </si>
  <si>
    <t>ALLMAND LIGHT PLANT - 08-004906</t>
  </si>
  <si>
    <t>LP-10</t>
  </si>
  <si>
    <t>MAGNUM PRO MLT3060MV</t>
  </si>
  <si>
    <t>LP-11</t>
  </si>
  <si>
    <t>LP-114</t>
  </si>
  <si>
    <t>UR LIGHT TOWER 4-7KW VERT MAST</t>
  </si>
  <si>
    <t>LP-115</t>
  </si>
  <si>
    <t>LP-116</t>
  </si>
  <si>
    <t>LP-117</t>
  </si>
  <si>
    <t>LR-01</t>
  </si>
  <si>
    <t>25' LOADING RAMP EAR99</t>
  </si>
  <si>
    <t>LS-02</t>
  </si>
  <si>
    <t>WOVERINE LOOP SAW W/ 60 HP KUBOTA ENGINE</t>
  </si>
  <si>
    <t>LS-03</t>
  </si>
  <si>
    <t>WOVERINE LOOP SAW W-60LS-STR</t>
  </si>
  <si>
    <t>LST-01</t>
  </si>
  <si>
    <t>1997 FORD L9000 DUMP TRUCK-LIME</t>
  </si>
  <si>
    <t>LST-02</t>
  </si>
  <si>
    <t>LIME TRUCK - 30 TON</t>
  </si>
  <si>
    <t>LT-01</t>
  </si>
  <si>
    <t>2007 INTL LINE TRUCK 4300</t>
  </si>
  <si>
    <t>LT-02</t>
  </si>
  <si>
    <t>2021 FL M2 (B8540) LT-02</t>
  </si>
  <si>
    <t>ME-01</t>
  </si>
  <si>
    <t>MORTAR MIXER 1 1/2 BG.</t>
  </si>
  <si>
    <t>ME-02</t>
  </si>
  <si>
    <t>STEEL DEMOLITION BALL</t>
  </si>
  <si>
    <t>ME-03</t>
  </si>
  <si>
    <t>42" BUCKET FOR EXCAVATOR</t>
  </si>
  <si>
    <t>ME-04</t>
  </si>
  <si>
    <t>PRESSURE WASHER/STEAM CLEANER</t>
  </si>
  <si>
    <t>ME-05</t>
  </si>
  <si>
    <t>CLAW</t>
  </si>
  <si>
    <t>ME-06</t>
  </si>
  <si>
    <t>CLAMP BARRIER</t>
  </si>
  <si>
    <t>ME-07</t>
  </si>
  <si>
    <t>PILING HAIR PIN</t>
  </si>
  <si>
    <t>ME-08</t>
  </si>
  <si>
    <t>30 INCH EXCAVATOR BUCKET FOR 200</t>
  </si>
  <si>
    <t>ME-09</t>
  </si>
  <si>
    <t>TRENCH BOX</t>
  </si>
  <si>
    <t>ME-10</t>
  </si>
  <si>
    <t>MILLER 250 WELDER</t>
  </si>
  <si>
    <t>ME-11</t>
  </si>
  <si>
    <t>METAL RACKS FOR F450 TRUCK</t>
  </si>
  <si>
    <t>ME-12</t>
  </si>
  <si>
    <t>OH-1124 H &amp; L OIL BURNER</t>
  </si>
  <si>
    <t>ME-13</t>
  </si>
  <si>
    <t>OH-80027 JH RUDOLF</t>
  </si>
  <si>
    <t>ME-14</t>
  </si>
  <si>
    <t>REBUILD C750 HYD HAMMER</t>
  </si>
  <si>
    <t>ME-15</t>
  </si>
  <si>
    <t>BREAKER 50% OWNERSHIP</t>
  </si>
  <si>
    <t>ME-16</t>
  </si>
  <si>
    <t>BLAW KNOX CLAM BUCKET</t>
  </si>
  <si>
    <t>ME-17</t>
  </si>
  <si>
    <t>2011 POLARIS RANGER 800 CREW</t>
  </si>
  <si>
    <t>ME-18</t>
  </si>
  <si>
    <t>60" EXCAVATOR BUCKET</t>
  </si>
  <si>
    <t>ME-19</t>
  </si>
  <si>
    <t>CAT BA30 BROOM</t>
  </si>
  <si>
    <t>ME-20</t>
  </si>
  <si>
    <t>PORTABLE MESSAGE TRAILER</t>
  </si>
  <si>
    <t>ME-21</t>
  </si>
  <si>
    <t>ME-22</t>
  </si>
  <si>
    <t>CHANGEABLE MESSAGE SIGNS</t>
  </si>
  <si>
    <t>ME-23</t>
  </si>
  <si>
    <t>PLANNER / SWEEPER ATTACHMENTS</t>
  </si>
  <si>
    <t>ME-24</t>
  </si>
  <si>
    <t>MESSAGE BOARD</t>
  </si>
  <si>
    <t>ME-25</t>
  </si>
  <si>
    <t>ME-26</t>
  </si>
  <si>
    <t>SPS930 1/1 ATS ROBOTIC SURVEY TOTAL STATION</t>
  </si>
  <si>
    <t>ME-27</t>
  </si>
  <si>
    <t>2012 ALLMAND NIGHT LIGHT TOWER</t>
  </si>
  <si>
    <t>ME-28</t>
  </si>
  <si>
    <t>ME-29</t>
  </si>
  <si>
    <t>HORIZON PORTABLE SOGNALS</t>
  </si>
  <si>
    <t>ME-30</t>
  </si>
  <si>
    <t>PRESSURE WASHER</t>
  </si>
  <si>
    <t>ME-31</t>
  </si>
  <si>
    <t>ME-32</t>
  </si>
  <si>
    <t>ME-33</t>
  </si>
  <si>
    <t>ME-34</t>
  </si>
  <si>
    <t>ME-35</t>
  </si>
  <si>
    <t>ME-36</t>
  </si>
  <si>
    <t>ARROW BOARDS</t>
  </si>
  <si>
    <t>ME-37</t>
  </si>
  <si>
    <t>ME-38</t>
  </si>
  <si>
    <t>ME-39</t>
  </si>
  <si>
    <t>ME-40</t>
  </si>
  <si>
    <t>ME-41</t>
  </si>
  <si>
    <t>ME-42</t>
  </si>
  <si>
    <t>ME-43</t>
  </si>
  <si>
    <t>ME-48</t>
  </si>
  <si>
    <t>2024 VM MATRIX MB (MB-H000139)</t>
  </si>
  <si>
    <t>ME-49</t>
  </si>
  <si>
    <t>2024 VM MATRIX MB (MB-H000135)</t>
  </si>
  <si>
    <t>ME-50</t>
  </si>
  <si>
    <t>2024 VM MATRIX MB (MB-H000966)</t>
  </si>
  <si>
    <t>ME-51</t>
  </si>
  <si>
    <t>2024 VM MATRIX MB (MB-H000976)</t>
  </si>
  <si>
    <t>ME-52</t>
  </si>
  <si>
    <t>2020 2.4KW SOLAR MESSAGE BOARD</t>
  </si>
  <si>
    <t>ME-53</t>
  </si>
  <si>
    <t>2024 WANCO SILENT SENTINAL AB</t>
  </si>
  <si>
    <t>ME-54</t>
  </si>
  <si>
    <t>ME-55</t>
  </si>
  <si>
    <t>ME-56</t>
  </si>
  <si>
    <t>ME-57</t>
  </si>
  <si>
    <t>ME-58</t>
  </si>
  <si>
    <t>ME-59</t>
  </si>
  <si>
    <t>ME-60</t>
  </si>
  <si>
    <t>2024 WANCO WTMMB (R1006827)</t>
  </si>
  <si>
    <t>ME-61</t>
  </si>
  <si>
    <t>2024 WANCO WTMMB (R1006828)</t>
  </si>
  <si>
    <t>ME-62</t>
  </si>
  <si>
    <t>STABCAT THREADER &amp; SPREADER</t>
  </si>
  <si>
    <t>ML-03</t>
  </si>
  <si>
    <t>2011 GENIE S-60X 4WD TELE BOOM LIFT</t>
  </si>
  <si>
    <t>ML-05</t>
  </si>
  <si>
    <t>2015 GENIE S-80X 4WD</t>
  </si>
  <si>
    <t>ML-06</t>
  </si>
  <si>
    <t>2016 GENIE S-45 4WD (22865)</t>
  </si>
  <si>
    <t>ML-07</t>
  </si>
  <si>
    <t>2016 GENIE S45 MANLIFT</t>
  </si>
  <si>
    <t>ML-08</t>
  </si>
  <si>
    <t>JLG 400S BOOM LIFT 40-46'</t>
  </si>
  <si>
    <t>ML-09</t>
  </si>
  <si>
    <t>MT-03</t>
  </si>
  <si>
    <t>2005 INTERNL 4300 MECHS TRK</t>
  </si>
  <si>
    <t>MT-03'</t>
  </si>
  <si>
    <t>REPLACE ENGINE &amp; TRANS ON MT-03</t>
  </si>
  <si>
    <t>MT-06</t>
  </si>
  <si>
    <t>2005 FORD F650</t>
  </si>
  <si>
    <t>MT-07'</t>
  </si>
  <si>
    <t>TMA BED PURCHASE FOR 2017 F750</t>
  </si>
  <si>
    <t>MT-07''</t>
  </si>
  <si>
    <t>MT-07 (TMA) MOUNTED ATTENUATOR</t>
  </si>
  <si>
    <t>MT-09</t>
  </si>
  <si>
    <t>F550 CHASSIS E24362 FOR CRANE BODY</t>
  </si>
  <si>
    <t>MT-09'</t>
  </si>
  <si>
    <t>MAINTAINER/CRANE BODY 190071</t>
  </si>
  <si>
    <t xml:space="preserve">MT-10 </t>
  </si>
  <si>
    <t>2022 INTL MV W/12K CRANE</t>
  </si>
  <si>
    <t>MT-11</t>
  </si>
  <si>
    <t>2018 F-550 W/6K CRANE</t>
  </si>
  <si>
    <t>MT-12</t>
  </si>
  <si>
    <t>2013 PETERBUILT 337 FUEL LUBE</t>
  </si>
  <si>
    <t>MT-13</t>
  </si>
  <si>
    <t>2023 F-550 MAINTENANCE TRUCK</t>
  </si>
  <si>
    <t>MT-14</t>
  </si>
  <si>
    <t>2023 F-550D21569 LUBE TRUCK</t>
  </si>
  <si>
    <t>MT-15</t>
  </si>
  <si>
    <t>2024 F550 MT (E60786) MT-15</t>
  </si>
  <si>
    <t>MT-16</t>
  </si>
  <si>
    <t>2013 KW T370 FL (362371) MT-16</t>
  </si>
  <si>
    <t>OV-01</t>
  </si>
  <si>
    <t>2019 FORD FUSION</t>
  </si>
  <si>
    <t>P-03</t>
  </si>
  <si>
    <t>TMG 4 IN. SEMI TRASH PUMP</t>
  </si>
  <si>
    <t>P-04</t>
  </si>
  <si>
    <t>P-05</t>
  </si>
  <si>
    <t>TMG 3 IN. SEMI TRASH PUMP</t>
  </si>
  <si>
    <t>P-06</t>
  </si>
  <si>
    <t>2021 ATLAS COPCO PAS 100 HFS</t>
  </si>
  <si>
    <t>PAV-02</t>
  </si>
  <si>
    <t>2011 LINCOLN 660AXL</t>
  </si>
  <si>
    <t>PAV-03</t>
  </si>
  <si>
    <t>2015 CAT AP1000F</t>
  </si>
  <si>
    <t>PAV-04</t>
  </si>
  <si>
    <t>2015 CAT AP10554F 500487</t>
  </si>
  <si>
    <t>PAV-04'</t>
  </si>
  <si>
    <t>WEILER 13 TON HOPPER INSERT FOR PAV-04</t>
  </si>
  <si>
    <t>PDH-02</t>
  </si>
  <si>
    <t>2005 MKT M-30 DIESEL HAMMER</t>
  </si>
  <si>
    <t>PDH-03</t>
  </si>
  <si>
    <t>MKT S-19 DIESEL HAMMER</t>
  </si>
  <si>
    <t>PDL-01</t>
  </si>
  <si>
    <t>LEADS 21" 85FT BLUE</t>
  </si>
  <si>
    <t>PDL-02</t>
  </si>
  <si>
    <t>LEADS 27' 85FT RED</t>
  </si>
  <si>
    <t>POLY-01</t>
  </si>
  <si>
    <t>SULLAIR 375CFM S83 AIR COMPR</t>
  </si>
  <si>
    <t>POLY-02</t>
  </si>
  <si>
    <t>BIG CLEM 160 CFT (8 TON) SKID MNT</t>
  </si>
  <si>
    <t>POLY-03</t>
  </si>
  <si>
    <t>CD250 TURNKEY SKID MNT</t>
  </si>
  <si>
    <t>PS-01</t>
  </si>
  <si>
    <t>ROME 16 CY SCRAPER</t>
  </si>
  <si>
    <t>PS-02</t>
  </si>
  <si>
    <t>2004 ROME 16 YARD PULL SCRAPER</t>
  </si>
  <si>
    <t>PS-03</t>
  </si>
  <si>
    <t>2016 JD 2412DE SCRAPER</t>
  </si>
  <si>
    <t>PS-04</t>
  </si>
  <si>
    <t>2020 JD 2412DE PS-04</t>
  </si>
  <si>
    <t>PS-05</t>
  </si>
  <si>
    <t>2020 JD 2412DE PS-05</t>
  </si>
  <si>
    <t>PT-100</t>
  </si>
  <si>
    <t>2018 FORD F150</t>
  </si>
  <si>
    <t>PT-104</t>
  </si>
  <si>
    <t>2017 FORD F150</t>
  </si>
  <si>
    <t>PT-107</t>
  </si>
  <si>
    <t>PT-108</t>
  </si>
  <si>
    <t>PT-111</t>
  </si>
  <si>
    <t>2017 FORD F350</t>
  </si>
  <si>
    <t>PT-112</t>
  </si>
  <si>
    <t>2017 FORD F250 REG CAB</t>
  </si>
  <si>
    <t>PT-113</t>
  </si>
  <si>
    <t>PT-116</t>
  </si>
  <si>
    <t>2018 F-150 SUPER CREW</t>
  </si>
  <si>
    <t>PT-119</t>
  </si>
  <si>
    <t>2018 F-250 REG CAB</t>
  </si>
  <si>
    <t>PT-120</t>
  </si>
  <si>
    <t>2018 F-150 EXT CAB</t>
  </si>
  <si>
    <t>PT-122</t>
  </si>
  <si>
    <t>2017 F250 REG CAB</t>
  </si>
  <si>
    <t>PT-125</t>
  </si>
  <si>
    <t>2018 F150 REG CAB</t>
  </si>
  <si>
    <t>PT-126</t>
  </si>
  <si>
    <t>2018 F150 SUPERCAB</t>
  </si>
  <si>
    <t>PT-127</t>
  </si>
  <si>
    <t>2018 F250 SD REGCAB</t>
  </si>
  <si>
    <t>PT-128</t>
  </si>
  <si>
    <t>2018 F250 SD SUPERCAB</t>
  </si>
  <si>
    <t>PT-132</t>
  </si>
  <si>
    <t>2019 F-250</t>
  </si>
  <si>
    <t>PT-133</t>
  </si>
  <si>
    <t>2019 F250 D56478</t>
  </si>
  <si>
    <t>PT-135</t>
  </si>
  <si>
    <t>2019 F150 D04261</t>
  </si>
  <si>
    <t>PT-136</t>
  </si>
  <si>
    <t>2019 F250 D51096</t>
  </si>
  <si>
    <t>PT-140</t>
  </si>
  <si>
    <t>2019 F250 D17455</t>
  </si>
  <si>
    <t>PT-141</t>
  </si>
  <si>
    <t>2019 F250 D56477</t>
  </si>
  <si>
    <t>PT-142</t>
  </si>
  <si>
    <t>2019 F550 E92073</t>
  </si>
  <si>
    <t>PT-148</t>
  </si>
  <si>
    <t>2019 F250 C82940</t>
  </si>
  <si>
    <t>PT-156</t>
  </si>
  <si>
    <t>2019 FORD F-150 F14517</t>
  </si>
  <si>
    <t>PT-159</t>
  </si>
  <si>
    <t>2019 FORD F-250 G54587</t>
  </si>
  <si>
    <t>PT-160</t>
  </si>
  <si>
    <t>2019 FORD F-250 G54586</t>
  </si>
  <si>
    <t>PT-161</t>
  </si>
  <si>
    <t>2020 FORD F-250 D37332</t>
  </si>
  <si>
    <t>PT-162</t>
  </si>
  <si>
    <t>2019 FORD F-250 F90319</t>
  </si>
  <si>
    <t>PT-163</t>
  </si>
  <si>
    <t>2020 FORD F-250 D40370</t>
  </si>
  <si>
    <t>PT-165</t>
  </si>
  <si>
    <t>2020 FORD F-150 D16125</t>
  </si>
  <si>
    <t>PT-166</t>
  </si>
  <si>
    <t>2020 FORD F-150 D20016</t>
  </si>
  <si>
    <t>PT-167</t>
  </si>
  <si>
    <t>2020 FORD F-150 D20018</t>
  </si>
  <si>
    <t>PT-168</t>
  </si>
  <si>
    <t>2020 FORD F-150 D38566</t>
  </si>
  <si>
    <t>PT-169</t>
  </si>
  <si>
    <t>2020 FORD F-150 D42962</t>
  </si>
  <si>
    <t>PT-172</t>
  </si>
  <si>
    <t>2020 FORD F-150 E09533</t>
  </si>
  <si>
    <t>PT-173</t>
  </si>
  <si>
    <t>2020 FORD F-150 E09535</t>
  </si>
  <si>
    <t>PT-175</t>
  </si>
  <si>
    <t>2020 F-250 C51962</t>
  </si>
  <si>
    <t>PT-177</t>
  </si>
  <si>
    <t>2020 FORD F-250 D40364</t>
  </si>
  <si>
    <t>PT-179</t>
  </si>
  <si>
    <t>2020 FORD F-150 D07752</t>
  </si>
  <si>
    <t>PT-180</t>
  </si>
  <si>
    <t>2020 FORD F-250 C87751</t>
  </si>
  <si>
    <t>PT-181</t>
  </si>
  <si>
    <t>2020 F-150</t>
  </si>
  <si>
    <t>PT-182</t>
  </si>
  <si>
    <t>2020 F-250</t>
  </si>
  <si>
    <t>PT-183</t>
  </si>
  <si>
    <t>PT-184</t>
  </si>
  <si>
    <t>2020 F-150 F52891</t>
  </si>
  <si>
    <t>PT-185</t>
  </si>
  <si>
    <t>2020 F-150 F16442</t>
  </si>
  <si>
    <t>PT-187</t>
  </si>
  <si>
    <t>2021 F-250 C41686</t>
  </si>
  <si>
    <t>PT-188</t>
  </si>
  <si>
    <t>2021 F-150 D05874</t>
  </si>
  <si>
    <t>PT-190</t>
  </si>
  <si>
    <t>2021 F-250 D07383</t>
  </si>
  <si>
    <t>PT-190'</t>
  </si>
  <si>
    <t>SADDLE BOX FOR PT-190</t>
  </si>
  <si>
    <t>PT-193</t>
  </si>
  <si>
    <t>2021 F-250 C11822</t>
  </si>
  <si>
    <t>PT-193'</t>
  </si>
  <si>
    <t>SADDLE BOX FOR PT-193</t>
  </si>
  <si>
    <t>PT-194</t>
  </si>
  <si>
    <t>2021 F-250 D13947</t>
  </si>
  <si>
    <t>PT-194'</t>
  </si>
  <si>
    <t>SADDLE BOX FOR PT-194</t>
  </si>
  <si>
    <t>PT-195</t>
  </si>
  <si>
    <t>2021 TUNDRA 003032</t>
  </si>
  <si>
    <t>PT-196</t>
  </si>
  <si>
    <t>2021 F-150 C09726</t>
  </si>
  <si>
    <t>PT-197</t>
  </si>
  <si>
    <t>2021 F-150 C09725</t>
  </si>
  <si>
    <t>PT-199</t>
  </si>
  <si>
    <t>2022 F-250 C70266</t>
  </si>
  <si>
    <t>PT-199'</t>
  </si>
  <si>
    <t>SADDLE BOX FOR PT-199</t>
  </si>
  <si>
    <t>PT-20</t>
  </si>
  <si>
    <t>2011 FORD F150 XLT SCAB 4X4</t>
  </si>
  <si>
    <t>PT-201</t>
  </si>
  <si>
    <t>2022 F-250 C70268</t>
  </si>
  <si>
    <t>PT-201'</t>
  </si>
  <si>
    <t>SADDLE BOX FOR PT-201</t>
  </si>
  <si>
    <t>PT-202</t>
  </si>
  <si>
    <t>2022 F-250 C70269</t>
  </si>
  <si>
    <t>PT-202'</t>
  </si>
  <si>
    <t>SADDLE BOX FOR PT-202</t>
  </si>
  <si>
    <t>PT-203</t>
  </si>
  <si>
    <t>2021 F-150 E74176</t>
  </si>
  <si>
    <t>PT-203'</t>
  </si>
  <si>
    <t>TRUCK SETUP</t>
  </si>
  <si>
    <t>PT-204</t>
  </si>
  <si>
    <t>2021 F-150 XLT LARIAT E95645</t>
  </si>
  <si>
    <t>PT-204'</t>
  </si>
  <si>
    <t>PT-207</t>
  </si>
  <si>
    <t>2020 F-250 D24350</t>
  </si>
  <si>
    <t>PT-208</t>
  </si>
  <si>
    <t>2019 F-250 D92216</t>
  </si>
  <si>
    <t>PT-209</t>
  </si>
  <si>
    <t>2022 F-150 A44565</t>
  </si>
  <si>
    <t>PT-210</t>
  </si>
  <si>
    <t>2022 F-250 D51397</t>
  </si>
  <si>
    <t>PT-211</t>
  </si>
  <si>
    <t>2022 F-250</t>
  </si>
  <si>
    <t>PT-213</t>
  </si>
  <si>
    <t>2021 F-250 D19753</t>
  </si>
  <si>
    <t>PT-215</t>
  </si>
  <si>
    <t>2022 F-250 D72117</t>
  </si>
  <si>
    <t>PT-216</t>
  </si>
  <si>
    <t>2022 F-250 E64468</t>
  </si>
  <si>
    <t>PT-217</t>
  </si>
  <si>
    <t>2022 F-250 R25463</t>
  </si>
  <si>
    <t>PT-218</t>
  </si>
  <si>
    <t>2022 F-250 E64467</t>
  </si>
  <si>
    <t>PT-219</t>
  </si>
  <si>
    <t>2022 F-250 E64466</t>
  </si>
  <si>
    <t>PT-220</t>
  </si>
  <si>
    <t>2020 TOYOTA TUNDRA 879323</t>
  </si>
  <si>
    <t>PT-221</t>
  </si>
  <si>
    <t>2022 F-250 E96443</t>
  </si>
  <si>
    <t>PT-222</t>
  </si>
  <si>
    <t>2022 F-150 B38061</t>
  </si>
  <si>
    <t>PT-223</t>
  </si>
  <si>
    <t>2022 F-150 B38305</t>
  </si>
  <si>
    <t>PT-224</t>
  </si>
  <si>
    <t>2022 F-150 D92568</t>
  </si>
  <si>
    <t>PT-225</t>
  </si>
  <si>
    <t>2022 F-150 PLATINUM B58400</t>
  </si>
  <si>
    <t>PT-226</t>
  </si>
  <si>
    <t>2022 F-250 G40582</t>
  </si>
  <si>
    <t>PT-227</t>
  </si>
  <si>
    <t>2022 F-250 G40597</t>
  </si>
  <si>
    <t>PT-228</t>
  </si>
  <si>
    <t>2022 F-250 G40596</t>
  </si>
  <si>
    <t>PT-229</t>
  </si>
  <si>
    <t>2022 F-250 G40594</t>
  </si>
  <si>
    <t>PT-230</t>
  </si>
  <si>
    <t>2023 F-150 D103564 PLUS SET UP</t>
  </si>
  <si>
    <t>PT-231</t>
  </si>
  <si>
    <t>2023 F-150 D46260 PLUS SET UP</t>
  </si>
  <si>
    <t>PT-232</t>
  </si>
  <si>
    <t>2023 F-150 D46731 PLUS SET UP</t>
  </si>
  <si>
    <t>PT-233</t>
  </si>
  <si>
    <t>2023 F-250 C11164 PLUS SET UP</t>
  </si>
  <si>
    <t>PT-234</t>
  </si>
  <si>
    <t>2023 F-250 C11163 PLUS SET UP</t>
  </si>
  <si>
    <t>PT-235</t>
  </si>
  <si>
    <t>2023 F-150 D66303</t>
  </si>
  <si>
    <t>PT-236</t>
  </si>
  <si>
    <t>2023 F-250 D11980</t>
  </si>
  <si>
    <t>PT-237</t>
  </si>
  <si>
    <t>2023 F-250 D16149</t>
  </si>
  <si>
    <t>PT-238</t>
  </si>
  <si>
    <t>2023 F-250 C11162</t>
  </si>
  <si>
    <t>PT-239</t>
  </si>
  <si>
    <t>2023 F-150 E61496</t>
  </si>
  <si>
    <t>PT-240</t>
  </si>
  <si>
    <t>2023 F-150 E61809</t>
  </si>
  <si>
    <t>PT-241</t>
  </si>
  <si>
    <t>2023 F-150 E62561</t>
  </si>
  <si>
    <t>PT-242</t>
  </si>
  <si>
    <t>2023 F-250 C76874</t>
  </si>
  <si>
    <t>PT-243</t>
  </si>
  <si>
    <t>2023 F-150 D89011</t>
  </si>
  <si>
    <t>PT-244</t>
  </si>
  <si>
    <t>2023 F-1250 E28277</t>
  </si>
  <si>
    <t>PT-245</t>
  </si>
  <si>
    <t>2023 F-150 E28434</t>
  </si>
  <si>
    <t>PT-246</t>
  </si>
  <si>
    <t>2023 F-150 E58961</t>
  </si>
  <si>
    <t>PT-247</t>
  </si>
  <si>
    <t>2023 F-150 E58990</t>
  </si>
  <si>
    <t>PT-248</t>
  </si>
  <si>
    <t>2023 F-250 D39343</t>
  </si>
  <si>
    <t>PT-249</t>
  </si>
  <si>
    <t>2023 F-250 D39255</t>
  </si>
  <si>
    <t>PT-250</t>
  </si>
  <si>
    <t>2023 F-150 D46448</t>
  </si>
  <si>
    <t>PT-251</t>
  </si>
  <si>
    <t>2023 F-250 PEC32748</t>
  </si>
  <si>
    <t>PT-252</t>
  </si>
  <si>
    <t>2023 F-250 C04623</t>
  </si>
  <si>
    <t>PT-253</t>
  </si>
  <si>
    <t>2022 F-250 E68765</t>
  </si>
  <si>
    <t>PT-254</t>
  </si>
  <si>
    <t>2023 F-250 D40182</t>
  </si>
  <si>
    <t>PT-255</t>
  </si>
  <si>
    <t>2024 F-250 D12146</t>
  </si>
  <si>
    <t>PT-256</t>
  </si>
  <si>
    <t>2023 F-250 E16076</t>
  </si>
  <si>
    <t>PT-257</t>
  </si>
  <si>
    <t>2024 F-250 D63738</t>
  </si>
  <si>
    <t>PT-258</t>
  </si>
  <si>
    <t>2023 F-250 D91858</t>
  </si>
  <si>
    <t>PT-259</t>
  </si>
  <si>
    <t>2023 F-250 D92867</t>
  </si>
  <si>
    <t>PT-260</t>
  </si>
  <si>
    <t>2023 F-150 B63951</t>
  </si>
  <si>
    <t>PT-261</t>
  </si>
  <si>
    <t>2024 F-250 E12583</t>
  </si>
  <si>
    <t>PT-262</t>
  </si>
  <si>
    <t>2024 F-250 E12581</t>
  </si>
  <si>
    <t>PT-263</t>
  </si>
  <si>
    <t>2024 F-250 E14598</t>
  </si>
  <si>
    <t>PT-264</t>
  </si>
  <si>
    <t>2024 F-150 E13966</t>
  </si>
  <si>
    <t>PT-265</t>
  </si>
  <si>
    <t>2024 F-250 D59973</t>
  </si>
  <si>
    <t>PT-266</t>
  </si>
  <si>
    <t>2024 F-150 D06478</t>
  </si>
  <si>
    <t>PT-267</t>
  </si>
  <si>
    <t>2024 F-150 A47508</t>
  </si>
  <si>
    <t>PT-268</t>
  </si>
  <si>
    <t>2024 FD MAVERICK XLT (B25305)</t>
  </si>
  <si>
    <t>PT-269</t>
  </si>
  <si>
    <t>2024 F350 FLATBED WELDING TK</t>
  </si>
  <si>
    <t>PT-269'</t>
  </si>
  <si>
    <t>2024 LE VANTAGE 322 WELDER</t>
  </si>
  <si>
    <t>PT-270</t>
  </si>
  <si>
    <t>2024 FORD MAVERICK XL (2821)</t>
  </si>
  <si>
    <t>PT-271</t>
  </si>
  <si>
    <t>2024 F-150 B22723</t>
  </si>
  <si>
    <t>PT-272</t>
  </si>
  <si>
    <t>2024 F-150 E28395</t>
  </si>
  <si>
    <t>PT-273</t>
  </si>
  <si>
    <t>2024 F-250 E14013</t>
  </si>
  <si>
    <t>PT-274</t>
  </si>
  <si>
    <t>2024 FORD MAVERICK (RRB41786)</t>
  </si>
  <si>
    <t>PT-275</t>
  </si>
  <si>
    <t>2024 FORD MAVERICK (RRB40920)</t>
  </si>
  <si>
    <t>PT-276</t>
  </si>
  <si>
    <t>2024 FORD MAVERICK (RRB41388)</t>
  </si>
  <si>
    <t>PT-277</t>
  </si>
  <si>
    <t>2024 FORD MAVERICK (RRB40474)</t>
  </si>
  <si>
    <t>PT-278</t>
  </si>
  <si>
    <t>2024 FORD MAVERICK (RRB41295)</t>
  </si>
  <si>
    <t>PT-279</t>
  </si>
  <si>
    <t>2024 F250 XL (REE94240)</t>
  </si>
  <si>
    <t>PT-280</t>
  </si>
  <si>
    <t>2024 F250 XL (REE93968)</t>
  </si>
  <si>
    <t>PT-281</t>
  </si>
  <si>
    <t>2024 F250 XL (REE94010)</t>
  </si>
  <si>
    <t>PT-282</t>
  </si>
  <si>
    <t>2024 F250 XL (REF26875)</t>
  </si>
  <si>
    <t>PT-283</t>
  </si>
  <si>
    <t>2024 F250 (F26630) PT-283</t>
  </si>
  <si>
    <t>PT-284</t>
  </si>
  <si>
    <t>2024 F250 (F26104) PT-284</t>
  </si>
  <si>
    <t>PT-285</t>
  </si>
  <si>
    <t>2023 F250 (D74056) PT-285</t>
  </si>
  <si>
    <t>PT-286</t>
  </si>
  <si>
    <t>2024 F250 (E72376) PT-286</t>
  </si>
  <si>
    <t>PT-287</t>
  </si>
  <si>
    <t>2024 F250 (E93483) PT-287</t>
  </si>
  <si>
    <t>PT-288</t>
  </si>
  <si>
    <t>2024 F250 (F06775) PT-288</t>
  </si>
  <si>
    <t>PT-289</t>
  </si>
  <si>
    <t>2024 F250 (D50105) PT-289</t>
  </si>
  <si>
    <t>PT-29</t>
  </si>
  <si>
    <t>2013 FORD F150</t>
  </si>
  <si>
    <t>PT-290</t>
  </si>
  <si>
    <t>2024 F250 (D01220) PT-290</t>
  </si>
  <si>
    <t>PT-33</t>
  </si>
  <si>
    <t>2013 F150 PICK-UP</t>
  </si>
  <si>
    <t>PT-40</t>
  </si>
  <si>
    <t>2014 FORD F250 A02604</t>
  </si>
  <si>
    <t>PT-41</t>
  </si>
  <si>
    <t>2014 FORD F150 D94916</t>
  </si>
  <si>
    <t>PT-47</t>
  </si>
  <si>
    <t>2013 F150 - TEXAS</t>
  </si>
  <si>
    <t>PT-49</t>
  </si>
  <si>
    <t>PT-50</t>
  </si>
  <si>
    <t>2016 F250SD</t>
  </si>
  <si>
    <t>PT-55</t>
  </si>
  <si>
    <t>2014 FORD F150 4X4</t>
  </si>
  <si>
    <t>PT-60</t>
  </si>
  <si>
    <t>2016 FORD F150</t>
  </si>
  <si>
    <t>PT-64</t>
  </si>
  <si>
    <t>PT-66</t>
  </si>
  <si>
    <t>2013 FORD F-150 2WD</t>
  </si>
  <si>
    <t>PT-73</t>
  </si>
  <si>
    <t>2017 FORD F-250 SD</t>
  </si>
  <si>
    <t>PT-74</t>
  </si>
  <si>
    <t>2017 FORD F250 SD</t>
  </si>
  <si>
    <t>PT-75</t>
  </si>
  <si>
    <t>PT-84</t>
  </si>
  <si>
    <t>2017 FORD F-150 4X4 SUPERCREW</t>
  </si>
  <si>
    <t>PT-86</t>
  </si>
  <si>
    <t>PT-89</t>
  </si>
  <si>
    <t>2017 FORD F-150</t>
  </si>
  <si>
    <t>PT-92</t>
  </si>
  <si>
    <t>2016 FORD F-150</t>
  </si>
  <si>
    <t>PT-96</t>
  </si>
  <si>
    <t>2017 F-150 SUPER CAB</t>
  </si>
  <si>
    <t>PT-97</t>
  </si>
  <si>
    <t>2017 F-250 SD REG CAB</t>
  </si>
  <si>
    <t>PT-98</t>
  </si>
  <si>
    <t>2018 F-350 SD REG CAB</t>
  </si>
  <si>
    <t>PT-99</t>
  </si>
  <si>
    <t>2018 F-250 LARIAT SUPERCREW</t>
  </si>
  <si>
    <t>PVH-01</t>
  </si>
  <si>
    <t>MKT V2B VIBR. HAMMER</t>
  </si>
  <si>
    <t>PVH-02</t>
  </si>
  <si>
    <t>MKT V5C VIBR. HAMMER</t>
  </si>
  <si>
    <t>PW-01</t>
  </si>
  <si>
    <t>SIMPSON 5000 PSI PRESSURE WASH</t>
  </si>
  <si>
    <t>PWT-01</t>
  </si>
  <si>
    <t>WATER TOWER</t>
  </si>
  <si>
    <t>PWT-02</t>
  </si>
  <si>
    <t>10,000 GAL WATER TOWER</t>
  </si>
  <si>
    <t>R-02</t>
  </si>
  <si>
    <t>BOMAG 56" ROLLER</t>
  </si>
  <si>
    <t>R-05</t>
  </si>
  <si>
    <t>2005 IR SD116DZ 84" ROLLER</t>
  </si>
  <si>
    <t>R-06</t>
  </si>
  <si>
    <t>IR SD77DX 66" ROLLER</t>
  </si>
  <si>
    <t>R-07</t>
  </si>
  <si>
    <t>1997 IR SD100DX 84" ROLLER</t>
  </si>
  <si>
    <t>R-08</t>
  </si>
  <si>
    <t>2005 BOMAG BW900-2 36" ROLLER</t>
  </si>
  <si>
    <t>R-09</t>
  </si>
  <si>
    <t>2006 CAT563E PADFOOT ROLLER</t>
  </si>
  <si>
    <t>R-10</t>
  </si>
  <si>
    <t>CAT 563E PADFOOT ROLLER</t>
  </si>
  <si>
    <t>R-11</t>
  </si>
  <si>
    <t>INGERSOLL-RAND SD116F ROLLER</t>
  </si>
  <si>
    <t>R-12</t>
  </si>
  <si>
    <t>CAT CP56 ROLLER</t>
  </si>
  <si>
    <t>R-13</t>
  </si>
  <si>
    <t>2011 SAKAI SY510T/SHELL KIT PU</t>
  </si>
  <si>
    <t>R-14/BRO-05</t>
  </si>
  <si>
    <t>PNEMATIC COMPACTOR</t>
  </si>
  <si>
    <t>R-18</t>
  </si>
  <si>
    <t>2005 CAT 815F</t>
  </si>
  <si>
    <t>R-21</t>
  </si>
  <si>
    <t>2012 BOMAG BW177PDH-50</t>
  </si>
  <si>
    <t>R-22</t>
  </si>
  <si>
    <t>2011 CAT CS54</t>
  </si>
  <si>
    <t>R-23</t>
  </si>
  <si>
    <t>2011 CAT CP56</t>
  </si>
  <si>
    <t>R-24</t>
  </si>
  <si>
    <t>2015 CAT CB24B</t>
  </si>
  <si>
    <t>R-28</t>
  </si>
  <si>
    <t>2016 PNEUMATIC ROLLER GB00489</t>
  </si>
  <si>
    <t>R-29</t>
  </si>
  <si>
    <t>1994 CAT 825C</t>
  </si>
  <si>
    <t>R-30</t>
  </si>
  <si>
    <t>2018 BOMAG BMP8500</t>
  </si>
  <si>
    <t>R-31</t>
  </si>
  <si>
    <t>HAMM HC130i H254.0084</t>
  </si>
  <si>
    <t>R-32</t>
  </si>
  <si>
    <t>2015 VOLVO SD45 SDC</t>
  </si>
  <si>
    <t>R-33</t>
  </si>
  <si>
    <t>2017 WACKER RD12A DDR</t>
  </si>
  <si>
    <t>R-34</t>
  </si>
  <si>
    <t>2018 HAMM H12i DRUM ROLLER H2350502</t>
  </si>
  <si>
    <t>RB-02</t>
  </si>
  <si>
    <t>2022 HOLMES 16F</t>
  </si>
  <si>
    <t>ROB-01</t>
  </si>
  <si>
    <t>INSPECTION CRAWLER MLT-42-@</t>
  </si>
  <si>
    <t>RS-02</t>
  </si>
  <si>
    <t>2022 HUSQ FS7000 36"</t>
  </si>
  <si>
    <t>RTC-02</t>
  </si>
  <si>
    <t>2008 TEREX CRANE RT665</t>
  </si>
  <si>
    <t>RTC-03</t>
  </si>
  <si>
    <t>2014 TEREX RT-555-2 55 TON CRANE</t>
  </si>
  <si>
    <t>RTC-04</t>
  </si>
  <si>
    <t>2006 TEREX RT555 55 TON CRANE</t>
  </si>
  <si>
    <t>RTC-05</t>
  </si>
  <si>
    <t>2015 TEREX RT 555, 55 TON CRANE</t>
  </si>
  <si>
    <t>RTC-07</t>
  </si>
  <si>
    <t>2013 GROVE RT650E</t>
  </si>
  <si>
    <t>RW-01</t>
  </si>
  <si>
    <t>1989 BLAW KNOX RW100A WIDENER</t>
  </si>
  <si>
    <t>RW-03</t>
  </si>
  <si>
    <t>2021 LEEBOY 4130 291361</t>
  </si>
  <si>
    <t>S-03</t>
  </si>
  <si>
    <t>1994 INTERNATIONAL SEMI</t>
  </si>
  <si>
    <t>S-05</t>
  </si>
  <si>
    <t>2003 MACK SEMI (TRI/A)</t>
  </si>
  <si>
    <t>S-06</t>
  </si>
  <si>
    <t>2010 PETERBUILT SEMI</t>
  </si>
  <si>
    <t>S-07</t>
  </si>
  <si>
    <t>2013 PETERBUILT</t>
  </si>
  <si>
    <t>S-08</t>
  </si>
  <si>
    <t>2015 KENWORTH T800</t>
  </si>
  <si>
    <t>S-09</t>
  </si>
  <si>
    <t>2016 PETERBUILT (FROM RAG RENTAL)</t>
  </si>
  <si>
    <t>S-10</t>
  </si>
  <si>
    <t>2025 KW T880 SEMI</t>
  </si>
  <si>
    <t>S-11</t>
  </si>
  <si>
    <t>2017 MACK CXU613 (079522) S-11</t>
  </si>
  <si>
    <t>S-12</t>
  </si>
  <si>
    <t>2018 MACK CXU613 (085765) S-12</t>
  </si>
  <si>
    <t>S-13</t>
  </si>
  <si>
    <t>2018 MACK CXU613 (086733) S-13</t>
  </si>
  <si>
    <t>S-14</t>
  </si>
  <si>
    <t>2018 MACK CXU613 (085764) S-14</t>
  </si>
  <si>
    <t>SAC-01</t>
  </si>
  <si>
    <t>REMAN QUINCY QR 350LL</t>
  </si>
  <si>
    <t>SB-01</t>
  </si>
  <si>
    <t>2016 ROADTEC SB2500E SHUTTLE BUGGY 4085</t>
  </si>
  <si>
    <t>SB-01'</t>
  </si>
  <si>
    <t>SB-01 WINDROW PICKUP ADAPTOR</t>
  </si>
  <si>
    <t>SC-01</t>
  </si>
  <si>
    <t>CAT 627B SCRAPER</t>
  </si>
  <si>
    <t>SC-02</t>
  </si>
  <si>
    <t>CAT 613C</t>
  </si>
  <si>
    <t>SDT-01</t>
  </si>
  <si>
    <t>2021 UTILITY TRAILER 85605 SDT-01</t>
  </si>
  <si>
    <t>SFB-01</t>
  </si>
  <si>
    <t>1999 FREIGHTLINER FL70 FLATBED TRUCK</t>
  </si>
  <si>
    <t>SFB-02</t>
  </si>
  <si>
    <t>2014 INTERNL FLAT BED</t>
  </si>
  <si>
    <t>SFB-02'</t>
  </si>
  <si>
    <t>KNAPHEIDE 24' BED REPLACEMENT</t>
  </si>
  <si>
    <t>SFB-02''</t>
  </si>
  <si>
    <t>CRATED 4X4 HYD SAFETY BASKET</t>
  </si>
  <si>
    <t>SFB-03</t>
  </si>
  <si>
    <t>2012 FREIGHTLINER WITH ACCESSORIES</t>
  </si>
  <si>
    <t>SFB-03'</t>
  </si>
  <si>
    <t>STEEL FLATBED AND INSTALL FOR 2012 FRTLNR</t>
  </si>
  <si>
    <t>SFB-04</t>
  </si>
  <si>
    <t>2007 FREIGHTLINER MS 106</t>
  </si>
  <si>
    <t>SFB-07</t>
  </si>
  <si>
    <t>2014 FREIGHTLINER</t>
  </si>
  <si>
    <t>SFB-07'</t>
  </si>
  <si>
    <t>TMA FOR SFB-07</t>
  </si>
  <si>
    <t>SFB-08</t>
  </si>
  <si>
    <t>2013 FREIGHTLINER M2</t>
  </si>
  <si>
    <t>SFB-09</t>
  </si>
  <si>
    <t>2013 FREIGHTLINER M2 106</t>
  </si>
  <si>
    <t>SFB-10</t>
  </si>
  <si>
    <t>SFB-11</t>
  </si>
  <si>
    <t>2015 INTERNATIONAL 4300</t>
  </si>
  <si>
    <t>SFB-11'</t>
  </si>
  <si>
    <t>TMA FOR SFB-11</t>
  </si>
  <si>
    <t>SFB-12</t>
  </si>
  <si>
    <t>2023 MACK MD6 TMA</t>
  </si>
  <si>
    <t>SFB-13</t>
  </si>
  <si>
    <t>SFB-14</t>
  </si>
  <si>
    <t>2018 INTL 4300 FLATBED TRUCK</t>
  </si>
  <si>
    <t>SFB-15</t>
  </si>
  <si>
    <t>2017 FREIGHTLINER M2 FLATBED TRUCK</t>
  </si>
  <si>
    <t>SFB-16</t>
  </si>
  <si>
    <t>2019 INTL 4300 FLATBED TRUCK</t>
  </si>
  <si>
    <t>SFB-19</t>
  </si>
  <si>
    <t>2019 Freighliner M2 KG0894</t>
  </si>
  <si>
    <t>SFB-20</t>
  </si>
  <si>
    <t>2020 International MV607</t>
  </si>
  <si>
    <t>SFB-21</t>
  </si>
  <si>
    <t>SFB-22</t>
  </si>
  <si>
    <t>2016 FRGHT M2 (V9036)</t>
  </si>
  <si>
    <t>SFB-23</t>
  </si>
  <si>
    <t>2019 FRGHT M2 (B9153)</t>
  </si>
  <si>
    <t>SS-04</t>
  </si>
  <si>
    <t>2010 279 SKIDSTEER CAT</t>
  </si>
  <si>
    <t>SS-08</t>
  </si>
  <si>
    <t>CAT 279 SKID STEER</t>
  </si>
  <si>
    <t>SS-11</t>
  </si>
  <si>
    <t>2014 BOBCAT T750 TIER 4i</t>
  </si>
  <si>
    <t>SS-16</t>
  </si>
  <si>
    <t>2014 CAT 279D COMPACT TRACK LOADER</t>
  </si>
  <si>
    <t>SS-17</t>
  </si>
  <si>
    <t>2017 CAT279D</t>
  </si>
  <si>
    <t>SS-17'</t>
  </si>
  <si>
    <t>SS-18</t>
  </si>
  <si>
    <t>2014 CAT 279D XPS</t>
  </si>
  <si>
    <t>SS-19</t>
  </si>
  <si>
    <t>2014 CT 289D XPS</t>
  </si>
  <si>
    <t>SS-20</t>
  </si>
  <si>
    <t>2016 CAT 289D XPS</t>
  </si>
  <si>
    <t>SS-20'</t>
  </si>
  <si>
    <t>SS-20 Engine Replace</t>
  </si>
  <si>
    <t>SS-22</t>
  </si>
  <si>
    <t>2017 CAT 279D</t>
  </si>
  <si>
    <t>SS-23</t>
  </si>
  <si>
    <t>SS-24</t>
  </si>
  <si>
    <t>2015 CT 242D</t>
  </si>
  <si>
    <t>SS-26</t>
  </si>
  <si>
    <t>2018 CAT 279D</t>
  </si>
  <si>
    <t>SS-26'</t>
  </si>
  <si>
    <t>REPLACE ENGINE IN SS-26</t>
  </si>
  <si>
    <t>SS-27</t>
  </si>
  <si>
    <t>2018 CATERPILLAR 289D</t>
  </si>
  <si>
    <t>SS-27'</t>
  </si>
  <si>
    <t>REPLACE FINAL DRIVE ON SS-27</t>
  </si>
  <si>
    <t>SS-28</t>
  </si>
  <si>
    <t>SS-29</t>
  </si>
  <si>
    <t>SS-30</t>
  </si>
  <si>
    <t>CASE TR320</t>
  </si>
  <si>
    <t>SS-30'</t>
  </si>
  <si>
    <t>SS-30 ENGINE REPLACED</t>
  </si>
  <si>
    <t>SS-31</t>
  </si>
  <si>
    <t>2021 JOHN DEERE 331G</t>
  </si>
  <si>
    <t>SS-32</t>
  </si>
  <si>
    <t>CAT 279D</t>
  </si>
  <si>
    <t>SS-33</t>
  </si>
  <si>
    <t>2022 CAT 27903</t>
  </si>
  <si>
    <t>SS-34</t>
  </si>
  <si>
    <t>2022 CAT 2899D3</t>
  </si>
  <si>
    <t>SS-35</t>
  </si>
  <si>
    <t>2022 CAT 279D03</t>
  </si>
  <si>
    <t>SS-36</t>
  </si>
  <si>
    <t>2022 CAT 279D3</t>
  </si>
  <si>
    <t>SS-37</t>
  </si>
  <si>
    <t>2022 CAT 289D3</t>
  </si>
  <si>
    <t>SS-38</t>
  </si>
  <si>
    <t>SS-39</t>
  </si>
  <si>
    <t>SS-40</t>
  </si>
  <si>
    <t>2019 JD 333G</t>
  </si>
  <si>
    <t>SS-41</t>
  </si>
  <si>
    <t>CAT 289D3 JX916301</t>
  </si>
  <si>
    <t>SS-42</t>
  </si>
  <si>
    <t>2023 JD 331G 441417</t>
  </si>
  <si>
    <t>SS-43</t>
  </si>
  <si>
    <t>2015 CAT 279D XPS GTL01897</t>
  </si>
  <si>
    <t>SS-44</t>
  </si>
  <si>
    <t>2025 CAT 265 CTL (KR404778) SS-44</t>
  </si>
  <si>
    <t>SS-45</t>
  </si>
  <si>
    <t>2025 CAT 265 CTL (KR405358) SS-45</t>
  </si>
  <si>
    <t>SS-46</t>
  </si>
  <si>
    <t>2025 CAT 265 CTL (KR405362) SS-46</t>
  </si>
  <si>
    <t>SSA-20</t>
  </si>
  <si>
    <t>TOPCAT 50501L</t>
  </si>
  <si>
    <t>SSA-21</t>
  </si>
  <si>
    <t>2023 CAT PC310</t>
  </si>
  <si>
    <t>SSA-22</t>
  </si>
  <si>
    <t>2024 CAT BR120</t>
  </si>
  <si>
    <t>SSA-23</t>
  </si>
  <si>
    <t>Paladin side discharge bucket</t>
  </si>
  <si>
    <t>SSA-24</t>
  </si>
  <si>
    <t>2024 Hurricane DH3700</t>
  </si>
  <si>
    <t>SSA-25</t>
  </si>
  <si>
    <t>HM215 FORESTRY (HM500264)</t>
  </si>
  <si>
    <t>ST-02</t>
  </si>
  <si>
    <t>TMA SAFETY TRAILER WITH ARROW BOARD</t>
  </si>
  <si>
    <t>ST-03</t>
  </si>
  <si>
    <t>TMA SAFETY TRAILER</t>
  </si>
  <si>
    <t>ST-05</t>
  </si>
  <si>
    <t>SCORPION TL-3 W/ 2 90 DEGREE FOLDS, LED PKG</t>
  </si>
  <si>
    <t>ST-06</t>
  </si>
  <si>
    <t>REAR MOUNTED TMA ARROW DIRECTION BOARD</t>
  </si>
  <si>
    <t>ST-07</t>
  </si>
  <si>
    <t>TWO MOBILE TRAFFIC SIGNALS</t>
  </si>
  <si>
    <t>ST-08</t>
  </si>
  <si>
    <t>VORTEQ TMA TRAILER WITH ARROWS</t>
  </si>
  <si>
    <t>ST-09</t>
  </si>
  <si>
    <t>ST-10</t>
  </si>
  <si>
    <t>Vorteq crash trailer w/ Arrow Board</t>
  </si>
  <si>
    <t>ST-11</t>
  </si>
  <si>
    <t>STK-01</t>
  </si>
  <si>
    <t>2018 FRGHT M2 W5278 STK-01</t>
  </si>
  <si>
    <t>STK-01'</t>
  </si>
  <si>
    <t>2017 MEC 6092RT SCISSOR LIFT</t>
  </si>
  <si>
    <t>SUR6</t>
  </si>
  <si>
    <t>FARO 3D MOBILE LASER SCANNER</t>
  </si>
  <si>
    <t>SV-06</t>
  </si>
  <si>
    <t>2015 CADILLAC ESCALADE</t>
  </si>
  <si>
    <t>SV-08</t>
  </si>
  <si>
    <t>2020 FORD EXPLORER</t>
  </si>
  <si>
    <t>SV-09</t>
  </si>
  <si>
    <t>2022 FORD EXPEDITION MAX</t>
  </si>
  <si>
    <t>SWT-01</t>
  </si>
  <si>
    <t>2022 F-250 STREET SWEEPER</t>
  </si>
  <si>
    <t>T-02</t>
  </si>
  <si>
    <t>CMI TILLER MODEL 59335</t>
  </si>
  <si>
    <t>T-03</t>
  </si>
  <si>
    <t>2015 CAT RM300</t>
  </si>
  <si>
    <t>T-04</t>
  </si>
  <si>
    <t>2018 WIRTGEN WR200XLI</t>
  </si>
  <si>
    <t>TDT-01</t>
  </si>
  <si>
    <t>2024 MT600 (9941) TDT-01</t>
  </si>
  <si>
    <t>TH-01</t>
  </si>
  <si>
    <t>CAT TELESCOPIC HANDLER</t>
  </si>
  <si>
    <t>TH-01'</t>
  </si>
  <si>
    <t>CAT TELESCOPIC HANDLER TRANSMISSION REPLACE</t>
  </si>
  <si>
    <t>TH-02</t>
  </si>
  <si>
    <t>2013 JLG 12000LB TELESCOP FORKLIFT</t>
  </si>
  <si>
    <t>TH-04</t>
  </si>
  <si>
    <t>2011 JLH G1255A</t>
  </si>
  <si>
    <t>TH-06</t>
  </si>
  <si>
    <t>2012 JLG G1255A</t>
  </si>
  <si>
    <t>TH-07</t>
  </si>
  <si>
    <t>2014 JLG G1255A 4X4</t>
  </si>
  <si>
    <t>TH-08</t>
  </si>
  <si>
    <t>2012 GENNIE GTH 1056</t>
  </si>
  <si>
    <t>TH-09</t>
  </si>
  <si>
    <t>2013 JLG G12-55A TH-09</t>
  </si>
  <si>
    <t>TH-10</t>
  </si>
  <si>
    <t>2016 JLG G5-18A (76908)</t>
  </si>
  <si>
    <t>TH-11</t>
  </si>
  <si>
    <t>2017 GENIE GTH-5519 TELEHANDLE</t>
  </si>
  <si>
    <t>TH-12</t>
  </si>
  <si>
    <t>2016 JLG1255 TELEHANDLER TH-12</t>
  </si>
  <si>
    <t>UDT-01</t>
  </si>
  <si>
    <t>AGRI DRAIN MAXI STRINGER TRAILER</t>
  </si>
  <si>
    <t>UT-06</t>
  </si>
  <si>
    <t>2022 KUBOTA RTV-X1100</t>
  </si>
  <si>
    <t>UT-07</t>
  </si>
  <si>
    <t>2022 KUBOTA RTV-X1140WL-H PG062776</t>
  </si>
  <si>
    <t>VE-01</t>
  </si>
  <si>
    <t>2013 VACUUM EXC TRLER MOUNTED</t>
  </si>
  <si>
    <t>VE-02</t>
  </si>
  <si>
    <t>2016 VERMEER D9X13III W/ TRAILER &amp; ACCESSYS</t>
  </si>
  <si>
    <t>VE-03</t>
  </si>
  <si>
    <t>VERMEER VX30-500 VACUUM EXCVTR W/ TRAILER</t>
  </si>
  <si>
    <t>VE-04</t>
  </si>
  <si>
    <t>2015 VERMEER D24X44II</t>
  </si>
  <si>
    <t>VE-04'</t>
  </si>
  <si>
    <t>2015 VERMEER D24X44II UNDER CARRIAGE REPLACE</t>
  </si>
  <si>
    <t>VE-05</t>
  </si>
  <si>
    <t>2024 VM LP873SDT HYDRAULIC JACK</t>
  </si>
  <si>
    <t>VT-01</t>
  </si>
  <si>
    <t>2024 VM LP873 (50906) VT-01</t>
  </si>
  <si>
    <t>WEL-13</t>
  </si>
  <si>
    <t>NEW MILLER WELDER TRAILBLAZER W 25' CABLE</t>
  </si>
  <si>
    <t>WEL-15</t>
  </si>
  <si>
    <t>RANGER 305 WELDER</t>
  </si>
  <si>
    <t>WL-01</t>
  </si>
  <si>
    <t>930 LOADER</t>
  </si>
  <si>
    <t>WL-02</t>
  </si>
  <si>
    <t>2012 JD 644K</t>
  </si>
  <si>
    <t>WL-02'</t>
  </si>
  <si>
    <t>TRANSMISSION FOR WL-02</t>
  </si>
  <si>
    <t>WL-03</t>
  </si>
  <si>
    <t>CAT 928H LOADER &amp; FREIGHT</t>
  </si>
  <si>
    <t>WL-04</t>
  </si>
  <si>
    <t>2017 CAT 938M</t>
  </si>
  <si>
    <t>WL-04'</t>
  </si>
  <si>
    <t>ATTACHMENTS FOR WL-04</t>
  </si>
  <si>
    <t>WL-05</t>
  </si>
  <si>
    <t>2017 CAT 926M</t>
  </si>
  <si>
    <t>WL-06</t>
  </si>
  <si>
    <t>2013 CAT 950K</t>
  </si>
  <si>
    <t>WL-09</t>
  </si>
  <si>
    <t>2018 CAT 938M J3R05964</t>
  </si>
  <si>
    <t>WL-10</t>
  </si>
  <si>
    <t>2015 CAT 938K WL</t>
  </si>
  <si>
    <t>WL-11</t>
  </si>
  <si>
    <t>2019 CAT 950M (S02294) WL-11</t>
  </si>
  <si>
    <t>WL-12</t>
  </si>
  <si>
    <t>2022 CAT 938M (K03394) WL-12</t>
  </si>
  <si>
    <t>WL-13</t>
  </si>
  <si>
    <t>2019 CAT 938M (R08392) WL-13</t>
  </si>
  <si>
    <t>WL-14</t>
  </si>
  <si>
    <t>2020 CAT 938M (R08501) WL-14</t>
  </si>
  <si>
    <t>WLA-01</t>
  </si>
  <si>
    <t>ADD ON 938-BT BUCKET FOR WL-01</t>
  </si>
  <si>
    <t>WT-01</t>
  </si>
  <si>
    <t>1988 FORD F800 WATERTRUCK - RED</t>
  </si>
  <si>
    <t>WT-02</t>
  </si>
  <si>
    <t>1988 FORD LTS90 WATERTRUCK WH</t>
  </si>
  <si>
    <t>WT-05</t>
  </si>
  <si>
    <t>2012 F750 WATER TRUCK</t>
  </si>
  <si>
    <t>WT-06</t>
  </si>
  <si>
    <t>2007 FREIGHTLINER 4000 GAL</t>
  </si>
  <si>
    <t>WT-07</t>
  </si>
  <si>
    <t>2014 PETERBUILT WATER TRUCK 4000 GAL.</t>
  </si>
  <si>
    <t>WT-08</t>
  </si>
  <si>
    <t>2019 PETERBUILT 337 2000 GAL</t>
  </si>
  <si>
    <t>WT-09</t>
  </si>
  <si>
    <t>2007 FORD F750 XL 2000 GAL</t>
  </si>
  <si>
    <t>WT-10</t>
  </si>
  <si>
    <t>2014 FREIGHTLINER M2 106 2000 GAL</t>
  </si>
  <si>
    <t>WT-11</t>
  </si>
  <si>
    <t>2014 FREIGHTLINER M2 2000GAL</t>
  </si>
  <si>
    <t>WT-12</t>
  </si>
  <si>
    <t>2015 FREIGHLINER M2 4000GAL</t>
  </si>
  <si>
    <t xml:space="preserve"> </t>
  </si>
  <si>
    <t>Dates need to be updated with in-service dates once known. Currently purchase dates for reporting purposes.</t>
  </si>
  <si>
    <t>Disposed of in 2025</t>
  </si>
  <si>
    <r>
      <rPr>
        <b/>
        <sz val="10"/>
        <color rgb="FFFF0000"/>
        <rFont val="Times New Roman"/>
        <family val="1"/>
      </rPr>
      <t>Note:</t>
    </r>
    <r>
      <rPr>
        <sz val="10"/>
        <color rgb="FF0000FF"/>
        <rFont val="Times New Roman"/>
        <family val="1"/>
      </rPr>
      <t xml:space="preserve"> AFTER YE, HARD-KEY PY VALUES AFTER ROLLING FORWARD FORMULAS</t>
    </r>
  </si>
  <si>
    <r>
      <rPr>
        <b/>
        <sz val="10"/>
        <color rgb="FFFF0000"/>
        <rFont val="Times New Roman"/>
        <family val="1"/>
      </rPr>
      <t>Note:</t>
    </r>
    <r>
      <rPr>
        <sz val="10"/>
        <color rgb="FF0000FF"/>
        <rFont val="Times New Roman"/>
        <family val="1"/>
      </rPr>
      <t xml:space="preserve"> No using * in asset names as it messes with formulas. Replace with ' (please)</t>
    </r>
  </si>
  <si>
    <t>Where is this date coming from? NOT Disposed of on 2023 schedule.</t>
  </si>
  <si>
    <t>DO NOT CHANGE. INTERNAL AUDIT PURPOSES ONLY</t>
  </si>
  <si>
    <t>Cost /</t>
  </si>
  <si>
    <t>Useful</t>
  </si>
  <si>
    <t>Beg. Accum.</t>
  </si>
  <si>
    <t>Current</t>
  </si>
  <si>
    <t>Total</t>
  </si>
  <si>
    <t xml:space="preserve">Net Book </t>
  </si>
  <si>
    <t>Scheduled</t>
  </si>
  <si>
    <t>SV</t>
  </si>
  <si>
    <t>Variance in</t>
  </si>
  <si>
    <t xml:space="preserve">Varaince in </t>
  </si>
  <si>
    <t>Other Basis</t>
  </si>
  <si>
    <t>Life</t>
  </si>
  <si>
    <t>Useful Life</t>
  </si>
  <si>
    <t>Salvage Value</t>
  </si>
  <si>
    <t>Difference</t>
  </si>
  <si>
    <t>COMPUTERS Total</t>
  </si>
  <si>
    <t>FILE CABINETS Total</t>
  </si>
  <si>
    <t>IMPROVEMENTS Total</t>
  </si>
  <si>
    <t>MAJOR EQUIPMENT Total</t>
  </si>
  <si>
    <t>* Less: Dispositions and Transfers</t>
  </si>
  <si>
    <t>NET MAJOR EQUIPMENT Total</t>
  </si>
  <si>
    <t>MINOR EQUIPMENT Total</t>
  </si>
  <si>
    <t>OFFICE EQUIPMENT Total</t>
  </si>
  <si>
    <t>SOFTWARE Total</t>
  </si>
  <si>
    <t>TRAILERS Total</t>
  </si>
  <si>
    <t>Net TRAILERS Total</t>
  </si>
  <si>
    <t>VEHICLES Total</t>
  </si>
  <si>
    <t>Net VEHICLES Total</t>
  </si>
  <si>
    <t>Z-08</t>
  </si>
  <si>
    <t>Z - ASSETS CHARGED TO JOB</t>
  </si>
  <si>
    <t>SITECH GPS UNIT</t>
  </si>
  <si>
    <t>Z-01</t>
  </si>
  <si>
    <t>2018 RICE 10,000LB BLACK</t>
  </si>
  <si>
    <t>Z-02</t>
  </si>
  <si>
    <t>Z-07</t>
  </si>
  <si>
    <t>2017 KUBOTA RTV - X900WL-HS</t>
  </si>
  <si>
    <t>Z-03</t>
  </si>
  <si>
    <t>2018 PJ DECKER 14,000LB BLAC</t>
  </si>
  <si>
    <t>Z-05</t>
  </si>
  <si>
    <t>2018 BRADCO BROOM 72"</t>
  </si>
  <si>
    <t>Z-06</t>
  </si>
  <si>
    <t>Z-04</t>
  </si>
  <si>
    <t>2018 COUNTRY BLACKSMITH CA</t>
  </si>
  <si>
    <t>Z-09</t>
  </si>
  <si>
    <t>WACKER RD12A</t>
  </si>
  <si>
    <t>Z-10</t>
  </si>
  <si>
    <t>2019 SURE TRAC 82 X 12 (BLACK)</t>
  </si>
  <si>
    <t>Z-11</t>
  </si>
  <si>
    <t>Z-12</t>
  </si>
  <si>
    <t>2011 BROCE BB250B</t>
  </si>
  <si>
    <t>Z-13</t>
  </si>
  <si>
    <t>DITCH WITCH RT-16</t>
  </si>
  <si>
    <t>Z-14</t>
  </si>
  <si>
    <t>2019 BIG TEX 10PI-18BK</t>
  </si>
  <si>
    <t>Z-15</t>
  </si>
  <si>
    <t>2018 BIG TEX 10PI-18BK</t>
  </si>
  <si>
    <t>Z-16</t>
  </si>
  <si>
    <t>2019 BIG TEX 10PI-16BK</t>
  </si>
  <si>
    <t>Z-17</t>
  </si>
  <si>
    <t>2019 BIG TEX 14PI-18BK</t>
  </si>
  <si>
    <t>Z-18</t>
  </si>
  <si>
    <t>Z-26</t>
  </si>
  <si>
    <t>2012 DOOSAN P185</t>
  </si>
  <si>
    <t>Z-27</t>
  </si>
  <si>
    <t>14PI-16BK</t>
  </si>
  <si>
    <t>Z-19</t>
  </si>
  <si>
    <t>2018 CAT B6 HAMMER</t>
  </si>
  <si>
    <t>Z-20</t>
  </si>
  <si>
    <t>2019 CORNPRO UT-21 HT</t>
  </si>
  <si>
    <t>Z-21</t>
  </si>
  <si>
    <t>2019 CORNPRO UT-21 H</t>
  </si>
  <si>
    <t>Z-22</t>
  </si>
  <si>
    <t>Z-23</t>
  </si>
  <si>
    <t>Z-24</t>
  </si>
  <si>
    <t>Z-25</t>
  </si>
  <si>
    <t>2019 CORNPRO UT-23 HT</t>
  </si>
  <si>
    <t>Z-28</t>
  </si>
  <si>
    <t>2019 BIG TEX 7x14 COVERED</t>
  </si>
  <si>
    <t>Z-29</t>
  </si>
  <si>
    <t>2019 SURE TRAC 8.5X25+5</t>
  </si>
  <si>
    <t>Z-32</t>
  </si>
  <si>
    <t>Z-30</t>
  </si>
  <si>
    <t>2012 SURE TRAX ST8118ITPL-B-1</t>
  </si>
  <si>
    <t>Z-31</t>
  </si>
  <si>
    <t>2015 TRAIL KING TK24LP</t>
  </si>
  <si>
    <t>Z-33</t>
  </si>
  <si>
    <t>2019 ECONOMY 7X16 TRAILER</t>
  </si>
  <si>
    <t>Z-34</t>
  </si>
  <si>
    <t>2013 WACKER NEUSON RD12A</t>
  </si>
  <si>
    <t>Z-35</t>
  </si>
  <si>
    <t>2013 LAY-MOR SM300</t>
  </si>
  <si>
    <t>Z-36</t>
  </si>
  <si>
    <t>2020 LARK CARGO TRAILER</t>
  </si>
  <si>
    <t>Z-37</t>
  </si>
  <si>
    <t>Z-38</t>
  </si>
  <si>
    <t>2019 BIG TEX 14,000 LB</t>
  </si>
  <si>
    <t>Z-39</t>
  </si>
  <si>
    <t>Z-42</t>
  </si>
  <si>
    <t>Z-43</t>
  </si>
  <si>
    <t>Z-41</t>
  </si>
  <si>
    <t>Z-44</t>
  </si>
  <si>
    <t>2020 LARK VT714TA2WRRPSTD</t>
  </si>
  <si>
    <t>Z-45</t>
  </si>
  <si>
    <t>2020 LOOK TRAILERS, AZ</t>
  </si>
  <si>
    <t>Z-40</t>
  </si>
  <si>
    <t>DIAMOND COMPACTOR WHEEL 3</t>
  </si>
  <si>
    <t>Z-46</t>
  </si>
  <si>
    <t>2020 BIG TEX 14PI-20BK</t>
  </si>
  <si>
    <t>Z-47</t>
  </si>
  <si>
    <t>2020 BIG TEX 14PI-18BK</t>
  </si>
  <si>
    <t>Z-48</t>
  </si>
  <si>
    <t>2019 LARK VT610SAWTRPSTD+6</t>
  </si>
  <si>
    <t>Z-49</t>
  </si>
  <si>
    <t>ALLMAN NITE-LITE PRO II</t>
  </si>
  <si>
    <t>Z-50</t>
  </si>
  <si>
    <t>2020 MOWER KING SSECAG-Y</t>
  </si>
  <si>
    <t>Z-51</t>
  </si>
  <si>
    <t>2020 MUSTANG BRH125</t>
  </si>
  <si>
    <t>Z-52</t>
  </si>
  <si>
    <t>2012 WACKER LTN6</t>
  </si>
  <si>
    <t>Z-53</t>
  </si>
  <si>
    <t>2021 MOWER KING SSAB75</t>
  </si>
  <si>
    <t>Z-54</t>
  </si>
  <si>
    <t>2015 MAGNUM PRO MLT3060</t>
  </si>
  <si>
    <t>Z-55</t>
  </si>
  <si>
    <t>Z-56</t>
  </si>
  <si>
    <t>2016 MAGNUM PRO MLT3060</t>
  </si>
  <si>
    <t>Z-57</t>
  </si>
  <si>
    <t>Z - ASSETS CHARGED TO JOB Total</t>
  </si>
  <si>
    <t>Grand Total</t>
  </si>
  <si>
    <t>Net Grand Total</t>
  </si>
  <si>
    <t>Book Asset Detail</t>
  </si>
  <si>
    <t>As of Period Ended:</t>
  </si>
  <si>
    <t>Asset Description</t>
  </si>
  <si>
    <t>Asset Code</t>
  </si>
  <si>
    <t>Total Asset Value</t>
  </si>
  <si>
    <t>YTD Deprecation</t>
  </si>
  <si>
    <t>NBV</t>
  </si>
  <si>
    <t>Monthly Depreciation</t>
  </si>
  <si>
    <t>Total Asset Costs</t>
  </si>
  <si>
    <t>Annual Depreciation</t>
  </si>
  <si>
    <t>Unassigned</t>
  </si>
  <si>
    <t>0-</t>
  </si>
  <si>
    <t>10 Ton Trailer</t>
  </si>
  <si>
    <t>10T-</t>
  </si>
  <si>
    <t>12 Ton Trailer</t>
  </si>
  <si>
    <t>12T-</t>
  </si>
  <si>
    <t>14 Ton Trailer</t>
  </si>
  <si>
    <t>14T-</t>
  </si>
  <si>
    <t>24 Ton Trailer</t>
  </si>
  <si>
    <t>24T-</t>
  </si>
  <si>
    <t>7 Ton Trailer</t>
  </si>
  <si>
    <t>7T-</t>
  </si>
  <si>
    <t>AC-</t>
  </si>
  <si>
    <t>AT-</t>
  </si>
  <si>
    <t>BH-</t>
  </si>
  <si>
    <t>Building</t>
  </si>
  <si>
    <t>BLDG-</t>
  </si>
  <si>
    <t>BM-</t>
  </si>
  <si>
    <t>BMT-</t>
  </si>
  <si>
    <t>BOAT-</t>
  </si>
  <si>
    <t>Rock Box</t>
  </si>
  <si>
    <t>BOX-</t>
  </si>
  <si>
    <t>BRO-</t>
  </si>
  <si>
    <t>BT-</t>
  </si>
  <si>
    <t>CC-</t>
  </si>
  <si>
    <t>CD-</t>
  </si>
  <si>
    <t>^PRIOR TO BRETT DIV CHANGE UPDATE 2/10/25</t>
  </si>
  <si>
    <t>CF-</t>
  </si>
  <si>
    <t>CFM-</t>
  </si>
  <si>
    <t>CH-</t>
  </si>
  <si>
    <t>CM-</t>
  </si>
  <si>
    <t>CO-</t>
  </si>
  <si>
    <t>CP-</t>
  </si>
  <si>
    <t>CS-</t>
  </si>
  <si>
    <t>CT-</t>
  </si>
  <si>
    <t>CV-</t>
  </si>
  <si>
    <t>D-</t>
  </si>
  <si>
    <t>DA-</t>
  </si>
  <si>
    <t>DD-</t>
  </si>
  <si>
    <t>DST-</t>
  </si>
  <si>
    <t>DT-</t>
  </si>
  <si>
    <t>DTC-</t>
  </si>
  <si>
    <t>DTF-</t>
  </si>
  <si>
    <t>EN-</t>
  </si>
  <si>
    <t>EQO-</t>
  </si>
  <si>
    <t>EX-</t>
  </si>
  <si>
    <t>EXA-</t>
  </si>
  <si>
    <t>FBT-</t>
  </si>
  <si>
    <t>FL-</t>
  </si>
  <si>
    <t>FP-</t>
  </si>
  <si>
    <t>FT-</t>
  </si>
  <si>
    <t>G-</t>
  </si>
  <si>
    <t>GNT-</t>
  </si>
  <si>
    <t>GPS-</t>
  </si>
  <si>
    <t>HBP-</t>
  </si>
  <si>
    <t>HTF-</t>
  </si>
  <si>
    <t>LB-</t>
  </si>
  <si>
    <t>LL-</t>
  </si>
  <si>
    <t>LP-</t>
  </si>
  <si>
    <t>LS-</t>
  </si>
  <si>
    <t>LST-</t>
  </si>
  <si>
    <t>LT-</t>
  </si>
  <si>
    <t>ME-</t>
  </si>
  <si>
    <t>ML-</t>
  </si>
  <si>
    <t>MT-</t>
  </si>
  <si>
    <t>OV-</t>
  </si>
  <si>
    <t>P-</t>
  </si>
  <si>
    <t>PAV-</t>
  </si>
  <si>
    <t>PDH-</t>
  </si>
  <si>
    <t>PDL-</t>
  </si>
  <si>
    <t>POLY-</t>
  </si>
  <si>
    <t>PS-</t>
  </si>
  <si>
    <t>Pickup Trucks</t>
  </si>
  <si>
    <t>PT-</t>
  </si>
  <si>
    <t>PVH-</t>
  </si>
  <si>
    <t>PWT-</t>
  </si>
  <si>
    <t>R-</t>
  </si>
  <si>
    <t>RB-</t>
  </si>
  <si>
    <t>ROB-</t>
  </si>
  <si>
    <t>RS-</t>
  </si>
  <si>
    <t>RTC-</t>
  </si>
  <si>
    <t>RW-</t>
  </si>
  <si>
    <t>S-</t>
  </si>
  <si>
    <t>SB-</t>
  </si>
  <si>
    <t>SC-</t>
  </si>
  <si>
    <t>SFB-</t>
  </si>
  <si>
    <t>SS-</t>
  </si>
  <si>
    <t>SSA-</t>
  </si>
  <si>
    <t>ST-</t>
  </si>
  <si>
    <t>SUR</t>
  </si>
  <si>
    <t>SV-</t>
  </si>
  <si>
    <t>SWT-</t>
  </si>
  <si>
    <t>T-</t>
  </si>
  <si>
    <t>TH-</t>
  </si>
  <si>
    <t>UDT-</t>
  </si>
  <si>
    <t>UT-</t>
  </si>
  <si>
    <t>VE-</t>
  </si>
  <si>
    <t>WEL-</t>
  </si>
  <si>
    <t>WL-</t>
  </si>
  <si>
    <t>WT-</t>
  </si>
  <si>
    <t>MIDWEST</t>
  </si>
  <si>
    <t>EQ Number</t>
  </si>
  <si>
    <t>Description</t>
  </si>
  <si>
    <t xml:space="preserve">Serial #/VIN </t>
  </si>
  <si>
    <t>Disposal Date</t>
  </si>
  <si>
    <t>Price</t>
  </si>
  <si>
    <t>Purchaser</t>
  </si>
  <si>
    <t>New Asset Number</t>
  </si>
  <si>
    <t>Whayne Supply Co</t>
  </si>
  <si>
    <t>PC88MR EXCAVATOR REBUILD UINDERCARRIAGE</t>
  </si>
  <si>
    <t>Ruxer Ford</t>
  </si>
  <si>
    <t>Boyd Cat</t>
  </si>
  <si>
    <t>N/a</t>
  </si>
  <si>
    <t>SOUTH</t>
  </si>
  <si>
    <t xml:space="preserve"> Price </t>
  </si>
  <si>
    <t xml:space="preserve"> Purchaser </t>
  </si>
  <si>
    <t>New asset number</t>
  </si>
  <si>
    <t>RITCHIE BROS</t>
  </si>
  <si>
    <t>ALAMO GROUP</t>
  </si>
  <si>
    <t>ASSET ID</t>
  </si>
  <si>
    <t>JOB ID</t>
  </si>
  <si>
    <t>DIVISION</t>
  </si>
  <si>
    <t>PERCENTAGE OF MONTH</t>
  </si>
  <si>
    <t>BOOK CURRENT DEPRECIATION</t>
  </si>
  <si>
    <t>BOOK CURRENT DEPR / 12</t>
  </si>
  <si>
    <t>ASSET % TOTAL 2024</t>
  </si>
  <si>
    <t>G2 X F2 MONTHLY DEPR</t>
  </si>
  <si>
    <t>ASSET DEPR 2024</t>
  </si>
  <si>
    <t>A2 HELPER COLUMN</t>
  </si>
  <si>
    <t>14T-14</t>
  </si>
  <si>
    <t>2024-004</t>
  </si>
  <si>
    <t>14T-21</t>
  </si>
  <si>
    <t>DFW Yard</t>
  </si>
  <si>
    <t>2023-007</t>
  </si>
  <si>
    <t>AB-??/??</t>
  </si>
  <si>
    <t>TRAFFIC WALNUT HILL YARD</t>
  </si>
  <si>
    <t>AB-003</t>
  </si>
  <si>
    <t>2024-012</t>
  </si>
  <si>
    <t>AB-007</t>
  </si>
  <si>
    <t>2022-023</t>
  </si>
  <si>
    <t>AB-01</t>
  </si>
  <si>
    <t>AB-018</t>
  </si>
  <si>
    <t>AB-02</t>
  </si>
  <si>
    <t>AB-03</t>
  </si>
  <si>
    <t>AB-04</t>
  </si>
  <si>
    <t>AB-05</t>
  </si>
  <si>
    <t>AB-1531886</t>
  </si>
  <si>
    <t>AB-1531994</t>
  </si>
  <si>
    <t>AB-3017</t>
  </si>
  <si>
    <t>2023-006</t>
  </si>
  <si>
    <t>AB-526124</t>
  </si>
  <si>
    <t>AB-531993</t>
  </si>
  <si>
    <t>2022-008</t>
  </si>
  <si>
    <t>AC-22</t>
  </si>
  <si>
    <t>EQUIP HOU</t>
  </si>
  <si>
    <t>Arrow</t>
  </si>
  <si>
    <t>2023-035</t>
  </si>
  <si>
    <t>2023-032</t>
  </si>
  <si>
    <t>BRO-05</t>
  </si>
  <si>
    <t>2024-025</t>
  </si>
  <si>
    <t>BRO-07</t>
  </si>
  <si>
    <t>BRO-08</t>
  </si>
  <si>
    <t>2024-030</t>
  </si>
  <si>
    <t>WTX YARD</t>
  </si>
  <si>
    <t>2022-003</t>
  </si>
  <si>
    <t>DTC-??</t>
  </si>
  <si>
    <t>DTC-01</t>
  </si>
  <si>
    <t>DTC-09</t>
  </si>
  <si>
    <t>DTC-12</t>
  </si>
  <si>
    <t>DTC-21</t>
  </si>
  <si>
    <t>DTC-23</t>
  </si>
  <si>
    <t>DTC-24</t>
  </si>
  <si>
    <t>DTC-29</t>
  </si>
  <si>
    <t>DTC-31</t>
  </si>
  <si>
    <t>DTD-01</t>
  </si>
  <si>
    <t>DTF-01</t>
  </si>
  <si>
    <t>DTF-05</t>
  </si>
  <si>
    <t>DTF-09</t>
  </si>
  <si>
    <t>DTF-13</t>
  </si>
  <si>
    <t>DTF-18</t>
  </si>
  <si>
    <t>DTF-19</t>
  </si>
  <si>
    <t>ET-05</t>
  </si>
  <si>
    <t>TEXDIST</t>
  </si>
  <si>
    <t>ET-06</t>
  </si>
  <si>
    <t>ET-13</t>
  </si>
  <si>
    <t>ET-17</t>
  </si>
  <si>
    <t>ET-35</t>
  </si>
  <si>
    <t>2024-017</t>
  </si>
  <si>
    <t>2021-017</t>
  </si>
  <si>
    <t>HAB-07</t>
  </si>
  <si>
    <t>2022-040</t>
  </si>
  <si>
    <t>HAB-09</t>
  </si>
  <si>
    <t>BEAUMONT RAG PROPERTY</t>
  </si>
  <si>
    <t>HAB-12</t>
  </si>
  <si>
    <t>HFT-05</t>
  </si>
  <si>
    <t>HTC-01</t>
  </si>
  <si>
    <t>HTC-03</t>
  </si>
  <si>
    <t>HTC-04</t>
  </si>
  <si>
    <t>HTC-05</t>
  </si>
  <si>
    <t>HTC-07</t>
  </si>
  <si>
    <t>HTF-01</t>
  </si>
  <si>
    <t>HTF-03</t>
  </si>
  <si>
    <t>HTT-01</t>
  </si>
  <si>
    <t>LP-##?</t>
  </si>
  <si>
    <t>LP-01</t>
  </si>
  <si>
    <t>LP-07N</t>
  </si>
  <si>
    <t>LP-101</t>
  </si>
  <si>
    <t>LP-104</t>
  </si>
  <si>
    <t>LP-107</t>
  </si>
  <si>
    <t>LP-108</t>
  </si>
  <si>
    <t>LP-113</t>
  </si>
  <si>
    <t>LP-118</t>
  </si>
  <si>
    <t>MB-##?</t>
  </si>
  <si>
    <t>MB-008</t>
  </si>
  <si>
    <t>MB-01</t>
  </si>
  <si>
    <t>MB-011</t>
  </si>
  <si>
    <t>MB-016</t>
  </si>
  <si>
    <t>MB-02</t>
  </si>
  <si>
    <t>2023-019</t>
  </si>
  <si>
    <t>MB-03</t>
  </si>
  <si>
    <t>MB-04</t>
  </si>
  <si>
    <t>MB-05</t>
  </si>
  <si>
    <t>MB-06</t>
  </si>
  <si>
    <t>MB-07</t>
  </si>
  <si>
    <t>MB-L1003321</t>
  </si>
  <si>
    <t>2024-024</t>
  </si>
  <si>
    <t>2024-023</t>
  </si>
  <si>
    <t>ME-45</t>
  </si>
  <si>
    <t>ME-46</t>
  </si>
  <si>
    <t>ME-47</t>
  </si>
  <si>
    <t>R-14</t>
  </si>
  <si>
    <t>R-15</t>
  </si>
  <si>
    <t>R-16</t>
  </si>
  <si>
    <t>R-25</t>
  </si>
  <si>
    <t>R-26</t>
  </si>
  <si>
    <t>R-27</t>
  </si>
  <si>
    <t>RTX-AB015</t>
  </si>
  <si>
    <t>RTX-AB019</t>
  </si>
  <si>
    <t>STAB-07</t>
  </si>
  <si>
    <t>STAB-08</t>
  </si>
  <si>
    <t>TAT-01</t>
  </si>
  <si>
    <t>WTF-01</t>
  </si>
  <si>
    <t>WTR-##</t>
  </si>
  <si>
    <t>WTR-01</t>
  </si>
  <si>
    <t>WTR-02</t>
  </si>
  <si>
    <t>WTR-03</t>
  </si>
  <si>
    <t>#210003</t>
  </si>
  <si>
    <t>#210013</t>
  </si>
  <si>
    <t>DTC-11</t>
  </si>
  <si>
    <t>ET-08</t>
  </si>
  <si>
    <t>ET-18</t>
  </si>
  <si>
    <t>ET-21</t>
  </si>
  <si>
    <t>ET-27</t>
  </si>
  <si>
    <t>ET-28</t>
  </si>
  <si>
    <t>ET-29</t>
  </si>
  <si>
    <t>AB-????</t>
  </si>
  <si>
    <t>AB-06</t>
  </si>
  <si>
    <t>AC-21</t>
  </si>
  <si>
    <t>ET-07</t>
  </si>
  <si>
    <t>LP-105</t>
  </si>
  <si>
    <t>ET-41</t>
  </si>
  <si>
    <t>ET-34</t>
  </si>
  <si>
    <t>HAB-10</t>
  </si>
  <si>
    <t>HAB-01</t>
  </si>
  <si>
    <t>HAB-13</t>
  </si>
  <si>
    <t>ET-01</t>
  </si>
  <si>
    <t>ET-20</t>
  </si>
  <si>
    <t>ET-32</t>
  </si>
  <si>
    <t>HAB-03</t>
  </si>
  <si>
    <t>HAB-06</t>
  </si>
  <si>
    <t>LP-112</t>
  </si>
  <si>
    <t>ET-39</t>
  </si>
  <si>
    <t>HTB-01</t>
  </si>
  <si>
    <t>MB-??</t>
  </si>
  <si>
    <t>DTF-22</t>
  </si>
  <si>
    <t>ET-15</t>
  </si>
  <si>
    <t>LP-04</t>
  </si>
  <si>
    <t>DTG-03</t>
  </si>
  <si>
    <t>ET-42</t>
  </si>
  <si>
    <t>AB-##?</t>
  </si>
  <si>
    <t>DTG-01</t>
  </si>
  <si>
    <t>ET-11</t>
  </si>
  <si>
    <t>2023-014</t>
  </si>
  <si>
    <t>HTC-09</t>
  </si>
  <si>
    <t>DTF-10</t>
  </si>
  <si>
    <t>HAB-11</t>
  </si>
  <si>
    <t>HDT-##?</t>
  </si>
  <si>
    <t>HMB-01</t>
  </si>
  <si>
    <t>MB-????????</t>
  </si>
  <si>
    <t>ET-02</t>
  </si>
  <si>
    <t>STMB-08</t>
  </si>
  <si>
    <t>DTG-02</t>
  </si>
  <si>
    <t>ET-14</t>
  </si>
  <si>
    <t>ET-31</t>
  </si>
  <si>
    <t>ET-36</t>
  </si>
  <si>
    <t>LP-106</t>
  </si>
  <si>
    <t>MT-07</t>
  </si>
  <si>
    <t>HAB-04</t>
  </si>
  <si>
    <t>DTC-05</t>
  </si>
  <si>
    <t>DTC-20</t>
  </si>
  <si>
    <t>DTC-30</t>
  </si>
  <si>
    <t>ET-12</t>
  </si>
  <si>
    <t>ET-04</t>
  </si>
  <si>
    <t>ET-19</t>
  </si>
  <si>
    <t>ET-26</t>
  </si>
  <si>
    <t>ET-33</t>
  </si>
  <si>
    <t>HAB-02</t>
  </si>
  <si>
    <t>AB-???</t>
  </si>
  <si>
    <t>7TD-01</t>
  </si>
  <si>
    <t>ET-23</t>
  </si>
  <si>
    <t>DTF-21</t>
  </si>
  <si>
    <t>ET-03</t>
  </si>
  <si>
    <t>ET-24</t>
  </si>
  <si>
    <t>GNT-01</t>
  </si>
  <si>
    <t>R-20</t>
  </si>
  <si>
    <t>2024-014</t>
  </si>
  <si>
    <t>HTC-02</t>
  </si>
  <si>
    <t>LP-02</t>
  </si>
  <si>
    <t>LP-109</t>
  </si>
  <si>
    <t>LP-110</t>
  </si>
  <si>
    <t>CP-02</t>
  </si>
  <si>
    <t>ET-16</t>
  </si>
  <si>
    <t>#410009</t>
  </si>
  <si>
    <t>DTF-20</t>
  </si>
  <si>
    <t>HMB-04</t>
  </si>
  <si>
    <t>2023-034</t>
  </si>
  <si>
    <t>ET-38</t>
  </si>
  <si>
    <t>HAB-08</t>
  </si>
  <si>
    <t>WTC-01</t>
  </si>
  <si>
    <t>#210055</t>
  </si>
  <si>
    <t>DTC-22</t>
  </si>
  <si>
    <t>ET-37</t>
  </si>
  <si>
    <t>DTC-04</t>
  </si>
  <si>
    <t>DTF-03</t>
  </si>
  <si>
    <t>ET-10</t>
  </si>
  <si>
    <t>HAB-???</t>
  </si>
  <si>
    <t>HMB-05</t>
  </si>
  <si>
    <t>ET-30</t>
  </si>
  <si>
    <t>ET-43</t>
  </si>
  <si>
    <t>2024-003</t>
  </si>
  <si>
    <t>ET-22</t>
  </si>
  <si>
    <t>ET-25</t>
  </si>
  <si>
    <t>HTC-08</t>
  </si>
  <si>
    <t>DTC-03</t>
  </si>
  <si>
    <t>DTC-28</t>
  </si>
  <si>
    <t>DTF-04</t>
  </si>
  <si>
    <t>ET-09</t>
  </si>
  <si>
    <t>2024-019</t>
  </si>
  <si>
    <t>2022-033</t>
  </si>
  <si>
    <t>2023-036</t>
  </si>
  <si>
    <t>2019-044</t>
  </si>
  <si>
    <t>2023-004</t>
  </si>
  <si>
    <t>24-04</t>
  </si>
  <si>
    <t>2025-004</t>
  </si>
  <si>
    <t>2021-072</t>
  </si>
  <si>
    <t>2024-027</t>
  </si>
  <si>
    <t>2023-028</t>
  </si>
  <si>
    <t>2022-042</t>
  </si>
  <si>
    <t>N/A</t>
  </si>
  <si>
    <t>2024-034</t>
  </si>
  <si>
    <t>2024-016</t>
  </si>
  <si>
    <t>2024-026</t>
  </si>
  <si>
    <t>REGIONAL TRAFFIC SERVICES</t>
  </si>
  <si>
    <t>ROAD BROTHERS</t>
  </si>
  <si>
    <t>2023-026</t>
  </si>
  <si>
    <t>DIVISION #</t>
  </si>
  <si>
    <t>Contract Amount</t>
  </si>
  <si>
    <t>City</t>
  </si>
  <si>
    <t>Status</t>
  </si>
  <si>
    <t>20-03</t>
  </si>
  <si>
    <t>Dallas Intersection Signals</t>
  </si>
  <si>
    <t>SELECT</t>
  </si>
  <si>
    <t>20-07</t>
  </si>
  <si>
    <t>I 20 Elec Fiber Signs</t>
  </si>
  <si>
    <t>2017-022</t>
  </si>
  <si>
    <t>DENTON DR</t>
  </si>
  <si>
    <t>Dallas Heavy Highway</t>
  </si>
  <si>
    <t>2018-020</t>
  </si>
  <si>
    <t>SH 6 Fort Bend- TX</t>
  </si>
  <si>
    <t>Houston Heavy Highway</t>
  </si>
  <si>
    <t>Active</t>
  </si>
  <si>
    <t>2019-031</t>
  </si>
  <si>
    <t>Calhoun Road at Brays Bayou</t>
  </si>
  <si>
    <t>2019-043</t>
  </si>
  <si>
    <t>Camp Wisdom Road</t>
  </si>
  <si>
    <t>E. Long Avenue</t>
  </si>
  <si>
    <t>2020-020</t>
  </si>
  <si>
    <t>I 20 Road Widening</t>
  </si>
  <si>
    <t>2020-027</t>
  </si>
  <si>
    <t>DENTON CO US 377</t>
  </si>
  <si>
    <t>2020-037</t>
  </si>
  <si>
    <t>SL 338 Brdg - Odessa Ector Co</t>
  </si>
  <si>
    <t>West Texas</t>
  </si>
  <si>
    <t>2020-049</t>
  </si>
  <si>
    <t>BU 287 P Sidewalk Improvement</t>
  </si>
  <si>
    <t>2021-010</t>
  </si>
  <si>
    <t>Dallas US 75 Pedestrian Bridge</t>
  </si>
  <si>
    <t>2021-014</t>
  </si>
  <si>
    <t>Rehab Landside Pvmt Phase3A&amp;4B</t>
  </si>
  <si>
    <t>Plano Collin Creek Culvert Imp</t>
  </si>
  <si>
    <t>2021-024</t>
  </si>
  <si>
    <t>Midland-FM307 Intersection Imp</t>
  </si>
  <si>
    <t>2021-051</t>
  </si>
  <si>
    <t>Fayette IH 10 Bridge Maintenan</t>
  </si>
  <si>
    <t>2021-057</t>
  </si>
  <si>
    <t>Austin Co FM 331 Bridge Replac</t>
  </si>
  <si>
    <t>2021-068</t>
  </si>
  <si>
    <t>2021 Sidewalk &amp; Barrier Free R</t>
  </si>
  <si>
    <t>DFW Soil Slope Remediation</t>
  </si>
  <si>
    <t>Rehab Runway 17L/35R Storm Dra</t>
  </si>
  <si>
    <t>Gregg CS Bridge Replacement</t>
  </si>
  <si>
    <t>2022-012</t>
  </si>
  <si>
    <t>NTTA PGBT Spur 303 Drain MSE</t>
  </si>
  <si>
    <t>Dallas Riverfront &amp; Cadiz Brid</t>
  </si>
  <si>
    <t>Collin Mckinney Parkway Constr</t>
  </si>
  <si>
    <t>Hardin Bridge Overlay/Repair</t>
  </si>
  <si>
    <t>2022-041</t>
  </si>
  <si>
    <t>SH 183 Embankment Stabilizatio</t>
  </si>
  <si>
    <t>SL 12 Overlay &amp; Concrete Repai</t>
  </si>
  <si>
    <t>2022-044</t>
  </si>
  <si>
    <t>Plano Erosion Control Improvem</t>
  </si>
  <si>
    <t>Rehab Lanside Storm Phase 2</t>
  </si>
  <si>
    <t>Tarrant SH 183 Bridge Replacem</t>
  </si>
  <si>
    <t>Ector BI 20E Rehab Roadway</t>
  </si>
  <si>
    <t>2023-012</t>
  </si>
  <si>
    <t>Galveston FM 1765 Safety Impro</t>
  </si>
  <si>
    <t>Tarrant IH 20 US 81 Bridge Dec</t>
  </si>
  <si>
    <t>Martin SH 176 Roadway Improvem</t>
  </si>
  <si>
    <t>Matagorda FM 521 Bridge Replac</t>
  </si>
  <si>
    <t>2023-027</t>
  </si>
  <si>
    <t>NTTA SRT Rail &amp; Shoulder Rehab</t>
  </si>
  <si>
    <t>Tarrant FM 157 Intersection Im</t>
  </si>
  <si>
    <t>2023-029</t>
  </si>
  <si>
    <t>SM-Tarrant IH 20 Rehad Road</t>
  </si>
  <si>
    <t>2023-030</t>
  </si>
  <si>
    <t>Swing Bridge Change Order</t>
  </si>
  <si>
    <t>HOUSTON AREA</t>
  </si>
  <si>
    <t>Dallas SH 345 Bridge Rehabilit</t>
  </si>
  <si>
    <t>Dallas IH 45 Bridge Maintenanc</t>
  </si>
  <si>
    <t>Harris VA Bridge Rehabs</t>
  </si>
  <si>
    <t>Galveston FM 517 Highway Impro</t>
  </si>
  <si>
    <t>Dallas 635 Slope Stabilization</t>
  </si>
  <si>
    <t>City of Dallas Sidewalk 2024</t>
  </si>
  <si>
    <t>Dallas IH 635 U-Turn Bridge</t>
  </si>
  <si>
    <t>SRB Sub SH 73 Barrier Install</t>
  </si>
  <si>
    <t>Rockwall SH 66 Column Repair</t>
  </si>
  <si>
    <t>Jefferson SH 73 Safety Improve</t>
  </si>
  <si>
    <t>Tarrant VA Bridge Rehab</t>
  </si>
  <si>
    <t>Tarrant Riverside Bridge Rehab</t>
  </si>
  <si>
    <t>Tarrant CS Intersection Improv</t>
  </si>
  <si>
    <t>Liberty FM 787 EMC Bridge</t>
  </si>
  <si>
    <t>Sub Gulf Coast Hardin US 96</t>
  </si>
  <si>
    <t>NTTA Fracture Critical Bridge</t>
  </si>
  <si>
    <t>2024-028</t>
  </si>
  <si>
    <t>Harris VA Bearing Pad Replacem</t>
  </si>
  <si>
    <t>Matagorda SH 35 Bridge Replace</t>
  </si>
  <si>
    <t>21-01</t>
  </si>
  <si>
    <t>Signals City of Dallas Group 7</t>
  </si>
  <si>
    <t>21-02</t>
  </si>
  <si>
    <t>NRH-Signal &amp; Trail Signs</t>
  </si>
  <si>
    <t>21-06</t>
  </si>
  <si>
    <t>IH35 Green Ribbon Program</t>
  </si>
  <si>
    <t>22-01</t>
  </si>
  <si>
    <t>Jefferson SH 124 Full Depth Rp</t>
  </si>
  <si>
    <t>22-02</t>
  </si>
  <si>
    <t>SRT Frontage Joint Crack Seal</t>
  </si>
  <si>
    <t>22-03</t>
  </si>
  <si>
    <t>VA Safety Improvement Projects</t>
  </si>
  <si>
    <t>22-04</t>
  </si>
  <si>
    <t>Addison Airport Tunnel Lightin</t>
  </si>
  <si>
    <t>22-05</t>
  </si>
  <si>
    <t>Jefferson SS 215 Rehab Roadway</t>
  </si>
  <si>
    <t>23-01</t>
  </si>
  <si>
    <t>IH820 &amp; Clifford</t>
  </si>
  <si>
    <t>23-02</t>
  </si>
  <si>
    <t>Tarrant IH 20 Rehab Exist Road</t>
  </si>
  <si>
    <t>23-03</t>
  </si>
  <si>
    <t>NTTA DNT RAMP REPAIRS</t>
  </si>
  <si>
    <t>24-01</t>
  </si>
  <si>
    <t>Jefferson SH 87 Restoration</t>
  </si>
  <si>
    <t>24-02</t>
  </si>
  <si>
    <t>Harris VA Solar Lighting</t>
  </si>
  <si>
    <t>24-03</t>
  </si>
  <si>
    <t>Gulf Coast Jefferson FM 366</t>
  </si>
  <si>
    <t>DALLAS SH 310 INTERSECTION IMP</t>
  </si>
  <si>
    <t>24-99</t>
  </si>
  <si>
    <t>ON CALL FOR RAGLE</t>
  </si>
  <si>
    <t>Open</t>
  </si>
  <si>
    <t>SEL-2024</t>
  </si>
  <si>
    <t>ON CALL FOR SELECT</t>
  </si>
  <si>
    <t>BEAUMONT YARD</t>
  </si>
  <si>
    <t>Beaumont RAG Property</t>
  </si>
  <si>
    <t>DALOH-HH</t>
  </si>
  <si>
    <t>Dallas OH Heavy Highway</t>
  </si>
  <si>
    <t>DFW Area</t>
  </si>
  <si>
    <t>DFW YARD</t>
  </si>
  <si>
    <t>EQUIP DFW</t>
  </si>
  <si>
    <t>Equipment DFW Division</t>
  </si>
  <si>
    <t>Equipment Houston Division</t>
  </si>
  <si>
    <t>EQUIP WT</t>
  </si>
  <si>
    <t>Equipment West Texas Division</t>
  </si>
  <si>
    <t>HOUOH-HH</t>
  </si>
  <si>
    <t>Houston OH - Heavy Highway</t>
  </si>
  <si>
    <t>HTX YARD</t>
  </si>
  <si>
    <t>HOUSTON YARD</t>
  </si>
  <si>
    <t>OVERHEAD</t>
  </si>
  <si>
    <t>Overhead</t>
  </si>
  <si>
    <t>VENDOR</t>
  </si>
  <si>
    <t>Texas District Office</t>
  </si>
  <si>
    <t>TRAFFIC YARD</t>
  </si>
  <si>
    <t>WTOH-HH</t>
  </si>
  <si>
    <t>West Texas OH Heavy Highway</t>
  </si>
  <si>
    <t>WTX YARD PIT</t>
  </si>
  <si>
    <t>Schedule C - List of Major Equipment Available</t>
  </si>
  <si>
    <t>Asset No</t>
  </si>
  <si>
    <t>Purchase Date</t>
  </si>
  <si>
    <t>.</t>
  </si>
  <si>
    <t>Condition</t>
  </si>
  <si>
    <t>Acquired Value</t>
  </si>
  <si>
    <t>Good</t>
  </si>
  <si>
    <t>IS Depreciation Expense</t>
  </si>
  <si>
    <t>REVIEW DONE 4/15/2025</t>
  </si>
  <si>
    <t>Schedule</t>
  </si>
  <si>
    <t>Foundation</t>
  </si>
  <si>
    <t>Variance</t>
  </si>
  <si>
    <t>Balance Sheet</t>
  </si>
  <si>
    <t>PPE Total Value</t>
  </si>
  <si>
    <t>Accumulated Depr</t>
  </si>
  <si>
    <t>Total PPE (less A/D)</t>
  </si>
  <si>
    <t>Balance Sheet Assets by GL</t>
  </si>
  <si>
    <t>Software</t>
  </si>
  <si>
    <t>Ties through 3/31/25</t>
  </si>
  <si>
    <t>Furniture / Fixtures</t>
  </si>
  <si>
    <t>File Cabinets, Office Equip, Computers</t>
  </si>
  <si>
    <t>Machinery / Equipment</t>
  </si>
  <si>
    <t>Major Equipment, Minor Equipment</t>
  </si>
  <si>
    <t>Trucks / Trailers</t>
  </si>
  <si>
    <t>Vehicles, Trailers</t>
  </si>
  <si>
    <t>Improvements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</si>
</sst>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-yy;@"/>
    <numFmt numFmtId="165" formatCode="_(* #,##0_);_(* \(#,##0\);_(* &quot;-&quot;??_);_(@_)"/>
    <numFmt numFmtId="166" formatCode="mm/dd/yy"/>
    <numFmt numFmtId="167" formatCode="_(* #,##0.000_);_(* \(#,##0.000\);_(* &quot;-&quot;??_);_(@_)"/>
  </numFmts>
  <fonts count="36">
    <font>
      <sz val="11"/>
      <color theme="1"/>
      <name val="Calibri"/>
      <family val="2"/>
      <scheme val="minor"/>
    </font>
    <font>
      <sz val="9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b/>
      <sz val="12"/>
      <name val="Times New Roman"/>
      <family val="1"/>
    </font>
    <font>
      <sz val="8"/>
      <color indexed="12"/>
      <name val="Arial"/>
      <family val="2"/>
    </font>
    <font>
      <sz val="8"/>
      <name val="Arial"/>
      <family val="2"/>
    </font>
    <font>
      <b/>
      <sz val="10"/>
      <name val="Times New Roman"/>
      <family val="1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4"/>
      <name val="Times New Roman"/>
      <family val="1"/>
    </font>
    <font>
      <sz val="8"/>
      <name val="Calibri"/>
      <family val="2"/>
      <scheme val="minor"/>
    </font>
    <font>
      <b/>
      <sz val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color rgb="FF0000FF"/>
      <name val="Times New Roman"/>
      <family val="1"/>
    </font>
    <font>
      <b/>
      <sz val="10"/>
      <color rgb="FFFF0000"/>
      <name val="Times New Roman"/>
      <family val="1"/>
    </font>
    <font>
      <sz val="10"/>
      <color rgb="FF000000"/>
      <name val="Arial"/>
      <family val="2"/>
    </font>
    <font>
      <sz val="12"/>
      <name val="Arial"/>
      <family val="2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Var(--Mat-Table-Row-Item-Label-"/>
      <charset val="1"/>
    </font>
    <font>
      <sz val="11"/>
      <name val="Calibri"/>
      <family val="2"/>
    </font>
    <font>
      <sz val="10"/>
      <color rgb="FF000000"/>
      <name val="Times New Roman"/>
      <family val="1"/>
    </font>
    <font>
      <sz val="11"/>
      <color theme="2" tint="-0.249977111117893"/>
      <name val="Calibri"/>
      <family val="2"/>
      <scheme val="minor"/>
    </font>
    <font>
      <b/>
      <sz val="20"/>
      <name val="Calibri"/>
      <family val="2"/>
      <scheme val="minor"/>
    </font>
    <font>
      <sz val="12"/>
      <name val="Times New Roman"/>
      <family val="1"/>
    </font>
    <font>
      <sz val="12"/>
      <color indexed="12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D799"/>
        <bgColor rgb="FFFFD799"/>
      </patternFill>
    </fill>
    <fill>
      <patternFill patternType="solid">
        <fgColor rgb="FFFFEBCC"/>
        <bgColor rgb="FFFFEBCC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/>
        <bgColor theme="6"/>
      </patternFill>
    </fill>
    <fill>
      <patternFill patternType="solid">
        <fgColor rgb="FFFFCBCB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10">
    <xf numFmtId="0" fontId="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>
      <alignment vertical="top"/>
    </xf>
    <xf numFmtId="9" fontId="4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3" fillId="0" borderId="0"/>
  </cellStyleXfs>
  <cellXfs count="330">
    <xf numFmtId="0" fontId="0" fillId="0" borderId="0" xfId="0"/>
    <xf numFmtId="0" fontId="7" fillId="0" borderId="0" xfId="0" applyFont="1" applyAlignment="1">
      <alignment horizontal="left" vertical="center" wrapText="1" indent="1"/>
    </xf>
    <xf numFmtId="0" fontId="7" fillId="0" borderId="3" xfId="0" applyFont="1" applyBorder="1" applyAlignment="1">
      <alignment horizontal="left" indent="1"/>
    </xf>
    <xf numFmtId="43" fontId="7" fillId="0" borderId="3" xfId="1" applyFont="1" applyBorder="1" applyAlignment="1">
      <alignment horizontal="left" indent="1"/>
    </xf>
    <xf numFmtId="0" fontId="7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quotePrefix="1" applyAlignment="1">
      <alignment horizontal="left" indent="1"/>
    </xf>
    <xf numFmtId="49" fontId="0" fillId="0" borderId="0" xfId="0" applyNumberFormat="1" applyAlignment="1">
      <alignment horizontal="left" indent="1"/>
    </xf>
    <xf numFmtId="43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4" xfId="0" applyBorder="1" applyAlignment="1">
      <alignment horizontal="left" indent="1"/>
    </xf>
    <xf numFmtId="0" fontId="0" fillId="0" borderId="3" xfId="0" applyBorder="1" applyAlignment="1">
      <alignment horizontal="left" indent="1"/>
    </xf>
    <xf numFmtId="0" fontId="1" fillId="0" borderId="7" xfId="1" applyNumberFormat="1" applyFont="1" applyBorder="1" applyAlignment="1">
      <alignment horizontal="left" indent="1"/>
    </xf>
    <xf numFmtId="0" fontId="5" fillId="4" borderId="8" xfId="0" applyFont="1" applyFill="1" applyBorder="1" applyAlignment="1">
      <alignment horizontal="left" vertical="center" wrapText="1" indent="1"/>
    </xf>
    <xf numFmtId="0" fontId="5" fillId="4" borderId="9" xfId="0" applyFont="1" applyFill="1" applyBorder="1" applyAlignment="1">
      <alignment horizontal="left" vertical="center" wrapText="1" indent="1"/>
    </xf>
    <xf numFmtId="0" fontId="8" fillId="4" borderId="10" xfId="0" applyFont="1" applyFill="1" applyBorder="1" applyAlignment="1">
      <alignment horizontal="left" vertical="center" wrapText="1" indent="1"/>
    </xf>
    <xf numFmtId="43" fontId="0" fillId="0" borderId="0" xfId="0" applyNumberFormat="1" applyAlignment="1">
      <alignment horizontal="left" indent="1"/>
    </xf>
    <xf numFmtId="0" fontId="0" fillId="0" borderId="3" xfId="4" applyNumberFormat="1" applyFont="1" applyBorder="1" applyAlignment="1">
      <alignment horizontal="left" indent="1"/>
    </xf>
    <xf numFmtId="0" fontId="0" fillId="0" borderId="11" xfId="0" applyBorder="1" applyAlignment="1">
      <alignment horizontal="left" indent="1"/>
    </xf>
    <xf numFmtId="43" fontId="0" fillId="0" borderId="11" xfId="0" applyNumberFormat="1" applyBorder="1" applyAlignment="1">
      <alignment horizontal="left" indent="1"/>
    </xf>
    <xf numFmtId="14" fontId="0" fillId="0" borderId="0" xfId="0" applyNumberFormat="1"/>
    <xf numFmtId="0" fontId="11" fillId="0" borderId="0" xfId="5" applyFont="1" applyProtection="1">
      <protection locked="0"/>
    </xf>
    <xf numFmtId="0" fontId="11" fillId="0" borderId="0" xfId="5" applyFont="1" applyAlignment="1" applyProtection="1">
      <alignment horizontal="center"/>
      <protection locked="0"/>
    </xf>
    <xf numFmtId="44" fontId="11" fillId="0" borderId="0" xfId="7" applyFont="1" applyBorder="1" applyProtection="1">
      <protection locked="0"/>
    </xf>
    <xf numFmtId="166" fontId="11" fillId="0" borderId="0" xfId="5" applyNumberFormat="1" applyFont="1" applyProtection="1">
      <protection locked="0"/>
    </xf>
    <xf numFmtId="44" fontId="11" fillId="0" borderId="0" xfId="7" applyFont="1" applyProtection="1"/>
    <xf numFmtId="44" fontId="11" fillId="0" borderId="0" xfId="7" applyFont="1" applyFill="1" applyBorder="1" applyProtection="1"/>
    <xf numFmtId="44" fontId="11" fillId="0" borderId="14" xfId="7" applyFont="1" applyFill="1" applyBorder="1" applyProtection="1"/>
    <xf numFmtId="165" fontId="11" fillId="0" borderId="0" xfId="6" applyNumberFormat="1" applyFont="1" applyProtection="1"/>
    <xf numFmtId="14" fontId="11" fillId="0" borderId="0" xfId="5" applyNumberFormat="1" applyFont="1" applyProtection="1">
      <protection locked="0"/>
    </xf>
    <xf numFmtId="0" fontId="13" fillId="0" borderId="4" xfId="5" applyFont="1" applyBorder="1" applyAlignment="1" applyProtection="1">
      <alignment horizontal="center"/>
      <protection locked="0"/>
    </xf>
    <xf numFmtId="0" fontId="14" fillId="0" borderId="4" xfId="5" applyFont="1" applyBorder="1" applyProtection="1">
      <protection locked="0"/>
    </xf>
    <xf numFmtId="0" fontId="11" fillId="0" borderId="4" xfId="5" applyFont="1" applyBorder="1" applyProtection="1">
      <protection locked="0"/>
    </xf>
    <xf numFmtId="0" fontId="11" fillId="0" borderId="15" xfId="5" applyFont="1" applyBorder="1" applyAlignment="1" applyProtection="1">
      <alignment horizontal="center"/>
      <protection locked="0"/>
    </xf>
    <xf numFmtId="43" fontId="11" fillId="0" borderId="0" xfId="1" applyFont="1" applyProtection="1">
      <protection locked="0"/>
    </xf>
    <xf numFmtId="1" fontId="11" fillId="0" borderId="0" xfId="1" applyNumberFormat="1" applyFont="1" applyProtection="1">
      <protection locked="0"/>
    </xf>
    <xf numFmtId="165" fontId="11" fillId="0" borderId="0" xfId="6" applyNumberFormat="1" applyFont="1" applyFill="1" applyBorder="1" applyProtection="1">
      <protection locked="0"/>
    </xf>
    <xf numFmtId="44" fontId="11" fillId="0" borderId="14" xfId="7" applyFont="1" applyBorder="1" applyProtection="1"/>
    <xf numFmtId="0" fontId="11" fillId="0" borderId="14" xfId="5" applyFont="1" applyBorder="1" applyProtection="1">
      <protection locked="0"/>
    </xf>
    <xf numFmtId="0" fontId="13" fillId="0" borderId="8" xfId="5" applyFont="1" applyBorder="1" applyAlignment="1" applyProtection="1">
      <alignment horizontal="center"/>
      <protection locked="0"/>
    </xf>
    <xf numFmtId="0" fontId="14" fillId="0" borderId="8" xfId="5" applyFont="1" applyBorder="1" applyProtection="1">
      <protection locked="0"/>
    </xf>
    <xf numFmtId="0" fontId="11" fillId="0" borderId="8" xfId="5" applyFont="1" applyBorder="1" applyProtection="1">
      <protection locked="0"/>
    </xf>
    <xf numFmtId="0" fontId="11" fillId="0" borderId="1" xfId="5" applyFont="1" applyBorder="1" applyProtection="1">
      <protection locked="0"/>
    </xf>
    <xf numFmtId="1" fontId="11" fillId="0" borderId="1" xfId="1" applyNumberFormat="1" applyFont="1" applyBorder="1" applyProtection="1">
      <protection locked="0"/>
    </xf>
    <xf numFmtId="44" fontId="11" fillId="0" borderId="1" xfId="7" applyFont="1" applyBorder="1" applyProtection="1">
      <protection locked="0"/>
    </xf>
    <xf numFmtId="0" fontId="11" fillId="0" borderId="1" xfId="5" applyFont="1" applyBorder="1" applyAlignment="1" applyProtection="1">
      <alignment horizontal="center"/>
      <protection locked="0"/>
    </xf>
    <xf numFmtId="165" fontId="11" fillId="0" borderId="1" xfId="6" applyNumberFormat="1" applyFont="1" applyFill="1" applyBorder="1" applyProtection="1">
      <protection locked="0"/>
    </xf>
    <xf numFmtId="44" fontId="11" fillId="0" borderId="1" xfId="7" applyFont="1" applyFill="1" applyBorder="1" applyProtection="1"/>
    <xf numFmtId="14" fontId="11" fillId="0" borderId="1" xfId="5" applyNumberFormat="1" applyFont="1" applyBorder="1" applyProtection="1">
      <protection locked="0"/>
    </xf>
    <xf numFmtId="44" fontId="11" fillId="0" borderId="17" xfId="7" applyFont="1" applyBorder="1" applyProtection="1">
      <protection locked="0"/>
    </xf>
    <xf numFmtId="14" fontId="15" fillId="5" borderId="0" xfId="5" applyNumberFormat="1" applyFont="1" applyFill="1" applyAlignment="1" applyProtection="1">
      <alignment horizontal="center"/>
      <protection locked="0"/>
    </xf>
    <xf numFmtId="14" fontId="15" fillId="5" borderId="15" xfId="5" applyNumberFormat="1" applyFont="1" applyFill="1" applyBorder="1" applyAlignment="1" applyProtection="1">
      <alignment horizontal="center"/>
      <protection locked="0"/>
    </xf>
    <xf numFmtId="43" fontId="15" fillId="6" borderId="15" xfId="6" applyFont="1" applyFill="1" applyBorder="1" applyAlignment="1" applyProtection="1">
      <alignment horizontal="center"/>
      <protection locked="0"/>
    </xf>
    <xf numFmtId="43" fontId="15" fillId="6" borderId="16" xfId="6" applyFont="1" applyFill="1" applyBorder="1" applyAlignment="1" applyProtection="1">
      <alignment horizontal="center"/>
      <protection locked="0"/>
    </xf>
    <xf numFmtId="165" fontId="15" fillId="6" borderId="15" xfId="6" applyNumberFormat="1" applyFont="1" applyFill="1" applyBorder="1" applyAlignment="1" applyProtection="1">
      <alignment horizontal="center"/>
      <protection locked="0"/>
    </xf>
    <xf numFmtId="44" fontId="11" fillId="0" borderId="0" xfId="7" applyFont="1" applyFill="1" applyBorder="1" applyProtection="1">
      <protection locked="0"/>
    </xf>
    <xf numFmtId="44" fontId="11" fillId="0" borderId="0" xfId="7" applyFont="1" applyFill="1" applyProtection="1"/>
    <xf numFmtId="44" fontId="11" fillId="0" borderId="18" xfId="7" applyFont="1" applyFill="1" applyBorder="1" applyProtection="1"/>
    <xf numFmtId="0" fontId="11" fillId="0" borderId="13" xfId="5" applyFont="1" applyBorder="1" applyProtection="1">
      <protection locked="0"/>
    </xf>
    <xf numFmtId="44" fontId="11" fillId="0" borderId="13" xfId="7" applyFont="1" applyFill="1" applyBorder="1" applyProtection="1"/>
    <xf numFmtId="0" fontId="11" fillId="0" borderId="13" xfId="5" applyFont="1" applyBorder="1" applyAlignment="1" applyProtection="1">
      <alignment horizontal="center"/>
      <protection locked="0"/>
    </xf>
    <xf numFmtId="0" fontId="11" fillId="0" borderId="20" xfId="5" applyFont="1" applyBorder="1" applyProtection="1">
      <protection locked="0"/>
    </xf>
    <xf numFmtId="44" fontId="11" fillId="0" borderId="20" xfId="7" applyFont="1" applyBorder="1" applyProtection="1">
      <protection locked="0"/>
    </xf>
    <xf numFmtId="43" fontId="11" fillId="0" borderId="13" xfId="1" applyFont="1" applyFill="1" applyBorder="1" applyProtection="1"/>
    <xf numFmtId="0" fontId="11" fillId="7" borderId="15" xfId="5" applyFont="1" applyFill="1" applyBorder="1" applyAlignment="1" applyProtection="1">
      <alignment horizontal="center"/>
      <protection locked="0"/>
    </xf>
    <xf numFmtId="0" fontId="11" fillId="9" borderId="0" xfId="5" applyFont="1" applyFill="1" applyAlignment="1" applyProtection="1">
      <alignment horizontal="center"/>
      <protection locked="0"/>
    </xf>
    <xf numFmtId="0" fontId="11" fillId="9" borderId="15" xfId="5" applyFont="1" applyFill="1" applyBorder="1" applyAlignment="1" applyProtection="1">
      <alignment horizontal="center"/>
      <protection locked="0"/>
    </xf>
    <xf numFmtId="43" fontId="0" fillId="0" borderId="0" xfId="1" applyFont="1"/>
    <xf numFmtId="43" fontId="0" fillId="0" borderId="0" xfId="1" applyFont="1" applyBorder="1"/>
    <xf numFmtId="0" fontId="0" fillId="0" borderId="18" xfId="0" applyBorder="1"/>
    <xf numFmtId="0" fontId="0" fillId="0" borderId="14" xfId="0" applyBorder="1"/>
    <xf numFmtId="0" fontId="6" fillId="0" borderId="14" xfId="0" applyFont="1" applyBorder="1"/>
    <xf numFmtId="0" fontId="6" fillId="0" borderId="24" xfId="0" applyFont="1" applyBorder="1"/>
    <xf numFmtId="0" fontId="6" fillId="0" borderId="0" xfId="0" applyFont="1"/>
    <xf numFmtId="165" fontId="11" fillId="0" borderId="13" xfId="1" applyNumberFormat="1" applyFont="1" applyFill="1" applyBorder="1" applyProtection="1"/>
    <xf numFmtId="44" fontId="11" fillId="0" borderId="13" xfId="8" applyFont="1" applyFill="1" applyBorder="1" applyProtection="1"/>
    <xf numFmtId="14" fontId="23" fillId="0" borderId="0" xfId="5" applyNumberFormat="1" applyFont="1" applyProtection="1">
      <protection locked="0"/>
    </xf>
    <xf numFmtId="1" fontId="11" fillId="0" borderId="0" xfId="1" applyNumberFormat="1" applyFont="1" applyFill="1" applyProtection="1">
      <protection locked="0"/>
    </xf>
    <xf numFmtId="43" fontId="11" fillId="0" borderId="0" xfId="1" applyFont="1" applyBorder="1" applyProtection="1">
      <protection locked="0"/>
    </xf>
    <xf numFmtId="0" fontId="11" fillId="7" borderId="27" xfId="5" applyFont="1" applyFill="1" applyBorder="1" applyAlignment="1" applyProtection="1">
      <alignment horizontal="center"/>
      <protection locked="0"/>
    </xf>
    <xf numFmtId="0" fontId="11" fillId="7" borderId="28" xfId="5" applyFont="1" applyFill="1" applyBorder="1" applyAlignment="1" applyProtection="1">
      <alignment horizontal="center"/>
      <protection locked="0"/>
    </xf>
    <xf numFmtId="0" fontId="11" fillId="7" borderId="29" xfId="5" applyFont="1" applyFill="1" applyBorder="1" applyAlignment="1" applyProtection="1">
      <alignment horizontal="center"/>
      <protection locked="0"/>
    </xf>
    <xf numFmtId="0" fontId="11" fillId="7" borderId="30" xfId="5" applyFont="1" applyFill="1" applyBorder="1" applyAlignment="1" applyProtection="1">
      <alignment horizontal="center"/>
      <protection locked="0"/>
    </xf>
    <xf numFmtId="0" fontId="11" fillId="7" borderId="31" xfId="5" applyFont="1" applyFill="1" applyBorder="1" applyAlignment="1" applyProtection="1">
      <alignment horizontal="center"/>
      <protection locked="0"/>
    </xf>
    <xf numFmtId="49" fontId="16" fillId="10" borderId="0" xfId="0" quotePrefix="1" applyNumberFormat="1" applyFont="1" applyFill="1" applyAlignment="1">
      <alignment horizontal="left" indent="1"/>
    </xf>
    <xf numFmtId="0" fontId="11" fillId="10" borderId="0" xfId="5" applyFont="1" applyFill="1" applyProtection="1">
      <protection locked="0"/>
    </xf>
    <xf numFmtId="0" fontId="21" fillId="10" borderId="0" xfId="5" applyFont="1" applyFill="1" applyAlignment="1" applyProtection="1">
      <alignment wrapText="1"/>
      <protection locked="0"/>
    </xf>
    <xf numFmtId="0" fontId="15" fillId="10" borderId="0" xfId="5" applyFont="1" applyFill="1" applyAlignment="1" applyProtection="1">
      <alignment horizontal="center" wrapText="1"/>
      <protection locked="0"/>
    </xf>
    <xf numFmtId="49" fontId="17" fillId="10" borderId="0" xfId="0" quotePrefix="1" applyNumberFormat="1" applyFont="1" applyFill="1" applyAlignment="1">
      <alignment horizontal="left" indent="1"/>
    </xf>
    <xf numFmtId="49" fontId="16" fillId="10" borderId="0" xfId="0" applyNumberFormat="1" applyFont="1" applyFill="1" applyAlignment="1">
      <alignment horizontal="left" indent="1"/>
    </xf>
    <xf numFmtId="164" fontId="18" fillId="10" borderId="0" xfId="5" applyNumberFormat="1" applyFont="1" applyFill="1" applyAlignment="1" applyProtection="1">
      <alignment horizontal="center"/>
      <protection locked="0"/>
    </xf>
    <xf numFmtId="0" fontId="22" fillId="10" borderId="0" xfId="5" applyFont="1" applyFill="1" applyAlignment="1" applyProtection="1">
      <alignment wrapText="1"/>
      <protection locked="0"/>
    </xf>
    <xf numFmtId="164" fontId="18" fillId="10" borderId="0" xfId="5" applyNumberFormat="1" applyFont="1" applyFill="1" applyProtection="1">
      <protection locked="0"/>
    </xf>
    <xf numFmtId="0" fontId="15" fillId="11" borderId="0" xfId="5" applyFont="1" applyFill="1" applyProtection="1">
      <protection locked="0"/>
    </xf>
    <xf numFmtId="44" fontId="15" fillId="11" borderId="0" xfId="7" applyFont="1" applyFill="1" applyBorder="1" applyProtection="1">
      <protection locked="0"/>
    </xf>
    <xf numFmtId="0" fontId="15" fillId="11" borderId="0" xfId="5" applyFont="1" applyFill="1" applyAlignment="1" applyProtection="1">
      <alignment horizontal="center"/>
      <protection locked="0"/>
    </xf>
    <xf numFmtId="44" fontId="15" fillId="11" borderId="0" xfId="7" applyFont="1" applyFill="1" applyProtection="1"/>
    <xf numFmtId="44" fontId="15" fillId="11" borderId="13" xfId="7" applyFont="1" applyFill="1" applyBorder="1" applyProtection="1"/>
    <xf numFmtId="44" fontId="15" fillId="11" borderId="0" xfId="7" applyFont="1" applyFill="1" applyBorder="1" applyProtection="1"/>
    <xf numFmtId="166" fontId="15" fillId="11" borderId="0" xfId="5" applyNumberFormat="1" applyFont="1" applyFill="1" applyProtection="1">
      <protection locked="0"/>
    </xf>
    <xf numFmtId="1" fontId="15" fillId="11" borderId="0" xfId="1" applyNumberFormat="1" applyFont="1" applyFill="1" applyProtection="1">
      <protection locked="0"/>
    </xf>
    <xf numFmtId="14" fontId="15" fillId="11" borderId="0" xfId="5" applyNumberFormat="1" applyFont="1" applyFill="1" applyProtection="1">
      <protection locked="0"/>
    </xf>
    <xf numFmtId="14" fontId="15" fillId="8" borderId="25" xfId="5" applyNumberFormat="1" applyFont="1" applyFill="1" applyBorder="1" applyAlignment="1" applyProtection="1">
      <alignment horizontal="center"/>
      <protection locked="0"/>
    </xf>
    <xf numFmtId="14" fontId="15" fillId="8" borderId="6" xfId="5" applyNumberFormat="1" applyFont="1" applyFill="1" applyBorder="1" applyAlignment="1" applyProtection="1">
      <alignment horizontal="center"/>
      <protection locked="0"/>
    </xf>
    <xf numFmtId="0" fontId="15" fillId="8" borderId="6" xfId="5" applyFont="1" applyFill="1" applyBorder="1" applyAlignment="1" applyProtection="1">
      <alignment horizontal="center"/>
      <protection locked="0"/>
    </xf>
    <xf numFmtId="0" fontId="15" fillId="8" borderId="6" xfId="5" applyFont="1" applyFill="1" applyBorder="1" applyAlignment="1" applyProtection="1">
      <alignment horizontal="center" wrapText="1"/>
      <protection locked="0"/>
    </xf>
    <xf numFmtId="165" fontId="15" fillId="8" borderId="6" xfId="6" quotePrefix="1" applyNumberFormat="1" applyFont="1" applyFill="1" applyBorder="1" applyAlignment="1" applyProtection="1">
      <alignment horizontal="center"/>
      <protection locked="0"/>
    </xf>
    <xf numFmtId="14" fontId="15" fillId="8" borderId="25" xfId="6" applyNumberFormat="1" applyFont="1" applyFill="1" applyBorder="1" applyAlignment="1" applyProtection="1">
      <alignment horizontal="center"/>
      <protection locked="0"/>
    </xf>
    <xf numFmtId="14" fontId="15" fillId="8" borderId="6" xfId="6" applyNumberFormat="1" applyFont="1" applyFill="1" applyBorder="1" applyAlignment="1" applyProtection="1">
      <alignment horizontal="center"/>
      <protection locked="0"/>
    </xf>
    <xf numFmtId="14" fontId="15" fillId="8" borderId="26" xfId="6" applyNumberFormat="1" applyFont="1" applyFill="1" applyBorder="1" applyAlignment="1" applyProtection="1">
      <alignment horizontal="center"/>
      <protection locked="0"/>
    </xf>
    <xf numFmtId="14" fontId="15" fillId="8" borderId="10" xfId="5" applyNumberFormat="1" applyFont="1" applyFill="1" applyBorder="1" applyAlignment="1" applyProtection="1">
      <alignment horizontal="center"/>
      <protection locked="0"/>
    </xf>
    <xf numFmtId="14" fontId="15" fillId="8" borderId="4" xfId="5" applyNumberFormat="1" applyFont="1" applyFill="1" applyBorder="1" applyAlignment="1" applyProtection="1">
      <alignment horizontal="center"/>
      <protection locked="0"/>
    </xf>
    <xf numFmtId="0" fontId="15" fillId="8" borderId="4" xfId="5" applyFont="1" applyFill="1" applyBorder="1" applyAlignment="1" applyProtection="1">
      <alignment horizontal="center"/>
      <protection locked="0"/>
    </xf>
    <xf numFmtId="0" fontId="15" fillId="8" borderId="4" xfId="5" quotePrefix="1" applyFont="1" applyFill="1" applyBorder="1" applyAlignment="1" applyProtection="1">
      <alignment horizontal="center" wrapText="1"/>
      <protection locked="0"/>
    </xf>
    <xf numFmtId="43" fontId="15" fillId="8" borderId="4" xfId="6" applyFont="1" applyFill="1" applyBorder="1" applyAlignment="1" applyProtection="1">
      <alignment horizontal="center"/>
      <protection locked="0"/>
    </xf>
    <xf numFmtId="165" fontId="15" fillId="8" borderId="4" xfId="6" applyNumberFormat="1" applyFont="1" applyFill="1" applyBorder="1" applyAlignment="1" applyProtection="1">
      <alignment horizontal="center"/>
      <protection locked="0"/>
    </xf>
    <xf numFmtId="49" fontId="15" fillId="8" borderId="4" xfId="6" applyNumberFormat="1" applyFont="1" applyFill="1" applyBorder="1" applyAlignment="1" applyProtection="1">
      <alignment horizontal="center"/>
      <protection locked="0"/>
    </xf>
    <xf numFmtId="43" fontId="15" fillId="8" borderId="10" xfId="6" applyFont="1" applyFill="1" applyBorder="1" applyAlignment="1" applyProtection="1">
      <alignment horizontal="center"/>
      <protection locked="0"/>
    </xf>
    <xf numFmtId="43" fontId="15" fillId="8" borderId="8" xfId="6" applyFont="1" applyFill="1" applyBorder="1" applyAlignment="1" applyProtection="1">
      <alignment horizontal="center"/>
      <protection locked="0"/>
    </xf>
    <xf numFmtId="44" fontId="11" fillId="0" borderId="0" xfId="8" applyFont="1" applyFill="1" applyBorder="1" applyProtection="1"/>
    <xf numFmtId="0" fontId="16" fillId="10" borderId="0" xfId="0" applyFont="1" applyFill="1" applyAlignment="1">
      <alignment horizontal="left" indent="1"/>
    </xf>
    <xf numFmtId="14" fontId="26" fillId="10" borderId="0" xfId="5" applyNumberFormat="1" applyFont="1" applyFill="1" applyAlignment="1" applyProtection="1">
      <alignment horizontal="center"/>
      <protection locked="0"/>
    </xf>
    <xf numFmtId="44" fontId="15" fillId="11" borderId="14" xfId="7" applyFont="1" applyFill="1" applyBorder="1" applyProtection="1"/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left" indent="2"/>
    </xf>
    <xf numFmtId="0" fontId="25" fillId="13" borderId="11" xfId="0" applyFont="1" applyFill="1" applyBorder="1" applyAlignment="1">
      <alignment horizontal="left" indent="1"/>
    </xf>
    <xf numFmtId="43" fontId="4" fillId="0" borderId="11" xfId="1" applyFont="1" applyBorder="1" applyAlignment="1">
      <alignment horizontal="left" indent="2"/>
    </xf>
    <xf numFmtId="0" fontId="25" fillId="14" borderId="11" xfId="0" applyFont="1" applyFill="1" applyBorder="1" applyAlignment="1">
      <alignment horizontal="left" indent="1"/>
    </xf>
    <xf numFmtId="0" fontId="29" fillId="0" borderId="11" xfId="0" applyFont="1" applyBorder="1" applyAlignment="1">
      <alignment horizontal="left" wrapText="1" indent="1"/>
    </xf>
    <xf numFmtId="14" fontId="11" fillId="0" borderId="19" xfId="5" applyNumberFormat="1" applyFont="1" applyBorder="1" applyAlignment="1" applyProtection="1">
      <alignment horizontal="center"/>
      <protection locked="0"/>
    </xf>
    <xf numFmtId="11" fontId="7" fillId="0" borderId="3" xfId="0" applyNumberFormat="1" applyFont="1" applyBorder="1" applyAlignment="1">
      <alignment horizontal="left" indent="1"/>
    </xf>
    <xf numFmtId="11" fontId="0" fillId="0" borderId="3" xfId="0" applyNumberFormat="1" applyBorder="1" applyAlignment="1">
      <alignment horizontal="left" indent="1"/>
    </xf>
    <xf numFmtId="14" fontId="11" fillId="15" borderId="0" xfId="5" applyNumberFormat="1" applyFont="1" applyFill="1" applyProtection="1">
      <protection locked="0"/>
    </xf>
    <xf numFmtId="0" fontId="7" fillId="16" borderId="11" xfId="0" applyFont="1" applyFill="1" applyBorder="1" applyAlignment="1">
      <alignment horizontal="left" indent="1"/>
    </xf>
    <xf numFmtId="0" fontId="7" fillId="0" borderId="11" xfId="0" applyFont="1" applyBorder="1" applyAlignment="1">
      <alignment horizontal="left" indent="1"/>
    </xf>
    <xf numFmtId="0" fontId="0" fillId="0" borderId="32" xfId="0" applyBorder="1" applyAlignment="1">
      <alignment horizontal="left" indent="2"/>
    </xf>
    <xf numFmtId="14" fontId="31" fillId="0" borderId="0" xfId="0" applyNumberFormat="1" applyFont="1"/>
    <xf numFmtId="0" fontId="31" fillId="0" borderId="0" xfId="0" applyFont="1"/>
    <xf numFmtId="0" fontId="0" fillId="0" borderId="9" xfId="0" applyBorder="1" applyAlignment="1">
      <alignment horizontal="left" indent="1"/>
    </xf>
    <xf numFmtId="0" fontId="0" fillId="0" borderId="8" xfId="0" applyBorder="1" applyAlignment="1">
      <alignment horizontal="left" indent="1"/>
    </xf>
    <xf numFmtId="11" fontId="7" fillId="0" borderId="11" xfId="0" applyNumberFormat="1" applyFont="1" applyBorder="1" applyAlignment="1">
      <alignment horizontal="left" indent="1"/>
    </xf>
    <xf numFmtId="11" fontId="0" fillId="0" borderId="11" xfId="0" applyNumberFormat="1" applyBorder="1" applyAlignment="1">
      <alignment horizontal="left" indent="1"/>
    </xf>
    <xf numFmtId="0" fontId="30" fillId="0" borderId="9" xfId="0" applyFont="1" applyBorder="1" applyAlignment="1">
      <alignment horizontal="left" indent="1"/>
    </xf>
    <xf numFmtId="0" fontId="30" fillId="0" borderId="8" xfId="0" applyFont="1" applyBorder="1" applyAlignment="1">
      <alignment horizontal="left" indent="1"/>
    </xf>
    <xf numFmtId="0" fontId="30" fillId="0" borderId="11" xfId="0" applyFont="1" applyBorder="1" applyAlignment="1">
      <alignment horizontal="left" indent="1"/>
    </xf>
    <xf numFmtId="167" fontId="0" fillId="0" borderId="0" xfId="1" applyNumberFormat="1" applyFont="1"/>
    <xf numFmtId="0" fontId="27" fillId="0" borderId="0" xfId="0" applyFont="1" applyAlignment="1">
      <alignment horizontal="left" indent="1"/>
    </xf>
    <xf numFmtId="44" fontId="0" fillId="0" borderId="0" xfId="0" applyNumberFormat="1" applyAlignment="1">
      <alignment horizontal="left" indent="1"/>
    </xf>
    <xf numFmtId="44" fontId="0" fillId="0" borderId="4" xfId="0" applyNumberFormat="1" applyBorder="1" applyAlignment="1">
      <alignment horizontal="left" indent="1"/>
    </xf>
    <xf numFmtId="0" fontId="9" fillId="0" borderId="0" xfId="0" applyFont="1" applyAlignment="1">
      <alignment horizontal="left" indent="1"/>
    </xf>
    <xf numFmtId="14" fontId="9" fillId="0" borderId="0" xfId="0" applyNumberFormat="1" applyFont="1" applyAlignment="1">
      <alignment horizontal="left" indent="1"/>
    </xf>
    <xf numFmtId="44" fontId="9" fillId="0" borderId="0" xfId="0" applyNumberFormat="1" applyFont="1" applyAlignment="1">
      <alignment horizontal="left" indent="1"/>
    </xf>
    <xf numFmtId="0" fontId="28" fillId="0" borderId="0" xfId="0" applyFont="1" applyAlignment="1">
      <alignment horizontal="left" indent="1"/>
    </xf>
    <xf numFmtId="0" fontId="28" fillId="0" borderId="0" xfId="0" applyFont="1" applyAlignment="1">
      <alignment horizontal="left" vertical="center" indent="1"/>
    </xf>
    <xf numFmtId="44" fontId="0" fillId="0" borderId="0" xfId="8" applyFont="1"/>
    <xf numFmtId="0" fontId="7" fillId="0" borderId="0" xfId="0" applyFont="1"/>
    <xf numFmtId="0" fontId="32" fillId="0" borderId="0" xfId="0" applyFont="1"/>
    <xf numFmtId="44" fontId="7" fillId="0" borderId="0" xfId="8" applyFont="1" applyBorder="1"/>
    <xf numFmtId="43" fontId="0" fillId="0" borderId="36" xfId="0" applyNumberFormat="1" applyBorder="1"/>
    <xf numFmtId="43" fontId="0" fillId="0" borderId="36" xfId="1" applyFont="1" applyBorder="1"/>
    <xf numFmtId="0" fontId="0" fillId="2" borderId="0" xfId="0" applyFill="1"/>
    <xf numFmtId="166" fontId="15" fillId="12" borderId="0" xfId="5" applyNumberFormat="1" applyFont="1" applyFill="1" applyProtection="1">
      <protection locked="0"/>
    </xf>
    <xf numFmtId="1" fontId="15" fillId="12" borderId="0" xfId="1" applyNumberFormat="1" applyFont="1" applyFill="1" applyBorder="1" applyProtection="1">
      <protection locked="0"/>
    </xf>
    <xf numFmtId="0" fontId="15" fillId="12" borderId="0" xfId="5" applyFont="1" applyFill="1" applyProtection="1">
      <protection locked="0"/>
    </xf>
    <xf numFmtId="14" fontId="15" fillId="12" borderId="0" xfId="5" applyNumberFormat="1" applyFont="1" applyFill="1" applyProtection="1">
      <protection locked="0"/>
    </xf>
    <xf numFmtId="44" fontId="15" fillId="12" borderId="0" xfId="7" applyFont="1" applyFill="1" applyBorder="1" applyProtection="1">
      <protection locked="0"/>
    </xf>
    <xf numFmtId="0" fontId="15" fillId="12" borderId="0" xfId="5" applyFont="1" applyFill="1" applyAlignment="1" applyProtection="1">
      <alignment horizontal="center"/>
      <protection locked="0"/>
    </xf>
    <xf numFmtId="44" fontId="15" fillId="12" borderId="0" xfId="7" applyFont="1" applyFill="1" applyBorder="1" applyProtection="1"/>
    <xf numFmtId="166" fontId="15" fillId="12" borderId="25" xfId="5" applyNumberFormat="1" applyFont="1" applyFill="1" applyBorder="1" applyProtection="1">
      <protection locked="0"/>
    </xf>
    <xf numFmtId="166" fontId="15" fillId="12" borderId="6" xfId="5" applyNumberFormat="1" applyFont="1" applyFill="1" applyBorder="1" applyProtection="1">
      <protection locked="0"/>
    </xf>
    <xf numFmtId="1" fontId="15" fillId="12" borderId="6" xfId="1" applyNumberFormat="1" applyFont="1" applyFill="1" applyBorder="1" applyProtection="1">
      <protection locked="0"/>
    </xf>
    <xf numFmtId="0" fontId="15" fillId="12" borderId="6" xfId="5" applyFont="1" applyFill="1" applyBorder="1" applyProtection="1">
      <protection locked="0"/>
    </xf>
    <xf numFmtId="14" fontId="15" fillId="12" borderId="6" xfId="5" applyNumberFormat="1" applyFont="1" applyFill="1" applyBorder="1" applyProtection="1">
      <protection locked="0"/>
    </xf>
    <xf numFmtId="44" fontId="15" fillId="12" borderId="6" xfId="7" applyFont="1" applyFill="1" applyBorder="1" applyProtection="1">
      <protection locked="0"/>
    </xf>
    <xf numFmtId="0" fontId="15" fillId="12" borderId="6" xfId="5" applyFont="1" applyFill="1" applyBorder="1" applyAlignment="1" applyProtection="1">
      <alignment horizontal="center"/>
      <protection locked="0"/>
    </xf>
    <xf numFmtId="44" fontId="15" fillId="12" borderId="6" xfId="7" applyFont="1" applyFill="1" applyBorder="1" applyProtection="1"/>
    <xf numFmtId="166" fontId="15" fillId="12" borderId="13" xfId="5" applyNumberFormat="1" applyFont="1" applyFill="1" applyBorder="1" applyProtection="1">
      <protection locked="0"/>
    </xf>
    <xf numFmtId="166" fontId="15" fillId="12" borderId="37" xfId="5" applyNumberFormat="1" applyFont="1" applyFill="1" applyBorder="1" applyProtection="1">
      <protection locked="0"/>
    </xf>
    <xf numFmtId="166" fontId="15" fillId="12" borderId="5" xfId="5" applyNumberFormat="1" applyFont="1" applyFill="1" applyBorder="1" applyProtection="1">
      <protection locked="0"/>
    </xf>
    <xf numFmtId="1" fontId="15" fillId="12" borderId="5" xfId="1" applyNumberFormat="1" applyFont="1" applyFill="1" applyBorder="1" applyProtection="1">
      <protection locked="0"/>
    </xf>
    <xf numFmtId="0" fontId="15" fillId="12" borderId="5" xfId="5" applyFont="1" applyFill="1" applyBorder="1" applyProtection="1">
      <protection locked="0"/>
    </xf>
    <xf numFmtId="14" fontId="15" fillId="12" borderId="5" xfId="5" applyNumberFormat="1" applyFont="1" applyFill="1" applyBorder="1" applyProtection="1">
      <protection locked="0"/>
    </xf>
    <xf numFmtId="44" fontId="15" fillId="12" borderId="5" xfId="7" applyFont="1" applyFill="1" applyBorder="1" applyProtection="1">
      <protection locked="0"/>
    </xf>
    <xf numFmtId="0" fontId="15" fillId="12" borderId="5" xfId="5" applyFont="1" applyFill="1" applyBorder="1" applyAlignment="1" applyProtection="1">
      <alignment horizontal="center"/>
      <protection locked="0"/>
    </xf>
    <xf numFmtId="44" fontId="15" fillId="12" borderId="5" xfId="7" applyFont="1" applyFill="1" applyBorder="1" applyProtection="1"/>
    <xf numFmtId="44" fontId="20" fillId="11" borderId="0" xfId="7" applyFont="1" applyFill="1" applyBorder="1" applyProtection="1">
      <protection locked="0"/>
    </xf>
    <xf numFmtId="44" fontId="20" fillId="11" borderId="13" xfId="7" applyFont="1" applyFill="1" applyBorder="1" applyProtection="1">
      <protection locked="0"/>
    </xf>
    <xf numFmtId="44" fontId="20" fillId="11" borderId="14" xfId="7" applyFont="1" applyFill="1" applyBorder="1" applyProtection="1"/>
    <xf numFmtId="44" fontId="15" fillId="11" borderId="13" xfId="7" applyFont="1" applyFill="1" applyBorder="1" applyProtection="1">
      <protection locked="0"/>
    </xf>
    <xf numFmtId="0" fontId="11" fillId="0" borderId="33" xfId="5" applyFont="1" applyBorder="1" applyProtection="1">
      <protection locked="0"/>
    </xf>
    <xf numFmtId="43" fontId="0" fillId="0" borderId="0" xfId="1" applyFont="1" applyFill="1"/>
    <xf numFmtId="43" fontId="0" fillId="0" borderId="0" xfId="1" applyFont="1" applyFill="1" applyBorder="1"/>
    <xf numFmtId="0" fontId="11" fillId="3" borderId="0" xfId="5" applyFont="1" applyFill="1" applyProtection="1">
      <protection locked="0"/>
    </xf>
    <xf numFmtId="8" fontId="0" fillId="0" borderId="0" xfId="0" applyNumberFormat="1"/>
    <xf numFmtId="0" fontId="3" fillId="0" borderId="0" xfId="0" applyFont="1"/>
    <xf numFmtId="49" fontId="7" fillId="0" borderId="0" xfId="0" applyNumberFormat="1" applyFont="1" applyAlignment="1">
      <alignment horizontal="left" indent="1"/>
    </xf>
    <xf numFmtId="14" fontId="7" fillId="0" borderId="0" xfId="0" applyNumberFormat="1" applyFont="1" applyAlignment="1">
      <alignment horizontal="left" indent="1"/>
    </xf>
    <xf numFmtId="44" fontId="7" fillId="0" borderId="0" xfId="0" applyNumberFormat="1" applyFont="1" applyAlignment="1">
      <alignment horizontal="left" indent="1"/>
    </xf>
    <xf numFmtId="0" fontId="7" fillId="0" borderId="0" xfId="0" quotePrefix="1" applyFont="1" applyAlignment="1">
      <alignment horizontal="left" indent="1"/>
    </xf>
    <xf numFmtId="0" fontId="11" fillId="0" borderId="0" xfId="9" applyFont="1" applyAlignment="1" applyProtection="1">
      <alignment horizontal="left" indent="1"/>
      <protection locked="0"/>
    </xf>
    <xf numFmtId="0" fontId="11" fillId="0" borderId="0" xfId="5" applyFont="1" applyAlignment="1" applyProtection="1">
      <alignment horizontal="left" indent="1"/>
      <protection locked="0"/>
    </xf>
    <xf numFmtId="44" fontId="0" fillId="0" borderId="9" xfId="0" applyNumberFormat="1" applyBorder="1" applyAlignment="1">
      <alignment horizontal="left" indent="1"/>
    </xf>
    <xf numFmtId="0" fontId="0" fillId="0" borderId="10" xfId="0" applyBorder="1" applyAlignment="1">
      <alignment horizontal="left" indent="2"/>
    </xf>
    <xf numFmtId="0" fontId="7" fillId="0" borderId="2" xfId="0" applyFont="1" applyBorder="1" applyAlignment="1">
      <alignment horizontal="left" indent="1"/>
    </xf>
    <xf numFmtId="0" fontId="0" fillId="0" borderId="3" xfId="0" quotePrefix="1" applyBorder="1" applyAlignment="1">
      <alignment horizontal="left" indent="1"/>
    </xf>
    <xf numFmtId="14" fontId="0" fillId="0" borderId="3" xfId="0" applyNumberFormat="1" applyBorder="1" applyAlignment="1">
      <alignment horizontal="left" indent="1"/>
    </xf>
    <xf numFmtId="43" fontId="0" fillId="0" borderId="3" xfId="0" applyNumberFormat="1" applyBorder="1" applyAlignment="1">
      <alignment horizontal="left" indent="1"/>
    </xf>
    <xf numFmtId="0" fontId="0" fillId="0" borderId="7" xfId="0" applyBorder="1" applyAlignment="1">
      <alignment horizontal="left" indent="2"/>
    </xf>
    <xf numFmtId="0" fontId="28" fillId="0" borderId="3" xfId="0" applyFont="1" applyBorder="1" applyAlignment="1">
      <alignment horizontal="left" indent="1"/>
    </xf>
    <xf numFmtId="49" fontId="0" fillId="0" borderId="3" xfId="0" applyNumberFormat="1" applyBorder="1" applyAlignment="1">
      <alignment horizontal="left" indent="1"/>
    </xf>
    <xf numFmtId="0" fontId="7" fillId="0" borderId="26" xfId="0" applyFont="1" applyBorder="1" applyAlignment="1">
      <alignment horizontal="left" indent="1"/>
    </xf>
    <xf numFmtId="0" fontId="0" fillId="0" borderId="12" xfId="0" applyBorder="1" applyAlignment="1">
      <alignment horizontal="left" indent="1"/>
    </xf>
    <xf numFmtId="0" fontId="28" fillId="0" borderId="12" xfId="0" applyFont="1" applyBorder="1" applyAlignment="1">
      <alignment horizontal="left" indent="1"/>
    </xf>
    <xf numFmtId="14" fontId="0" fillId="0" borderId="12" xfId="0" applyNumberFormat="1" applyBorder="1" applyAlignment="1">
      <alignment horizontal="left" indent="1"/>
    </xf>
    <xf numFmtId="43" fontId="0" fillId="0" borderId="12" xfId="0" applyNumberFormat="1" applyBorder="1" applyAlignment="1">
      <alignment horizontal="left" indent="1"/>
    </xf>
    <xf numFmtId="0" fontId="0" fillId="0" borderId="25" xfId="0" applyBorder="1" applyAlignment="1">
      <alignment horizontal="left" indent="2"/>
    </xf>
    <xf numFmtId="0" fontId="11" fillId="9" borderId="0" xfId="5" applyFont="1" applyFill="1" applyProtection="1">
      <protection locked="0"/>
    </xf>
    <xf numFmtId="14" fontId="11" fillId="9" borderId="0" xfId="5" applyNumberFormat="1" applyFont="1" applyFill="1" applyProtection="1">
      <protection locked="0"/>
    </xf>
    <xf numFmtId="166" fontId="11" fillId="2" borderId="0" xfId="5" applyNumberFormat="1" applyFont="1" applyFill="1" applyProtection="1">
      <protection locked="0"/>
    </xf>
    <xf numFmtId="166" fontId="11" fillId="18" borderId="0" xfId="5" applyNumberFormat="1" applyFont="1" applyFill="1" applyProtection="1">
      <protection locked="0"/>
    </xf>
    <xf numFmtId="14" fontId="11" fillId="18" borderId="0" xfId="5" applyNumberFormat="1" applyFont="1" applyFill="1" applyProtection="1">
      <protection locked="0"/>
    </xf>
    <xf numFmtId="44" fontId="11" fillId="0" borderId="0" xfId="5" applyNumberFormat="1" applyFont="1" applyProtection="1">
      <protection locked="0"/>
    </xf>
    <xf numFmtId="43" fontId="9" fillId="0" borderId="0" xfId="1" applyFont="1"/>
    <xf numFmtId="43" fontId="9" fillId="0" borderId="0" xfId="1" applyFont="1" applyFill="1"/>
    <xf numFmtId="8" fontId="0" fillId="0" borderId="0" xfId="1" applyNumberFormat="1" applyFont="1"/>
    <xf numFmtId="0" fontId="30" fillId="0" borderId="0" xfId="0" applyFont="1" applyAlignment="1">
      <alignment horizontal="left" indent="1"/>
    </xf>
    <xf numFmtId="0" fontId="0" fillId="0" borderId="7" xfId="1" applyNumberFormat="1" applyFont="1" applyBorder="1" applyAlignment="1">
      <alignment horizontal="left" indent="1"/>
    </xf>
    <xf numFmtId="0" fontId="30" fillId="0" borderId="0" xfId="0" applyFont="1" applyAlignment="1">
      <alignment horizontal="left" indent="2"/>
    </xf>
    <xf numFmtId="0" fontId="7" fillId="0" borderId="3" xfId="0" applyFont="1" applyBorder="1" applyAlignment="1">
      <alignment horizontal="left" indent="2"/>
    </xf>
    <xf numFmtId="43" fontId="7" fillId="0" borderId="3" xfId="1" applyFont="1" applyBorder="1" applyAlignment="1">
      <alignment horizontal="left" indent="2"/>
    </xf>
    <xf numFmtId="0" fontId="0" fillId="0" borderId="3" xfId="4" applyNumberFormat="1" applyFont="1" applyBorder="1" applyAlignment="1">
      <alignment horizontal="left" indent="2"/>
    </xf>
    <xf numFmtId="0" fontId="1" fillId="0" borderId="7" xfId="1" applyNumberFormat="1" applyFont="1" applyBorder="1" applyAlignment="1">
      <alignment horizontal="left" indent="2"/>
    </xf>
    <xf numFmtId="0" fontId="30" fillId="0" borderId="9" xfId="0" applyFont="1" applyBorder="1" applyAlignment="1">
      <alignment horizontal="left" indent="2"/>
    </xf>
    <xf numFmtId="0" fontId="0" fillId="0" borderId="33" xfId="0" applyBorder="1" applyAlignment="1">
      <alignment horizontal="left" indent="1"/>
    </xf>
    <xf numFmtId="0" fontId="0" fillId="0" borderId="2" xfId="0" applyBorder="1" applyAlignment="1">
      <alignment horizontal="left" indent="1"/>
    </xf>
    <xf numFmtId="0" fontId="30" fillId="0" borderId="8" xfId="0" applyFont="1" applyBorder="1" applyAlignment="1">
      <alignment horizontal="left" indent="2"/>
    </xf>
    <xf numFmtId="0" fontId="0" fillId="0" borderId="14" xfId="0" applyBorder="1" applyAlignment="1">
      <alignment horizontal="left" indent="1"/>
    </xf>
    <xf numFmtId="0" fontId="11" fillId="0" borderId="0" xfId="5" applyFont="1" applyAlignment="1" applyProtection="1">
      <alignment horizontal="center" vertical="center"/>
      <protection locked="0"/>
    </xf>
    <xf numFmtId="0" fontId="11" fillId="0" borderId="14" xfId="5" applyFont="1" applyBorder="1" applyAlignment="1" applyProtection="1">
      <alignment horizontal="center" vertical="center"/>
      <protection locked="0"/>
    </xf>
    <xf numFmtId="0" fontId="11" fillId="0" borderId="4" xfId="5" applyFont="1" applyBorder="1" applyAlignment="1" applyProtection="1">
      <alignment horizontal="center" vertical="center"/>
      <protection locked="0"/>
    </xf>
    <xf numFmtId="165" fontId="11" fillId="0" borderId="0" xfId="6" applyNumberFormat="1" applyFont="1" applyFill="1" applyBorder="1" applyAlignment="1" applyProtection="1">
      <alignment horizontal="center" vertical="center"/>
      <protection locked="0"/>
    </xf>
    <xf numFmtId="44" fontId="11" fillId="0" borderId="0" xfId="7" applyFont="1" applyFill="1" applyBorder="1" applyAlignment="1" applyProtection="1">
      <alignment horizontal="center" vertical="center"/>
    </xf>
    <xf numFmtId="44" fontId="11" fillId="0" borderId="14" xfId="7" applyFont="1" applyFill="1" applyBorder="1" applyAlignment="1" applyProtection="1">
      <alignment horizontal="center" vertical="center"/>
    </xf>
    <xf numFmtId="44" fontId="11" fillId="0" borderId="1" xfId="7" applyFont="1" applyBorder="1" applyAlignment="1" applyProtection="1">
      <alignment horizontal="center" vertical="center"/>
      <protection locked="0"/>
    </xf>
    <xf numFmtId="0" fontId="20" fillId="6" borderId="0" xfId="5" applyFont="1" applyFill="1" applyAlignment="1" applyProtection="1">
      <alignment horizontal="center" vertical="center"/>
      <protection locked="0"/>
    </xf>
    <xf numFmtId="43" fontId="15" fillId="6" borderId="0" xfId="1" applyFont="1" applyFill="1" applyAlignment="1" applyProtection="1">
      <alignment horizontal="center" vertical="center"/>
      <protection locked="0"/>
    </xf>
    <xf numFmtId="0" fontId="20" fillId="6" borderId="15" xfId="5" applyFont="1" applyFill="1" applyBorder="1" applyAlignment="1" applyProtection="1">
      <alignment horizontal="center" vertical="center"/>
      <protection locked="0"/>
    </xf>
    <xf numFmtId="43" fontId="15" fillId="6" borderId="15" xfId="1" applyFont="1" applyFill="1" applyBorder="1" applyAlignment="1" applyProtection="1">
      <alignment horizontal="center" vertical="center"/>
      <protection locked="0"/>
    </xf>
    <xf numFmtId="43" fontId="11" fillId="0" borderId="0" xfId="1" applyFont="1" applyAlignment="1" applyProtection="1">
      <alignment horizontal="center" vertical="center"/>
      <protection locked="0"/>
    </xf>
    <xf numFmtId="43" fontId="11" fillId="0" borderId="4" xfId="1" applyFont="1" applyBorder="1" applyAlignment="1" applyProtection="1">
      <alignment horizontal="center" vertical="center"/>
      <protection locked="0"/>
    </xf>
    <xf numFmtId="165" fontId="11" fillId="0" borderId="0" xfId="6" applyNumberFormat="1" applyFont="1" applyAlignment="1" applyProtection="1">
      <alignment horizontal="center" vertical="center"/>
    </xf>
    <xf numFmtId="165" fontId="11" fillId="0" borderId="1" xfId="6" applyNumberFormat="1" applyFont="1" applyBorder="1" applyAlignment="1" applyProtection="1">
      <alignment horizontal="center" vertical="center"/>
    </xf>
    <xf numFmtId="44" fontId="11" fillId="0" borderId="0" xfId="8" applyFont="1" applyAlignment="1" applyProtection="1">
      <alignment horizontal="center" vertical="center"/>
      <protection locked="0"/>
    </xf>
    <xf numFmtId="9" fontId="11" fillId="0" borderId="0" xfId="5" applyNumberFormat="1" applyFont="1" applyAlignment="1" applyProtection="1">
      <alignment horizontal="center" vertical="center"/>
      <protection locked="0"/>
    </xf>
    <xf numFmtId="43" fontId="11" fillId="0" borderId="0" xfId="6" applyFont="1" applyAlignment="1" applyProtection="1">
      <alignment horizontal="center" vertical="center"/>
      <protection locked="0"/>
    </xf>
    <xf numFmtId="43" fontId="11" fillId="0" borderId="14" xfId="6" applyFont="1" applyBorder="1" applyAlignment="1" applyProtection="1">
      <alignment horizontal="center" vertical="center"/>
      <protection locked="0"/>
    </xf>
    <xf numFmtId="44" fontId="11" fillId="0" borderId="0" xfId="7" applyFont="1" applyAlignment="1" applyProtection="1">
      <alignment horizontal="center" vertical="center"/>
    </xf>
    <xf numFmtId="44" fontId="11" fillId="0" borderId="14" xfId="7" applyFont="1" applyBorder="1" applyAlignment="1" applyProtection="1">
      <alignment horizontal="center" vertical="center"/>
    </xf>
    <xf numFmtId="44" fontId="11" fillId="0" borderId="0" xfId="8" applyFont="1" applyBorder="1" applyAlignment="1" applyProtection="1">
      <alignment horizontal="center" vertical="center"/>
      <protection locked="0"/>
    </xf>
    <xf numFmtId="44" fontId="11" fillId="0" borderId="0" xfId="8" applyFont="1" applyAlignment="1" applyProtection="1">
      <alignment horizontal="center" vertical="center"/>
    </xf>
    <xf numFmtId="8" fontId="11" fillId="0" borderId="0" xfId="8" applyNumberFormat="1" applyFont="1" applyBorder="1" applyAlignment="1" applyProtection="1">
      <alignment horizontal="center" vertical="center"/>
      <protection locked="0"/>
    </xf>
    <xf numFmtId="44" fontId="11" fillId="0" borderId="0" xfId="7" applyFont="1" applyBorder="1" applyAlignment="1" applyProtection="1">
      <alignment horizontal="center" vertical="center"/>
      <protection locked="0"/>
    </xf>
    <xf numFmtId="49" fontId="16" fillId="0" borderId="0" xfId="0" quotePrefix="1" applyNumberFormat="1" applyFont="1" applyAlignment="1">
      <alignment horizontal="left" vertical="center" indent="1"/>
    </xf>
    <xf numFmtId="49" fontId="17" fillId="0" borderId="0" xfId="0" quotePrefix="1" applyNumberFormat="1" applyFont="1" applyAlignment="1">
      <alignment horizontal="left" vertical="center" indent="1"/>
    </xf>
    <xf numFmtId="49" fontId="16" fillId="0" borderId="0" xfId="0" applyNumberFormat="1" applyFont="1" applyAlignment="1">
      <alignment horizontal="left" vertical="center" indent="1"/>
    </xf>
    <xf numFmtId="0" fontId="34" fillId="0" borderId="0" xfId="5" applyFont="1" applyAlignment="1" applyProtection="1">
      <alignment vertical="center" indent="1"/>
      <protection locked="0"/>
    </xf>
    <xf numFmtId="0" fontId="12" fillId="3" borderId="0" xfId="5" applyFont="1" applyFill="1" applyAlignment="1" applyProtection="1">
      <alignment vertical="center" wrapText="1" indent="1"/>
      <protection locked="0"/>
    </xf>
    <xf numFmtId="0" fontId="34" fillId="0" borderId="0" xfId="5" applyFont="1" applyAlignment="1" applyProtection="1">
      <alignment horizontal="center" vertical="center" indent="1"/>
      <protection locked="0"/>
    </xf>
    <xf numFmtId="0" fontId="12" fillId="5" borderId="0" xfId="5" applyFont="1" applyFill="1" applyAlignment="1" applyProtection="1">
      <alignment horizontal="center" vertical="center" wrapText="1" indent="1"/>
      <protection locked="0"/>
    </xf>
    <xf numFmtId="43" fontId="34" fillId="0" borderId="0" xfId="6" applyFont="1" applyAlignment="1" applyProtection="1">
      <alignment horizontal="center" vertical="center" indent="1"/>
      <protection locked="0"/>
    </xf>
    <xf numFmtId="43" fontId="34" fillId="0" borderId="14" xfId="6" applyFont="1" applyBorder="1" applyAlignment="1" applyProtection="1">
      <alignment horizontal="center" vertical="center" indent="1"/>
      <protection locked="0"/>
    </xf>
    <xf numFmtId="0" fontId="12" fillId="0" borderId="0" xfId="5" applyFont="1" applyAlignment="1" applyProtection="1">
      <alignment horizontal="left" vertical="center" wrapText="1" indent="1"/>
      <protection locked="0"/>
    </xf>
    <xf numFmtId="0" fontId="34" fillId="6" borderId="0" xfId="5" applyFont="1" applyFill="1" applyAlignment="1" applyProtection="1">
      <alignment horizontal="center" vertical="center" indent="1"/>
      <protection locked="0"/>
    </xf>
    <xf numFmtId="0" fontId="34" fillId="0" borderId="0" xfId="5" applyFont="1" applyAlignment="1" applyProtection="1">
      <alignment vertical="center" wrapText="1" indent="1"/>
      <protection locked="0"/>
    </xf>
    <xf numFmtId="164" fontId="12" fillId="0" borderId="0" xfId="5" applyNumberFormat="1" applyFont="1" applyAlignment="1" applyProtection="1">
      <alignment horizontal="center" vertical="center" indent="1"/>
      <protection locked="0"/>
    </xf>
    <xf numFmtId="0" fontId="12" fillId="0" borderId="0" xfId="5" applyFont="1" applyAlignment="1" applyProtection="1">
      <alignment vertical="center" wrapText="1" indent="1"/>
      <protection locked="0"/>
    </xf>
    <xf numFmtId="9" fontId="12" fillId="0" borderId="0" xfId="4" applyFont="1" applyAlignment="1" applyProtection="1">
      <alignment horizontal="center" vertical="center" indent="1"/>
      <protection locked="0"/>
    </xf>
    <xf numFmtId="166" fontId="34" fillId="0" borderId="0" xfId="5" applyNumberFormat="1" applyFont="1" applyAlignment="1" applyProtection="1">
      <alignment horizontal="center" vertical="center" indent="1"/>
      <protection locked="0"/>
    </xf>
    <xf numFmtId="0" fontId="12" fillId="0" borderId="4" xfId="5" applyFont="1" applyBorder="1" applyAlignment="1" applyProtection="1">
      <alignment vertical="center" indent="1"/>
      <protection locked="0"/>
    </xf>
    <xf numFmtId="0" fontId="34" fillId="0" borderId="4" xfId="5" applyFont="1" applyBorder="1" applyAlignment="1" applyProtection="1">
      <alignment vertical="center" wrapText="1" indent="1"/>
      <protection locked="0"/>
    </xf>
    <xf numFmtId="0" fontId="12" fillId="0" borderId="0" xfId="5" applyFont="1" applyAlignment="1" applyProtection="1">
      <alignment horizontal="center" vertical="center" indent="1"/>
      <protection locked="0"/>
    </xf>
    <xf numFmtId="0" fontId="35" fillId="0" borderId="4" xfId="5" applyFont="1" applyBorder="1" applyAlignment="1" applyProtection="1">
      <alignment horizontal="center" vertical="center" indent="1"/>
      <protection locked="0"/>
    </xf>
    <xf numFmtId="43" fontId="35" fillId="0" borderId="4" xfId="6" applyFont="1" applyBorder="1" applyAlignment="1" applyProtection="1">
      <alignment horizontal="center" vertical="center" indent="1"/>
      <protection locked="0"/>
    </xf>
    <xf numFmtId="43" fontId="35" fillId="0" borderId="8" xfId="6" applyFont="1" applyBorder="1" applyAlignment="1" applyProtection="1">
      <alignment horizontal="center" vertical="center" indent="1"/>
      <protection locked="0"/>
    </xf>
    <xf numFmtId="0" fontId="34" fillId="0" borderId="14" xfId="5" applyFont="1" applyBorder="1" applyAlignment="1" applyProtection="1">
      <alignment horizontal="center" vertical="center" indent="1"/>
      <protection locked="0"/>
    </xf>
    <xf numFmtId="0" fontId="34" fillId="0" borderId="4" xfId="5" applyFont="1" applyBorder="1" applyAlignment="1" applyProtection="1">
      <alignment horizontal="center" vertical="center" indent="1"/>
      <protection locked="0"/>
    </xf>
    <xf numFmtId="0" fontId="34" fillId="0" borderId="8" xfId="5" applyFont="1" applyBorder="1" applyAlignment="1" applyProtection="1">
      <alignment horizontal="center" vertical="center" indent="1"/>
      <protection locked="0"/>
    </xf>
    <xf numFmtId="43" fontId="15" fillId="6" borderId="15" xfId="6" applyFont="1" applyFill="1" applyBorder="1" applyAlignment="1" applyProtection="1">
      <alignment horizontal="center" vertical="center" indent="1"/>
      <protection locked="0"/>
    </xf>
    <xf numFmtId="43" fontId="15" fillId="6" borderId="16" xfId="6" applyFont="1" applyFill="1" applyBorder="1" applyAlignment="1" applyProtection="1">
      <alignment horizontal="center" vertical="center" indent="1"/>
      <protection locked="0"/>
    </xf>
    <xf numFmtId="165" fontId="15" fillId="6" borderId="15" xfId="6" applyNumberFormat="1" applyFont="1" applyFill="1" applyBorder="1" applyAlignment="1" applyProtection="1">
      <alignment horizontal="center" vertical="center" indent="1"/>
      <protection locked="0"/>
    </xf>
    <xf numFmtId="14" fontId="11" fillId="0" borderId="1" xfId="5" applyNumberFormat="1" applyFont="1" applyBorder="1" applyAlignment="1" applyProtection="1">
      <alignment horizontal="left" vertical="center" indent="1"/>
      <protection locked="0"/>
    </xf>
    <xf numFmtId="1" fontId="11" fillId="0" borderId="1" xfId="1" applyNumberFormat="1" applyFont="1" applyBorder="1" applyAlignment="1" applyProtection="1">
      <alignment horizontal="left" vertical="center" indent="1"/>
      <protection locked="0"/>
    </xf>
    <xf numFmtId="0" fontId="11" fillId="0" borderId="1" xfId="5" applyFont="1" applyBorder="1" applyAlignment="1" applyProtection="1">
      <alignment horizontal="left" vertical="center" indent="1"/>
      <protection locked="0"/>
    </xf>
    <xf numFmtId="43" fontId="11" fillId="0" borderId="1" xfId="7" applyNumberFormat="1" applyFont="1" applyBorder="1" applyAlignment="1" applyProtection="1">
      <alignment horizontal="center" vertical="center" indent="1"/>
      <protection locked="0"/>
    </xf>
    <xf numFmtId="0" fontId="11" fillId="0" borderId="1" xfId="5" applyFont="1" applyBorder="1" applyAlignment="1" applyProtection="1">
      <alignment horizontal="center" vertical="center" indent="1"/>
      <protection locked="0"/>
    </xf>
    <xf numFmtId="165" fontId="11" fillId="0" borderId="1" xfId="6" applyNumberFormat="1" applyFont="1" applyFill="1" applyBorder="1" applyAlignment="1" applyProtection="1">
      <alignment horizontal="center" vertical="center" indent="1"/>
      <protection locked="0"/>
    </xf>
    <xf numFmtId="14" fontId="15" fillId="5" borderId="0" xfId="9" applyNumberFormat="1" applyFont="1" applyFill="1" applyAlignment="1" applyProtection="1">
      <alignment horizontal="center"/>
      <protection locked="0"/>
    </xf>
    <xf numFmtId="0" fontId="11" fillId="5" borderId="0" xfId="9" applyFont="1" applyFill="1" applyAlignment="1" applyProtection="1">
      <alignment horizontal="center"/>
      <protection locked="0"/>
    </xf>
    <xf numFmtId="0" fontId="15" fillId="5" borderId="0" xfId="9" applyFont="1" applyFill="1" applyAlignment="1" applyProtection="1">
      <alignment horizontal="center" wrapText="1"/>
      <protection locked="0"/>
    </xf>
    <xf numFmtId="0" fontId="13" fillId="5" borderId="6" xfId="9" applyFont="1" applyFill="1" applyBorder="1" applyAlignment="1" applyProtection="1">
      <alignment horizontal="center" wrapText="1"/>
      <protection locked="0"/>
    </xf>
    <xf numFmtId="165" fontId="15" fillId="5" borderId="0" xfId="6" quotePrefix="1" applyNumberFormat="1" applyFont="1" applyFill="1" applyAlignment="1" applyProtection="1">
      <alignment horizontal="center"/>
      <protection locked="0"/>
    </xf>
    <xf numFmtId="43" fontId="15" fillId="6" borderId="0" xfId="6" applyFont="1" applyFill="1" applyAlignment="1" applyProtection="1">
      <alignment horizontal="center"/>
      <protection locked="0"/>
    </xf>
    <xf numFmtId="43" fontId="15" fillId="6" borderId="14" xfId="6" applyFont="1" applyFill="1" applyBorder="1" applyAlignment="1" applyProtection="1">
      <alignment horizontal="center"/>
      <protection locked="0"/>
    </xf>
    <xf numFmtId="14" fontId="15" fillId="5" borderId="15" xfId="9" applyNumberFormat="1" applyFont="1" applyFill="1" applyBorder="1" applyAlignment="1" applyProtection="1">
      <alignment horizontal="center"/>
      <protection locked="0"/>
    </xf>
    <xf numFmtId="0" fontId="11" fillId="5" borderId="15" xfId="9" applyFont="1" applyFill="1" applyBorder="1" applyAlignment="1" applyProtection="1">
      <alignment horizontal="center"/>
      <protection locked="0"/>
    </xf>
    <xf numFmtId="0" fontId="15" fillId="5" borderId="15" xfId="9" applyFont="1" applyFill="1" applyBorder="1" applyAlignment="1" applyProtection="1">
      <alignment horizontal="center"/>
      <protection locked="0"/>
    </xf>
    <xf numFmtId="0" fontId="15" fillId="5" borderId="15" xfId="9" quotePrefix="1" applyFont="1" applyFill="1" applyBorder="1" applyAlignment="1" applyProtection="1">
      <alignment horizontal="center" wrapText="1"/>
      <protection locked="0"/>
    </xf>
    <xf numFmtId="43" fontId="15" fillId="5" borderId="15" xfId="6" applyFont="1" applyFill="1" applyBorder="1" applyAlignment="1" applyProtection="1">
      <alignment horizontal="center"/>
      <protection locked="0"/>
    </xf>
    <xf numFmtId="165" fontId="15" fillId="5" borderId="15" xfId="6" applyNumberFormat="1" applyFont="1" applyFill="1" applyBorder="1" applyAlignment="1" applyProtection="1">
      <alignment horizontal="center"/>
      <protection locked="0"/>
    </xf>
    <xf numFmtId="49" fontId="15" fillId="5" borderId="15" xfId="6" applyNumberFormat="1" applyFont="1" applyFill="1" applyBorder="1" applyAlignment="1" applyProtection="1">
      <alignment horizontal="center"/>
      <protection locked="0"/>
    </xf>
    <xf numFmtId="43" fontId="11" fillId="0" borderId="1" xfId="7" applyNumberFormat="1" applyFont="1" applyFill="1" applyBorder="1" applyAlignment="1" applyProtection="1">
      <alignment horizontal="center" vertical="center" indent="1"/>
      <protection locked="0"/>
    </xf>
    <xf numFmtId="44" fontId="11" fillId="0" borderId="1" xfId="7" applyFont="1" applyFill="1" applyBorder="1" applyAlignment="1" applyProtection="1">
      <alignment horizontal="center" vertical="center" indent="1"/>
    </xf>
    <xf numFmtId="44" fontId="11" fillId="0" borderId="17" xfId="7" applyFont="1" applyFill="1" applyBorder="1" applyAlignment="1" applyProtection="1">
      <alignment horizontal="center" vertical="center" indent="1"/>
      <protection locked="0"/>
    </xf>
    <xf numFmtId="44" fontId="11" fillId="0" borderId="1" xfId="7" applyFont="1" applyFill="1" applyBorder="1" applyProtection="1">
      <protection locked="0"/>
    </xf>
    <xf numFmtId="14" fontId="15" fillId="6" borderId="13" xfId="6" applyNumberFormat="1" applyFont="1" applyFill="1" applyBorder="1" applyAlignment="1" applyProtection="1">
      <alignment horizontal="center" vertical="center" indent="1"/>
      <protection locked="0"/>
    </xf>
    <xf numFmtId="14" fontId="15" fillId="6" borderId="0" xfId="6" applyNumberFormat="1" applyFont="1" applyFill="1" applyBorder="1" applyAlignment="1" applyProtection="1">
      <alignment horizontal="center" vertical="center" indent="1"/>
      <protection locked="0"/>
    </xf>
    <xf numFmtId="14" fontId="15" fillId="6" borderId="14" xfId="6" applyNumberFormat="1" applyFont="1" applyFill="1" applyBorder="1" applyAlignment="1" applyProtection="1">
      <alignment horizontal="center" vertical="center" indent="1"/>
      <protection locked="0"/>
    </xf>
    <xf numFmtId="164" fontId="12" fillId="2" borderId="0" xfId="5" applyNumberFormat="1" applyFont="1" applyFill="1" applyAlignment="1" applyProtection="1">
      <alignment horizontal="center" vertical="center" indent="1"/>
      <protection locked="0"/>
    </xf>
    <xf numFmtId="14" fontId="15" fillId="6" borderId="25" xfId="6" applyNumberFormat="1" applyFont="1" applyFill="1" applyBorder="1" applyAlignment="1" applyProtection="1">
      <alignment horizontal="center"/>
      <protection locked="0"/>
    </xf>
    <xf numFmtId="14" fontId="15" fillId="6" borderId="6" xfId="6" applyNumberFormat="1" applyFont="1" applyFill="1" applyBorder="1" applyAlignment="1" applyProtection="1">
      <alignment horizontal="center"/>
      <protection locked="0"/>
    </xf>
    <xf numFmtId="14" fontId="15" fillId="6" borderId="26" xfId="6" applyNumberFormat="1" applyFont="1" applyFill="1" applyBorder="1" applyAlignment="1" applyProtection="1">
      <alignment horizontal="center"/>
      <protection locked="0"/>
    </xf>
    <xf numFmtId="14" fontId="15" fillId="6" borderId="13" xfId="6" applyNumberFormat="1" applyFont="1" applyFill="1" applyBorder="1" applyAlignment="1" applyProtection="1">
      <alignment horizontal="center"/>
      <protection locked="0"/>
    </xf>
    <xf numFmtId="14" fontId="15" fillId="6" borderId="0" xfId="6" applyNumberFormat="1" applyFont="1" applyFill="1" applyBorder="1" applyAlignment="1" applyProtection="1">
      <alignment horizontal="center"/>
      <protection locked="0"/>
    </xf>
    <xf numFmtId="14" fontId="15" fillId="6" borderId="14" xfId="6" applyNumberFormat="1" applyFont="1" applyFill="1" applyBorder="1" applyAlignment="1" applyProtection="1">
      <alignment horizontal="center"/>
      <protection locked="0"/>
    </xf>
    <xf numFmtId="0" fontId="15" fillId="0" borderId="21" xfId="5" applyFont="1" applyBorder="1" applyAlignment="1" applyProtection="1">
      <alignment horizontal="center"/>
      <protection locked="0"/>
    </xf>
    <xf numFmtId="0" fontId="15" fillId="0" borderId="22" xfId="5" applyFont="1" applyBorder="1" applyAlignment="1" applyProtection="1">
      <alignment horizontal="center"/>
      <protection locked="0"/>
    </xf>
    <xf numFmtId="0" fontId="15" fillId="0" borderId="23" xfId="5" applyFont="1" applyBorder="1" applyAlignment="1" applyProtection="1">
      <alignment horizontal="center"/>
      <protection locked="0"/>
    </xf>
    <xf numFmtId="0" fontId="6" fillId="0" borderId="0" xfId="0" applyFont="1" applyAlignment="1">
      <alignment horizontal="left" indent="1"/>
    </xf>
    <xf numFmtId="0" fontId="33" fillId="17" borderId="34" xfId="0" applyFont="1" applyFill="1" applyBorder="1" applyAlignment="1">
      <alignment horizontal="center"/>
    </xf>
    <xf numFmtId="0" fontId="33" fillId="17" borderId="35" xfId="0" applyFont="1" applyFill="1" applyBorder="1" applyAlignment="1">
      <alignment horizontal="center"/>
    </xf>
  </cellXfs>
  <cellStyles count="10">
    <cellStyle name="Comma" xfId="1" builtinId="3"/>
    <cellStyle name="Comma 2" xfId="2" xr:uid="{00000000-0005-0000-0000-000001000000}"/>
    <cellStyle name="Comma 3" xfId="6" xr:uid="{9A792C83-E8CA-4162-812B-840B133C736E}"/>
    <cellStyle name="Currency" xfId="8" builtinId="4"/>
    <cellStyle name="Currency 2" xfId="7" xr:uid="{6E7861B5-3F3D-445D-B534-64110B82D0BE}"/>
    <cellStyle name="Normal" xfId="0" builtinId="0"/>
    <cellStyle name="Normal 2" xfId="3" xr:uid="{00000000-0005-0000-0000-000003000000}"/>
    <cellStyle name="Normal 3" xfId="5" xr:uid="{3A8C2388-F89B-486B-9311-4C11C36BB96D}"/>
    <cellStyle name="Normal 3 2" xfId="9" xr:uid="{366A829C-B8FC-43A0-BB7F-497B65AFF9F8}"/>
    <cellStyle name="Percent" xfId="4" builtinId="5"/>
  </cellStyles>
  <dxfs count="1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numFmt numFmtId="19" formatCode="m/d/yyyy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alignment horizontal="left" textRotation="0" relative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color auto="1"/>
      </font>
      <numFmt numFmtId="35" formatCode="_(* #,##0.00_);_(* \(#,##0.00\);_(* &quot;-&quot;??_);_(@_)"/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left" textRotation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auto="1"/>
      </font>
      <numFmt numFmtId="35" formatCode="_(* #,##0.00_);_(* \(#,##0.00\);_(* &quot;-&quot;??_);_(@_)"/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auto="1"/>
      </font>
      <numFmt numFmtId="0" formatCode="General"/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relativeIndent="1"/>
    </dxf>
    <dxf>
      <alignment horizontal="left" relativeIndent="1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textRotation="0" relative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/>
        </patternFill>
      </fill>
      <alignment horizontal="left" vertical="center" textRotation="0" wrapText="1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color rgb="FF9C5700"/>
      </font>
      <fill>
        <patternFill>
          <bgColor rgb="FFFFEB9C"/>
        </patternFill>
      </fill>
    </dxf>
    <dxf>
      <alignment horizontal="left" vertical="bottom" textRotation="0" wrapText="0" indent="1" justifyLastLine="0" shrinkToFit="0" readingOrder="0"/>
    </dxf>
    <dxf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0" indent="1" justifyLastLine="0" shrinkToFit="0" readingOrder="0"/>
    </dxf>
    <dxf>
      <fill>
        <patternFill patternType="none">
          <fgColor indexed="64"/>
          <bgColor auto="1"/>
        </patternFill>
      </fill>
      <alignment horizontal="left" relativeIndent="1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(* #,##0.00_);_(* \(#,##0.00\);_(* &quot;-&quot;??_);_(@_)"/>
      <fill>
        <patternFill patternType="none">
          <fgColor indexed="64"/>
          <bgColor auto="1"/>
        </patternFill>
      </fill>
      <alignment horizontal="left" relativeIndent="1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m/d/yyyy"/>
      <fill>
        <patternFill patternType="none">
          <fgColor indexed="64"/>
          <bgColor auto="1"/>
        </patternFill>
      </fill>
      <alignment horizontal="left" relativeIndent="1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relativeIndent="1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relativeIndent="1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relativeIndent="1"/>
    </dxf>
    <dxf>
      <alignment horizontal="left" vertical="bottom" textRotation="0" wrapText="0" relativeIndent="1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 style="thin">
          <color indexed="64"/>
        </right>
        <top/>
        <bottom/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 style="thin">
          <color indexed="64"/>
        </right>
        <top/>
        <bottom/>
      </border>
    </dxf>
    <dxf>
      <border outline="0">
        <bottom style="medium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medium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BCB"/>
      <color rgb="FF00CC99"/>
      <color rgb="FFFF66FF"/>
      <color rgb="FF00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676275</xdr:colOff>
      <xdr:row>1</xdr:row>
      <xdr:rowOff>57150</xdr:rowOff>
    </xdr:from>
    <xdr:to>
      <xdr:col>26</xdr:col>
      <xdr:colOff>76200</xdr:colOff>
      <xdr:row>17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E15F3-7E6A-C238-F34A-62C315FA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16575" y="257175"/>
          <a:ext cx="5591175" cy="3095625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BW" id="{A1E078AE-2CC5-4E19-9D87-B87F535E7695}">
    <nsvFilter filterId="{D724FD1F-1043-42A8-8C11-3C7018ACB1BA}" ref="A7:FG902" tableId="0">
      <sortRules>
        <sortRule colId="3">
          <sortCondition ref="D7:D902"/>
        </sortRule>
      </sortRules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EC985C-D4C5-4BEC-9E29-9A73DCB7B4F0}" name="Table2" displayName="Table2" ref="A1:F92" totalsRowCount="1" headerRowDxfId="86" dataDxfId="85" headerRowBorderDxfId="83" tableBorderDxfId="84" dataCellStyle="Comma">
  <autoFilter ref="A1:F91" xr:uid="{66EC985C-D4C5-4BEC-9E29-9A73DCB7B4F0}"/>
  <tableColumns count="6">
    <tableColumn id="5" xr3:uid="{BA32DD2D-0197-4693-876C-547C0E625E7F}" name="Asset Description" dataDxfId="82" dataCellStyle="Comma"/>
    <tableColumn id="1" xr3:uid="{4EA14FE7-A396-450B-B7FE-5F7D5CF74A16}" name="Asset Code" totalsRowLabel="Total" dataDxfId="80" totalsRowDxfId="81"/>
    <tableColumn id="2" xr3:uid="{0E59E631-F77C-422F-B0F5-FD49B37DD4BD}" name="Total Asset Value" totalsRowFunction="sum" dataDxfId="78" totalsRowDxfId="79" dataCellStyle="Comma">
      <calculatedColumnFormula>+SUMIF('Detailed Schedule'!$D$8:$D$1037,$B2&amp;"*",'Detailed Schedule'!$H$8:$H$1037)</calculatedColumnFormula>
    </tableColumn>
    <tableColumn id="3" xr3:uid="{F0F19F7E-6026-462B-873A-B21836FB10CA}" name="YTD Deprecation" totalsRowFunction="sum" dataDxfId="76" totalsRowDxfId="77" dataCellStyle="Comma">
      <calculatedColumnFormula>+SUMIF('Detailed Schedule'!$D$8:$D$1037,$B2&amp;"*",'Detailed Schedule'!$EQ$8:$EQ$1037)</calculatedColumnFormula>
    </tableColumn>
    <tableColumn id="4" xr3:uid="{35D4B0E6-206C-4AF1-8CFC-CABE696DAA01}" name="NBV" totalsRowFunction="sum" dataDxfId="74" totalsRowDxfId="75" dataCellStyle="Comma">
      <calculatedColumnFormula>+SUMIF('Detailed Schedule'!$D$8:$D$1037,$B2&amp;"*",'Detailed Schedule'!$EO$8:$EO$1037)+SUMIF('Detailed Schedule'!$D$8:$D$1037,$B2&amp;"*",'Detailed Schedule'!$J$8:$J$1037)</calculatedColumnFormula>
    </tableColumn>
    <tableColumn id="6" xr3:uid="{38E9240D-384E-4100-BF99-66164D67B340}" name="Monthly Depreciation" totalsRowFunction="sum" dataDxfId="72" totalsRowDxfId="73" dataCellStyle="Comma">
      <calculatedColumnFormula>+Table2[[#This Row],[YTD Deprecation]]/MONTH('Detailed Schedule'!$D$4)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B25B0C3-AA5B-4404-9897-38A7F4E4161A}" name="Table3" displayName="Table3" ref="I1:N9" totalsRowCount="1" headerRowDxfId="71" dataDxfId="70" headerRowBorderDxfId="68" tableBorderDxfId="69" dataCellStyle="Comma">
  <autoFilter ref="I1:N8" xr:uid="{3B25B0C3-AA5B-4404-9897-38A7F4E4161A}"/>
  <tableColumns count="6">
    <tableColumn id="1" xr3:uid="{3AEF0E94-5B4A-4318-ADDC-6E85E7422A56}" name="Division" totalsRowLabel="Total" dataDxfId="66" totalsRowDxfId="67"/>
    <tableColumn id="2" xr3:uid="{50364ACB-3EC2-462D-A157-EBD837C1C01F}" name="Total Asset Costs" totalsRowFunction="sum" dataDxfId="64" totalsRowDxfId="65" dataCellStyle="Comma">
      <calculatedColumnFormula>+SUMIF('Detailed Schedule'!$E$8:$E$1037,$I2,'Detailed Schedule'!$H$8:$H$1037)</calculatedColumnFormula>
    </tableColumn>
    <tableColumn id="3" xr3:uid="{410269AB-E89B-427D-9CF4-FF2974833A64}" name="YTD Deprecation" totalsRowFunction="sum" dataDxfId="62" totalsRowDxfId="63" dataCellStyle="Comma">
      <calculatedColumnFormula>+SUMIF('Detailed Schedule'!$E$8:$E$1037,$I2,'Detailed Schedule'!$EQ$8:$EQ$1037)</calculatedColumnFormula>
    </tableColumn>
    <tableColumn id="4" xr3:uid="{CEDD8784-D93B-4497-813D-F41244DB8AB9}" name="NBV" totalsRowFunction="sum" dataDxfId="60" totalsRowDxfId="61" dataCellStyle="Comma">
      <calculatedColumnFormula>+SUMIF('Detailed Schedule'!$E$8:$E$1037,$I2,'Detailed Schedule'!$EO$8:$EO$1037)+SUMIF('Detailed Schedule'!$E$8:$E$1037,$I2,'Detailed Schedule'!$J$8:$J$1037)</calculatedColumnFormula>
    </tableColumn>
    <tableColumn id="5" xr3:uid="{3A02B3BC-D9E9-4008-94D2-763A885A7A37}" name="Monthly Depreciation" totalsRowFunction="sum" dataDxfId="58" totalsRowDxfId="59" dataCellStyle="Comma">
      <calculatedColumnFormula>+Table3[[#This Row],[YTD Deprecation]]/MONTH('Detailed Schedule'!$D$4)</calculatedColumnFormula>
    </tableColumn>
    <tableColumn id="6" xr3:uid="{96BB2E2D-3D7A-4723-9F14-7402AD2CCFC7}" name="Annual Depreciation" totalsRowFunction="sum" dataDxfId="56" totalsRowDxfId="57" dataCellStyle="Comma">
      <calculatedColumnFormula>+Table3[[#This Row],[Monthly Depreciation]]*12</calculatedColumnFormula>
    </tableColumn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2494EB-41CF-4AC7-928F-77287E9915A1}" name="Table4" displayName="Table4" ref="I12:N22" totalsRowCount="1" headerRowDxfId="55" dataDxfId="54" headerRowBorderDxfId="53" dataCellStyle="Comma">
  <autoFilter ref="I12:N21" xr:uid="{752494EB-41CF-4AC7-928F-77287E9915A1}"/>
  <tableColumns count="6">
    <tableColumn id="1" xr3:uid="{EC6A8DED-C0BA-43AE-B1A4-79598F208EC1}" name="Item Category" totalsRowLabel="Total" dataDxfId="51" totalsRowDxfId="52"/>
    <tableColumn id="2" xr3:uid="{7CE930F4-4344-4DE4-94CC-0E6B65296690}" name="Total Asset Value" totalsRowFunction="sum" dataDxfId="49" totalsRowDxfId="50" dataCellStyle="Comma">
      <calculatedColumnFormula>+SUMIF('Detailed Schedule'!$F$8:$F$1037,$I13,'Detailed Schedule'!$H$8:$H$1037)</calculatedColumnFormula>
    </tableColumn>
    <tableColumn id="3" xr3:uid="{40981273-2867-4BA4-9B40-A76D8C3F3C48}" name="YTD Deprecation" totalsRowFunction="sum" dataDxfId="47" totalsRowDxfId="48" dataCellStyle="Comma">
      <calculatedColumnFormula>+SUMIF('Detailed Schedule'!$F$8:$F$1037,$I13,'Detailed Schedule'!$EQ$8:$EQ$1037)</calculatedColumnFormula>
    </tableColumn>
    <tableColumn id="4" xr3:uid="{5FC277F1-69E4-4EE0-864E-8D6132011669}" name="NBV" totalsRowFunction="sum" dataDxfId="45" totalsRowDxfId="46" dataCellStyle="Comma">
      <calculatedColumnFormula>+SUMIF('Detailed Schedule'!$F$8:$F$1037,$I13,'Detailed Schedule'!$EO$8:$EO$1037)+SUMIF('Detailed Schedule'!$F$8:$F$1037,$I13,'Detailed Schedule'!$J$8:$J$1037)</calculatedColumnFormula>
    </tableColumn>
    <tableColumn id="5" xr3:uid="{DA36DB77-F4CA-4835-BA9F-4FCAE90D70BF}" name="Monthly Depreciation" totalsRowFunction="sum" dataDxfId="43" totalsRowDxfId="44" dataCellStyle="Comma">
      <calculatedColumnFormula>+Table4[[#This Row],[YTD Deprecation]]/MONTH('Detailed Schedule'!$D$4)</calculatedColumnFormula>
    </tableColumn>
    <tableColumn id="6" xr3:uid="{F1F0EAB7-C67F-4F7A-8615-78FCDD607DD1}" name="Annual Depreciation" totalsRowFunction="sum" dataDxfId="41" totalsRowDxfId="42" dataCellStyle="Comma">
      <calculatedColumnFormula>+Table4[[#This Row],[Monthly Depreciation]]*12</calculatedColumnFormula>
    </tableColumn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2231B7E-1F13-430D-95F7-3A18F9F53A26}" name="Table5" displayName="Table5" ref="A29:G60" totalsRowShown="0" headerRowDxfId="39" dataDxfId="38" headerRowBorderDxfId="36" tableBorderDxfId="37" totalsRowBorderDxfId="35">
  <autoFilter ref="A29:G60" xr:uid="{72231B7E-1F13-430D-95F7-3A18F9F53A26}"/>
  <tableColumns count="7">
    <tableColumn id="1" xr3:uid="{7EBD2A3E-9F5B-48C6-AD8A-0C00E529055A}" name="EQ Number" dataDxfId="34"/>
    <tableColumn id="2" xr3:uid="{04D88920-6F8D-410C-B2D7-80B87E384647}" name="Description" dataDxfId="33"/>
    <tableColumn id="3" xr3:uid="{C187263E-A15F-4CC0-B332-1FE4FDF319F9}" name="Serial #/VIN " dataDxfId="32"/>
    <tableColumn id="4" xr3:uid="{305EE062-3B3F-40DE-9457-7492095AA31E}" name="Disposal Date" dataDxfId="31"/>
    <tableColumn id="5" xr3:uid="{7DD0FEB7-98C2-4BB3-9181-1545E631C989}" name=" Price " dataDxfId="30"/>
    <tableColumn id="6" xr3:uid="{E5C4F66C-48E9-4D92-A019-1A43DB0FCE31}" name=" Purchaser " dataDxfId="29"/>
    <tableColumn id="7" xr3:uid="{6AD05DF0-7BF0-4251-BD3F-2DB705D775FD}" name="New asset number" dataDxfId="28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07F2F90-46A0-4261-BE3E-1ED08B4E62B2}" name="Table7" displayName="Table7" ref="A4:G23" totalsRowShown="0" dataDxfId="27">
  <autoFilter ref="A4:G23" xr:uid="{807F2F90-46A0-4261-BE3E-1ED08B4E62B2}"/>
  <tableColumns count="7">
    <tableColumn id="1" xr3:uid="{3BA505F2-25A2-4CF6-8FAB-5AB8CEFAA74F}" name="EQ Number" dataDxfId="26"/>
    <tableColumn id="2" xr3:uid="{BF71523F-9DAF-4E0C-AAE8-6004C82ECEB5}" name="Description" dataDxfId="25"/>
    <tableColumn id="3" xr3:uid="{0703948D-55F6-4BD5-88C8-F83F18CAA5D3}" name="Serial #/VIN " dataDxfId="24"/>
    <tableColumn id="4" xr3:uid="{F1A815C2-6917-409E-A3C0-7F9273E0F03A}" name="Disposal Date" dataDxfId="23"/>
    <tableColumn id="5" xr3:uid="{18369F66-2E59-4CA1-B729-4D2A14F298F0}" name="Price" dataDxfId="22"/>
    <tableColumn id="6" xr3:uid="{C428DE4F-283C-4BE8-922A-7BE5F0A992A4}" name="Purchaser" dataDxfId="21"/>
    <tableColumn id="7" xr3:uid="{2EEFE7DC-0C78-4E22-9B34-D8CCFBF27BE6}" name="New Asset Number" dataDxfId="20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1457" totalsRowShown="0" headerRowDxfId="18" dataDxfId="17" headerRowBorderDxfId="15" tableBorderDxfId="16" totalsRowBorderDxfId="14">
  <autoFilter ref="A1:J1457" xr:uid="{00000000-0009-0000-0100-000001000000}"/>
  <sortState xmlns:xlrd2="http://schemas.microsoft.com/office/spreadsheetml/2017/richdata2" ref="A2:J1457">
    <sortCondition descending="1" ref="D1:D1457"/>
  </sortState>
  <tableColumns count="10">
    <tableColumn id="1" xr3:uid="{00000000-0010-0000-0000-000001000000}" name="ASSET ID" dataDxfId="13"/>
    <tableColumn id="2" xr3:uid="{00000000-0010-0000-0000-000002000000}" name="JOB ID" dataDxfId="12"/>
    <tableColumn id="3" xr3:uid="{00000000-0010-0000-0000-000003000000}" name="DIVISION" dataDxfId="11">
      <calculatedColumnFormula>IFERROR(VLOOKUP('DIV CHANGE'!$B2,JOBS!$A:$D,4,FALSE),"")</calculatedColumnFormula>
    </tableColumn>
    <tableColumn id="4" xr3:uid="{00000000-0010-0000-0000-000004000000}" name="PERCENTAGE OF MONTH" dataDxfId="10"/>
    <tableColumn id="5" xr3:uid="{00000000-0010-0000-0000-000005000000}" name="BOOK CURRENT DEPRECIATION" dataDxfId="9" dataCellStyle="Comma">
      <calculatedColumnFormula>IF(J2=1, IFERROR(VLOOKUP(A2,'Simple Annual Summary'!$D$5:$O$962,9,FALSE), ""), "")</calculatedColumnFormula>
    </tableColumn>
    <tableColumn id="6" xr3:uid="{00000000-0010-0000-0000-000006000000}" name="BOOK CURRENT DEPR / 12" dataDxfId="8" dataCellStyle="Comma">
      <calculatedColumnFormula>IFERROR(E2/12,"")</calculatedColumnFormula>
    </tableColumn>
    <tableColumn id="7" xr3:uid="{00000000-0010-0000-0000-000007000000}" name="ASSET % TOTAL 2024" dataDxfId="7">
      <calculatedColumnFormula>IF(COUNTIF($A$2:A2, A2)&gt;1, "", IFERROR(SUMIF($A$2:$A$1457, A2, $D$2:$D$1457), ""))</calculatedColumnFormula>
    </tableColumn>
    <tableColumn id="8" xr3:uid="{00000000-0010-0000-0000-000008000000}" name="G2 X F2 MONTHLY DEPR" dataDxfId="6">
      <calculatedColumnFormula>IFERROR(ROUND(G2*F2,3),"")</calculatedColumnFormula>
    </tableColumn>
    <tableColumn id="9" xr3:uid="{00000000-0010-0000-0000-000009000000}" name="ASSET DEPR 2024" dataDxfId="5" dataCellStyle="Comma">
      <calculatedColumnFormula>IFERROR(SUMIFS(F:F, A:A, A2) * D2, "")*12</calculatedColumnFormula>
    </tableColumn>
    <tableColumn id="10" xr3:uid="{00000000-0010-0000-0000-00000A000000}" name="A2 HELPER COLUMN" dataDxfId="4">
      <calculatedColumnFormula>COUNTIF($A$2:A2, A2)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18CAE5-6263-4924-A8FB-0E8E33AC2134}" name="Table6" displayName="Table6" ref="B2:G404" totalsRowShown="0">
  <autoFilter ref="B2:G404" xr:uid="{E318CAE5-6263-4924-A8FB-0E8E33AC2134}"/>
  <sortState xmlns:xlrd2="http://schemas.microsoft.com/office/spreadsheetml/2017/richdata2" ref="B3:G404">
    <sortCondition ref="B2:B404"/>
  </sortState>
  <tableColumns count="6">
    <tableColumn id="1" xr3:uid="{13C86592-9470-48FE-9B72-6F981EE4F239}" name="Asset No"/>
    <tableColumn id="2" xr3:uid="{F7375E1B-AC0C-40EF-AC06-4C9666E9C155}" name="Asset Description" dataDxfId="2">
      <calculatedColumnFormula>+VLOOKUP($B3,'Detailed Schedule'!$D$8:$H$1037,4,FALSE)</calculatedColumnFormula>
    </tableColumn>
    <tableColumn id="3" xr3:uid="{842D19F6-8115-4B96-A7EE-75D1E84FBDDE}" name="Purchase Date" dataDxfId="1">
      <calculatedColumnFormula>+_xlfn.XLOOKUP($B3,'Detailed Schedule'!$D$8:$D$1037,'Detailed Schedule'!$A$8:$A$1037,"ERROR",0,1)</calculatedColumnFormula>
    </tableColumn>
    <tableColumn id="4" xr3:uid="{F0C7956D-954E-4296-959A-FE788CA8CB62}" name="."/>
    <tableColumn id="5" xr3:uid="{AD7388F8-B926-48BA-B8F1-C431BD80E200}" name="Condition"/>
    <tableColumn id="6" xr3:uid="{31A1C585-ED69-4D4C-8657-EF18B3FDF5EC}" name="Acquired Value" dataDxfId="0" dataCellStyle="Currency">
      <calculatedColumnFormula>+VLOOKUP($B3,'Detailed Schedule'!$D$8:$H$1037,5,FALSE)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FD1F-1043-42A8-8C11-3C7018ACB1BA}">
  <sheetPr codeName="Sheet2">
    <tabColor indexed="35"/>
    <pageSetUpPr fitToPage="1"/>
  </sheetPr>
  <dimension ref="A1:EV953"/>
  <sheetViews>
    <sheetView tabSelected="1" zoomScaleNormal="100" workbookViewId="0">
      <pane ySplit="7" topLeftCell="A871" activePane="bottomLeft" state="frozen"/>
      <selection pane="bottomLeft" activeCell="B903" sqref="B903"/>
    </sheetView>
  </sheetViews>
  <sheetFormatPr defaultRowHeight="15" customHeight="1"/>
  <cols>
    <col min="1" max="1" width="16.42578125" style="29" customWidth="1"/>
    <col min="2" max="2" width="13.85546875" style="29" customWidth="1"/>
    <col min="3" max="3" width="14.7109375" style="21" bestFit="1" customWidth="1"/>
    <col min="4" max="4" width="11.85546875" style="21" bestFit="1" customWidth="1"/>
    <col min="5" max="5" width="11.28515625" style="21" customWidth="1"/>
    <col min="6" max="6" width="24.42578125" style="21" bestFit="1" customWidth="1"/>
    <col min="7" max="7" width="48.7109375" style="21" customWidth="1"/>
    <col min="8" max="8" width="21" style="237" customWidth="1"/>
    <col min="9" max="9" width="12.42578125" style="237" bestFit="1" customWidth="1"/>
    <col min="10" max="10" width="16.42578125" style="237" bestFit="1" customWidth="1"/>
    <col min="11" max="11" width="12" style="237" bestFit="1" customWidth="1"/>
    <col min="12" max="12" width="16" style="254" customWidth="1"/>
    <col min="13" max="13" width="14.5703125" style="255" customWidth="1"/>
    <col min="14" max="14" width="11.42578125" style="21" hidden="1" customWidth="1"/>
    <col min="15" max="15" width="12" style="21" hidden="1" customWidth="1"/>
    <col min="16" max="16" width="15.28515625" style="21" hidden="1" customWidth="1"/>
    <col min="17" max="17" width="13.7109375" style="38" hidden="1" customWidth="1"/>
    <col min="18" max="18" width="11.42578125" style="21" hidden="1" customWidth="1"/>
    <col min="19" max="19" width="12" style="21" hidden="1" customWidth="1"/>
    <col min="20" max="20" width="15.28515625" style="21" hidden="1" customWidth="1"/>
    <col min="21" max="21" width="13.7109375" style="38" hidden="1" customWidth="1"/>
    <col min="22" max="22" width="11.42578125" style="21" hidden="1" customWidth="1"/>
    <col min="23" max="23" width="12" style="21" hidden="1" customWidth="1"/>
    <col min="24" max="24" width="15.28515625" style="21" hidden="1" customWidth="1"/>
    <col min="25" max="25" width="13.7109375" style="38" hidden="1" customWidth="1"/>
    <col min="26" max="26" width="11.42578125" style="21" hidden="1" customWidth="1"/>
    <col min="27" max="27" width="12" style="21" hidden="1" customWidth="1"/>
    <col min="28" max="28" width="15.28515625" style="21" hidden="1" customWidth="1"/>
    <col min="29" max="29" width="13.7109375" style="38" hidden="1" customWidth="1"/>
    <col min="30" max="30" width="11.42578125" style="21" hidden="1" customWidth="1"/>
    <col min="31" max="31" width="12" style="21" hidden="1" customWidth="1"/>
    <col min="32" max="32" width="15.28515625" style="21" hidden="1" customWidth="1"/>
    <col min="33" max="33" width="13.7109375" style="38" hidden="1" customWidth="1"/>
    <col min="34" max="34" width="11.42578125" style="21" hidden="1" customWidth="1"/>
    <col min="35" max="35" width="12" style="21" hidden="1" customWidth="1"/>
    <col min="36" max="36" width="15.28515625" style="21" hidden="1" customWidth="1"/>
    <col min="37" max="37" width="13.7109375" style="38" hidden="1" customWidth="1"/>
    <col min="38" max="38" width="11.42578125" style="21" hidden="1" customWidth="1"/>
    <col min="39" max="39" width="12" style="21" hidden="1" customWidth="1"/>
    <col min="40" max="40" width="15.28515625" style="21" hidden="1" customWidth="1"/>
    <col min="41" max="41" width="13.7109375" style="38" hidden="1" customWidth="1"/>
    <col min="42" max="42" width="11.42578125" style="21" hidden="1" customWidth="1"/>
    <col min="43" max="43" width="12" style="21" hidden="1" customWidth="1"/>
    <col min="44" max="44" width="15.28515625" style="21" hidden="1" customWidth="1"/>
    <col min="45" max="45" width="13.7109375" style="38" hidden="1" customWidth="1"/>
    <col min="46" max="46" width="11.42578125" style="21" hidden="1" customWidth="1"/>
    <col min="47" max="47" width="12" style="21" hidden="1" customWidth="1"/>
    <col min="48" max="48" width="15.28515625" style="21" hidden="1" customWidth="1"/>
    <col min="49" max="49" width="13.7109375" style="38" hidden="1" customWidth="1"/>
    <col min="50" max="50" width="11.42578125" style="21" hidden="1" customWidth="1"/>
    <col min="51" max="51" width="12" style="21" hidden="1" customWidth="1"/>
    <col min="52" max="52" width="15.28515625" style="21" hidden="1" customWidth="1"/>
    <col min="53" max="53" width="13.7109375" style="38" hidden="1" customWidth="1"/>
    <col min="54" max="54" width="11.42578125" style="21" hidden="1" customWidth="1"/>
    <col min="55" max="55" width="12" style="21" hidden="1" customWidth="1"/>
    <col min="56" max="56" width="15.28515625" style="21" hidden="1" customWidth="1"/>
    <col min="57" max="57" width="13.7109375" style="38" hidden="1" customWidth="1"/>
    <col min="58" max="58" width="11.42578125" style="21" hidden="1" customWidth="1"/>
    <col min="59" max="59" width="12" style="21" hidden="1" customWidth="1"/>
    <col min="60" max="60" width="15.28515625" style="21" hidden="1" customWidth="1"/>
    <col min="61" max="61" width="13.7109375" style="38" hidden="1" customWidth="1"/>
    <col min="62" max="62" width="11.42578125" style="21" hidden="1" customWidth="1"/>
    <col min="63" max="63" width="12" style="21" hidden="1" customWidth="1"/>
    <col min="64" max="64" width="15.28515625" style="21" hidden="1" customWidth="1"/>
    <col min="65" max="65" width="13.7109375" style="38" hidden="1" customWidth="1"/>
    <col min="66" max="66" width="11.42578125" style="21" hidden="1" customWidth="1"/>
    <col min="67" max="67" width="12" style="21" hidden="1" customWidth="1"/>
    <col min="68" max="68" width="15.28515625" style="21" hidden="1" customWidth="1"/>
    <col min="69" max="69" width="13.7109375" style="38" hidden="1" customWidth="1"/>
    <col min="70" max="70" width="11.42578125" style="21" hidden="1" customWidth="1"/>
    <col min="71" max="71" width="12" style="21" hidden="1" customWidth="1"/>
    <col min="72" max="72" width="15.28515625" style="21" hidden="1" customWidth="1"/>
    <col min="73" max="73" width="13.7109375" style="38" hidden="1" customWidth="1"/>
    <col min="74" max="74" width="11.42578125" style="21" hidden="1" customWidth="1"/>
    <col min="75" max="75" width="12" style="21" hidden="1" customWidth="1"/>
    <col min="76" max="76" width="15.28515625" style="21" hidden="1" customWidth="1"/>
    <col min="77" max="77" width="13.7109375" style="38" hidden="1" customWidth="1"/>
    <col min="78" max="78" width="11.42578125" style="21" hidden="1" customWidth="1"/>
    <col min="79" max="79" width="12" style="21" hidden="1" customWidth="1"/>
    <col min="80" max="80" width="15.28515625" style="21" hidden="1" customWidth="1"/>
    <col min="81" max="81" width="13.7109375" style="38" hidden="1" customWidth="1"/>
    <col min="82" max="82" width="11.42578125" style="21" hidden="1" customWidth="1"/>
    <col min="83" max="83" width="12" style="21" hidden="1" customWidth="1"/>
    <col min="84" max="84" width="15.28515625" style="21" hidden="1" customWidth="1"/>
    <col min="85" max="85" width="13.7109375" style="38" hidden="1" customWidth="1"/>
    <col min="86" max="86" width="11.42578125" style="21" hidden="1" customWidth="1"/>
    <col min="87" max="87" width="12" style="21" hidden="1" customWidth="1"/>
    <col min="88" max="88" width="15.28515625" style="21" hidden="1" customWidth="1"/>
    <col min="89" max="89" width="13.7109375" style="38" hidden="1" customWidth="1"/>
    <col min="90" max="90" width="11.42578125" style="21" hidden="1" customWidth="1"/>
    <col min="91" max="91" width="12" style="21" hidden="1" customWidth="1"/>
    <col min="92" max="92" width="15.28515625" style="21" hidden="1" customWidth="1"/>
    <col min="93" max="93" width="13.7109375" style="38" hidden="1" customWidth="1"/>
    <col min="94" max="94" width="11.42578125" style="21" hidden="1" customWidth="1"/>
    <col min="95" max="95" width="12" style="21" hidden="1" customWidth="1"/>
    <col min="96" max="96" width="15.28515625" style="21" hidden="1" customWidth="1"/>
    <col min="97" max="97" width="13.7109375" style="38" hidden="1" customWidth="1"/>
    <col min="98" max="98" width="11.42578125" style="21" hidden="1" customWidth="1"/>
    <col min="99" max="99" width="12" style="21" hidden="1" customWidth="1"/>
    <col min="100" max="100" width="15.28515625" style="21" hidden="1" customWidth="1"/>
    <col min="101" max="101" width="13.7109375" style="38" hidden="1" customWidth="1"/>
    <col min="102" max="102" width="11.42578125" style="21" hidden="1" customWidth="1"/>
    <col min="103" max="103" width="12" style="21" hidden="1" customWidth="1"/>
    <col min="104" max="104" width="15.28515625" style="21" hidden="1" customWidth="1"/>
    <col min="105" max="105" width="13.7109375" style="38" hidden="1" customWidth="1"/>
    <col min="106" max="106" width="11.42578125" style="21" hidden="1" customWidth="1"/>
    <col min="107" max="107" width="12" style="21" hidden="1" customWidth="1"/>
    <col min="108" max="108" width="15.28515625" style="21" hidden="1" customWidth="1"/>
    <col min="109" max="109" width="13.7109375" style="38" hidden="1" customWidth="1"/>
    <col min="110" max="110" width="11.42578125" style="21" hidden="1" customWidth="1"/>
    <col min="111" max="111" width="12" style="21" hidden="1" customWidth="1"/>
    <col min="112" max="112" width="15.28515625" style="21" hidden="1" customWidth="1"/>
    <col min="113" max="113" width="13.7109375" style="38" hidden="1" customWidth="1"/>
    <col min="114" max="114" width="11.42578125" style="21" hidden="1" customWidth="1"/>
    <col min="115" max="115" width="12" style="21" hidden="1" customWidth="1"/>
    <col min="116" max="116" width="15.28515625" style="21" hidden="1" customWidth="1"/>
    <col min="117" max="117" width="13.7109375" style="38" hidden="1" customWidth="1"/>
    <col min="118" max="118" width="11.42578125" style="21" hidden="1" customWidth="1"/>
    <col min="119" max="119" width="12" style="21" hidden="1" customWidth="1"/>
    <col min="120" max="120" width="15.28515625" style="21" hidden="1" customWidth="1"/>
    <col min="121" max="121" width="13.7109375" style="38" hidden="1" customWidth="1"/>
    <col min="122" max="122" width="11.42578125" style="21" hidden="1" customWidth="1"/>
    <col min="123" max="123" width="13.28515625" style="21" hidden="1" customWidth="1"/>
    <col min="124" max="124" width="15.28515625" style="21" hidden="1" customWidth="1"/>
    <col min="125" max="125" width="13.7109375" style="38" hidden="1" customWidth="1"/>
    <col min="126" max="126" width="11.42578125" style="21" hidden="1" customWidth="1"/>
    <col min="127" max="127" width="13.28515625" style="21" hidden="1" customWidth="1"/>
    <col min="128" max="128" width="15.28515625" style="21" hidden="1" customWidth="1"/>
    <col min="129" max="129" width="13.7109375" style="38" hidden="1" customWidth="1"/>
    <col min="130" max="130" width="11.42578125" style="21" hidden="1" customWidth="1"/>
    <col min="131" max="131" width="13.28515625" style="21" hidden="1" customWidth="1"/>
    <col min="132" max="132" width="15.28515625" style="21" hidden="1" customWidth="1"/>
    <col min="133" max="133" width="14.28515625" style="38" hidden="1" customWidth="1"/>
    <col min="134" max="134" width="11.42578125" style="21" hidden="1" customWidth="1"/>
    <col min="135" max="135" width="15.28515625" style="21" hidden="1" customWidth="1"/>
    <col min="136" max="136" width="17" style="21" hidden="1" customWidth="1"/>
    <col min="137" max="137" width="21.28515625" style="38" hidden="1" customWidth="1"/>
    <col min="138" max="138" width="11.42578125" style="21" hidden="1" customWidth="1"/>
    <col min="139" max="139" width="16.42578125" style="21" hidden="1" customWidth="1"/>
    <col min="140" max="140" width="17" style="21" hidden="1" customWidth="1"/>
    <col min="141" max="141" width="20.7109375" style="38" hidden="1" customWidth="1"/>
    <col min="142" max="142" width="11.85546875" style="237" bestFit="1" customWidth="1"/>
    <col min="143" max="143" width="16" style="237" bestFit="1" customWidth="1"/>
    <col min="144" max="144" width="18.28515625" style="237" customWidth="1"/>
    <col min="145" max="145" width="23.140625" style="238" bestFit="1" customWidth="1"/>
    <col min="146" max="146" width="23.28515625" style="237" bestFit="1" customWidth="1"/>
    <col min="147" max="147" width="14.5703125" style="248" bestFit="1" customWidth="1"/>
    <col min="148" max="148" width="10.7109375" style="21" customWidth="1"/>
    <col min="149" max="149" width="16.28515625" style="21" bestFit="1" customWidth="1"/>
    <col min="150" max="150" width="12.5703125" style="21" bestFit="1" customWidth="1"/>
    <col min="151" max="151" width="15.28515625" style="21" bestFit="1" customWidth="1"/>
    <col min="152" max="249" width="9.28515625" style="21"/>
    <col min="250" max="251" width="10.28515625" style="21" customWidth="1"/>
    <col min="252" max="252" width="17.42578125" style="21" customWidth="1"/>
    <col min="253" max="253" width="12.28515625" style="21" bestFit="1" customWidth="1"/>
    <col min="254" max="254" width="6.7109375" style="21" bestFit="1" customWidth="1"/>
    <col min="255" max="256" width="11.28515625" style="21" bestFit="1" customWidth="1"/>
    <col min="257" max="257" width="9.5703125" style="21" bestFit="1" customWidth="1"/>
    <col min="258" max="258" width="6.28515625" style="21" bestFit="1" customWidth="1"/>
    <col min="259" max="259" width="9.28515625" style="21" customWidth="1"/>
    <col min="260" max="260" width="9.7109375" style="21" bestFit="1" customWidth="1"/>
    <col min="261" max="261" width="11.28515625" style="21" bestFit="1" customWidth="1"/>
    <col min="262" max="262" width="6.28515625" style="21" bestFit="1" customWidth="1"/>
    <col min="263" max="264" width="11.28515625" style="21" bestFit="1" customWidth="1"/>
    <col min="265" max="265" width="12.28515625" style="21" bestFit="1" customWidth="1"/>
    <col min="266" max="266" width="6.28515625" style="21" bestFit="1" customWidth="1"/>
    <col min="267" max="267" width="11.28515625" style="21" bestFit="1" customWidth="1"/>
    <col min="268" max="269" width="12.28515625" style="21" bestFit="1" customWidth="1"/>
    <col min="270" max="270" width="6.28515625" style="21" bestFit="1" customWidth="1"/>
    <col min="271" max="273" width="11.28515625" style="21" bestFit="1" customWidth="1"/>
    <col min="274" max="274" width="6.28515625" style="21" bestFit="1" customWidth="1"/>
    <col min="275" max="277" width="11.28515625" style="21" bestFit="1" customWidth="1"/>
    <col min="278" max="278" width="6.28515625" style="21" bestFit="1" customWidth="1"/>
    <col min="279" max="279" width="10.28515625" style="21" bestFit="1" customWidth="1"/>
    <col min="280" max="281" width="11.28515625" style="21" bestFit="1" customWidth="1"/>
    <col min="282" max="282" width="6.28515625" style="21" bestFit="1" customWidth="1"/>
    <col min="283" max="283" width="10.28515625" style="21" bestFit="1" customWidth="1"/>
    <col min="284" max="285" width="11.28515625" style="21" bestFit="1" customWidth="1"/>
    <col min="286" max="286" width="6.28515625" style="21" bestFit="1" customWidth="1"/>
    <col min="287" max="287" width="10.28515625" style="21" bestFit="1" customWidth="1"/>
    <col min="288" max="289" width="11.28515625" style="21" bestFit="1" customWidth="1"/>
    <col min="290" max="290" width="7" style="21" bestFit="1" customWidth="1"/>
    <col min="291" max="505" width="9.28515625" style="21"/>
    <col min="506" max="507" width="10.28515625" style="21" customWidth="1"/>
    <col min="508" max="508" width="17.42578125" style="21" customWidth="1"/>
    <col min="509" max="509" width="12.28515625" style="21" bestFit="1" customWidth="1"/>
    <col min="510" max="510" width="6.7109375" style="21" bestFit="1" customWidth="1"/>
    <col min="511" max="512" width="11.28515625" style="21" bestFit="1" customWidth="1"/>
    <col min="513" max="513" width="9.5703125" style="21" bestFit="1" customWidth="1"/>
    <col min="514" max="514" width="6.28515625" style="21" bestFit="1" customWidth="1"/>
    <col min="515" max="515" width="9.28515625" style="21" customWidth="1"/>
    <col min="516" max="516" width="9.7109375" style="21" bestFit="1" customWidth="1"/>
    <col min="517" max="517" width="11.28515625" style="21" bestFit="1" customWidth="1"/>
    <col min="518" max="518" width="6.28515625" style="21" bestFit="1" customWidth="1"/>
    <col min="519" max="520" width="11.28515625" style="21" bestFit="1" customWidth="1"/>
    <col min="521" max="521" width="12.28515625" style="21" bestFit="1" customWidth="1"/>
    <col min="522" max="522" width="6.28515625" style="21" bestFit="1" customWidth="1"/>
    <col min="523" max="523" width="11.28515625" style="21" bestFit="1" customWidth="1"/>
    <col min="524" max="525" width="12.28515625" style="21" bestFit="1" customWidth="1"/>
    <col min="526" max="526" width="6.28515625" style="21" bestFit="1" customWidth="1"/>
    <col min="527" max="529" width="11.28515625" style="21" bestFit="1" customWidth="1"/>
    <col min="530" max="530" width="6.28515625" style="21" bestFit="1" customWidth="1"/>
    <col min="531" max="533" width="11.28515625" style="21" bestFit="1" customWidth="1"/>
    <col min="534" max="534" width="6.28515625" style="21" bestFit="1" customWidth="1"/>
    <col min="535" max="535" width="10.28515625" style="21" bestFit="1" customWidth="1"/>
    <col min="536" max="537" width="11.28515625" style="21" bestFit="1" customWidth="1"/>
    <col min="538" max="538" width="6.28515625" style="21" bestFit="1" customWidth="1"/>
    <col min="539" max="539" width="10.28515625" style="21" bestFit="1" customWidth="1"/>
    <col min="540" max="541" width="11.28515625" style="21" bestFit="1" customWidth="1"/>
    <col min="542" max="542" width="6.28515625" style="21" bestFit="1" customWidth="1"/>
    <col min="543" max="543" width="10.28515625" style="21" bestFit="1" customWidth="1"/>
    <col min="544" max="545" width="11.28515625" style="21" bestFit="1" customWidth="1"/>
    <col min="546" max="546" width="7" style="21" bestFit="1" customWidth="1"/>
    <col min="547" max="761" width="9.28515625" style="21"/>
    <col min="762" max="763" width="10.28515625" style="21" customWidth="1"/>
    <col min="764" max="764" width="17.42578125" style="21" customWidth="1"/>
    <col min="765" max="765" width="12.28515625" style="21" bestFit="1" customWidth="1"/>
    <col min="766" max="766" width="6.7109375" style="21" bestFit="1" customWidth="1"/>
    <col min="767" max="768" width="11.28515625" style="21" bestFit="1" customWidth="1"/>
    <col min="769" max="769" width="9.5703125" style="21" bestFit="1" customWidth="1"/>
    <col min="770" max="770" width="6.28515625" style="21" bestFit="1" customWidth="1"/>
    <col min="771" max="771" width="9.28515625" style="21" customWidth="1"/>
    <col min="772" max="772" width="9.7109375" style="21" bestFit="1" customWidth="1"/>
    <col min="773" max="773" width="11.28515625" style="21" bestFit="1" customWidth="1"/>
    <col min="774" max="774" width="6.28515625" style="21" bestFit="1" customWidth="1"/>
    <col min="775" max="776" width="11.28515625" style="21" bestFit="1" customWidth="1"/>
    <col min="777" max="777" width="12.28515625" style="21" bestFit="1" customWidth="1"/>
    <col min="778" max="778" width="6.28515625" style="21" bestFit="1" customWidth="1"/>
    <col min="779" max="779" width="11.28515625" style="21" bestFit="1" customWidth="1"/>
    <col min="780" max="781" width="12.28515625" style="21" bestFit="1" customWidth="1"/>
    <col min="782" max="782" width="6.28515625" style="21" bestFit="1" customWidth="1"/>
    <col min="783" max="785" width="11.28515625" style="21" bestFit="1" customWidth="1"/>
    <col min="786" max="786" width="6.28515625" style="21" bestFit="1" customWidth="1"/>
    <col min="787" max="789" width="11.28515625" style="21" bestFit="1" customWidth="1"/>
    <col min="790" max="790" width="6.28515625" style="21" bestFit="1" customWidth="1"/>
    <col min="791" max="791" width="10.28515625" style="21" bestFit="1" customWidth="1"/>
    <col min="792" max="793" width="11.28515625" style="21" bestFit="1" customWidth="1"/>
    <col min="794" max="794" width="6.28515625" style="21" bestFit="1" customWidth="1"/>
    <col min="795" max="795" width="10.28515625" style="21" bestFit="1" customWidth="1"/>
    <col min="796" max="797" width="11.28515625" style="21" bestFit="1" customWidth="1"/>
    <col min="798" max="798" width="6.28515625" style="21" bestFit="1" customWidth="1"/>
    <col min="799" max="799" width="10.28515625" style="21" bestFit="1" customWidth="1"/>
    <col min="800" max="801" width="11.28515625" style="21" bestFit="1" customWidth="1"/>
    <col min="802" max="802" width="7" style="21" bestFit="1" customWidth="1"/>
    <col min="803" max="1017" width="9.28515625" style="21"/>
    <col min="1018" max="1019" width="10.28515625" style="21" customWidth="1"/>
    <col min="1020" max="1020" width="17.42578125" style="21" customWidth="1"/>
    <col min="1021" max="1021" width="12.28515625" style="21" bestFit="1" customWidth="1"/>
    <col min="1022" max="1022" width="6.7109375" style="21" bestFit="1" customWidth="1"/>
    <col min="1023" max="1024" width="11.28515625" style="21" bestFit="1" customWidth="1"/>
    <col min="1025" max="1025" width="9.5703125" style="21" bestFit="1" customWidth="1"/>
    <col min="1026" max="1026" width="6.28515625" style="21" bestFit="1" customWidth="1"/>
    <col min="1027" max="1027" width="9.28515625" style="21" customWidth="1"/>
    <col min="1028" max="1028" width="9.7109375" style="21" bestFit="1" customWidth="1"/>
    <col min="1029" max="1029" width="11.28515625" style="21" bestFit="1" customWidth="1"/>
    <col min="1030" max="1030" width="6.28515625" style="21" bestFit="1" customWidth="1"/>
    <col min="1031" max="1032" width="11.28515625" style="21" bestFit="1" customWidth="1"/>
    <col min="1033" max="1033" width="12.28515625" style="21" bestFit="1" customWidth="1"/>
    <col min="1034" max="1034" width="6.28515625" style="21" bestFit="1" customWidth="1"/>
    <col min="1035" max="1035" width="11.28515625" style="21" bestFit="1" customWidth="1"/>
    <col min="1036" max="1037" width="12.28515625" style="21" bestFit="1" customWidth="1"/>
    <col min="1038" max="1038" width="6.28515625" style="21" bestFit="1" customWidth="1"/>
    <col min="1039" max="1041" width="11.28515625" style="21" bestFit="1" customWidth="1"/>
    <col min="1042" max="1042" width="6.28515625" style="21" bestFit="1" customWidth="1"/>
    <col min="1043" max="1045" width="11.28515625" style="21" bestFit="1" customWidth="1"/>
    <col min="1046" max="1046" width="6.28515625" style="21" bestFit="1" customWidth="1"/>
    <col min="1047" max="1047" width="10.28515625" style="21" bestFit="1" customWidth="1"/>
    <col min="1048" max="1049" width="11.28515625" style="21" bestFit="1" customWidth="1"/>
    <col min="1050" max="1050" width="6.28515625" style="21" bestFit="1" customWidth="1"/>
    <col min="1051" max="1051" width="10.28515625" style="21" bestFit="1" customWidth="1"/>
    <col min="1052" max="1053" width="11.28515625" style="21" bestFit="1" customWidth="1"/>
    <col min="1054" max="1054" width="6.28515625" style="21" bestFit="1" customWidth="1"/>
    <col min="1055" max="1055" width="10.28515625" style="21" bestFit="1" customWidth="1"/>
    <col min="1056" max="1057" width="11.28515625" style="21" bestFit="1" customWidth="1"/>
    <col min="1058" max="1058" width="7" style="21" bestFit="1" customWidth="1"/>
    <col min="1059" max="1273" width="9.28515625" style="21"/>
    <col min="1274" max="1275" width="10.28515625" style="21" customWidth="1"/>
    <col min="1276" max="1276" width="17.42578125" style="21" customWidth="1"/>
    <col min="1277" max="1277" width="12.28515625" style="21" bestFit="1" customWidth="1"/>
    <col min="1278" max="1278" width="6.7109375" style="21" bestFit="1" customWidth="1"/>
    <col min="1279" max="1280" width="11.28515625" style="21" bestFit="1" customWidth="1"/>
    <col min="1281" max="1281" width="9.5703125" style="21" bestFit="1" customWidth="1"/>
    <col min="1282" max="1282" width="6.28515625" style="21" bestFit="1" customWidth="1"/>
    <col min="1283" max="1283" width="9.28515625" style="21" customWidth="1"/>
    <col min="1284" max="1284" width="9.7109375" style="21" bestFit="1" customWidth="1"/>
    <col min="1285" max="1285" width="11.28515625" style="21" bestFit="1" customWidth="1"/>
    <col min="1286" max="1286" width="6.28515625" style="21" bestFit="1" customWidth="1"/>
    <col min="1287" max="1288" width="11.28515625" style="21" bestFit="1" customWidth="1"/>
    <col min="1289" max="1289" width="12.28515625" style="21" bestFit="1" customWidth="1"/>
    <col min="1290" max="1290" width="6.28515625" style="21" bestFit="1" customWidth="1"/>
    <col min="1291" max="1291" width="11.28515625" style="21" bestFit="1" customWidth="1"/>
    <col min="1292" max="1293" width="12.28515625" style="21" bestFit="1" customWidth="1"/>
    <col min="1294" max="1294" width="6.28515625" style="21" bestFit="1" customWidth="1"/>
    <col min="1295" max="1297" width="11.28515625" style="21" bestFit="1" customWidth="1"/>
    <col min="1298" max="1298" width="6.28515625" style="21" bestFit="1" customWidth="1"/>
    <col min="1299" max="1301" width="11.28515625" style="21" bestFit="1" customWidth="1"/>
    <col min="1302" max="1302" width="6.28515625" style="21" bestFit="1" customWidth="1"/>
    <col min="1303" max="1303" width="10.28515625" style="21" bestFit="1" customWidth="1"/>
    <col min="1304" max="1305" width="11.28515625" style="21" bestFit="1" customWidth="1"/>
    <col min="1306" max="1306" width="6.28515625" style="21" bestFit="1" customWidth="1"/>
    <col min="1307" max="1307" width="10.28515625" style="21" bestFit="1" customWidth="1"/>
    <col min="1308" max="1309" width="11.28515625" style="21" bestFit="1" customWidth="1"/>
    <col min="1310" max="1310" width="6.28515625" style="21" bestFit="1" customWidth="1"/>
    <col min="1311" max="1311" width="10.28515625" style="21" bestFit="1" customWidth="1"/>
    <col min="1312" max="1313" width="11.28515625" style="21" bestFit="1" customWidth="1"/>
    <col min="1314" max="1314" width="7" style="21" bestFit="1" customWidth="1"/>
    <col min="1315" max="1529" width="9.28515625" style="21"/>
    <col min="1530" max="1531" width="10.28515625" style="21" customWidth="1"/>
    <col min="1532" max="1532" width="17.42578125" style="21" customWidth="1"/>
    <col min="1533" max="1533" width="12.28515625" style="21" bestFit="1" customWidth="1"/>
    <col min="1534" max="1534" width="6.7109375" style="21" bestFit="1" customWidth="1"/>
    <col min="1535" max="1536" width="11.28515625" style="21" bestFit="1" customWidth="1"/>
    <col min="1537" max="1537" width="9.5703125" style="21" bestFit="1" customWidth="1"/>
    <col min="1538" max="1538" width="6.28515625" style="21" bestFit="1" customWidth="1"/>
    <col min="1539" max="1539" width="9.28515625" style="21" customWidth="1"/>
    <col min="1540" max="1540" width="9.7109375" style="21" bestFit="1" customWidth="1"/>
    <col min="1541" max="1541" width="11.28515625" style="21" bestFit="1" customWidth="1"/>
    <col min="1542" max="1542" width="6.28515625" style="21" bestFit="1" customWidth="1"/>
    <col min="1543" max="1544" width="11.28515625" style="21" bestFit="1" customWidth="1"/>
    <col min="1545" max="1545" width="12.28515625" style="21" bestFit="1" customWidth="1"/>
    <col min="1546" max="1546" width="6.28515625" style="21" bestFit="1" customWidth="1"/>
    <col min="1547" max="1547" width="11.28515625" style="21" bestFit="1" customWidth="1"/>
    <col min="1548" max="1549" width="12.28515625" style="21" bestFit="1" customWidth="1"/>
    <col min="1550" max="1550" width="6.28515625" style="21" bestFit="1" customWidth="1"/>
    <col min="1551" max="1553" width="11.28515625" style="21" bestFit="1" customWidth="1"/>
    <col min="1554" max="1554" width="6.28515625" style="21" bestFit="1" customWidth="1"/>
    <col min="1555" max="1557" width="11.28515625" style="21" bestFit="1" customWidth="1"/>
    <col min="1558" max="1558" width="6.28515625" style="21" bestFit="1" customWidth="1"/>
    <col min="1559" max="1559" width="10.28515625" style="21" bestFit="1" customWidth="1"/>
    <col min="1560" max="1561" width="11.28515625" style="21" bestFit="1" customWidth="1"/>
    <col min="1562" max="1562" width="6.28515625" style="21" bestFit="1" customWidth="1"/>
    <col min="1563" max="1563" width="10.28515625" style="21" bestFit="1" customWidth="1"/>
    <col min="1564" max="1565" width="11.28515625" style="21" bestFit="1" customWidth="1"/>
    <col min="1566" max="1566" width="6.28515625" style="21" bestFit="1" customWidth="1"/>
    <col min="1567" max="1567" width="10.28515625" style="21" bestFit="1" customWidth="1"/>
    <col min="1568" max="1569" width="11.28515625" style="21" bestFit="1" customWidth="1"/>
    <col min="1570" max="1570" width="7" style="21" bestFit="1" customWidth="1"/>
    <col min="1571" max="1785" width="9.28515625" style="21"/>
    <col min="1786" max="1787" width="10.28515625" style="21" customWidth="1"/>
    <col min="1788" max="1788" width="17.42578125" style="21" customWidth="1"/>
    <col min="1789" max="1789" width="12.28515625" style="21" bestFit="1" customWidth="1"/>
    <col min="1790" max="1790" width="6.7109375" style="21" bestFit="1" customWidth="1"/>
    <col min="1791" max="1792" width="11.28515625" style="21" bestFit="1" customWidth="1"/>
    <col min="1793" max="1793" width="9.5703125" style="21" bestFit="1" customWidth="1"/>
    <col min="1794" max="1794" width="6.28515625" style="21" bestFit="1" customWidth="1"/>
    <col min="1795" max="1795" width="9.28515625" style="21" customWidth="1"/>
    <col min="1796" max="1796" width="9.7109375" style="21" bestFit="1" customWidth="1"/>
    <col min="1797" max="1797" width="11.28515625" style="21" bestFit="1" customWidth="1"/>
    <col min="1798" max="1798" width="6.28515625" style="21" bestFit="1" customWidth="1"/>
    <col min="1799" max="1800" width="11.28515625" style="21" bestFit="1" customWidth="1"/>
    <col min="1801" max="1801" width="12.28515625" style="21" bestFit="1" customWidth="1"/>
    <col min="1802" max="1802" width="6.28515625" style="21" bestFit="1" customWidth="1"/>
    <col min="1803" max="1803" width="11.28515625" style="21" bestFit="1" customWidth="1"/>
    <col min="1804" max="1805" width="12.28515625" style="21" bestFit="1" customWidth="1"/>
    <col min="1806" max="1806" width="6.28515625" style="21" bestFit="1" customWidth="1"/>
    <col min="1807" max="1809" width="11.28515625" style="21" bestFit="1" customWidth="1"/>
    <col min="1810" max="1810" width="6.28515625" style="21" bestFit="1" customWidth="1"/>
    <col min="1811" max="1813" width="11.28515625" style="21" bestFit="1" customWidth="1"/>
    <col min="1814" max="1814" width="6.28515625" style="21" bestFit="1" customWidth="1"/>
    <col min="1815" max="1815" width="10.28515625" style="21" bestFit="1" customWidth="1"/>
    <col min="1816" max="1817" width="11.28515625" style="21" bestFit="1" customWidth="1"/>
    <col min="1818" max="1818" width="6.28515625" style="21" bestFit="1" customWidth="1"/>
    <col min="1819" max="1819" width="10.28515625" style="21" bestFit="1" customWidth="1"/>
    <col min="1820" max="1821" width="11.28515625" style="21" bestFit="1" customWidth="1"/>
    <col min="1822" max="1822" width="6.28515625" style="21" bestFit="1" customWidth="1"/>
    <col min="1823" max="1823" width="10.28515625" style="21" bestFit="1" customWidth="1"/>
    <col min="1824" max="1825" width="11.28515625" style="21" bestFit="1" customWidth="1"/>
    <col min="1826" max="1826" width="7" style="21" bestFit="1" customWidth="1"/>
    <col min="1827" max="2041" width="9.28515625" style="21"/>
    <col min="2042" max="2043" width="10.28515625" style="21" customWidth="1"/>
    <col min="2044" max="2044" width="17.42578125" style="21" customWidth="1"/>
    <col min="2045" max="2045" width="12.28515625" style="21" bestFit="1" customWidth="1"/>
    <col min="2046" max="2046" width="6.7109375" style="21" bestFit="1" customWidth="1"/>
    <col min="2047" max="2048" width="11.28515625" style="21" bestFit="1" customWidth="1"/>
    <col min="2049" max="2049" width="9.5703125" style="21" bestFit="1" customWidth="1"/>
    <col min="2050" max="2050" width="6.28515625" style="21" bestFit="1" customWidth="1"/>
    <col min="2051" max="2051" width="9.28515625" style="21" customWidth="1"/>
    <col min="2052" max="2052" width="9.7109375" style="21" bestFit="1" customWidth="1"/>
    <col min="2053" max="2053" width="11.28515625" style="21" bestFit="1" customWidth="1"/>
    <col min="2054" max="2054" width="6.28515625" style="21" bestFit="1" customWidth="1"/>
    <col min="2055" max="2056" width="11.28515625" style="21" bestFit="1" customWidth="1"/>
    <col min="2057" max="2057" width="12.28515625" style="21" bestFit="1" customWidth="1"/>
    <col min="2058" max="2058" width="6.28515625" style="21" bestFit="1" customWidth="1"/>
    <col min="2059" max="2059" width="11.28515625" style="21" bestFit="1" customWidth="1"/>
    <col min="2060" max="2061" width="12.28515625" style="21" bestFit="1" customWidth="1"/>
    <col min="2062" max="2062" width="6.28515625" style="21" bestFit="1" customWidth="1"/>
    <col min="2063" max="2065" width="11.28515625" style="21" bestFit="1" customWidth="1"/>
    <col min="2066" max="2066" width="6.28515625" style="21" bestFit="1" customWidth="1"/>
    <col min="2067" max="2069" width="11.28515625" style="21" bestFit="1" customWidth="1"/>
    <col min="2070" max="2070" width="6.28515625" style="21" bestFit="1" customWidth="1"/>
    <col min="2071" max="2071" width="10.28515625" style="21" bestFit="1" customWidth="1"/>
    <col min="2072" max="2073" width="11.28515625" style="21" bestFit="1" customWidth="1"/>
    <col min="2074" max="2074" width="6.28515625" style="21" bestFit="1" customWidth="1"/>
    <col min="2075" max="2075" width="10.28515625" style="21" bestFit="1" customWidth="1"/>
    <col min="2076" max="2077" width="11.28515625" style="21" bestFit="1" customWidth="1"/>
    <col min="2078" max="2078" width="6.28515625" style="21" bestFit="1" customWidth="1"/>
    <col min="2079" max="2079" width="10.28515625" style="21" bestFit="1" customWidth="1"/>
    <col min="2080" max="2081" width="11.28515625" style="21" bestFit="1" customWidth="1"/>
    <col min="2082" max="2082" width="7" style="21" bestFit="1" customWidth="1"/>
    <col min="2083" max="2297" width="9.28515625" style="21"/>
    <col min="2298" max="2299" width="10.28515625" style="21" customWidth="1"/>
    <col min="2300" max="2300" width="17.42578125" style="21" customWidth="1"/>
    <col min="2301" max="2301" width="12.28515625" style="21" bestFit="1" customWidth="1"/>
    <col min="2302" max="2302" width="6.7109375" style="21" bestFit="1" customWidth="1"/>
    <col min="2303" max="2304" width="11.28515625" style="21" bestFit="1" customWidth="1"/>
    <col min="2305" max="2305" width="9.5703125" style="21" bestFit="1" customWidth="1"/>
    <col min="2306" max="2306" width="6.28515625" style="21" bestFit="1" customWidth="1"/>
    <col min="2307" max="2307" width="9.28515625" style="21" customWidth="1"/>
    <col min="2308" max="2308" width="9.7109375" style="21" bestFit="1" customWidth="1"/>
    <col min="2309" max="2309" width="11.28515625" style="21" bestFit="1" customWidth="1"/>
    <col min="2310" max="2310" width="6.28515625" style="21" bestFit="1" customWidth="1"/>
    <col min="2311" max="2312" width="11.28515625" style="21" bestFit="1" customWidth="1"/>
    <col min="2313" max="2313" width="12.28515625" style="21" bestFit="1" customWidth="1"/>
    <col min="2314" max="2314" width="6.28515625" style="21" bestFit="1" customWidth="1"/>
    <col min="2315" max="2315" width="11.28515625" style="21" bestFit="1" customWidth="1"/>
    <col min="2316" max="2317" width="12.28515625" style="21" bestFit="1" customWidth="1"/>
    <col min="2318" max="2318" width="6.28515625" style="21" bestFit="1" customWidth="1"/>
    <col min="2319" max="2321" width="11.28515625" style="21" bestFit="1" customWidth="1"/>
    <col min="2322" max="2322" width="6.28515625" style="21" bestFit="1" customWidth="1"/>
    <col min="2323" max="2325" width="11.28515625" style="21" bestFit="1" customWidth="1"/>
    <col min="2326" max="2326" width="6.28515625" style="21" bestFit="1" customWidth="1"/>
    <col min="2327" max="2327" width="10.28515625" style="21" bestFit="1" customWidth="1"/>
    <col min="2328" max="2329" width="11.28515625" style="21" bestFit="1" customWidth="1"/>
    <col min="2330" max="2330" width="6.28515625" style="21" bestFit="1" customWidth="1"/>
    <col min="2331" max="2331" width="10.28515625" style="21" bestFit="1" customWidth="1"/>
    <col min="2332" max="2333" width="11.28515625" style="21" bestFit="1" customWidth="1"/>
    <col min="2334" max="2334" width="6.28515625" style="21" bestFit="1" customWidth="1"/>
    <col min="2335" max="2335" width="10.28515625" style="21" bestFit="1" customWidth="1"/>
    <col min="2336" max="2337" width="11.28515625" style="21" bestFit="1" customWidth="1"/>
    <col min="2338" max="2338" width="7" style="21" bestFit="1" customWidth="1"/>
    <col min="2339" max="2553" width="9.28515625" style="21"/>
    <col min="2554" max="2555" width="10.28515625" style="21" customWidth="1"/>
    <col min="2556" max="2556" width="17.42578125" style="21" customWidth="1"/>
    <col min="2557" max="2557" width="12.28515625" style="21" bestFit="1" customWidth="1"/>
    <col min="2558" max="2558" width="6.7109375" style="21" bestFit="1" customWidth="1"/>
    <col min="2559" max="2560" width="11.28515625" style="21" bestFit="1" customWidth="1"/>
    <col min="2561" max="2561" width="9.5703125" style="21" bestFit="1" customWidth="1"/>
    <col min="2562" max="2562" width="6.28515625" style="21" bestFit="1" customWidth="1"/>
    <col min="2563" max="2563" width="9.28515625" style="21" customWidth="1"/>
    <col min="2564" max="2564" width="9.7109375" style="21" bestFit="1" customWidth="1"/>
    <col min="2565" max="2565" width="11.28515625" style="21" bestFit="1" customWidth="1"/>
    <col min="2566" max="2566" width="6.28515625" style="21" bestFit="1" customWidth="1"/>
    <col min="2567" max="2568" width="11.28515625" style="21" bestFit="1" customWidth="1"/>
    <col min="2569" max="2569" width="12.28515625" style="21" bestFit="1" customWidth="1"/>
    <col min="2570" max="2570" width="6.28515625" style="21" bestFit="1" customWidth="1"/>
    <col min="2571" max="2571" width="11.28515625" style="21" bestFit="1" customWidth="1"/>
    <col min="2572" max="2573" width="12.28515625" style="21" bestFit="1" customWidth="1"/>
    <col min="2574" max="2574" width="6.28515625" style="21" bestFit="1" customWidth="1"/>
    <col min="2575" max="2577" width="11.28515625" style="21" bestFit="1" customWidth="1"/>
    <col min="2578" max="2578" width="6.28515625" style="21" bestFit="1" customWidth="1"/>
    <col min="2579" max="2581" width="11.28515625" style="21" bestFit="1" customWidth="1"/>
    <col min="2582" max="2582" width="6.28515625" style="21" bestFit="1" customWidth="1"/>
    <col min="2583" max="2583" width="10.28515625" style="21" bestFit="1" customWidth="1"/>
    <col min="2584" max="2585" width="11.28515625" style="21" bestFit="1" customWidth="1"/>
    <col min="2586" max="2586" width="6.28515625" style="21" bestFit="1" customWidth="1"/>
    <col min="2587" max="2587" width="10.28515625" style="21" bestFit="1" customWidth="1"/>
    <col min="2588" max="2589" width="11.28515625" style="21" bestFit="1" customWidth="1"/>
    <col min="2590" max="2590" width="6.28515625" style="21" bestFit="1" customWidth="1"/>
    <col min="2591" max="2591" width="10.28515625" style="21" bestFit="1" customWidth="1"/>
    <col min="2592" max="2593" width="11.28515625" style="21" bestFit="1" customWidth="1"/>
    <col min="2594" max="2594" width="7" style="21" bestFit="1" customWidth="1"/>
    <col min="2595" max="2809" width="9.28515625" style="21"/>
    <col min="2810" max="2811" width="10.28515625" style="21" customWidth="1"/>
    <col min="2812" max="2812" width="17.42578125" style="21" customWidth="1"/>
    <col min="2813" max="2813" width="12.28515625" style="21" bestFit="1" customWidth="1"/>
    <col min="2814" max="2814" width="6.7109375" style="21" bestFit="1" customWidth="1"/>
    <col min="2815" max="2816" width="11.28515625" style="21" bestFit="1" customWidth="1"/>
    <col min="2817" max="2817" width="9.5703125" style="21" bestFit="1" customWidth="1"/>
    <col min="2818" max="2818" width="6.28515625" style="21" bestFit="1" customWidth="1"/>
    <col min="2819" max="2819" width="9.28515625" style="21" customWidth="1"/>
    <col min="2820" max="2820" width="9.7109375" style="21" bestFit="1" customWidth="1"/>
    <col min="2821" max="2821" width="11.28515625" style="21" bestFit="1" customWidth="1"/>
    <col min="2822" max="2822" width="6.28515625" style="21" bestFit="1" customWidth="1"/>
    <col min="2823" max="2824" width="11.28515625" style="21" bestFit="1" customWidth="1"/>
    <col min="2825" max="2825" width="12.28515625" style="21" bestFit="1" customWidth="1"/>
    <col min="2826" max="2826" width="6.28515625" style="21" bestFit="1" customWidth="1"/>
    <col min="2827" max="2827" width="11.28515625" style="21" bestFit="1" customWidth="1"/>
    <col min="2828" max="2829" width="12.28515625" style="21" bestFit="1" customWidth="1"/>
    <col min="2830" max="2830" width="6.28515625" style="21" bestFit="1" customWidth="1"/>
    <col min="2831" max="2833" width="11.28515625" style="21" bestFit="1" customWidth="1"/>
    <col min="2834" max="2834" width="6.28515625" style="21" bestFit="1" customWidth="1"/>
    <col min="2835" max="2837" width="11.28515625" style="21" bestFit="1" customWidth="1"/>
    <col min="2838" max="2838" width="6.28515625" style="21" bestFit="1" customWidth="1"/>
    <col min="2839" max="2839" width="10.28515625" style="21" bestFit="1" customWidth="1"/>
    <col min="2840" max="2841" width="11.28515625" style="21" bestFit="1" customWidth="1"/>
    <col min="2842" max="2842" width="6.28515625" style="21" bestFit="1" customWidth="1"/>
    <col min="2843" max="2843" width="10.28515625" style="21" bestFit="1" customWidth="1"/>
    <col min="2844" max="2845" width="11.28515625" style="21" bestFit="1" customWidth="1"/>
    <col min="2846" max="2846" width="6.28515625" style="21" bestFit="1" customWidth="1"/>
    <col min="2847" max="2847" width="10.28515625" style="21" bestFit="1" customWidth="1"/>
    <col min="2848" max="2849" width="11.28515625" style="21" bestFit="1" customWidth="1"/>
    <col min="2850" max="2850" width="7" style="21" bestFit="1" customWidth="1"/>
    <col min="2851" max="3065" width="9.28515625" style="21"/>
    <col min="3066" max="3067" width="10.28515625" style="21" customWidth="1"/>
    <col min="3068" max="3068" width="17.42578125" style="21" customWidth="1"/>
    <col min="3069" max="3069" width="12.28515625" style="21" bestFit="1" customWidth="1"/>
    <col min="3070" max="3070" width="6.7109375" style="21" bestFit="1" customWidth="1"/>
    <col min="3071" max="3072" width="11.28515625" style="21" bestFit="1" customWidth="1"/>
    <col min="3073" max="3073" width="9.5703125" style="21" bestFit="1" customWidth="1"/>
    <col min="3074" max="3074" width="6.28515625" style="21" bestFit="1" customWidth="1"/>
    <col min="3075" max="3075" width="9.28515625" style="21" customWidth="1"/>
    <col min="3076" max="3076" width="9.7109375" style="21" bestFit="1" customWidth="1"/>
    <col min="3077" max="3077" width="11.28515625" style="21" bestFit="1" customWidth="1"/>
    <col min="3078" max="3078" width="6.28515625" style="21" bestFit="1" customWidth="1"/>
    <col min="3079" max="3080" width="11.28515625" style="21" bestFit="1" customWidth="1"/>
    <col min="3081" max="3081" width="12.28515625" style="21" bestFit="1" customWidth="1"/>
    <col min="3082" max="3082" width="6.28515625" style="21" bestFit="1" customWidth="1"/>
    <col min="3083" max="3083" width="11.28515625" style="21" bestFit="1" customWidth="1"/>
    <col min="3084" max="3085" width="12.28515625" style="21" bestFit="1" customWidth="1"/>
    <col min="3086" max="3086" width="6.28515625" style="21" bestFit="1" customWidth="1"/>
    <col min="3087" max="3089" width="11.28515625" style="21" bestFit="1" customWidth="1"/>
    <col min="3090" max="3090" width="6.28515625" style="21" bestFit="1" customWidth="1"/>
    <col min="3091" max="3093" width="11.28515625" style="21" bestFit="1" customWidth="1"/>
    <col min="3094" max="3094" width="6.28515625" style="21" bestFit="1" customWidth="1"/>
    <col min="3095" max="3095" width="10.28515625" style="21" bestFit="1" customWidth="1"/>
    <col min="3096" max="3097" width="11.28515625" style="21" bestFit="1" customWidth="1"/>
    <col min="3098" max="3098" width="6.28515625" style="21" bestFit="1" customWidth="1"/>
    <col min="3099" max="3099" width="10.28515625" style="21" bestFit="1" customWidth="1"/>
    <col min="3100" max="3101" width="11.28515625" style="21" bestFit="1" customWidth="1"/>
    <col min="3102" max="3102" width="6.28515625" style="21" bestFit="1" customWidth="1"/>
    <col min="3103" max="3103" width="10.28515625" style="21" bestFit="1" customWidth="1"/>
    <col min="3104" max="3105" width="11.28515625" style="21" bestFit="1" customWidth="1"/>
    <col min="3106" max="3106" width="7" style="21" bestFit="1" customWidth="1"/>
    <col min="3107" max="3321" width="9.28515625" style="21"/>
    <col min="3322" max="3323" width="10.28515625" style="21" customWidth="1"/>
    <col min="3324" max="3324" width="17.42578125" style="21" customWidth="1"/>
    <col min="3325" max="3325" width="12.28515625" style="21" bestFit="1" customWidth="1"/>
    <col min="3326" max="3326" width="6.7109375" style="21" bestFit="1" customWidth="1"/>
    <col min="3327" max="3328" width="11.28515625" style="21" bestFit="1" customWidth="1"/>
    <col min="3329" max="3329" width="9.5703125" style="21" bestFit="1" customWidth="1"/>
    <col min="3330" max="3330" width="6.28515625" style="21" bestFit="1" customWidth="1"/>
    <col min="3331" max="3331" width="9.28515625" style="21" customWidth="1"/>
    <col min="3332" max="3332" width="9.7109375" style="21" bestFit="1" customWidth="1"/>
    <col min="3333" max="3333" width="11.28515625" style="21" bestFit="1" customWidth="1"/>
    <col min="3334" max="3334" width="6.28515625" style="21" bestFit="1" customWidth="1"/>
    <col min="3335" max="3336" width="11.28515625" style="21" bestFit="1" customWidth="1"/>
    <col min="3337" max="3337" width="12.28515625" style="21" bestFit="1" customWidth="1"/>
    <col min="3338" max="3338" width="6.28515625" style="21" bestFit="1" customWidth="1"/>
    <col min="3339" max="3339" width="11.28515625" style="21" bestFit="1" customWidth="1"/>
    <col min="3340" max="3341" width="12.28515625" style="21" bestFit="1" customWidth="1"/>
    <col min="3342" max="3342" width="6.28515625" style="21" bestFit="1" customWidth="1"/>
    <col min="3343" max="3345" width="11.28515625" style="21" bestFit="1" customWidth="1"/>
    <col min="3346" max="3346" width="6.28515625" style="21" bestFit="1" customWidth="1"/>
    <col min="3347" max="3349" width="11.28515625" style="21" bestFit="1" customWidth="1"/>
    <col min="3350" max="3350" width="6.28515625" style="21" bestFit="1" customWidth="1"/>
    <col min="3351" max="3351" width="10.28515625" style="21" bestFit="1" customWidth="1"/>
    <col min="3352" max="3353" width="11.28515625" style="21" bestFit="1" customWidth="1"/>
    <col min="3354" max="3354" width="6.28515625" style="21" bestFit="1" customWidth="1"/>
    <col min="3355" max="3355" width="10.28515625" style="21" bestFit="1" customWidth="1"/>
    <col min="3356" max="3357" width="11.28515625" style="21" bestFit="1" customWidth="1"/>
    <col min="3358" max="3358" width="6.28515625" style="21" bestFit="1" customWidth="1"/>
    <col min="3359" max="3359" width="10.28515625" style="21" bestFit="1" customWidth="1"/>
    <col min="3360" max="3361" width="11.28515625" style="21" bestFit="1" customWidth="1"/>
    <col min="3362" max="3362" width="7" style="21" bestFit="1" customWidth="1"/>
    <col min="3363" max="3577" width="9.28515625" style="21"/>
    <col min="3578" max="3579" width="10.28515625" style="21" customWidth="1"/>
    <col min="3580" max="3580" width="17.42578125" style="21" customWidth="1"/>
    <col min="3581" max="3581" width="12.28515625" style="21" bestFit="1" customWidth="1"/>
    <col min="3582" max="3582" width="6.7109375" style="21" bestFit="1" customWidth="1"/>
    <col min="3583" max="3584" width="11.28515625" style="21" bestFit="1" customWidth="1"/>
    <col min="3585" max="3585" width="9.5703125" style="21" bestFit="1" customWidth="1"/>
    <col min="3586" max="3586" width="6.28515625" style="21" bestFit="1" customWidth="1"/>
    <col min="3587" max="3587" width="9.28515625" style="21" customWidth="1"/>
    <col min="3588" max="3588" width="9.7109375" style="21" bestFit="1" customWidth="1"/>
    <col min="3589" max="3589" width="11.28515625" style="21" bestFit="1" customWidth="1"/>
    <col min="3590" max="3590" width="6.28515625" style="21" bestFit="1" customWidth="1"/>
    <col min="3591" max="3592" width="11.28515625" style="21" bestFit="1" customWidth="1"/>
    <col min="3593" max="3593" width="12.28515625" style="21" bestFit="1" customWidth="1"/>
    <col min="3594" max="3594" width="6.28515625" style="21" bestFit="1" customWidth="1"/>
    <col min="3595" max="3595" width="11.28515625" style="21" bestFit="1" customWidth="1"/>
    <col min="3596" max="3597" width="12.28515625" style="21" bestFit="1" customWidth="1"/>
    <col min="3598" max="3598" width="6.28515625" style="21" bestFit="1" customWidth="1"/>
    <col min="3599" max="3601" width="11.28515625" style="21" bestFit="1" customWidth="1"/>
    <col min="3602" max="3602" width="6.28515625" style="21" bestFit="1" customWidth="1"/>
    <col min="3603" max="3605" width="11.28515625" style="21" bestFit="1" customWidth="1"/>
    <col min="3606" max="3606" width="6.28515625" style="21" bestFit="1" customWidth="1"/>
    <col min="3607" max="3607" width="10.28515625" style="21" bestFit="1" customWidth="1"/>
    <col min="3608" max="3609" width="11.28515625" style="21" bestFit="1" customWidth="1"/>
    <col min="3610" max="3610" width="6.28515625" style="21" bestFit="1" customWidth="1"/>
    <col min="3611" max="3611" width="10.28515625" style="21" bestFit="1" customWidth="1"/>
    <col min="3612" max="3613" width="11.28515625" style="21" bestFit="1" customWidth="1"/>
    <col min="3614" max="3614" width="6.28515625" style="21" bestFit="1" customWidth="1"/>
    <col min="3615" max="3615" width="10.28515625" style="21" bestFit="1" customWidth="1"/>
    <col min="3616" max="3617" width="11.28515625" style="21" bestFit="1" customWidth="1"/>
    <col min="3618" max="3618" width="7" style="21" bestFit="1" customWidth="1"/>
    <col min="3619" max="3833" width="9.28515625" style="21"/>
    <col min="3834" max="3835" width="10.28515625" style="21" customWidth="1"/>
    <col min="3836" max="3836" width="17.42578125" style="21" customWidth="1"/>
    <col min="3837" max="3837" width="12.28515625" style="21" bestFit="1" customWidth="1"/>
    <col min="3838" max="3838" width="6.7109375" style="21" bestFit="1" customWidth="1"/>
    <col min="3839" max="3840" width="11.28515625" style="21" bestFit="1" customWidth="1"/>
    <col min="3841" max="3841" width="9.5703125" style="21" bestFit="1" customWidth="1"/>
    <col min="3842" max="3842" width="6.28515625" style="21" bestFit="1" customWidth="1"/>
    <col min="3843" max="3843" width="9.28515625" style="21" customWidth="1"/>
    <col min="3844" max="3844" width="9.7109375" style="21" bestFit="1" customWidth="1"/>
    <col min="3845" max="3845" width="11.28515625" style="21" bestFit="1" customWidth="1"/>
    <col min="3846" max="3846" width="6.28515625" style="21" bestFit="1" customWidth="1"/>
    <col min="3847" max="3848" width="11.28515625" style="21" bestFit="1" customWidth="1"/>
    <col min="3849" max="3849" width="12.28515625" style="21" bestFit="1" customWidth="1"/>
    <col min="3850" max="3850" width="6.28515625" style="21" bestFit="1" customWidth="1"/>
    <col min="3851" max="3851" width="11.28515625" style="21" bestFit="1" customWidth="1"/>
    <col min="3852" max="3853" width="12.28515625" style="21" bestFit="1" customWidth="1"/>
    <col min="3854" max="3854" width="6.28515625" style="21" bestFit="1" customWidth="1"/>
    <col min="3855" max="3857" width="11.28515625" style="21" bestFit="1" customWidth="1"/>
    <col min="3858" max="3858" width="6.28515625" style="21" bestFit="1" customWidth="1"/>
    <col min="3859" max="3861" width="11.28515625" style="21" bestFit="1" customWidth="1"/>
    <col min="3862" max="3862" width="6.28515625" style="21" bestFit="1" customWidth="1"/>
    <col min="3863" max="3863" width="10.28515625" style="21" bestFit="1" customWidth="1"/>
    <col min="3864" max="3865" width="11.28515625" style="21" bestFit="1" customWidth="1"/>
    <col min="3866" max="3866" width="6.28515625" style="21" bestFit="1" customWidth="1"/>
    <col min="3867" max="3867" width="10.28515625" style="21" bestFit="1" customWidth="1"/>
    <col min="3868" max="3869" width="11.28515625" style="21" bestFit="1" customWidth="1"/>
    <col min="3870" max="3870" width="6.28515625" style="21" bestFit="1" customWidth="1"/>
    <col min="3871" max="3871" width="10.28515625" style="21" bestFit="1" customWidth="1"/>
    <col min="3872" max="3873" width="11.28515625" style="21" bestFit="1" customWidth="1"/>
    <col min="3874" max="3874" width="7" style="21" bestFit="1" customWidth="1"/>
    <col min="3875" max="4089" width="9.28515625" style="21"/>
    <col min="4090" max="4091" width="10.28515625" style="21" customWidth="1"/>
    <col min="4092" max="4092" width="17.42578125" style="21" customWidth="1"/>
    <col min="4093" max="4093" width="12.28515625" style="21" bestFit="1" customWidth="1"/>
    <col min="4094" max="4094" width="6.7109375" style="21" bestFit="1" customWidth="1"/>
    <col min="4095" max="4096" width="11.28515625" style="21" bestFit="1" customWidth="1"/>
    <col min="4097" max="4097" width="9.5703125" style="21" bestFit="1" customWidth="1"/>
    <col min="4098" max="4098" width="6.28515625" style="21" bestFit="1" customWidth="1"/>
    <col min="4099" max="4099" width="9.28515625" style="21" customWidth="1"/>
    <col min="4100" max="4100" width="9.7109375" style="21" bestFit="1" customWidth="1"/>
    <col min="4101" max="4101" width="11.28515625" style="21" bestFit="1" customWidth="1"/>
    <col min="4102" max="4102" width="6.28515625" style="21" bestFit="1" customWidth="1"/>
    <col min="4103" max="4104" width="11.28515625" style="21" bestFit="1" customWidth="1"/>
    <col min="4105" max="4105" width="12.28515625" style="21" bestFit="1" customWidth="1"/>
    <col min="4106" max="4106" width="6.28515625" style="21" bestFit="1" customWidth="1"/>
    <col min="4107" max="4107" width="11.28515625" style="21" bestFit="1" customWidth="1"/>
    <col min="4108" max="4109" width="12.28515625" style="21" bestFit="1" customWidth="1"/>
    <col min="4110" max="4110" width="6.28515625" style="21" bestFit="1" customWidth="1"/>
    <col min="4111" max="4113" width="11.28515625" style="21" bestFit="1" customWidth="1"/>
    <col min="4114" max="4114" width="6.28515625" style="21" bestFit="1" customWidth="1"/>
    <col min="4115" max="4117" width="11.28515625" style="21" bestFit="1" customWidth="1"/>
    <col min="4118" max="4118" width="6.28515625" style="21" bestFit="1" customWidth="1"/>
    <col min="4119" max="4119" width="10.28515625" style="21" bestFit="1" customWidth="1"/>
    <col min="4120" max="4121" width="11.28515625" style="21" bestFit="1" customWidth="1"/>
    <col min="4122" max="4122" width="6.28515625" style="21" bestFit="1" customWidth="1"/>
    <col min="4123" max="4123" width="10.28515625" style="21" bestFit="1" customWidth="1"/>
    <col min="4124" max="4125" width="11.28515625" style="21" bestFit="1" customWidth="1"/>
    <col min="4126" max="4126" width="6.28515625" style="21" bestFit="1" customWidth="1"/>
    <col min="4127" max="4127" width="10.28515625" style="21" bestFit="1" customWidth="1"/>
    <col min="4128" max="4129" width="11.28515625" style="21" bestFit="1" customWidth="1"/>
    <col min="4130" max="4130" width="7" style="21" bestFit="1" customWidth="1"/>
    <col min="4131" max="4345" width="9.28515625" style="21"/>
    <col min="4346" max="4347" width="10.28515625" style="21" customWidth="1"/>
    <col min="4348" max="4348" width="17.42578125" style="21" customWidth="1"/>
    <col min="4349" max="4349" width="12.28515625" style="21" bestFit="1" customWidth="1"/>
    <col min="4350" max="4350" width="6.7109375" style="21" bestFit="1" customWidth="1"/>
    <col min="4351" max="4352" width="11.28515625" style="21" bestFit="1" customWidth="1"/>
    <col min="4353" max="4353" width="9.5703125" style="21" bestFit="1" customWidth="1"/>
    <col min="4354" max="4354" width="6.28515625" style="21" bestFit="1" customWidth="1"/>
    <col min="4355" max="4355" width="9.28515625" style="21" customWidth="1"/>
    <col min="4356" max="4356" width="9.7109375" style="21" bestFit="1" customWidth="1"/>
    <col min="4357" max="4357" width="11.28515625" style="21" bestFit="1" customWidth="1"/>
    <col min="4358" max="4358" width="6.28515625" style="21" bestFit="1" customWidth="1"/>
    <col min="4359" max="4360" width="11.28515625" style="21" bestFit="1" customWidth="1"/>
    <col min="4361" max="4361" width="12.28515625" style="21" bestFit="1" customWidth="1"/>
    <col min="4362" max="4362" width="6.28515625" style="21" bestFit="1" customWidth="1"/>
    <col min="4363" max="4363" width="11.28515625" style="21" bestFit="1" customWidth="1"/>
    <col min="4364" max="4365" width="12.28515625" style="21" bestFit="1" customWidth="1"/>
    <col min="4366" max="4366" width="6.28515625" style="21" bestFit="1" customWidth="1"/>
    <col min="4367" max="4369" width="11.28515625" style="21" bestFit="1" customWidth="1"/>
    <col min="4370" max="4370" width="6.28515625" style="21" bestFit="1" customWidth="1"/>
    <col min="4371" max="4373" width="11.28515625" style="21" bestFit="1" customWidth="1"/>
    <col min="4374" max="4374" width="6.28515625" style="21" bestFit="1" customWidth="1"/>
    <col min="4375" max="4375" width="10.28515625" style="21" bestFit="1" customWidth="1"/>
    <col min="4376" max="4377" width="11.28515625" style="21" bestFit="1" customWidth="1"/>
    <col min="4378" max="4378" width="6.28515625" style="21" bestFit="1" customWidth="1"/>
    <col min="4379" max="4379" width="10.28515625" style="21" bestFit="1" customWidth="1"/>
    <col min="4380" max="4381" width="11.28515625" style="21" bestFit="1" customWidth="1"/>
    <col min="4382" max="4382" width="6.28515625" style="21" bestFit="1" customWidth="1"/>
    <col min="4383" max="4383" width="10.28515625" style="21" bestFit="1" customWidth="1"/>
    <col min="4384" max="4385" width="11.28515625" style="21" bestFit="1" customWidth="1"/>
    <col min="4386" max="4386" width="7" style="21" bestFit="1" customWidth="1"/>
    <col min="4387" max="4601" width="9.28515625" style="21"/>
    <col min="4602" max="4603" width="10.28515625" style="21" customWidth="1"/>
    <col min="4604" max="4604" width="17.42578125" style="21" customWidth="1"/>
    <col min="4605" max="4605" width="12.28515625" style="21" bestFit="1" customWidth="1"/>
    <col min="4606" max="4606" width="6.7109375" style="21" bestFit="1" customWidth="1"/>
    <col min="4607" max="4608" width="11.28515625" style="21" bestFit="1" customWidth="1"/>
    <col min="4609" max="4609" width="9.5703125" style="21" bestFit="1" customWidth="1"/>
    <col min="4610" max="4610" width="6.28515625" style="21" bestFit="1" customWidth="1"/>
    <col min="4611" max="4611" width="9.28515625" style="21" customWidth="1"/>
    <col min="4612" max="4612" width="9.7109375" style="21" bestFit="1" customWidth="1"/>
    <col min="4613" max="4613" width="11.28515625" style="21" bestFit="1" customWidth="1"/>
    <col min="4614" max="4614" width="6.28515625" style="21" bestFit="1" customWidth="1"/>
    <col min="4615" max="4616" width="11.28515625" style="21" bestFit="1" customWidth="1"/>
    <col min="4617" max="4617" width="12.28515625" style="21" bestFit="1" customWidth="1"/>
    <col min="4618" max="4618" width="6.28515625" style="21" bestFit="1" customWidth="1"/>
    <col min="4619" max="4619" width="11.28515625" style="21" bestFit="1" customWidth="1"/>
    <col min="4620" max="4621" width="12.28515625" style="21" bestFit="1" customWidth="1"/>
    <col min="4622" max="4622" width="6.28515625" style="21" bestFit="1" customWidth="1"/>
    <col min="4623" max="4625" width="11.28515625" style="21" bestFit="1" customWidth="1"/>
    <col min="4626" max="4626" width="6.28515625" style="21" bestFit="1" customWidth="1"/>
    <col min="4627" max="4629" width="11.28515625" style="21" bestFit="1" customWidth="1"/>
    <col min="4630" max="4630" width="6.28515625" style="21" bestFit="1" customWidth="1"/>
    <col min="4631" max="4631" width="10.28515625" style="21" bestFit="1" customWidth="1"/>
    <col min="4632" max="4633" width="11.28515625" style="21" bestFit="1" customWidth="1"/>
    <col min="4634" max="4634" width="6.28515625" style="21" bestFit="1" customWidth="1"/>
    <col min="4635" max="4635" width="10.28515625" style="21" bestFit="1" customWidth="1"/>
    <col min="4636" max="4637" width="11.28515625" style="21" bestFit="1" customWidth="1"/>
    <col min="4638" max="4638" width="6.28515625" style="21" bestFit="1" customWidth="1"/>
    <col min="4639" max="4639" width="10.28515625" style="21" bestFit="1" customWidth="1"/>
    <col min="4640" max="4641" width="11.28515625" style="21" bestFit="1" customWidth="1"/>
    <col min="4642" max="4642" width="7" style="21" bestFit="1" customWidth="1"/>
    <col min="4643" max="4857" width="9.28515625" style="21"/>
    <col min="4858" max="4859" width="10.28515625" style="21" customWidth="1"/>
    <col min="4860" max="4860" width="17.42578125" style="21" customWidth="1"/>
    <col min="4861" max="4861" width="12.28515625" style="21" bestFit="1" customWidth="1"/>
    <col min="4862" max="4862" width="6.7109375" style="21" bestFit="1" customWidth="1"/>
    <col min="4863" max="4864" width="11.28515625" style="21" bestFit="1" customWidth="1"/>
    <col min="4865" max="4865" width="9.5703125" style="21" bestFit="1" customWidth="1"/>
    <col min="4866" max="4866" width="6.28515625" style="21" bestFit="1" customWidth="1"/>
    <col min="4867" max="4867" width="9.28515625" style="21" customWidth="1"/>
    <col min="4868" max="4868" width="9.7109375" style="21" bestFit="1" customWidth="1"/>
    <col min="4869" max="4869" width="11.28515625" style="21" bestFit="1" customWidth="1"/>
    <col min="4870" max="4870" width="6.28515625" style="21" bestFit="1" customWidth="1"/>
    <col min="4871" max="4872" width="11.28515625" style="21" bestFit="1" customWidth="1"/>
    <col min="4873" max="4873" width="12.28515625" style="21" bestFit="1" customWidth="1"/>
    <col min="4874" max="4874" width="6.28515625" style="21" bestFit="1" customWidth="1"/>
    <col min="4875" max="4875" width="11.28515625" style="21" bestFit="1" customWidth="1"/>
    <col min="4876" max="4877" width="12.28515625" style="21" bestFit="1" customWidth="1"/>
    <col min="4878" max="4878" width="6.28515625" style="21" bestFit="1" customWidth="1"/>
    <col min="4879" max="4881" width="11.28515625" style="21" bestFit="1" customWidth="1"/>
    <col min="4882" max="4882" width="6.28515625" style="21" bestFit="1" customWidth="1"/>
    <col min="4883" max="4885" width="11.28515625" style="21" bestFit="1" customWidth="1"/>
    <col min="4886" max="4886" width="6.28515625" style="21" bestFit="1" customWidth="1"/>
    <col min="4887" max="4887" width="10.28515625" style="21" bestFit="1" customWidth="1"/>
    <col min="4888" max="4889" width="11.28515625" style="21" bestFit="1" customWidth="1"/>
    <col min="4890" max="4890" width="6.28515625" style="21" bestFit="1" customWidth="1"/>
    <col min="4891" max="4891" width="10.28515625" style="21" bestFit="1" customWidth="1"/>
    <col min="4892" max="4893" width="11.28515625" style="21" bestFit="1" customWidth="1"/>
    <col min="4894" max="4894" width="6.28515625" style="21" bestFit="1" customWidth="1"/>
    <col min="4895" max="4895" width="10.28515625" style="21" bestFit="1" customWidth="1"/>
    <col min="4896" max="4897" width="11.28515625" style="21" bestFit="1" customWidth="1"/>
    <col min="4898" max="4898" width="7" style="21" bestFit="1" customWidth="1"/>
    <col min="4899" max="5113" width="9.28515625" style="21"/>
    <col min="5114" max="5115" width="10.28515625" style="21" customWidth="1"/>
    <col min="5116" max="5116" width="17.42578125" style="21" customWidth="1"/>
    <col min="5117" max="5117" width="12.28515625" style="21" bestFit="1" customWidth="1"/>
    <col min="5118" max="5118" width="6.7109375" style="21" bestFit="1" customWidth="1"/>
    <col min="5119" max="5120" width="11.28515625" style="21" bestFit="1" customWidth="1"/>
    <col min="5121" max="5121" width="9.5703125" style="21" bestFit="1" customWidth="1"/>
    <col min="5122" max="5122" width="6.28515625" style="21" bestFit="1" customWidth="1"/>
    <col min="5123" max="5123" width="9.28515625" style="21" customWidth="1"/>
    <col min="5124" max="5124" width="9.7109375" style="21" bestFit="1" customWidth="1"/>
    <col min="5125" max="5125" width="11.28515625" style="21" bestFit="1" customWidth="1"/>
    <col min="5126" max="5126" width="6.28515625" style="21" bestFit="1" customWidth="1"/>
    <col min="5127" max="5128" width="11.28515625" style="21" bestFit="1" customWidth="1"/>
    <col min="5129" max="5129" width="12.28515625" style="21" bestFit="1" customWidth="1"/>
    <col min="5130" max="5130" width="6.28515625" style="21" bestFit="1" customWidth="1"/>
    <col min="5131" max="5131" width="11.28515625" style="21" bestFit="1" customWidth="1"/>
    <col min="5132" max="5133" width="12.28515625" style="21" bestFit="1" customWidth="1"/>
    <col min="5134" max="5134" width="6.28515625" style="21" bestFit="1" customWidth="1"/>
    <col min="5135" max="5137" width="11.28515625" style="21" bestFit="1" customWidth="1"/>
    <col min="5138" max="5138" width="6.28515625" style="21" bestFit="1" customWidth="1"/>
    <col min="5139" max="5141" width="11.28515625" style="21" bestFit="1" customWidth="1"/>
    <col min="5142" max="5142" width="6.28515625" style="21" bestFit="1" customWidth="1"/>
    <col min="5143" max="5143" width="10.28515625" style="21" bestFit="1" customWidth="1"/>
    <col min="5144" max="5145" width="11.28515625" style="21" bestFit="1" customWidth="1"/>
    <col min="5146" max="5146" width="6.28515625" style="21" bestFit="1" customWidth="1"/>
    <col min="5147" max="5147" width="10.28515625" style="21" bestFit="1" customWidth="1"/>
    <col min="5148" max="5149" width="11.28515625" style="21" bestFit="1" customWidth="1"/>
    <col min="5150" max="5150" width="6.28515625" style="21" bestFit="1" customWidth="1"/>
    <col min="5151" max="5151" width="10.28515625" style="21" bestFit="1" customWidth="1"/>
    <col min="5152" max="5153" width="11.28515625" style="21" bestFit="1" customWidth="1"/>
    <col min="5154" max="5154" width="7" style="21" bestFit="1" customWidth="1"/>
    <col min="5155" max="5369" width="9.28515625" style="21"/>
    <col min="5370" max="5371" width="10.28515625" style="21" customWidth="1"/>
    <col min="5372" max="5372" width="17.42578125" style="21" customWidth="1"/>
    <col min="5373" max="5373" width="12.28515625" style="21" bestFit="1" customWidth="1"/>
    <col min="5374" max="5374" width="6.7109375" style="21" bestFit="1" customWidth="1"/>
    <col min="5375" max="5376" width="11.28515625" style="21" bestFit="1" customWidth="1"/>
    <col min="5377" max="5377" width="9.5703125" style="21" bestFit="1" customWidth="1"/>
    <col min="5378" max="5378" width="6.28515625" style="21" bestFit="1" customWidth="1"/>
    <col min="5379" max="5379" width="9.28515625" style="21" customWidth="1"/>
    <col min="5380" max="5380" width="9.7109375" style="21" bestFit="1" customWidth="1"/>
    <col min="5381" max="5381" width="11.28515625" style="21" bestFit="1" customWidth="1"/>
    <col min="5382" max="5382" width="6.28515625" style="21" bestFit="1" customWidth="1"/>
    <col min="5383" max="5384" width="11.28515625" style="21" bestFit="1" customWidth="1"/>
    <col min="5385" max="5385" width="12.28515625" style="21" bestFit="1" customWidth="1"/>
    <col min="5386" max="5386" width="6.28515625" style="21" bestFit="1" customWidth="1"/>
    <col min="5387" max="5387" width="11.28515625" style="21" bestFit="1" customWidth="1"/>
    <col min="5388" max="5389" width="12.28515625" style="21" bestFit="1" customWidth="1"/>
    <col min="5390" max="5390" width="6.28515625" style="21" bestFit="1" customWidth="1"/>
    <col min="5391" max="5393" width="11.28515625" style="21" bestFit="1" customWidth="1"/>
    <col min="5394" max="5394" width="6.28515625" style="21" bestFit="1" customWidth="1"/>
    <col min="5395" max="5397" width="11.28515625" style="21" bestFit="1" customWidth="1"/>
    <col min="5398" max="5398" width="6.28515625" style="21" bestFit="1" customWidth="1"/>
    <col min="5399" max="5399" width="10.28515625" style="21" bestFit="1" customWidth="1"/>
    <col min="5400" max="5401" width="11.28515625" style="21" bestFit="1" customWidth="1"/>
    <col min="5402" max="5402" width="6.28515625" style="21" bestFit="1" customWidth="1"/>
    <col min="5403" max="5403" width="10.28515625" style="21" bestFit="1" customWidth="1"/>
    <col min="5404" max="5405" width="11.28515625" style="21" bestFit="1" customWidth="1"/>
    <col min="5406" max="5406" width="6.28515625" style="21" bestFit="1" customWidth="1"/>
    <col min="5407" max="5407" width="10.28515625" style="21" bestFit="1" customWidth="1"/>
    <col min="5408" max="5409" width="11.28515625" style="21" bestFit="1" customWidth="1"/>
    <col min="5410" max="5410" width="7" style="21" bestFit="1" customWidth="1"/>
    <col min="5411" max="5625" width="9.28515625" style="21"/>
    <col min="5626" max="5627" width="10.28515625" style="21" customWidth="1"/>
    <col min="5628" max="5628" width="17.42578125" style="21" customWidth="1"/>
    <col min="5629" max="5629" width="12.28515625" style="21" bestFit="1" customWidth="1"/>
    <col min="5630" max="5630" width="6.7109375" style="21" bestFit="1" customWidth="1"/>
    <col min="5631" max="5632" width="11.28515625" style="21" bestFit="1" customWidth="1"/>
    <col min="5633" max="5633" width="9.5703125" style="21" bestFit="1" customWidth="1"/>
    <col min="5634" max="5634" width="6.28515625" style="21" bestFit="1" customWidth="1"/>
    <col min="5635" max="5635" width="9.28515625" style="21" customWidth="1"/>
    <col min="5636" max="5636" width="9.7109375" style="21" bestFit="1" customWidth="1"/>
    <col min="5637" max="5637" width="11.28515625" style="21" bestFit="1" customWidth="1"/>
    <col min="5638" max="5638" width="6.28515625" style="21" bestFit="1" customWidth="1"/>
    <col min="5639" max="5640" width="11.28515625" style="21" bestFit="1" customWidth="1"/>
    <col min="5641" max="5641" width="12.28515625" style="21" bestFit="1" customWidth="1"/>
    <col min="5642" max="5642" width="6.28515625" style="21" bestFit="1" customWidth="1"/>
    <col min="5643" max="5643" width="11.28515625" style="21" bestFit="1" customWidth="1"/>
    <col min="5644" max="5645" width="12.28515625" style="21" bestFit="1" customWidth="1"/>
    <col min="5646" max="5646" width="6.28515625" style="21" bestFit="1" customWidth="1"/>
    <col min="5647" max="5649" width="11.28515625" style="21" bestFit="1" customWidth="1"/>
    <col min="5650" max="5650" width="6.28515625" style="21" bestFit="1" customWidth="1"/>
    <col min="5651" max="5653" width="11.28515625" style="21" bestFit="1" customWidth="1"/>
    <col min="5654" max="5654" width="6.28515625" style="21" bestFit="1" customWidth="1"/>
    <col min="5655" max="5655" width="10.28515625" style="21" bestFit="1" customWidth="1"/>
    <col min="5656" max="5657" width="11.28515625" style="21" bestFit="1" customWidth="1"/>
    <col min="5658" max="5658" width="6.28515625" style="21" bestFit="1" customWidth="1"/>
    <col min="5659" max="5659" width="10.28515625" style="21" bestFit="1" customWidth="1"/>
    <col min="5660" max="5661" width="11.28515625" style="21" bestFit="1" customWidth="1"/>
    <col min="5662" max="5662" width="6.28515625" style="21" bestFit="1" customWidth="1"/>
    <col min="5663" max="5663" width="10.28515625" style="21" bestFit="1" customWidth="1"/>
    <col min="5664" max="5665" width="11.28515625" style="21" bestFit="1" customWidth="1"/>
    <col min="5666" max="5666" width="7" style="21" bestFit="1" customWidth="1"/>
    <col min="5667" max="5881" width="9.28515625" style="21"/>
    <col min="5882" max="5883" width="10.28515625" style="21" customWidth="1"/>
    <col min="5884" max="5884" width="17.42578125" style="21" customWidth="1"/>
    <col min="5885" max="5885" width="12.28515625" style="21" bestFit="1" customWidth="1"/>
    <col min="5886" max="5886" width="6.7109375" style="21" bestFit="1" customWidth="1"/>
    <col min="5887" max="5888" width="11.28515625" style="21" bestFit="1" customWidth="1"/>
    <col min="5889" max="5889" width="9.5703125" style="21" bestFit="1" customWidth="1"/>
    <col min="5890" max="5890" width="6.28515625" style="21" bestFit="1" customWidth="1"/>
    <col min="5891" max="5891" width="9.28515625" style="21" customWidth="1"/>
    <col min="5892" max="5892" width="9.7109375" style="21" bestFit="1" customWidth="1"/>
    <col min="5893" max="5893" width="11.28515625" style="21" bestFit="1" customWidth="1"/>
    <col min="5894" max="5894" width="6.28515625" style="21" bestFit="1" customWidth="1"/>
    <col min="5895" max="5896" width="11.28515625" style="21" bestFit="1" customWidth="1"/>
    <col min="5897" max="5897" width="12.28515625" style="21" bestFit="1" customWidth="1"/>
    <col min="5898" max="5898" width="6.28515625" style="21" bestFit="1" customWidth="1"/>
    <col min="5899" max="5899" width="11.28515625" style="21" bestFit="1" customWidth="1"/>
    <col min="5900" max="5901" width="12.28515625" style="21" bestFit="1" customWidth="1"/>
    <col min="5902" max="5902" width="6.28515625" style="21" bestFit="1" customWidth="1"/>
    <col min="5903" max="5905" width="11.28515625" style="21" bestFit="1" customWidth="1"/>
    <col min="5906" max="5906" width="6.28515625" style="21" bestFit="1" customWidth="1"/>
    <col min="5907" max="5909" width="11.28515625" style="21" bestFit="1" customWidth="1"/>
    <col min="5910" max="5910" width="6.28515625" style="21" bestFit="1" customWidth="1"/>
    <col min="5911" max="5911" width="10.28515625" style="21" bestFit="1" customWidth="1"/>
    <col min="5912" max="5913" width="11.28515625" style="21" bestFit="1" customWidth="1"/>
    <col min="5914" max="5914" width="6.28515625" style="21" bestFit="1" customWidth="1"/>
    <col min="5915" max="5915" width="10.28515625" style="21" bestFit="1" customWidth="1"/>
    <col min="5916" max="5917" width="11.28515625" style="21" bestFit="1" customWidth="1"/>
    <col min="5918" max="5918" width="6.28515625" style="21" bestFit="1" customWidth="1"/>
    <col min="5919" max="5919" width="10.28515625" style="21" bestFit="1" customWidth="1"/>
    <col min="5920" max="5921" width="11.28515625" style="21" bestFit="1" customWidth="1"/>
    <col min="5922" max="5922" width="7" style="21" bestFit="1" customWidth="1"/>
    <col min="5923" max="6137" width="9.28515625" style="21"/>
    <col min="6138" max="6139" width="10.28515625" style="21" customWidth="1"/>
    <col min="6140" max="6140" width="17.42578125" style="21" customWidth="1"/>
    <col min="6141" max="6141" width="12.28515625" style="21" bestFit="1" customWidth="1"/>
    <col min="6142" max="6142" width="6.7109375" style="21" bestFit="1" customWidth="1"/>
    <col min="6143" max="6144" width="11.28515625" style="21" bestFit="1" customWidth="1"/>
    <col min="6145" max="6145" width="9.5703125" style="21" bestFit="1" customWidth="1"/>
    <col min="6146" max="6146" width="6.28515625" style="21" bestFit="1" customWidth="1"/>
    <col min="6147" max="6147" width="9.28515625" style="21" customWidth="1"/>
    <col min="6148" max="6148" width="9.7109375" style="21" bestFit="1" customWidth="1"/>
    <col min="6149" max="6149" width="11.28515625" style="21" bestFit="1" customWidth="1"/>
    <col min="6150" max="6150" width="6.28515625" style="21" bestFit="1" customWidth="1"/>
    <col min="6151" max="6152" width="11.28515625" style="21" bestFit="1" customWidth="1"/>
    <col min="6153" max="6153" width="12.28515625" style="21" bestFit="1" customWidth="1"/>
    <col min="6154" max="6154" width="6.28515625" style="21" bestFit="1" customWidth="1"/>
    <col min="6155" max="6155" width="11.28515625" style="21" bestFit="1" customWidth="1"/>
    <col min="6156" max="6157" width="12.28515625" style="21" bestFit="1" customWidth="1"/>
    <col min="6158" max="6158" width="6.28515625" style="21" bestFit="1" customWidth="1"/>
    <col min="6159" max="6161" width="11.28515625" style="21" bestFit="1" customWidth="1"/>
    <col min="6162" max="6162" width="6.28515625" style="21" bestFit="1" customWidth="1"/>
    <col min="6163" max="6165" width="11.28515625" style="21" bestFit="1" customWidth="1"/>
    <col min="6166" max="6166" width="6.28515625" style="21" bestFit="1" customWidth="1"/>
    <col min="6167" max="6167" width="10.28515625" style="21" bestFit="1" customWidth="1"/>
    <col min="6168" max="6169" width="11.28515625" style="21" bestFit="1" customWidth="1"/>
    <col min="6170" max="6170" width="6.28515625" style="21" bestFit="1" customWidth="1"/>
    <col min="6171" max="6171" width="10.28515625" style="21" bestFit="1" customWidth="1"/>
    <col min="6172" max="6173" width="11.28515625" style="21" bestFit="1" customWidth="1"/>
    <col min="6174" max="6174" width="6.28515625" style="21" bestFit="1" customWidth="1"/>
    <col min="6175" max="6175" width="10.28515625" style="21" bestFit="1" customWidth="1"/>
    <col min="6176" max="6177" width="11.28515625" style="21" bestFit="1" customWidth="1"/>
    <col min="6178" max="6178" width="7" style="21" bestFit="1" customWidth="1"/>
    <col min="6179" max="6393" width="9.28515625" style="21"/>
    <col min="6394" max="6395" width="10.28515625" style="21" customWidth="1"/>
    <col min="6396" max="6396" width="17.42578125" style="21" customWidth="1"/>
    <col min="6397" max="6397" width="12.28515625" style="21" bestFit="1" customWidth="1"/>
    <col min="6398" max="6398" width="6.7109375" style="21" bestFit="1" customWidth="1"/>
    <col min="6399" max="6400" width="11.28515625" style="21" bestFit="1" customWidth="1"/>
    <col min="6401" max="6401" width="9.5703125" style="21" bestFit="1" customWidth="1"/>
    <col min="6402" max="6402" width="6.28515625" style="21" bestFit="1" customWidth="1"/>
    <col min="6403" max="6403" width="9.28515625" style="21" customWidth="1"/>
    <col min="6404" max="6404" width="9.7109375" style="21" bestFit="1" customWidth="1"/>
    <col min="6405" max="6405" width="11.28515625" style="21" bestFit="1" customWidth="1"/>
    <col min="6406" max="6406" width="6.28515625" style="21" bestFit="1" customWidth="1"/>
    <col min="6407" max="6408" width="11.28515625" style="21" bestFit="1" customWidth="1"/>
    <col min="6409" max="6409" width="12.28515625" style="21" bestFit="1" customWidth="1"/>
    <col min="6410" max="6410" width="6.28515625" style="21" bestFit="1" customWidth="1"/>
    <col min="6411" max="6411" width="11.28515625" style="21" bestFit="1" customWidth="1"/>
    <col min="6412" max="6413" width="12.28515625" style="21" bestFit="1" customWidth="1"/>
    <col min="6414" max="6414" width="6.28515625" style="21" bestFit="1" customWidth="1"/>
    <col min="6415" max="6417" width="11.28515625" style="21" bestFit="1" customWidth="1"/>
    <col min="6418" max="6418" width="6.28515625" style="21" bestFit="1" customWidth="1"/>
    <col min="6419" max="6421" width="11.28515625" style="21" bestFit="1" customWidth="1"/>
    <col min="6422" max="6422" width="6.28515625" style="21" bestFit="1" customWidth="1"/>
    <col min="6423" max="6423" width="10.28515625" style="21" bestFit="1" customWidth="1"/>
    <col min="6424" max="6425" width="11.28515625" style="21" bestFit="1" customWidth="1"/>
    <col min="6426" max="6426" width="6.28515625" style="21" bestFit="1" customWidth="1"/>
    <col min="6427" max="6427" width="10.28515625" style="21" bestFit="1" customWidth="1"/>
    <col min="6428" max="6429" width="11.28515625" style="21" bestFit="1" customWidth="1"/>
    <col min="6430" max="6430" width="6.28515625" style="21" bestFit="1" customWidth="1"/>
    <col min="6431" max="6431" width="10.28515625" style="21" bestFit="1" customWidth="1"/>
    <col min="6432" max="6433" width="11.28515625" style="21" bestFit="1" customWidth="1"/>
    <col min="6434" max="6434" width="7" style="21" bestFit="1" customWidth="1"/>
    <col min="6435" max="6649" width="9.28515625" style="21"/>
    <col min="6650" max="6651" width="10.28515625" style="21" customWidth="1"/>
    <col min="6652" max="6652" width="17.42578125" style="21" customWidth="1"/>
    <col min="6653" max="6653" width="12.28515625" style="21" bestFit="1" customWidth="1"/>
    <col min="6654" max="6654" width="6.7109375" style="21" bestFit="1" customWidth="1"/>
    <col min="6655" max="6656" width="11.28515625" style="21" bestFit="1" customWidth="1"/>
    <col min="6657" max="6657" width="9.5703125" style="21" bestFit="1" customWidth="1"/>
    <col min="6658" max="6658" width="6.28515625" style="21" bestFit="1" customWidth="1"/>
    <col min="6659" max="6659" width="9.28515625" style="21" customWidth="1"/>
    <col min="6660" max="6660" width="9.7109375" style="21" bestFit="1" customWidth="1"/>
    <col min="6661" max="6661" width="11.28515625" style="21" bestFit="1" customWidth="1"/>
    <col min="6662" max="6662" width="6.28515625" style="21" bestFit="1" customWidth="1"/>
    <col min="6663" max="6664" width="11.28515625" style="21" bestFit="1" customWidth="1"/>
    <col min="6665" max="6665" width="12.28515625" style="21" bestFit="1" customWidth="1"/>
    <col min="6666" max="6666" width="6.28515625" style="21" bestFit="1" customWidth="1"/>
    <col min="6667" max="6667" width="11.28515625" style="21" bestFit="1" customWidth="1"/>
    <col min="6668" max="6669" width="12.28515625" style="21" bestFit="1" customWidth="1"/>
    <col min="6670" max="6670" width="6.28515625" style="21" bestFit="1" customWidth="1"/>
    <col min="6671" max="6673" width="11.28515625" style="21" bestFit="1" customWidth="1"/>
    <col min="6674" max="6674" width="6.28515625" style="21" bestFit="1" customWidth="1"/>
    <col min="6675" max="6677" width="11.28515625" style="21" bestFit="1" customWidth="1"/>
    <col min="6678" max="6678" width="6.28515625" style="21" bestFit="1" customWidth="1"/>
    <col min="6679" max="6679" width="10.28515625" style="21" bestFit="1" customWidth="1"/>
    <col min="6680" max="6681" width="11.28515625" style="21" bestFit="1" customWidth="1"/>
    <col min="6682" max="6682" width="6.28515625" style="21" bestFit="1" customWidth="1"/>
    <col min="6683" max="6683" width="10.28515625" style="21" bestFit="1" customWidth="1"/>
    <col min="6684" max="6685" width="11.28515625" style="21" bestFit="1" customWidth="1"/>
    <col min="6686" max="6686" width="6.28515625" style="21" bestFit="1" customWidth="1"/>
    <col min="6687" max="6687" width="10.28515625" style="21" bestFit="1" customWidth="1"/>
    <col min="6688" max="6689" width="11.28515625" style="21" bestFit="1" customWidth="1"/>
    <col min="6690" max="6690" width="7" style="21" bestFit="1" customWidth="1"/>
    <col min="6691" max="6905" width="9.28515625" style="21"/>
    <col min="6906" max="6907" width="10.28515625" style="21" customWidth="1"/>
    <col min="6908" max="6908" width="17.42578125" style="21" customWidth="1"/>
    <col min="6909" max="6909" width="12.28515625" style="21" bestFit="1" customWidth="1"/>
    <col min="6910" max="6910" width="6.7109375" style="21" bestFit="1" customWidth="1"/>
    <col min="6911" max="6912" width="11.28515625" style="21" bestFit="1" customWidth="1"/>
    <col min="6913" max="6913" width="9.5703125" style="21" bestFit="1" customWidth="1"/>
    <col min="6914" max="6914" width="6.28515625" style="21" bestFit="1" customWidth="1"/>
    <col min="6915" max="6915" width="9.28515625" style="21" customWidth="1"/>
    <col min="6916" max="6916" width="9.7109375" style="21" bestFit="1" customWidth="1"/>
    <col min="6917" max="6917" width="11.28515625" style="21" bestFit="1" customWidth="1"/>
    <col min="6918" max="6918" width="6.28515625" style="21" bestFit="1" customWidth="1"/>
    <col min="6919" max="6920" width="11.28515625" style="21" bestFit="1" customWidth="1"/>
    <col min="6921" max="6921" width="12.28515625" style="21" bestFit="1" customWidth="1"/>
    <col min="6922" max="6922" width="6.28515625" style="21" bestFit="1" customWidth="1"/>
    <col min="6923" max="6923" width="11.28515625" style="21" bestFit="1" customWidth="1"/>
    <col min="6924" max="6925" width="12.28515625" style="21" bestFit="1" customWidth="1"/>
    <col min="6926" max="6926" width="6.28515625" style="21" bestFit="1" customWidth="1"/>
    <col min="6927" max="6929" width="11.28515625" style="21" bestFit="1" customWidth="1"/>
    <col min="6930" max="6930" width="6.28515625" style="21" bestFit="1" customWidth="1"/>
    <col min="6931" max="6933" width="11.28515625" style="21" bestFit="1" customWidth="1"/>
    <col min="6934" max="6934" width="6.28515625" style="21" bestFit="1" customWidth="1"/>
    <col min="6935" max="6935" width="10.28515625" style="21" bestFit="1" customWidth="1"/>
    <col min="6936" max="6937" width="11.28515625" style="21" bestFit="1" customWidth="1"/>
    <col min="6938" max="6938" width="6.28515625" style="21" bestFit="1" customWidth="1"/>
    <col min="6939" max="6939" width="10.28515625" style="21" bestFit="1" customWidth="1"/>
    <col min="6940" max="6941" width="11.28515625" style="21" bestFit="1" customWidth="1"/>
    <col min="6942" max="6942" width="6.28515625" style="21" bestFit="1" customWidth="1"/>
    <col min="6943" max="6943" width="10.28515625" style="21" bestFit="1" customWidth="1"/>
    <col min="6944" max="6945" width="11.28515625" style="21" bestFit="1" customWidth="1"/>
    <col min="6946" max="6946" width="7" style="21" bestFit="1" customWidth="1"/>
    <col min="6947" max="7161" width="9.28515625" style="21"/>
    <col min="7162" max="7163" width="10.28515625" style="21" customWidth="1"/>
    <col min="7164" max="7164" width="17.42578125" style="21" customWidth="1"/>
    <col min="7165" max="7165" width="12.28515625" style="21" bestFit="1" customWidth="1"/>
    <col min="7166" max="7166" width="6.7109375" style="21" bestFit="1" customWidth="1"/>
    <col min="7167" max="7168" width="11.28515625" style="21" bestFit="1" customWidth="1"/>
    <col min="7169" max="7169" width="9.5703125" style="21" bestFit="1" customWidth="1"/>
    <col min="7170" max="7170" width="6.28515625" style="21" bestFit="1" customWidth="1"/>
    <col min="7171" max="7171" width="9.28515625" style="21" customWidth="1"/>
    <col min="7172" max="7172" width="9.7109375" style="21" bestFit="1" customWidth="1"/>
    <col min="7173" max="7173" width="11.28515625" style="21" bestFit="1" customWidth="1"/>
    <col min="7174" max="7174" width="6.28515625" style="21" bestFit="1" customWidth="1"/>
    <col min="7175" max="7176" width="11.28515625" style="21" bestFit="1" customWidth="1"/>
    <col min="7177" max="7177" width="12.28515625" style="21" bestFit="1" customWidth="1"/>
    <col min="7178" max="7178" width="6.28515625" style="21" bestFit="1" customWidth="1"/>
    <col min="7179" max="7179" width="11.28515625" style="21" bestFit="1" customWidth="1"/>
    <col min="7180" max="7181" width="12.28515625" style="21" bestFit="1" customWidth="1"/>
    <col min="7182" max="7182" width="6.28515625" style="21" bestFit="1" customWidth="1"/>
    <col min="7183" max="7185" width="11.28515625" style="21" bestFit="1" customWidth="1"/>
    <col min="7186" max="7186" width="6.28515625" style="21" bestFit="1" customWidth="1"/>
    <col min="7187" max="7189" width="11.28515625" style="21" bestFit="1" customWidth="1"/>
    <col min="7190" max="7190" width="6.28515625" style="21" bestFit="1" customWidth="1"/>
    <col min="7191" max="7191" width="10.28515625" style="21" bestFit="1" customWidth="1"/>
    <col min="7192" max="7193" width="11.28515625" style="21" bestFit="1" customWidth="1"/>
    <col min="7194" max="7194" width="6.28515625" style="21" bestFit="1" customWidth="1"/>
    <col min="7195" max="7195" width="10.28515625" style="21" bestFit="1" customWidth="1"/>
    <col min="7196" max="7197" width="11.28515625" style="21" bestFit="1" customWidth="1"/>
    <col min="7198" max="7198" width="6.28515625" style="21" bestFit="1" customWidth="1"/>
    <col min="7199" max="7199" width="10.28515625" style="21" bestFit="1" customWidth="1"/>
    <col min="7200" max="7201" width="11.28515625" style="21" bestFit="1" customWidth="1"/>
    <col min="7202" max="7202" width="7" style="21" bestFit="1" customWidth="1"/>
    <col min="7203" max="7417" width="9.28515625" style="21"/>
    <col min="7418" max="7419" width="10.28515625" style="21" customWidth="1"/>
    <col min="7420" max="7420" width="17.42578125" style="21" customWidth="1"/>
    <col min="7421" max="7421" width="12.28515625" style="21" bestFit="1" customWidth="1"/>
    <col min="7422" max="7422" width="6.7109375" style="21" bestFit="1" customWidth="1"/>
    <col min="7423" max="7424" width="11.28515625" style="21" bestFit="1" customWidth="1"/>
    <col min="7425" max="7425" width="9.5703125" style="21" bestFit="1" customWidth="1"/>
    <col min="7426" max="7426" width="6.28515625" style="21" bestFit="1" customWidth="1"/>
    <col min="7427" max="7427" width="9.28515625" style="21" customWidth="1"/>
    <col min="7428" max="7428" width="9.7109375" style="21" bestFit="1" customWidth="1"/>
    <col min="7429" max="7429" width="11.28515625" style="21" bestFit="1" customWidth="1"/>
    <col min="7430" max="7430" width="6.28515625" style="21" bestFit="1" customWidth="1"/>
    <col min="7431" max="7432" width="11.28515625" style="21" bestFit="1" customWidth="1"/>
    <col min="7433" max="7433" width="12.28515625" style="21" bestFit="1" customWidth="1"/>
    <col min="7434" max="7434" width="6.28515625" style="21" bestFit="1" customWidth="1"/>
    <col min="7435" max="7435" width="11.28515625" style="21" bestFit="1" customWidth="1"/>
    <col min="7436" max="7437" width="12.28515625" style="21" bestFit="1" customWidth="1"/>
    <col min="7438" max="7438" width="6.28515625" style="21" bestFit="1" customWidth="1"/>
    <col min="7439" max="7441" width="11.28515625" style="21" bestFit="1" customWidth="1"/>
    <col min="7442" max="7442" width="6.28515625" style="21" bestFit="1" customWidth="1"/>
    <col min="7443" max="7445" width="11.28515625" style="21" bestFit="1" customWidth="1"/>
    <col min="7446" max="7446" width="6.28515625" style="21" bestFit="1" customWidth="1"/>
    <col min="7447" max="7447" width="10.28515625" style="21" bestFit="1" customWidth="1"/>
    <col min="7448" max="7449" width="11.28515625" style="21" bestFit="1" customWidth="1"/>
    <col min="7450" max="7450" width="6.28515625" style="21" bestFit="1" customWidth="1"/>
    <col min="7451" max="7451" width="10.28515625" style="21" bestFit="1" customWidth="1"/>
    <col min="7452" max="7453" width="11.28515625" style="21" bestFit="1" customWidth="1"/>
    <col min="7454" max="7454" width="6.28515625" style="21" bestFit="1" customWidth="1"/>
    <col min="7455" max="7455" width="10.28515625" style="21" bestFit="1" customWidth="1"/>
    <col min="7456" max="7457" width="11.28515625" style="21" bestFit="1" customWidth="1"/>
    <col min="7458" max="7458" width="7" style="21" bestFit="1" customWidth="1"/>
    <col min="7459" max="7673" width="9.28515625" style="21"/>
    <col min="7674" max="7675" width="10.28515625" style="21" customWidth="1"/>
    <col min="7676" max="7676" width="17.42578125" style="21" customWidth="1"/>
    <col min="7677" max="7677" width="12.28515625" style="21" bestFit="1" customWidth="1"/>
    <col min="7678" max="7678" width="6.7109375" style="21" bestFit="1" customWidth="1"/>
    <col min="7679" max="7680" width="11.28515625" style="21" bestFit="1" customWidth="1"/>
    <col min="7681" max="7681" width="9.5703125" style="21" bestFit="1" customWidth="1"/>
    <col min="7682" max="7682" width="6.28515625" style="21" bestFit="1" customWidth="1"/>
    <col min="7683" max="7683" width="9.28515625" style="21" customWidth="1"/>
    <col min="7684" max="7684" width="9.7109375" style="21" bestFit="1" customWidth="1"/>
    <col min="7685" max="7685" width="11.28515625" style="21" bestFit="1" customWidth="1"/>
    <col min="7686" max="7686" width="6.28515625" style="21" bestFit="1" customWidth="1"/>
    <col min="7687" max="7688" width="11.28515625" style="21" bestFit="1" customWidth="1"/>
    <col min="7689" max="7689" width="12.28515625" style="21" bestFit="1" customWidth="1"/>
    <col min="7690" max="7690" width="6.28515625" style="21" bestFit="1" customWidth="1"/>
    <col min="7691" max="7691" width="11.28515625" style="21" bestFit="1" customWidth="1"/>
    <col min="7692" max="7693" width="12.28515625" style="21" bestFit="1" customWidth="1"/>
    <col min="7694" max="7694" width="6.28515625" style="21" bestFit="1" customWidth="1"/>
    <col min="7695" max="7697" width="11.28515625" style="21" bestFit="1" customWidth="1"/>
    <col min="7698" max="7698" width="6.28515625" style="21" bestFit="1" customWidth="1"/>
    <col min="7699" max="7701" width="11.28515625" style="21" bestFit="1" customWidth="1"/>
    <col min="7702" max="7702" width="6.28515625" style="21" bestFit="1" customWidth="1"/>
    <col min="7703" max="7703" width="10.28515625" style="21" bestFit="1" customWidth="1"/>
    <col min="7704" max="7705" width="11.28515625" style="21" bestFit="1" customWidth="1"/>
    <col min="7706" max="7706" width="6.28515625" style="21" bestFit="1" customWidth="1"/>
    <col min="7707" max="7707" width="10.28515625" style="21" bestFit="1" customWidth="1"/>
    <col min="7708" max="7709" width="11.28515625" style="21" bestFit="1" customWidth="1"/>
    <col min="7710" max="7710" width="6.28515625" style="21" bestFit="1" customWidth="1"/>
    <col min="7711" max="7711" width="10.28515625" style="21" bestFit="1" customWidth="1"/>
    <col min="7712" max="7713" width="11.28515625" style="21" bestFit="1" customWidth="1"/>
    <col min="7714" max="7714" width="7" style="21" bestFit="1" customWidth="1"/>
    <col min="7715" max="7929" width="9.28515625" style="21"/>
    <col min="7930" max="7931" width="10.28515625" style="21" customWidth="1"/>
    <col min="7932" max="7932" width="17.42578125" style="21" customWidth="1"/>
    <col min="7933" max="7933" width="12.28515625" style="21" bestFit="1" customWidth="1"/>
    <col min="7934" max="7934" width="6.7109375" style="21" bestFit="1" customWidth="1"/>
    <col min="7935" max="7936" width="11.28515625" style="21" bestFit="1" customWidth="1"/>
    <col min="7937" max="7937" width="9.5703125" style="21" bestFit="1" customWidth="1"/>
    <col min="7938" max="7938" width="6.28515625" style="21" bestFit="1" customWidth="1"/>
    <col min="7939" max="7939" width="9.28515625" style="21" customWidth="1"/>
    <col min="7940" max="7940" width="9.7109375" style="21" bestFit="1" customWidth="1"/>
    <col min="7941" max="7941" width="11.28515625" style="21" bestFit="1" customWidth="1"/>
    <col min="7942" max="7942" width="6.28515625" style="21" bestFit="1" customWidth="1"/>
    <col min="7943" max="7944" width="11.28515625" style="21" bestFit="1" customWidth="1"/>
    <col min="7945" max="7945" width="12.28515625" style="21" bestFit="1" customWidth="1"/>
    <col min="7946" max="7946" width="6.28515625" style="21" bestFit="1" customWidth="1"/>
    <col min="7947" max="7947" width="11.28515625" style="21" bestFit="1" customWidth="1"/>
    <col min="7948" max="7949" width="12.28515625" style="21" bestFit="1" customWidth="1"/>
    <col min="7950" max="7950" width="6.28515625" style="21" bestFit="1" customWidth="1"/>
    <col min="7951" max="7953" width="11.28515625" style="21" bestFit="1" customWidth="1"/>
    <col min="7954" max="7954" width="6.28515625" style="21" bestFit="1" customWidth="1"/>
    <col min="7955" max="7957" width="11.28515625" style="21" bestFit="1" customWidth="1"/>
    <col min="7958" max="7958" width="6.28515625" style="21" bestFit="1" customWidth="1"/>
    <col min="7959" max="7959" width="10.28515625" style="21" bestFit="1" customWidth="1"/>
    <col min="7960" max="7961" width="11.28515625" style="21" bestFit="1" customWidth="1"/>
    <col min="7962" max="7962" width="6.28515625" style="21" bestFit="1" customWidth="1"/>
    <col min="7963" max="7963" width="10.28515625" style="21" bestFit="1" customWidth="1"/>
    <col min="7964" max="7965" width="11.28515625" style="21" bestFit="1" customWidth="1"/>
    <col min="7966" max="7966" width="6.28515625" style="21" bestFit="1" customWidth="1"/>
    <col min="7967" max="7967" width="10.28515625" style="21" bestFit="1" customWidth="1"/>
    <col min="7968" max="7969" width="11.28515625" style="21" bestFit="1" customWidth="1"/>
    <col min="7970" max="7970" width="7" style="21" bestFit="1" customWidth="1"/>
    <col min="7971" max="8185" width="9.28515625" style="21"/>
    <col min="8186" max="8187" width="10.28515625" style="21" customWidth="1"/>
    <col min="8188" max="8188" width="17.42578125" style="21" customWidth="1"/>
    <col min="8189" max="8189" width="12.28515625" style="21" bestFit="1" customWidth="1"/>
    <col min="8190" max="8190" width="6.7109375" style="21" bestFit="1" customWidth="1"/>
    <col min="8191" max="8192" width="11.28515625" style="21" bestFit="1" customWidth="1"/>
    <col min="8193" max="8193" width="9.5703125" style="21" bestFit="1" customWidth="1"/>
    <col min="8194" max="8194" width="6.28515625" style="21" bestFit="1" customWidth="1"/>
    <col min="8195" max="8195" width="9.28515625" style="21" customWidth="1"/>
    <col min="8196" max="8196" width="9.7109375" style="21" bestFit="1" customWidth="1"/>
    <col min="8197" max="8197" width="11.28515625" style="21" bestFit="1" customWidth="1"/>
    <col min="8198" max="8198" width="6.28515625" style="21" bestFit="1" customWidth="1"/>
    <col min="8199" max="8200" width="11.28515625" style="21" bestFit="1" customWidth="1"/>
    <col min="8201" max="8201" width="12.28515625" style="21" bestFit="1" customWidth="1"/>
    <col min="8202" max="8202" width="6.28515625" style="21" bestFit="1" customWidth="1"/>
    <col min="8203" max="8203" width="11.28515625" style="21" bestFit="1" customWidth="1"/>
    <col min="8204" max="8205" width="12.28515625" style="21" bestFit="1" customWidth="1"/>
    <col min="8206" max="8206" width="6.28515625" style="21" bestFit="1" customWidth="1"/>
    <col min="8207" max="8209" width="11.28515625" style="21" bestFit="1" customWidth="1"/>
    <col min="8210" max="8210" width="6.28515625" style="21" bestFit="1" customWidth="1"/>
    <col min="8211" max="8213" width="11.28515625" style="21" bestFit="1" customWidth="1"/>
    <col min="8214" max="8214" width="6.28515625" style="21" bestFit="1" customWidth="1"/>
    <col min="8215" max="8215" width="10.28515625" style="21" bestFit="1" customWidth="1"/>
    <col min="8216" max="8217" width="11.28515625" style="21" bestFit="1" customWidth="1"/>
    <col min="8218" max="8218" width="6.28515625" style="21" bestFit="1" customWidth="1"/>
    <col min="8219" max="8219" width="10.28515625" style="21" bestFit="1" customWidth="1"/>
    <col min="8220" max="8221" width="11.28515625" style="21" bestFit="1" customWidth="1"/>
    <col min="8222" max="8222" width="6.28515625" style="21" bestFit="1" customWidth="1"/>
    <col min="8223" max="8223" width="10.28515625" style="21" bestFit="1" customWidth="1"/>
    <col min="8224" max="8225" width="11.28515625" style="21" bestFit="1" customWidth="1"/>
    <col min="8226" max="8226" width="7" style="21" bestFit="1" customWidth="1"/>
    <col min="8227" max="8441" width="9.28515625" style="21"/>
    <col min="8442" max="8443" width="10.28515625" style="21" customWidth="1"/>
    <col min="8444" max="8444" width="17.42578125" style="21" customWidth="1"/>
    <col min="8445" max="8445" width="12.28515625" style="21" bestFit="1" customWidth="1"/>
    <col min="8446" max="8446" width="6.7109375" style="21" bestFit="1" customWidth="1"/>
    <col min="8447" max="8448" width="11.28515625" style="21" bestFit="1" customWidth="1"/>
    <col min="8449" max="8449" width="9.5703125" style="21" bestFit="1" customWidth="1"/>
    <col min="8450" max="8450" width="6.28515625" style="21" bestFit="1" customWidth="1"/>
    <col min="8451" max="8451" width="9.28515625" style="21" customWidth="1"/>
    <col min="8452" max="8452" width="9.7109375" style="21" bestFit="1" customWidth="1"/>
    <col min="8453" max="8453" width="11.28515625" style="21" bestFit="1" customWidth="1"/>
    <col min="8454" max="8454" width="6.28515625" style="21" bestFit="1" customWidth="1"/>
    <col min="8455" max="8456" width="11.28515625" style="21" bestFit="1" customWidth="1"/>
    <col min="8457" max="8457" width="12.28515625" style="21" bestFit="1" customWidth="1"/>
    <col min="8458" max="8458" width="6.28515625" style="21" bestFit="1" customWidth="1"/>
    <col min="8459" max="8459" width="11.28515625" style="21" bestFit="1" customWidth="1"/>
    <col min="8460" max="8461" width="12.28515625" style="21" bestFit="1" customWidth="1"/>
    <col min="8462" max="8462" width="6.28515625" style="21" bestFit="1" customWidth="1"/>
    <col min="8463" max="8465" width="11.28515625" style="21" bestFit="1" customWidth="1"/>
    <col min="8466" max="8466" width="6.28515625" style="21" bestFit="1" customWidth="1"/>
    <col min="8467" max="8469" width="11.28515625" style="21" bestFit="1" customWidth="1"/>
    <col min="8470" max="8470" width="6.28515625" style="21" bestFit="1" customWidth="1"/>
    <col min="8471" max="8471" width="10.28515625" style="21" bestFit="1" customWidth="1"/>
    <col min="8472" max="8473" width="11.28515625" style="21" bestFit="1" customWidth="1"/>
    <col min="8474" max="8474" width="6.28515625" style="21" bestFit="1" customWidth="1"/>
    <col min="8475" max="8475" width="10.28515625" style="21" bestFit="1" customWidth="1"/>
    <col min="8476" max="8477" width="11.28515625" style="21" bestFit="1" customWidth="1"/>
    <col min="8478" max="8478" width="6.28515625" style="21" bestFit="1" customWidth="1"/>
    <col min="8479" max="8479" width="10.28515625" style="21" bestFit="1" customWidth="1"/>
    <col min="8480" max="8481" width="11.28515625" style="21" bestFit="1" customWidth="1"/>
    <col min="8482" max="8482" width="7" style="21" bestFit="1" customWidth="1"/>
    <col min="8483" max="8697" width="9.28515625" style="21"/>
    <col min="8698" max="8699" width="10.28515625" style="21" customWidth="1"/>
    <col min="8700" max="8700" width="17.42578125" style="21" customWidth="1"/>
    <col min="8701" max="8701" width="12.28515625" style="21" bestFit="1" customWidth="1"/>
    <col min="8702" max="8702" width="6.7109375" style="21" bestFit="1" customWidth="1"/>
    <col min="8703" max="8704" width="11.28515625" style="21" bestFit="1" customWidth="1"/>
    <col min="8705" max="8705" width="9.5703125" style="21" bestFit="1" customWidth="1"/>
    <col min="8706" max="8706" width="6.28515625" style="21" bestFit="1" customWidth="1"/>
    <col min="8707" max="8707" width="9.28515625" style="21" customWidth="1"/>
    <col min="8708" max="8708" width="9.7109375" style="21" bestFit="1" customWidth="1"/>
    <col min="8709" max="8709" width="11.28515625" style="21" bestFit="1" customWidth="1"/>
    <col min="8710" max="8710" width="6.28515625" style="21" bestFit="1" customWidth="1"/>
    <col min="8711" max="8712" width="11.28515625" style="21" bestFit="1" customWidth="1"/>
    <col min="8713" max="8713" width="12.28515625" style="21" bestFit="1" customWidth="1"/>
    <col min="8714" max="8714" width="6.28515625" style="21" bestFit="1" customWidth="1"/>
    <col min="8715" max="8715" width="11.28515625" style="21" bestFit="1" customWidth="1"/>
    <col min="8716" max="8717" width="12.28515625" style="21" bestFit="1" customWidth="1"/>
    <col min="8718" max="8718" width="6.28515625" style="21" bestFit="1" customWidth="1"/>
    <col min="8719" max="8721" width="11.28515625" style="21" bestFit="1" customWidth="1"/>
    <col min="8722" max="8722" width="6.28515625" style="21" bestFit="1" customWidth="1"/>
    <col min="8723" max="8725" width="11.28515625" style="21" bestFit="1" customWidth="1"/>
    <col min="8726" max="8726" width="6.28515625" style="21" bestFit="1" customWidth="1"/>
    <col min="8727" max="8727" width="10.28515625" style="21" bestFit="1" customWidth="1"/>
    <col min="8728" max="8729" width="11.28515625" style="21" bestFit="1" customWidth="1"/>
    <col min="8730" max="8730" width="6.28515625" style="21" bestFit="1" customWidth="1"/>
    <col min="8731" max="8731" width="10.28515625" style="21" bestFit="1" customWidth="1"/>
    <col min="8732" max="8733" width="11.28515625" style="21" bestFit="1" customWidth="1"/>
    <col min="8734" max="8734" width="6.28515625" style="21" bestFit="1" customWidth="1"/>
    <col min="8735" max="8735" width="10.28515625" style="21" bestFit="1" customWidth="1"/>
    <col min="8736" max="8737" width="11.28515625" style="21" bestFit="1" customWidth="1"/>
    <col min="8738" max="8738" width="7" style="21" bestFit="1" customWidth="1"/>
    <col min="8739" max="8953" width="9.28515625" style="21"/>
    <col min="8954" max="8955" width="10.28515625" style="21" customWidth="1"/>
    <col min="8956" max="8956" width="17.42578125" style="21" customWidth="1"/>
    <col min="8957" max="8957" width="12.28515625" style="21" bestFit="1" customWidth="1"/>
    <col min="8958" max="8958" width="6.7109375" style="21" bestFit="1" customWidth="1"/>
    <col min="8959" max="8960" width="11.28515625" style="21" bestFit="1" customWidth="1"/>
    <col min="8961" max="8961" width="9.5703125" style="21" bestFit="1" customWidth="1"/>
    <col min="8962" max="8962" width="6.28515625" style="21" bestFit="1" customWidth="1"/>
    <col min="8963" max="8963" width="9.28515625" style="21" customWidth="1"/>
    <col min="8964" max="8964" width="9.7109375" style="21" bestFit="1" customWidth="1"/>
    <col min="8965" max="8965" width="11.28515625" style="21" bestFit="1" customWidth="1"/>
    <col min="8966" max="8966" width="6.28515625" style="21" bestFit="1" customWidth="1"/>
    <col min="8967" max="8968" width="11.28515625" style="21" bestFit="1" customWidth="1"/>
    <col min="8969" max="8969" width="12.28515625" style="21" bestFit="1" customWidth="1"/>
    <col min="8970" max="8970" width="6.28515625" style="21" bestFit="1" customWidth="1"/>
    <col min="8971" max="8971" width="11.28515625" style="21" bestFit="1" customWidth="1"/>
    <col min="8972" max="8973" width="12.28515625" style="21" bestFit="1" customWidth="1"/>
    <col min="8974" max="8974" width="6.28515625" style="21" bestFit="1" customWidth="1"/>
    <col min="8975" max="8977" width="11.28515625" style="21" bestFit="1" customWidth="1"/>
    <col min="8978" max="8978" width="6.28515625" style="21" bestFit="1" customWidth="1"/>
    <col min="8979" max="8981" width="11.28515625" style="21" bestFit="1" customWidth="1"/>
    <col min="8982" max="8982" width="6.28515625" style="21" bestFit="1" customWidth="1"/>
    <col min="8983" max="8983" width="10.28515625" style="21" bestFit="1" customWidth="1"/>
    <col min="8984" max="8985" width="11.28515625" style="21" bestFit="1" customWidth="1"/>
    <col min="8986" max="8986" width="6.28515625" style="21" bestFit="1" customWidth="1"/>
    <col min="8987" max="8987" width="10.28515625" style="21" bestFit="1" customWidth="1"/>
    <col min="8988" max="8989" width="11.28515625" style="21" bestFit="1" customWidth="1"/>
    <col min="8990" max="8990" width="6.28515625" style="21" bestFit="1" customWidth="1"/>
    <col min="8991" max="8991" width="10.28515625" style="21" bestFit="1" customWidth="1"/>
    <col min="8992" max="8993" width="11.28515625" style="21" bestFit="1" customWidth="1"/>
    <col min="8994" max="8994" width="7" style="21" bestFit="1" customWidth="1"/>
    <col min="8995" max="9209" width="9.28515625" style="21"/>
    <col min="9210" max="9211" width="10.28515625" style="21" customWidth="1"/>
    <col min="9212" max="9212" width="17.42578125" style="21" customWidth="1"/>
    <col min="9213" max="9213" width="12.28515625" style="21" bestFit="1" customWidth="1"/>
    <col min="9214" max="9214" width="6.7109375" style="21" bestFit="1" customWidth="1"/>
    <col min="9215" max="9216" width="11.28515625" style="21" bestFit="1" customWidth="1"/>
    <col min="9217" max="9217" width="9.5703125" style="21" bestFit="1" customWidth="1"/>
    <col min="9218" max="9218" width="6.28515625" style="21" bestFit="1" customWidth="1"/>
    <col min="9219" max="9219" width="9.28515625" style="21" customWidth="1"/>
    <col min="9220" max="9220" width="9.7109375" style="21" bestFit="1" customWidth="1"/>
    <col min="9221" max="9221" width="11.28515625" style="21" bestFit="1" customWidth="1"/>
    <col min="9222" max="9222" width="6.28515625" style="21" bestFit="1" customWidth="1"/>
    <col min="9223" max="9224" width="11.28515625" style="21" bestFit="1" customWidth="1"/>
    <col min="9225" max="9225" width="12.28515625" style="21" bestFit="1" customWidth="1"/>
    <col min="9226" max="9226" width="6.28515625" style="21" bestFit="1" customWidth="1"/>
    <col min="9227" max="9227" width="11.28515625" style="21" bestFit="1" customWidth="1"/>
    <col min="9228" max="9229" width="12.28515625" style="21" bestFit="1" customWidth="1"/>
    <col min="9230" max="9230" width="6.28515625" style="21" bestFit="1" customWidth="1"/>
    <col min="9231" max="9233" width="11.28515625" style="21" bestFit="1" customWidth="1"/>
    <col min="9234" max="9234" width="6.28515625" style="21" bestFit="1" customWidth="1"/>
    <col min="9235" max="9237" width="11.28515625" style="21" bestFit="1" customWidth="1"/>
    <col min="9238" max="9238" width="6.28515625" style="21" bestFit="1" customWidth="1"/>
    <col min="9239" max="9239" width="10.28515625" style="21" bestFit="1" customWidth="1"/>
    <col min="9240" max="9241" width="11.28515625" style="21" bestFit="1" customWidth="1"/>
    <col min="9242" max="9242" width="6.28515625" style="21" bestFit="1" customWidth="1"/>
    <col min="9243" max="9243" width="10.28515625" style="21" bestFit="1" customWidth="1"/>
    <col min="9244" max="9245" width="11.28515625" style="21" bestFit="1" customWidth="1"/>
    <col min="9246" max="9246" width="6.28515625" style="21" bestFit="1" customWidth="1"/>
    <col min="9247" max="9247" width="10.28515625" style="21" bestFit="1" customWidth="1"/>
    <col min="9248" max="9249" width="11.28515625" style="21" bestFit="1" customWidth="1"/>
    <col min="9250" max="9250" width="7" style="21" bestFit="1" customWidth="1"/>
    <col min="9251" max="9465" width="9.28515625" style="21"/>
    <col min="9466" max="9467" width="10.28515625" style="21" customWidth="1"/>
    <col min="9468" max="9468" width="17.42578125" style="21" customWidth="1"/>
    <col min="9469" max="9469" width="12.28515625" style="21" bestFit="1" customWidth="1"/>
    <col min="9470" max="9470" width="6.7109375" style="21" bestFit="1" customWidth="1"/>
    <col min="9471" max="9472" width="11.28515625" style="21" bestFit="1" customWidth="1"/>
    <col min="9473" max="9473" width="9.5703125" style="21" bestFit="1" customWidth="1"/>
    <col min="9474" max="9474" width="6.28515625" style="21" bestFit="1" customWidth="1"/>
    <col min="9475" max="9475" width="9.28515625" style="21" customWidth="1"/>
    <col min="9476" max="9476" width="9.7109375" style="21" bestFit="1" customWidth="1"/>
    <col min="9477" max="9477" width="11.28515625" style="21" bestFit="1" customWidth="1"/>
    <col min="9478" max="9478" width="6.28515625" style="21" bestFit="1" customWidth="1"/>
    <col min="9479" max="9480" width="11.28515625" style="21" bestFit="1" customWidth="1"/>
    <col min="9481" max="9481" width="12.28515625" style="21" bestFit="1" customWidth="1"/>
    <col min="9482" max="9482" width="6.28515625" style="21" bestFit="1" customWidth="1"/>
    <col min="9483" max="9483" width="11.28515625" style="21" bestFit="1" customWidth="1"/>
    <col min="9484" max="9485" width="12.28515625" style="21" bestFit="1" customWidth="1"/>
    <col min="9486" max="9486" width="6.28515625" style="21" bestFit="1" customWidth="1"/>
    <col min="9487" max="9489" width="11.28515625" style="21" bestFit="1" customWidth="1"/>
    <col min="9490" max="9490" width="6.28515625" style="21" bestFit="1" customWidth="1"/>
    <col min="9491" max="9493" width="11.28515625" style="21" bestFit="1" customWidth="1"/>
    <col min="9494" max="9494" width="6.28515625" style="21" bestFit="1" customWidth="1"/>
    <col min="9495" max="9495" width="10.28515625" style="21" bestFit="1" customWidth="1"/>
    <col min="9496" max="9497" width="11.28515625" style="21" bestFit="1" customWidth="1"/>
    <col min="9498" max="9498" width="6.28515625" style="21" bestFit="1" customWidth="1"/>
    <col min="9499" max="9499" width="10.28515625" style="21" bestFit="1" customWidth="1"/>
    <col min="9500" max="9501" width="11.28515625" style="21" bestFit="1" customWidth="1"/>
    <col min="9502" max="9502" width="6.28515625" style="21" bestFit="1" customWidth="1"/>
    <col min="9503" max="9503" width="10.28515625" style="21" bestFit="1" customWidth="1"/>
    <col min="9504" max="9505" width="11.28515625" style="21" bestFit="1" customWidth="1"/>
    <col min="9506" max="9506" width="7" style="21" bestFit="1" customWidth="1"/>
    <col min="9507" max="9721" width="9.28515625" style="21"/>
    <col min="9722" max="9723" width="10.28515625" style="21" customWidth="1"/>
    <col min="9724" max="9724" width="17.42578125" style="21" customWidth="1"/>
    <col min="9725" max="9725" width="12.28515625" style="21" bestFit="1" customWidth="1"/>
    <col min="9726" max="9726" width="6.7109375" style="21" bestFit="1" customWidth="1"/>
    <col min="9727" max="9728" width="11.28515625" style="21" bestFit="1" customWidth="1"/>
    <col min="9729" max="9729" width="9.5703125" style="21" bestFit="1" customWidth="1"/>
    <col min="9730" max="9730" width="6.28515625" style="21" bestFit="1" customWidth="1"/>
    <col min="9731" max="9731" width="9.28515625" style="21" customWidth="1"/>
    <col min="9732" max="9732" width="9.7109375" style="21" bestFit="1" customWidth="1"/>
    <col min="9733" max="9733" width="11.28515625" style="21" bestFit="1" customWidth="1"/>
    <col min="9734" max="9734" width="6.28515625" style="21" bestFit="1" customWidth="1"/>
    <col min="9735" max="9736" width="11.28515625" style="21" bestFit="1" customWidth="1"/>
    <col min="9737" max="9737" width="12.28515625" style="21" bestFit="1" customWidth="1"/>
    <col min="9738" max="9738" width="6.28515625" style="21" bestFit="1" customWidth="1"/>
    <col min="9739" max="9739" width="11.28515625" style="21" bestFit="1" customWidth="1"/>
    <col min="9740" max="9741" width="12.28515625" style="21" bestFit="1" customWidth="1"/>
    <col min="9742" max="9742" width="6.28515625" style="21" bestFit="1" customWidth="1"/>
    <col min="9743" max="9745" width="11.28515625" style="21" bestFit="1" customWidth="1"/>
    <col min="9746" max="9746" width="6.28515625" style="21" bestFit="1" customWidth="1"/>
    <col min="9747" max="9749" width="11.28515625" style="21" bestFit="1" customWidth="1"/>
    <col min="9750" max="9750" width="6.28515625" style="21" bestFit="1" customWidth="1"/>
    <col min="9751" max="9751" width="10.28515625" style="21" bestFit="1" customWidth="1"/>
    <col min="9752" max="9753" width="11.28515625" style="21" bestFit="1" customWidth="1"/>
    <col min="9754" max="9754" width="6.28515625" style="21" bestFit="1" customWidth="1"/>
    <col min="9755" max="9755" width="10.28515625" style="21" bestFit="1" customWidth="1"/>
    <col min="9756" max="9757" width="11.28515625" style="21" bestFit="1" customWidth="1"/>
    <col min="9758" max="9758" width="6.28515625" style="21" bestFit="1" customWidth="1"/>
    <col min="9759" max="9759" width="10.28515625" style="21" bestFit="1" customWidth="1"/>
    <col min="9760" max="9761" width="11.28515625" style="21" bestFit="1" customWidth="1"/>
    <col min="9762" max="9762" width="7" style="21" bestFit="1" customWidth="1"/>
    <col min="9763" max="9977" width="9.28515625" style="21"/>
    <col min="9978" max="9979" width="10.28515625" style="21" customWidth="1"/>
    <col min="9980" max="9980" width="17.42578125" style="21" customWidth="1"/>
    <col min="9981" max="9981" width="12.28515625" style="21" bestFit="1" customWidth="1"/>
    <col min="9982" max="9982" width="6.7109375" style="21" bestFit="1" customWidth="1"/>
    <col min="9983" max="9984" width="11.28515625" style="21" bestFit="1" customWidth="1"/>
    <col min="9985" max="9985" width="9.5703125" style="21" bestFit="1" customWidth="1"/>
    <col min="9986" max="9986" width="6.28515625" style="21" bestFit="1" customWidth="1"/>
    <col min="9987" max="9987" width="9.28515625" style="21" customWidth="1"/>
    <col min="9988" max="9988" width="9.7109375" style="21" bestFit="1" customWidth="1"/>
    <col min="9989" max="9989" width="11.28515625" style="21" bestFit="1" customWidth="1"/>
    <col min="9990" max="9990" width="6.28515625" style="21" bestFit="1" customWidth="1"/>
    <col min="9991" max="9992" width="11.28515625" style="21" bestFit="1" customWidth="1"/>
    <col min="9993" max="9993" width="12.28515625" style="21" bestFit="1" customWidth="1"/>
    <col min="9994" max="9994" width="6.28515625" style="21" bestFit="1" customWidth="1"/>
    <col min="9995" max="9995" width="11.28515625" style="21" bestFit="1" customWidth="1"/>
    <col min="9996" max="9997" width="12.28515625" style="21" bestFit="1" customWidth="1"/>
    <col min="9998" max="9998" width="6.28515625" style="21" bestFit="1" customWidth="1"/>
    <col min="9999" max="10001" width="11.28515625" style="21" bestFit="1" customWidth="1"/>
    <col min="10002" max="10002" width="6.28515625" style="21" bestFit="1" customWidth="1"/>
    <col min="10003" max="10005" width="11.28515625" style="21" bestFit="1" customWidth="1"/>
    <col min="10006" max="10006" width="6.28515625" style="21" bestFit="1" customWidth="1"/>
    <col min="10007" max="10007" width="10.28515625" style="21" bestFit="1" customWidth="1"/>
    <col min="10008" max="10009" width="11.28515625" style="21" bestFit="1" customWidth="1"/>
    <col min="10010" max="10010" width="6.28515625" style="21" bestFit="1" customWidth="1"/>
    <col min="10011" max="10011" width="10.28515625" style="21" bestFit="1" customWidth="1"/>
    <col min="10012" max="10013" width="11.28515625" style="21" bestFit="1" customWidth="1"/>
    <col min="10014" max="10014" width="6.28515625" style="21" bestFit="1" customWidth="1"/>
    <col min="10015" max="10015" width="10.28515625" style="21" bestFit="1" customWidth="1"/>
    <col min="10016" max="10017" width="11.28515625" style="21" bestFit="1" customWidth="1"/>
    <col min="10018" max="10018" width="7" style="21" bestFit="1" customWidth="1"/>
    <col min="10019" max="10233" width="9.28515625" style="21"/>
    <col min="10234" max="10235" width="10.28515625" style="21" customWidth="1"/>
    <col min="10236" max="10236" width="17.42578125" style="21" customWidth="1"/>
    <col min="10237" max="10237" width="12.28515625" style="21" bestFit="1" customWidth="1"/>
    <col min="10238" max="10238" width="6.7109375" style="21" bestFit="1" customWidth="1"/>
    <col min="10239" max="10240" width="11.28515625" style="21" bestFit="1" customWidth="1"/>
    <col min="10241" max="10241" width="9.5703125" style="21" bestFit="1" customWidth="1"/>
    <col min="10242" max="10242" width="6.28515625" style="21" bestFit="1" customWidth="1"/>
    <col min="10243" max="10243" width="9.28515625" style="21" customWidth="1"/>
    <col min="10244" max="10244" width="9.7109375" style="21" bestFit="1" customWidth="1"/>
    <col min="10245" max="10245" width="11.28515625" style="21" bestFit="1" customWidth="1"/>
    <col min="10246" max="10246" width="6.28515625" style="21" bestFit="1" customWidth="1"/>
    <col min="10247" max="10248" width="11.28515625" style="21" bestFit="1" customWidth="1"/>
    <col min="10249" max="10249" width="12.28515625" style="21" bestFit="1" customWidth="1"/>
    <col min="10250" max="10250" width="6.28515625" style="21" bestFit="1" customWidth="1"/>
    <col min="10251" max="10251" width="11.28515625" style="21" bestFit="1" customWidth="1"/>
    <col min="10252" max="10253" width="12.28515625" style="21" bestFit="1" customWidth="1"/>
    <col min="10254" max="10254" width="6.28515625" style="21" bestFit="1" customWidth="1"/>
    <col min="10255" max="10257" width="11.28515625" style="21" bestFit="1" customWidth="1"/>
    <col min="10258" max="10258" width="6.28515625" style="21" bestFit="1" customWidth="1"/>
    <col min="10259" max="10261" width="11.28515625" style="21" bestFit="1" customWidth="1"/>
    <col min="10262" max="10262" width="6.28515625" style="21" bestFit="1" customWidth="1"/>
    <col min="10263" max="10263" width="10.28515625" style="21" bestFit="1" customWidth="1"/>
    <col min="10264" max="10265" width="11.28515625" style="21" bestFit="1" customWidth="1"/>
    <col min="10266" max="10266" width="6.28515625" style="21" bestFit="1" customWidth="1"/>
    <col min="10267" max="10267" width="10.28515625" style="21" bestFit="1" customWidth="1"/>
    <col min="10268" max="10269" width="11.28515625" style="21" bestFit="1" customWidth="1"/>
    <col min="10270" max="10270" width="6.28515625" style="21" bestFit="1" customWidth="1"/>
    <col min="10271" max="10271" width="10.28515625" style="21" bestFit="1" customWidth="1"/>
    <col min="10272" max="10273" width="11.28515625" style="21" bestFit="1" customWidth="1"/>
    <col min="10274" max="10274" width="7" style="21" bestFit="1" customWidth="1"/>
    <col min="10275" max="10489" width="9.28515625" style="21"/>
    <col min="10490" max="10491" width="10.28515625" style="21" customWidth="1"/>
    <col min="10492" max="10492" width="17.42578125" style="21" customWidth="1"/>
    <col min="10493" max="10493" width="12.28515625" style="21" bestFit="1" customWidth="1"/>
    <col min="10494" max="10494" width="6.7109375" style="21" bestFit="1" customWidth="1"/>
    <col min="10495" max="10496" width="11.28515625" style="21" bestFit="1" customWidth="1"/>
    <col min="10497" max="10497" width="9.5703125" style="21" bestFit="1" customWidth="1"/>
    <col min="10498" max="10498" width="6.28515625" style="21" bestFit="1" customWidth="1"/>
    <col min="10499" max="10499" width="9.28515625" style="21" customWidth="1"/>
    <col min="10500" max="10500" width="9.7109375" style="21" bestFit="1" customWidth="1"/>
    <col min="10501" max="10501" width="11.28515625" style="21" bestFit="1" customWidth="1"/>
    <col min="10502" max="10502" width="6.28515625" style="21" bestFit="1" customWidth="1"/>
    <col min="10503" max="10504" width="11.28515625" style="21" bestFit="1" customWidth="1"/>
    <col min="10505" max="10505" width="12.28515625" style="21" bestFit="1" customWidth="1"/>
    <col min="10506" max="10506" width="6.28515625" style="21" bestFit="1" customWidth="1"/>
    <col min="10507" max="10507" width="11.28515625" style="21" bestFit="1" customWidth="1"/>
    <col min="10508" max="10509" width="12.28515625" style="21" bestFit="1" customWidth="1"/>
    <col min="10510" max="10510" width="6.28515625" style="21" bestFit="1" customWidth="1"/>
    <col min="10511" max="10513" width="11.28515625" style="21" bestFit="1" customWidth="1"/>
    <col min="10514" max="10514" width="6.28515625" style="21" bestFit="1" customWidth="1"/>
    <col min="10515" max="10517" width="11.28515625" style="21" bestFit="1" customWidth="1"/>
    <col min="10518" max="10518" width="6.28515625" style="21" bestFit="1" customWidth="1"/>
    <col min="10519" max="10519" width="10.28515625" style="21" bestFit="1" customWidth="1"/>
    <col min="10520" max="10521" width="11.28515625" style="21" bestFit="1" customWidth="1"/>
    <col min="10522" max="10522" width="6.28515625" style="21" bestFit="1" customWidth="1"/>
    <col min="10523" max="10523" width="10.28515625" style="21" bestFit="1" customWidth="1"/>
    <col min="10524" max="10525" width="11.28515625" style="21" bestFit="1" customWidth="1"/>
    <col min="10526" max="10526" width="6.28515625" style="21" bestFit="1" customWidth="1"/>
    <col min="10527" max="10527" width="10.28515625" style="21" bestFit="1" customWidth="1"/>
    <col min="10528" max="10529" width="11.28515625" style="21" bestFit="1" customWidth="1"/>
    <col min="10530" max="10530" width="7" style="21" bestFit="1" customWidth="1"/>
    <col min="10531" max="10745" width="9.28515625" style="21"/>
    <col min="10746" max="10747" width="10.28515625" style="21" customWidth="1"/>
    <col min="10748" max="10748" width="17.42578125" style="21" customWidth="1"/>
    <col min="10749" max="10749" width="12.28515625" style="21" bestFit="1" customWidth="1"/>
    <col min="10750" max="10750" width="6.7109375" style="21" bestFit="1" customWidth="1"/>
    <col min="10751" max="10752" width="11.28515625" style="21" bestFit="1" customWidth="1"/>
    <col min="10753" max="10753" width="9.5703125" style="21" bestFit="1" customWidth="1"/>
    <col min="10754" max="10754" width="6.28515625" style="21" bestFit="1" customWidth="1"/>
    <col min="10755" max="10755" width="9.28515625" style="21" customWidth="1"/>
    <col min="10756" max="10756" width="9.7109375" style="21" bestFit="1" customWidth="1"/>
    <col min="10757" max="10757" width="11.28515625" style="21" bestFit="1" customWidth="1"/>
    <col min="10758" max="10758" width="6.28515625" style="21" bestFit="1" customWidth="1"/>
    <col min="10759" max="10760" width="11.28515625" style="21" bestFit="1" customWidth="1"/>
    <col min="10761" max="10761" width="12.28515625" style="21" bestFit="1" customWidth="1"/>
    <col min="10762" max="10762" width="6.28515625" style="21" bestFit="1" customWidth="1"/>
    <col min="10763" max="10763" width="11.28515625" style="21" bestFit="1" customWidth="1"/>
    <col min="10764" max="10765" width="12.28515625" style="21" bestFit="1" customWidth="1"/>
    <col min="10766" max="10766" width="6.28515625" style="21" bestFit="1" customWidth="1"/>
    <col min="10767" max="10769" width="11.28515625" style="21" bestFit="1" customWidth="1"/>
    <col min="10770" max="10770" width="6.28515625" style="21" bestFit="1" customWidth="1"/>
    <col min="10771" max="10773" width="11.28515625" style="21" bestFit="1" customWidth="1"/>
    <col min="10774" max="10774" width="6.28515625" style="21" bestFit="1" customWidth="1"/>
    <col min="10775" max="10775" width="10.28515625" style="21" bestFit="1" customWidth="1"/>
    <col min="10776" max="10777" width="11.28515625" style="21" bestFit="1" customWidth="1"/>
    <col min="10778" max="10778" width="6.28515625" style="21" bestFit="1" customWidth="1"/>
    <col min="10779" max="10779" width="10.28515625" style="21" bestFit="1" customWidth="1"/>
    <col min="10780" max="10781" width="11.28515625" style="21" bestFit="1" customWidth="1"/>
    <col min="10782" max="10782" width="6.28515625" style="21" bestFit="1" customWidth="1"/>
    <col min="10783" max="10783" width="10.28515625" style="21" bestFit="1" customWidth="1"/>
    <col min="10784" max="10785" width="11.28515625" style="21" bestFit="1" customWidth="1"/>
    <col min="10786" max="10786" width="7" style="21" bestFit="1" customWidth="1"/>
    <col min="10787" max="11001" width="9.28515625" style="21"/>
    <col min="11002" max="11003" width="10.28515625" style="21" customWidth="1"/>
    <col min="11004" max="11004" width="17.42578125" style="21" customWidth="1"/>
    <col min="11005" max="11005" width="12.28515625" style="21" bestFit="1" customWidth="1"/>
    <col min="11006" max="11006" width="6.7109375" style="21" bestFit="1" customWidth="1"/>
    <col min="11007" max="11008" width="11.28515625" style="21" bestFit="1" customWidth="1"/>
    <col min="11009" max="11009" width="9.5703125" style="21" bestFit="1" customWidth="1"/>
    <col min="11010" max="11010" width="6.28515625" style="21" bestFit="1" customWidth="1"/>
    <col min="11011" max="11011" width="9.28515625" style="21" customWidth="1"/>
    <col min="11012" max="11012" width="9.7109375" style="21" bestFit="1" customWidth="1"/>
    <col min="11013" max="11013" width="11.28515625" style="21" bestFit="1" customWidth="1"/>
    <col min="11014" max="11014" width="6.28515625" style="21" bestFit="1" customWidth="1"/>
    <col min="11015" max="11016" width="11.28515625" style="21" bestFit="1" customWidth="1"/>
    <col min="11017" max="11017" width="12.28515625" style="21" bestFit="1" customWidth="1"/>
    <col min="11018" max="11018" width="6.28515625" style="21" bestFit="1" customWidth="1"/>
    <col min="11019" max="11019" width="11.28515625" style="21" bestFit="1" customWidth="1"/>
    <col min="11020" max="11021" width="12.28515625" style="21" bestFit="1" customWidth="1"/>
    <col min="11022" max="11022" width="6.28515625" style="21" bestFit="1" customWidth="1"/>
    <col min="11023" max="11025" width="11.28515625" style="21" bestFit="1" customWidth="1"/>
    <col min="11026" max="11026" width="6.28515625" style="21" bestFit="1" customWidth="1"/>
    <col min="11027" max="11029" width="11.28515625" style="21" bestFit="1" customWidth="1"/>
    <col min="11030" max="11030" width="6.28515625" style="21" bestFit="1" customWidth="1"/>
    <col min="11031" max="11031" width="10.28515625" style="21" bestFit="1" customWidth="1"/>
    <col min="11032" max="11033" width="11.28515625" style="21" bestFit="1" customWidth="1"/>
    <col min="11034" max="11034" width="6.28515625" style="21" bestFit="1" customWidth="1"/>
    <col min="11035" max="11035" width="10.28515625" style="21" bestFit="1" customWidth="1"/>
    <col min="11036" max="11037" width="11.28515625" style="21" bestFit="1" customWidth="1"/>
    <col min="11038" max="11038" width="6.28515625" style="21" bestFit="1" customWidth="1"/>
    <col min="11039" max="11039" width="10.28515625" style="21" bestFit="1" customWidth="1"/>
    <col min="11040" max="11041" width="11.28515625" style="21" bestFit="1" customWidth="1"/>
    <col min="11042" max="11042" width="7" style="21" bestFit="1" customWidth="1"/>
    <col min="11043" max="11257" width="9.28515625" style="21"/>
    <col min="11258" max="11259" width="10.28515625" style="21" customWidth="1"/>
    <col min="11260" max="11260" width="17.42578125" style="21" customWidth="1"/>
    <col min="11261" max="11261" width="12.28515625" style="21" bestFit="1" customWidth="1"/>
    <col min="11262" max="11262" width="6.7109375" style="21" bestFit="1" customWidth="1"/>
    <col min="11263" max="11264" width="11.28515625" style="21" bestFit="1" customWidth="1"/>
    <col min="11265" max="11265" width="9.5703125" style="21" bestFit="1" customWidth="1"/>
    <col min="11266" max="11266" width="6.28515625" style="21" bestFit="1" customWidth="1"/>
    <col min="11267" max="11267" width="9.28515625" style="21" customWidth="1"/>
    <col min="11268" max="11268" width="9.7109375" style="21" bestFit="1" customWidth="1"/>
    <col min="11269" max="11269" width="11.28515625" style="21" bestFit="1" customWidth="1"/>
    <col min="11270" max="11270" width="6.28515625" style="21" bestFit="1" customWidth="1"/>
    <col min="11271" max="11272" width="11.28515625" style="21" bestFit="1" customWidth="1"/>
    <col min="11273" max="11273" width="12.28515625" style="21" bestFit="1" customWidth="1"/>
    <col min="11274" max="11274" width="6.28515625" style="21" bestFit="1" customWidth="1"/>
    <col min="11275" max="11275" width="11.28515625" style="21" bestFit="1" customWidth="1"/>
    <col min="11276" max="11277" width="12.28515625" style="21" bestFit="1" customWidth="1"/>
    <col min="11278" max="11278" width="6.28515625" style="21" bestFit="1" customWidth="1"/>
    <col min="11279" max="11281" width="11.28515625" style="21" bestFit="1" customWidth="1"/>
    <col min="11282" max="11282" width="6.28515625" style="21" bestFit="1" customWidth="1"/>
    <col min="11283" max="11285" width="11.28515625" style="21" bestFit="1" customWidth="1"/>
    <col min="11286" max="11286" width="6.28515625" style="21" bestFit="1" customWidth="1"/>
    <col min="11287" max="11287" width="10.28515625" style="21" bestFit="1" customWidth="1"/>
    <col min="11288" max="11289" width="11.28515625" style="21" bestFit="1" customWidth="1"/>
    <col min="11290" max="11290" width="6.28515625" style="21" bestFit="1" customWidth="1"/>
    <col min="11291" max="11291" width="10.28515625" style="21" bestFit="1" customWidth="1"/>
    <col min="11292" max="11293" width="11.28515625" style="21" bestFit="1" customWidth="1"/>
    <col min="11294" max="11294" width="6.28515625" style="21" bestFit="1" customWidth="1"/>
    <col min="11295" max="11295" width="10.28515625" style="21" bestFit="1" customWidth="1"/>
    <col min="11296" max="11297" width="11.28515625" style="21" bestFit="1" customWidth="1"/>
    <col min="11298" max="11298" width="7" style="21" bestFit="1" customWidth="1"/>
    <col min="11299" max="11513" width="9.28515625" style="21"/>
    <col min="11514" max="11515" width="10.28515625" style="21" customWidth="1"/>
    <col min="11516" max="11516" width="17.42578125" style="21" customWidth="1"/>
    <col min="11517" max="11517" width="12.28515625" style="21" bestFit="1" customWidth="1"/>
    <col min="11518" max="11518" width="6.7109375" style="21" bestFit="1" customWidth="1"/>
    <col min="11519" max="11520" width="11.28515625" style="21" bestFit="1" customWidth="1"/>
    <col min="11521" max="11521" width="9.5703125" style="21" bestFit="1" customWidth="1"/>
    <col min="11522" max="11522" width="6.28515625" style="21" bestFit="1" customWidth="1"/>
    <col min="11523" max="11523" width="9.28515625" style="21" customWidth="1"/>
    <col min="11524" max="11524" width="9.7109375" style="21" bestFit="1" customWidth="1"/>
    <col min="11525" max="11525" width="11.28515625" style="21" bestFit="1" customWidth="1"/>
    <col min="11526" max="11526" width="6.28515625" style="21" bestFit="1" customWidth="1"/>
    <col min="11527" max="11528" width="11.28515625" style="21" bestFit="1" customWidth="1"/>
    <col min="11529" max="11529" width="12.28515625" style="21" bestFit="1" customWidth="1"/>
    <col min="11530" max="11530" width="6.28515625" style="21" bestFit="1" customWidth="1"/>
    <col min="11531" max="11531" width="11.28515625" style="21" bestFit="1" customWidth="1"/>
    <col min="11532" max="11533" width="12.28515625" style="21" bestFit="1" customWidth="1"/>
    <col min="11534" max="11534" width="6.28515625" style="21" bestFit="1" customWidth="1"/>
    <col min="11535" max="11537" width="11.28515625" style="21" bestFit="1" customWidth="1"/>
    <col min="11538" max="11538" width="6.28515625" style="21" bestFit="1" customWidth="1"/>
    <col min="11539" max="11541" width="11.28515625" style="21" bestFit="1" customWidth="1"/>
    <col min="11542" max="11542" width="6.28515625" style="21" bestFit="1" customWidth="1"/>
    <col min="11543" max="11543" width="10.28515625" style="21" bestFit="1" customWidth="1"/>
    <col min="11544" max="11545" width="11.28515625" style="21" bestFit="1" customWidth="1"/>
    <col min="11546" max="11546" width="6.28515625" style="21" bestFit="1" customWidth="1"/>
    <col min="11547" max="11547" width="10.28515625" style="21" bestFit="1" customWidth="1"/>
    <col min="11548" max="11549" width="11.28515625" style="21" bestFit="1" customWidth="1"/>
    <col min="11550" max="11550" width="6.28515625" style="21" bestFit="1" customWidth="1"/>
    <col min="11551" max="11551" width="10.28515625" style="21" bestFit="1" customWidth="1"/>
    <col min="11552" max="11553" width="11.28515625" style="21" bestFit="1" customWidth="1"/>
    <col min="11554" max="11554" width="7" style="21" bestFit="1" customWidth="1"/>
    <col min="11555" max="11769" width="9.28515625" style="21"/>
    <col min="11770" max="11771" width="10.28515625" style="21" customWidth="1"/>
    <col min="11772" max="11772" width="17.42578125" style="21" customWidth="1"/>
    <col min="11773" max="11773" width="12.28515625" style="21" bestFit="1" customWidth="1"/>
    <col min="11774" max="11774" width="6.7109375" style="21" bestFit="1" customWidth="1"/>
    <col min="11775" max="11776" width="11.28515625" style="21" bestFit="1" customWidth="1"/>
    <col min="11777" max="11777" width="9.5703125" style="21" bestFit="1" customWidth="1"/>
    <col min="11778" max="11778" width="6.28515625" style="21" bestFit="1" customWidth="1"/>
    <col min="11779" max="11779" width="9.28515625" style="21" customWidth="1"/>
    <col min="11780" max="11780" width="9.7109375" style="21" bestFit="1" customWidth="1"/>
    <col min="11781" max="11781" width="11.28515625" style="21" bestFit="1" customWidth="1"/>
    <col min="11782" max="11782" width="6.28515625" style="21" bestFit="1" customWidth="1"/>
    <col min="11783" max="11784" width="11.28515625" style="21" bestFit="1" customWidth="1"/>
    <col min="11785" max="11785" width="12.28515625" style="21" bestFit="1" customWidth="1"/>
    <col min="11786" max="11786" width="6.28515625" style="21" bestFit="1" customWidth="1"/>
    <col min="11787" max="11787" width="11.28515625" style="21" bestFit="1" customWidth="1"/>
    <col min="11788" max="11789" width="12.28515625" style="21" bestFit="1" customWidth="1"/>
    <col min="11790" max="11790" width="6.28515625" style="21" bestFit="1" customWidth="1"/>
    <col min="11791" max="11793" width="11.28515625" style="21" bestFit="1" customWidth="1"/>
    <col min="11794" max="11794" width="6.28515625" style="21" bestFit="1" customWidth="1"/>
    <col min="11795" max="11797" width="11.28515625" style="21" bestFit="1" customWidth="1"/>
    <col min="11798" max="11798" width="6.28515625" style="21" bestFit="1" customWidth="1"/>
    <col min="11799" max="11799" width="10.28515625" style="21" bestFit="1" customWidth="1"/>
    <col min="11800" max="11801" width="11.28515625" style="21" bestFit="1" customWidth="1"/>
    <col min="11802" max="11802" width="6.28515625" style="21" bestFit="1" customWidth="1"/>
    <col min="11803" max="11803" width="10.28515625" style="21" bestFit="1" customWidth="1"/>
    <col min="11804" max="11805" width="11.28515625" style="21" bestFit="1" customWidth="1"/>
    <col min="11806" max="11806" width="6.28515625" style="21" bestFit="1" customWidth="1"/>
    <col min="11807" max="11807" width="10.28515625" style="21" bestFit="1" customWidth="1"/>
    <col min="11808" max="11809" width="11.28515625" style="21" bestFit="1" customWidth="1"/>
    <col min="11810" max="11810" width="7" style="21" bestFit="1" customWidth="1"/>
    <col min="11811" max="12025" width="9.28515625" style="21"/>
    <col min="12026" max="12027" width="10.28515625" style="21" customWidth="1"/>
    <col min="12028" max="12028" width="17.42578125" style="21" customWidth="1"/>
    <col min="12029" max="12029" width="12.28515625" style="21" bestFit="1" customWidth="1"/>
    <col min="12030" max="12030" width="6.7109375" style="21" bestFit="1" customWidth="1"/>
    <col min="12031" max="12032" width="11.28515625" style="21" bestFit="1" customWidth="1"/>
    <col min="12033" max="12033" width="9.5703125" style="21" bestFit="1" customWidth="1"/>
    <col min="12034" max="12034" width="6.28515625" style="21" bestFit="1" customWidth="1"/>
    <col min="12035" max="12035" width="9.28515625" style="21" customWidth="1"/>
    <col min="12036" max="12036" width="9.7109375" style="21" bestFit="1" customWidth="1"/>
    <col min="12037" max="12037" width="11.28515625" style="21" bestFit="1" customWidth="1"/>
    <col min="12038" max="12038" width="6.28515625" style="21" bestFit="1" customWidth="1"/>
    <col min="12039" max="12040" width="11.28515625" style="21" bestFit="1" customWidth="1"/>
    <col min="12041" max="12041" width="12.28515625" style="21" bestFit="1" customWidth="1"/>
    <col min="12042" max="12042" width="6.28515625" style="21" bestFit="1" customWidth="1"/>
    <col min="12043" max="12043" width="11.28515625" style="21" bestFit="1" customWidth="1"/>
    <col min="12044" max="12045" width="12.28515625" style="21" bestFit="1" customWidth="1"/>
    <col min="12046" max="12046" width="6.28515625" style="21" bestFit="1" customWidth="1"/>
    <col min="12047" max="12049" width="11.28515625" style="21" bestFit="1" customWidth="1"/>
    <col min="12050" max="12050" width="6.28515625" style="21" bestFit="1" customWidth="1"/>
    <col min="12051" max="12053" width="11.28515625" style="21" bestFit="1" customWidth="1"/>
    <col min="12054" max="12054" width="6.28515625" style="21" bestFit="1" customWidth="1"/>
    <col min="12055" max="12055" width="10.28515625" style="21" bestFit="1" customWidth="1"/>
    <col min="12056" max="12057" width="11.28515625" style="21" bestFit="1" customWidth="1"/>
    <col min="12058" max="12058" width="6.28515625" style="21" bestFit="1" customWidth="1"/>
    <col min="12059" max="12059" width="10.28515625" style="21" bestFit="1" customWidth="1"/>
    <col min="12060" max="12061" width="11.28515625" style="21" bestFit="1" customWidth="1"/>
    <col min="12062" max="12062" width="6.28515625" style="21" bestFit="1" customWidth="1"/>
    <col min="12063" max="12063" width="10.28515625" style="21" bestFit="1" customWidth="1"/>
    <col min="12064" max="12065" width="11.28515625" style="21" bestFit="1" customWidth="1"/>
    <col min="12066" max="12066" width="7" style="21" bestFit="1" customWidth="1"/>
    <col min="12067" max="12281" width="9.28515625" style="21"/>
    <col min="12282" max="12283" width="10.28515625" style="21" customWidth="1"/>
    <col min="12284" max="12284" width="17.42578125" style="21" customWidth="1"/>
    <col min="12285" max="12285" width="12.28515625" style="21" bestFit="1" customWidth="1"/>
    <col min="12286" max="12286" width="6.7109375" style="21" bestFit="1" customWidth="1"/>
    <col min="12287" max="12288" width="11.28515625" style="21" bestFit="1" customWidth="1"/>
    <col min="12289" max="12289" width="9.5703125" style="21" bestFit="1" customWidth="1"/>
    <col min="12290" max="12290" width="6.28515625" style="21" bestFit="1" customWidth="1"/>
    <col min="12291" max="12291" width="9.28515625" style="21" customWidth="1"/>
    <col min="12292" max="12292" width="9.7109375" style="21" bestFit="1" customWidth="1"/>
    <col min="12293" max="12293" width="11.28515625" style="21" bestFit="1" customWidth="1"/>
    <col min="12294" max="12294" width="6.28515625" style="21" bestFit="1" customWidth="1"/>
    <col min="12295" max="12296" width="11.28515625" style="21" bestFit="1" customWidth="1"/>
    <col min="12297" max="12297" width="12.28515625" style="21" bestFit="1" customWidth="1"/>
    <col min="12298" max="12298" width="6.28515625" style="21" bestFit="1" customWidth="1"/>
    <col min="12299" max="12299" width="11.28515625" style="21" bestFit="1" customWidth="1"/>
    <col min="12300" max="12301" width="12.28515625" style="21" bestFit="1" customWidth="1"/>
    <col min="12302" max="12302" width="6.28515625" style="21" bestFit="1" customWidth="1"/>
    <col min="12303" max="12305" width="11.28515625" style="21" bestFit="1" customWidth="1"/>
    <col min="12306" max="12306" width="6.28515625" style="21" bestFit="1" customWidth="1"/>
    <col min="12307" max="12309" width="11.28515625" style="21" bestFit="1" customWidth="1"/>
    <col min="12310" max="12310" width="6.28515625" style="21" bestFit="1" customWidth="1"/>
    <col min="12311" max="12311" width="10.28515625" style="21" bestFit="1" customWidth="1"/>
    <col min="12312" max="12313" width="11.28515625" style="21" bestFit="1" customWidth="1"/>
    <col min="12314" max="12314" width="6.28515625" style="21" bestFit="1" customWidth="1"/>
    <col min="12315" max="12315" width="10.28515625" style="21" bestFit="1" customWidth="1"/>
    <col min="12316" max="12317" width="11.28515625" style="21" bestFit="1" customWidth="1"/>
    <col min="12318" max="12318" width="6.28515625" style="21" bestFit="1" customWidth="1"/>
    <col min="12319" max="12319" width="10.28515625" style="21" bestFit="1" customWidth="1"/>
    <col min="12320" max="12321" width="11.28515625" style="21" bestFit="1" customWidth="1"/>
    <col min="12322" max="12322" width="7" style="21" bestFit="1" customWidth="1"/>
    <col min="12323" max="12537" width="9.28515625" style="21"/>
    <col min="12538" max="12539" width="10.28515625" style="21" customWidth="1"/>
    <col min="12540" max="12540" width="17.42578125" style="21" customWidth="1"/>
    <col min="12541" max="12541" width="12.28515625" style="21" bestFit="1" customWidth="1"/>
    <col min="12542" max="12542" width="6.7109375" style="21" bestFit="1" customWidth="1"/>
    <col min="12543" max="12544" width="11.28515625" style="21" bestFit="1" customWidth="1"/>
    <col min="12545" max="12545" width="9.5703125" style="21" bestFit="1" customWidth="1"/>
    <col min="12546" max="12546" width="6.28515625" style="21" bestFit="1" customWidth="1"/>
    <col min="12547" max="12547" width="9.28515625" style="21" customWidth="1"/>
    <col min="12548" max="12548" width="9.7109375" style="21" bestFit="1" customWidth="1"/>
    <col min="12549" max="12549" width="11.28515625" style="21" bestFit="1" customWidth="1"/>
    <col min="12550" max="12550" width="6.28515625" style="21" bestFit="1" customWidth="1"/>
    <col min="12551" max="12552" width="11.28515625" style="21" bestFit="1" customWidth="1"/>
    <col min="12553" max="12553" width="12.28515625" style="21" bestFit="1" customWidth="1"/>
    <col min="12554" max="12554" width="6.28515625" style="21" bestFit="1" customWidth="1"/>
    <col min="12555" max="12555" width="11.28515625" style="21" bestFit="1" customWidth="1"/>
    <col min="12556" max="12557" width="12.28515625" style="21" bestFit="1" customWidth="1"/>
    <col min="12558" max="12558" width="6.28515625" style="21" bestFit="1" customWidth="1"/>
    <col min="12559" max="12561" width="11.28515625" style="21" bestFit="1" customWidth="1"/>
    <col min="12562" max="12562" width="6.28515625" style="21" bestFit="1" customWidth="1"/>
    <col min="12563" max="12565" width="11.28515625" style="21" bestFit="1" customWidth="1"/>
    <col min="12566" max="12566" width="6.28515625" style="21" bestFit="1" customWidth="1"/>
    <col min="12567" max="12567" width="10.28515625" style="21" bestFit="1" customWidth="1"/>
    <col min="12568" max="12569" width="11.28515625" style="21" bestFit="1" customWidth="1"/>
    <col min="12570" max="12570" width="6.28515625" style="21" bestFit="1" customWidth="1"/>
    <col min="12571" max="12571" width="10.28515625" style="21" bestFit="1" customWidth="1"/>
    <col min="12572" max="12573" width="11.28515625" style="21" bestFit="1" customWidth="1"/>
    <col min="12574" max="12574" width="6.28515625" style="21" bestFit="1" customWidth="1"/>
    <col min="12575" max="12575" width="10.28515625" style="21" bestFit="1" customWidth="1"/>
    <col min="12576" max="12577" width="11.28515625" style="21" bestFit="1" customWidth="1"/>
    <col min="12578" max="12578" width="7" style="21" bestFit="1" customWidth="1"/>
    <col min="12579" max="12793" width="9.28515625" style="21"/>
    <col min="12794" max="12795" width="10.28515625" style="21" customWidth="1"/>
    <col min="12796" max="12796" width="17.42578125" style="21" customWidth="1"/>
    <col min="12797" max="12797" width="12.28515625" style="21" bestFit="1" customWidth="1"/>
    <col min="12798" max="12798" width="6.7109375" style="21" bestFit="1" customWidth="1"/>
    <col min="12799" max="12800" width="11.28515625" style="21" bestFit="1" customWidth="1"/>
    <col min="12801" max="12801" width="9.5703125" style="21" bestFit="1" customWidth="1"/>
    <col min="12802" max="12802" width="6.28515625" style="21" bestFit="1" customWidth="1"/>
    <col min="12803" max="12803" width="9.28515625" style="21" customWidth="1"/>
    <col min="12804" max="12804" width="9.7109375" style="21" bestFit="1" customWidth="1"/>
    <col min="12805" max="12805" width="11.28515625" style="21" bestFit="1" customWidth="1"/>
    <col min="12806" max="12806" width="6.28515625" style="21" bestFit="1" customWidth="1"/>
    <col min="12807" max="12808" width="11.28515625" style="21" bestFit="1" customWidth="1"/>
    <col min="12809" max="12809" width="12.28515625" style="21" bestFit="1" customWidth="1"/>
    <col min="12810" max="12810" width="6.28515625" style="21" bestFit="1" customWidth="1"/>
    <col min="12811" max="12811" width="11.28515625" style="21" bestFit="1" customWidth="1"/>
    <col min="12812" max="12813" width="12.28515625" style="21" bestFit="1" customWidth="1"/>
    <col min="12814" max="12814" width="6.28515625" style="21" bestFit="1" customWidth="1"/>
    <col min="12815" max="12817" width="11.28515625" style="21" bestFit="1" customWidth="1"/>
    <col min="12818" max="12818" width="6.28515625" style="21" bestFit="1" customWidth="1"/>
    <col min="12819" max="12821" width="11.28515625" style="21" bestFit="1" customWidth="1"/>
    <col min="12822" max="12822" width="6.28515625" style="21" bestFit="1" customWidth="1"/>
    <col min="12823" max="12823" width="10.28515625" style="21" bestFit="1" customWidth="1"/>
    <col min="12824" max="12825" width="11.28515625" style="21" bestFit="1" customWidth="1"/>
    <col min="12826" max="12826" width="6.28515625" style="21" bestFit="1" customWidth="1"/>
    <col min="12827" max="12827" width="10.28515625" style="21" bestFit="1" customWidth="1"/>
    <col min="12828" max="12829" width="11.28515625" style="21" bestFit="1" customWidth="1"/>
    <col min="12830" max="12830" width="6.28515625" style="21" bestFit="1" customWidth="1"/>
    <col min="12831" max="12831" width="10.28515625" style="21" bestFit="1" customWidth="1"/>
    <col min="12832" max="12833" width="11.28515625" style="21" bestFit="1" customWidth="1"/>
    <col min="12834" max="12834" width="7" style="21" bestFit="1" customWidth="1"/>
    <col min="12835" max="13049" width="9.28515625" style="21"/>
    <col min="13050" max="13051" width="10.28515625" style="21" customWidth="1"/>
    <col min="13052" max="13052" width="17.42578125" style="21" customWidth="1"/>
    <col min="13053" max="13053" width="12.28515625" style="21" bestFit="1" customWidth="1"/>
    <col min="13054" max="13054" width="6.7109375" style="21" bestFit="1" customWidth="1"/>
    <col min="13055" max="13056" width="11.28515625" style="21" bestFit="1" customWidth="1"/>
    <col min="13057" max="13057" width="9.5703125" style="21" bestFit="1" customWidth="1"/>
    <col min="13058" max="13058" width="6.28515625" style="21" bestFit="1" customWidth="1"/>
    <col min="13059" max="13059" width="9.28515625" style="21" customWidth="1"/>
    <col min="13060" max="13060" width="9.7109375" style="21" bestFit="1" customWidth="1"/>
    <col min="13061" max="13061" width="11.28515625" style="21" bestFit="1" customWidth="1"/>
    <col min="13062" max="13062" width="6.28515625" style="21" bestFit="1" customWidth="1"/>
    <col min="13063" max="13064" width="11.28515625" style="21" bestFit="1" customWidth="1"/>
    <col min="13065" max="13065" width="12.28515625" style="21" bestFit="1" customWidth="1"/>
    <col min="13066" max="13066" width="6.28515625" style="21" bestFit="1" customWidth="1"/>
    <col min="13067" max="13067" width="11.28515625" style="21" bestFit="1" customWidth="1"/>
    <col min="13068" max="13069" width="12.28515625" style="21" bestFit="1" customWidth="1"/>
    <col min="13070" max="13070" width="6.28515625" style="21" bestFit="1" customWidth="1"/>
    <col min="13071" max="13073" width="11.28515625" style="21" bestFit="1" customWidth="1"/>
    <col min="13074" max="13074" width="6.28515625" style="21" bestFit="1" customWidth="1"/>
    <col min="13075" max="13077" width="11.28515625" style="21" bestFit="1" customWidth="1"/>
    <col min="13078" max="13078" width="6.28515625" style="21" bestFit="1" customWidth="1"/>
    <col min="13079" max="13079" width="10.28515625" style="21" bestFit="1" customWidth="1"/>
    <col min="13080" max="13081" width="11.28515625" style="21" bestFit="1" customWidth="1"/>
    <col min="13082" max="13082" width="6.28515625" style="21" bestFit="1" customWidth="1"/>
    <col min="13083" max="13083" width="10.28515625" style="21" bestFit="1" customWidth="1"/>
    <col min="13084" max="13085" width="11.28515625" style="21" bestFit="1" customWidth="1"/>
    <col min="13086" max="13086" width="6.28515625" style="21" bestFit="1" customWidth="1"/>
    <col min="13087" max="13087" width="10.28515625" style="21" bestFit="1" customWidth="1"/>
    <col min="13088" max="13089" width="11.28515625" style="21" bestFit="1" customWidth="1"/>
    <col min="13090" max="13090" width="7" style="21" bestFit="1" customWidth="1"/>
    <col min="13091" max="13305" width="9.28515625" style="21"/>
    <col min="13306" max="13307" width="10.28515625" style="21" customWidth="1"/>
    <col min="13308" max="13308" width="17.42578125" style="21" customWidth="1"/>
    <col min="13309" max="13309" width="12.28515625" style="21" bestFit="1" customWidth="1"/>
    <col min="13310" max="13310" width="6.7109375" style="21" bestFit="1" customWidth="1"/>
    <col min="13311" max="13312" width="11.28515625" style="21" bestFit="1" customWidth="1"/>
    <col min="13313" max="13313" width="9.5703125" style="21" bestFit="1" customWidth="1"/>
    <col min="13314" max="13314" width="6.28515625" style="21" bestFit="1" customWidth="1"/>
    <col min="13315" max="13315" width="9.28515625" style="21" customWidth="1"/>
    <col min="13316" max="13316" width="9.7109375" style="21" bestFit="1" customWidth="1"/>
    <col min="13317" max="13317" width="11.28515625" style="21" bestFit="1" customWidth="1"/>
    <col min="13318" max="13318" width="6.28515625" style="21" bestFit="1" customWidth="1"/>
    <col min="13319" max="13320" width="11.28515625" style="21" bestFit="1" customWidth="1"/>
    <col min="13321" max="13321" width="12.28515625" style="21" bestFit="1" customWidth="1"/>
    <col min="13322" max="13322" width="6.28515625" style="21" bestFit="1" customWidth="1"/>
    <col min="13323" max="13323" width="11.28515625" style="21" bestFit="1" customWidth="1"/>
    <col min="13324" max="13325" width="12.28515625" style="21" bestFit="1" customWidth="1"/>
    <col min="13326" max="13326" width="6.28515625" style="21" bestFit="1" customWidth="1"/>
    <col min="13327" max="13329" width="11.28515625" style="21" bestFit="1" customWidth="1"/>
    <col min="13330" max="13330" width="6.28515625" style="21" bestFit="1" customWidth="1"/>
    <col min="13331" max="13333" width="11.28515625" style="21" bestFit="1" customWidth="1"/>
    <col min="13334" max="13334" width="6.28515625" style="21" bestFit="1" customWidth="1"/>
    <col min="13335" max="13335" width="10.28515625" style="21" bestFit="1" customWidth="1"/>
    <col min="13336" max="13337" width="11.28515625" style="21" bestFit="1" customWidth="1"/>
    <col min="13338" max="13338" width="6.28515625" style="21" bestFit="1" customWidth="1"/>
    <col min="13339" max="13339" width="10.28515625" style="21" bestFit="1" customWidth="1"/>
    <col min="13340" max="13341" width="11.28515625" style="21" bestFit="1" customWidth="1"/>
    <col min="13342" max="13342" width="6.28515625" style="21" bestFit="1" customWidth="1"/>
    <col min="13343" max="13343" width="10.28515625" style="21" bestFit="1" customWidth="1"/>
    <col min="13344" max="13345" width="11.28515625" style="21" bestFit="1" customWidth="1"/>
    <col min="13346" max="13346" width="7" style="21" bestFit="1" customWidth="1"/>
    <col min="13347" max="13561" width="9.28515625" style="21"/>
    <col min="13562" max="13563" width="10.28515625" style="21" customWidth="1"/>
    <col min="13564" max="13564" width="17.42578125" style="21" customWidth="1"/>
    <col min="13565" max="13565" width="12.28515625" style="21" bestFit="1" customWidth="1"/>
    <col min="13566" max="13566" width="6.7109375" style="21" bestFit="1" customWidth="1"/>
    <col min="13567" max="13568" width="11.28515625" style="21" bestFit="1" customWidth="1"/>
    <col min="13569" max="13569" width="9.5703125" style="21" bestFit="1" customWidth="1"/>
    <col min="13570" max="13570" width="6.28515625" style="21" bestFit="1" customWidth="1"/>
    <col min="13571" max="13571" width="9.28515625" style="21" customWidth="1"/>
    <col min="13572" max="13572" width="9.7109375" style="21" bestFit="1" customWidth="1"/>
    <col min="13573" max="13573" width="11.28515625" style="21" bestFit="1" customWidth="1"/>
    <col min="13574" max="13574" width="6.28515625" style="21" bestFit="1" customWidth="1"/>
    <col min="13575" max="13576" width="11.28515625" style="21" bestFit="1" customWidth="1"/>
    <col min="13577" max="13577" width="12.28515625" style="21" bestFit="1" customWidth="1"/>
    <col min="13578" max="13578" width="6.28515625" style="21" bestFit="1" customWidth="1"/>
    <col min="13579" max="13579" width="11.28515625" style="21" bestFit="1" customWidth="1"/>
    <col min="13580" max="13581" width="12.28515625" style="21" bestFit="1" customWidth="1"/>
    <col min="13582" max="13582" width="6.28515625" style="21" bestFit="1" customWidth="1"/>
    <col min="13583" max="13585" width="11.28515625" style="21" bestFit="1" customWidth="1"/>
    <col min="13586" max="13586" width="6.28515625" style="21" bestFit="1" customWidth="1"/>
    <col min="13587" max="13589" width="11.28515625" style="21" bestFit="1" customWidth="1"/>
    <col min="13590" max="13590" width="6.28515625" style="21" bestFit="1" customWidth="1"/>
    <col min="13591" max="13591" width="10.28515625" style="21" bestFit="1" customWidth="1"/>
    <col min="13592" max="13593" width="11.28515625" style="21" bestFit="1" customWidth="1"/>
    <col min="13594" max="13594" width="6.28515625" style="21" bestFit="1" customWidth="1"/>
    <col min="13595" max="13595" width="10.28515625" style="21" bestFit="1" customWidth="1"/>
    <col min="13596" max="13597" width="11.28515625" style="21" bestFit="1" customWidth="1"/>
    <col min="13598" max="13598" width="6.28515625" style="21" bestFit="1" customWidth="1"/>
    <col min="13599" max="13599" width="10.28515625" style="21" bestFit="1" customWidth="1"/>
    <col min="13600" max="13601" width="11.28515625" style="21" bestFit="1" customWidth="1"/>
    <col min="13602" max="13602" width="7" style="21" bestFit="1" customWidth="1"/>
    <col min="13603" max="13817" width="9.28515625" style="21"/>
    <col min="13818" max="13819" width="10.28515625" style="21" customWidth="1"/>
    <col min="13820" max="13820" width="17.42578125" style="21" customWidth="1"/>
    <col min="13821" max="13821" width="12.28515625" style="21" bestFit="1" customWidth="1"/>
    <col min="13822" max="13822" width="6.7109375" style="21" bestFit="1" customWidth="1"/>
    <col min="13823" max="13824" width="11.28515625" style="21" bestFit="1" customWidth="1"/>
    <col min="13825" max="13825" width="9.5703125" style="21" bestFit="1" customWidth="1"/>
    <col min="13826" max="13826" width="6.28515625" style="21" bestFit="1" customWidth="1"/>
    <col min="13827" max="13827" width="9.28515625" style="21" customWidth="1"/>
    <col min="13828" max="13828" width="9.7109375" style="21" bestFit="1" customWidth="1"/>
    <col min="13829" max="13829" width="11.28515625" style="21" bestFit="1" customWidth="1"/>
    <col min="13830" max="13830" width="6.28515625" style="21" bestFit="1" customWidth="1"/>
    <col min="13831" max="13832" width="11.28515625" style="21" bestFit="1" customWidth="1"/>
    <col min="13833" max="13833" width="12.28515625" style="21" bestFit="1" customWidth="1"/>
    <col min="13834" max="13834" width="6.28515625" style="21" bestFit="1" customWidth="1"/>
    <col min="13835" max="13835" width="11.28515625" style="21" bestFit="1" customWidth="1"/>
    <col min="13836" max="13837" width="12.28515625" style="21" bestFit="1" customWidth="1"/>
    <col min="13838" max="13838" width="6.28515625" style="21" bestFit="1" customWidth="1"/>
    <col min="13839" max="13841" width="11.28515625" style="21" bestFit="1" customWidth="1"/>
    <col min="13842" max="13842" width="6.28515625" style="21" bestFit="1" customWidth="1"/>
    <col min="13843" max="13845" width="11.28515625" style="21" bestFit="1" customWidth="1"/>
    <col min="13846" max="13846" width="6.28515625" style="21" bestFit="1" customWidth="1"/>
    <col min="13847" max="13847" width="10.28515625" style="21" bestFit="1" customWidth="1"/>
    <col min="13848" max="13849" width="11.28515625" style="21" bestFit="1" customWidth="1"/>
    <col min="13850" max="13850" width="6.28515625" style="21" bestFit="1" customWidth="1"/>
    <col min="13851" max="13851" width="10.28515625" style="21" bestFit="1" customWidth="1"/>
    <col min="13852" max="13853" width="11.28515625" style="21" bestFit="1" customWidth="1"/>
    <col min="13854" max="13854" width="6.28515625" style="21" bestFit="1" customWidth="1"/>
    <col min="13855" max="13855" width="10.28515625" style="21" bestFit="1" customWidth="1"/>
    <col min="13856" max="13857" width="11.28515625" style="21" bestFit="1" customWidth="1"/>
    <col min="13858" max="13858" width="7" style="21" bestFit="1" customWidth="1"/>
    <col min="13859" max="14073" width="9.28515625" style="21"/>
    <col min="14074" max="14075" width="10.28515625" style="21" customWidth="1"/>
    <col min="14076" max="14076" width="17.42578125" style="21" customWidth="1"/>
    <col min="14077" max="14077" width="12.28515625" style="21" bestFit="1" customWidth="1"/>
    <col min="14078" max="14078" width="6.7109375" style="21" bestFit="1" customWidth="1"/>
    <col min="14079" max="14080" width="11.28515625" style="21" bestFit="1" customWidth="1"/>
    <col min="14081" max="14081" width="9.5703125" style="21" bestFit="1" customWidth="1"/>
    <col min="14082" max="14082" width="6.28515625" style="21" bestFit="1" customWidth="1"/>
    <col min="14083" max="14083" width="9.28515625" style="21" customWidth="1"/>
    <col min="14084" max="14084" width="9.7109375" style="21" bestFit="1" customWidth="1"/>
    <col min="14085" max="14085" width="11.28515625" style="21" bestFit="1" customWidth="1"/>
    <col min="14086" max="14086" width="6.28515625" style="21" bestFit="1" customWidth="1"/>
    <col min="14087" max="14088" width="11.28515625" style="21" bestFit="1" customWidth="1"/>
    <col min="14089" max="14089" width="12.28515625" style="21" bestFit="1" customWidth="1"/>
    <col min="14090" max="14090" width="6.28515625" style="21" bestFit="1" customWidth="1"/>
    <col min="14091" max="14091" width="11.28515625" style="21" bestFit="1" customWidth="1"/>
    <col min="14092" max="14093" width="12.28515625" style="21" bestFit="1" customWidth="1"/>
    <col min="14094" max="14094" width="6.28515625" style="21" bestFit="1" customWidth="1"/>
    <col min="14095" max="14097" width="11.28515625" style="21" bestFit="1" customWidth="1"/>
    <col min="14098" max="14098" width="6.28515625" style="21" bestFit="1" customWidth="1"/>
    <col min="14099" max="14101" width="11.28515625" style="21" bestFit="1" customWidth="1"/>
    <col min="14102" max="14102" width="6.28515625" style="21" bestFit="1" customWidth="1"/>
    <col min="14103" max="14103" width="10.28515625" style="21" bestFit="1" customWidth="1"/>
    <col min="14104" max="14105" width="11.28515625" style="21" bestFit="1" customWidth="1"/>
    <col min="14106" max="14106" width="6.28515625" style="21" bestFit="1" customWidth="1"/>
    <col min="14107" max="14107" width="10.28515625" style="21" bestFit="1" customWidth="1"/>
    <col min="14108" max="14109" width="11.28515625" style="21" bestFit="1" customWidth="1"/>
    <col min="14110" max="14110" width="6.28515625" style="21" bestFit="1" customWidth="1"/>
    <col min="14111" max="14111" width="10.28515625" style="21" bestFit="1" customWidth="1"/>
    <col min="14112" max="14113" width="11.28515625" style="21" bestFit="1" customWidth="1"/>
    <col min="14114" max="14114" width="7" style="21" bestFit="1" customWidth="1"/>
    <col min="14115" max="14329" width="9.28515625" style="21"/>
    <col min="14330" max="14331" width="10.28515625" style="21" customWidth="1"/>
    <col min="14332" max="14332" width="17.42578125" style="21" customWidth="1"/>
    <col min="14333" max="14333" width="12.28515625" style="21" bestFit="1" customWidth="1"/>
    <col min="14334" max="14334" width="6.7109375" style="21" bestFit="1" customWidth="1"/>
    <col min="14335" max="14336" width="11.28515625" style="21" bestFit="1" customWidth="1"/>
    <col min="14337" max="14337" width="9.5703125" style="21" bestFit="1" customWidth="1"/>
    <col min="14338" max="14338" width="6.28515625" style="21" bestFit="1" customWidth="1"/>
    <col min="14339" max="14339" width="9.28515625" style="21" customWidth="1"/>
    <col min="14340" max="14340" width="9.7109375" style="21" bestFit="1" customWidth="1"/>
    <col min="14341" max="14341" width="11.28515625" style="21" bestFit="1" customWidth="1"/>
    <col min="14342" max="14342" width="6.28515625" style="21" bestFit="1" customWidth="1"/>
    <col min="14343" max="14344" width="11.28515625" style="21" bestFit="1" customWidth="1"/>
    <col min="14345" max="14345" width="12.28515625" style="21" bestFit="1" customWidth="1"/>
    <col min="14346" max="14346" width="6.28515625" style="21" bestFit="1" customWidth="1"/>
    <col min="14347" max="14347" width="11.28515625" style="21" bestFit="1" customWidth="1"/>
    <col min="14348" max="14349" width="12.28515625" style="21" bestFit="1" customWidth="1"/>
    <col min="14350" max="14350" width="6.28515625" style="21" bestFit="1" customWidth="1"/>
    <col min="14351" max="14353" width="11.28515625" style="21" bestFit="1" customWidth="1"/>
    <col min="14354" max="14354" width="6.28515625" style="21" bestFit="1" customWidth="1"/>
    <col min="14355" max="14357" width="11.28515625" style="21" bestFit="1" customWidth="1"/>
    <col min="14358" max="14358" width="6.28515625" style="21" bestFit="1" customWidth="1"/>
    <col min="14359" max="14359" width="10.28515625" style="21" bestFit="1" customWidth="1"/>
    <col min="14360" max="14361" width="11.28515625" style="21" bestFit="1" customWidth="1"/>
    <col min="14362" max="14362" width="6.28515625" style="21" bestFit="1" customWidth="1"/>
    <col min="14363" max="14363" width="10.28515625" style="21" bestFit="1" customWidth="1"/>
    <col min="14364" max="14365" width="11.28515625" style="21" bestFit="1" customWidth="1"/>
    <col min="14366" max="14366" width="6.28515625" style="21" bestFit="1" customWidth="1"/>
    <col min="14367" max="14367" width="10.28515625" style="21" bestFit="1" customWidth="1"/>
    <col min="14368" max="14369" width="11.28515625" style="21" bestFit="1" customWidth="1"/>
    <col min="14370" max="14370" width="7" style="21" bestFit="1" customWidth="1"/>
    <col min="14371" max="14585" width="9.28515625" style="21"/>
    <col min="14586" max="14587" width="10.28515625" style="21" customWidth="1"/>
    <col min="14588" max="14588" width="17.42578125" style="21" customWidth="1"/>
    <col min="14589" max="14589" width="12.28515625" style="21" bestFit="1" customWidth="1"/>
    <col min="14590" max="14590" width="6.7109375" style="21" bestFit="1" customWidth="1"/>
    <col min="14591" max="14592" width="11.28515625" style="21" bestFit="1" customWidth="1"/>
    <col min="14593" max="14593" width="9.5703125" style="21" bestFit="1" customWidth="1"/>
    <col min="14594" max="14594" width="6.28515625" style="21" bestFit="1" customWidth="1"/>
    <col min="14595" max="14595" width="9.28515625" style="21" customWidth="1"/>
    <col min="14596" max="14596" width="9.7109375" style="21" bestFit="1" customWidth="1"/>
    <col min="14597" max="14597" width="11.28515625" style="21" bestFit="1" customWidth="1"/>
    <col min="14598" max="14598" width="6.28515625" style="21" bestFit="1" customWidth="1"/>
    <col min="14599" max="14600" width="11.28515625" style="21" bestFit="1" customWidth="1"/>
    <col min="14601" max="14601" width="12.28515625" style="21" bestFit="1" customWidth="1"/>
    <col min="14602" max="14602" width="6.28515625" style="21" bestFit="1" customWidth="1"/>
    <col min="14603" max="14603" width="11.28515625" style="21" bestFit="1" customWidth="1"/>
    <col min="14604" max="14605" width="12.28515625" style="21" bestFit="1" customWidth="1"/>
    <col min="14606" max="14606" width="6.28515625" style="21" bestFit="1" customWidth="1"/>
    <col min="14607" max="14609" width="11.28515625" style="21" bestFit="1" customWidth="1"/>
    <col min="14610" max="14610" width="6.28515625" style="21" bestFit="1" customWidth="1"/>
    <col min="14611" max="14613" width="11.28515625" style="21" bestFit="1" customWidth="1"/>
    <col min="14614" max="14614" width="6.28515625" style="21" bestFit="1" customWidth="1"/>
    <col min="14615" max="14615" width="10.28515625" style="21" bestFit="1" customWidth="1"/>
    <col min="14616" max="14617" width="11.28515625" style="21" bestFit="1" customWidth="1"/>
    <col min="14618" max="14618" width="6.28515625" style="21" bestFit="1" customWidth="1"/>
    <col min="14619" max="14619" width="10.28515625" style="21" bestFit="1" customWidth="1"/>
    <col min="14620" max="14621" width="11.28515625" style="21" bestFit="1" customWidth="1"/>
    <col min="14622" max="14622" width="6.28515625" style="21" bestFit="1" customWidth="1"/>
    <col min="14623" max="14623" width="10.28515625" style="21" bestFit="1" customWidth="1"/>
    <col min="14624" max="14625" width="11.28515625" style="21" bestFit="1" customWidth="1"/>
    <col min="14626" max="14626" width="7" style="21" bestFit="1" customWidth="1"/>
    <col min="14627" max="14841" width="9.28515625" style="21"/>
    <col min="14842" max="14843" width="10.28515625" style="21" customWidth="1"/>
    <col min="14844" max="14844" width="17.42578125" style="21" customWidth="1"/>
    <col min="14845" max="14845" width="12.28515625" style="21" bestFit="1" customWidth="1"/>
    <col min="14846" max="14846" width="6.7109375" style="21" bestFit="1" customWidth="1"/>
    <col min="14847" max="14848" width="11.28515625" style="21" bestFit="1" customWidth="1"/>
    <col min="14849" max="14849" width="9.5703125" style="21" bestFit="1" customWidth="1"/>
    <col min="14850" max="14850" width="6.28515625" style="21" bestFit="1" customWidth="1"/>
    <col min="14851" max="14851" width="9.28515625" style="21" customWidth="1"/>
    <col min="14852" max="14852" width="9.7109375" style="21" bestFit="1" customWidth="1"/>
    <col min="14853" max="14853" width="11.28515625" style="21" bestFit="1" customWidth="1"/>
    <col min="14854" max="14854" width="6.28515625" style="21" bestFit="1" customWidth="1"/>
    <col min="14855" max="14856" width="11.28515625" style="21" bestFit="1" customWidth="1"/>
    <col min="14857" max="14857" width="12.28515625" style="21" bestFit="1" customWidth="1"/>
    <col min="14858" max="14858" width="6.28515625" style="21" bestFit="1" customWidth="1"/>
    <col min="14859" max="14859" width="11.28515625" style="21" bestFit="1" customWidth="1"/>
    <col min="14860" max="14861" width="12.28515625" style="21" bestFit="1" customWidth="1"/>
    <col min="14862" max="14862" width="6.28515625" style="21" bestFit="1" customWidth="1"/>
    <col min="14863" max="14865" width="11.28515625" style="21" bestFit="1" customWidth="1"/>
    <col min="14866" max="14866" width="6.28515625" style="21" bestFit="1" customWidth="1"/>
    <col min="14867" max="14869" width="11.28515625" style="21" bestFit="1" customWidth="1"/>
    <col min="14870" max="14870" width="6.28515625" style="21" bestFit="1" customWidth="1"/>
    <col min="14871" max="14871" width="10.28515625" style="21" bestFit="1" customWidth="1"/>
    <col min="14872" max="14873" width="11.28515625" style="21" bestFit="1" customWidth="1"/>
    <col min="14874" max="14874" width="6.28515625" style="21" bestFit="1" customWidth="1"/>
    <col min="14875" max="14875" width="10.28515625" style="21" bestFit="1" customWidth="1"/>
    <col min="14876" max="14877" width="11.28515625" style="21" bestFit="1" customWidth="1"/>
    <col min="14878" max="14878" width="6.28515625" style="21" bestFit="1" customWidth="1"/>
    <col min="14879" max="14879" width="10.28515625" style="21" bestFit="1" customWidth="1"/>
    <col min="14880" max="14881" width="11.28515625" style="21" bestFit="1" customWidth="1"/>
    <col min="14882" max="14882" width="7" style="21" bestFit="1" customWidth="1"/>
    <col min="14883" max="15097" width="9.28515625" style="21"/>
    <col min="15098" max="15099" width="10.28515625" style="21" customWidth="1"/>
    <col min="15100" max="15100" width="17.42578125" style="21" customWidth="1"/>
    <col min="15101" max="15101" width="12.28515625" style="21" bestFit="1" customWidth="1"/>
    <col min="15102" max="15102" width="6.7109375" style="21" bestFit="1" customWidth="1"/>
    <col min="15103" max="15104" width="11.28515625" style="21" bestFit="1" customWidth="1"/>
    <col min="15105" max="15105" width="9.5703125" style="21" bestFit="1" customWidth="1"/>
    <col min="15106" max="15106" width="6.28515625" style="21" bestFit="1" customWidth="1"/>
    <col min="15107" max="15107" width="9.28515625" style="21" customWidth="1"/>
    <col min="15108" max="15108" width="9.7109375" style="21" bestFit="1" customWidth="1"/>
    <col min="15109" max="15109" width="11.28515625" style="21" bestFit="1" customWidth="1"/>
    <col min="15110" max="15110" width="6.28515625" style="21" bestFit="1" customWidth="1"/>
    <col min="15111" max="15112" width="11.28515625" style="21" bestFit="1" customWidth="1"/>
    <col min="15113" max="15113" width="12.28515625" style="21" bestFit="1" customWidth="1"/>
    <col min="15114" max="15114" width="6.28515625" style="21" bestFit="1" customWidth="1"/>
    <col min="15115" max="15115" width="11.28515625" style="21" bestFit="1" customWidth="1"/>
    <col min="15116" max="15117" width="12.28515625" style="21" bestFit="1" customWidth="1"/>
    <col min="15118" max="15118" width="6.28515625" style="21" bestFit="1" customWidth="1"/>
    <col min="15119" max="15121" width="11.28515625" style="21" bestFit="1" customWidth="1"/>
    <col min="15122" max="15122" width="6.28515625" style="21" bestFit="1" customWidth="1"/>
    <col min="15123" max="15125" width="11.28515625" style="21" bestFit="1" customWidth="1"/>
    <col min="15126" max="15126" width="6.28515625" style="21" bestFit="1" customWidth="1"/>
    <col min="15127" max="15127" width="10.28515625" style="21" bestFit="1" customWidth="1"/>
    <col min="15128" max="15129" width="11.28515625" style="21" bestFit="1" customWidth="1"/>
    <col min="15130" max="15130" width="6.28515625" style="21" bestFit="1" customWidth="1"/>
    <col min="15131" max="15131" width="10.28515625" style="21" bestFit="1" customWidth="1"/>
    <col min="15132" max="15133" width="11.28515625" style="21" bestFit="1" customWidth="1"/>
    <col min="15134" max="15134" width="6.28515625" style="21" bestFit="1" customWidth="1"/>
    <col min="15135" max="15135" width="10.28515625" style="21" bestFit="1" customWidth="1"/>
    <col min="15136" max="15137" width="11.28515625" style="21" bestFit="1" customWidth="1"/>
    <col min="15138" max="15138" width="7" style="21" bestFit="1" customWidth="1"/>
    <col min="15139" max="15353" width="9.28515625" style="21"/>
    <col min="15354" max="15355" width="10.28515625" style="21" customWidth="1"/>
    <col min="15356" max="15356" width="17.42578125" style="21" customWidth="1"/>
    <col min="15357" max="15357" width="12.28515625" style="21" bestFit="1" customWidth="1"/>
    <col min="15358" max="15358" width="6.7109375" style="21" bestFit="1" customWidth="1"/>
    <col min="15359" max="15360" width="11.28515625" style="21" bestFit="1" customWidth="1"/>
    <col min="15361" max="15361" width="9.5703125" style="21" bestFit="1" customWidth="1"/>
    <col min="15362" max="15362" width="6.28515625" style="21" bestFit="1" customWidth="1"/>
    <col min="15363" max="15363" width="9.28515625" style="21" customWidth="1"/>
    <col min="15364" max="15364" width="9.7109375" style="21" bestFit="1" customWidth="1"/>
    <col min="15365" max="15365" width="11.28515625" style="21" bestFit="1" customWidth="1"/>
    <col min="15366" max="15366" width="6.28515625" style="21" bestFit="1" customWidth="1"/>
    <col min="15367" max="15368" width="11.28515625" style="21" bestFit="1" customWidth="1"/>
    <col min="15369" max="15369" width="12.28515625" style="21" bestFit="1" customWidth="1"/>
    <col min="15370" max="15370" width="6.28515625" style="21" bestFit="1" customWidth="1"/>
    <col min="15371" max="15371" width="11.28515625" style="21" bestFit="1" customWidth="1"/>
    <col min="15372" max="15373" width="12.28515625" style="21" bestFit="1" customWidth="1"/>
    <col min="15374" max="15374" width="6.28515625" style="21" bestFit="1" customWidth="1"/>
    <col min="15375" max="15377" width="11.28515625" style="21" bestFit="1" customWidth="1"/>
    <col min="15378" max="15378" width="6.28515625" style="21" bestFit="1" customWidth="1"/>
    <col min="15379" max="15381" width="11.28515625" style="21" bestFit="1" customWidth="1"/>
    <col min="15382" max="15382" width="6.28515625" style="21" bestFit="1" customWidth="1"/>
    <col min="15383" max="15383" width="10.28515625" style="21" bestFit="1" customWidth="1"/>
    <col min="15384" max="15385" width="11.28515625" style="21" bestFit="1" customWidth="1"/>
    <col min="15386" max="15386" width="6.28515625" style="21" bestFit="1" customWidth="1"/>
    <col min="15387" max="15387" width="10.28515625" style="21" bestFit="1" customWidth="1"/>
    <col min="15388" max="15389" width="11.28515625" style="21" bestFit="1" customWidth="1"/>
    <col min="15390" max="15390" width="6.28515625" style="21" bestFit="1" customWidth="1"/>
    <col min="15391" max="15391" width="10.28515625" style="21" bestFit="1" customWidth="1"/>
    <col min="15392" max="15393" width="11.28515625" style="21" bestFit="1" customWidth="1"/>
    <col min="15394" max="15394" width="7" style="21" bestFit="1" customWidth="1"/>
    <col min="15395" max="15609" width="9.28515625" style="21"/>
    <col min="15610" max="15611" width="10.28515625" style="21" customWidth="1"/>
    <col min="15612" max="15612" width="17.42578125" style="21" customWidth="1"/>
    <col min="15613" max="15613" width="12.28515625" style="21" bestFit="1" customWidth="1"/>
    <col min="15614" max="15614" width="6.7109375" style="21" bestFit="1" customWidth="1"/>
    <col min="15615" max="15616" width="11.28515625" style="21" bestFit="1" customWidth="1"/>
    <col min="15617" max="15617" width="9.5703125" style="21" bestFit="1" customWidth="1"/>
    <col min="15618" max="15618" width="6.28515625" style="21" bestFit="1" customWidth="1"/>
    <col min="15619" max="15619" width="9.28515625" style="21" customWidth="1"/>
    <col min="15620" max="15620" width="9.7109375" style="21" bestFit="1" customWidth="1"/>
    <col min="15621" max="15621" width="11.28515625" style="21" bestFit="1" customWidth="1"/>
    <col min="15622" max="15622" width="6.28515625" style="21" bestFit="1" customWidth="1"/>
    <col min="15623" max="15624" width="11.28515625" style="21" bestFit="1" customWidth="1"/>
    <col min="15625" max="15625" width="12.28515625" style="21" bestFit="1" customWidth="1"/>
    <col min="15626" max="15626" width="6.28515625" style="21" bestFit="1" customWidth="1"/>
    <col min="15627" max="15627" width="11.28515625" style="21" bestFit="1" customWidth="1"/>
    <col min="15628" max="15629" width="12.28515625" style="21" bestFit="1" customWidth="1"/>
    <col min="15630" max="15630" width="6.28515625" style="21" bestFit="1" customWidth="1"/>
    <col min="15631" max="15633" width="11.28515625" style="21" bestFit="1" customWidth="1"/>
    <col min="15634" max="15634" width="6.28515625" style="21" bestFit="1" customWidth="1"/>
    <col min="15635" max="15637" width="11.28515625" style="21" bestFit="1" customWidth="1"/>
    <col min="15638" max="15638" width="6.28515625" style="21" bestFit="1" customWidth="1"/>
    <col min="15639" max="15639" width="10.28515625" style="21" bestFit="1" customWidth="1"/>
    <col min="15640" max="15641" width="11.28515625" style="21" bestFit="1" customWidth="1"/>
    <col min="15642" max="15642" width="6.28515625" style="21" bestFit="1" customWidth="1"/>
    <col min="15643" max="15643" width="10.28515625" style="21" bestFit="1" customWidth="1"/>
    <col min="15644" max="15645" width="11.28515625" style="21" bestFit="1" customWidth="1"/>
    <col min="15646" max="15646" width="6.28515625" style="21" bestFit="1" customWidth="1"/>
    <col min="15647" max="15647" width="10.28515625" style="21" bestFit="1" customWidth="1"/>
    <col min="15648" max="15649" width="11.28515625" style="21" bestFit="1" customWidth="1"/>
    <col min="15650" max="15650" width="7" style="21" bestFit="1" customWidth="1"/>
    <col min="15651" max="15865" width="9.28515625" style="21"/>
    <col min="15866" max="15867" width="10.28515625" style="21" customWidth="1"/>
    <col min="15868" max="15868" width="17.42578125" style="21" customWidth="1"/>
    <col min="15869" max="15869" width="12.28515625" style="21" bestFit="1" customWidth="1"/>
    <col min="15870" max="15870" width="6.7109375" style="21" bestFit="1" customWidth="1"/>
    <col min="15871" max="15872" width="11.28515625" style="21" bestFit="1" customWidth="1"/>
    <col min="15873" max="15873" width="9.5703125" style="21" bestFit="1" customWidth="1"/>
    <col min="15874" max="15874" width="6.28515625" style="21" bestFit="1" customWidth="1"/>
    <col min="15875" max="15875" width="9.28515625" style="21" customWidth="1"/>
    <col min="15876" max="15876" width="9.7109375" style="21" bestFit="1" customWidth="1"/>
    <col min="15877" max="15877" width="11.28515625" style="21" bestFit="1" customWidth="1"/>
    <col min="15878" max="15878" width="6.28515625" style="21" bestFit="1" customWidth="1"/>
    <col min="15879" max="15880" width="11.28515625" style="21" bestFit="1" customWidth="1"/>
    <col min="15881" max="15881" width="12.28515625" style="21" bestFit="1" customWidth="1"/>
    <col min="15882" max="15882" width="6.28515625" style="21" bestFit="1" customWidth="1"/>
    <col min="15883" max="15883" width="11.28515625" style="21" bestFit="1" customWidth="1"/>
    <col min="15884" max="15885" width="12.28515625" style="21" bestFit="1" customWidth="1"/>
    <col min="15886" max="15886" width="6.28515625" style="21" bestFit="1" customWidth="1"/>
    <col min="15887" max="15889" width="11.28515625" style="21" bestFit="1" customWidth="1"/>
    <col min="15890" max="15890" width="6.28515625" style="21" bestFit="1" customWidth="1"/>
    <col min="15891" max="15893" width="11.28515625" style="21" bestFit="1" customWidth="1"/>
    <col min="15894" max="15894" width="6.28515625" style="21" bestFit="1" customWidth="1"/>
    <col min="15895" max="15895" width="10.28515625" style="21" bestFit="1" customWidth="1"/>
    <col min="15896" max="15897" width="11.28515625" style="21" bestFit="1" customWidth="1"/>
    <col min="15898" max="15898" width="6.28515625" style="21" bestFit="1" customWidth="1"/>
    <col min="15899" max="15899" width="10.28515625" style="21" bestFit="1" customWidth="1"/>
    <col min="15900" max="15901" width="11.28515625" style="21" bestFit="1" customWidth="1"/>
    <col min="15902" max="15902" width="6.28515625" style="21" bestFit="1" customWidth="1"/>
    <col min="15903" max="15903" width="10.28515625" style="21" bestFit="1" customWidth="1"/>
    <col min="15904" max="15905" width="11.28515625" style="21" bestFit="1" customWidth="1"/>
    <col min="15906" max="15906" width="7" style="21" bestFit="1" customWidth="1"/>
    <col min="15907" max="16121" width="9.28515625" style="21"/>
    <col min="16122" max="16123" width="10.28515625" style="21" customWidth="1"/>
    <col min="16124" max="16124" width="17.42578125" style="21" customWidth="1"/>
    <col min="16125" max="16125" width="12.28515625" style="21" bestFit="1" customWidth="1"/>
    <col min="16126" max="16126" width="6.7109375" style="21" bestFit="1" customWidth="1"/>
    <col min="16127" max="16128" width="11.28515625" style="21" bestFit="1" customWidth="1"/>
    <col min="16129" max="16129" width="9.5703125" style="21" bestFit="1" customWidth="1"/>
    <col min="16130" max="16130" width="6.28515625" style="21" bestFit="1" customWidth="1"/>
    <col min="16131" max="16131" width="9.28515625" style="21" customWidth="1"/>
    <col min="16132" max="16132" width="9.7109375" style="21" bestFit="1" customWidth="1"/>
    <col min="16133" max="16133" width="11.28515625" style="21" bestFit="1" customWidth="1"/>
    <col min="16134" max="16134" width="6.28515625" style="21" bestFit="1" customWidth="1"/>
    <col min="16135" max="16136" width="11.28515625" style="21" bestFit="1" customWidth="1"/>
    <col min="16137" max="16137" width="12.28515625" style="21" bestFit="1" customWidth="1"/>
    <col min="16138" max="16138" width="6.28515625" style="21" bestFit="1" customWidth="1"/>
    <col min="16139" max="16139" width="11.28515625" style="21" bestFit="1" customWidth="1"/>
    <col min="16140" max="16141" width="12.28515625" style="21" bestFit="1" customWidth="1"/>
    <col min="16142" max="16142" width="6.28515625" style="21" bestFit="1" customWidth="1"/>
    <col min="16143" max="16145" width="11.28515625" style="21" bestFit="1" customWidth="1"/>
    <col min="16146" max="16146" width="6.28515625" style="21" bestFit="1" customWidth="1"/>
    <col min="16147" max="16149" width="11.28515625" style="21" bestFit="1" customWidth="1"/>
    <col min="16150" max="16150" width="6.28515625" style="21" bestFit="1" customWidth="1"/>
    <col min="16151" max="16151" width="10.28515625" style="21" bestFit="1" customWidth="1"/>
    <col min="16152" max="16153" width="11.28515625" style="21" bestFit="1" customWidth="1"/>
    <col min="16154" max="16154" width="6.28515625" style="21" bestFit="1" customWidth="1"/>
    <col min="16155" max="16155" width="10.28515625" style="21" bestFit="1" customWidth="1"/>
    <col min="16156" max="16157" width="11.28515625" style="21" bestFit="1" customWidth="1"/>
    <col min="16158" max="16158" width="6.28515625" style="21" bestFit="1" customWidth="1"/>
    <col min="16159" max="16159" width="10.28515625" style="21" bestFit="1" customWidth="1"/>
    <col min="16160" max="16161" width="11.28515625" style="21" bestFit="1" customWidth="1"/>
    <col min="16162" max="16162" width="7" style="21" bestFit="1" customWidth="1"/>
    <col min="16163" max="16384" width="9.28515625" style="21"/>
  </cols>
  <sheetData>
    <row r="1" spans="1:151" ht="15.75">
      <c r="A1" s="262" t="s">
        <v>0</v>
      </c>
      <c r="B1" s="265"/>
      <c r="C1" s="265"/>
      <c r="D1" s="265"/>
      <c r="E1" s="265"/>
      <c r="F1" s="265"/>
      <c r="G1" s="266"/>
      <c r="H1" s="267"/>
      <c r="I1" s="268"/>
      <c r="J1" s="267" t="s">
        <v>1</v>
      </c>
      <c r="K1" s="267"/>
      <c r="L1" s="269"/>
      <c r="M1" s="270"/>
      <c r="EL1" s="267"/>
      <c r="EM1" s="267"/>
      <c r="EN1" s="267"/>
      <c r="EO1" s="284"/>
    </row>
    <row r="2" spans="1:151" ht="15.75">
      <c r="A2" s="263" t="s">
        <v>2</v>
      </c>
      <c r="B2" s="265"/>
      <c r="C2" s="265"/>
      <c r="D2" s="265"/>
      <c r="E2" s="265"/>
      <c r="F2" s="265"/>
      <c r="G2" s="271"/>
      <c r="H2" s="267"/>
      <c r="I2" s="272"/>
      <c r="J2" s="267" t="s">
        <v>3</v>
      </c>
      <c r="K2" s="267"/>
      <c r="L2" s="269"/>
      <c r="M2" s="270"/>
      <c r="EL2" s="267"/>
      <c r="EM2" s="267"/>
      <c r="EN2" s="267"/>
      <c r="EO2" s="284"/>
    </row>
    <row r="3" spans="1:151" ht="15.75">
      <c r="A3" s="262" t="s">
        <v>4</v>
      </c>
      <c r="B3" s="265"/>
      <c r="C3" s="265"/>
      <c r="D3" s="265"/>
      <c r="E3" s="265"/>
      <c r="F3" s="265"/>
      <c r="G3" s="273"/>
      <c r="H3" s="267"/>
      <c r="I3" s="267"/>
      <c r="J3" s="267"/>
      <c r="K3" s="267"/>
      <c r="L3" s="269"/>
      <c r="M3" s="270"/>
      <c r="EL3" s="267"/>
      <c r="EM3" s="267"/>
      <c r="EN3" s="267"/>
      <c r="EO3" s="284"/>
    </row>
    <row r="4" spans="1:151" ht="15.75">
      <c r="A4" s="264" t="s">
        <v>5</v>
      </c>
      <c r="B4" s="265"/>
      <c r="C4" s="265"/>
      <c r="D4" s="317">
        <v>45747</v>
      </c>
      <c r="E4" s="317"/>
      <c r="F4" s="274"/>
      <c r="G4" s="275"/>
      <c r="H4" s="276"/>
      <c r="I4" s="267"/>
      <c r="J4" s="277"/>
      <c r="K4" s="267"/>
      <c r="L4" s="269"/>
      <c r="M4" s="270"/>
      <c r="EL4" s="267"/>
      <c r="EM4" s="267"/>
      <c r="EN4" s="267"/>
      <c r="EO4" s="284"/>
      <c r="EP4" s="237" t="s">
        <v>6</v>
      </c>
    </row>
    <row r="5" spans="1:151" s="32" customFormat="1" ht="15.75">
      <c r="A5" s="278"/>
      <c r="B5" s="278"/>
      <c r="C5" s="278"/>
      <c r="D5" s="278"/>
      <c r="E5" s="278"/>
      <c r="F5" s="278"/>
      <c r="G5" s="279"/>
      <c r="H5" s="280"/>
      <c r="I5" s="281"/>
      <c r="J5" s="281"/>
      <c r="K5" s="281"/>
      <c r="L5" s="282"/>
      <c r="M5" s="283"/>
      <c r="N5" s="30"/>
      <c r="O5" s="30"/>
      <c r="P5" s="30"/>
      <c r="Q5" s="39"/>
      <c r="R5" s="31"/>
      <c r="S5" s="31"/>
      <c r="T5" s="30"/>
      <c r="U5" s="40"/>
      <c r="Y5" s="41"/>
      <c r="AC5" s="41"/>
      <c r="AG5" s="41"/>
      <c r="AK5" s="41"/>
      <c r="AO5" s="41"/>
      <c r="AS5" s="41"/>
      <c r="AW5" s="41"/>
      <c r="BA5" s="41"/>
      <c r="BE5" s="41"/>
      <c r="BI5" s="41"/>
      <c r="BM5" s="41"/>
      <c r="BQ5" s="41"/>
      <c r="BU5" s="41"/>
      <c r="BY5" s="41"/>
      <c r="CC5" s="41"/>
      <c r="CG5" s="41"/>
      <c r="CK5" s="41"/>
      <c r="CO5" s="41"/>
      <c r="CS5" s="41"/>
      <c r="CW5" s="41"/>
      <c r="DA5" s="41"/>
      <c r="DE5" s="41"/>
      <c r="DI5" s="41"/>
      <c r="DM5" s="41"/>
      <c r="DQ5" s="41"/>
      <c r="DU5" s="41"/>
      <c r="DY5" s="41"/>
      <c r="EC5" s="41"/>
      <c r="EG5" s="41"/>
      <c r="EK5" s="41"/>
      <c r="EL5" s="285"/>
      <c r="EM5" s="285"/>
      <c r="EN5" s="285"/>
      <c r="EO5" s="286"/>
      <c r="EP5" s="239"/>
      <c r="EQ5" s="249"/>
    </row>
    <row r="6" spans="1:151" s="22" customFormat="1" ht="24" customHeight="1">
      <c r="A6" s="296" t="s">
        <v>7</v>
      </c>
      <c r="B6" s="296" t="s">
        <v>8</v>
      </c>
      <c r="C6" s="296" t="s">
        <v>9</v>
      </c>
      <c r="D6" s="297" t="s">
        <v>10</v>
      </c>
      <c r="E6" s="298" t="s">
        <v>11</v>
      </c>
      <c r="F6" s="298"/>
      <c r="G6" s="298"/>
      <c r="H6" s="299"/>
      <c r="I6" s="300" t="s">
        <v>12</v>
      </c>
      <c r="J6" s="300" t="s">
        <v>13</v>
      </c>
      <c r="K6" s="300" t="s">
        <v>14</v>
      </c>
      <c r="L6" s="301" t="s">
        <v>15</v>
      </c>
      <c r="M6" s="302" t="s">
        <v>16</v>
      </c>
      <c r="N6" s="318">
        <v>34334</v>
      </c>
      <c r="O6" s="319"/>
      <c r="P6" s="319"/>
      <c r="Q6" s="320"/>
      <c r="R6" s="318">
        <v>34699</v>
      </c>
      <c r="S6" s="319"/>
      <c r="T6" s="319"/>
      <c r="U6" s="320"/>
      <c r="V6" s="318">
        <v>35064</v>
      </c>
      <c r="W6" s="319"/>
      <c r="X6" s="319"/>
      <c r="Y6" s="320"/>
      <c r="Z6" s="318">
        <v>35430</v>
      </c>
      <c r="AA6" s="319"/>
      <c r="AB6" s="319"/>
      <c r="AC6" s="320"/>
      <c r="AD6" s="318">
        <v>35795</v>
      </c>
      <c r="AE6" s="319"/>
      <c r="AF6" s="319"/>
      <c r="AG6" s="320"/>
      <c r="AH6" s="318">
        <v>36160</v>
      </c>
      <c r="AI6" s="319"/>
      <c r="AJ6" s="319"/>
      <c r="AK6" s="320"/>
      <c r="AL6" s="318">
        <v>36525</v>
      </c>
      <c r="AM6" s="319"/>
      <c r="AN6" s="319"/>
      <c r="AO6" s="320"/>
      <c r="AP6" s="318">
        <v>36891</v>
      </c>
      <c r="AQ6" s="319"/>
      <c r="AR6" s="319"/>
      <c r="AS6" s="320"/>
      <c r="AT6" s="318">
        <v>37256</v>
      </c>
      <c r="AU6" s="319"/>
      <c r="AV6" s="319"/>
      <c r="AW6" s="320"/>
      <c r="AX6" s="318">
        <v>37621</v>
      </c>
      <c r="AY6" s="319"/>
      <c r="AZ6" s="319"/>
      <c r="BA6" s="320"/>
      <c r="BB6" s="318">
        <v>37986</v>
      </c>
      <c r="BC6" s="319"/>
      <c r="BD6" s="319"/>
      <c r="BE6" s="320"/>
      <c r="BF6" s="318">
        <v>38352</v>
      </c>
      <c r="BG6" s="319"/>
      <c r="BH6" s="319"/>
      <c r="BI6" s="320"/>
      <c r="BJ6" s="318">
        <v>38717</v>
      </c>
      <c r="BK6" s="319"/>
      <c r="BL6" s="319"/>
      <c r="BM6" s="320"/>
      <c r="BN6" s="318">
        <v>39082</v>
      </c>
      <c r="BO6" s="319"/>
      <c r="BP6" s="319"/>
      <c r="BQ6" s="320"/>
      <c r="BR6" s="318">
        <v>39447</v>
      </c>
      <c r="BS6" s="319"/>
      <c r="BT6" s="319"/>
      <c r="BU6" s="320"/>
      <c r="BV6" s="318">
        <v>39813</v>
      </c>
      <c r="BW6" s="319"/>
      <c r="BX6" s="319"/>
      <c r="BY6" s="320"/>
      <c r="BZ6" s="318">
        <v>40178</v>
      </c>
      <c r="CA6" s="319"/>
      <c r="CB6" s="319"/>
      <c r="CC6" s="320"/>
      <c r="CD6" s="318">
        <v>40543</v>
      </c>
      <c r="CE6" s="319"/>
      <c r="CF6" s="319"/>
      <c r="CG6" s="320"/>
      <c r="CH6" s="318">
        <v>40908</v>
      </c>
      <c r="CI6" s="319"/>
      <c r="CJ6" s="319"/>
      <c r="CK6" s="320"/>
      <c r="CL6" s="318">
        <v>41274</v>
      </c>
      <c r="CM6" s="319"/>
      <c r="CN6" s="319"/>
      <c r="CO6" s="320"/>
      <c r="CP6" s="318">
        <v>41639</v>
      </c>
      <c r="CQ6" s="319"/>
      <c r="CR6" s="319"/>
      <c r="CS6" s="320"/>
      <c r="CT6" s="318">
        <v>42004</v>
      </c>
      <c r="CU6" s="319"/>
      <c r="CV6" s="319"/>
      <c r="CW6" s="320"/>
      <c r="CX6" s="318">
        <v>42369</v>
      </c>
      <c r="CY6" s="319"/>
      <c r="CZ6" s="319"/>
      <c r="DA6" s="320"/>
      <c r="DB6" s="318">
        <v>42735</v>
      </c>
      <c r="DC6" s="319"/>
      <c r="DD6" s="319"/>
      <c r="DE6" s="320"/>
      <c r="DF6" s="318">
        <v>43100</v>
      </c>
      <c r="DG6" s="319"/>
      <c r="DH6" s="319"/>
      <c r="DI6" s="320"/>
      <c r="DJ6" s="318">
        <v>43465</v>
      </c>
      <c r="DK6" s="319"/>
      <c r="DL6" s="319"/>
      <c r="DM6" s="320"/>
      <c r="DN6" s="318">
        <v>43830</v>
      </c>
      <c r="DO6" s="319"/>
      <c r="DP6" s="319"/>
      <c r="DQ6" s="320"/>
      <c r="DR6" s="318">
        <v>44196</v>
      </c>
      <c r="DS6" s="319"/>
      <c r="DT6" s="319"/>
      <c r="DU6" s="320"/>
      <c r="DV6" s="318">
        <v>44561</v>
      </c>
      <c r="DW6" s="319"/>
      <c r="DX6" s="319"/>
      <c r="DY6" s="320"/>
      <c r="DZ6" s="318">
        <v>44926</v>
      </c>
      <c r="EA6" s="319"/>
      <c r="EB6" s="319"/>
      <c r="EC6" s="320"/>
      <c r="ED6" s="321">
        <v>45291</v>
      </c>
      <c r="EE6" s="322"/>
      <c r="EF6" s="322"/>
      <c r="EG6" s="323"/>
      <c r="EH6" s="321">
        <v>45657</v>
      </c>
      <c r="EI6" s="322"/>
      <c r="EJ6" s="322"/>
      <c r="EK6" s="323"/>
      <c r="EL6" s="314">
        <v>46022</v>
      </c>
      <c r="EM6" s="315"/>
      <c r="EN6" s="315"/>
      <c r="EO6" s="316"/>
      <c r="EP6" s="244" t="s">
        <v>17</v>
      </c>
      <c r="EQ6" s="245" t="s">
        <v>18</v>
      </c>
      <c r="ES6" s="65" t="s">
        <v>19</v>
      </c>
      <c r="ET6" s="65"/>
      <c r="EU6" s="50" t="s">
        <v>8</v>
      </c>
    </row>
    <row r="7" spans="1:151" s="33" customFormat="1" ht="12.75">
      <c r="A7" s="303" t="s">
        <v>20</v>
      </c>
      <c r="B7" s="303" t="s">
        <v>21</v>
      </c>
      <c r="C7" s="303" t="s">
        <v>22</v>
      </c>
      <c r="D7" s="303" t="s">
        <v>22</v>
      </c>
      <c r="E7" s="304" t="s">
        <v>22</v>
      </c>
      <c r="F7" s="305" t="s">
        <v>23</v>
      </c>
      <c r="G7" s="306" t="s">
        <v>24</v>
      </c>
      <c r="H7" s="307" t="s">
        <v>25</v>
      </c>
      <c r="I7" s="308" t="s">
        <v>26</v>
      </c>
      <c r="J7" s="308" t="s">
        <v>27</v>
      </c>
      <c r="K7" s="309">
        <v>179</v>
      </c>
      <c r="L7" s="52" t="s">
        <v>28</v>
      </c>
      <c r="M7" s="53" t="s">
        <v>29</v>
      </c>
      <c r="N7" s="54" t="s">
        <v>30</v>
      </c>
      <c r="O7" s="52" t="s">
        <v>31</v>
      </c>
      <c r="P7" s="52" t="s">
        <v>32</v>
      </c>
      <c r="Q7" s="53" t="s">
        <v>33</v>
      </c>
      <c r="R7" s="54" t="s">
        <v>30</v>
      </c>
      <c r="S7" s="52" t="s">
        <v>31</v>
      </c>
      <c r="T7" s="52" t="s">
        <v>32</v>
      </c>
      <c r="U7" s="53" t="s">
        <v>33</v>
      </c>
      <c r="V7" s="54" t="s">
        <v>30</v>
      </c>
      <c r="W7" s="52" t="s">
        <v>31</v>
      </c>
      <c r="X7" s="52" t="s">
        <v>32</v>
      </c>
      <c r="Y7" s="53" t="s">
        <v>33</v>
      </c>
      <c r="Z7" s="54" t="s">
        <v>30</v>
      </c>
      <c r="AA7" s="52" t="s">
        <v>31</v>
      </c>
      <c r="AB7" s="52" t="s">
        <v>32</v>
      </c>
      <c r="AC7" s="53" t="s">
        <v>33</v>
      </c>
      <c r="AD7" s="54" t="s">
        <v>30</v>
      </c>
      <c r="AE7" s="52" t="s">
        <v>31</v>
      </c>
      <c r="AF7" s="52" t="s">
        <v>32</v>
      </c>
      <c r="AG7" s="53" t="s">
        <v>33</v>
      </c>
      <c r="AH7" s="54" t="s">
        <v>30</v>
      </c>
      <c r="AI7" s="52" t="s">
        <v>31</v>
      </c>
      <c r="AJ7" s="52" t="s">
        <v>32</v>
      </c>
      <c r="AK7" s="53" t="s">
        <v>33</v>
      </c>
      <c r="AL7" s="54" t="s">
        <v>30</v>
      </c>
      <c r="AM7" s="52" t="s">
        <v>31</v>
      </c>
      <c r="AN7" s="52" t="s">
        <v>32</v>
      </c>
      <c r="AO7" s="53" t="s">
        <v>33</v>
      </c>
      <c r="AP7" s="54" t="s">
        <v>30</v>
      </c>
      <c r="AQ7" s="52" t="s">
        <v>31</v>
      </c>
      <c r="AR7" s="52" t="s">
        <v>32</v>
      </c>
      <c r="AS7" s="53" t="s">
        <v>33</v>
      </c>
      <c r="AT7" s="54" t="s">
        <v>30</v>
      </c>
      <c r="AU7" s="52" t="s">
        <v>31</v>
      </c>
      <c r="AV7" s="52" t="s">
        <v>32</v>
      </c>
      <c r="AW7" s="53" t="s">
        <v>33</v>
      </c>
      <c r="AX7" s="54" t="s">
        <v>30</v>
      </c>
      <c r="AY7" s="52" t="s">
        <v>31</v>
      </c>
      <c r="AZ7" s="52" t="s">
        <v>32</v>
      </c>
      <c r="BA7" s="53" t="s">
        <v>33</v>
      </c>
      <c r="BB7" s="54" t="s">
        <v>30</v>
      </c>
      <c r="BC7" s="52" t="s">
        <v>31</v>
      </c>
      <c r="BD7" s="52" t="s">
        <v>32</v>
      </c>
      <c r="BE7" s="53" t="s">
        <v>33</v>
      </c>
      <c r="BF7" s="54" t="s">
        <v>30</v>
      </c>
      <c r="BG7" s="52" t="s">
        <v>31</v>
      </c>
      <c r="BH7" s="52" t="s">
        <v>32</v>
      </c>
      <c r="BI7" s="53" t="s">
        <v>33</v>
      </c>
      <c r="BJ7" s="54" t="s">
        <v>30</v>
      </c>
      <c r="BK7" s="52" t="s">
        <v>31</v>
      </c>
      <c r="BL7" s="52" t="s">
        <v>32</v>
      </c>
      <c r="BM7" s="53" t="s">
        <v>33</v>
      </c>
      <c r="BN7" s="54" t="s">
        <v>30</v>
      </c>
      <c r="BO7" s="52" t="s">
        <v>31</v>
      </c>
      <c r="BP7" s="52" t="s">
        <v>32</v>
      </c>
      <c r="BQ7" s="53" t="s">
        <v>33</v>
      </c>
      <c r="BR7" s="54" t="s">
        <v>30</v>
      </c>
      <c r="BS7" s="52" t="s">
        <v>31</v>
      </c>
      <c r="BT7" s="52" t="s">
        <v>32</v>
      </c>
      <c r="BU7" s="53" t="s">
        <v>33</v>
      </c>
      <c r="BV7" s="54" t="s">
        <v>30</v>
      </c>
      <c r="BW7" s="52" t="s">
        <v>31</v>
      </c>
      <c r="BX7" s="52" t="s">
        <v>32</v>
      </c>
      <c r="BY7" s="53" t="s">
        <v>33</v>
      </c>
      <c r="BZ7" s="54" t="s">
        <v>30</v>
      </c>
      <c r="CA7" s="52" t="s">
        <v>31</v>
      </c>
      <c r="CB7" s="52" t="s">
        <v>32</v>
      </c>
      <c r="CC7" s="53" t="s">
        <v>33</v>
      </c>
      <c r="CD7" s="54" t="s">
        <v>30</v>
      </c>
      <c r="CE7" s="52" t="s">
        <v>31</v>
      </c>
      <c r="CF7" s="52" t="s">
        <v>32</v>
      </c>
      <c r="CG7" s="53" t="s">
        <v>33</v>
      </c>
      <c r="CH7" s="54" t="s">
        <v>30</v>
      </c>
      <c r="CI7" s="52" t="s">
        <v>31</v>
      </c>
      <c r="CJ7" s="52" t="s">
        <v>32</v>
      </c>
      <c r="CK7" s="53" t="s">
        <v>33</v>
      </c>
      <c r="CL7" s="54" t="s">
        <v>30</v>
      </c>
      <c r="CM7" s="52" t="s">
        <v>31</v>
      </c>
      <c r="CN7" s="52" t="s">
        <v>32</v>
      </c>
      <c r="CO7" s="53" t="s">
        <v>33</v>
      </c>
      <c r="CP7" s="54" t="s">
        <v>30</v>
      </c>
      <c r="CQ7" s="52" t="s">
        <v>31</v>
      </c>
      <c r="CR7" s="52" t="s">
        <v>32</v>
      </c>
      <c r="CS7" s="53" t="s">
        <v>33</v>
      </c>
      <c r="CT7" s="54" t="s">
        <v>30</v>
      </c>
      <c r="CU7" s="52" t="s">
        <v>31</v>
      </c>
      <c r="CV7" s="52" t="s">
        <v>32</v>
      </c>
      <c r="CW7" s="53" t="s">
        <v>33</v>
      </c>
      <c r="CX7" s="54" t="s">
        <v>30</v>
      </c>
      <c r="CY7" s="52" t="s">
        <v>31</v>
      </c>
      <c r="CZ7" s="52" t="s">
        <v>32</v>
      </c>
      <c r="DA7" s="53" t="s">
        <v>33</v>
      </c>
      <c r="DB7" s="54" t="s">
        <v>30</v>
      </c>
      <c r="DC7" s="52" t="s">
        <v>31</v>
      </c>
      <c r="DD7" s="52" t="s">
        <v>32</v>
      </c>
      <c r="DE7" s="53" t="s">
        <v>33</v>
      </c>
      <c r="DF7" s="54" t="s">
        <v>30</v>
      </c>
      <c r="DG7" s="52" t="s">
        <v>31</v>
      </c>
      <c r="DH7" s="52" t="s">
        <v>32</v>
      </c>
      <c r="DI7" s="53" t="s">
        <v>33</v>
      </c>
      <c r="DJ7" s="54" t="s">
        <v>30</v>
      </c>
      <c r="DK7" s="52" t="s">
        <v>31</v>
      </c>
      <c r="DL7" s="52" t="s">
        <v>32</v>
      </c>
      <c r="DM7" s="53" t="s">
        <v>33</v>
      </c>
      <c r="DN7" s="54" t="s">
        <v>30</v>
      </c>
      <c r="DO7" s="52" t="s">
        <v>31</v>
      </c>
      <c r="DP7" s="52" t="s">
        <v>32</v>
      </c>
      <c r="DQ7" s="53" t="s">
        <v>33</v>
      </c>
      <c r="DR7" s="54" t="s">
        <v>30</v>
      </c>
      <c r="DS7" s="52" t="s">
        <v>31</v>
      </c>
      <c r="DT7" s="52" t="s">
        <v>32</v>
      </c>
      <c r="DU7" s="53" t="s">
        <v>33</v>
      </c>
      <c r="DV7" s="54" t="s">
        <v>30</v>
      </c>
      <c r="DW7" s="52" t="s">
        <v>31</v>
      </c>
      <c r="DX7" s="52" t="s">
        <v>32</v>
      </c>
      <c r="DY7" s="53" t="s">
        <v>33</v>
      </c>
      <c r="DZ7" s="54" t="s">
        <v>30</v>
      </c>
      <c r="EA7" s="52" t="s">
        <v>31</v>
      </c>
      <c r="EB7" s="52" t="s">
        <v>32</v>
      </c>
      <c r="EC7" s="53" t="s">
        <v>33</v>
      </c>
      <c r="ED7" s="54" t="s">
        <v>30</v>
      </c>
      <c r="EE7" s="52" t="s">
        <v>31</v>
      </c>
      <c r="EF7" s="52" t="s">
        <v>32</v>
      </c>
      <c r="EG7" s="53" t="s">
        <v>34</v>
      </c>
      <c r="EH7" s="54" t="s">
        <v>30</v>
      </c>
      <c r="EI7" s="52" t="s">
        <v>35</v>
      </c>
      <c r="EJ7" s="52" t="s">
        <v>32</v>
      </c>
      <c r="EK7" s="53" t="s">
        <v>34</v>
      </c>
      <c r="EL7" s="289" t="s">
        <v>30</v>
      </c>
      <c r="EM7" s="287" t="s">
        <v>35</v>
      </c>
      <c r="EN7" s="287" t="s">
        <v>32</v>
      </c>
      <c r="EO7" s="288" t="s">
        <v>34</v>
      </c>
      <c r="EP7" s="246" t="s">
        <v>36</v>
      </c>
      <c r="EQ7" s="247" t="s">
        <v>37</v>
      </c>
      <c r="ES7" s="66" t="s">
        <v>38</v>
      </c>
      <c r="ET7" s="66" t="s">
        <v>39</v>
      </c>
      <c r="EU7" s="51" t="s">
        <v>40</v>
      </c>
    </row>
    <row r="8" spans="1:151" ht="12.75">
      <c r="A8" s="29">
        <v>38149</v>
      </c>
      <c r="B8" s="24"/>
      <c r="C8" s="35">
        <v>43</v>
      </c>
      <c r="D8" s="21" t="s">
        <v>41</v>
      </c>
      <c r="E8" s="21">
        <v>1</v>
      </c>
      <c r="F8" s="21" t="s">
        <v>42</v>
      </c>
      <c r="G8" s="21" t="s">
        <v>43</v>
      </c>
      <c r="H8" s="55">
        <v>3036.9</v>
      </c>
      <c r="I8" s="22">
        <v>15</v>
      </c>
      <c r="J8" s="25">
        <v>1000</v>
      </c>
      <c r="K8" s="25">
        <v>0</v>
      </c>
      <c r="L8" s="25">
        <f t="shared" ref="L8:L71" si="0">IFERROR(($H8-$J8-$K8)/$I8,0)</f>
        <v>135.79333333333335</v>
      </c>
      <c r="M8" s="37">
        <f t="shared" ref="M8:M71" si="1">IFERROR($L8/12,0)</f>
        <v>11.316111111111113</v>
      </c>
      <c r="N8" s="36">
        <v>0</v>
      </c>
      <c r="O8" s="26">
        <v>0</v>
      </c>
      <c r="P8" s="26">
        <v>0</v>
      </c>
      <c r="Q8" s="27">
        <v>0</v>
      </c>
      <c r="R8" s="36">
        <v>0</v>
      </c>
      <c r="S8" s="26">
        <v>0</v>
      </c>
      <c r="T8" s="26">
        <v>0</v>
      </c>
      <c r="U8" s="27">
        <v>0</v>
      </c>
      <c r="V8" s="36">
        <v>0</v>
      </c>
      <c r="W8" s="26">
        <v>0</v>
      </c>
      <c r="X8" s="26">
        <v>0</v>
      </c>
      <c r="Y8" s="27">
        <v>0</v>
      </c>
      <c r="Z8" s="36">
        <v>0</v>
      </c>
      <c r="AA8" s="26">
        <v>0</v>
      </c>
      <c r="AB8" s="26">
        <v>0</v>
      </c>
      <c r="AC8" s="27">
        <v>0</v>
      </c>
      <c r="AD8" s="36">
        <v>0</v>
      </c>
      <c r="AE8" s="26">
        <v>0</v>
      </c>
      <c r="AF8" s="26">
        <v>0</v>
      </c>
      <c r="AG8" s="27">
        <v>0</v>
      </c>
      <c r="AH8" s="36">
        <v>0</v>
      </c>
      <c r="AI8" s="26">
        <v>0</v>
      </c>
      <c r="AJ8" s="26">
        <v>0</v>
      </c>
      <c r="AK8" s="27">
        <v>0</v>
      </c>
      <c r="AL8" s="36">
        <v>0</v>
      </c>
      <c r="AM8" s="26">
        <v>0</v>
      </c>
      <c r="AN8" s="26">
        <v>0</v>
      </c>
      <c r="AO8" s="27">
        <v>0</v>
      </c>
      <c r="AP8" s="36">
        <v>0</v>
      </c>
      <c r="AQ8" s="26">
        <v>0</v>
      </c>
      <c r="AR8" s="26">
        <v>0</v>
      </c>
      <c r="AS8" s="27">
        <v>0</v>
      </c>
      <c r="AT8" s="36">
        <v>0</v>
      </c>
      <c r="AU8" s="26">
        <v>0</v>
      </c>
      <c r="AV8" s="26">
        <v>0</v>
      </c>
      <c r="AW8" s="27">
        <v>0</v>
      </c>
      <c r="AX8" s="36">
        <v>0</v>
      </c>
      <c r="AY8" s="26">
        <v>0</v>
      </c>
      <c r="AZ8" s="26">
        <v>0</v>
      </c>
      <c r="BA8" s="27">
        <v>0</v>
      </c>
      <c r="BB8" s="36">
        <v>0</v>
      </c>
      <c r="BC8" s="26">
        <v>0</v>
      </c>
      <c r="BD8" s="26">
        <v>0</v>
      </c>
      <c r="BE8" s="27">
        <v>0</v>
      </c>
      <c r="BF8" s="36">
        <v>7</v>
      </c>
      <c r="BG8" s="26">
        <v>79.212777777777788</v>
      </c>
      <c r="BH8" s="26">
        <v>79.212777777777788</v>
      </c>
      <c r="BI8" s="27">
        <v>1957.6872222222223</v>
      </c>
      <c r="BJ8" s="36">
        <v>12</v>
      </c>
      <c r="BK8" s="26">
        <v>135.79333333333335</v>
      </c>
      <c r="BL8" s="26">
        <v>215.00611111111112</v>
      </c>
      <c r="BM8" s="27">
        <v>1821.893888888889</v>
      </c>
      <c r="BN8" s="36">
        <v>12</v>
      </c>
      <c r="BO8" s="26">
        <v>135.79333333333335</v>
      </c>
      <c r="BP8" s="26">
        <v>350.79944444444448</v>
      </c>
      <c r="BQ8" s="27">
        <v>1686.1005555555557</v>
      </c>
      <c r="BR8" s="36">
        <v>12</v>
      </c>
      <c r="BS8" s="26">
        <v>135.79333333333335</v>
      </c>
      <c r="BT8" s="26">
        <v>486.59277777777783</v>
      </c>
      <c r="BU8" s="27">
        <v>1550.3072222222222</v>
      </c>
      <c r="BV8" s="36">
        <v>12</v>
      </c>
      <c r="BW8" s="26">
        <v>135.79333333333335</v>
      </c>
      <c r="BX8" s="26">
        <v>622.38611111111118</v>
      </c>
      <c r="BY8" s="27">
        <v>1414.5138888888889</v>
      </c>
      <c r="BZ8" s="36">
        <v>12</v>
      </c>
      <c r="CA8" s="26">
        <v>135.79333333333335</v>
      </c>
      <c r="CB8" s="26">
        <v>758.17944444444447</v>
      </c>
      <c r="CC8" s="27">
        <v>1278.7205555555556</v>
      </c>
      <c r="CD8" s="36">
        <v>12</v>
      </c>
      <c r="CE8" s="26">
        <v>135.79333333333335</v>
      </c>
      <c r="CF8" s="26">
        <v>893.97277777777776</v>
      </c>
      <c r="CG8" s="27">
        <v>1142.9272222222223</v>
      </c>
      <c r="CH8" s="36">
        <v>12</v>
      </c>
      <c r="CI8" s="26">
        <v>135.79333333333335</v>
      </c>
      <c r="CJ8" s="26">
        <v>1029.7661111111111</v>
      </c>
      <c r="CK8" s="27">
        <v>1007.133888888889</v>
      </c>
      <c r="CL8" s="36">
        <v>12</v>
      </c>
      <c r="CM8" s="26">
        <v>135.79333333333335</v>
      </c>
      <c r="CN8" s="26">
        <v>1165.5594444444444</v>
      </c>
      <c r="CO8" s="27">
        <v>871.34055555555574</v>
      </c>
      <c r="CP8" s="36">
        <v>12</v>
      </c>
      <c r="CQ8" s="26">
        <v>135.79333333333335</v>
      </c>
      <c r="CR8" s="26">
        <v>1301.3527777777776</v>
      </c>
      <c r="CS8" s="27">
        <v>735.54722222222244</v>
      </c>
      <c r="CT8" s="36">
        <v>12</v>
      </c>
      <c r="CU8" s="26">
        <v>135.79333333333335</v>
      </c>
      <c r="CV8" s="26">
        <v>1437.1461111111109</v>
      </c>
      <c r="CW8" s="27">
        <v>599.75388888888915</v>
      </c>
      <c r="CX8" s="36">
        <v>12</v>
      </c>
      <c r="CY8" s="26">
        <v>135.79333333333335</v>
      </c>
      <c r="CZ8" s="26">
        <v>1572.9394444444442</v>
      </c>
      <c r="DA8" s="27">
        <v>463.96055555555586</v>
      </c>
      <c r="DB8" s="36">
        <v>12</v>
      </c>
      <c r="DC8" s="26">
        <v>135.79333333333335</v>
      </c>
      <c r="DD8" s="26">
        <v>1708.7327777777775</v>
      </c>
      <c r="DE8" s="27">
        <v>328.16722222222256</v>
      </c>
      <c r="DF8" s="36">
        <v>12</v>
      </c>
      <c r="DG8" s="26">
        <v>135.79333333333335</v>
      </c>
      <c r="DH8" s="26">
        <v>1844.5261111111108</v>
      </c>
      <c r="DI8" s="27">
        <v>192.37388888888927</v>
      </c>
      <c r="DJ8" s="36">
        <v>12</v>
      </c>
      <c r="DK8" s="26">
        <v>135.79333333333335</v>
      </c>
      <c r="DL8" s="26">
        <v>1980.3194444444441</v>
      </c>
      <c r="DM8" s="27">
        <v>56.580555555555975</v>
      </c>
      <c r="DN8" s="36">
        <v>5.0000000000000364</v>
      </c>
      <c r="DO8" s="26">
        <v>56.580555555555975</v>
      </c>
      <c r="DP8" s="26">
        <v>2036.9</v>
      </c>
      <c r="DQ8" s="27">
        <v>0</v>
      </c>
      <c r="DR8" s="36">
        <v>0</v>
      </c>
      <c r="DS8" s="26">
        <v>0</v>
      </c>
      <c r="DT8" s="26">
        <v>2036.9</v>
      </c>
      <c r="DU8" s="27">
        <v>0</v>
      </c>
      <c r="DV8" s="36">
        <v>0</v>
      </c>
      <c r="DW8" s="26">
        <v>0</v>
      </c>
      <c r="DX8" s="26">
        <v>2036.9</v>
      </c>
      <c r="DY8" s="27">
        <v>0</v>
      </c>
      <c r="DZ8" s="36">
        <v>0</v>
      </c>
      <c r="EA8" s="26">
        <v>0</v>
      </c>
      <c r="EB8" s="26">
        <v>2036.9</v>
      </c>
      <c r="EC8" s="27">
        <v>0</v>
      </c>
      <c r="ED8" s="36">
        <v>0</v>
      </c>
      <c r="EE8" s="26">
        <v>0</v>
      </c>
      <c r="EF8" s="26">
        <v>2036.9</v>
      </c>
      <c r="EG8" s="57">
        <v>0</v>
      </c>
      <c r="EH8" s="36">
        <v>0</v>
      </c>
      <c r="EI8" s="26">
        <v>0</v>
      </c>
      <c r="EJ8" s="26">
        <v>2036.9</v>
      </c>
      <c r="EK8" s="27">
        <v>0</v>
      </c>
      <c r="EL8" s="36" cm="1">
        <f t="array" ref="EL8">+_xlfn.IFS(YEAR($A8)&gt;YEAR(EL$6),0,YEAR(EL$6)=YEAR($A8),13-MONTH($A8),AND(EK8&lt;$L8,YEAR(EL$6)=YEAR($B8)),IF(MONTH($B8)&lt;EK8/$M8,MONTH($B8),EK8/$M8),EK8&lt;$L8,EK8/$M8,YEAR(EL$6)=YEAR($B8),MONTH($B8),AND(YEAR(EL$6)&gt;YEAR($B8),NOT(ISBLANK($B8))),0,YEAR(EL$6)&gt;YEAR($A8),12,EL$6&lt;$A8,0,YEAR(EH$6)=YEAR($B8),0)</f>
        <v>0</v>
      </c>
      <c r="EM8" s="26">
        <f t="shared" ref="EM8:EM71" si="2">EL8*$M8</f>
        <v>0</v>
      </c>
      <c r="EN8" s="26">
        <f t="shared" ref="EN8:EN71" si="3">EM8+EJ8</f>
        <v>2036.9</v>
      </c>
      <c r="EO8" s="27">
        <f t="shared" ref="EO8:EO71" si="4">ROUND(IF(YEAR(EL$6)&lt;YEAR($A8),0,($H8-$J8)-EN8),2)</f>
        <v>0</v>
      </c>
      <c r="EP8" s="28">
        <f t="shared" ref="EP8:EP71" si="5">IFERROR(SUM(EO8/$M8),0)</f>
        <v>0</v>
      </c>
      <c r="EQ8" s="34">
        <f t="shared" ref="EQ8:EQ71" si="6">+IFERROR(IF(YEAR($D$4)=YEAR($A8),IF(MONTH($D$4)&gt;=MONTH($A8),IF(MONTH($D$4)-MONTH($A8)=0,1,MONTH($D$4)-MONTH($A8)+1)*$M8,0),IF(MONTH($D$4)&gt;EL8,EL8*$M8,MONTH($D$4)*$M8)),0)</f>
        <v>0</v>
      </c>
      <c r="ES8" s="21">
        <f>IFERROR(IF(VLOOKUP(D8,'DIV CHANGE'!A:D,3,FALSE)="", E8, VLOOKUP(D8,'DIV CHANGE'!A:D,3,FALSE)), E8)</f>
        <v>1</v>
      </c>
      <c r="ET8" s="21" t="str">
        <f t="shared" ref="ET8:ET71" si="7">IF(E8=ES8, "SAME", "CHANGE")</f>
        <v>SAME</v>
      </c>
      <c r="EU8" s="24">
        <v>38149</v>
      </c>
    </row>
    <row r="9" spans="1:151" ht="12.75">
      <c r="A9" s="29">
        <v>41617</v>
      </c>
      <c r="B9" s="24"/>
      <c r="C9" s="35">
        <v>127</v>
      </c>
      <c r="D9" s="21" t="s">
        <v>44</v>
      </c>
      <c r="E9" s="21">
        <v>2</v>
      </c>
      <c r="F9" s="21" t="s">
        <v>42</v>
      </c>
      <c r="G9" s="21" t="s">
        <v>45</v>
      </c>
      <c r="H9" s="55">
        <v>3155</v>
      </c>
      <c r="I9" s="22">
        <v>10</v>
      </c>
      <c r="J9" s="25">
        <v>0</v>
      </c>
      <c r="K9" s="25">
        <v>0</v>
      </c>
      <c r="L9" s="25">
        <f t="shared" si="0"/>
        <v>315.5</v>
      </c>
      <c r="M9" s="37">
        <f t="shared" si="1"/>
        <v>26.291666666666668</v>
      </c>
      <c r="N9" s="36">
        <v>0</v>
      </c>
      <c r="O9" s="26">
        <v>0</v>
      </c>
      <c r="P9" s="26">
        <v>0</v>
      </c>
      <c r="Q9" s="27">
        <v>0</v>
      </c>
      <c r="R9" s="36">
        <v>0</v>
      </c>
      <c r="S9" s="26">
        <v>0</v>
      </c>
      <c r="T9" s="26">
        <v>0</v>
      </c>
      <c r="U9" s="27">
        <v>0</v>
      </c>
      <c r="V9" s="36">
        <v>0</v>
      </c>
      <c r="W9" s="26">
        <v>0</v>
      </c>
      <c r="X9" s="26">
        <v>0</v>
      </c>
      <c r="Y9" s="27">
        <v>0</v>
      </c>
      <c r="Z9" s="36">
        <v>0</v>
      </c>
      <c r="AA9" s="26">
        <v>0</v>
      </c>
      <c r="AB9" s="26">
        <v>0</v>
      </c>
      <c r="AC9" s="27">
        <v>0</v>
      </c>
      <c r="AD9" s="36">
        <v>0</v>
      </c>
      <c r="AE9" s="26">
        <v>0</v>
      </c>
      <c r="AF9" s="26">
        <v>0</v>
      </c>
      <c r="AG9" s="27">
        <v>0</v>
      </c>
      <c r="AH9" s="36">
        <v>0</v>
      </c>
      <c r="AI9" s="26">
        <v>0</v>
      </c>
      <c r="AJ9" s="26">
        <v>0</v>
      </c>
      <c r="AK9" s="27">
        <v>0</v>
      </c>
      <c r="AL9" s="36">
        <v>0</v>
      </c>
      <c r="AM9" s="26">
        <v>0</v>
      </c>
      <c r="AN9" s="26">
        <v>0</v>
      </c>
      <c r="AO9" s="27">
        <v>0</v>
      </c>
      <c r="AP9" s="36">
        <v>0</v>
      </c>
      <c r="AQ9" s="26">
        <v>0</v>
      </c>
      <c r="AR9" s="26">
        <v>0</v>
      </c>
      <c r="AS9" s="27">
        <v>0</v>
      </c>
      <c r="AT9" s="36">
        <v>0</v>
      </c>
      <c r="AU9" s="26">
        <v>0</v>
      </c>
      <c r="AV9" s="26">
        <v>0</v>
      </c>
      <c r="AW9" s="27">
        <v>0</v>
      </c>
      <c r="AX9" s="36">
        <v>0</v>
      </c>
      <c r="AY9" s="26">
        <v>0</v>
      </c>
      <c r="AZ9" s="26">
        <v>0</v>
      </c>
      <c r="BA9" s="27">
        <v>0</v>
      </c>
      <c r="BB9" s="36">
        <v>0</v>
      </c>
      <c r="BC9" s="26">
        <v>0</v>
      </c>
      <c r="BD9" s="26">
        <v>0</v>
      </c>
      <c r="BE9" s="27">
        <v>0</v>
      </c>
      <c r="BF9" s="36">
        <v>0</v>
      </c>
      <c r="BG9" s="26">
        <v>0</v>
      </c>
      <c r="BH9" s="26">
        <v>0</v>
      </c>
      <c r="BI9" s="27">
        <v>0</v>
      </c>
      <c r="BJ9" s="36">
        <v>0</v>
      </c>
      <c r="BK9" s="26">
        <v>0</v>
      </c>
      <c r="BL9" s="26">
        <v>0</v>
      </c>
      <c r="BM9" s="27">
        <v>0</v>
      </c>
      <c r="BN9" s="36">
        <v>0</v>
      </c>
      <c r="BO9" s="26">
        <v>0</v>
      </c>
      <c r="BP9" s="26">
        <v>0</v>
      </c>
      <c r="BQ9" s="27">
        <v>0</v>
      </c>
      <c r="BR9" s="36">
        <v>0</v>
      </c>
      <c r="BS9" s="26">
        <v>0</v>
      </c>
      <c r="BT9" s="26">
        <v>0</v>
      </c>
      <c r="BU9" s="27">
        <v>0</v>
      </c>
      <c r="BV9" s="36">
        <v>0</v>
      </c>
      <c r="BW9" s="26">
        <v>0</v>
      </c>
      <c r="BX9" s="26">
        <v>0</v>
      </c>
      <c r="BY9" s="27">
        <v>0</v>
      </c>
      <c r="BZ9" s="36">
        <v>0</v>
      </c>
      <c r="CA9" s="26">
        <v>0</v>
      </c>
      <c r="CB9" s="26">
        <v>0</v>
      </c>
      <c r="CC9" s="27">
        <v>0</v>
      </c>
      <c r="CD9" s="36">
        <v>0</v>
      </c>
      <c r="CE9" s="26">
        <v>0</v>
      </c>
      <c r="CF9" s="26">
        <v>0</v>
      </c>
      <c r="CG9" s="27">
        <v>0</v>
      </c>
      <c r="CH9" s="36">
        <v>0</v>
      </c>
      <c r="CI9" s="26">
        <v>0</v>
      </c>
      <c r="CJ9" s="26">
        <v>0</v>
      </c>
      <c r="CK9" s="27">
        <v>0</v>
      </c>
      <c r="CL9" s="36">
        <v>0</v>
      </c>
      <c r="CM9" s="26">
        <v>0</v>
      </c>
      <c r="CN9" s="26">
        <v>0</v>
      </c>
      <c r="CO9" s="27">
        <v>0</v>
      </c>
      <c r="CP9" s="36">
        <v>1</v>
      </c>
      <c r="CQ9" s="26">
        <v>26.291666666666668</v>
      </c>
      <c r="CR9" s="26">
        <v>26.291666666666668</v>
      </c>
      <c r="CS9" s="27">
        <v>3128.7083333333335</v>
      </c>
      <c r="CT9" s="36">
        <v>12</v>
      </c>
      <c r="CU9" s="26">
        <v>315.5</v>
      </c>
      <c r="CV9" s="26">
        <v>341.79166666666669</v>
      </c>
      <c r="CW9" s="27">
        <v>2813.2083333333335</v>
      </c>
      <c r="CX9" s="36">
        <v>12</v>
      </c>
      <c r="CY9" s="26">
        <v>315.5</v>
      </c>
      <c r="CZ9" s="26">
        <v>657.29166666666674</v>
      </c>
      <c r="DA9" s="27">
        <v>2497.708333333333</v>
      </c>
      <c r="DB9" s="36">
        <v>12</v>
      </c>
      <c r="DC9" s="26">
        <v>315.5</v>
      </c>
      <c r="DD9" s="26">
        <v>972.79166666666674</v>
      </c>
      <c r="DE9" s="27">
        <v>2182.208333333333</v>
      </c>
      <c r="DF9" s="36">
        <v>12</v>
      </c>
      <c r="DG9" s="26">
        <v>315.5</v>
      </c>
      <c r="DH9" s="26">
        <v>1288.2916666666667</v>
      </c>
      <c r="DI9" s="27">
        <v>1866.7083333333333</v>
      </c>
      <c r="DJ9" s="36">
        <v>12</v>
      </c>
      <c r="DK9" s="26">
        <v>315.5</v>
      </c>
      <c r="DL9" s="26">
        <v>1603.7916666666667</v>
      </c>
      <c r="DM9" s="27">
        <v>1551.2083333333333</v>
      </c>
      <c r="DN9" s="36">
        <v>12</v>
      </c>
      <c r="DO9" s="26">
        <v>315.5</v>
      </c>
      <c r="DP9" s="26">
        <v>1919.2916666666667</v>
      </c>
      <c r="DQ9" s="27">
        <v>1235.7083333333333</v>
      </c>
      <c r="DR9" s="36">
        <v>12</v>
      </c>
      <c r="DS9" s="26">
        <v>315.5</v>
      </c>
      <c r="DT9" s="26">
        <v>2234.791666666667</v>
      </c>
      <c r="DU9" s="27">
        <v>920.20833333333303</v>
      </c>
      <c r="DV9" s="36">
        <v>12</v>
      </c>
      <c r="DW9" s="26">
        <v>315.5</v>
      </c>
      <c r="DX9" s="26">
        <v>2550.291666666667</v>
      </c>
      <c r="DY9" s="27">
        <v>604.70833333333303</v>
      </c>
      <c r="DZ9" s="36">
        <v>12</v>
      </c>
      <c r="EA9" s="26">
        <v>315.5</v>
      </c>
      <c r="EB9" s="26">
        <v>2865.791666666667</v>
      </c>
      <c r="EC9" s="27">
        <v>289.20833333333303</v>
      </c>
      <c r="ED9" s="36">
        <v>10.999999999999988</v>
      </c>
      <c r="EE9" s="26">
        <v>289.20833333333303</v>
      </c>
      <c r="EF9" s="26">
        <v>3155</v>
      </c>
      <c r="EG9" s="27">
        <v>0</v>
      </c>
      <c r="EH9" s="36">
        <v>0</v>
      </c>
      <c r="EI9" s="26">
        <v>0</v>
      </c>
      <c r="EJ9" s="26">
        <v>3155</v>
      </c>
      <c r="EK9" s="27">
        <v>0</v>
      </c>
      <c r="EL9" s="36" cm="1">
        <f t="array" ref="EL9">+_xlfn.IFS(YEAR($A9)&gt;YEAR(EL$6),0,YEAR(EL$6)=YEAR($A9),13-MONTH($A9),AND(EK9&lt;$L9,YEAR(EL$6)=YEAR($B9)),IF(MONTH($B9)&lt;EK9/$M9,MONTH($B9),EK9/$M9),EK9&lt;$L9,EK9/$M9,YEAR(EL$6)=YEAR($B9),MONTH($B9),AND(YEAR(EL$6)&gt;YEAR($B9),NOT(ISBLANK($B9))),0,YEAR(EL$6)&gt;YEAR($A9),12,EL$6&lt;$A9,0,YEAR(EH$6)=YEAR($B9),0)</f>
        <v>0</v>
      </c>
      <c r="EM9" s="26">
        <f t="shared" si="2"/>
        <v>0</v>
      </c>
      <c r="EN9" s="26">
        <f t="shared" si="3"/>
        <v>3155</v>
      </c>
      <c r="EO9" s="27">
        <f t="shared" si="4"/>
        <v>0</v>
      </c>
      <c r="EP9" s="28">
        <f t="shared" si="5"/>
        <v>0</v>
      </c>
      <c r="EQ9" s="34">
        <f t="shared" si="6"/>
        <v>0</v>
      </c>
      <c r="ES9" s="21">
        <f>IFERROR(IF(VLOOKUP(D9,'DIV CHANGE'!A:D,3,FALSE)="", E9, VLOOKUP(D9,'DIV CHANGE'!A:D,3,FALSE)), E9)</f>
        <v>2</v>
      </c>
      <c r="ET9" s="21" t="str">
        <f t="shared" si="7"/>
        <v>SAME</v>
      </c>
      <c r="EU9" s="24">
        <v>41617</v>
      </c>
    </row>
    <row r="10" spans="1:151" ht="12.75">
      <c r="A10" s="29">
        <v>41501</v>
      </c>
      <c r="B10" s="24"/>
      <c r="C10" s="35">
        <v>124</v>
      </c>
      <c r="D10" s="21" t="s">
        <v>46</v>
      </c>
      <c r="E10" s="21">
        <v>1</v>
      </c>
      <c r="F10" s="21" t="s">
        <v>42</v>
      </c>
      <c r="G10" s="21" t="s">
        <v>47</v>
      </c>
      <c r="H10" s="55">
        <v>3600</v>
      </c>
      <c r="I10" s="22">
        <v>10</v>
      </c>
      <c r="J10" s="25">
        <v>0</v>
      </c>
      <c r="K10" s="25">
        <v>0</v>
      </c>
      <c r="L10" s="25">
        <f t="shared" si="0"/>
        <v>360</v>
      </c>
      <c r="M10" s="37">
        <f t="shared" si="1"/>
        <v>30</v>
      </c>
      <c r="N10" s="36">
        <v>0</v>
      </c>
      <c r="O10" s="26">
        <v>0</v>
      </c>
      <c r="P10" s="26">
        <v>0</v>
      </c>
      <c r="Q10" s="27">
        <v>0</v>
      </c>
      <c r="R10" s="36">
        <v>0</v>
      </c>
      <c r="S10" s="26">
        <v>0</v>
      </c>
      <c r="T10" s="26">
        <v>0</v>
      </c>
      <c r="U10" s="27">
        <v>0</v>
      </c>
      <c r="V10" s="36">
        <v>0</v>
      </c>
      <c r="W10" s="26">
        <v>0</v>
      </c>
      <c r="X10" s="26">
        <v>0</v>
      </c>
      <c r="Y10" s="27">
        <v>0</v>
      </c>
      <c r="Z10" s="36">
        <v>0</v>
      </c>
      <c r="AA10" s="26">
        <v>0</v>
      </c>
      <c r="AB10" s="26">
        <v>0</v>
      </c>
      <c r="AC10" s="27">
        <v>0</v>
      </c>
      <c r="AD10" s="36">
        <v>0</v>
      </c>
      <c r="AE10" s="26">
        <v>0</v>
      </c>
      <c r="AF10" s="26">
        <v>0</v>
      </c>
      <c r="AG10" s="27">
        <v>0</v>
      </c>
      <c r="AH10" s="36">
        <v>0</v>
      </c>
      <c r="AI10" s="26">
        <v>0</v>
      </c>
      <c r="AJ10" s="26">
        <v>0</v>
      </c>
      <c r="AK10" s="27">
        <v>0</v>
      </c>
      <c r="AL10" s="36">
        <v>0</v>
      </c>
      <c r="AM10" s="26">
        <v>0</v>
      </c>
      <c r="AN10" s="26">
        <v>0</v>
      </c>
      <c r="AO10" s="27">
        <v>0</v>
      </c>
      <c r="AP10" s="36">
        <v>0</v>
      </c>
      <c r="AQ10" s="26">
        <v>0</v>
      </c>
      <c r="AR10" s="26">
        <v>0</v>
      </c>
      <c r="AS10" s="27">
        <v>0</v>
      </c>
      <c r="AT10" s="36">
        <v>0</v>
      </c>
      <c r="AU10" s="26">
        <v>0</v>
      </c>
      <c r="AV10" s="26">
        <v>0</v>
      </c>
      <c r="AW10" s="27">
        <v>0</v>
      </c>
      <c r="AX10" s="36">
        <v>0</v>
      </c>
      <c r="AY10" s="26">
        <v>0</v>
      </c>
      <c r="AZ10" s="26">
        <v>0</v>
      </c>
      <c r="BA10" s="27">
        <v>0</v>
      </c>
      <c r="BB10" s="36">
        <v>0</v>
      </c>
      <c r="BC10" s="26">
        <v>0</v>
      </c>
      <c r="BD10" s="26">
        <v>0</v>
      </c>
      <c r="BE10" s="27">
        <v>0</v>
      </c>
      <c r="BF10" s="36">
        <v>0</v>
      </c>
      <c r="BG10" s="26">
        <v>0</v>
      </c>
      <c r="BH10" s="26">
        <v>0</v>
      </c>
      <c r="BI10" s="27">
        <v>0</v>
      </c>
      <c r="BJ10" s="36">
        <v>0</v>
      </c>
      <c r="BK10" s="26">
        <v>0</v>
      </c>
      <c r="BL10" s="26">
        <v>0</v>
      </c>
      <c r="BM10" s="27">
        <v>0</v>
      </c>
      <c r="BN10" s="36">
        <v>0</v>
      </c>
      <c r="BO10" s="26">
        <v>0</v>
      </c>
      <c r="BP10" s="26">
        <v>0</v>
      </c>
      <c r="BQ10" s="27">
        <v>0</v>
      </c>
      <c r="BR10" s="36">
        <v>0</v>
      </c>
      <c r="BS10" s="26">
        <v>0</v>
      </c>
      <c r="BT10" s="26">
        <v>0</v>
      </c>
      <c r="BU10" s="27">
        <v>0</v>
      </c>
      <c r="BV10" s="36">
        <v>0</v>
      </c>
      <c r="BW10" s="26">
        <v>0</v>
      </c>
      <c r="BX10" s="26">
        <v>0</v>
      </c>
      <c r="BY10" s="27">
        <v>0</v>
      </c>
      <c r="BZ10" s="36">
        <v>0</v>
      </c>
      <c r="CA10" s="26">
        <v>0</v>
      </c>
      <c r="CB10" s="26">
        <v>0</v>
      </c>
      <c r="CC10" s="27">
        <v>0</v>
      </c>
      <c r="CD10" s="36">
        <v>0</v>
      </c>
      <c r="CE10" s="26">
        <v>0</v>
      </c>
      <c r="CF10" s="26">
        <v>0</v>
      </c>
      <c r="CG10" s="27">
        <v>0</v>
      </c>
      <c r="CH10" s="36">
        <v>0</v>
      </c>
      <c r="CI10" s="26">
        <v>0</v>
      </c>
      <c r="CJ10" s="26">
        <v>0</v>
      </c>
      <c r="CK10" s="27">
        <v>0</v>
      </c>
      <c r="CL10" s="36">
        <v>0</v>
      </c>
      <c r="CM10" s="26">
        <v>0</v>
      </c>
      <c r="CN10" s="26">
        <v>0</v>
      </c>
      <c r="CO10" s="27">
        <v>0</v>
      </c>
      <c r="CP10" s="36">
        <v>5</v>
      </c>
      <c r="CQ10" s="26">
        <v>150</v>
      </c>
      <c r="CR10" s="26">
        <v>150</v>
      </c>
      <c r="CS10" s="27">
        <v>3450</v>
      </c>
      <c r="CT10" s="36">
        <v>12</v>
      </c>
      <c r="CU10" s="26">
        <v>360</v>
      </c>
      <c r="CV10" s="26">
        <v>510</v>
      </c>
      <c r="CW10" s="27">
        <v>3090</v>
      </c>
      <c r="CX10" s="36">
        <v>12</v>
      </c>
      <c r="CY10" s="26">
        <v>360</v>
      </c>
      <c r="CZ10" s="26">
        <v>870</v>
      </c>
      <c r="DA10" s="27">
        <v>2730</v>
      </c>
      <c r="DB10" s="36">
        <v>12</v>
      </c>
      <c r="DC10" s="26">
        <v>360</v>
      </c>
      <c r="DD10" s="26">
        <v>1230</v>
      </c>
      <c r="DE10" s="27">
        <v>2370</v>
      </c>
      <c r="DF10" s="36">
        <v>12</v>
      </c>
      <c r="DG10" s="26">
        <v>360</v>
      </c>
      <c r="DH10" s="26">
        <v>1590</v>
      </c>
      <c r="DI10" s="27">
        <v>2010</v>
      </c>
      <c r="DJ10" s="36">
        <v>12</v>
      </c>
      <c r="DK10" s="26">
        <v>360</v>
      </c>
      <c r="DL10" s="26">
        <v>1950</v>
      </c>
      <c r="DM10" s="27">
        <v>1650</v>
      </c>
      <c r="DN10" s="36">
        <v>12</v>
      </c>
      <c r="DO10" s="26">
        <v>360</v>
      </c>
      <c r="DP10" s="26">
        <v>2310</v>
      </c>
      <c r="DQ10" s="27">
        <v>1290</v>
      </c>
      <c r="DR10" s="36">
        <v>12</v>
      </c>
      <c r="DS10" s="26">
        <v>360</v>
      </c>
      <c r="DT10" s="26">
        <v>2670</v>
      </c>
      <c r="DU10" s="27">
        <v>930</v>
      </c>
      <c r="DV10" s="36">
        <v>12</v>
      </c>
      <c r="DW10" s="26">
        <v>360</v>
      </c>
      <c r="DX10" s="26">
        <v>3030</v>
      </c>
      <c r="DY10" s="27">
        <v>570</v>
      </c>
      <c r="DZ10" s="36">
        <v>12</v>
      </c>
      <c r="EA10" s="26">
        <v>360</v>
      </c>
      <c r="EB10" s="26">
        <v>3390</v>
      </c>
      <c r="EC10" s="27">
        <v>210</v>
      </c>
      <c r="ED10" s="36">
        <v>7</v>
      </c>
      <c r="EE10" s="26">
        <v>210</v>
      </c>
      <c r="EF10" s="26">
        <v>3600</v>
      </c>
      <c r="EG10" s="27">
        <v>0</v>
      </c>
      <c r="EH10" s="36">
        <v>0</v>
      </c>
      <c r="EI10" s="26">
        <v>0</v>
      </c>
      <c r="EJ10" s="26">
        <v>3600</v>
      </c>
      <c r="EK10" s="27">
        <v>0</v>
      </c>
      <c r="EL10" s="36" cm="1">
        <f t="array" ref="EL10">+_xlfn.IFS(YEAR($A10)&gt;YEAR(EL$6),0,YEAR(EL$6)=YEAR($A10),13-MONTH($A10),AND(EK10&lt;$L10,YEAR(EL$6)=YEAR($B10)),IF(MONTH($B10)&lt;EK10/$M10,MONTH($B10),EK10/$M10),EK10&lt;$L10,EK10/$M10,YEAR(EL$6)=YEAR($B10),MONTH($B10),AND(YEAR(EL$6)&gt;YEAR($B10),NOT(ISBLANK($B10))),0,YEAR(EL$6)&gt;YEAR($A10),12,EL$6&lt;$A10,0,YEAR(EH$6)=YEAR($B10),0)</f>
        <v>0</v>
      </c>
      <c r="EM10" s="26">
        <f t="shared" si="2"/>
        <v>0</v>
      </c>
      <c r="EN10" s="26">
        <f t="shared" si="3"/>
        <v>3600</v>
      </c>
      <c r="EO10" s="27">
        <f t="shared" si="4"/>
        <v>0</v>
      </c>
      <c r="EP10" s="28">
        <f t="shared" si="5"/>
        <v>0</v>
      </c>
      <c r="EQ10" s="34">
        <f t="shared" si="6"/>
        <v>0</v>
      </c>
      <c r="ES10" s="21">
        <f>IFERROR(IF(VLOOKUP(D10,'DIV CHANGE'!A:D,3,FALSE)="", E10, VLOOKUP(D10,'DIV CHANGE'!A:D,3,FALSE)), E10)</f>
        <v>1</v>
      </c>
      <c r="ET10" s="21" t="str">
        <f t="shared" si="7"/>
        <v>SAME</v>
      </c>
      <c r="EU10" s="24">
        <v>41501</v>
      </c>
    </row>
    <row r="11" spans="1:151" ht="12.75">
      <c r="A11" s="29">
        <v>41691</v>
      </c>
      <c r="B11" s="24"/>
      <c r="C11" s="35">
        <v>136</v>
      </c>
      <c r="D11" s="21" t="s">
        <v>48</v>
      </c>
      <c r="E11" s="21">
        <v>2</v>
      </c>
      <c r="F11" s="21" t="s">
        <v>42</v>
      </c>
      <c r="G11" s="21" t="s">
        <v>49</v>
      </c>
      <c r="H11" s="55">
        <v>2285</v>
      </c>
      <c r="I11" s="22">
        <v>10</v>
      </c>
      <c r="J11" s="25">
        <v>500</v>
      </c>
      <c r="K11" s="25">
        <v>0</v>
      </c>
      <c r="L11" s="25">
        <f t="shared" si="0"/>
        <v>178.5</v>
      </c>
      <c r="M11" s="37">
        <f t="shared" si="1"/>
        <v>14.875</v>
      </c>
      <c r="N11" s="36">
        <v>0</v>
      </c>
      <c r="O11" s="26">
        <v>0</v>
      </c>
      <c r="P11" s="26">
        <v>0</v>
      </c>
      <c r="Q11" s="27">
        <v>0</v>
      </c>
      <c r="R11" s="36">
        <v>0</v>
      </c>
      <c r="S11" s="26">
        <v>0</v>
      </c>
      <c r="T11" s="26">
        <v>0</v>
      </c>
      <c r="U11" s="27">
        <v>0</v>
      </c>
      <c r="V11" s="36">
        <v>0</v>
      </c>
      <c r="W11" s="26">
        <v>0</v>
      </c>
      <c r="X11" s="26">
        <v>0</v>
      </c>
      <c r="Y11" s="27">
        <v>0</v>
      </c>
      <c r="Z11" s="36">
        <v>0</v>
      </c>
      <c r="AA11" s="26">
        <v>0</v>
      </c>
      <c r="AB11" s="26">
        <v>0</v>
      </c>
      <c r="AC11" s="27">
        <v>0</v>
      </c>
      <c r="AD11" s="36">
        <v>0</v>
      </c>
      <c r="AE11" s="26">
        <v>0</v>
      </c>
      <c r="AF11" s="26">
        <v>0</v>
      </c>
      <c r="AG11" s="27">
        <v>0</v>
      </c>
      <c r="AH11" s="36">
        <v>0</v>
      </c>
      <c r="AI11" s="26">
        <v>0</v>
      </c>
      <c r="AJ11" s="26">
        <v>0</v>
      </c>
      <c r="AK11" s="27">
        <v>0</v>
      </c>
      <c r="AL11" s="36">
        <v>0</v>
      </c>
      <c r="AM11" s="26">
        <v>0</v>
      </c>
      <c r="AN11" s="26">
        <v>0</v>
      </c>
      <c r="AO11" s="27">
        <v>0</v>
      </c>
      <c r="AP11" s="36">
        <v>0</v>
      </c>
      <c r="AQ11" s="26">
        <v>0</v>
      </c>
      <c r="AR11" s="26">
        <v>0</v>
      </c>
      <c r="AS11" s="27">
        <v>0</v>
      </c>
      <c r="AT11" s="36">
        <v>0</v>
      </c>
      <c r="AU11" s="26">
        <v>0</v>
      </c>
      <c r="AV11" s="26">
        <v>0</v>
      </c>
      <c r="AW11" s="27">
        <v>0</v>
      </c>
      <c r="AX11" s="36">
        <v>0</v>
      </c>
      <c r="AY11" s="26">
        <v>0</v>
      </c>
      <c r="AZ11" s="26">
        <v>0</v>
      </c>
      <c r="BA11" s="27">
        <v>0</v>
      </c>
      <c r="BB11" s="36">
        <v>0</v>
      </c>
      <c r="BC11" s="26">
        <v>0</v>
      </c>
      <c r="BD11" s="26">
        <v>0</v>
      </c>
      <c r="BE11" s="27">
        <v>0</v>
      </c>
      <c r="BF11" s="36">
        <v>0</v>
      </c>
      <c r="BG11" s="26">
        <v>0</v>
      </c>
      <c r="BH11" s="26">
        <v>0</v>
      </c>
      <c r="BI11" s="27">
        <v>0</v>
      </c>
      <c r="BJ11" s="36">
        <v>0</v>
      </c>
      <c r="BK11" s="26">
        <v>0</v>
      </c>
      <c r="BL11" s="26">
        <v>0</v>
      </c>
      <c r="BM11" s="27">
        <v>0</v>
      </c>
      <c r="BN11" s="36">
        <v>0</v>
      </c>
      <c r="BO11" s="26">
        <v>0</v>
      </c>
      <c r="BP11" s="26">
        <v>0</v>
      </c>
      <c r="BQ11" s="27">
        <v>0</v>
      </c>
      <c r="BR11" s="36">
        <v>0</v>
      </c>
      <c r="BS11" s="26">
        <v>0</v>
      </c>
      <c r="BT11" s="26">
        <v>0</v>
      </c>
      <c r="BU11" s="27">
        <v>0</v>
      </c>
      <c r="BV11" s="36">
        <v>0</v>
      </c>
      <c r="BW11" s="26">
        <v>0</v>
      </c>
      <c r="BX11" s="26">
        <v>0</v>
      </c>
      <c r="BY11" s="27">
        <v>0</v>
      </c>
      <c r="BZ11" s="36">
        <v>0</v>
      </c>
      <c r="CA11" s="26">
        <v>0</v>
      </c>
      <c r="CB11" s="26">
        <v>0</v>
      </c>
      <c r="CC11" s="27">
        <v>0</v>
      </c>
      <c r="CD11" s="36">
        <v>0</v>
      </c>
      <c r="CE11" s="26">
        <v>0</v>
      </c>
      <c r="CF11" s="26">
        <v>0</v>
      </c>
      <c r="CG11" s="27">
        <v>0</v>
      </c>
      <c r="CH11" s="36">
        <v>0</v>
      </c>
      <c r="CI11" s="26">
        <v>0</v>
      </c>
      <c r="CJ11" s="26">
        <v>0</v>
      </c>
      <c r="CK11" s="27">
        <v>0</v>
      </c>
      <c r="CL11" s="36">
        <v>0</v>
      </c>
      <c r="CM11" s="26">
        <v>0</v>
      </c>
      <c r="CN11" s="26">
        <v>0</v>
      </c>
      <c r="CO11" s="27">
        <v>0</v>
      </c>
      <c r="CP11" s="36">
        <v>0</v>
      </c>
      <c r="CQ11" s="26">
        <v>0</v>
      </c>
      <c r="CR11" s="26">
        <v>0</v>
      </c>
      <c r="CS11" s="27">
        <v>0</v>
      </c>
      <c r="CT11" s="36">
        <v>11</v>
      </c>
      <c r="CU11" s="26">
        <v>163.625</v>
      </c>
      <c r="CV11" s="26">
        <v>163.625</v>
      </c>
      <c r="CW11" s="27">
        <v>1621.375</v>
      </c>
      <c r="CX11" s="36">
        <v>12</v>
      </c>
      <c r="CY11" s="26">
        <v>178.5</v>
      </c>
      <c r="CZ11" s="26">
        <v>342.125</v>
      </c>
      <c r="DA11" s="27">
        <v>1442.875</v>
      </c>
      <c r="DB11" s="36">
        <v>12</v>
      </c>
      <c r="DC11" s="26">
        <v>178.5</v>
      </c>
      <c r="DD11" s="26">
        <v>520.625</v>
      </c>
      <c r="DE11" s="27">
        <v>1264.375</v>
      </c>
      <c r="DF11" s="36">
        <v>12</v>
      </c>
      <c r="DG11" s="26">
        <v>178.5</v>
      </c>
      <c r="DH11" s="26">
        <v>699.125</v>
      </c>
      <c r="DI11" s="27">
        <v>1085.875</v>
      </c>
      <c r="DJ11" s="36">
        <v>12</v>
      </c>
      <c r="DK11" s="26">
        <v>178.5</v>
      </c>
      <c r="DL11" s="26">
        <v>877.625</v>
      </c>
      <c r="DM11" s="27">
        <v>907.375</v>
      </c>
      <c r="DN11" s="36">
        <v>12</v>
      </c>
      <c r="DO11" s="26">
        <v>178.5</v>
      </c>
      <c r="DP11" s="26">
        <v>1056.125</v>
      </c>
      <c r="DQ11" s="27">
        <v>728.875</v>
      </c>
      <c r="DR11" s="36">
        <v>12</v>
      </c>
      <c r="DS11" s="26">
        <v>178.5</v>
      </c>
      <c r="DT11" s="26">
        <v>1234.625</v>
      </c>
      <c r="DU11" s="27">
        <v>550.375</v>
      </c>
      <c r="DV11" s="36">
        <v>12</v>
      </c>
      <c r="DW11" s="26">
        <v>178.5</v>
      </c>
      <c r="DX11" s="26">
        <v>1413.125</v>
      </c>
      <c r="DY11" s="27">
        <v>371.875</v>
      </c>
      <c r="DZ11" s="36">
        <v>12</v>
      </c>
      <c r="EA11" s="26">
        <v>178.5</v>
      </c>
      <c r="EB11" s="26">
        <v>1591.625</v>
      </c>
      <c r="EC11" s="27">
        <v>193.375</v>
      </c>
      <c r="ED11" s="36">
        <v>12</v>
      </c>
      <c r="EE11" s="26">
        <v>178.5</v>
      </c>
      <c r="EF11" s="26">
        <v>1755.25</v>
      </c>
      <c r="EG11" s="27">
        <v>29.75</v>
      </c>
      <c r="EH11" s="36">
        <v>2</v>
      </c>
      <c r="EI11" s="26">
        <v>29.75</v>
      </c>
      <c r="EJ11" s="26">
        <v>1785</v>
      </c>
      <c r="EK11" s="27">
        <v>0</v>
      </c>
      <c r="EL11" s="36" cm="1">
        <f t="array" ref="EL11">+_xlfn.IFS(YEAR($A11)&gt;YEAR(EL$6),0,YEAR(EL$6)=YEAR($A11),13-MONTH($A11),AND(EK11&lt;$L11,YEAR(EL$6)=YEAR($B11)),IF(MONTH($B11)&lt;EK11/$M11,MONTH($B11),EK11/$M11),EK11&lt;$L11,EK11/$M11,YEAR(EL$6)=YEAR($B11),MONTH($B11),AND(YEAR(EL$6)&gt;YEAR($B11),NOT(ISBLANK($B11))),0,YEAR(EL$6)&gt;YEAR($A11),12,EL$6&lt;$A11,0,YEAR(EH$6)=YEAR($B11),0)</f>
        <v>0</v>
      </c>
      <c r="EM11" s="26">
        <f t="shared" si="2"/>
        <v>0</v>
      </c>
      <c r="EN11" s="26">
        <f t="shared" si="3"/>
        <v>1785</v>
      </c>
      <c r="EO11" s="27">
        <f t="shared" si="4"/>
        <v>0</v>
      </c>
      <c r="EP11" s="28">
        <f t="shared" si="5"/>
        <v>0</v>
      </c>
      <c r="EQ11" s="34">
        <f t="shared" si="6"/>
        <v>0</v>
      </c>
      <c r="ES11" s="21">
        <f>IFERROR(IF(VLOOKUP(D11,'DIV CHANGE'!A:D,3,FALSE)="", E11, VLOOKUP(D11,'DIV CHANGE'!A:D,3,FALSE)), E11)</f>
        <v>2</v>
      </c>
      <c r="ET11" s="21" t="str">
        <f t="shared" si="7"/>
        <v>SAME</v>
      </c>
      <c r="EU11" s="24">
        <v>41691</v>
      </c>
    </row>
    <row r="12" spans="1:151" ht="12.75">
      <c r="A12" s="29">
        <v>40807</v>
      </c>
      <c r="B12" s="24"/>
      <c r="C12" s="35">
        <v>91</v>
      </c>
      <c r="D12" s="21" t="s">
        <v>50</v>
      </c>
      <c r="E12" s="21">
        <v>1</v>
      </c>
      <c r="F12" s="21" t="s">
        <v>42</v>
      </c>
      <c r="G12" s="21" t="s">
        <v>51</v>
      </c>
      <c r="H12" s="55">
        <v>1800</v>
      </c>
      <c r="I12" s="22">
        <v>10</v>
      </c>
      <c r="J12" s="25">
        <v>0</v>
      </c>
      <c r="K12" s="25">
        <v>0</v>
      </c>
      <c r="L12" s="25">
        <f t="shared" si="0"/>
        <v>180</v>
      </c>
      <c r="M12" s="37">
        <f t="shared" si="1"/>
        <v>15</v>
      </c>
      <c r="N12" s="36">
        <v>0</v>
      </c>
      <c r="O12" s="26">
        <v>0</v>
      </c>
      <c r="P12" s="26">
        <v>0</v>
      </c>
      <c r="Q12" s="27">
        <v>0</v>
      </c>
      <c r="R12" s="36">
        <v>0</v>
      </c>
      <c r="S12" s="26">
        <v>0</v>
      </c>
      <c r="T12" s="26">
        <v>0</v>
      </c>
      <c r="U12" s="27">
        <v>0</v>
      </c>
      <c r="V12" s="36">
        <v>0</v>
      </c>
      <c r="W12" s="26">
        <v>0</v>
      </c>
      <c r="X12" s="26">
        <v>0</v>
      </c>
      <c r="Y12" s="27">
        <v>0</v>
      </c>
      <c r="Z12" s="36">
        <v>0</v>
      </c>
      <c r="AA12" s="26">
        <v>0</v>
      </c>
      <c r="AB12" s="26">
        <v>0</v>
      </c>
      <c r="AC12" s="27">
        <v>0</v>
      </c>
      <c r="AD12" s="36">
        <v>0</v>
      </c>
      <c r="AE12" s="26">
        <v>0</v>
      </c>
      <c r="AF12" s="26">
        <v>0</v>
      </c>
      <c r="AG12" s="27">
        <v>0</v>
      </c>
      <c r="AH12" s="36">
        <v>0</v>
      </c>
      <c r="AI12" s="26">
        <v>0</v>
      </c>
      <c r="AJ12" s="26">
        <v>0</v>
      </c>
      <c r="AK12" s="27">
        <v>0</v>
      </c>
      <c r="AL12" s="36">
        <v>0</v>
      </c>
      <c r="AM12" s="26">
        <v>0</v>
      </c>
      <c r="AN12" s="26">
        <v>0</v>
      </c>
      <c r="AO12" s="27">
        <v>0</v>
      </c>
      <c r="AP12" s="36">
        <v>0</v>
      </c>
      <c r="AQ12" s="26">
        <v>0</v>
      </c>
      <c r="AR12" s="26">
        <v>0</v>
      </c>
      <c r="AS12" s="27">
        <v>0</v>
      </c>
      <c r="AT12" s="36">
        <v>0</v>
      </c>
      <c r="AU12" s="26">
        <v>0</v>
      </c>
      <c r="AV12" s="26">
        <v>0</v>
      </c>
      <c r="AW12" s="27">
        <v>0</v>
      </c>
      <c r="AX12" s="36">
        <v>0</v>
      </c>
      <c r="AY12" s="26">
        <v>0</v>
      </c>
      <c r="AZ12" s="26">
        <v>0</v>
      </c>
      <c r="BA12" s="27">
        <v>0</v>
      </c>
      <c r="BB12" s="36">
        <v>0</v>
      </c>
      <c r="BC12" s="26">
        <v>0</v>
      </c>
      <c r="BD12" s="26">
        <v>0</v>
      </c>
      <c r="BE12" s="27">
        <v>0</v>
      </c>
      <c r="BF12" s="36">
        <v>0</v>
      </c>
      <c r="BG12" s="26">
        <v>0</v>
      </c>
      <c r="BH12" s="26">
        <v>0</v>
      </c>
      <c r="BI12" s="27">
        <v>0</v>
      </c>
      <c r="BJ12" s="36">
        <v>0</v>
      </c>
      <c r="BK12" s="26">
        <v>0</v>
      </c>
      <c r="BL12" s="26">
        <v>0</v>
      </c>
      <c r="BM12" s="27">
        <v>0</v>
      </c>
      <c r="BN12" s="36">
        <v>0</v>
      </c>
      <c r="BO12" s="26">
        <v>0</v>
      </c>
      <c r="BP12" s="26">
        <v>0</v>
      </c>
      <c r="BQ12" s="27">
        <v>0</v>
      </c>
      <c r="BR12" s="36">
        <v>0</v>
      </c>
      <c r="BS12" s="26">
        <v>0</v>
      </c>
      <c r="BT12" s="26">
        <v>0</v>
      </c>
      <c r="BU12" s="27">
        <v>0</v>
      </c>
      <c r="BV12" s="36">
        <v>0</v>
      </c>
      <c r="BW12" s="26">
        <v>0</v>
      </c>
      <c r="BX12" s="26">
        <v>0</v>
      </c>
      <c r="BY12" s="27">
        <v>0</v>
      </c>
      <c r="BZ12" s="36">
        <v>0</v>
      </c>
      <c r="CA12" s="26">
        <v>0</v>
      </c>
      <c r="CB12" s="26">
        <v>0</v>
      </c>
      <c r="CC12" s="27">
        <v>0</v>
      </c>
      <c r="CD12" s="36">
        <v>0</v>
      </c>
      <c r="CE12" s="26">
        <v>0</v>
      </c>
      <c r="CF12" s="26">
        <v>0</v>
      </c>
      <c r="CG12" s="27">
        <v>0</v>
      </c>
      <c r="CH12" s="36">
        <v>4</v>
      </c>
      <c r="CI12" s="26">
        <v>60</v>
      </c>
      <c r="CJ12" s="26">
        <v>60</v>
      </c>
      <c r="CK12" s="27">
        <v>1740</v>
      </c>
      <c r="CL12" s="36">
        <v>12</v>
      </c>
      <c r="CM12" s="26">
        <v>180</v>
      </c>
      <c r="CN12" s="26">
        <v>240</v>
      </c>
      <c r="CO12" s="27">
        <v>1560</v>
      </c>
      <c r="CP12" s="36">
        <v>12</v>
      </c>
      <c r="CQ12" s="26">
        <v>180</v>
      </c>
      <c r="CR12" s="26">
        <v>420</v>
      </c>
      <c r="CS12" s="27">
        <v>1380</v>
      </c>
      <c r="CT12" s="36">
        <v>12</v>
      </c>
      <c r="CU12" s="26">
        <v>180</v>
      </c>
      <c r="CV12" s="26">
        <v>600</v>
      </c>
      <c r="CW12" s="27">
        <v>1200</v>
      </c>
      <c r="CX12" s="36">
        <v>12</v>
      </c>
      <c r="CY12" s="26">
        <v>180</v>
      </c>
      <c r="CZ12" s="26">
        <v>780</v>
      </c>
      <c r="DA12" s="27">
        <v>1020</v>
      </c>
      <c r="DB12" s="36">
        <v>12</v>
      </c>
      <c r="DC12" s="26">
        <v>180</v>
      </c>
      <c r="DD12" s="26">
        <v>960</v>
      </c>
      <c r="DE12" s="27">
        <v>840</v>
      </c>
      <c r="DF12" s="36">
        <v>12</v>
      </c>
      <c r="DG12" s="26">
        <v>180</v>
      </c>
      <c r="DH12" s="26">
        <v>1140</v>
      </c>
      <c r="DI12" s="27">
        <v>660</v>
      </c>
      <c r="DJ12" s="36">
        <v>12</v>
      </c>
      <c r="DK12" s="26">
        <v>180</v>
      </c>
      <c r="DL12" s="26">
        <v>1320</v>
      </c>
      <c r="DM12" s="27">
        <v>480</v>
      </c>
      <c r="DN12" s="36">
        <v>12</v>
      </c>
      <c r="DO12" s="26">
        <v>180</v>
      </c>
      <c r="DP12" s="26">
        <v>1500</v>
      </c>
      <c r="DQ12" s="27">
        <v>300</v>
      </c>
      <c r="DR12" s="36">
        <v>12</v>
      </c>
      <c r="DS12" s="26">
        <v>180</v>
      </c>
      <c r="DT12" s="26">
        <v>1680</v>
      </c>
      <c r="DU12" s="27">
        <v>120</v>
      </c>
      <c r="DV12" s="36">
        <v>8</v>
      </c>
      <c r="DW12" s="26">
        <v>120</v>
      </c>
      <c r="DX12" s="26">
        <v>1800</v>
      </c>
      <c r="DY12" s="27">
        <v>0</v>
      </c>
      <c r="DZ12" s="36">
        <v>0</v>
      </c>
      <c r="EA12" s="26">
        <v>0</v>
      </c>
      <c r="EB12" s="26">
        <v>1800</v>
      </c>
      <c r="EC12" s="27">
        <v>0</v>
      </c>
      <c r="ED12" s="36">
        <v>0</v>
      </c>
      <c r="EE12" s="26">
        <v>0</v>
      </c>
      <c r="EF12" s="26">
        <v>1800</v>
      </c>
      <c r="EG12" s="27">
        <v>0</v>
      </c>
      <c r="EH12" s="36">
        <v>0</v>
      </c>
      <c r="EI12" s="26">
        <v>0</v>
      </c>
      <c r="EJ12" s="26">
        <v>1800</v>
      </c>
      <c r="EK12" s="27">
        <v>0</v>
      </c>
      <c r="EL12" s="36" cm="1">
        <f t="array" ref="EL12">+_xlfn.IFS(YEAR($A12)&gt;YEAR(EL$6),0,YEAR(EL$6)=YEAR($A12),13-MONTH($A12),AND(EK12&lt;$L12,YEAR(EL$6)=YEAR($B12)),IF(MONTH($B12)&lt;EK12/$M12,MONTH($B12),EK12/$M12),EK12&lt;$L12,EK12/$M12,YEAR(EL$6)=YEAR($B12),MONTH($B12),AND(YEAR(EL$6)&gt;YEAR($B12),NOT(ISBLANK($B12))),0,YEAR(EL$6)&gt;YEAR($A12),12,EL$6&lt;$A12,0,YEAR(EH$6)=YEAR($B12),0)</f>
        <v>0</v>
      </c>
      <c r="EM12" s="26">
        <f t="shared" si="2"/>
        <v>0</v>
      </c>
      <c r="EN12" s="26">
        <f t="shared" si="3"/>
        <v>1800</v>
      </c>
      <c r="EO12" s="27">
        <f t="shared" si="4"/>
        <v>0</v>
      </c>
      <c r="EP12" s="28">
        <f t="shared" si="5"/>
        <v>0</v>
      </c>
      <c r="EQ12" s="34">
        <f t="shared" si="6"/>
        <v>0</v>
      </c>
      <c r="ES12" s="21">
        <f>IFERROR(IF(VLOOKUP(D12,'DIV CHANGE'!A:D,3,FALSE)="", E12, VLOOKUP(D12,'DIV CHANGE'!A:D,3,FALSE)), E12)</f>
        <v>1</v>
      </c>
      <c r="ET12" s="21" t="str">
        <f t="shared" si="7"/>
        <v>SAME</v>
      </c>
      <c r="EU12" s="24">
        <v>40807</v>
      </c>
    </row>
    <row r="13" spans="1:151" ht="12.75">
      <c r="A13" s="29">
        <v>42439</v>
      </c>
      <c r="B13" s="24"/>
      <c r="C13" s="35">
        <v>195</v>
      </c>
      <c r="D13" s="21" t="s">
        <v>52</v>
      </c>
      <c r="E13" s="21">
        <v>1</v>
      </c>
      <c r="F13" s="21" t="s">
        <v>42</v>
      </c>
      <c r="G13" s="21" t="s">
        <v>53</v>
      </c>
      <c r="H13" s="55">
        <v>6286.25</v>
      </c>
      <c r="I13" s="22">
        <v>10</v>
      </c>
      <c r="J13" s="25">
        <v>0</v>
      </c>
      <c r="K13" s="25">
        <v>0</v>
      </c>
      <c r="L13" s="25">
        <f t="shared" si="0"/>
        <v>628.625</v>
      </c>
      <c r="M13" s="37">
        <f t="shared" si="1"/>
        <v>52.385416666666664</v>
      </c>
      <c r="N13" s="36">
        <v>0</v>
      </c>
      <c r="O13" s="26">
        <v>0</v>
      </c>
      <c r="P13" s="26">
        <v>0</v>
      </c>
      <c r="Q13" s="27">
        <v>0</v>
      </c>
      <c r="R13" s="36">
        <v>0</v>
      </c>
      <c r="S13" s="26">
        <v>0</v>
      </c>
      <c r="T13" s="26">
        <v>0</v>
      </c>
      <c r="U13" s="27">
        <v>0</v>
      </c>
      <c r="V13" s="36">
        <v>0</v>
      </c>
      <c r="W13" s="26">
        <v>0</v>
      </c>
      <c r="X13" s="26">
        <v>0</v>
      </c>
      <c r="Y13" s="27">
        <v>0</v>
      </c>
      <c r="Z13" s="36">
        <v>0</v>
      </c>
      <c r="AA13" s="26">
        <v>0</v>
      </c>
      <c r="AB13" s="26">
        <v>0</v>
      </c>
      <c r="AC13" s="27">
        <v>0</v>
      </c>
      <c r="AD13" s="36">
        <v>0</v>
      </c>
      <c r="AE13" s="26">
        <v>0</v>
      </c>
      <c r="AF13" s="26">
        <v>0</v>
      </c>
      <c r="AG13" s="27">
        <v>0</v>
      </c>
      <c r="AH13" s="36">
        <v>0</v>
      </c>
      <c r="AI13" s="26">
        <v>0</v>
      </c>
      <c r="AJ13" s="26">
        <v>0</v>
      </c>
      <c r="AK13" s="27">
        <v>0</v>
      </c>
      <c r="AL13" s="36">
        <v>0</v>
      </c>
      <c r="AM13" s="26">
        <v>0</v>
      </c>
      <c r="AN13" s="26">
        <v>0</v>
      </c>
      <c r="AO13" s="27">
        <v>0</v>
      </c>
      <c r="AP13" s="36">
        <v>0</v>
      </c>
      <c r="AQ13" s="26">
        <v>0</v>
      </c>
      <c r="AR13" s="26">
        <v>0</v>
      </c>
      <c r="AS13" s="27">
        <v>0</v>
      </c>
      <c r="AT13" s="36">
        <v>0</v>
      </c>
      <c r="AU13" s="26">
        <v>0</v>
      </c>
      <c r="AV13" s="26">
        <v>0</v>
      </c>
      <c r="AW13" s="27">
        <v>0</v>
      </c>
      <c r="AX13" s="36">
        <v>0</v>
      </c>
      <c r="AY13" s="26">
        <v>0</v>
      </c>
      <c r="AZ13" s="26">
        <v>0</v>
      </c>
      <c r="BA13" s="27">
        <v>0</v>
      </c>
      <c r="BB13" s="36">
        <v>0</v>
      </c>
      <c r="BC13" s="26">
        <v>0</v>
      </c>
      <c r="BD13" s="26">
        <v>0</v>
      </c>
      <c r="BE13" s="27">
        <v>0</v>
      </c>
      <c r="BF13" s="36">
        <v>0</v>
      </c>
      <c r="BG13" s="26">
        <v>0</v>
      </c>
      <c r="BH13" s="26">
        <v>0</v>
      </c>
      <c r="BI13" s="27">
        <v>0</v>
      </c>
      <c r="BJ13" s="36">
        <v>0</v>
      </c>
      <c r="BK13" s="26">
        <v>0</v>
      </c>
      <c r="BL13" s="26">
        <v>0</v>
      </c>
      <c r="BM13" s="27">
        <v>0</v>
      </c>
      <c r="BN13" s="36">
        <v>0</v>
      </c>
      <c r="BO13" s="26">
        <v>0</v>
      </c>
      <c r="BP13" s="26">
        <v>0</v>
      </c>
      <c r="BQ13" s="27">
        <v>0</v>
      </c>
      <c r="BR13" s="36">
        <v>0</v>
      </c>
      <c r="BS13" s="26">
        <v>0</v>
      </c>
      <c r="BT13" s="26">
        <v>0</v>
      </c>
      <c r="BU13" s="27">
        <v>0</v>
      </c>
      <c r="BV13" s="36">
        <v>0</v>
      </c>
      <c r="BW13" s="26">
        <v>0</v>
      </c>
      <c r="BX13" s="26">
        <v>0</v>
      </c>
      <c r="BY13" s="27">
        <v>0</v>
      </c>
      <c r="BZ13" s="36">
        <v>0</v>
      </c>
      <c r="CA13" s="26">
        <v>0</v>
      </c>
      <c r="CB13" s="26">
        <v>0</v>
      </c>
      <c r="CC13" s="27">
        <v>0</v>
      </c>
      <c r="CD13" s="36">
        <v>0</v>
      </c>
      <c r="CE13" s="26">
        <v>0</v>
      </c>
      <c r="CF13" s="26">
        <v>0</v>
      </c>
      <c r="CG13" s="27">
        <v>0</v>
      </c>
      <c r="CH13" s="36">
        <v>0</v>
      </c>
      <c r="CI13" s="26">
        <v>0</v>
      </c>
      <c r="CJ13" s="26">
        <v>0</v>
      </c>
      <c r="CK13" s="27">
        <v>0</v>
      </c>
      <c r="CL13" s="36">
        <v>0</v>
      </c>
      <c r="CM13" s="26">
        <v>0</v>
      </c>
      <c r="CN13" s="26">
        <v>0</v>
      </c>
      <c r="CO13" s="27">
        <v>0</v>
      </c>
      <c r="CP13" s="36">
        <v>0</v>
      </c>
      <c r="CQ13" s="26">
        <v>0</v>
      </c>
      <c r="CR13" s="26">
        <v>0</v>
      </c>
      <c r="CS13" s="27">
        <v>0</v>
      </c>
      <c r="CT13" s="36">
        <v>0</v>
      </c>
      <c r="CU13" s="26">
        <v>0</v>
      </c>
      <c r="CV13" s="26">
        <v>0</v>
      </c>
      <c r="CW13" s="27">
        <v>0</v>
      </c>
      <c r="CX13" s="36">
        <v>0</v>
      </c>
      <c r="CY13" s="26">
        <v>0</v>
      </c>
      <c r="CZ13" s="26">
        <v>0</v>
      </c>
      <c r="DA13" s="27">
        <v>0</v>
      </c>
      <c r="DB13" s="36">
        <v>10</v>
      </c>
      <c r="DC13" s="26">
        <v>523.85416666666663</v>
      </c>
      <c r="DD13" s="26">
        <v>523.85416666666663</v>
      </c>
      <c r="DE13" s="27">
        <v>5762.395833333333</v>
      </c>
      <c r="DF13" s="36">
        <v>12</v>
      </c>
      <c r="DG13" s="26">
        <v>628.625</v>
      </c>
      <c r="DH13" s="26">
        <v>1152.4791666666665</v>
      </c>
      <c r="DI13" s="27">
        <v>5133.7708333333339</v>
      </c>
      <c r="DJ13" s="36">
        <v>12</v>
      </c>
      <c r="DK13" s="26">
        <v>628.625</v>
      </c>
      <c r="DL13" s="26">
        <v>1781.1041666666665</v>
      </c>
      <c r="DM13" s="27">
        <v>4505.1458333333339</v>
      </c>
      <c r="DN13" s="36">
        <v>12</v>
      </c>
      <c r="DO13" s="26">
        <v>628.625</v>
      </c>
      <c r="DP13" s="26">
        <v>2409.7291666666665</v>
      </c>
      <c r="DQ13" s="27">
        <v>3876.5208333333335</v>
      </c>
      <c r="DR13" s="36">
        <v>12</v>
      </c>
      <c r="DS13" s="26">
        <v>628.625</v>
      </c>
      <c r="DT13" s="26">
        <v>3038.3541666666665</v>
      </c>
      <c r="DU13" s="27">
        <v>3247.8958333333335</v>
      </c>
      <c r="DV13" s="36">
        <v>12</v>
      </c>
      <c r="DW13" s="26">
        <v>628.625</v>
      </c>
      <c r="DX13" s="26">
        <v>3666.9791666666665</v>
      </c>
      <c r="DY13" s="27">
        <v>2619.2708333333335</v>
      </c>
      <c r="DZ13" s="36">
        <v>12</v>
      </c>
      <c r="EA13" s="26">
        <v>628.625</v>
      </c>
      <c r="EB13" s="26">
        <v>4295.6041666666661</v>
      </c>
      <c r="EC13" s="27">
        <v>1990.6458333333339</v>
      </c>
      <c r="ED13" s="36">
        <v>12</v>
      </c>
      <c r="EE13" s="26">
        <v>628.625</v>
      </c>
      <c r="EF13" s="26">
        <v>4924.26</v>
      </c>
      <c r="EG13" s="27">
        <v>1361.9899999999998</v>
      </c>
      <c r="EH13" s="36">
        <v>12</v>
      </c>
      <c r="EI13" s="26">
        <v>628.625</v>
      </c>
      <c r="EJ13" s="26">
        <v>5552.8850000000002</v>
      </c>
      <c r="EK13" s="27">
        <v>733.37</v>
      </c>
      <c r="EL13" s="36" cm="1">
        <f t="array" ref="EL13">+_xlfn.IFS(YEAR($A13)&gt;YEAR(EL$6),0,YEAR(EL$6)=YEAR($A13),13-MONTH($A13),AND(EK13&lt;$L13,YEAR(EL$6)=YEAR($B13)),IF(MONTH($B13)&lt;EK13/$M13,MONTH($B13),EK13/$M13),EK13&lt;$L13,EK13/$M13,YEAR(EL$6)=YEAR($B13),MONTH($B13),AND(YEAR(EL$6)&gt;YEAR($B13),NOT(ISBLANK($B13))),0,YEAR(EL$6)&gt;YEAR($A13),12,EL$6&lt;$A13,0,YEAR(EH$6)=YEAR($B13),0)</f>
        <v>12</v>
      </c>
      <c r="EM13" s="26">
        <f t="shared" si="2"/>
        <v>628.625</v>
      </c>
      <c r="EN13" s="26">
        <f t="shared" si="3"/>
        <v>6181.51</v>
      </c>
      <c r="EO13" s="27">
        <f t="shared" si="4"/>
        <v>104.74</v>
      </c>
      <c r="EP13" s="28">
        <f t="shared" si="5"/>
        <v>1.9994114137999601</v>
      </c>
      <c r="EQ13" s="34">
        <f t="shared" si="6"/>
        <v>157.15625</v>
      </c>
      <c r="ES13" s="21">
        <f>IFERROR(IF(VLOOKUP(D13,'DIV CHANGE'!A:D,3,FALSE)="", E13, VLOOKUP(D13,'DIV CHANGE'!A:D,3,FALSE)), E13)</f>
        <v>1</v>
      </c>
      <c r="ET13" s="21" t="str">
        <f t="shared" si="7"/>
        <v>SAME</v>
      </c>
      <c r="EU13" s="24">
        <v>42439</v>
      </c>
    </row>
    <row r="14" spans="1:151" ht="12.75">
      <c r="A14" s="29">
        <v>44452</v>
      </c>
      <c r="B14" s="24"/>
      <c r="C14" s="35">
        <v>628</v>
      </c>
      <c r="D14" s="21" t="s">
        <v>54</v>
      </c>
      <c r="E14" s="21">
        <v>1</v>
      </c>
      <c r="F14" s="21" t="s">
        <v>42</v>
      </c>
      <c r="G14" s="21" t="s">
        <v>55</v>
      </c>
      <c r="H14" s="55">
        <v>10587.65</v>
      </c>
      <c r="I14" s="22">
        <v>5</v>
      </c>
      <c r="J14" s="25">
        <v>2000</v>
      </c>
      <c r="K14" s="25">
        <v>0</v>
      </c>
      <c r="L14" s="25">
        <f t="shared" si="0"/>
        <v>1717.53</v>
      </c>
      <c r="M14" s="37">
        <f t="shared" si="1"/>
        <v>143.1275</v>
      </c>
      <c r="N14" s="36">
        <v>0</v>
      </c>
      <c r="O14" s="26">
        <v>0</v>
      </c>
      <c r="P14" s="26">
        <v>0</v>
      </c>
      <c r="Q14" s="27">
        <v>0</v>
      </c>
      <c r="R14" s="36">
        <v>0</v>
      </c>
      <c r="S14" s="26">
        <v>0</v>
      </c>
      <c r="T14" s="26">
        <v>0</v>
      </c>
      <c r="U14" s="27">
        <v>0</v>
      </c>
      <c r="V14" s="36">
        <v>0</v>
      </c>
      <c r="W14" s="26">
        <v>0</v>
      </c>
      <c r="X14" s="26">
        <v>0</v>
      </c>
      <c r="Y14" s="27">
        <v>0</v>
      </c>
      <c r="Z14" s="36">
        <v>0</v>
      </c>
      <c r="AA14" s="26">
        <v>0</v>
      </c>
      <c r="AB14" s="26">
        <v>0</v>
      </c>
      <c r="AC14" s="27">
        <v>0</v>
      </c>
      <c r="AD14" s="36">
        <v>0</v>
      </c>
      <c r="AE14" s="26">
        <v>0</v>
      </c>
      <c r="AF14" s="26">
        <v>0</v>
      </c>
      <c r="AG14" s="27">
        <v>0</v>
      </c>
      <c r="AH14" s="36">
        <v>0</v>
      </c>
      <c r="AI14" s="26">
        <v>0</v>
      </c>
      <c r="AJ14" s="26">
        <v>0</v>
      </c>
      <c r="AK14" s="27">
        <v>0</v>
      </c>
      <c r="AL14" s="36">
        <v>0</v>
      </c>
      <c r="AM14" s="26">
        <v>0</v>
      </c>
      <c r="AN14" s="26">
        <v>0</v>
      </c>
      <c r="AO14" s="27">
        <v>0</v>
      </c>
      <c r="AP14" s="36">
        <v>0</v>
      </c>
      <c r="AQ14" s="26">
        <v>0</v>
      </c>
      <c r="AR14" s="26">
        <v>0</v>
      </c>
      <c r="AS14" s="27">
        <v>0</v>
      </c>
      <c r="AT14" s="36">
        <v>0</v>
      </c>
      <c r="AU14" s="26">
        <v>0</v>
      </c>
      <c r="AV14" s="26">
        <v>0</v>
      </c>
      <c r="AW14" s="27">
        <v>0</v>
      </c>
      <c r="AX14" s="36">
        <v>0</v>
      </c>
      <c r="AY14" s="26">
        <v>0</v>
      </c>
      <c r="AZ14" s="26">
        <v>0</v>
      </c>
      <c r="BA14" s="27">
        <v>0</v>
      </c>
      <c r="BB14" s="36">
        <v>0</v>
      </c>
      <c r="BC14" s="26">
        <v>0</v>
      </c>
      <c r="BD14" s="26">
        <v>0</v>
      </c>
      <c r="BE14" s="27">
        <v>0</v>
      </c>
      <c r="BF14" s="36">
        <v>0</v>
      </c>
      <c r="BG14" s="26">
        <v>0</v>
      </c>
      <c r="BH14" s="26">
        <v>0</v>
      </c>
      <c r="BI14" s="27">
        <v>0</v>
      </c>
      <c r="BJ14" s="36">
        <v>0</v>
      </c>
      <c r="BK14" s="26">
        <v>0</v>
      </c>
      <c r="BL14" s="26">
        <v>0</v>
      </c>
      <c r="BM14" s="27">
        <v>0</v>
      </c>
      <c r="BN14" s="36">
        <v>0</v>
      </c>
      <c r="BO14" s="26">
        <v>0</v>
      </c>
      <c r="BP14" s="26">
        <v>0</v>
      </c>
      <c r="BQ14" s="27">
        <v>0</v>
      </c>
      <c r="BR14" s="36">
        <v>0</v>
      </c>
      <c r="BS14" s="26">
        <v>0</v>
      </c>
      <c r="BT14" s="26">
        <v>0</v>
      </c>
      <c r="BU14" s="27">
        <v>0</v>
      </c>
      <c r="BV14" s="36">
        <v>0</v>
      </c>
      <c r="BW14" s="26">
        <v>0</v>
      </c>
      <c r="BX14" s="26">
        <v>0</v>
      </c>
      <c r="BY14" s="27">
        <v>0</v>
      </c>
      <c r="BZ14" s="36">
        <v>0</v>
      </c>
      <c r="CA14" s="26">
        <v>0</v>
      </c>
      <c r="CB14" s="26">
        <v>0</v>
      </c>
      <c r="CC14" s="27">
        <v>0</v>
      </c>
      <c r="CD14" s="36">
        <v>0</v>
      </c>
      <c r="CE14" s="26">
        <v>0</v>
      </c>
      <c r="CF14" s="26">
        <v>0</v>
      </c>
      <c r="CG14" s="27">
        <v>0</v>
      </c>
      <c r="CH14" s="36">
        <v>0</v>
      </c>
      <c r="CI14" s="26">
        <v>0</v>
      </c>
      <c r="CJ14" s="26">
        <v>0</v>
      </c>
      <c r="CK14" s="27">
        <v>0</v>
      </c>
      <c r="CL14" s="36">
        <v>0</v>
      </c>
      <c r="CM14" s="26">
        <v>0</v>
      </c>
      <c r="CN14" s="26">
        <v>0</v>
      </c>
      <c r="CO14" s="27">
        <v>0</v>
      </c>
      <c r="CP14" s="36">
        <v>0</v>
      </c>
      <c r="CQ14" s="26">
        <v>0</v>
      </c>
      <c r="CR14" s="26">
        <v>0</v>
      </c>
      <c r="CS14" s="27">
        <v>0</v>
      </c>
      <c r="CT14" s="36">
        <v>0</v>
      </c>
      <c r="CU14" s="26">
        <v>0</v>
      </c>
      <c r="CV14" s="26">
        <v>0</v>
      </c>
      <c r="CW14" s="27">
        <v>0</v>
      </c>
      <c r="CX14" s="36">
        <v>0</v>
      </c>
      <c r="CY14" s="26">
        <v>0</v>
      </c>
      <c r="CZ14" s="26">
        <v>0</v>
      </c>
      <c r="DA14" s="27">
        <v>0</v>
      </c>
      <c r="DB14" s="36">
        <v>0</v>
      </c>
      <c r="DC14" s="26">
        <v>0</v>
      </c>
      <c r="DD14" s="26">
        <v>0</v>
      </c>
      <c r="DE14" s="27">
        <v>0</v>
      </c>
      <c r="DF14" s="36">
        <v>0</v>
      </c>
      <c r="DG14" s="26">
        <v>0</v>
      </c>
      <c r="DH14" s="26">
        <v>0</v>
      </c>
      <c r="DI14" s="27">
        <v>0</v>
      </c>
      <c r="DJ14" s="36">
        <v>0</v>
      </c>
      <c r="DK14" s="26">
        <v>0</v>
      </c>
      <c r="DL14" s="26">
        <v>0</v>
      </c>
      <c r="DM14" s="27">
        <v>0</v>
      </c>
      <c r="DN14" s="36">
        <v>0</v>
      </c>
      <c r="DO14" s="26">
        <v>0</v>
      </c>
      <c r="DP14" s="26">
        <v>0</v>
      </c>
      <c r="DQ14" s="27">
        <v>0</v>
      </c>
      <c r="DR14" s="36">
        <v>0</v>
      </c>
      <c r="DS14" s="26">
        <v>0</v>
      </c>
      <c r="DT14" s="26">
        <v>0</v>
      </c>
      <c r="DU14" s="27">
        <v>0</v>
      </c>
      <c r="DV14" s="36">
        <v>4</v>
      </c>
      <c r="DW14" s="26">
        <v>572.51</v>
      </c>
      <c r="DX14" s="26">
        <v>572.51</v>
      </c>
      <c r="DY14" s="27">
        <v>8015.1399999999994</v>
      </c>
      <c r="DZ14" s="36">
        <v>12</v>
      </c>
      <c r="EA14" s="26">
        <v>1717.53</v>
      </c>
      <c r="EB14" s="26">
        <v>2290.04</v>
      </c>
      <c r="EC14" s="27">
        <v>6297.61</v>
      </c>
      <c r="ED14" s="36">
        <v>12</v>
      </c>
      <c r="EE14" s="26">
        <v>1717.53</v>
      </c>
      <c r="EF14" s="26">
        <v>4007.5699999999997</v>
      </c>
      <c r="EG14" s="27">
        <v>4580.08</v>
      </c>
      <c r="EH14" s="36">
        <v>12</v>
      </c>
      <c r="EI14" s="26">
        <v>1717.53</v>
      </c>
      <c r="EJ14" s="26">
        <v>5725.0999999999995</v>
      </c>
      <c r="EK14" s="27">
        <v>2862.55</v>
      </c>
      <c r="EL14" s="36" cm="1">
        <f t="array" ref="EL14">+_xlfn.IFS(YEAR($A14)&gt;YEAR(EL$6),0,YEAR(EL$6)=YEAR($A14),13-MONTH($A14),AND(EK14&lt;$L14,YEAR(EL$6)=YEAR($B14)),IF(MONTH($B14)&lt;EK14/$M14,MONTH($B14),EK14/$M14),EK14&lt;$L14,EK14/$M14,YEAR(EL$6)=YEAR($B14),MONTH($B14),AND(YEAR(EL$6)&gt;YEAR($B14),NOT(ISBLANK($B14))),0,YEAR(EL$6)&gt;YEAR($A14),12,EL$6&lt;$A14,0,YEAR(EH$6)=YEAR($B14),0)</f>
        <v>12</v>
      </c>
      <c r="EM14" s="26">
        <f t="shared" si="2"/>
        <v>1717.53</v>
      </c>
      <c r="EN14" s="26">
        <f t="shared" si="3"/>
        <v>7442.6299999999992</v>
      </c>
      <c r="EO14" s="27">
        <f t="shared" si="4"/>
        <v>1145.02</v>
      </c>
      <c r="EP14" s="28">
        <f t="shared" si="5"/>
        <v>8</v>
      </c>
      <c r="EQ14" s="34">
        <f t="shared" si="6"/>
        <v>429.38249999999999</v>
      </c>
      <c r="ES14" s="21">
        <f>IFERROR(IF(VLOOKUP(D14,'DIV CHANGE'!A:D,3,FALSE)="", E14, VLOOKUP(D14,'DIV CHANGE'!A:D,3,FALSE)), E14)</f>
        <v>1</v>
      </c>
      <c r="ET14" s="21" t="str">
        <f t="shared" si="7"/>
        <v>SAME</v>
      </c>
      <c r="EU14" s="29">
        <v>44452</v>
      </c>
    </row>
    <row r="15" spans="1:151" ht="12.75">
      <c r="A15" s="29">
        <v>44452</v>
      </c>
      <c r="B15" s="24"/>
      <c r="C15" s="35">
        <v>629</v>
      </c>
      <c r="D15" s="21" t="s">
        <v>56</v>
      </c>
      <c r="E15" s="21">
        <v>1</v>
      </c>
      <c r="F15" s="21" t="s">
        <v>42</v>
      </c>
      <c r="G15" s="21" t="s">
        <v>57</v>
      </c>
      <c r="H15" s="55">
        <v>10587.65</v>
      </c>
      <c r="I15" s="22">
        <v>5</v>
      </c>
      <c r="J15" s="25">
        <v>2000</v>
      </c>
      <c r="K15" s="25">
        <v>0</v>
      </c>
      <c r="L15" s="25">
        <f t="shared" si="0"/>
        <v>1717.53</v>
      </c>
      <c r="M15" s="37">
        <f t="shared" si="1"/>
        <v>143.1275</v>
      </c>
      <c r="N15" s="36">
        <v>0</v>
      </c>
      <c r="O15" s="26">
        <v>0</v>
      </c>
      <c r="P15" s="26">
        <v>0</v>
      </c>
      <c r="Q15" s="27">
        <v>0</v>
      </c>
      <c r="R15" s="36">
        <v>0</v>
      </c>
      <c r="S15" s="26">
        <v>0</v>
      </c>
      <c r="T15" s="26">
        <v>0</v>
      </c>
      <c r="U15" s="27">
        <v>0</v>
      </c>
      <c r="V15" s="36">
        <v>0</v>
      </c>
      <c r="W15" s="26">
        <v>0</v>
      </c>
      <c r="X15" s="26">
        <v>0</v>
      </c>
      <c r="Y15" s="27">
        <v>0</v>
      </c>
      <c r="Z15" s="36">
        <v>0</v>
      </c>
      <c r="AA15" s="26">
        <v>0</v>
      </c>
      <c r="AB15" s="26">
        <v>0</v>
      </c>
      <c r="AC15" s="27">
        <v>0</v>
      </c>
      <c r="AD15" s="36">
        <v>0</v>
      </c>
      <c r="AE15" s="26">
        <v>0</v>
      </c>
      <c r="AF15" s="26">
        <v>0</v>
      </c>
      <c r="AG15" s="27">
        <v>0</v>
      </c>
      <c r="AH15" s="36">
        <v>0</v>
      </c>
      <c r="AI15" s="26">
        <v>0</v>
      </c>
      <c r="AJ15" s="26">
        <v>0</v>
      </c>
      <c r="AK15" s="27">
        <v>0</v>
      </c>
      <c r="AL15" s="36">
        <v>0</v>
      </c>
      <c r="AM15" s="26">
        <v>0</v>
      </c>
      <c r="AN15" s="26">
        <v>0</v>
      </c>
      <c r="AO15" s="27">
        <v>0</v>
      </c>
      <c r="AP15" s="36">
        <v>0</v>
      </c>
      <c r="AQ15" s="26">
        <v>0</v>
      </c>
      <c r="AR15" s="26">
        <v>0</v>
      </c>
      <c r="AS15" s="27">
        <v>0</v>
      </c>
      <c r="AT15" s="36">
        <v>0</v>
      </c>
      <c r="AU15" s="26">
        <v>0</v>
      </c>
      <c r="AV15" s="26">
        <v>0</v>
      </c>
      <c r="AW15" s="27">
        <v>0</v>
      </c>
      <c r="AX15" s="36">
        <v>0</v>
      </c>
      <c r="AY15" s="26">
        <v>0</v>
      </c>
      <c r="AZ15" s="26">
        <v>0</v>
      </c>
      <c r="BA15" s="27">
        <v>0</v>
      </c>
      <c r="BB15" s="36">
        <v>0</v>
      </c>
      <c r="BC15" s="26">
        <v>0</v>
      </c>
      <c r="BD15" s="26">
        <v>0</v>
      </c>
      <c r="BE15" s="27">
        <v>0</v>
      </c>
      <c r="BF15" s="36">
        <v>0</v>
      </c>
      <c r="BG15" s="26">
        <v>0</v>
      </c>
      <c r="BH15" s="26">
        <v>0</v>
      </c>
      <c r="BI15" s="27">
        <v>0</v>
      </c>
      <c r="BJ15" s="36">
        <v>0</v>
      </c>
      <c r="BK15" s="26">
        <v>0</v>
      </c>
      <c r="BL15" s="26">
        <v>0</v>
      </c>
      <c r="BM15" s="27">
        <v>0</v>
      </c>
      <c r="BN15" s="36">
        <v>0</v>
      </c>
      <c r="BO15" s="26">
        <v>0</v>
      </c>
      <c r="BP15" s="26">
        <v>0</v>
      </c>
      <c r="BQ15" s="27">
        <v>0</v>
      </c>
      <c r="BR15" s="36">
        <v>0</v>
      </c>
      <c r="BS15" s="26">
        <v>0</v>
      </c>
      <c r="BT15" s="26">
        <v>0</v>
      </c>
      <c r="BU15" s="27">
        <v>0</v>
      </c>
      <c r="BV15" s="36">
        <v>0</v>
      </c>
      <c r="BW15" s="26">
        <v>0</v>
      </c>
      <c r="BX15" s="26">
        <v>0</v>
      </c>
      <c r="BY15" s="27">
        <v>0</v>
      </c>
      <c r="BZ15" s="36">
        <v>0</v>
      </c>
      <c r="CA15" s="26">
        <v>0</v>
      </c>
      <c r="CB15" s="26">
        <v>0</v>
      </c>
      <c r="CC15" s="27">
        <v>0</v>
      </c>
      <c r="CD15" s="36">
        <v>0</v>
      </c>
      <c r="CE15" s="26">
        <v>0</v>
      </c>
      <c r="CF15" s="26">
        <v>0</v>
      </c>
      <c r="CG15" s="27">
        <v>0</v>
      </c>
      <c r="CH15" s="36">
        <v>0</v>
      </c>
      <c r="CI15" s="26">
        <v>0</v>
      </c>
      <c r="CJ15" s="26">
        <v>0</v>
      </c>
      <c r="CK15" s="27">
        <v>0</v>
      </c>
      <c r="CL15" s="36">
        <v>0</v>
      </c>
      <c r="CM15" s="26">
        <v>0</v>
      </c>
      <c r="CN15" s="26">
        <v>0</v>
      </c>
      <c r="CO15" s="27">
        <v>0</v>
      </c>
      <c r="CP15" s="36">
        <v>0</v>
      </c>
      <c r="CQ15" s="26">
        <v>0</v>
      </c>
      <c r="CR15" s="26">
        <v>0</v>
      </c>
      <c r="CS15" s="27">
        <v>0</v>
      </c>
      <c r="CT15" s="36">
        <v>0</v>
      </c>
      <c r="CU15" s="26">
        <v>0</v>
      </c>
      <c r="CV15" s="26">
        <v>0</v>
      </c>
      <c r="CW15" s="27">
        <v>0</v>
      </c>
      <c r="CX15" s="36">
        <v>0</v>
      </c>
      <c r="CY15" s="26">
        <v>0</v>
      </c>
      <c r="CZ15" s="26">
        <v>0</v>
      </c>
      <c r="DA15" s="27">
        <v>0</v>
      </c>
      <c r="DB15" s="36">
        <v>0</v>
      </c>
      <c r="DC15" s="26">
        <v>0</v>
      </c>
      <c r="DD15" s="26">
        <v>0</v>
      </c>
      <c r="DE15" s="27">
        <v>0</v>
      </c>
      <c r="DF15" s="36">
        <v>0</v>
      </c>
      <c r="DG15" s="26">
        <v>0</v>
      </c>
      <c r="DH15" s="26">
        <v>0</v>
      </c>
      <c r="DI15" s="27">
        <v>0</v>
      </c>
      <c r="DJ15" s="36">
        <v>0</v>
      </c>
      <c r="DK15" s="26">
        <v>0</v>
      </c>
      <c r="DL15" s="26">
        <v>0</v>
      </c>
      <c r="DM15" s="27">
        <v>0</v>
      </c>
      <c r="DN15" s="36">
        <v>0</v>
      </c>
      <c r="DO15" s="26">
        <v>0</v>
      </c>
      <c r="DP15" s="26">
        <v>0</v>
      </c>
      <c r="DQ15" s="27">
        <v>0</v>
      </c>
      <c r="DR15" s="36">
        <v>0</v>
      </c>
      <c r="DS15" s="26">
        <v>0</v>
      </c>
      <c r="DT15" s="26">
        <v>0</v>
      </c>
      <c r="DU15" s="27">
        <v>0</v>
      </c>
      <c r="DV15" s="36">
        <v>4</v>
      </c>
      <c r="DW15" s="26">
        <v>572.51</v>
      </c>
      <c r="DX15" s="26">
        <v>572.51</v>
      </c>
      <c r="DY15" s="27">
        <v>8015.1399999999994</v>
      </c>
      <c r="DZ15" s="36">
        <v>12</v>
      </c>
      <c r="EA15" s="26">
        <v>1717.53</v>
      </c>
      <c r="EB15" s="26">
        <v>2290.04</v>
      </c>
      <c r="EC15" s="27">
        <v>6297.61</v>
      </c>
      <c r="ED15" s="36">
        <v>12</v>
      </c>
      <c r="EE15" s="26">
        <v>1717.53</v>
      </c>
      <c r="EF15" s="26">
        <v>4007.5699999999997</v>
      </c>
      <c r="EG15" s="27">
        <v>4580.08</v>
      </c>
      <c r="EH15" s="36">
        <v>12</v>
      </c>
      <c r="EI15" s="26">
        <v>1717.53</v>
      </c>
      <c r="EJ15" s="26">
        <v>5725.0999999999995</v>
      </c>
      <c r="EK15" s="27">
        <v>2862.55</v>
      </c>
      <c r="EL15" s="36" cm="1">
        <f t="array" ref="EL15">+_xlfn.IFS(YEAR($A15)&gt;YEAR(EL$6),0,YEAR(EL$6)=YEAR($A15),13-MONTH($A15),AND(EK15&lt;$L15,YEAR(EL$6)=YEAR($B15)),IF(MONTH($B15)&lt;EK15/$M15,MONTH($B15),EK15/$M15),EK15&lt;$L15,EK15/$M15,YEAR(EL$6)=YEAR($B15),MONTH($B15),AND(YEAR(EL$6)&gt;YEAR($B15),NOT(ISBLANK($B15))),0,YEAR(EL$6)&gt;YEAR($A15),12,EL$6&lt;$A15,0,YEAR(EH$6)=YEAR($B15),0)</f>
        <v>12</v>
      </c>
      <c r="EM15" s="26">
        <f t="shared" si="2"/>
        <v>1717.53</v>
      </c>
      <c r="EN15" s="26">
        <f t="shared" si="3"/>
        <v>7442.6299999999992</v>
      </c>
      <c r="EO15" s="27">
        <f t="shared" si="4"/>
        <v>1145.02</v>
      </c>
      <c r="EP15" s="28">
        <f t="shared" si="5"/>
        <v>8</v>
      </c>
      <c r="EQ15" s="34">
        <f t="shared" si="6"/>
        <v>429.38249999999999</v>
      </c>
      <c r="ES15" s="21">
        <f>IFERROR(IF(VLOOKUP(D15,'DIV CHANGE'!A:D,3,FALSE)="", E15, VLOOKUP(D15,'DIV CHANGE'!A:D,3,FALSE)), E15)</f>
        <v>1</v>
      </c>
      <c r="ET15" s="21" t="str">
        <f t="shared" si="7"/>
        <v>SAME</v>
      </c>
      <c r="EU15" s="29">
        <v>44452</v>
      </c>
    </row>
    <row r="16" spans="1:151" ht="12.75">
      <c r="A16" s="29">
        <v>44452</v>
      </c>
      <c r="B16" s="24"/>
      <c r="C16" s="35">
        <v>630</v>
      </c>
      <c r="D16" s="21" t="s">
        <v>58</v>
      </c>
      <c r="E16" s="21">
        <v>1</v>
      </c>
      <c r="F16" s="21" t="s">
        <v>42</v>
      </c>
      <c r="G16" s="21" t="s">
        <v>55</v>
      </c>
      <c r="H16" s="55">
        <v>10587.65</v>
      </c>
      <c r="I16" s="22">
        <v>5</v>
      </c>
      <c r="J16" s="25">
        <v>2000</v>
      </c>
      <c r="K16" s="25">
        <v>0</v>
      </c>
      <c r="L16" s="25">
        <f t="shared" si="0"/>
        <v>1717.53</v>
      </c>
      <c r="M16" s="37">
        <f t="shared" si="1"/>
        <v>143.1275</v>
      </c>
      <c r="N16" s="36">
        <v>0</v>
      </c>
      <c r="O16" s="26">
        <v>0</v>
      </c>
      <c r="P16" s="26">
        <v>0</v>
      </c>
      <c r="Q16" s="27">
        <v>0</v>
      </c>
      <c r="R16" s="36">
        <v>0</v>
      </c>
      <c r="S16" s="26">
        <v>0</v>
      </c>
      <c r="T16" s="26">
        <v>0</v>
      </c>
      <c r="U16" s="27">
        <v>0</v>
      </c>
      <c r="V16" s="36">
        <v>0</v>
      </c>
      <c r="W16" s="26">
        <v>0</v>
      </c>
      <c r="X16" s="26">
        <v>0</v>
      </c>
      <c r="Y16" s="27">
        <v>0</v>
      </c>
      <c r="Z16" s="36">
        <v>0</v>
      </c>
      <c r="AA16" s="26">
        <v>0</v>
      </c>
      <c r="AB16" s="26">
        <v>0</v>
      </c>
      <c r="AC16" s="27">
        <v>0</v>
      </c>
      <c r="AD16" s="36">
        <v>0</v>
      </c>
      <c r="AE16" s="26">
        <v>0</v>
      </c>
      <c r="AF16" s="26">
        <v>0</v>
      </c>
      <c r="AG16" s="27">
        <v>0</v>
      </c>
      <c r="AH16" s="36">
        <v>0</v>
      </c>
      <c r="AI16" s="26">
        <v>0</v>
      </c>
      <c r="AJ16" s="26">
        <v>0</v>
      </c>
      <c r="AK16" s="27">
        <v>0</v>
      </c>
      <c r="AL16" s="36">
        <v>0</v>
      </c>
      <c r="AM16" s="26">
        <v>0</v>
      </c>
      <c r="AN16" s="26">
        <v>0</v>
      </c>
      <c r="AO16" s="27">
        <v>0</v>
      </c>
      <c r="AP16" s="36">
        <v>0</v>
      </c>
      <c r="AQ16" s="26">
        <v>0</v>
      </c>
      <c r="AR16" s="26">
        <v>0</v>
      </c>
      <c r="AS16" s="27">
        <v>0</v>
      </c>
      <c r="AT16" s="36">
        <v>0</v>
      </c>
      <c r="AU16" s="26">
        <v>0</v>
      </c>
      <c r="AV16" s="26">
        <v>0</v>
      </c>
      <c r="AW16" s="27">
        <v>0</v>
      </c>
      <c r="AX16" s="36">
        <v>0</v>
      </c>
      <c r="AY16" s="26">
        <v>0</v>
      </c>
      <c r="AZ16" s="26">
        <v>0</v>
      </c>
      <c r="BA16" s="27">
        <v>0</v>
      </c>
      <c r="BB16" s="36">
        <v>0</v>
      </c>
      <c r="BC16" s="26">
        <v>0</v>
      </c>
      <c r="BD16" s="26">
        <v>0</v>
      </c>
      <c r="BE16" s="27">
        <v>0</v>
      </c>
      <c r="BF16" s="36">
        <v>0</v>
      </c>
      <c r="BG16" s="26">
        <v>0</v>
      </c>
      <c r="BH16" s="26">
        <v>0</v>
      </c>
      <c r="BI16" s="27">
        <v>0</v>
      </c>
      <c r="BJ16" s="36">
        <v>0</v>
      </c>
      <c r="BK16" s="26">
        <v>0</v>
      </c>
      <c r="BL16" s="26">
        <v>0</v>
      </c>
      <c r="BM16" s="27">
        <v>0</v>
      </c>
      <c r="BN16" s="36">
        <v>0</v>
      </c>
      <c r="BO16" s="26">
        <v>0</v>
      </c>
      <c r="BP16" s="26">
        <v>0</v>
      </c>
      <c r="BQ16" s="27">
        <v>0</v>
      </c>
      <c r="BR16" s="36">
        <v>0</v>
      </c>
      <c r="BS16" s="26">
        <v>0</v>
      </c>
      <c r="BT16" s="26">
        <v>0</v>
      </c>
      <c r="BU16" s="27">
        <v>0</v>
      </c>
      <c r="BV16" s="36">
        <v>0</v>
      </c>
      <c r="BW16" s="26">
        <v>0</v>
      </c>
      <c r="BX16" s="26">
        <v>0</v>
      </c>
      <c r="BY16" s="27">
        <v>0</v>
      </c>
      <c r="BZ16" s="36">
        <v>0</v>
      </c>
      <c r="CA16" s="26">
        <v>0</v>
      </c>
      <c r="CB16" s="26">
        <v>0</v>
      </c>
      <c r="CC16" s="27">
        <v>0</v>
      </c>
      <c r="CD16" s="36">
        <v>0</v>
      </c>
      <c r="CE16" s="26">
        <v>0</v>
      </c>
      <c r="CF16" s="26">
        <v>0</v>
      </c>
      <c r="CG16" s="27">
        <v>0</v>
      </c>
      <c r="CH16" s="36">
        <v>0</v>
      </c>
      <c r="CI16" s="26">
        <v>0</v>
      </c>
      <c r="CJ16" s="26">
        <v>0</v>
      </c>
      <c r="CK16" s="27">
        <v>0</v>
      </c>
      <c r="CL16" s="36">
        <v>0</v>
      </c>
      <c r="CM16" s="26">
        <v>0</v>
      </c>
      <c r="CN16" s="26">
        <v>0</v>
      </c>
      <c r="CO16" s="27">
        <v>0</v>
      </c>
      <c r="CP16" s="36">
        <v>0</v>
      </c>
      <c r="CQ16" s="26">
        <v>0</v>
      </c>
      <c r="CR16" s="26">
        <v>0</v>
      </c>
      <c r="CS16" s="27">
        <v>0</v>
      </c>
      <c r="CT16" s="36">
        <v>0</v>
      </c>
      <c r="CU16" s="26">
        <v>0</v>
      </c>
      <c r="CV16" s="26">
        <v>0</v>
      </c>
      <c r="CW16" s="27">
        <v>0</v>
      </c>
      <c r="CX16" s="36">
        <v>0</v>
      </c>
      <c r="CY16" s="26">
        <v>0</v>
      </c>
      <c r="CZ16" s="26">
        <v>0</v>
      </c>
      <c r="DA16" s="27">
        <v>0</v>
      </c>
      <c r="DB16" s="36">
        <v>0</v>
      </c>
      <c r="DC16" s="26">
        <v>0</v>
      </c>
      <c r="DD16" s="26">
        <v>0</v>
      </c>
      <c r="DE16" s="27">
        <v>0</v>
      </c>
      <c r="DF16" s="36">
        <v>0</v>
      </c>
      <c r="DG16" s="26">
        <v>0</v>
      </c>
      <c r="DH16" s="26">
        <v>0</v>
      </c>
      <c r="DI16" s="27">
        <v>0</v>
      </c>
      <c r="DJ16" s="36">
        <v>0</v>
      </c>
      <c r="DK16" s="26">
        <v>0</v>
      </c>
      <c r="DL16" s="26">
        <v>0</v>
      </c>
      <c r="DM16" s="27">
        <v>0</v>
      </c>
      <c r="DN16" s="36">
        <v>0</v>
      </c>
      <c r="DO16" s="26">
        <v>0</v>
      </c>
      <c r="DP16" s="26">
        <v>0</v>
      </c>
      <c r="DQ16" s="27">
        <v>0</v>
      </c>
      <c r="DR16" s="36">
        <v>0</v>
      </c>
      <c r="DS16" s="26">
        <v>0</v>
      </c>
      <c r="DT16" s="26">
        <v>0</v>
      </c>
      <c r="DU16" s="27">
        <v>0</v>
      </c>
      <c r="DV16" s="36">
        <v>4</v>
      </c>
      <c r="DW16" s="26">
        <v>572.51</v>
      </c>
      <c r="DX16" s="26">
        <v>572.51</v>
      </c>
      <c r="DY16" s="27">
        <v>8015.1399999999994</v>
      </c>
      <c r="DZ16" s="36">
        <v>12</v>
      </c>
      <c r="EA16" s="26">
        <v>1717.53</v>
      </c>
      <c r="EB16" s="26">
        <v>2290.04</v>
      </c>
      <c r="EC16" s="27">
        <v>6297.61</v>
      </c>
      <c r="ED16" s="36">
        <v>12</v>
      </c>
      <c r="EE16" s="26">
        <v>1717.53</v>
      </c>
      <c r="EF16" s="26">
        <v>4007.5699999999997</v>
      </c>
      <c r="EG16" s="27">
        <v>4580.08</v>
      </c>
      <c r="EH16" s="36">
        <v>12</v>
      </c>
      <c r="EI16" s="26">
        <v>1717.53</v>
      </c>
      <c r="EJ16" s="26">
        <v>5725.0999999999995</v>
      </c>
      <c r="EK16" s="27">
        <v>2862.55</v>
      </c>
      <c r="EL16" s="36" cm="1">
        <f t="array" ref="EL16">+_xlfn.IFS(YEAR($A16)&gt;YEAR(EL$6),0,YEAR(EL$6)=YEAR($A16),13-MONTH($A16),AND(EK16&lt;$L16,YEAR(EL$6)=YEAR($B16)),IF(MONTH($B16)&lt;EK16/$M16,MONTH($B16),EK16/$M16),EK16&lt;$L16,EK16/$M16,YEAR(EL$6)=YEAR($B16),MONTH($B16),AND(YEAR(EL$6)&gt;YEAR($B16),NOT(ISBLANK($B16))),0,YEAR(EL$6)&gt;YEAR($A16),12,EL$6&lt;$A16,0,YEAR(EH$6)=YEAR($B16),0)</f>
        <v>12</v>
      </c>
      <c r="EM16" s="26">
        <f t="shared" si="2"/>
        <v>1717.53</v>
      </c>
      <c r="EN16" s="26">
        <f t="shared" si="3"/>
        <v>7442.6299999999992</v>
      </c>
      <c r="EO16" s="27">
        <f t="shared" si="4"/>
        <v>1145.02</v>
      </c>
      <c r="EP16" s="28">
        <f t="shared" si="5"/>
        <v>8</v>
      </c>
      <c r="EQ16" s="34">
        <f t="shared" si="6"/>
        <v>429.38249999999999</v>
      </c>
      <c r="ES16" s="21">
        <f>IFERROR(IF(VLOOKUP(D16,'DIV CHANGE'!A:D,3,FALSE)="", E16, VLOOKUP(D16,'DIV CHANGE'!A:D,3,FALSE)), E16)</f>
        <v>1</v>
      </c>
      <c r="ET16" s="21" t="str">
        <f t="shared" si="7"/>
        <v>SAME</v>
      </c>
      <c r="EU16" s="29">
        <v>44452</v>
      </c>
    </row>
    <row r="17" spans="1:151" ht="12.75">
      <c r="A17" s="29">
        <v>44715</v>
      </c>
      <c r="B17" s="24"/>
      <c r="C17" s="35">
        <v>733</v>
      </c>
      <c r="D17" s="21" t="s">
        <v>59</v>
      </c>
      <c r="E17" s="21">
        <v>1</v>
      </c>
      <c r="F17" s="21" t="s">
        <v>42</v>
      </c>
      <c r="G17" s="21" t="s">
        <v>55</v>
      </c>
      <c r="H17" s="55">
        <v>11015.65</v>
      </c>
      <c r="I17" s="22">
        <v>7</v>
      </c>
      <c r="J17" s="25">
        <v>0</v>
      </c>
      <c r="K17" s="25">
        <v>0</v>
      </c>
      <c r="L17" s="25">
        <f t="shared" si="0"/>
        <v>1573.6642857142856</v>
      </c>
      <c r="M17" s="37">
        <f t="shared" si="1"/>
        <v>131.13869047619048</v>
      </c>
      <c r="N17" s="36">
        <v>0</v>
      </c>
      <c r="O17" s="26">
        <v>0</v>
      </c>
      <c r="P17" s="26">
        <v>0</v>
      </c>
      <c r="Q17" s="27">
        <v>0</v>
      </c>
      <c r="R17" s="36">
        <v>0</v>
      </c>
      <c r="S17" s="26">
        <v>0</v>
      </c>
      <c r="T17" s="26">
        <v>0</v>
      </c>
      <c r="U17" s="27">
        <v>0</v>
      </c>
      <c r="V17" s="36">
        <v>0</v>
      </c>
      <c r="W17" s="26">
        <v>0</v>
      </c>
      <c r="X17" s="26">
        <v>0</v>
      </c>
      <c r="Y17" s="27">
        <v>0</v>
      </c>
      <c r="Z17" s="36">
        <v>0</v>
      </c>
      <c r="AA17" s="26">
        <v>0</v>
      </c>
      <c r="AB17" s="26">
        <v>0</v>
      </c>
      <c r="AC17" s="27">
        <v>0</v>
      </c>
      <c r="AD17" s="36">
        <v>0</v>
      </c>
      <c r="AE17" s="26">
        <v>0</v>
      </c>
      <c r="AF17" s="26">
        <v>0</v>
      </c>
      <c r="AG17" s="27">
        <v>0</v>
      </c>
      <c r="AH17" s="36">
        <v>0</v>
      </c>
      <c r="AI17" s="26">
        <v>0</v>
      </c>
      <c r="AJ17" s="26">
        <v>0</v>
      </c>
      <c r="AK17" s="27">
        <v>0</v>
      </c>
      <c r="AL17" s="36">
        <v>0</v>
      </c>
      <c r="AM17" s="26">
        <v>0</v>
      </c>
      <c r="AN17" s="26">
        <v>0</v>
      </c>
      <c r="AO17" s="27">
        <v>0</v>
      </c>
      <c r="AP17" s="36">
        <v>0</v>
      </c>
      <c r="AQ17" s="26">
        <v>0</v>
      </c>
      <c r="AR17" s="26">
        <v>0</v>
      </c>
      <c r="AS17" s="27">
        <v>0</v>
      </c>
      <c r="AT17" s="36">
        <v>0</v>
      </c>
      <c r="AU17" s="26">
        <v>0</v>
      </c>
      <c r="AV17" s="26">
        <v>0</v>
      </c>
      <c r="AW17" s="27">
        <v>0</v>
      </c>
      <c r="AX17" s="36">
        <v>0</v>
      </c>
      <c r="AY17" s="26">
        <v>0</v>
      </c>
      <c r="AZ17" s="26">
        <v>0</v>
      </c>
      <c r="BA17" s="27">
        <v>0</v>
      </c>
      <c r="BB17" s="36">
        <v>0</v>
      </c>
      <c r="BC17" s="26">
        <v>0</v>
      </c>
      <c r="BD17" s="26">
        <v>0</v>
      </c>
      <c r="BE17" s="27">
        <v>0</v>
      </c>
      <c r="BF17" s="36">
        <v>0</v>
      </c>
      <c r="BG17" s="26">
        <v>0</v>
      </c>
      <c r="BH17" s="26">
        <v>0</v>
      </c>
      <c r="BI17" s="27">
        <v>0</v>
      </c>
      <c r="BJ17" s="36">
        <v>0</v>
      </c>
      <c r="BK17" s="26">
        <v>0</v>
      </c>
      <c r="BL17" s="26">
        <v>0</v>
      </c>
      <c r="BM17" s="27">
        <v>0</v>
      </c>
      <c r="BN17" s="36">
        <v>0</v>
      </c>
      <c r="BO17" s="26">
        <v>0</v>
      </c>
      <c r="BP17" s="26">
        <v>0</v>
      </c>
      <c r="BQ17" s="27">
        <v>0</v>
      </c>
      <c r="BR17" s="36">
        <v>0</v>
      </c>
      <c r="BS17" s="26">
        <v>0</v>
      </c>
      <c r="BT17" s="26">
        <v>0</v>
      </c>
      <c r="BU17" s="27">
        <v>0</v>
      </c>
      <c r="BV17" s="36">
        <v>0</v>
      </c>
      <c r="BW17" s="26">
        <v>0</v>
      </c>
      <c r="BX17" s="26">
        <v>0</v>
      </c>
      <c r="BY17" s="27">
        <v>0</v>
      </c>
      <c r="BZ17" s="36">
        <v>0</v>
      </c>
      <c r="CA17" s="26">
        <v>0</v>
      </c>
      <c r="CB17" s="26">
        <v>0</v>
      </c>
      <c r="CC17" s="27">
        <v>0</v>
      </c>
      <c r="CD17" s="36">
        <v>0</v>
      </c>
      <c r="CE17" s="26">
        <v>0</v>
      </c>
      <c r="CF17" s="26">
        <v>0</v>
      </c>
      <c r="CG17" s="27">
        <v>0</v>
      </c>
      <c r="CH17" s="36">
        <v>0</v>
      </c>
      <c r="CI17" s="26">
        <v>0</v>
      </c>
      <c r="CJ17" s="26">
        <v>0</v>
      </c>
      <c r="CK17" s="27">
        <v>0</v>
      </c>
      <c r="CL17" s="36">
        <v>0</v>
      </c>
      <c r="CM17" s="26">
        <v>0</v>
      </c>
      <c r="CN17" s="26">
        <v>0</v>
      </c>
      <c r="CO17" s="27">
        <v>0</v>
      </c>
      <c r="CP17" s="36">
        <v>0</v>
      </c>
      <c r="CQ17" s="26">
        <v>0</v>
      </c>
      <c r="CR17" s="26">
        <v>0</v>
      </c>
      <c r="CS17" s="27">
        <v>0</v>
      </c>
      <c r="CT17" s="36">
        <v>0</v>
      </c>
      <c r="CU17" s="26">
        <v>0</v>
      </c>
      <c r="CV17" s="26">
        <v>0</v>
      </c>
      <c r="CW17" s="27">
        <v>0</v>
      </c>
      <c r="CX17" s="36">
        <v>0</v>
      </c>
      <c r="CY17" s="26">
        <v>0</v>
      </c>
      <c r="CZ17" s="26">
        <v>0</v>
      </c>
      <c r="DA17" s="27">
        <v>0</v>
      </c>
      <c r="DB17" s="36">
        <v>0</v>
      </c>
      <c r="DC17" s="26">
        <v>0</v>
      </c>
      <c r="DD17" s="26">
        <v>0</v>
      </c>
      <c r="DE17" s="27">
        <v>0</v>
      </c>
      <c r="DF17" s="36">
        <v>0</v>
      </c>
      <c r="DG17" s="26">
        <v>0</v>
      </c>
      <c r="DH17" s="26">
        <v>0</v>
      </c>
      <c r="DI17" s="27">
        <v>0</v>
      </c>
      <c r="DJ17" s="36">
        <v>0</v>
      </c>
      <c r="DK17" s="26">
        <v>0</v>
      </c>
      <c r="DL17" s="26">
        <v>0</v>
      </c>
      <c r="DM17" s="27">
        <v>0</v>
      </c>
      <c r="DN17" s="36">
        <v>0</v>
      </c>
      <c r="DO17" s="26">
        <v>0</v>
      </c>
      <c r="DP17" s="26">
        <v>0</v>
      </c>
      <c r="DQ17" s="27">
        <v>0</v>
      </c>
      <c r="DR17" s="36">
        <v>0</v>
      </c>
      <c r="DS17" s="26">
        <v>0</v>
      </c>
      <c r="DT17" s="26">
        <v>0</v>
      </c>
      <c r="DU17" s="27">
        <v>0</v>
      </c>
      <c r="DV17" s="36">
        <v>0</v>
      </c>
      <c r="DW17" s="26">
        <v>0</v>
      </c>
      <c r="DX17" s="26">
        <v>0</v>
      </c>
      <c r="DY17" s="27">
        <v>0</v>
      </c>
      <c r="DZ17" s="36">
        <v>7</v>
      </c>
      <c r="EA17" s="26">
        <v>917.9708333333333</v>
      </c>
      <c r="EB17" s="26">
        <v>917.9708333333333</v>
      </c>
      <c r="EC17" s="27">
        <v>10097.679166666667</v>
      </c>
      <c r="ED17" s="36">
        <v>12</v>
      </c>
      <c r="EE17" s="26">
        <v>1573.6642857142856</v>
      </c>
      <c r="EF17" s="26">
        <v>2491.63</v>
      </c>
      <c r="EG17" s="27">
        <v>8524.02</v>
      </c>
      <c r="EH17" s="36">
        <v>12</v>
      </c>
      <c r="EI17" s="26">
        <v>1573.6642857142856</v>
      </c>
      <c r="EJ17" s="26">
        <v>4065.2942857142857</v>
      </c>
      <c r="EK17" s="27">
        <v>6950.36</v>
      </c>
      <c r="EL17" s="36" cm="1">
        <f t="array" ref="EL17">+_xlfn.IFS(YEAR($A17)&gt;YEAR(EL$6),0,YEAR(EL$6)=YEAR($A17),13-MONTH($A17),AND(EK17&lt;$L17,YEAR(EL$6)=YEAR($B17)),IF(MONTH($B17)&lt;EK17/$M17,MONTH($B17),EK17/$M17),EK17&lt;$L17,EK17/$M17,YEAR(EL$6)=YEAR($B17),MONTH($B17),AND(YEAR(EL$6)&gt;YEAR($B17),NOT(ISBLANK($B17))),0,YEAR(EL$6)&gt;YEAR($A17),12,EL$6&lt;$A17,0,YEAR(EH$6)=YEAR($B17),0)</f>
        <v>12</v>
      </c>
      <c r="EM17" s="26">
        <f t="shared" si="2"/>
        <v>1573.6642857142856</v>
      </c>
      <c r="EN17" s="26">
        <f t="shared" si="3"/>
        <v>5638.9585714285713</v>
      </c>
      <c r="EO17" s="27">
        <f t="shared" si="4"/>
        <v>5376.69</v>
      </c>
      <c r="EP17" s="28">
        <f t="shared" si="5"/>
        <v>41.000028141780099</v>
      </c>
      <c r="EQ17" s="34">
        <f t="shared" si="6"/>
        <v>393.4160714285714</v>
      </c>
      <c r="ES17" s="21">
        <f>IFERROR(IF(VLOOKUP(D17,'DIV CHANGE'!A:D,3,FALSE)="", E17, VLOOKUP(D17,'DIV CHANGE'!A:D,3,FALSE)), E17)</f>
        <v>1</v>
      </c>
      <c r="ET17" s="21" t="str">
        <f t="shared" si="7"/>
        <v>SAME</v>
      </c>
      <c r="EU17" s="29">
        <v>44715</v>
      </c>
    </row>
    <row r="18" spans="1:151" ht="12.75">
      <c r="A18" s="29">
        <v>44911</v>
      </c>
      <c r="B18" s="24"/>
      <c r="C18" s="35">
        <v>767</v>
      </c>
      <c r="D18" s="21" t="s">
        <v>60</v>
      </c>
      <c r="E18" s="21">
        <v>2</v>
      </c>
      <c r="F18" s="21" t="s">
        <v>42</v>
      </c>
      <c r="G18" s="21" t="s">
        <v>61</v>
      </c>
      <c r="H18" s="55">
        <v>9695</v>
      </c>
      <c r="I18" s="22">
        <v>5</v>
      </c>
      <c r="J18" s="25">
        <v>0</v>
      </c>
      <c r="K18" s="25">
        <v>0</v>
      </c>
      <c r="L18" s="25">
        <f t="shared" si="0"/>
        <v>1939</v>
      </c>
      <c r="M18" s="37">
        <f t="shared" si="1"/>
        <v>161.58333333333334</v>
      </c>
      <c r="N18" s="36">
        <v>0</v>
      </c>
      <c r="O18" s="26">
        <v>0</v>
      </c>
      <c r="P18" s="26">
        <v>0</v>
      </c>
      <c r="Q18" s="27">
        <v>0</v>
      </c>
      <c r="R18" s="36">
        <v>0</v>
      </c>
      <c r="S18" s="26">
        <v>0</v>
      </c>
      <c r="T18" s="26">
        <v>0</v>
      </c>
      <c r="U18" s="27">
        <v>0</v>
      </c>
      <c r="V18" s="36">
        <v>0</v>
      </c>
      <c r="W18" s="26">
        <v>0</v>
      </c>
      <c r="X18" s="26">
        <v>0</v>
      </c>
      <c r="Y18" s="27">
        <v>0</v>
      </c>
      <c r="Z18" s="36">
        <v>0</v>
      </c>
      <c r="AA18" s="26">
        <v>0</v>
      </c>
      <c r="AB18" s="26">
        <v>0</v>
      </c>
      <c r="AC18" s="27">
        <v>0</v>
      </c>
      <c r="AD18" s="36">
        <v>0</v>
      </c>
      <c r="AE18" s="26">
        <v>0</v>
      </c>
      <c r="AF18" s="26">
        <v>0</v>
      </c>
      <c r="AG18" s="27">
        <v>0</v>
      </c>
      <c r="AH18" s="36">
        <v>0</v>
      </c>
      <c r="AI18" s="26">
        <v>0</v>
      </c>
      <c r="AJ18" s="26">
        <v>0</v>
      </c>
      <c r="AK18" s="27">
        <v>0</v>
      </c>
      <c r="AL18" s="36">
        <v>0</v>
      </c>
      <c r="AM18" s="26">
        <v>0</v>
      </c>
      <c r="AN18" s="26">
        <v>0</v>
      </c>
      <c r="AO18" s="27">
        <v>0</v>
      </c>
      <c r="AP18" s="36">
        <v>0</v>
      </c>
      <c r="AQ18" s="26">
        <v>0</v>
      </c>
      <c r="AR18" s="26">
        <v>0</v>
      </c>
      <c r="AS18" s="27">
        <v>0</v>
      </c>
      <c r="AT18" s="36">
        <v>0</v>
      </c>
      <c r="AU18" s="26">
        <v>0</v>
      </c>
      <c r="AV18" s="26">
        <v>0</v>
      </c>
      <c r="AW18" s="27">
        <v>0</v>
      </c>
      <c r="AX18" s="36">
        <v>0</v>
      </c>
      <c r="AY18" s="26">
        <v>0</v>
      </c>
      <c r="AZ18" s="26">
        <v>0</v>
      </c>
      <c r="BA18" s="27">
        <v>0</v>
      </c>
      <c r="BB18" s="36">
        <v>0</v>
      </c>
      <c r="BC18" s="26">
        <v>0</v>
      </c>
      <c r="BD18" s="26">
        <v>0</v>
      </c>
      <c r="BE18" s="27">
        <v>0</v>
      </c>
      <c r="BF18" s="36">
        <v>0</v>
      </c>
      <c r="BG18" s="26">
        <v>0</v>
      </c>
      <c r="BH18" s="26">
        <v>0</v>
      </c>
      <c r="BI18" s="27">
        <v>0</v>
      </c>
      <c r="BJ18" s="36">
        <v>0</v>
      </c>
      <c r="BK18" s="26">
        <v>0</v>
      </c>
      <c r="BL18" s="26">
        <v>0</v>
      </c>
      <c r="BM18" s="27">
        <v>0</v>
      </c>
      <c r="BN18" s="36">
        <v>0</v>
      </c>
      <c r="BO18" s="26">
        <v>0</v>
      </c>
      <c r="BP18" s="26">
        <v>0</v>
      </c>
      <c r="BQ18" s="27">
        <v>0</v>
      </c>
      <c r="BR18" s="36">
        <v>0</v>
      </c>
      <c r="BS18" s="26">
        <v>0</v>
      </c>
      <c r="BT18" s="26">
        <v>0</v>
      </c>
      <c r="BU18" s="27">
        <v>0</v>
      </c>
      <c r="BV18" s="36">
        <v>0</v>
      </c>
      <c r="BW18" s="26">
        <v>0</v>
      </c>
      <c r="BX18" s="26">
        <v>0</v>
      </c>
      <c r="BY18" s="27">
        <v>0</v>
      </c>
      <c r="BZ18" s="36">
        <v>0</v>
      </c>
      <c r="CA18" s="26">
        <v>0</v>
      </c>
      <c r="CB18" s="26">
        <v>0</v>
      </c>
      <c r="CC18" s="27">
        <v>0</v>
      </c>
      <c r="CD18" s="36">
        <v>0</v>
      </c>
      <c r="CE18" s="26">
        <v>0</v>
      </c>
      <c r="CF18" s="26">
        <v>0</v>
      </c>
      <c r="CG18" s="27">
        <v>0</v>
      </c>
      <c r="CH18" s="36">
        <v>0</v>
      </c>
      <c r="CI18" s="26">
        <v>0</v>
      </c>
      <c r="CJ18" s="26">
        <v>0</v>
      </c>
      <c r="CK18" s="27">
        <v>0</v>
      </c>
      <c r="CL18" s="36">
        <v>0</v>
      </c>
      <c r="CM18" s="26">
        <v>0</v>
      </c>
      <c r="CN18" s="26">
        <v>0</v>
      </c>
      <c r="CO18" s="27">
        <v>0</v>
      </c>
      <c r="CP18" s="36">
        <v>0</v>
      </c>
      <c r="CQ18" s="26">
        <v>0</v>
      </c>
      <c r="CR18" s="26">
        <v>0</v>
      </c>
      <c r="CS18" s="27">
        <v>0</v>
      </c>
      <c r="CT18" s="36">
        <v>0</v>
      </c>
      <c r="CU18" s="26">
        <v>0</v>
      </c>
      <c r="CV18" s="26">
        <v>0</v>
      </c>
      <c r="CW18" s="27">
        <v>0</v>
      </c>
      <c r="CX18" s="36">
        <v>0</v>
      </c>
      <c r="CY18" s="26">
        <v>0</v>
      </c>
      <c r="CZ18" s="26">
        <v>0</v>
      </c>
      <c r="DA18" s="27">
        <v>0</v>
      </c>
      <c r="DB18" s="36">
        <v>0</v>
      </c>
      <c r="DC18" s="26">
        <v>0</v>
      </c>
      <c r="DD18" s="26">
        <v>0</v>
      </c>
      <c r="DE18" s="27">
        <v>0</v>
      </c>
      <c r="DF18" s="36">
        <v>0</v>
      </c>
      <c r="DG18" s="26">
        <v>0</v>
      </c>
      <c r="DH18" s="26">
        <v>0</v>
      </c>
      <c r="DI18" s="27">
        <v>0</v>
      </c>
      <c r="DJ18" s="36">
        <v>0</v>
      </c>
      <c r="DK18" s="26">
        <v>0</v>
      </c>
      <c r="DL18" s="26">
        <v>0</v>
      </c>
      <c r="DM18" s="27">
        <v>0</v>
      </c>
      <c r="DN18" s="36">
        <v>0</v>
      </c>
      <c r="DO18" s="26">
        <v>0</v>
      </c>
      <c r="DP18" s="26">
        <v>0</v>
      </c>
      <c r="DQ18" s="27">
        <v>0</v>
      </c>
      <c r="DR18" s="36">
        <v>0</v>
      </c>
      <c r="DS18" s="26">
        <v>0</v>
      </c>
      <c r="DT18" s="26">
        <v>0</v>
      </c>
      <c r="DU18" s="27">
        <v>0</v>
      </c>
      <c r="DV18" s="36">
        <v>0</v>
      </c>
      <c r="DW18" s="26">
        <v>0</v>
      </c>
      <c r="DX18" s="26">
        <v>0</v>
      </c>
      <c r="DY18" s="27">
        <v>0</v>
      </c>
      <c r="DZ18" s="36">
        <v>1</v>
      </c>
      <c r="EA18" s="26">
        <v>161.58333333333334</v>
      </c>
      <c r="EB18" s="26">
        <v>161.58333333333334</v>
      </c>
      <c r="EC18" s="27">
        <v>9533.4166666666661</v>
      </c>
      <c r="ED18" s="36">
        <v>12</v>
      </c>
      <c r="EE18" s="26">
        <v>1939</v>
      </c>
      <c r="EF18" s="26">
        <v>1939</v>
      </c>
      <c r="EG18" s="27">
        <v>7756</v>
      </c>
      <c r="EH18" s="36">
        <v>12</v>
      </c>
      <c r="EI18" s="26">
        <v>1939</v>
      </c>
      <c r="EJ18" s="26">
        <v>3878</v>
      </c>
      <c r="EK18" s="27">
        <v>5817</v>
      </c>
      <c r="EL18" s="36" cm="1">
        <f t="array" ref="EL18">+_xlfn.IFS(YEAR($A18)&gt;YEAR(EL$6),0,YEAR(EL$6)=YEAR($A18),13-MONTH($A18),AND(EK18&lt;$L18,YEAR(EL$6)=YEAR($B18)),IF(MONTH($B18)&lt;EK18/$M18,MONTH($B18),EK18/$M18),EK18&lt;$L18,EK18/$M18,YEAR(EL$6)=YEAR($B18),MONTH($B18),AND(YEAR(EL$6)&gt;YEAR($B18),NOT(ISBLANK($B18))),0,YEAR(EL$6)&gt;YEAR($A18),12,EL$6&lt;$A18,0,YEAR(EH$6)=YEAR($B18),0)</f>
        <v>12</v>
      </c>
      <c r="EM18" s="26">
        <f t="shared" si="2"/>
        <v>1939</v>
      </c>
      <c r="EN18" s="26">
        <f t="shared" si="3"/>
        <v>5817</v>
      </c>
      <c r="EO18" s="27">
        <f t="shared" si="4"/>
        <v>3878</v>
      </c>
      <c r="EP18" s="28">
        <f t="shared" si="5"/>
        <v>24</v>
      </c>
      <c r="EQ18" s="34">
        <f t="shared" si="6"/>
        <v>484.75</v>
      </c>
      <c r="ES18" s="21">
        <f>IFERROR(IF(VLOOKUP(D18,'DIV CHANGE'!A:D,3,FALSE)="", E18, VLOOKUP(D18,'DIV CHANGE'!A:D,3,FALSE)), E18)</f>
        <v>2</v>
      </c>
      <c r="ET18" s="21" t="str">
        <f t="shared" si="7"/>
        <v>SAME</v>
      </c>
      <c r="EU18" s="29">
        <v>44911</v>
      </c>
    </row>
    <row r="19" spans="1:151" ht="12.75">
      <c r="A19" s="29">
        <v>44911</v>
      </c>
      <c r="B19" s="24"/>
      <c r="C19" s="35">
        <v>768</v>
      </c>
      <c r="D19" s="21" t="s">
        <v>62</v>
      </c>
      <c r="E19" s="21">
        <v>2</v>
      </c>
      <c r="F19" s="21" t="s">
        <v>42</v>
      </c>
      <c r="G19" s="21" t="s">
        <v>63</v>
      </c>
      <c r="H19" s="55">
        <v>9695</v>
      </c>
      <c r="I19" s="22">
        <v>5</v>
      </c>
      <c r="J19" s="25">
        <v>0</v>
      </c>
      <c r="K19" s="25">
        <v>0</v>
      </c>
      <c r="L19" s="25">
        <f t="shared" si="0"/>
        <v>1939</v>
      </c>
      <c r="M19" s="37">
        <f t="shared" si="1"/>
        <v>161.58333333333334</v>
      </c>
      <c r="N19" s="36">
        <v>0</v>
      </c>
      <c r="O19" s="26">
        <v>0</v>
      </c>
      <c r="P19" s="26">
        <v>0</v>
      </c>
      <c r="Q19" s="27">
        <v>0</v>
      </c>
      <c r="R19" s="36">
        <v>0</v>
      </c>
      <c r="S19" s="26">
        <v>0</v>
      </c>
      <c r="T19" s="26">
        <v>0</v>
      </c>
      <c r="U19" s="27">
        <v>0</v>
      </c>
      <c r="V19" s="36">
        <v>0</v>
      </c>
      <c r="W19" s="26">
        <v>0</v>
      </c>
      <c r="X19" s="26">
        <v>0</v>
      </c>
      <c r="Y19" s="27">
        <v>0</v>
      </c>
      <c r="Z19" s="36">
        <v>0</v>
      </c>
      <c r="AA19" s="26">
        <v>0</v>
      </c>
      <c r="AB19" s="26">
        <v>0</v>
      </c>
      <c r="AC19" s="27">
        <v>0</v>
      </c>
      <c r="AD19" s="36">
        <v>0</v>
      </c>
      <c r="AE19" s="26">
        <v>0</v>
      </c>
      <c r="AF19" s="26">
        <v>0</v>
      </c>
      <c r="AG19" s="27">
        <v>0</v>
      </c>
      <c r="AH19" s="36">
        <v>0</v>
      </c>
      <c r="AI19" s="26">
        <v>0</v>
      </c>
      <c r="AJ19" s="26">
        <v>0</v>
      </c>
      <c r="AK19" s="27">
        <v>0</v>
      </c>
      <c r="AL19" s="36">
        <v>0</v>
      </c>
      <c r="AM19" s="26">
        <v>0</v>
      </c>
      <c r="AN19" s="26">
        <v>0</v>
      </c>
      <c r="AO19" s="27">
        <v>0</v>
      </c>
      <c r="AP19" s="36">
        <v>0</v>
      </c>
      <c r="AQ19" s="26">
        <v>0</v>
      </c>
      <c r="AR19" s="26">
        <v>0</v>
      </c>
      <c r="AS19" s="27">
        <v>0</v>
      </c>
      <c r="AT19" s="36">
        <v>0</v>
      </c>
      <c r="AU19" s="26">
        <v>0</v>
      </c>
      <c r="AV19" s="26">
        <v>0</v>
      </c>
      <c r="AW19" s="27">
        <v>0</v>
      </c>
      <c r="AX19" s="36">
        <v>0</v>
      </c>
      <c r="AY19" s="26">
        <v>0</v>
      </c>
      <c r="AZ19" s="26">
        <v>0</v>
      </c>
      <c r="BA19" s="27">
        <v>0</v>
      </c>
      <c r="BB19" s="36">
        <v>0</v>
      </c>
      <c r="BC19" s="26">
        <v>0</v>
      </c>
      <c r="BD19" s="26">
        <v>0</v>
      </c>
      <c r="BE19" s="27">
        <v>0</v>
      </c>
      <c r="BF19" s="36">
        <v>0</v>
      </c>
      <c r="BG19" s="26">
        <v>0</v>
      </c>
      <c r="BH19" s="26">
        <v>0</v>
      </c>
      <c r="BI19" s="27">
        <v>0</v>
      </c>
      <c r="BJ19" s="36">
        <v>0</v>
      </c>
      <c r="BK19" s="26">
        <v>0</v>
      </c>
      <c r="BL19" s="26">
        <v>0</v>
      </c>
      <c r="BM19" s="27">
        <v>0</v>
      </c>
      <c r="BN19" s="36">
        <v>0</v>
      </c>
      <c r="BO19" s="26">
        <v>0</v>
      </c>
      <c r="BP19" s="26">
        <v>0</v>
      </c>
      <c r="BQ19" s="27">
        <v>0</v>
      </c>
      <c r="BR19" s="36">
        <v>0</v>
      </c>
      <c r="BS19" s="26">
        <v>0</v>
      </c>
      <c r="BT19" s="26">
        <v>0</v>
      </c>
      <c r="BU19" s="27">
        <v>0</v>
      </c>
      <c r="BV19" s="36">
        <v>0</v>
      </c>
      <c r="BW19" s="26">
        <v>0</v>
      </c>
      <c r="BX19" s="26">
        <v>0</v>
      </c>
      <c r="BY19" s="27">
        <v>0</v>
      </c>
      <c r="BZ19" s="36">
        <v>0</v>
      </c>
      <c r="CA19" s="26">
        <v>0</v>
      </c>
      <c r="CB19" s="26">
        <v>0</v>
      </c>
      <c r="CC19" s="27">
        <v>0</v>
      </c>
      <c r="CD19" s="36">
        <v>0</v>
      </c>
      <c r="CE19" s="26">
        <v>0</v>
      </c>
      <c r="CF19" s="26">
        <v>0</v>
      </c>
      <c r="CG19" s="27">
        <v>0</v>
      </c>
      <c r="CH19" s="36">
        <v>0</v>
      </c>
      <c r="CI19" s="26">
        <v>0</v>
      </c>
      <c r="CJ19" s="26">
        <v>0</v>
      </c>
      <c r="CK19" s="27">
        <v>0</v>
      </c>
      <c r="CL19" s="36">
        <v>0</v>
      </c>
      <c r="CM19" s="26">
        <v>0</v>
      </c>
      <c r="CN19" s="26">
        <v>0</v>
      </c>
      <c r="CO19" s="27">
        <v>0</v>
      </c>
      <c r="CP19" s="36">
        <v>0</v>
      </c>
      <c r="CQ19" s="26">
        <v>0</v>
      </c>
      <c r="CR19" s="26">
        <v>0</v>
      </c>
      <c r="CS19" s="27">
        <v>0</v>
      </c>
      <c r="CT19" s="36">
        <v>0</v>
      </c>
      <c r="CU19" s="26">
        <v>0</v>
      </c>
      <c r="CV19" s="26">
        <v>0</v>
      </c>
      <c r="CW19" s="27">
        <v>0</v>
      </c>
      <c r="CX19" s="36">
        <v>0</v>
      </c>
      <c r="CY19" s="26">
        <v>0</v>
      </c>
      <c r="CZ19" s="26">
        <v>0</v>
      </c>
      <c r="DA19" s="27">
        <v>0</v>
      </c>
      <c r="DB19" s="36">
        <v>0</v>
      </c>
      <c r="DC19" s="26">
        <v>0</v>
      </c>
      <c r="DD19" s="26">
        <v>0</v>
      </c>
      <c r="DE19" s="27">
        <v>0</v>
      </c>
      <c r="DF19" s="36">
        <v>0</v>
      </c>
      <c r="DG19" s="26">
        <v>0</v>
      </c>
      <c r="DH19" s="26">
        <v>0</v>
      </c>
      <c r="DI19" s="27">
        <v>0</v>
      </c>
      <c r="DJ19" s="36">
        <v>0</v>
      </c>
      <c r="DK19" s="26">
        <v>0</v>
      </c>
      <c r="DL19" s="26">
        <v>0</v>
      </c>
      <c r="DM19" s="27">
        <v>0</v>
      </c>
      <c r="DN19" s="36">
        <v>0</v>
      </c>
      <c r="DO19" s="26">
        <v>0</v>
      </c>
      <c r="DP19" s="26">
        <v>0</v>
      </c>
      <c r="DQ19" s="27">
        <v>0</v>
      </c>
      <c r="DR19" s="36">
        <v>0</v>
      </c>
      <c r="DS19" s="26">
        <v>0</v>
      </c>
      <c r="DT19" s="26">
        <v>0</v>
      </c>
      <c r="DU19" s="27">
        <v>0</v>
      </c>
      <c r="DV19" s="36">
        <v>0</v>
      </c>
      <c r="DW19" s="26">
        <v>0</v>
      </c>
      <c r="DX19" s="26">
        <v>0</v>
      </c>
      <c r="DY19" s="27">
        <v>0</v>
      </c>
      <c r="DZ19" s="36">
        <v>1</v>
      </c>
      <c r="EA19" s="26">
        <v>161.58333333333334</v>
      </c>
      <c r="EB19" s="26">
        <v>161.58333333333334</v>
      </c>
      <c r="EC19" s="27">
        <v>9533.4166666666661</v>
      </c>
      <c r="ED19" s="36">
        <v>12</v>
      </c>
      <c r="EE19" s="26">
        <v>1939</v>
      </c>
      <c r="EF19" s="26">
        <v>1939</v>
      </c>
      <c r="EG19" s="27">
        <v>7756</v>
      </c>
      <c r="EH19" s="36">
        <v>12</v>
      </c>
      <c r="EI19" s="26">
        <v>1939</v>
      </c>
      <c r="EJ19" s="26">
        <v>3878</v>
      </c>
      <c r="EK19" s="27">
        <v>5817</v>
      </c>
      <c r="EL19" s="36" cm="1">
        <f t="array" ref="EL19">+_xlfn.IFS(YEAR($A19)&gt;YEAR(EL$6),0,YEAR(EL$6)=YEAR($A19),13-MONTH($A19),AND(EK19&lt;$L19,YEAR(EL$6)=YEAR($B19)),IF(MONTH($B19)&lt;EK19/$M19,MONTH($B19),EK19/$M19),EK19&lt;$L19,EK19/$M19,YEAR(EL$6)=YEAR($B19),MONTH($B19),AND(YEAR(EL$6)&gt;YEAR($B19),NOT(ISBLANK($B19))),0,YEAR(EL$6)&gt;YEAR($A19),12,EL$6&lt;$A19,0,YEAR(EH$6)=YEAR($B19),0)</f>
        <v>12</v>
      </c>
      <c r="EM19" s="26">
        <f t="shared" si="2"/>
        <v>1939</v>
      </c>
      <c r="EN19" s="26">
        <f t="shared" si="3"/>
        <v>5817</v>
      </c>
      <c r="EO19" s="27">
        <f t="shared" si="4"/>
        <v>3878</v>
      </c>
      <c r="EP19" s="28">
        <f t="shared" si="5"/>
        <v>24</v>
      </c>
      <c r="EQ19" s="34">
        <f t="shared" si="6"/>
        <v>484.75</v>
      </c>
      <c r="ES19" s="21">
        <f>IFERROR(IF(VLOOKUP(D19,'DIV CHANGE'!A:D,3,FALSE)="", E19, VLOOKUP(D19,'DIV CHANGE'!A:D,3,FALSE)), E19)</f>
        <v>2</v>
      </c>
      <c r="ET19" s="21" t="str">
        <f t="shared" si="7"/>
        <v>SAME</v>
      </c>
      <c r="EU19" s="29">
        <v>44911</v>
      </c>
    </row>
    <row r="20" spans="1:151" ht="12.75">
      <c r="A20" s="29">
        <v>45085</v>
      </c>
      <c r="B20" s="24"/>
      <c r="C20" s="35">
        <v>818</v>
      </c>
      <c r="D20" s="21" t="s">
        <v>64</v>
      </c>
      <c r="E20" s="21">
        <v>2</v>
      </c>
      <c r="F20" s="21" t="s">
        <v>42</v>
      </c>
      <c r="G20" s="21" t="s">
        <v>65</v>
      </c>
      <c r="H20" s="55">
        <v>7500</v>
      </c>
      <c r="I20" s="22">
        <v>5</v>
      </c>
      <c r="J20" s="25">
        <v>0</v>
      </c>
      <c r="K20" s="25">
        <v>0</v>
      </c>
      <c r="L20" s="25">
        <f t="shared" si="0"/>
        <v>1500</v>
      </c>
      <c r="M20" s="37">
        <f t="shared" si="1"/>
        <v>125</v>
      </c>
      <c r="N20" s="36">
        <v>0</v>
      </c>
      <c r="O20" s="26">
        <v>0</v>
      </c>
      <c r="P20" s="26">
        <v>0</v>
      </c>
      <c r="Q20" s="27">
        <v>0</v>
      </c>
      <c r="R20" s="36">
        <v>0</v>
      </c>
      <c r="S20" s="26">
        <v>0</v>
      </c>
      <c r="T20" s="26">
        <v>0</v>
      </c>
      <c r="U20" s="27">
        <v>0</v>
      </c>
      <c r="V20" s="36">
        <v>0</v>
      </c>
      <c r="W20" s="26">
        <v>0</v>
      </c>
      <c r="X20" s="26">
        <v>0</v>
      </c>
      <c r="Y20" s="27">
        <v>0</v>
      </c>
      <c r="Z20" s="36">
        <v>0</v>
      </c>
      <c r="AA20" s="26">
        <v>0</v>
      </c>
      <c r="AB20" s="26">
        <v>0</v>
      </c>
      <c r="AC20" s="27">
        <v>0</v>
      </c>
      <c r="AD20" s="36">
        <v>0</v>
      </c>
      <c r="AE20" s="26">
        <v>0</v>
      </c>
      <c r="AF20" s="26">
        <v>0</v>
      </c>
      <c r="AG20" s="27">
        <v>0</v>
      </c>
      <c r="AH20" s="36">
        <v>0</v>
      </c>
      <c r="AI20" s="26">
        <v>0</v>
      </c>
      <c r="AJ20" s="26">
        <v>0</v>
      </c>
      <c r="AK20" s="27">
        <v>0</v>
      </c>
      <c r="AL20" s="36">
        <v>0</v>
      </c>
      <c r="AM20" s="26">
        <v>0</v>
      </c>
      <c r="AN20" s="26">
        <v>0</v>
      </c>
      <c r="AO20" s="27">
        <v>0</v>
      </c>
      <c r="AP20" s="36">
        <v>0</v>
      </c>
      <c r="AQ20" s="26">
        <v>0</v>
      </c>
      <c r="AR20" s="26">
        <v>0</v>
      </c>
      <c r="AS20" s="27">
        <v>0</v>
      </c>
      <c r="AT20" s="36">
        <v>0</v>
      </c>
      <c r="AU20" s="26">
        <v>0</v>
      </c>
      <c r="AV20" s="26">
        <v>0</v>
      </c>
      <c r="AW20" s="27">
        <v>0</v>
      </c>
      <c r="AX20" s="36">
        <v>0</v>
      </c>
      <c r="AY20" s="26">
        <v>0</v>
      </c>
      <c r="AZ20" s="26">
        <v>0</v>
      </c>
      <c r="BA20" s="27">
        <v>0</v>
      </c>
      <c r="BB20" s="36">
        <v>0</v>
      </c>
      <c r="BC20" s="26">
        <v>0</v>
      </c>
      <c r="BD20" s="26">
        <v>0</v>
      </c>
      <c r="BE20" s="27">
        <v>0</v>
      </c>
      <c r="BF20" s="36">
        <v>0</v>
      </c>
      <c r="BG20" s="26">
        <v>0</v>
      </c>
      <c r="BH20" s="26">
        <v>0</v>
      </c>
      <c r="BI20" s="27">
        <v>0</v>
      </c>
      <c r="BJ20" s="36">
        <v>0</v>
      </c>
      <c r="BK20" s="26">
        <v>0</v>
      </c>
      <c r="BL20" s="26">
        <v>0</v>
      </c>
      <c r="BM20" s="27">
        <v>0</v>
      </c>
      <c r="BN20" s="36">
        <v>0</v>
      </c>
      <c r="BO20" s="26">
        <v>0</v>
      </c>
      <c r="BP20" s="26">
        <v>0</v>
      </c>
      <c r="BQ20" s="27">
        <v>0</v>
      </c>
      <c r="BR20" s="36">
        <v>0</v>
      </c>
      <c r="BS20" s="26">
        <v>0</v>
      </c>
      <c r="BT20" s="26">
        <v>0</v>
      </c>
      <c r="BU20" s="27">
        <v>0</v>
      </c>
      <c r="BV20" s="36">
        <v>0</v>
      </c>
      <c r="BW20" s="26">
        <v>0</v>
      </c>
      <c r="BX20" s="26">
        <v>0</v>
      </c>
      <c r="BY20" s="27">
        <v>0</v>
      </c>
      <c r="BZ20" s="36">
        <v>0</v>
      </c>
      <c r="CA20" s="26">
        <v>0</v>
      </c>
      <c r="CB20" s="26">
        <v>0</v>
      </c>
      <c r="CC20" s="27">
        <v>0</v>
      </c>
      <c r="CD20" s="36">
        <v>0</v>
      </c>
      <c r="CE20" s="26">
        <v>0</v>
      </c>
      <c r="CF20" s="26">
        <v>0</v>
      </c>
      <c r="CG20" s="27">
        <v>0</v>
      </c>
      <c r="CH20" s="36">
        <v>0</v>
      </c>
      <c r="CI20" s="26">
        <v>0</v>
      </c>
      <c r="CJ20" s="26">
        <v>0</v>
      </c>
      <c r="CK20" s="27">
        <v>0</v>
      </c>
      <c r="CL20" s="36">
        <v>0</v>
      </c>
      <c r="CM20" s="26">
        <v>0</v>
      </c>
      <c r="CN20" s="26">
        <v>0</v>
      </c>
      <c r="CO20" s="27">
        <v>0</v>
      </c>
      <c r="CP20" s="36">
        <v>0</v>
      </c>
      <c r="CQ20" s="26">
        <v>0</v>
      </c>
      <c r="CR20" s="26">
        <v>0</v>
      </c>
      <c r="CS20" s="27">
        <v>0</v>
      </c>
      <c r="CT20" s="36">
        <v>0</v>
      </c>
      <c r="CU20" s="26">
        <v>0</v>
      </c>
      <c r="CV20" s="26">
        <v>0</v>
      </c>
      <c r="CW20" s="27">
        <v>0</v>
      </c>
      <c r="CX20" s="36">
        <v>0</v>
      </c>
      <c r="CY20" s="26">
        <v>0</v>
      </c>
      <c r="CZ20" s="26">
        <v>0</v>
      </c>
      <c r="DA20" s="27">
        <v>0</v>
      </c>
      <c r="DB20" s="36">
        <v>0</v>
      </c>
      <c r="DC20" s="26">
        <v>0</v>
      </c>
      <c r="DD20" s="26">
        <v>0</v>
      </c>
      <c r="DE20" s="27">
        <v>0</v>
      </c>
      <c r="DF20" s="36">
        <v>0</v>
      </c>
      <c r="DG20" s="26">
        <v>0</v>
      </c>
      <c r="DH20" s="26">
        <v>0</v>
      </c>
      <c r="DI20" s="27">
        <v>0</v>
      </c>
      <c r="DJ20" s="36">
        <v>0</v>
      </c>
      <c r="DK20" s="26">
        <v>0</v>
      </c>
      <c r="DL20" s="26">
        <v>0</v>
      </c>
      <c r="DM20" s="27">
        <v>0</v>
      </c>
      <c r="DN20" s="36">
        <v>0</v>
      </c>
      <c r="DO20" s="26">
        <v>0</v>
      </c>
      <c r="DP20" s="26">
        <v>0</v>
      </c>
      <c r="DQ20" s="27">
        <v>0</v>
      </c>
      <c r="DR20" s="36">
        <v>0</v>
      </c>
      <c r="DS20" s="26">
        <v>0</v>
      </c>
      <c r="DT20" s="26">
        <v>0</v>
      </c>
      <c r="DU20" s="27">
        <v>0</v>
      </c>
      <c r="DV20" s="36">
        <v>0</v>
      </c>
      <c r="DW20" s="26">
        <v>0</v>
      </c>
      <c r="DX20" s="26">
        <v>0</v>
      </c>
      <c r="DY20" s="27">
        <v>0</v>
      </c>
      <c r="DZ20" s="36">
        <v>0</v>
      </c>
      <c r="EA20" s="26">
        <v>0</v>
      </c>
      <c r="EB20" s="26">
        <v>0</v>
      </c>
      <c r="EC20" s="27">
        <v>0</v>
      </c>
      <c r="ED20" s="36">
        <v>7</v>
      </c>
      <c r="EE20" s="26">
        <v>875</v>
      </c>
      <c r="EF20" s="26">
        <v>875</v>
      </c>
      <c r="EG20" s="27">
        <v>6625</v>
      </c>
      <c r="EH20" s="36">
        <v>12</v>
      </c>
      <c r="EI20" s="26">
        <v>1500</v>
      </c>
      <c r="EJ20" s="26">
        <v>2375</v>
      </c>
      <c r="EK20" s="27">
        <v>5125</v>
      </c>
      <c r="EL20" s="36" cm="1">
        <f t="array" ref="EL20">+_xlfn.IFS(YEAR($A20)&gt;YEAR(EL$6),0,YEAR(EL$6)=YEAR($A20),13-MONTH($A20),AND(EK20&lt;$L20,YEAR(EL$6)=YEAR($B20)),IF(MONTH($B20)&lt;EK20/$M20,MONTH($B20),EK20/$M20),EK20&lt;$L20,EK20/$M20,YEAR(EL$6)=YEAR($B20),MONTH($B20),AND(YEAR(EL$6)&gt;YEAR($B20),NOT(ISBLANK($B20))),0,YEAR(EL$6)&gt;YEAR($A20),12,EL$6&lt;$A20,0,YEAR(EH$6)=YEAR($B20),0)</f>
        <v>12</v>
      </c>
      <c r="EM20" s="26">
        <f t="shared" si="2"/>
        <v>1500</v>
      </c>
      <c r="EN20" s="26">
        <f t="shared" si="3"/>
        <v>3875</v>
      </c>
      <c r="EO20" s="27">
        <f t="shared" si="4"/>
        <v>3625</v>
      </c>
      <c r="EP20" s="28">
        <f t="shared" si="5"/>
        <v>29</v>
      </c>
      <c r="EQ20" s="34">
        <f t="shared" si="6"/>
        <v>375</v>
      </c>
      <c r="ES20" s="21">
        <f>IFERROR(IF(VLOOKUP(D20,'DIV CHANGE'!A:D,3,FALSE)="", E20, VLOOKUP(D20,'DIV CHANGE'!A:D,3,FALSE)), E20)</f>
        <v>2</v>
      </c>
      <c r="ET20" s="21" t="str">
        <f t="shared" si="7"/>
        <v>SAME</v>
      </c>
      <c r="EU20" s="29">
        <v>45085</v>
      </c>
    </row>
    <row r="21" spans="1:151" ht="12.75">
      <c r="A21" s="29">
        <v>45231</v>
      </c>
      <c r="C21" s="35">
        <v>898</v>
      </c>
      <c r="D21" s="21" t="s">
        <v>66</v>
      </c>
      <c r="E21" s="21">
        <v>3</v>
      </c>
      <c r="F21" s="21" t="s">
        <v>42</v>
      </c>
      <c r="G21" s="21" t="s">
        <v>67</v>
      </c>
      <c r="H21" s="55">
        <v>10961.74</v>
      </c>
      <c r="I21" s="22">
        <v>5</v>
      </c>
      <c r="J21" s="25">
        <v>0</v>
      </c>
      <c r="K21" s="25">
        <v>0</v>
      </c>
      <c r="L21" s="25">
        <f t="shared" si="0"/>
        <v>2192.348</v>
      </c>
      <c r="M21" s="37">
        <f t="shared" si="1"/>
        <v>182.69566666666665</v>
      </c>
      <c r="N21" s="36">
        <v>0</v>
      </c>
      <c r="O21" s="26">
        <v>0</v>
      </c>
      <c r="P21" s="26">
        <v>0</v>
      </c>
      <c r="Q21" s="27">
        <v>0</v>
      </c>
      <c r="R21" s="36">
        <v>0</v>
      </c>
      <c r="S21" s="26">
        <v>0</v>
      </c>
      <c r="T21" s="26">
        <v>0</v>
      </c>
      <c r="U21" s="27">
        <v>0</v>
      </c>
      <c r="V21" s="36">
        <v>0</v>
      </c>
      <c r="W21" s="26">
        <v>0</v>
      </c>
      <c r="X21" s="26">
        <v>0</v>
      </c>
      <c r="Y21" s="27">
        <v>0</v>
      </c>
      <c r="Z21" s="36">
        <v>0</v>
      </c>
      <c r="AA21" s="26">
        <v>0</v>
      </c>
      <c r="AB21" s="26">
        <v>0</v>
      </c>
      <c r="AC21" s="27">
        <v>0</v>
      </c>
      <c r="AD21" s="36">
        <v>0</v>
      </c>
      <c r="AE21" s="26">
        <v>0</v>
      </c>
      <c r="AF21" s="26">
        <v>0</v>
      </c>
      <c r="AG21" s="27">
        <v>0</v>
      </c>
      <c r="AH21" s="36">
        <v>0</v>
      </c>
      <c r="AI21" s="26">
        <v>0</v>
      </c>
      <c r="AJ21" s="26">
        <v>0</v>
      </c>
      <c r="AK21" s="27">
        <v>0</v>
      </c>
      <c r="AL21" s="36">
        <v>0</v>
      </c>
      <c r="AM21" s="26">
        <v>0</v>
      </c>
      <c r="AN21" s="26">
        <v>0</v>
      </c>
      <c r="AO21" s="27">
        <v>0</v>
      </c>
      <c r="AP21" s="36">
        <v>0</v>
      </c>
      <c r="AQ21" s="26">
        <v>0</v>
      </c>
      <c r="AR21" s="26">
        <v>0</v>
      </c>
      <c r="AS21" s="27">
        <v>0</v>
      </c>
      <c r="AT21" s="36">
        <v>0</v>
      </c>
      <c r="AU21" s="26">
        <v>0</v>
      </c>
      <c r="AV21" s="26">
        <v>0</v>
      </c>
      <c r="AW21" s="27">
        <v>0</v>
      </c>
      <c r="AX21" s="36">
        <v>0</v>
      </c>
      <c r="AY21" s="26">
        <v>0</v>
      </c>
      <c r="AZ21" s="26">
        <v>0</v>
      </c>
      <c r="BA21" s="27">
        <v>0</v>
      </c>
      <c r="BB21" s="36">
        <v>0</v>
      </c>
      <c r="BC21" s="26">
        <v>0</v>
      </c>
      <c r="BD21" s="26">
        <v>0</v>
      </c>
      <c r="BE21" s="27">
        <v>0</v>
      </c>
      <c r="BF21" s="36">
        <v>0</v>
      </c>
      <c r="BG21" s="26">
        <v>0</v>
      </c>
      <c r="BH21" s="26">
        <v>0</v>
      </c>
      <c r="BI21" s="27">
        <v>0</v>
      </c>
      <c r="BJ21" s="36">
        <v>0</v>
      </c>
      <c r="BK21" s="26">
        <v>0</v>
      </c>
      <c r="BL21" s="26">
        <v>0</v>
      </c>
      <c r="BM21" s="27">
        <v>0</v>
      </c>
      <c r="BN21" s="36">
        <v>0</v>
      </c>
      <c r="BO21" s="26">
        <v>0</v>
      </c>
      <c r="BP21" s="26">
        <v>0</v>
      </c>
      <c r="BQ21" s="27">
        <v>0</v>
      </c>
      <c r="BR21" s="36">
        <v>0</v>
      </c>
      <c r="BS21" s="26">
        <v>0</v>
      </c>
      <c r="BT21" s="26">
        <v>0</v>
      </c>
      <c r="BU21" s="27">
        <v>0</v>
      </c>
      <c r="BV21" s="36">
        <v>0</v>
      </c>
      <c r="BW21" s="26">
        <v>0</v>
      </c>
      <c r="BX21" s="26">
        <v>0</v>
      </c>
      <c r="BY21" s="27">
        <v>0</v>
      </c>
      <c r="BZ21" s="36">
        <v>0</v>
      </c>
      <c r="CA21" s="26">
        <v>0</v>
      </c>
      <c r="CB21" s="26">
        <v>0</v>
      </c>
      <c r="CC21" s="27">
        <v>0</v>
      </c>
      <c r="CD21" s="36">
        <v>0</v>
      </c>
      <c r="CE21" s="26">
        <v>0</v>
      </c>
      <c r="CF21" s="26">
        <v>0</v>
      </c>
      <c r="CG21" s="27">
        <v>0</v>
      </c>
      <c r="CH21" s="36">
        <v>0</v>
      </c>
      <c r="CI21" s="26">
        <v>0</v>
      </c>
      <c r="CJ21" s="26">
        <v>0</v>
      </c>
      <c r="CK21" s="27">
        <v>0</v>
      </c>
      <c r="CL21" s="36">
        <v>0</v>
      </c>
      <c r="CM21" s="26">
        <v>0</v>
      </c>
      <c r="CN21" s="26">
        <v>0</v>
      </c>
      <c r="CO21" s="27">
        <v>0</v>
      </c>
      <c r="CP21" s="36">
        <v>0</v>
      </c>
      <c r="CQ21" s="26">
        <v>0</v>
      </c>
      <c r="CR21" s="26">
        <v>0</v>
      </c>
      <c r="CS21" s="27">
        <v>0</v>
      </c>
      <c r="CT21" s="36">
        <v>0</v>
      </c>
      <c r="CU21" s="26">
        <v>0</v>
      </c>
      <c r="CV21" s="26">
        <v>0</v>
      </c>
      <c r="CW21" s="27">
        <v>0</v>
      </c>
      <c r="CX21" s="36">
        <v>0</v>
      </c>
      <c r="CY21" s="26">
        <v>0</v>
      </c>
      <c r="CZ21" s="26">
        <v>0</v>
      </c>
      <c r="DA21" s="27">
        <v>0</v>
      </c>
      <c r="DB21" s="36">
        <v>0</v>
      </c>
      <c r="DC21" s="26">
        <v>0</v>
      </c>
      <c r="DD21" s="26">
        <v>0</v>
      </c>
      <c r="DE21" s="27">
        <v>0</v>
      </c>
      <c r="DF21" s="36">
        <v>0</v>
      </c>
      <c r="DG21" s="26">
        <v>0</v>
      </c>
      <c r="DH21" s="26">
        <v>0</v>
      </c>
      <c r="DI21" s="27">
        <v>0</v>
      </c>
      <c r="DJ21" s="36">
        <v>0</v>
      </c>
      <c r="DK21" s="26">
        <v>0</v>
      </c>
      <c r="DL21" s="26">
        <v>0</v>
      </c>
      <c r="DM21" s="27">
        <v>0</v>
      </c>
      <c r="DN21" s="36">
        <v>0</v>
      </c>
      <c r="DO21" s="26">
        <v>0</v>
      </c>
      <c r="DP21" s="26">
        <v>0</v>
      </c>
      <c r="DQ21" s="27">
        <v>0</v>
      </c>
      <c r="DR21" s="36">
        <v>0</v>
      </c>
      <c r="DS21" s="26">
        <v>0</v>
      </c>
      <c r="DT21" s="26">
        <v>0</v>
      </c>
      <c r="DU21" s="27">
        <v>0</v>
      </c>
      <c r="DV21" s="36">
        <v>0</v>
      </c>
      <c r="DW21" s="26">
        <v>0</v>
      </c>
      <c r="DX21" s="26">
        <v>0</v>
      </c>
      <c r="DY21" s="27">
        <v>0</v>
      </c>
      <c r="DZ21" s="36">
        <v>0</v>
      </c>
      <c r="EA21" s="26">
        <v>0</v>
      </c>
      <c r="EB21" s="26">
        <v>0</v>
      </c>
      <c r="EC21" s="27">
        <v>0</v>
      </c>
      <c r="ED21" s="36">
        <v>2</v>
      </c>
      <c r="EE21" s="26">
        <v>365.39133333333331</v>
      </c>
      <c r="EF21" s="26">
        <v>365.39133333333331</v>
      </c>
      <c r="EG21" s="27">
        <v>10596.348666666632</v>
      </c>
      <c r="EH21" s="36">
        <v>12</v>
      </c>
      <c r="EI21" s="26">
        <v>2192.348</v>
      </c>
      <c r="EJ21" s="26">
        <v>2557.7393333333334</v>
      </c>
      <c r="EK21" s="27">
        <v>8404</v>
      </c>
      <c r="EL21" s="36" cm="1">
        <f t="array" ref="EL21">+_xlfn.IFS(YEAR($A21)&gt;YEAR(EL$6),0,YEAR(EL$6)=YEAR($A21),13-MONTH($A21),AND(EK21&lt;$L21,YEAR(EL$6)=YEAR($B21)),IF(MONTH($B21)&lt;EK21/$M21,MONTH($B21),EK21/$M21),EK21&lt;$L21,EK21/$M21,YEAR(EL$6)=YEAR($B21),MONTH($B21),AND(YEAR(EL$6)&gt;YEAR($B21),NOT(ISBLANK($B21))),0,YEAR(EL$6)&gt;YEAR($A21),12,EL$6&lt;$A21,0,YEAR(EH$6)=YEAR($B21),0)</f>
        <v>12</v>
      </c>
      <c r="EM21" s="26">
        <f t="shared" si="2"/>
        <v>2192.348</v>
      </c>
      <c r="EN21" s="26">
        <f t="shared" si="3"/>
        <v>4750.0873333333329</v>
      </c>
      <c r="EO21" s="27">
        <f t="shared" si="4"/>
        <v>6211.65</v>
      </c>
      <c r="EP21" s="28">
        <f t="shared" si="5"/>
        <v>33.999985403777139</v>
      </c>
      <c r="EQ21" s="34">
        <f t="shared" si="6"/>
        <v>548.08699999999999</v>
      </c>
      <c r="ES21" s="21">
        <f>IFERROR(IF(VLOOKUP(D21,'DIV CHANGE'!A:D,3,FALSE)="", E21, VLOOKUP(D21,'DIV CHANGE'!A:D,3,FALSE)), E21)</f>
        <v>3</v>
      </c>
      <c r="ET21" s="21" t="str">
        <f t="shared" si="7"/>
        <v>SAME</v>
      </c>
      <c r="EU21" s="29">
        <v>45231</v>
      </c>
    </row>
    <row r="22" spans="1:151" ht="12.75">
      <c r="A22" s="29">
        <v>45405</v>
      </c>
      <c r="B22" s="24"/>
      <c r="C22" s="77"/>
      <c r="D22" s="21" t="s">
        <v>68</v>
      </c>
      <c r="E22" s="21">
        <v>1</v>
      </c>
      <c r="F22" s="21" t="s">
        <v>42</v>
      </c>
      <c r="G22" s="21" t="s">
        <v>69</v>
      </c>
      <c r="H22" s="55">
        <v>10405.75</v>
      </c>
      <c r="I22" s="22">
        <v>7</v>
      </c>
      <c r="J22" s="56">
        <v>0</v>
      </c>
      <c r="K22" s="56">
        <v>0</v>
      </c>
      <c r="L22" s="25">
        <f t="shared" si="0"/>
        <v>1486.5357142857142</v>
      </c>
      <c r="M22" s="37">
        <f t="shared" si="1"/>
        <v>123.87797619047619</v>
      </c>
      <c r="N22" s="36">
        <v>0</v>
      </c>
      <c r="O22" s="26">
        <v>0</v>
      </c>
      <c r="P22" s="26">
        <v>0</v>
      </c>
      <c r="Q22" s="27">
        <v>0</v>
      </c>
      <c r="R22" s="36">
        <v>0</v>
      </c>
      <c r="S22" s="26">
        <v>0</v>
      </c>
      <c r="T22" s="26">
        <v>0</v>
      </c>
      <c r="U22" s="27">
        <v>0</v>
      </c>
      <c r="V22" s="36">
        <v>0</v>
      </c>
      <c r="W22" s="26">
        <v>0</v>
      </c>
      <c r="X22" s="26">
        <v>0</v>
      </c>
      <c r="Y22" s="27">
        <v>0</v>
      </c>
      <c r="Z22" s="36">
        <v>0</v>
      </c>
      <c r="AA22" s="26">
        <v>0</v>
      </c>
      <c r="AB22" s="26">
        <v>0</v>
      </c>
      <c r="AC22" s="27">
        <v>0</v>
      </c>
      <c r="AD22" s="36">
        <v>0</v>
      </c>
      <c r="AE22" s="26">
        <v>0</v>
      </c>
      <c r="AF22" s="26">
        <v>0</v>
      </c>
      <c r="AG22" s="27">
        <v>0</v>
      </c>
      <c r="AH22" s="36">
        <v>0</v>
      </c>
      <c r="AI22" s="26">
        <v>0</v>
      </c>
      <c r="AJ22" s="26">
        <v>0</v>
      </c>
      <c r="AK22" s="27">
        <v>0</v>
      </c>
      <c r="AL22" s="36">
        <v>0</v>
      </c>
      <c r="AM22" s="26">
        <v>0</v>
      </c>
      <c r="AN22" s="26">
        <v>0</v>
      </c>
      <c r="AO22" s="27">
        <v>0</v>
      </c>
      <c r="AP22" s="36">
        <v>0</v>
      </c>
      <c r="AQ22" s="26">
        <v>0</v>
      </c>
      <c r="AR22" s="26">
        <v>0</v>
      </c>
      <c r="AS22" s="27">
        <v>0</v>
      </c>
      <c r="AT22" s="36">
        <v>0</v>
      </c>
      <c r="AU22" s="26">
        <v>0</v>
      </c>
      <c r="AV22" s="26">
        <v>0</v>
      </c>
      <c r="AW22" s="27">
        <v>0</v>
      </c>
      <c r="AX22" s="36">
        <v>0</v>
      </c>
      <c r="AY22" s="26">
        <v>0</v>
      </c>
      <c r="AZ22" s="26">
        <v>0</v>
      </c>
      <c r="BA22" s="27">
        <v>0</v>
      </c>
      <c r="BB22" s="36">
        <v>0</v>
      </c>
      <c r="BC22" s="26">
        <v>0</v>
      </c>
      <c r="BD22" s="26">
        <v>0</v>
      </c>
      <c r="BE22" s="27">
        <v>0</v>
      </c>
      <c r="BF22" s="36">
        <v>0</v>
      </c>
      <c r="BG22" s="26">
        <v>0</v>
      </c>
      <c r="BH22" s="26">
        <v>0</v>
      </c>
      <c r="BI22" s="27">
        <v>0</v>
      </c>
      <c r="BJ22" s="36">
        <v>0</v>
      </c>
      <c r="BK22" s="26">
        <v>0</v>
      </c>
      <c r="BL22" s="26">
        <v>0</v>
      </c>
      <c r="BM22" s="27">
        <v>0</v>
      </c>
      <c r="BN22" s="36">
        <v>0</v>
      </c>
      <c r="BO22" s="26">
        <v>0</v>
      </c>
      <c r="BP22" s="26">
        <v>0</v>
      </c>
      <c r="BQ22" s="27">
        <v>0</v>
      </c>
      <c r="BR22" s="36">
        <v>0</v>
      </c>
      <c r="BS22" s="26">
        <v>0</v>
      </c>
      <c r="BT22" s="26">
        <v>0</v>
      </c>
      <c r="BU22" s="27">
        <v>0</v>
      </c>
      <c r="BV22" s="36">
        <v>0</v>
      </c>
      <c r="BW22" s="26">
        <v>0</v>
      </c>
      <c r="BX22" s="26">
        <v>0</v>
      </c>
      <c r="BY22" s="27">
        <v>0</v>
      </c>
      <c r="BZ22" s="36">
        <v>0</v>
      </c>
      <c r="CA22" s="26">
        <v>0</v>
      </c>
      <c r="CB22" s="26">
        <v>0</v>
      </c>
      <c r="CC22" s="27">
        <v>0</v>
      </c>
      <c r="CD22" s="36">
        <v>0</v>
      </c>
      <c r="CE22" s="26">
        <v>0</v>
      </c>
      <c r="CF22" s="26">
        <v>0</v>
      </c>
      <c r="CG22" s="27">
        <v>0</v>
      </c>
      <c r="CH22" s="36">
        <v>0</v>
      </c>
      <c r="CI22" s="26">
        <v>0</v>
      </c>
      <c r="CJ22" s="26">
        <v>0</v>
      </c>
      <c r="CK22" s="27">
        <v>0</v>
      </c>
      <c r="CL22" s="36">
        <v>0</v>
      </c>
      <c r="CM22" s="26">
        <v>0</v>
      </c>
      <c r="CN22" s="26">
        <v>0</v>
      </c>
      <c r="CO22" s="27">
        <v>0</v>
      </c>
      <c r="CP22" s="36">
        <v>0</v>
      </c>
      <c r="CQ22" s="26">
        <v>0</v>
      </c>
      <c r="CR22" s="26">
        <v>0</v>
      </c>
      <c r="CS22" s="27">
        <v>0</v>
      </c>
      <c r="CT22" s="36">
        <v>0</v>
      </c>
      <c r="CU22" s="26">
        <v>0</v>
      </c>
      <c r="CV22" s="26">
        <v>0</v>
      </c>
      <c r="CW22" s="27">
        <v>0</v>
      </c>
      <c r="CX22" s="36">
        <v>0</v>
      </c>
      <c r="CY22" s="26">
        <v>0</v>
      </c>
      <c r="CZ22" s="26">
        <v>0</v>
      </c>
      <c r="DA22" s="27">
        <v>0</v>
      </c>
      <c r="DB22" s="36">
        <v>0</v>
      </c>
      <c r="DC22" s="26">
        <v>0</v>
      </c>
      <c r="DD22" s="26">
        <v>0</v>
      </c>
      <c r="DE22" s="27">
        <v>0</v>
      </c>
      <c r="DF22" s="36">
        <v>0</v>
      </c>
      <c r="DG22" s="26">
        <v>0</v>
      </c>
      <c r="DH22" s="26">
        <v>0</v>
      </c>
      <c r="DI22" s="27">
        <v>0</v>
      </c>
      <c r="DJ22" s="36">
        <v>0</v>
      </c>
      <c r="DK22" s="26">
        <v>0</v>
      </c>
      <c r="DL22" s="26">
        <v>0</v>
      </c>
      <c r="DM22" s="27">
        <v>0</v>
      </c>
      <c r="DN22" s="36">
        <v>0</v>
      </c>
      <c r="DO22" s="26">
        <v>0</v>
      </c>
      <c r="DP22" s="26">
        <v>0</v>
      </c>
      <c r="DQ22" s="27">
        <v>0</v>
      </c>
      <c r="DR22" s="36">
        <v>0</v>
      </c>
      <c r="DS22" s="26">
        <v>0</v>
      </c>
      <c r="DT22" s="26">
        <v>0</v>
      </c>
      <c r="DU22" s="27">
        <v>0</v>
      </c>
      <c r="DV22" s="36">
        <v>0</v>
      </c>
      <c r="DW22" s="26">
        <v>0</v>
      </c>
      <c r="DX22" s="26">
        <v>0</v>
      </c>
      <c r="DY22" s="27">
        <v>0</v>
      </c>
      <c r="DZ22" s="36">
        <v>0</v>
      </c>
      <c r="EA22" s="26">
        <v>0</v>
      </c>
      <c r="EB22" s="26">
        <v>0</v>
      </c>
      <c r="EC22" s="27">
        <v>0</v>
      </c>
      <c r="ED22" s="36">
        <v>0</v>
      </c>
      <c r="EE22" s="26">
        <v>0</v>
      </c>
      <c r="EF22" s="26">
        <v>0</v>
      </c>
      <c r="EG22" s="27">
        <v>0</v>
      </c>
      <c r="EH22" s="36">
        <v>8</v>
      </c>
      <c r="EI22" s="26">
        <v>991.02380952380952</v>
      </c>
      <c r="EJ22" s="26">
        <v>991.02380952380952</v>
      </c>
      <c r="EK22" s="27">
        <v>9414.73</v>
      </c>
      <c r="EL22" s="36" cm="1">
        <f t="array" ref="EL22">+_xlfn.IFS(YEAR($A22)&gt;YEAR(EL$6),0,YEAR(EL$6)=YEAR($A22),13-MONTH($A22),AND(EK22&lt;$L22,YEAR(EL$6)=YEAR($B22)),IF(MONTH($B22)&lt;EK22/$M22,MONTH($B22),EK22/$M22),EK22&lt;$L22,EK22/$M22,YEAR(EL$6)=YEAR($B22),MONTH($B22),AND(YEAR(EL$6)&gt;YEAR($B22),NOT(ISBLANK($B22))),0,YEAR(EL$6)&gt;YEAR($A22),12,EL$6&lt;$A22,0,YEAR(EH$6)=YEAR($B22),0)</f>
        <v>12</v>
      </c>
      <c r="EM22" s="26">
        <f t="shared" si="2"/>
        <v>1486.5357142857142</v>
      </c>
      <c r="EN22" s="26">
        <f t="shared" si="3"/>
        <v>2477.5595238095239</v>
      </c>
      <c r="EO22" s="27">
        <f t="shared" si="4"/>
        <v>7928.19</v>
      </c>
      <c r="EP22" s="28">
        <f t="shared" si="5"/>
        <v>63.999996155971452</v>
      </c>
      <c r="EQ22" s="34">
        <f t="shared" si="6"/>
        <v>371.63392857142856</v>
      </c>
      <c r="ES22" s="21">
        <f>IFERROR(IF(VLOOKUP(D22,'DIV CHANGE'!A:D,3,FALSE)="", E22, VLOOKUP(D22,'DIV CHANGE'!A:D,3,FALSE)), E22)</f>
        <v>1</v>
      </c>
      <c r="ET22" s="21" t="str">
        <f t="shared" si="7"/>
        <v>SAME</v>
      </c>
      <c r="EU22" s="24">
        <v>45405</v>
      </c>
    </row>
    <row r="23" spans="1:151" ht="12.75">
      <c r="A23" s="29">
        <v>45432</v>
      </c>
      <c r="B23" s="24"/>
      <c r="C23" s="77"/>
      <c r="D23" s="21" t="s">
        <v>70</v>
      </c>
      <c r="E23" s="21">
        <v>1</v>
      </c>
      <c r="F23" s="21" t="s">
        <v>42</v>
      </c>
      <c r="G23" s="21" t="s">
        <v>71</v>
      </c>
      <c r="H23" s="55">
        <v>10165</v>
      </c>
      <c r="I23" s="22">
        <v>7</v>
      </c>
      <c r="J23" s="56">
        <v>0</v>
      </c>
      <c r="K23" s="56">
        <v>0</v>
      </c>
      <c r="L23" s="25">
        <f t="shared" si="0"/>
        <v>1452.1428571428571</v>
      </c>
      <c r="M23" s="37">
        <f t="shared" si="1"/>
        <v>121.01190476190476</v>
      </c>
      <c r="N23" s="36">
        <v>0</v>
      </c>
      <c r="O23" s="26">
        <v>0</v>
      </c>
      <c r="P23" s="26">
        <v>0</v>
      </c>
      <c r="Q23" s="27">
        <v>0</v>
      </c>
      <c r="R23" s="36">
        <v>0</v>
      </c>
      <c r="S23" s="26">
        <v>0</v>
      </c>
      <c r="T23" s="26">
        <v>0</v>
      </c>
      <c r="U23" s="27">
        <v>0</v>
      </c>
      <c r="V23" s="36">
        <v>0</v>
      </c>
      <c r="W23" s="26">
        <v>0</v>
      </c>
      <c r="X23" s="26">
        <v>0</v>
      </c>
      <c r="Y23" s="27">
        <v>0</v>
      </c>
      <c r="Z23" s="36">
        <v>0</v>
      </c>
      <c r="AA23" s="26">
        <v>0</v>
      </c>
      <c r="AB23" s="26">
        <v>0</v>
      </c>
      <c r="AC23" s="27">
        <v>0</v>
      </c>
      <c r="AD23" s="36">
        <v>0</v>
      </c>
      <c r="AE23" s="26">
        <v>0</v>
      </c>
      <c r="AF23" s="26">
        <v>0</v>
      </c>
      <c r="AG23" s="27">
        <v>0</v>
      </c>
      <c r="AH23" s="36">
        <v>0</v>
      </c>
      <c r="AI23" s="26">
        <v>0</v>
      </c>
      <c r="AJ23" s="26">
        <v>0</v>
      </c>
      <c r="AK23" s="27">
        <v>0</v>
      </c>
      <c r="AL23" s="36">
        <v>0</v>
      </c>
      <c r="AM23" s="26">
        <v>0</v>
      </c>
      <c r="AN23" s="26">
        <v>0</v>
      </c>
      <c r="AO23" s="27">
        <v>0</v>
      </c>
      <c r="AP23" s="36">
        <v>0</v>
      </c>
      <c r="AQ23" s="26">
        <v>0</v>
      </c>
      <c r="AR23" s="26">
        <v>0</v>
      </c>
      <c r="AS23" s="27">
        <v>0</v>
      </c>
      <c r="AT23" s="36">
        <v>0</v>
      </c>
      <c r="AU23" s="26">
        <v>0</v>
      </c>
      <c r="AV23" s="26">
        <v>0</v>
      </c>
      <c r="AW23" s="27">
        <v>0</v>
      </c>
      <c r="AX23" s="36">
        <v>0</v>
      </c>
      <c r="AY23" s="26">
        <v>0</v>
      </c>
      <c r="AZ23" s="26">
        <v>0</v>
      </c>
      <c r="BA23" s="27">
        <v>0</v>
      </c>
      <c r="BB23" s="36">
        <v>0</v>
      </c>
      <c r="BC23" s="26">
        <v>0</v>
      </c>
      <c r="BD23" s="26">
        <v>0</v>
      </c>
      <c r="BE23" s="27">
        <v>0</v>
      </c>
      <c r="BF23" s="36">
        <v>0</v>
      </c>
      <c r="BG23" s="26">
        <v>0</v>
      </c>
      <c r="BH23" s="26">
        <v>0</v>
      </c>
      <c r="BI23" s="27">
        <v>0</v>
      </c>
      <c r="BJ23" s="36">
        <v>0</v>
      </c>
      <c r="BK23" s="26">
        <v>0</v>
      </c>
      <c r="BL23" s="26">
        <v>0</v>
      </c>
      <c r="BM23" s="27">
        <v>0</v>
      </c>
      <c r="BN23" s="36">
        <v>0</v>
      </c>
      <c r="BO23" s="26">
        <v>0</v>
      </c>
      <c r="BP23" s="26">
        <v>0</v>
      </c>
      <c r="BQ23" s="27">
        <v>0</v>
      </c>
      <c r="BR23" s="36">
        <v>0</v>
      </c>
      <c r="BS23" s="26">
        <v>0</v>
      </c>
      <c r="BT23" s="26">
        <v>0</v>
      </c>
      <c r="BU23" s="27">
        <v>0</v>
      </c>
      <c r="BV23" s="36">
        <v>0</v>
      </c>
      <c r="BW23" s="26">
        <v>0</v>
      </c>
      <c r="BX23" s="26">
        <v>0</v>
      </c>
      <c r="BY23" s="27">
        <v>0</v>
      </c>
      <c r="BZ23" s="36">
        <v>0</v>
      </c>
      <c r="CA23" s="26">
        <v>0</v>
      </c>
      <c r="CB23" s="26">
        <v>0</v>
      </c>
      <c r="CC23" s="27">
        <v>0</v>
      </c>
      <c r="CD23" s="36">
        <v>0</v>
      </c>
      <c r="CE23" s="26">
        <v>0</v>
      </c>
      <c r="CF23" s="26">
        <v>0</v>
      </c>
      <c r="CG23" s="27">
        <v>0</v>
      </c>
      <c r="CH23" s="36">
        <v>0</v>
      </c>
      <c r="CI23" s="26">
        <v>0</v>
      </c>
      <c r="CJ23" s="26">
        <v>0</v>
      </c>
      <c r="CK23" s="27">
        <v>0</v>
      </c>
      <c r="CL23" s="36">
        <v>0</v>
      </c>
      <c r="CM23" s="26">
        <v>0</v>
      </c>
      <c r="CN23" s="26">
        <v>0</v>
      </c>
      <c r="CO23" s="27">
        <v>0</v>
      </c>
      <c r="CP23" s="36">
        <v>0</v>
      </c>
      <c r="CQ23" s="26">
        <v>0</v>
      </c>
      <c r="CR23" s="26">
        <v>0</v>
      </c>
      <c r="CS23" s="27">
        <v>0</v>
      </c>
      <c r="CT23" s="36">
        <v>0</v>
      </c>
      <c r="CU23" s="26">
        <v>0</v>
      </c>
      <c r="CV23" s="26">
        <v>0</v>
      </c>
      <c r="CW23" s="27">
        <v>0</v>
      </c>
      <c r="CX23" s="36">
        <v>0</v>
      </c>
      <c r="CY23" s="26">
        <v>0</v>
      </c>
      <c r="CZ23" s="26">
        <v>0</v>
      </c>
      <c r="DA23" s="27">
        <v>0</v>
      </c>
      <c r="DB23" s="36">
        <v>0</v>
      </c>
      <c r="DC23" s="26">
        <v>0</v>
      </c>
      <c r="DD23" s="26">
        <v>0</v>
      </c>
      <c r="DE23" s="27">
        <v>0</v>
      </c>
      <c r="DF23" s="36">
        <v>0</v>
      </c>
      <c r="DG23" s="26">
        <v>0</v>
      </c>
      <c r="DH23" s="26">
        <v>0</v>
      </c>
      <c r="DI23" s="27">
        <v>0</v>
      </c>
      <c r="DJ23" s="36">
        <v>0</v>
      </c>
      <c r="DK23" s="26">
        <v>0</v>
      </c>
      <c r="DL23" s="26">
        <v>0</v>
      </c>
      <c r="DM23" s="27">
        <v>0</v>
      </c>
      <c r="DN23" s="36">
        <v>0</v>
      </c>
      <c r="DO23" s="26">
        <v>0</v>
      </c>
      <c r="DP23" s="26">
        <v>0</v>
      </c>
      <c r="DQ23" s="27">
        <v>0</v>
      </c>
      <c r="DR23" s="36">
        <v>0</v>
      </c>
      <c r="DS23" s="26">
        <v>0</v>
      </c>
      <c r="DT23" s="26">
        <v>0</v>
      </c>
      <c r="DU23" s="27">
        <v>0</v>
      </c>
      <c r="DV23" s="36">
        <v>0</v>
      </c>
      <c r="DW23" s="26">
        <v>0</v>
      </c>
      <c r="DX23" s="26">
        <v>0</v>
      </c>
      <c r="DY23" s="27">
        <v>0</v>
      </c>
      <c r="DZ23" s="36">
        <v>0</v>
      </c>
      <c r="EA23" s="26">
        <v>0</v>
      </c>
      <c r="EB23" s="26">
        <v>0</v>
      </c>
      <c r="EC23" s="27">
        <v>0</v>
      </c>
      <c r="ED23" s="36">
        <v>0</v>
      </c>
      <c r="EE23" s="26">
        <v>0</v>
      </c>
      <c r="EF23" s="26">
        <v>0</v>
      </c>
      <c r="EG23" s="27">
        <v>0</v>
      </c>
      <c r="EH23" s="36">
        <v>7</v>
      </c>
      <c r="EI23" s="26">
        <v>847.08333333333326</v>
      </c>
      <c r="EJ23" s="26">
        <v>847.08333333333326</v>
      </c>
      <c r="EK23" s="27">
        <v>9317.92</v>
      </c>
      <c r="EL23" s="36" cm="1">
        <f t="array" ref="EL23">+_xlfn.IFS(YEAR($A23)&gt;YEAR(EL$6),0,YEAR(EL$6)=YEAR($A23),13-MONTH($A23),AND(EK23&lt;$L23,YEAR(EL$6)=YEAR($B23)),IF(MONTH($B23)&lt;EK23/$M23,MONTH($B23),EK23/$M23),EK23&lt;$L23,EK23/$M23,YEAR(EL$6)=YEAR($B23),MONTH($B23),AND(YEAR(EL$6)&gt;YEAR($B23),NOT(ISBLANK($B23))),0,YEAR(EL$6)&gt;YEAR($A23),12,EL$6&lt;$A23,0,YEAR(EH$6)=YEAR($B23),0)</f>
        <v>12</v>
      </c>
      <c r="EM23" s="26">
        <f t="shared" si="2"/>
        <v>1452.1428571428571</v>
      </c>
      <c r="EN23" s="26">
        <f t="shared" si="3"/>
        <v>2299.2261904761904</v>
      </c>
      <c r="EO23" s="27">
        <f t="shared" si="4"/>
        <v>7865.77</v>
      </c>
      <c r="EP23" s="28">
        <f t="shared" si="5"/>
        <v>64.999968519429416</v>
      </c>
      <c r="EQ23" s="34">
        <f t="shared" si="6"/>
        <v>363.03571428571428</v>
      </c>
      <c r="ES23" s="21">
        <f>IFERROR(IF(VLOOKUP(D23,'DIV CHANGE'!A:D,3,FALSE)="", E23, VLOOKUP(D23,'DIV CHANGE'!A:D,3,FALSE)), E23)</f>
        <v>1</v>
      </c>
      <c r="ET23" s="21" t="str">
        <f t="shared" si="7"/>
        <v>SAME</v>
      </c>
      <c r="EU23" s="24">
        <v>45432</v>
      </c>
    </row>
    <row r="24" spans="1:151" ht="12.75">
      <c r="A24" s="29">
        <v>45432</v>
      </c>
      <c r="B24" s="24"/>
      <c r="C24" s="77"/>
      <c r="D24" s="21" t="s">
        <v>72</v>
      </c>
      <c r="E24" s="21">
        <v>1</v>
      </c>
      <c r="F24" s="21" t="s">
        <v>42</v>
      </c>
      <c r="G24" s="21" t="s">
        <v>73</v>
      </c>
      <c r="H24" s="55">
        <v>10165</v>
      </c>
      <c r="I24" s="22">
        <v>7</v>
      </c>
      <c r="J24" s="56">
        <v>0</v>
      </c>
      <c r="K24" s="56">
        <v>0</v>
      </c>
      <c r="L24" s="25">
        <f t="shared" si="0"/>
        <v>1452.1428571428571</v>
      </c>
      <c r="M24" s="37">
        <f t="shared" si="1"/>
        <v>121.01190476190476</v>
      </c>
      <c r="N24" s="36">
        <v>0</v>
      </c>
      <c r="O24" s="26">
        <v>0</v>
      </c>
      <c r="P24" s="26">
        <v>0</v>
      </c>
      <c r="Q24" s="27">
        <v>0</v>
      </c>
      <c r="R24" s="36">
        <v>0</v>
      </c>
      <c r="S24" s="26">
        <v>0</v>
      </c>
      <c r="T24" s="26">
        <v>0</v>
      </c>
      <c r="U24" s="27">
        <v>0</v>
      </c>
      <c r="V24" s="36">
        <v>0</v>
      </c>
      <c r="W24" s="26">
        <v>0</v>
      </c>
      <c r="X24" s="26">
        <v>0</v>
      </c>
      <c r="Y24" s="27">
        <v>0</v>
      </c>
      <c r="Z24" s="36">
        <v>0</v>
      </c>
      <c r="AA24" s="26">
        <v>0</v>
      </c>
      <c r="AB24" s="26">
        <v>0</v>
      </c>
      <c r="AC24" s="27">
        <v>0</v>
      </c>
      <c r="AD24" s="36">
        <v>0</v>
      </c>
      <c r="AE24" s="26">
        <v>0</v>
      </c>
      <c r="AF24" s="26">
        <v>0</v>
      </c>
      <c r="AG24" s="27">
        <v>0</v>
      </c>
      <c r="AH24" s="36">
        <v>0</v>
      </c>
      <c r="AI24" s="26">
        <v>0</v>
      </c>
      <c r="AJ24" s="26">
        <v>0</v>
      </c>
      <c r="AK24" s="27">
        <v>0</v>
      </c>
      <c r="AL24" s="36">
        <v>0</v>
      </c>
      <c r="AM24" s="26">
        <v>0</v>
      </c>
      <c r="AN24" s="26">
        <v>0</v>
      </c>
      <c r="AO24" s="27">
        <v>0</v>
      </c>
      <c r="AP24" s="36">
        <v>0</v>
      </c>
      <c r="AQ24" s="26">
        <v>0</v>
      </c>
      <c r="AR24" s="26">
        <v>0</v>
      </c>
      <c r="AS24" s="27">
        <v>0</v>
      </c>
      <c r="AT24" s="36">
        <v>0</v>
      </c>
      <c r="AU24" s="26">
        <v>0</v>
      </c>
      <c r="AV24" s="26">
        <v>0</v>
      </c>
      <c r="AW24" s="27">
        <v>0</v>
      </c>
      <c r="AX24" s="36">
        <v>0</v>
      </c>
      <c r="AY24" s="26">
        <v>0</v>
      </c>
      <c r="AZ24" s="26">
        <v>0</v>
      </c>
      <c r="BA24" s="27">
        <v>0</v>
      </c>
      <c r="BB24" s="36">
        <v>0</v>
      </c>
      <c r="BC24" s="26">
        <v>0</v>
      </c>
      <c r="BD24" s="26">
        <v>0</v>
      </c>
      <c r="BE24" s="27">
        <v>0</v>
      </c>
      <c r="BF24" s="36">
        <v>0</v>
      </c>
      <c r="BG24" s="26">
        <v>0</v>
      </c>
      <c r="BH24" s="26">
        <v>0</v>
      </c>
      <c r="BI24" s="27">
        <v>0</v>
      </c>
      <c r="BJ24" s="36">
        <v>0</v>
      </c>
      <c r="BK24" s="26">
        <v>0</v>
      </c>
      <c r="BL24" s="26">
        <v>0</v>
      </c>
      <c r="BM24" s="27">
        <v>0</v>
      </c>
      <c r="BN24" s="36">
        <v>0</v>
      </c>
      <c r="BO24" s="26">
        <v>0</v>
      </c>
      <c r="BP24" s="26">
        <v>0</v>
      </c>
      <c r="BQ24" s="27">
        <v>0</v>
      </c>
      <c r="BR24" s="36">
        <v>0</v>
      </c>
      <c r="BS24" s="26">
        <v>0</v>
      </c>
      <c r="BT24" s="26">
        <v>0</v>
      </c>
      <c r="BU24" s="27">
        <v>0</v>
      </c>
      <c r="BV24" s="36">
        <v>0</v>
      </c>
      <c r="BW24" s="26">
        <v>0</v>
      </c>
      <c r="BX24" s="26">
        <v>0</v>
      </c>
      <c r="BY24" s="27">
        <v>0</v>
      </c>
      <c r="BZ24" s="36">
        <v>0</v>
      </c>
      <c r="CA24" s="26">
        <v>0</v>
      </c>
      <c r="CB24" s="26">
        <v>0</v>
      </c>
      <c r="CC24" s="27">
        <v>0</v>
      </c>
      <c r="CD24" s="36">
        <v>0</v>
      </c>
      <c r="CE24" s="26">
        <v>0</v>
      </c>
      <c r="CF24" s="26">
        <v>0</v>
      </c>
      <c r="CG24" s="27">
        <v>0</v>
      </c>
      <c r="CH24" s="36">
        <v>0</v>
      </c>
      <c r="CI24" s="26">
        <v>0</v>
      </c>
      <c r="CJ24" s="26">
        <v>0</v>
      </c>
      <c r="CK24" s="27">
        <v>0</v>
      </c>
      <c r="CL24" s="36">
        <v>0</v>
      </c>
      <c r="CM24" s="26">
        <v>0</v>
      </c>
      <c r="CN24" s="26">
        <v>0</v>
      </c>
      <c r="CO24" s="27">
        <v>0</v>
      </c>
      <c r="CP24" s="36">
        <v>0</v>
      </c>
      <c r="CQ24" s="26">
        <v>0</v>
      </c>
      <c r="CR24" s="26">
        <v>0</v>
      </c>
      <c r="CS24" s="27">
        <v>0</v>
      </c>
      <c r="CT24" s="36">
        <v>0</v>
      </c>
      <c r="CU24" s="26">
        <v>0</v>
      </c>
      <c r="CV24" s="26">
        <v>0</v>
      </c>
      <c r="CW24" s="27">
        <v>0</v>
      </c>
      <c r="CX24" s="36">
        <v>0</v>
      </c>
      <c r="CY24" s="26">
        <v>0</v>
      </c>
      <c r="CZ24" s="26">
        <v>0</v>
      </c>
      <c r="DA24" s="27">
        <v>0</v>
      </c>
      <c r="DB24" s="36">
        <v>0</v>
      </c>
      <c r="DC24" s="26">
        <v>0</v>
      </c>
      <c r="DD24" s="26">
        <v>0</v>
      </c>
      <c r="DE24" s="27">
        <v>0</v>
      </c>
      <c r="DF24" s="36">
        <v>0</v>
      </c>
      <c r="DG24" s="26">
        <v>0</v>
      </c>
      <c r="DH24" s="26">
        <v>0</v>
      </c>
      <c r="DI24" s="27">
        <v>0</v>
      </c>
      <c r="DJ24" s="36">
        <v>0</v>
      </c>
      <c r="DK24" s="26">
        <v>0</v>
      </c>
      <c r="DL24" s="26">
        <v>0</v>
      </c>
      <c r="DM24" s="27">
        <v>0</v>
      </c>
      <c r="DN24" s="36">
        <v>0</v>
      </c>
      <c r="DO24" s="26">
        <v>0</v>
      </c>
      <c r="DP24" s="26">
        <v>0</v>
      </c>
      <c r="DQ24" s="27">
        <v>0</v>
      </c>
      <c r="DR24" s="36">
        <v>0</v>
      </c>
      <c r="DS24" s="26">
        <v>0</v>
      </c>
      <c r="DT24" s="26">
        <v>0</v>
      </c>
      <c r="DU24" s="27">
        <v>0</v>
      </c>
      <c r="DV24" s="36">
        <v>0</v>
      </c>
      <c r="DW24" s="26">
        <v>0</v>
      </c>
      <c r="DX24" s="26">
        <v>0</v>
      </c>
      <c r="DY24" s="27">
        <v>0</v>
      </c>
      <c r="DZ24" s="36">
        <v>0</v>
      </c>
      <c r="EA24" s="26">
        <v>0</v>
      </c>
      <c r="EB24" s="26">
        <v>0</v>
      </c>
      <c r="EC24" s="27">
        <v>0</v>
      </c>
      <c r="ED24" s="36">
        <v>0</v>
      </c>
      <c r="EE24" s="26">
        <v>0</v>
      </c>
      <c r="EF24" s="26">
        <v>0</v>
      </c>
      <c r="EG24" s="27">
        <v>0</v>
      </c>
      <c r="EH24" s="36">
        <v>7</v>
      </c>
      <c r="EI24" s="26">
        <v>847.08333333333326</v>
      </c>
      <c r="EJ24" s="26">
        <v>847.08333333333326</v>
      </c>
      <c r="EK24" s="27">
        <v>9317.92</v>
      </c>
      <c r="EL24" s="36" cm="1">
        <f t="array" ref="EL24">+_xlfn.IFS(YEAR($A24)&gt;YEAR(EL$6),0,YEAR(EL$6)=YEAR($A24),13-MONTH($A24),AND(EK24&lt;$L24,YEAR(EL$6)=YEAR($B24)),IF(MONTH($B24)&lt;EK24/$M24,MONTH($B24),EK24/$M24),EK24&lt;$L24,EK24/$M24,YEAR(EL$6)=YEAR($B24),MONTH($B24),AND(YEAR(EL$6)&gt;YEAR($B24),NOT(ISBLANK($B24))),0,YEAR(EL$6)&gt;YEAR($A24),12,EL$6&lt;$A24,0,YEAR(EH$6)=YEAR($B24),0)</f>
        <v>12</v>
      </c>
      <c r="EM24" s="26">
        <f t="shared" si="2"/>
        <v>1452.1428571428571</v>
      </c>
      <c r="EN24" s="26">
        <f t="shared" si="3"/>
        <v>2299.2261904761904</v>
      </c>
      <c r="EO24" s="27">
        <f t="shared" si="4"/>
        <v>7865.77</v>
      </c>
      <c r="EP24" s="28">
        <f t="shared" si="5"/>
        <v>64.999968519429416</v>
      </c>
      <c r="EQ24" s="34">
        <f t="shared" si="6"/>
        <v>363.03571428571428</v>
      </c>
      <c r="ES24" s="21">
        <f>IFERROR(IF(VLOOKUP(D24,'DIV CHANGE'!A:D,3,FALSE)="", E24, VLOOKUP(D24,'DIV CHANGE'!A:D,3,FALSE)), E24)</f>
        <v>1</v>
      </c>
      <c r="ET24" s="21" t="str">
        <f t="shared" si="7"/>
        <v>SAME</v>
      </c>
      <c r="EU24" s="24">
        <v>45432</v>
      </c>
    </row>
    <row r="25" spans="1:151" ht="12.75">
      <c r="A25" s="29">
        <v>45453</v>
      </c>
      <c r="C25" s="77"/>
      <c r="D25" s="21" t="s">
        <v>74</v>
      </c>
      <c r="E25" s="21">
        <v>1</v>
      </c>
      <c r="F25" s="21" t="s">
        <v>42</v>
      </c>
      <c r="G25" s="21" t="s">
        <v>75</v>
      </c>
      <c r="H25" s="55">
        <v>10165</v>
      </c>
      <c r="I25" s="22">
        <v>7</v>
      </c>
      <c r="J25" s="56">
        <v>0</v>
      </c>
      <c r="K25" s="56">
        <v>0</v>
      </c>
      <c r="L25" s="25">
        <f t="shared" si="0"/>
        <v>1452.1428571428571</v>
      </c>
      <c r="M25" s="37">
        <f t="shared" si="1"/>
        <v>121.01190476190476</v>
      </c>
      <c r="N25" s="36"/>
      <c r="O25" s="26"/>
      <c r="P25" s="26"/>
      <c r="Q25" s="27"/>
      <c r="R25" s="36"/>
      <c r="S25" s="26"/>
      <c r="T25" s="26"/>
      <c r="U25" s="27"/>
      <c r="V25" s="36"/>
      <c r="W25" s="26"/>
      <c r="X25" s="26"/>
      <c r="Y25" s="27"/>
      <c r="Z25" s="36"/>
      <c r="AA25" s="26"/>
      <c r="AB25" s="26"/>
      <c r="AC25" s="27"/>
      <c r="AD25" s="36"/>
      <c r="AE25" s="26"/>
      <c r="AF25" s="26"/>
      <c r="AG25" s="27"/>
      <c r="AH25" s="36"/>
      <c r="AI25" s="26"/>
      <c r="AJ25" s="26"/>
      <c r="AK25" s="27"/>
      <c r="AL25" s="36"/>
      <c r="AM25" s="26"/>
      <c r="AN25" s="26"/>
      <c r="AO25" s="27"/>
      <c r="AP25" s="36"/>
      <c r="AQ25" s="26"/>
      <c r="AR25" s="26"/>
      <c r="AS25" s="27"/>
      <c r="AT25" s="36"/>
      <c r="AU25" s="26"/>
      <c r="AV25" s="26"/>
      <c r="AW25" s="27"/>
      <c r="AX25" s="36"/>
      <c r="AY25" s="26"/>
      <c r="AZ25" s="26"/>
      <c r="BA25" s="27"/>
      <c r="BB25" s="36"/>
      <c r="BC25" s="26"/>
      <c r="BD25" s="26"/>
      <c r="BE25" s="27"/>
      <c r="BF25" s="36"/>
      <c r="BG25" s="26"/>
      <c r="BH25" s="26"/>
      <c r="BI25" s="27"/>
      <c r="BJ25" s="36"/>
      <c r="BK25" s="26"/>
      <c r="BL25" s="26"/>
      <c r="BM25" s="27"/>
      <c r="BN25" s="36"/>
      <c r="BO25" s="26"/>
      <c r="BP25" s="26"/>
      <c r="BQ25" s="27"/>
      <c r="BR25" s="36"/>
      <c r="BS25" s="26"/>
      <c r="BT25" s="26"/>
      <c r="BU25" s="27"/>
      <c r="BV25" s="36"/>
      <c r="BW25" s="26"/>
      <c r="BX25" s="26"/>
      <c r="BY25" s="27"/>
      <c r="BZ25" s="36"/>
      <c r="CA25" s="26"/>
      <c r="CB25" s="26"/>
      <c r="CC25" s="27"/>
      <c r="CD25" s="36"/>
      <c r="CE25" s="26"/>
      <c r="CF25" s="26"/>
      <c r="CG25" s="27"/>
      <c r="CH25" s="36"/>
      <c r="CI25" s="26"/>
      <c r="CJ25" s="26"/>
      <c r="CK25" s="27"/>
      <c r="CL25" s="36"/>
      <c r="CM25" s="26"/>
      <c r="CN25" s="26"/>
      <c r="CO25" s="27"/>
      <c r="CP25" s="36"/>
      <c r="CQ25" s="26"/>
      <c r="CR25" s="26"/>
      <c r="CS25" s="27"/>
      <c r="CT25" s="36"/>
      <c r="CU25" s="26"/>
      <c r="CV25" s="26"/>
      <c r="CW25" s="27"/>
      <c r="CX25" s="36"/>
      <c r="CY25" s="26"/>
      <c r="CZ25" s="26"/>
      <c r="DA25" s="27"/>
      <c r="DB25" s="36"/>
      <c r="DC25" s="26"/>
      <c r="DD25" s="26"/>
      <c r="DE25" s="27"/>
      <c r="DF25" s="36"/>
      <c r="DG25" s="26"/>
      <c r="DH25" s="26"/>
      <c r="DI25" s="27"/>
      <c r="DJ25" s="36"/>
      <c r="DK25" s="26"/>
      <c r="DL25" s="26"/>
      <c r="DM25" s="27"/>
      <c r="DN25" s="36"/>
      <c r="DO25" s="26"/>
      <c r="DP25" s="26"/>
      <c r="DQ25" s="27"/>
      <c r="DR25" s="36"/>
      <c r="DS25" s="26"/>
      <c r="DT25" s="26"/>
      <c r="DU25" s="27"/>
      <c r="DV25" s="36"/>
      <c r="DW25" s="26"/>
      <c r="DX25" s="26"/>
      <c r="DY25" s="27"/>
      <c r="DZ25" s="36"/>
      <c r="EA25" s="26"/>
      <c r="EB25" s="26"/>
      <c r="EC25" s="27"/>
      <c r="ED25" s="36">
        <v>0</v>
      </c>
      <c r="EE25" s="26">
        <v>0</v>
      </c>
      <c r="EF25" s="26">
        <v>0</v>
      </c>
      <c r="EG25" s="27">
        <v>0</v>
      </c>
      <c r="EH25" s="36">
        <v>7</v>
      </c>
      <c r="EI25" s="26">
        <v>847.08333333333326</v>
      </c>
      <c r="EJ25" s="26">
        <v>847.08333333333326</v>
      </c>
      <c r="EK25" s="27">
        <v>9317.92</v>
      </c>
      <c r="EL25" s="36" cm="1">
        <f t="array" ref="EL25">+_xlfn.IFS(YEAR($A25)&gt;YEAR(EL$6),0,YEAR(EL$6)=YEAR($A25),13-MONTH($A25),AND(EK25&lt;$L25,YEAR(EL$6)=YEAR($B25)),IF(MONTH($B25)&lt;EK25/$M25,MONTH($B25),EK25/$M25),EK25&lt;$L25,EK25/$M25,YEAR(EL$6)=YEAR($B25),MONTH($B25),AND(YEAR(EL$6)&gt;YEAR($B25),NOT(ISBLANK($B25))),0,YEAR(EL$6)&gt;YEAR($A25),12,EL$6&lt;$A25,0,YEAR(EH$6)=YEAR($B25),0)</f>
        <v>12</v>
      </c>
      <c r="EM25" s="26">
        <f t="shared" si="2"/>
        <v>1452.1428571428571</v>
      </c>
      <c r="EN25" s="26">
        <f t="shared" si="3"/>
        <v>2299.2261904761904</v>
      </c>
      <c r="EO25" s="27">
        <f t="shared" si="4"/>
        <v>7865.77</v>
      </c>
      <c r="EP25" s="28">
        <f t="shared" si="5"/>
        <v>64.999968519429416</v>
      </c>
      <c r="EQ25" s="34">
        <f t="shared" si="6"/>
        <v>363.03571428571428</v>
      </c>
      <c r="ES25" s="21">
        <f>IFERROR(IF(VLOOKUP(D25,'DIV CHANGE'!A:D,3,FALSE)="", E25, VLOOKUP(D25,'DIV CHANGE'!A:D,3,FALSE)), E25)</f>
        <v>1</v>
      </c>
      <c r="ET25" s="21" t="str">
        <f t="shared" si="7"/>
        <v>SAME</v>
      </c>
      <c r="EU25" s="24">
        <v>45453</v>
      </c>
    </row>
    <row r="26" spans="1:151" ht="12.75">
      <c r="A26" s="29">
        <v>45604</v>
      </c>
      <c r="C26" s="77"/>
      <c r="D26" s="21" t="s">
        <v>76</v>
      </c>
      <c r="E26" s="21">
        <v>4</v>
      </c>
      <c r="F26" s="21" t="s">
        <v>42</v>
      </c>
      <c r="G26" s="21" t="s">
        <v>77</v>
      </c>
      <c r="H26" s="55">
        <v>7395.8</v>
      </c>
      <c r="I26" s="22">
        <v>7</v>
      </c>
      <c r="J26" s="56">
        <f>H26*0.2</f>
        <v>1479.16</v>
      </c>
      <c r="K26" s="56">
        <v>0</v>
      </c>
      <c r="L26" s="25">
        <f t="shared" si="0"/>
        <v>845.23428571428576</v>
      </c>
      <c r="M26" s="37">
        <f t="shared" si="1"/>
        <v>70.436190476190475</v>
      </c>
      <c r="N26" s="36"/>
      <c r="O26" s="26"/>
      <c r="P26" s="26"/>
      <c r="Q26" s="27"/>
      <c r="R26" s="36"/>
      <c r="S26" s="26"/>
      <c r="T26" s="26"/>
      <c r="U26" s="27"/>
      <c r="V26" s="36"/>
      <c r="W26" s="26"/>
      <c r="X26" s="26"/>
      <c r="Y26" s="27"/>
      <c r="Z26" s="36"/>
      <c r="AA26" s="26"/>
      <c r="AB26" s="26"/>
      <c r="AC26" s="27"/>
      <c r="AD26" s="36"/>
      <c r="AE26" s="26"/>
      <c r="AF26" s="26"/>
      <c r="AG26" s="27"/>
      <c r="AH26" s="36"/>
      <c r="AI26" s="26"/>
      <c r="AJ26" s="26"/>
      <c r="AK26" s="27"/>
      <c r="AL26" s="36"/>
      <c r="AM26" s="26"/>
      <c r="AN26" s="26"/>
      <c r="AO26" s="27"/>
      <c r="AP26" s="36"/>
      <c r="AQ26" s="26"/>
      <c r="AR26" s="26"/>
      <c r="AS26" s="27"/>
      <c r="AT26" s="36"/>
      <c r="AU26" s="26"/>
      <c r="AV26" s="26"/>
      <c r="AW26" s="27"/>
      <c r="AX26" s="36"/>
      <c r="AY26" s="26"/>
      <c r="AZ26" s="26"/>
      <c r="BA26" s="27"/>
      <c r="BB26" s="36"/>
      <c r="BC26" s="26"/>
      <c r="BD26" s="26"/>
      <c r="BE26" s="27"/>
      <c r="BF26" s="36"/>
      <c r="BG26" s="26"/>
      <c r="BH26" s="26"/>
      <c r="BI26" s="27"/>
      <c r="BJ26" s="36"/>
      <c r="BK26" s="26"/>
      <c r="BL26" s="26"/>
      <c r="BM26" s="27"/>
      <c r="BN26" s="36"/>
      <c r="BO26" s="26"/>
      <c r="BP26" s="26"/>
      <c r="BQ26" s="27"/>
      <c r="BR26" s="36"/>
      <c r="BS26" s="26"/>
      <c r="BT26" s="26"/>
      <c r="BU26" s="27"/>
      <c r="BV26" s="36"/>
      <c r="BW26" s="26"/>
      <c r="BX26" s="26"/>
      <c r="BY26" s="27"/>
      <c r="BZ26" s="36"/>
      <c r="CA26" s="26"/>
      <c r="CB26" s="26"/>
      <c r="CC26" s="27"/>
      <c r="CD26" s="36"/>
      <c r="CE26" s="26"/>
      <c r="CF26" s="26"/>
      <c r="CG26" s="27"/>
      <c r="CH26" s="36"/>
      <c r="CI26" s="26"/>
      <c r="CJ26" s="26"/>
      <c r="CK26" s="27"/>
      <c r="CL26" s="36"/>
      <c r="CM26" s="26"/>
      <c r="CN26" s="26"/>
      <c r="CO26" s="27"/>
      <c r="CP26" s="36"/>
      <c r="CQ26" s="26"/>
      <c r="CR26" s="26"/>
      <c r="CS26" s="27"/>
      <c r="CT26" s="36"/>
      <c r="CU26" s="26"/>
      <c r="CV26" s="26"/>
      <c r="CW26" s="27"/>
      <c r="CX26" s="36"/>
      <c r="CY26" s="26"/>
      <c r="CZ26" s="26"/>
      <c r="DA26" s="27"/>
      <c r="DB26" s="36"/>
      <c r="DC26" s="26"/>
      <c r="DD26" s="26"/>
      <c r="DE26" s="27"/>
      <c r="DF26" s="36"/>
      <c r="DG26" s="26"/>
      <c r="DH26" s="26"/>
      <c r="DI26" s="27"/>
      <c r="DJ26" s="36"/>
      <c r="DK26" s="26"/>
      <c r="DL26" s="26"/>
      <c r="DM26" s="27"/>
      <c r="DN26" s="36"/>
      <c r="DO26" s="26"/>
      <c r="DP26" s="26"/>
      <c r="DQ26" s="27"/>
      <c r="DR26" s="36"/>
      <c r="DS26" s="26"/>
      <c r="DT26" s="26"/>
      <c r="DU26" s="27"/>
      <c r="DV26" s="36"/>
      <c r="DW26" s="26"/>
      <c r="DX26" s="26"/>
      <c r="DY26" s="27"/>
      <c r="DZ26" s="36"/>
      <c r="EA26" s="26"/>
      <c r="EB26" s="26"/>
      <c r="EC26" s="27"/>
      <c r="ED26" s="36">
        <v>0</v>
      </c>
      <c r="EE26" s="26">
        <v>0</v>
      </c>
      <c r="EF26" s="26">
        <v>0</v>
      </c>
      <c r="EG26" s="27">
        <v>0</v>
      </c>
      <c r="EH26" s="36">
        <v>2</v>
      </c>
      <c r="EI26" s="26">
        <v>140.87238095238095</v>
      </c>
      <c r="EJ26" s="26">
        <v>140.87238095238095</v>
      </c>
      <c r="EK26" s="27">
        <v>5775.77</v>
      </c>
      <c r="EL26" s="36" cm="1">
        <f t="array" ref="EL26">+_xlfn.IFS(YEAR($A26)&gt;YEAR(EL$6),0,YEAR(EL$6)=YEAR($A26),13-MONTH($A26),AND(EK26&lt;$L26,YEAR(EL$6)=YEAR($B26)),IF(MONTH($B26)&lt;EK26/$M26,MONTH($B26),EK26/$M26),EK26&lt;$L26,EK26/$M26,YEAR(EL$6)=YEAR($B26),MONTH($B26),AND(YEAR(EL$6)&gt;YEAR($B26),NOT(ISBLANK($B26))),0,YEAR(EL$6)&gt;YEAR($A26),12,EL$6&lt;$A26,0,YEAR(EH$6)=YEAR($B26),0)</f>
        <v>12</v>
      </c>
      <c r="EM26" s="26">
        <f t="shared" si="2"/>
        <v>845.23428571428576</v>
      </c>
      <c r="EN26" s="26">
        <f t="shared" si="3"/>
        <v>986.10666666666668</v>
      </c>
      <c r="EO26" s="27">
        <f t="shared" si="4"/>
        <v>4930.53</v>
      </c>
      <c r="EP26" s="28">
        <f t="shared" si="5"/>
        <v>69.999952675843048</v>
      </c>
      <c r="EQ26" s="34">
        <f t="shared" si="6"/>
        <v>211.30857142857144</v>
      </c>
      <c r="ES26" s="21">
        <f>IFERROR(IF(VLOOKUP(D26,'DIV CHANGE'!A:D,3,FALSE)="", E26, VLOOKUP(D26,'DIV CHANGE'!A:D,3,FALSE)), E26)</f>
        <v>4</v>
      </c>
      <c r="ET26" s="21" t="str">
        <f t="shared" si="7"/>
        <v>SAME</v>
      </c>
      <c r="EU26" s="29">
        <v>45604</v>
      </c>
    </row>
    <row r="27" spans="1:151" ht="12.75">
      <c r="A27" s="29">
        <v>45604</v>
      </c>
      <c r="C27" s="77"/>
      <c r="D27" s="21" t="s">
        <v>78</v>
      </c>
      <c r="E27" s="21">
        <v>4</v>
      </c>
      <c r="F27" s="21" t="s">
        <v>42</v>
      </c>
      <c r="G27" s="21" t="s">
        <v>79</v>
      </c>
      <c r="H27" s="55">
        <v>13939</v>
      </c>
      <c r="I27" s="22">
        <v>7</v>
      </c>
      <c r="J27" s="56">
        <f>H27*0.2</f>
        <v>2787.8</v>
      </c>
      <c r="K27" s="56">
        <v>0</v>
      </c>
      <c r="L27" s="25">
        <f t="shared" si="0"/>
        <v>1593.0285714285715</v>
      </c>
      <c r="M27" s="37">
        <f t="shared" si="1"/>
        <v>132.75238095238095</v>
      </c>
      <c r="N27" s="36"/>
      <c r="O27" s="26"/>
      <c r="P27" s="26"/>
      <c r="Q27" s="27"/>
      <c r="R27" s="36"/>
      <c r="S27" s="26"/>
      <c r="T27" s="26"/>
      <c r="U27" s="27"/>
      <c r="V27" s="36"/>
      <c r="W27" s="26"/>
      <c r="X27" s="26"/>
      <c r="Y27" s="27"/>
      <c r="Z27" s="36"/>
      <c r="AA27" s="26"/>
      <c r="AB27" s="26"/>
      <c r="AC27" s="27"/>
      <c r="AD27" s="36"/>
      <c r="AE27" s="26"/>
      <c r="AF27" s="26"/>
      <c r="AG27" s="27"/>
      <c r="AH27" s="36"/>
      <c r="AI27" s="26"/>
      <c r="AJ27" s="26"/>
      <c r="AK27" s="27"/>
      <c r="AL27" s="36"/>
      <c r="AM27" s="26"/>
      <c r="AN27" s="26"/>
      <c r="AO27" s="27"/>
      <c r="AP27" s="36"/>
      <c r="AQ27" s="26"/>
      <c r="AR27" s="26"/>
      <c r="AS27" s="27"/>
      <c r="AT27" s="36"/>
      <c r="AU27" s="26"/>
      <c r="AV27" s="26"/>
      <c r="AW27" s="27"/>
      <c r="AX27" s="36"/>
      <c r="AY27" s="26"/>
      <c r="AZ27" s="26"/>
      <c r="BA27" s="27"/>
      <c r="BB27" s="36"/>
      <c r="BC27" s="26"/>
      <c r="BD27" s="26"/>
      <c r="BE27" s="27"/>
      <c r="BF27" s="36"/>
      <c r="BG27" s="26"/>
      <c r="BH27" s="26"/>
      <c r="BI27" s="27"/>
      <c r="BJ27" s="36"/>
      <c r="BK27" s="26"/>
      <c r="BL27" s="26"/>
      <c r="BM27" s="27"/>
      <c r="BN27" s="36"/>
      <c r="BO27" s="26"/>
      <c r="BP27" s="26"/>
      <c r="BQ27" s="27"/>
      <c r="BR27" s="36"/>
      <c r="BS27" s="26"/>
      <c r="BT27" s="26"/>
      <c r="BU27" s="27"/>
      <c r="BV27" s="36"/>
      <c r="BW27" s="26"/>
      <c r="BX27" s="26"/>
      <c r="BY27" s="27"/>
      <c r="BZ27" s="36"/>
      <c r="CA27" s="26"/>
      <c r="CB27" s="26"/>
      <c r="CC27" s="27"/>
      <c r="CD27" s="36"/>
      <c r="CE27" s="26"/>
      <c r="CF27" s="26"/>
      <c r="CG27" s="27"/>
      <c r="CH27" s="36"/>
      <c r="CI27" s="26"/>
      <c r="CJ27" s="26"/>
      <c r="CK27" s="27"/>
      <c r="CL27" s="36"/>
      <c r="CM27" s="26"/>
      <c r="CN27" s="26"/>
      <c r="CO27" s="27"/>
      <c r="CP27" s="36"/>
      <c r="CQ27" s="26"/>
      <c r="CR27" s="26"/>
      <c r="CS27" s="27"/>
      <c r="CT27" s="36"/>
      <c r="CU27" s="26"/>
      <c r="CV27" s="26"/>
      <c r="CW27" s="27"/>
      <c r="CX27" s="36"/>
      <c r="CY27" s="26"/>
      <c r="CZ27" s="26"/>
      <c r="DA27" s="27"/>
      <c r="DB27" s="36"/>
      <c r="DC27" s="26"/>
      <c r="DD27" s="26"/>
      <c r="DE27" s="27"/>
      <c r="DF27" s="36"/>
      <c r="DG27" s="26"/>
      <c r="DH27" s="26"/>
      <c r="DI27" s="27"/>
      <c r="DJ27" s="36"/>
      <c r="DK27" s="26"/>
      <c r="DL27" s="26"/>
      <c r="DM27" s="27"/>
      <c r="DN27" s="36"/>
      <c r="DO27" s="26"/>
      <c r="DP27" s="26"/>
      <c r="DQ27" s="27"/>
      <c r="DR27" s="36"/>
      <c r="DS27" s="26"/>
      <c r="DT27" s="26"/>
      <c r="DU27" s="27"/>
      <c r="DV27" s="36"/>
      <c r="DW27" s="26"/>
      <c r="DX27" s="26"/>
      <c r="DY27" s="27"/>
      <c r="DZ27" s="36"/>
      <c r="EA27" s="26"/>
      <c r="EB27" s="26"/>
      <c r="EC27" s="27"/>
      <c r="ED27" s="36">
        <v>0</v>
      </c>
      <c r="EE27" s="26">
        <v>0</v>
      </c>
      <c r="EF27" s="26">
        <v>0</v>
      </c>
      <c r="EG27" s="27">
        <v>0</v>
      </c>
      <c r="EH27" s="36">
        <v>2</v>
      </c>
      <c r="EI27" s="26">
        <v>265.50476190476189</v>
      </c>
      <c r="EJ27" s="26">
        <v>265.50476190476189</v>
      </c>
      <c r="EK27" s="27">
        <v>10885.7</v>
      </c>
      <c r="EL27" s="36" cm="1">
        <f t="array" ref="EL27">+_xlfn.IFS(YEAR($A27)&gt;YEAR(EL$6),0,YEAR(EL$6)=YEAR($A27),13-MONTH($A27),AND(EK27&lt;$L27,YEAR(EL$6)=YEAR($B27)),IF(MONTH($B27)&lt;EK27/$M27,MONTH($B27),EK27/$M27),EK27&lt;$L27,EK27/$M27,YEAR(EL$6)=YEAR($B27),MONTH($B27),AND(YEAR(EL$6)&gt;YEAR($B27),NOT(ISBLANK($B27))),0,YEAR(EL$6)&gt;YEAR($A27),12,EL$6&lt;$A27,0,YEAR(EH$6)=YEAR($B27),0)</f>
        <v>12</v>
      </c>
      <c r="EM27" s="26">
        <f t="shared" si="2"/>
        <v>1593.0285714285715</v>
      </c>
      <c r="EN27" s="26">
        <f t="shared" si="3"/>
        <v>1858.5333333333333</v>
      </c>
      <c r="EO27" s="27">
        <f t="shared" si="4"/>
        <v>9292.67</v>
      </c>
      <c r="EP27" s="28">
        <f t="shared" si="5"/>
        <v>70.000025109405271</v>
      </c>
      <c r="EQ27" s="34">
        <f t="shared" si="6"/>
        <v>398.25714285714287</v>
      </c>
      <c r="ES27" s="21">
        <f>IFERROR(IF(VLOOKUP(D27,'DIV CHANGE'!A:D,3,FALSE)="", E27, VLOOKUP(D27,'DIV CHANGE'!A:D,3,FALSE)), E27)</f>
        <v>4</v>
      </c>
      <c r="ET27" s="21" t="str">
        <f t="shared" si="7"/>
        <v>SAME</v>
      </c>
      <c r="EU27" s="29">
        <v>45604</v>
      </c>
    </row>
    <row r="28" spans="1:151" ht="12.75">
      <c r="A28" s="29">
        <v>42439</v>
      </c>
      <c r="B28" s="24"/>
      <c r="C28" s="35">
        <v>194</v>
      </c>
      <c r="D28" s="21" t="s">
        <v>80</v>
      </c>
      <c r="E28" s="21">
        <v>1</v>
      </c>
      <c r="F28" s="21" t="s">
        <v>42</v>
      </c>
      <c r="G28" s="21" t="s">
        <v>81</v>
      </c>
      <c r="H28" s="55">
        <v>11058.45</v>
      </c>
      <c r="I28" s="22">
        <v>10</v>
      </c>
      <c r="J28" s="25">
        <v>0</v>
      </c>
      <c r="K28" s="25">
        <v>0</v>
      </c>
      <c r="L28" s="25">
        <f t="shared" si="0"/>
        <v>1105.845</v>
      </c>
      <c r="M28" s="37">
        <f t="shared" si="1"/>
        <v>92.153750000000002</v>
      </c>
      <c r="N28" s="36">
        <v>0</v>
      </c>
      <c r="O28" s="26">
        <v>0</v>
      </c>
      <c r="P28" s="26">
        <v>0</v>
      </c>
      <c r="Q28" s="27">
        <v>0</v>
      </c>
      <c r="R28" s="36">
        <v>0</v>
      </c>
      <c r="S28" s="26">
        <v>0</v>
      </c>
      <c r="T28" s="26">
        <v>0</v>
      </c>
      <c r="U28" s="27">
        <v>0</v>
      </c>
      <c r="V28" s="36">
        <v>0</v>
      </c>
      <c r="W28" s="26">
        <v>0</v>
      </c>
      <c r="X28" s="26">
        <v>0</v>
      </c>
      <c r="Y28" s="27">
        <v>0</v>
      </c>
      <c r="Z28" s="36">
        <v>0</v>
      </c>
      <c r="AA28" s="26">
        <v>0</v>
      </c>
      <c r="AB28" s="26">
        <v>0</v>
      </c>
      <c r="AC28" s="27">
        <v>0</v>
      </c>
      <c r="AD28" s="36">
        <v>0</v>
      </c>
      <c r="AE28" s="26">
        <v>0</v>
      </c>
      <c r="AF28" s="26">
        <v>0</v>
      </c>
      <c r="AG28" s="27">
        <v>0</v>
      </c>
      <c r="AH28" s="36">
        <v>0</v>
      </c>
      <c r="AI28" s="26">
        <v>0</v>
      </c>
      <c r="AJ28" s="26">
        <v>0</v>
      </c>
      <c r="AK28" s="27">
        <v>0</v>
      </c>
      <c r="AL28" s="36">
        <v>0</v>
      </c>
      <c r="AM28" s="26">
        <v>0</v>
      </c>
      <c r="AN28" s="26">
        <v>0</v>
      </c>
      <c r="AO28" s="27">
        <v>0</v>
      </c>
      <c r="AP28" s="36">
        <v>0</v>
      </c>
      <c r="AQ28" s="26">
        <v>0</v>
      </c>
      <c r="AR28" s="26">
        <v>0</v>
      </c>
      <c r="AS28" s="27">
        <v>0</v>
      </c>
      <c r="AT28" s="36">
        <v>0</v>
      </c>
      <c r="AU28" s="26">
        <v>0</v>
      </c>
      <c r="AV28" s="26">
        <v>0</v>
      </c>
      <c r="AW28" s="27">
        <v>0</v>
      </c>
      <c r="AX28" s="36">
        <v>0</v>
      </c>
      <c r="AY28" s="26">
        <v>0</v>
      </c>
      <c r="AZ28" s="26">
        <v>0</v>
      </c>
      <c r="BA28" s="27">
        <v>0</v>
      </c>
      <c r="BB28" s="36">
        <v>0</v>
      </c>
      <c r="BC28" s="26">
        <v>0</v>
      </c>
      <c r="BD28" s="26">
        <v>0</v>
      </c>
      <c r="BE28" s="27">
        <v>0</v>
      </c>
      <c r="BF28" s="36">
        <v>0</v>
      </c>
      <c r="BG28" s="26">
        <v>0</v>
      </c>
      <c r="BH28" s="26">
        <v>0</v>
      </c>
      <c r="BI28" s="27">
        <v>0</v>
      </c>
      <c r="BJ28" s="36">
        <v>0</v>
      </c>
      <c r="BK28" s="26">
        <v>0</v>
      </c>
      <c r="BL28" s="26">
        <v>0</v>
      </c>
      <c r="BM28" s="27">
        <v>0</v>
      </c>
      <c r="BN28" s="36">
        <v>0</v>
      </c>
      <c r="BO28" s="26">
        <v>0</v>
      </c>
      <c r="BP28" s="26">
        <v>0</v>
      </c>
      <c r="BQ28" s="27">
        <v>0</v>
      </c>
      <c r="BR28" s="36">
        <v>0</v>
      </c>
      <c r="BS28" s="26">
        <v>0</v>
      </c>
      <c r="BT28" s="26">
        <v>0</v>
      </c>
      <c r="BU28" s="27">
        <v>0</v>
      </c>
      <c r="BV28" s="36">
        <v>0</v>
      </c>
      <c r="BW28" s="26">
        <v>0</v>
      </c>
      <c r="BX28" s="26">
        <v>0</v>
      </c>
      <c r="BY28" s="27">
        <v>0</v>
      </c>
      <c r="BZ28" s="36">
        <v>0</v>
      </c>
      <c r="CA28" s="26">
        <v>0</v>
      </c>
      <c r="CB28" s="26">
        <v>0</v>
      </c>
      <c r="CC28" s="27">
        <v>0</v>
      </c>
      <c r="CD28" s="36">
        <v>0</v>
      </c>
      <c r="CE28" s="26">
        <v>0</v>
      </c>
      <c r="CF28" s="26">
        <v>0</v>
      </c>
      <c r="CG28" s="27">
        <v>0</v>
      </c>
      <c r="CH28" s="36">
        <v>0</v>
      </c>
      <c r="CI28" s="26">
        <v>0</v>
      </c>
      <c r="CJ28" s="26">
        <v>0</v>
      </c>
      <c r="CK28" s="27">
        <v>0</v>
      </c>
      <c r="CL28" s="36">
        <v>0</v>
      </c>
      <c r="CM28" s="26">
        <v>0</v>
      </c>
      <c r="CN28" s="26">
        <v>0</v>
      </c>
      <c r="CO28" s="27">
        <v>0</v>
      </c>
      <c r="CP28" s="36">
        <v>0</v>
      </c>
      <c r="CQ28" s="26">
        <v>0</v>
      </c>
      <c r="CR28" s="26">
        <v>0</v>
      </c>
      <c r="CS28" s="27">
        <v>0</v>
      </c>
      <c r="CT28" s="36">
        <v>0</v>
      </c>
      <c r="CU28" s="26">
        <v>0</v>
      </c>
      <c r="CV28" s="26">
        <v>0</v>
      </c>
      <c r="CW28" s="27">
        <v>0</v>
      </c>
      <c r="CX28" s="36">
        <v>0</v>
      </c>
      <c r="CY28" s="26">
        <v>0</v>
      </c>
      <c r="CZ28" s="26">
        <v>0</v>
      </c>
      <c r="DA28" s="27">
        <v>0</v>
      </c>
      <c r="DB28" s="36">
        <v>10</v>
      </c>
      <c r="DC28" s="26">
        <v>921.53750000000002</v>
      </c>
      <c r="DD28" s="26">
        <v>921.53750000000002</v>
      </c>
      <c r="DE28" s="27">
        <v>10136.9125</v>
      </c>
      <c r="DF28" s="36">
        <v>12</v>
      </c>
      <c r="DG28" s="26">
        <v>1105.845</v>
      </c>
      <c r="DH28" s="26">
        <v>2027.3825000000002</v>
      </c>
      <c r="DI28" s="27">
        <v>9031.067500000001</v>
      </c>
      <c r="DJ28" s="36">
        <v>12</v>
      </c>
      <c r="DK28" s="26">
        <v>1105.845</v>
      </c>
      <c r="DL28" s="26">
        <v>3133.2275</v>
      </c>
      <c r="DM28" s="27">
        <v>7925.2225000000008</v>
      </c>
      <c r="DN28" s="36">
        <v>12</v>
      </c>
      <c r="DO28" s="26">
        <v>1105.845</v>
      </c>
      <c r="DP28" s="26">
        <v>4239.0725000000002</v>
      </c>
      <c r="DQ28" s="27">
        <v>6819.3775000000005</v>
      </c>
      <c r="DR28" s="36">
        <v>12</v>
      </c>
      <c r="DS28" s="26">
        <v>1105.845</v>
      </c>
      <c r="DT28" s="26">
        <v>5344.9175000000005</v>
      </c>
      <c r="DU28" s="27">
        <v>5713.5325000000003</v>
      </c>
      <c r="DV28" s="36">
        <v>12</v>
      </c>
      <c r="DW28" s="26">
        <v>1105.845</v>
      </c>
      <c r="DX28" s="26">
        <v>6450.7625000000007</v>
      </c>
      <c r="DY28" s="27">
        <v>4607.6875</v>
      </c>
      <c r="DZ28" s="36">
        <v>12</v>
      </c>
      <c r="EA28" s="26">
        <v>1105.845</v>
      </c>
      <c r="EB28" s="26">
        <v>7556.607500000001</v>
      </c>
      <c r="EC28" s="27">
        <v>3501.8424999999997</v>
      </c>
      <c r="ED28" s="36">
        <v>12</v>
      </c>
      <c r="EE28" s="26">
        <v>1105.845</v>
      </c>
      <c r="EF28" s="26">
        <v>8662.49</v>
      </c>
      <c r="EG28" s="27">
        <v>2395.9600000000009</v>
      </c>
      <c r="EH28" s="36">
        <v>12</v>
      </c>
      <c r="EI28" s="26">
        <v>1105.845</v>
      </c>
      <c r="EJ28" s="26">
        <v>9768.3349999999991</v>
      </c>
      <c r="EK28" s="27">
        <v>1290.1199999999999</v>
      </c>
      <c r="EL28" s="36" cm="1">
        <f t="array" ref="EL28">+_xlfn.IFS(YEAR($A28)&gt;YEAR(EL$6),0,YEAR(EL$6)=YEAR($A28),13-MONTH($A28),AND(EK28&lt;$L28,YEAR(EL$6)=YEAR($B28)),IF(MONTH($B28)&lt;EK28/$M28,MONTH($B28),EK28/$M28),EK28&lt;$L28,EK28/$M28,YEAR(EL$6)=YEAR($B28),MONTH($B28),AND(YEAR(EL$6)&gt;YEAR($B28),NOT(ISBLANK($B28))),0,YEAR(EL$6)&gt;YEAR($A28),12,EL$6&lt;$A28,0,YEAR(EH$6)=YEAR($B28),0)</f>
        <v>12</v>
      </c>
      <c r="EM28" s="26">
        <f t="shared" si="2"/>
        <v>1105.845</v>
      </c>
      <c r="EN28" s="26">
        <f t="shared" si="3"/>
        <v>10874.179999999998</v>
      </c>
      <c r="EO28" s="27">
        <f t="shared" si="4"/>
        <v>184.27</v>
      </c>
      <c r="EP28" s="28">
        <f t="shared" si="5"/>
        <v>1.9995930713617189</v>
      </c>
      <c r="EQ28" s="34">
        <f t="shared" si="6"/>
        <v>276.46125000000001</v>
      </c>
      <c r="ES28" s="21">
        <f>IFERROR(IF(VLOOKUP(D28,'DIV CHANGE'!A:D,3,FALSE)="", E28, VLOOKUP(D28,'DIV CHANGE'!A:D,3,FALSE)), E28)</f>
        <v>1</v>
      </c>
      <c r="ET28" s="21" t="str">
        <f t="shared" si="7"/>
        <v>SAME</v>
      </c>
      <c r="EU28" s="24">
        <v>42439</v>
      </c>
    </row>
    <row r="29" spans="1:151" ht="12.75">
      <c r="A29" s="29">
        <v>45455</v>
      </c>
      <c r="C29" s="77"/>
      <c r="D29" s="21" t="s">
        <v>82</v>
      </c>
      <c r="E29" s="21">
        <v>2</v>
      </c>
      <c r="F29" s="21" t="s">
        <v>42</v>
      </c>
      <c r="G29" s="21" t="s">
        <v>83</v>
      </c>
      <c r="H29" s="55">
        <v>30018.75</v>
      </c>
      <c r="I29" s="22">
        <v>7</v>
      </c>
      <c r="J29" s="56">
        <v>0</v>
      </c>
      <c r="K29" s="56">
        <v>0</v>
      </c>
      <c r="L29" s="25">
        <f t="shared" si="0"/>
        <v>4288.3928571428569</v>
      </c>
      <c r="M29" s="37">
        <f t="shared" si="1"/>
        <v>357.36607142857139</v>
      </c>
      <c r="N29" s="36"/>
      <c r="O29" s="26"/>
      <c r="P29" s="26"/>
      <c r="Q29" s="27"/>
      <c r="R29" s="36"/>
      <c r="S29" s="26"/>
      <c r="T29" s="26"/>
      <c r="U29" s="27"/>
      <c r="V29" s="36"/>
      <c r="W29" s="26"/>
      <c r="X29" s="26"/>
      <c r="Y29" s="27"/>
      <c r="Z29" s="36"/>
      <c r="AA29" s="26"/>
      <c r="AB29" s="26"/>
      <c r="AC29" s="27"/>
      <c r="AD29" s="36"/>
      <c r="AE29" s="26"/>
      <c r="AF29" s="26"/>
      <c r="AG29" s="27"/>
      <c r="AH29" s="36"/>
      <c r="AI29" s="26"/>
      <c r="AJ29" s="26"/>
      <c r="AK29" s="27"/>
      <c r="AL29" s="36"/>
      <c r="AM29" s="26"/>
      <c r="AN29" s="26"/>
      <c r="AO29" s="27"/>
      <c r="AP29" s="36"/>
      <c r="AQ29" s="26"/>
      <c r="AR29" s="26"/>
      <c r="AS29" s="27"/>
      <c r="AT29" s="36"/>
      <c r="AU29" s="26"/>
      <c r="AV29" s="26"/>
      <c r="AW29" s="27"/>
      <c r="AX29" s="36"/>
      <c r="AY29" s="26"/>
      <c r="AZ29" s="26"/>
      <c r="BA29" s="27"/>
      <c r="BB29" s="36"/>
      <c r="BC29" s="26"/>
      <c r="BD29" s="26"/>
      <c r="BE29" s="27"/>
      <c r="BF29" s="36"/>
      <c r="BG29" s="26"/>
      <c r="BH29" s="26"/>
      <c r="BI29" s="27"/>
      <c r="BJ29" s="36"/>
      <c r="BK29" s="26"/>
      <c r="BL29" s="26"/>
      <c r="BM29" s="27"/>
      <c r="BN29" s="36"/>
      <c r="BO29" s="26"/>
      <c r="BP29" s="26"/>
      <c r="BQ29" s="27"/>
      <c r="BR29" s="36"/>
      <c r="BS29" s="26"/>
      <c r="BT29" s="26"/>
      <c r="BU29" s="27"/>
      <c r="BV29" s="36"/>
      <c r="BW29" s="26"/>
      <c r="BX29" s="26"/>
      <c r="BY29" s="27"/>
      <c r="BZ29" s="36"/>
      <c r="CA29" s="26"/>
      <c r="CB29" s="26"/>
      <c r="CC29" s="27"/>
      <c r="CD29" s="36"/>
      <c r="CE29" s="26"/>
      <c r="CF29" s="26"/>
      <c r="CG29" s="27"/>
      <c r="CH29" s="36"/>
      <c r="CI29" s="26"/>
      <c r="CJ29" s="26"/>
      <c r="CK29" s="27"/>
      <c r="CL29" s="36"/>
      <c r="CM29" s="26"/>
      <c r="CN29" s="26"/>
      <c r="CO29" s="27"/>
      <c r="CP29" s="36"/>
      <c r="CQ29" s="26"/>
      <c r="CR29" s="26"/>
      <c r="CS29" s="27"/>
      <c r="CT29" s="36"/>
      <c r="CU29" s="26"/>
      <c r="CV29" s="26"/>
      <c r="CW29" s="27"/>
      <c r="CX29" s="36"/>
      <c r="CY29" s="26"/>
      <c r="CZ29" s="26"/>
      <c r="DA29" s="27"/>
      <c r="DB29" s="36"/>
      <c r="DC29" s="26"/>
      <c r="DD29" s="26"/>
      <c r="DE29" s="27"/>
      <c r="DF29" s="36"/>
      <c r="DG29" s="26"/>
      <c r="DH29" s="26"/>
      <c r="DI29" s="27"/>
      <c r="DJ29" s="36"/>
      <c r="DK29" s="26"/>
      <c r="DL29" s="26"/>
      <c r="DM29" s="27"/>
      <c r="DN29" s="36"/>
      <c r="DO29" s="26"/>
      <c r="DP29" s="26"/>
      <c r="DQ29" s="27"/>
      <c r="DR29" s="36"/>
      <c r="DS29" s="26"/>
      <c r="DT29" s="26"/>
      <c r="DU29" s="27"/>
      <c r="DV29" s="36"/>
      <c r="DW29" s="26"/>
      <c r="DX29" s="26"/>
      <c r="DY29" s="27"/>
      <c r="DZ29" s="36"/>
      <c r="EA29" s="26"/>
      <c r="EB29" s="26"/>
      <c r="EC29" s="27"/>
      <c r="ED29" s="36">
        <v>0</v>
      </c>
      <c r="EE29" s="26">
        <v>0</v>
      </c>
      <c r="EF29" s="26">
        <v>0</v>
      </c>
      <c r="EG29" s="27">
        <v>0</v>
      </c>
      <c r="EH29" s="36">
        <v>7</v>
      </c>
      <c r="EI29" s="26">
        <v>2501.5624999999995</v>
      </c>
      <c r="EJ29" s="26">
        <v>2501.5624999999995</v>
      </c>
      <c r="EK29" s="27">
        <v>27517.19</v>
      </c>
      <c r="EL29" s="36" cm="1">
        <f t="array" ref="EL29">+_xlfn.IFS(YEAR($A29)&gt;YEAR(EL$6),0,YEAR(EL$6)=YEAR($A29),13-MONTH($A29),AND(EK29&lt;$L29,YEAR(EL$6)=YEAR($B29)),IF(MONTH($B29)&lt;EK29/$M29,MONTH($B29),EK29/$M29),EK29&lt;$L29,EK29/$M29,YEAR(EL$6)=YEAR($B29),MONTH($B29),AND(YEAR(EL$6)&gt;YEAR($B29),NOT(ISBLANK($B29))),0,YEAR(EL$6)&gt;YEAR($A29),12,EL$6&lt;$A29,0,YEAR(EH$6)=YEAR($B29),0)</f>
        <v>12</v>
      </c>
      <c r="EM29" s="26">
        <f t="shared" si="2"/>
        <v>4288.3928571428569</v>
      </c>
      <c r="EN29" s="26">
        <f t="shared" si="3"/>
        <v>6789.9553571428569</v>
      </c>
      <c r="EO29" s="27">
        <f t="shared" si="4"/>
        <v>23228.79</v>
      </c>
      <c r="EP29" s="28">
        <f t="shared" si="5"/>
        <v>64.99998700811993</v>
      </c>
      <c r="EQ29" s="34">
        <f t="shared" si="6"/>
        <v>1072.0982142857142</v>
      </c>
      <c r="ES29" s="21">
        <f>IFERROR(IF(VLOOKUP(D29,'DIV CHANGE'!A:D,3,FALSE)="", E29, VLOOKUP(D29,'DIV CHANGE'!A:D,3,FALSE)), E29)</f>
        <v>2</v>
      </c>
      <c r="ET29" s="21" t="str">
        <f t="shared" si="7"/>
        <v>SAME</v>
      </c>
      <c r="EU29" s="24">
        <v>45484</v>
      </c>
    </row>
    <row r="30" spans="1:151" ht="12.75">
      <c r="A30" s="29">
        <v>34288</v>
      </c>
      <c r="B30" s="24"/>
      <c r="C30" s="35">
        <v>4</v>
      </c>
      <c r="D30" s="21" t="s">
        <v>84</v>
      </c>
      <c r="E30" s="21">
        <v>1</v>
      </c>
      <c r="F30" s="21" t="s">
        <v>42</v>
      </c>
      <c r="G30" s="21" t="s">
        <v>85</v>
      </c>
      <c r="H30" s="55">
        <v>1594.1000000000001</v>
      </c>
      <c r="I30" s="22">
        <v>10</v>
      </c>
      <c r="J30" s="25">
        <v>200</v>
      </c>
      <c r="K30" s="25">
        <v>0</v>
      </c>
      <c r="L30" s="25">
        <f t="shared" si="0"/>
        <v>139.41000000000003</v>
      </c>
      <c r="M30" s="37">
        <f t="shared" si="1"/>
        <v>11.617500000000001</v>
      </c>
      <c r="N30" s="36">
        <v>2</v>
      </c>
      <c r="O30" s="26">
        <v>23.235000000000003</v>
      </c>
      <c r="P30" s="26">
        <v>23.235000000000003</v>
      </c>
      <c r="Q30" s="27">
        <v>1370.8650000000002</v>
      </c>
      <c r="R30" s="36">
        <v>12</v>
      </c>
      <c r="S30" s="26">
        <v>139.41000000000003</v>
      </c>
      <c r="T30" s="26">
        <v>162.64500000000004</v>
      </c>
      <c r="U30" s="27">
        <v>1231.4550000000002</v>
      </c>
      <c r="V30" s="36">
        <v>12</v>
      </c>
      <c r="W30" s="26">
        <v>139.41000000000003</v>
      </c>
      <c r="X30" s="26">
        <v>302.05500000000006</v>
      </c>
      <c r="Y30" s="27">
        <v>1092.0450000000001</v>
      </c>
      <c r="Z30" s="36">
        <v>12</v>
      </c>
      <c r="AA30" s="26">
        <v>139.41000000000003</v>
      </c>
      <c r="AB30" s="26">
        <v>441.46500000000009</v>
      </c>
      <c r="AC30" s="27">
        <v>952.63499999999999</v>
      </c>
      <c r="AD30" s="36">
        <v>12</v>
      </c>
      <c r="AE30" s="26">
        <v>139.41000000000003</v>
      </c>
      <c r="AF30" s="26">
        <v>580.87500000000011</v>
      </c>
      <c r="AG30" s="27">
        <v>813.22500000000002</v>
      </c>
      <c r="AH30" s="36">
        <v>12</v>
      </c>
      <c r="AI30" s="26">
        <v>139.41000000000003</v>
      </c>
      <c r="AJ30" s="26">
        <v>720.28500000000008</v>
      </c>
      <c r="AK30" s="27">
        <v>673.81500000000005</v>
      </c>
      <c r="AL30" s="36">
        <v>12</v>
      </c>
      <c r="AM30" s="26">
        <v>139.41000000000003</v>
      </c>
      <c r="AN30" s="26">
        <v>859.69500000000016</v>
      </c>
      <c r="AO30" s="27">
        <v>534.40499999999997</v>
      </c>
      <c r="AP30" s="36">
        <v>12</v>
      </c>
      <c r="AQ30" s="26">
        <v>139.41000000000003</v>
      </c>
      <c r="AR30" s="26">
        <v>999.10500000000025</v>
      </c>
      <c r="AS30" s="27">
        <v>394.99499999999989</v>
      </c>
      <c r="AT30" s="36">
        <v>12</v>
      </c>
      <c r="AU30" s="26">
        <v>139.41000000000003</v>
      </c>
      <c r="AV30" s="26">
        <v>1138.5150000000003</v>
      </c>
      <c r="AW30" s="27">
        <v>255.58499999999981</v>
      </c>
      <c r="AX30" s="36">
        <v>12</v>
      </c>
      <c r="AY30" s="26">
        <v>139.41000000000003</v>
      </c>
      <c r="AZ30" s="26">
        <v>1277.9250000000004</v>
      </c>
      <c r="BA30" s="27">
        <v>116.17499999999973</v>
      </c>
      <c r="BB30" s="36">
        <v>9.9999999999999751</v>
      </c>
      <c r="BC30" s="26">
        <v>116.17499999999973</v>
      </c>
      <c r="BD30" s="26">
        <v>1394.1000000000001</v>
      </c>
      <c r="BE30" s="27">
        <v>0</v>
      </c>
      <c r="BF30" s="36">
        <v>0</v>
      </c>
      <c r="BG30" s="26">
        <v>0</v>
      </c>
      <c r="BH30" s="26">
        <v>1394.1000000000001</v>
      </c>
      <c r="BI30" s="27">
        <v>0</v>
      </c>
      <c r="BJ30" s="36">
        <v>0</v>
      </c>
      <c r="BK30" s="26">
        <v>0</v>
      </c>
      <c r="BL30" s="26">
        <v>1394.1000000000001</v>
      </c>
      <c r="BM30" s="27">
        <v>0</v>
      </c>
      <c r="BN30" s="36">
        <v>0</v>
      </c>
      <c r="BO30" s="26">
        <v>0</v>
      </c>
      <c r="BP30" s="26">
        <v>1394.1000000000001</v>
      </c>
      <c r="BQ30" s="27">
        <v>0</v>
      </c>
      <c r="BR30" s="36">
        <v>0</v>
      </c>
      <c r="BS30" s="26">
        <v>0</v>
      </c>
      <c r="BT30" s="26">
        <v>1394.1000000000001</v>
      </c>
      <c r="BU30" s="27">
        <v>0</v>
      </c>
      <c r="BV30" s="36">
        <v>0</v>
      </c>
      <c r="BW30" s="26">
        <v>0</v>
      </c>
      <c r="BX30" s="26">
        <v>1394.1000000000001</v>
      </c>
      <c r="BY30" s="27">
        <v>0</v>
      </c>
      <c r="BZ30" s="36">
        <v>0</v>
      </c>
      <c r="CA30" s="26">
        <v>0</v>
      </c>
      <c r="CB30" s="26">
        <v>1394.1000000000001</v>
      </c>
      <c r="CC30" s="27">
        <v>0</v>
      </c>
      <c r="CD30" s="36">
        <v>0</v>
      </c>
      <c r="CE30" s="26">
        <v>0</v>
      </c>
      <c r="CF30" s="26">
        <v>1394.1000000000001</v>
      </c>
      <c r="CG30" s="27">
        <v>0</v>
      </c>
      <c r="CH30" s="36">
        <v>0</v>
      </c>
      <c r="CI30" s="26">
        <v>0</v>
      </c>
      <c r="CJ30" s="26">
        <v>1394.1000000000001</v>
      </c>
      <c r="CK30" s="27">
        <v>0</v>
      </c>
      <c r="CL30" s="36">
        <v>0</v>
      </c>
      <c r="CM30" s="26">
        <v>0</v>
      </c>
      <c r="CN30" s="26">
        <v>1394.1000000000001</v>
      </c>
      <c r="CO30" s="27">
        <v>0</v>
      </c>
      <c r="CP30" s="36">
        <v>0</v>
      </c>
      <c r="CQ30" s="26">
        <v>0</v>
      </c>
      <c r="CR30" s="26">
        <v>1394.1000000000001</v>
      </c>
      <c r="CS30" s="27">
        <v>0</v>
      </c>
      <c r="CT30" s="36">
        <v>0</v>
      </c>
      <c r="CU30" s="26">
        <v>0</v>
      </c>
      <c r="CV30" s="26">
        <v>1394.1000000000001</v>
      </c>
      <c r="CW30" s="27">
        <v>0</v>
      </c>
      <c r="CX30" s="36">
        <v>0</v>
      </c>
      <c r="CY30" s="26">
        <v>0</v>
      </c>
      <c r="CZ30" s="26">
        <v>1394.1000000000001</v>
      </c>
      <c r="DA30" s="27">
        <v>0</v>
      </c>
      <c r="DB30" s="36">
        <v>0</v>
      </c>
      <c r="DC30" s="26">
        <v>0</v>
      </c>
      <c r="DD30" s="26">
        <v>1394.1000000000001</v>
      </c>
      <c r="DE30" s="27">
        <v>0</v>
      </c>
      <c r="DF30" s="36">
        <v>0</v>
      </c>
      <c r="DG30" s="26">
        <v>0</v>
      </c>
      <c r="DH30" s="26">
        <v>1394.1000000000001</v>
      </c>
      <c r="DI30" s="27">
        <v>0</v>
      </c>
      <c r="DJ30" s="36">
        <v>0</v>
      </c>
      <c r="DK30" s="26">
        <v>0</v>
      </c>
      <c r="DL30" s="26">
        <v>1394.1000000000001</v>
      </c>
      <c r="DM30" s="27">
        <v>0</v>
      </c>
      <c r="DN30" s="36">
        <v>0</v>
      </c>
      <c r="DO30" s="26">
        <v>0</v>
      </c>
      <c r="DP30" s="26">
        <v>1394.1000000000001</v>
      </c>
      <c r="DQ30" s="27">
        <v>0</v>
      </c>
      <c r="DR30" s="36">
        <v>0</v>
      </c>
      <c r="DS30" s="26">
        <v>0</v>
      </c>
      <c r="DT30" s="26">
        <v>1394.1000000000001</v>
      </c>
      <c r="DU30" s="27">
        <v>0</v>
      </c>
      <c r="DV30" s="36">
        <v>0</v>
      </c>
      <c r="DW30" s="26">
        <v>0</v>
      </c>
      <c r="DX30" s="26">
        <v>1394.1000000000001</v>
      </c>
      <c r="DY30" s="27">
        <v>0</v>
      </c>
      <c r="DZ30" s="36">
        <v>0</v>
      </c>
      <c r="EA30" s="26">
        <v>0</v>
      </c>
      <c r="EB30" s="26">
        <v>1394.1000000000001</v>
      </c>
      <c r="EC30" s="27">
        <v>0</v>
      </c>
      <c r="ED30" s="36">
        <v>0</v>
      </c>
      <c r="EE30" s="26">
        <v>0</v>
      </c>
      <c r="EF30" s="26">
        <v>1394.1000000000001</v>
      </c>
      <c r="EG30" s="27">
        <v>0</v>
      </c>
      <c r="EH30" s="36">
        <v>0</v>
      </c>
      <c r="EI30" s="26">
        <v>0</v>
      </c>
      <c r="EJ30" s="26">
        <v>1394.1000000000001</v>
      </c>
      <c r="EK30" s="27">
        <v>0</v>
      </c>
      <c r="EL30" s="36" cm="1">
        <f t="array" ref="EL30">+_xlfn.IFS(YEAR($A30)&gt;YEAR(EL$6),0,YEAR(EL$6)=YEAR($A30),13-MONTH($A30),AND(EK30&lt;$L30,YEAR(EL$6)=YEAR($B30)),IF(MONTH($B30)&lt;EK30/$M30,MONTH($B30),EK30/$M30),EK30&lt;$L30,EK30/$M30,YEAR(EL$6)=YEAR($B30),MONTH($B30),AND(YEAR(EL$6)&gt;YEAR($B30),NOT(ISBLANK($B30))),0,YEAR(EL$6)&gt;YEAR($A30),12,EL$6&lt;$A30,0,YEAR(EH$6)=YEAR($B30),0)</f>
        <v>0</v>
      </c>
      <c r="EM30" s="26">
        <f t="shared" si="2"/>
        <v>0</v>
      </c>
      <c r="EN30" s="26">
        <f t="shared" si="3"/>
        <v>1394.1000000000001</v>
      </c>
      <c r="EO30" s="27">
        <f t="shared" si="4"/>
        <v>0</v>
      </c>
      <c r="EP30" s="28">
        <f t="shared" si="5"/>
        <v>0</v>
      </c>
      <c r="EQ30" s="34">
        <f t="shared" si="6"/>
        <v>0</v>
      </c>
      <c r="ES30" s="21">
        <f>IFERROR(IF(VLOOKUP(D30,'DIV CHANGE'!A:D,3,FALSE)="", E30, VLOOKUP(D30,'DIV CHANGE'!A:D,3,FALSE)), E30)</f>
        <v>1</v>
      </c>
      <c r="ET30" s="21" t="str">
        <f t="shared" si="7"/>
        <v>SAME</v>
      </c>
      <c r="EU30" s="24">
        <v>34288</v>
      </c>
    </row>
    <row r="31" spans="1:151" ht="12.75">
      <c r="A31" s="29">
        <v>40287</v>
      </c>
      <c r="B31" s="24"/>
      <c r="C31" s="35">
        <v>78</v>
      </c>
      <c r="D31" s="21" t="s">
        <v>86</v>
      </c>
      <c r="E31" s="21">
        <v>1</v>
      </c>
      <c r="F31" s="21" t="s">
        <v>42</v>
      </c>
      <c r="G31" s="21" t="s">
        <v>87</v>
      </c>
      <c r="H31" s="55">
        <v>1285</v>
      </c>
      <c r="I31" s="22">
        <v>10</v>
      </c>
      <c r="J31" s="25">
        <v>0</v>
      </c>
      <c r="K31" s="25">
        <v>0</v>
      </c>
      <c r="L31" s="25">
        <f t="shared" si="0"/>
        <v>128.5</v>
      </c>
      <c r="M31" s="37">
        <f t="shared" si="1"/>
        <v>10.708333333333334</v>
      </c>
      <c r="N31" s="36">
        <v>0</v>
      </c>
      <c r="O31" s="26">
        <v>0</v>
      </c>
      <c r="P31" s="26">
        <v>0</v>
      </c>
      <c r="Q31" s="27">
        <v>0</v>
      </c>
      <c r="R31" s="36">
        <v>0</v>
      </c>
      <c r="S31" s="26">
        <v>0</v>
      </c>
      <c r="T31" s="26">
        <v>0</v>
      </c>
      <c r="U31" s="27">
        <v>0</v>
      </c>
      <c r="V31" s="36">
        <v>0</v>
      </c>
      <c r="W31" s="26">
        <v>0</v>
      </c>
      <c r="X31" s="26">
        <v>0</v>
      </c>
      <c r="Y31" s="27">
        <v>0</v>
      </c>
      <c r="Z31" s="36">
        <v>0</v>
      </c>
      <c r="AA31" s="26">
        <v>0</v>
      </c>
      <c r="AB31" s="26">
        <v>0</v>
      </c>
      <c r="AC31" s="27">
        <v>0</v>
      </c>
      <c r="AD31" s="36">
        <v>0</v>
      </c>
      <c r="AE31" s="26">
        <v>0</v>
      </c>
      <c r="AF31" s="26">
        <v>0</v>
      </c>
      <c r="AG31" s="27">
        <v>0</v>
      </c>
      <c r="AH31" s="36">
        <v>0</v>
      </c>
      <c r="AI31" s="26">
        <v>0</v>
      </c>
      <c r="AJ31" s="26">
        <v>0</v>
      </c>
      <c r="AK31" s="27">
        <v>0</v>
      </c>
      <c r="AL31" s="36">
        <v>0</v>
      </c>
      <c r="AM31" s="26">
        <v>0</v>
      </c>
      <c r="AN31" s="26">
        <v>0</v>
      </c>
      <c r="AO31" s="27">
        <v>0</v>
      </c>
      <c r="AP31" s="36">
        <v>0</v>
      </c>
      <c r="AQ31" s="26">
        <v>0</v>
      </c>
      <c r="AR31" s="26">
        <v>0</v>
      </c>
      <c r="AS31" s="27">
        <v>0</v>
      </c>
      <c r="AT31" s="36">
        <v>0</v>
      </c>
      <c r="AU31" s="26">
        <v>0</v>
      </c>
      <c r="AV31" s="26">
        <v>0</v>
      </c>
      <c r="AW31" s="27">
        <v>0</v>
      </c>
      <c r="AX31" s="36">
        <v>0</v>
      </c>
      <c r="AY31" s="26">
        <v>0</v>
      </c>
      <c r="AZ31" s="26">
        <v>0</v>
      </c>
      <c r="BA31" s="27">
        <v>0</v>
      </c>
      <c r="BB31" s="36">
        <v>0</v>
      </c>
      <c r="BC31" s="26">
        <v>0</v>
      </c>
      <c r="BD31" s="26">
        <v>0</v>
      </c>
      <c r="BE31" s="27">
        <v>0</v>
      </c>
      <c r="BF31" s="36">
        <v>0</v>
      </c>
      <c r="BG31" s="26">
        <v>0</v>
      </c>
      <c r="BH31" s="26">
        <v>0</v>
      </c>
      <c r="BI31" s="27">
        <v>0</v>
      </c>
      <c r="BJ31" s="36">
        <v>0</v>
      </c>
      <c r="BK31" s="26">
        <v>0</v>
      </c>
      <c r="BL31" s="26">
        <v>0</v>
      </c>
      <c r="BM31" s="27">
        <v>0</v>
      </c>
      <c r="BN31" s="36">
        <v>0</v>
      </c>
      <c r="BO31" s="26">
        <v>0</v>
      </c>
      <c r="BP31" s="26">
        <v>0</v>
      </c>
      <c r="BQ31" s="27">
        <v>0</v>
      </c>
      <c r="BR31" s="36">
        <v>0</v>
      </c>
      <c r="BS31" s="26">
        <v>0</v>
      </c>
      <c r="BT31" s="26">
        <v>0</v>
      </c>
      <c r="BU31" s="27">
        <v>0</v>
      </c>
      <c r="BV31" s="36">
        <v>0</v>
      </c>
      <c r="BW31" s="26">
        <v>0</v>
      </c>
      <c r="BX31" s="26">
        <v>0</v>
      </c>
      <c r="BY31" s="27">
        <v>0</v>
      </c>
      <c r="BZ31" s="36">
        <v>0</v>
      </c>
      <c r="CA31" s="26">
        <v>0</v>
      </c>
      <c r="CB31" s="26">
        <v>0</v>
      </c>
      <c r="CC31" s="27">
        <v>0</v>
      </c>
      <c r="CD31" s="36">
        <v>9</v>
      </c>
      <c r="CE31" s="26">
        <v>96.375</v>
      </c>
      <c r="CF31" s="26">
        <v>96.375</v>
      </c>
      <c r="CG31" s="27">
        <v>1188.625</v>
      </c>
      <c r="CH31" s="36">
        <v>12</v>
      </c>
      <c r="CI31" s="26">
        <v>128.5</v>
      </c>
      <c r="CJ31" s="26">
        <v>224.875</v>
      </c>
      <c r="CK31" s="27">
        <v>1060.125</v>
      </c>
      <c r="CL31" s="36">
        <v>12</v>
      </c>
      <c r="CM31" s="26">
        <v>128.5</v>
      </c>
      <c r="CN31" s="26">
        <v>353.375</v>
      </c>
      <c r="CO31" s="27">
        <v>931.625</v>
      </c>
      <c r="CP31" s="36">
        <v>12</v>
      </c>
      <c r="CQ31" s="26">
        <v>128.5</v>
      </c>
      <c r="CR31" s="26">
        <v>481.875</v>
      </c>
      <c r="CS31" s="27">
        <v>803.125</v>
      </c>
      <c r="CT31" s="36">
        <v>12</v>
      </c>
      <c r="CU31" s="26">
        <v>128.5</v>
      </c>
      <c r="CV31" s="26">
        <v>610.375</v>
      </c>
      <c r="CW31" s="27">
        <v>674.625</v>
      </c>
      <c r="CX31" s="36">
        <v>12</v>
      </c>
      <c r="CY31" s="26">
        <v>128.5</v>
      </c>
      <c r="CZ31" s="26">
        <v>738.875</v>
      </c>
      <c r="DA31" s="27">
        <v>546.125</v>
      </c>
      <c r="DB31" s="36">
        <v>12</v>
      </c>
      <c r="DC31" s="26">
        <v>128.5</v>
      </c>
      <c r="DD31" s="26">
        <v>867.375</v>
      </c>
      <c r="DE31" s="27">
        <v>417.625</v>
      </c>
      <c r="DF31" s="36">
        <v>12</v>
      </c>
      <c r="DG31" s="26">
        <v>128.5</v>
      </c>
      <c r="DH31" s="26">
        <v>995.875</v>
      </c>
      <c r="DI31" s="27">
        <v>289.125</v>
      </c>
      <c r="DJ31" s="36">
        <v>12</v>
      </c>
      <c r="DK31" s="26">
        <v>128.5</v>
      </c>
      <c r="DL31" s="26">
        <v>1124.375</v>
      </c>
      <c r="DM31" s="27">
        <v>160.625</v>
      </c>
      <c r="DN31" s="36">
        <v>12</v>
      </c>
      <c r="DO31" s="26">
        <v>128.5</v>
      </c>
      <c r="DP31" s="26">
        <v>1252.875</v>
      </c>
      <c r="DQ31" s="27">
        <v>32.125</v>
      </c>
      <c r="DR31" s="36">
        <v>3</v>
      </c>
      <c r="DS31" s="26">
        <v>32.125</v>
      </c>
      <c r="DT31" s="26">
        <v>1285</v>
      </c>
      <c r="DU31" s="27">
        <v>0</v>
      </c>
      <c r="DV31" s="36">
        <v>0</v>
      </c>
      <c r="DW31" s="26">
        <v>0</v>
      </c>
      <c r="DX31" s="26">
        <v>1285</v>
      </c>
      <c r="DY31" s="27">
        <v>0</v>
      </c>
      <c r="DZ31" s="36">
        <v>0</v>
      </c>
      <c r="EA31" s="26">
        <v>0</v>
      </c>
      <c r="EB31" s="26">
        <v>1285</v>
      </c>
      <c r="EC31" s="27">
        <v>0</v>
      </c>
      <c r="ED31" s="36">
        <v>0</v>
      </c>
      <c r="EE31" s="26">
        <v>0</v>
      </c>
      <c r="EF31" s="26">
        <v>1285</v>
      </c>
      <c r="EG31" s="27">
        <v>0</v>
      </c>
      <c r="EH31" s="36">
        <v>0</v>
      </c>
      <c r="EI31" s="26">
        <v>0</v>
      </c>
      <c r="EJ31" s="26">
        <v>1285</v>
      </c>
      <c r="EK31" s="27">
        <v>0</v>
      </c>
      <c r="EL31" s="36" cm="1">
        <f t="array" ref="EL31">+_xlfn.IFS(YEAR($A31)&gt;YEAR(EL$6),0,YEAR(EL$6)=YEAR($A31),13-MONTH($A31),AND(EK31&lt;$L31,YEAR(EL$6)=YEAR($B31)),IF(MONTH($B31)&lt;EK31/$M31,MONTH($B31),EK31/$M31),EK31&lt;$L31,EK31/$M31,YEAR(EL$6)=YEAR($B31),MONTH($B31),AND(YEAR(EL$6)&gt;YEAR($B31),NOT(ISBLANK($B31))),0,YEAR(EL$6)&gt;YEAR($A31),12,EL$6&lt;$A31,0,YEAR(EH$6)=YEAR($B31),0)</f>
        <v>0</v>
      </c>
      <c r="EM31" s="26">
        <f t="shared" si="2"/>
        <v>0</v>
      </c>
      <c r="EN31" s="26">
        <f t="shared" si="3"/>
        <v>1285</v>
      </c>
      <c r="EO31" s="27">
        <f t="shared" si="4"/>
        <v>0</v>
      </c>
      <c r="EP31" s="28">
        <f t="shared" si="5"/>
        <v>0</v>
      </c>
      <c r="EQ31" s="34">
        <f t="shared" si="6"/>
        <v>0</v>
      </c>
      <c r="ES31" s="21">
        <f>IFERROR(IF(VLOOKUP(D31,'DIV CHANGE'!A:D,3,FALSE)="", E31, VLOOKUP(D31,'DIV CHANGE'!A:D,3,FALSE)), E31)</f>
        <v>1</v>
      </c>
      <c r="ET31" s="21" t="str">
        <f t="shared" si="7"/>
        <v>SAME</v>
      </c>
      <c r="EU31" s="24">
        <v>40287</v>
      </c>
    </row>
    <row r="32" spans="1:151" ht="12.75">
      <c r="A32" s="29">
        <v>40287</v>
      </c>
      <c r="B32" s="24"/>
      <c r="C32" s="35">
        <v>79</v>
      </c>
      <c r="D32" s="21" t="s">
        <v>88</v>
      </c>
      <c r="E32" s="21">
        <v>2</v>
      </c>
      <c r="F32" s="21" t="s">
        <v>42</v>
      </c>
      <c r="G32" s="21" t="s">
        <v>87</v>
      </c>
      <c r="H32" s="55">
        <v>1285</v>
      </c>
      <c r="I32" s="22">
        <v>10</v>
      </c>
      <c r="J32" s="25">
        <v>0</v>
      </c>
      <c r="K32" s="25">
        <v>0</v>
      </c>
      <c r="L32" s="25">
        <f t="shared" si="0"/>
        <v>128.5</v>
      </c>
      <c r="M32" s="37">
        <f t="shared" si="1"/>
        <v>10.708333333333334</v>
      </c>
      <c r="N32" s="36">
        <v>0</v>
      </c>
      <c r="O32" s="26">
        <v>0</v>
      </c>
      <c r="P32" s="26">
        <v>0</v>
      </c>
      <c r="Q32" s="27">
        <v>0</v>
      </c>
      <c r="R32" s="36">
        <v>0</v>
      </c>
      <c r="S32" s="26">
        <v>0</v>
      </c>
      <c r="T32" s="26">
        <v>0</v>
      </c>
      <c r="U32" s="27">
        <v>0</v>
      </c>
      <c r="V32" s="36">
        <v>0</v>
      </c>
      <c r="W32" s="26">
        <v>0</v>
      </c>
      <c r="X32" s="26">
        <v>0</v>
      </c>
      <c r="Y32" s="27">
        <v>0</v>
      </c>
      <c r="Z32" s="36">
        <v>0</v>
      </c>
      <c r="AA32" s="26">
        <v>0</v>
      </c>
      <c r="AB32" s="26">
        <v>0</v>
      </c>
      <c r="AC32" s="27">
        <v>0</v>
      </c>
      <c r="AD32" s="36">
        <v>0</v>
      </c>
      <c r="AE32" s="26">
        <v>0</v>
      </c>
      <c r="AF32" s="26">
        <v>0</v>
      </c>
      <c r="AG32" s="27">
        <v>0</v>
      </c>
      <c r="AH32" s="36">
        <v>0</v>
      </c>
      <c r="AI32" s="26">
        <v>0</v>
      </c>
      <c r="AJ32" s="26">
        <v>0</v>
      </c>
      <c r="AK32" s="27">
        <v>0</v>
      </c>
      <c r="AL32" s="36">
        <v>0</v>
      </c>
      <c r="AM32" s="26">
        <v>0</v>
      </c>
      <c r="AN32" s="26">
        <v>0</v>
      </c>
      <c r="AO32" s="27">
        <v>0</v>
      </c>
      <c r="AP32" s="36">
        <v>0</v>
      </c>
      <c r="AQ32" s="26">
        <v>0</v>
      </c>
      <c r="AR32" s="26">
        <v>0</v>
      </c>
      <c r="AS32" s="27">
        <v>0</v>
      </c>
      <c r="AT32" s="36">
        <v>0</v>
      </c>
      <c r="AU32" s="26">
        <v>0</v>
      </c>
      <c r="AV32" s="26">
        <v>0</v>
      </c>
      <c r="AW32" s="27">
        <v>0</v>
      </c>
      <c r="AX32" s="36">
        <v>0</v>
      </c>
      <c r="AY32" s="26">
        <v>0</v>
      </c>
      <c r="AZ32" s="26">
        <v>0</v>
      </c>
      <c r="BA32" s="27">
        <v>0</v>
      </c>
      <c r="BB32" s="36">
        <v>0</v>
      </c>
      <c r="BC32" s="26">
        <v>0</v>
      </c>
      <c r="BD32" s="26">
        <v>0</v>
      </c>
      <c r="BE32" s="27">
        <v>0</v>
      </c>
      <c r="BF32" s="36">
        <v>0</v>
      </c>
      <c r="BG32" s="26">
        <v>0</v>
      </c>
      <c r="BH32" s="26">
        <v>0</v>
      </c>
      <c r="BI32" s="27">
        <v>0</v>
      </c>
      <c r="BJ32" s="36">
        <v>0</v>
      </c>
      <c r="BK32" s="26">
        <v>0</v>
      </c>
      <c r="BL32" s="26">
        <v>0</v>
      </c>
      <c r="BM32" s="27">
        <v>0</v>
      </c>
      <c r="BN32" s="36">
        <v>0</v>
      </c>
      <c r="BO32" s="26">
        <v>0</v>
      </c>
      <c r="BP32" s="26">
        <v>0</v>
      </c>
      <c r="BQ32" s="27">
        <v>0</v>
      </c>
      <c r="BR32" s="36">
        <v>0</v>
      </c>
      <c r="BS32" s="26">
        <v>0</v>
      </c>
      <c r="BT32" s="26">
        <v>0</v>
      </c>
      <c r="BU32" s="27">
        <v>0</v>
      </c>
      <c r="BV32" s="36">
        <v>0</v>
      </c>
      <c r="BW32" s="26">
        <v>0</v>
      </c>
      <c r="BX32" s="26">
        <v>0</v>
      </c>
      <c r="BY32" s="27">
        <v>0</v>
      </c>
      <c r="BZ32" s="36">
        <v>0</v>
      </c>
      <c r="CA32" s="26">
        <v>0</v>
      </c>
      <c r="CB32" s="26">
        <v>0</v>
      </c>
      <c r="CC32" s="27">
        <v>0</v>
      </c>
      <c r="CD32" s="36">
        <v>9</v>
      </c>
      <c r="CE32" s="26">
        <v>96.375</v>
      </c>
      <c r="CF32" s="26">
        <v>96.375</v>
      </c>
      <c r="CG32" s="27">
        <v>1188.625</v>
      </c>
      <c r="CH32" s="36">
        <v>12</v>
      </c>
      <c r="CI32" s="26">
        <v>128.5</v>
      </c>
      <c r="CJ32" s="26">
        <v>224.875</v>
      </c>
      <c r="CK32" s="27">
        <v>1060.125</v>
      </c>
      <c r="CL32" s="36">
        <v>12</v>
      </c>
      <c r="CM32" s="26">
        <v>128.5</v>
      </c>
      <c r="CN32" s="26">
        <v>353.375</v>
      </c>
      <c r="CO32" s="27">
        <v>931.625</v>
      </c>
      <c r="CP32" s="36">
        <v>12</v>
      </c>
      <c r="CQ32" s="26">
        <v>128.5</v>
      </c>
      <c r="CR32" s="26">
        <v>481.875</v>
      </c>
      <c r="CS32" s="27">
        <v>803.125</v>
      </c>
      <c r="CT32" s="36">
        <v>12</v>
      </c>
      <c r="CU32" s="26">
        <v>128.5</v>
      </c>
      <c r="CV32" s="26">
        <v>610.375</v>
      </c>
      <c r="CW32" s="27">
        <v>674.625</v>
      </c>
      <c r="CX32" s="36">
        <v>12</v>
      </c>
      <c r="CY32" s="26">
        <v>128.5</v>
      </c>
      <c r="CZ32" s="26">
        <v>738.875</v>
      </c>
      <c r="DA32" s="27">
        <v>546.125</v>
      </c>
      <c r="DB32" s="36">
        <v>12</v>
      </c>
      <c r="DC32" s="26">
        <v>128.5</v>
      </c>
      <c r="DD32" s="26">
        <v>867.375</v>
      </c>
      <c r="DE32" s="27">
        <v>417.625</v>
      </c>
      <c r="DF32" s="36">
        <v>12</v>
      </c>
      <c r="DG32" s="26">
        <v>128.5</v>
      </c>
      <c r="DH32" s="26">
        <v>995.875</v>
      </c>
      <c r="DI32" s="27">
        <v>289.125</v>
      </c>
      <c r="DJ32" s="36">
        <v>12</v>
      </c>
      <c r="DK32" s="26">
        <v>128.5</v>
      </c>
      <c r="DL32" s="26">
        <v>1124.375</v>
      </c>
      <c r="DM32" s="27">
        <v>160.625</v>
      </c>
      <c r="DN32" s="36">
        <v>12</v>
      </c>
      <c r="DO32" s="26">
        <v>128.5</v>
      </c>
      <c r="DP32" s="26">
        <v>1252.875</v>
      </c>
      <c r="DQ32" s="27">
        <v>32.125</v>
      </c>
      <c r="DR32" s="36">
        <v>3</v>
      </c>
      <c r="DS32" s="26">
        <v>32.125</v>
      </c>
      <c r="DT32" s="26">
        <v>1285</v>
      </c>
      <c r="DU32" s="27">
        <v>0</v>
      </c>
      <c r="DV32" s="36">
        <v>0</v>
      </c>
      <c r="DW32" s="26">
        <v>0</v>
      </c>
      <c r="DX32" s="26">
        <v>1285</v>
      </c>
      <c r="DY32" s="27">
        <v>0</v>
      </c>
      <c r="DZ32" s="36">
        <v>0</v>
      </c>
      <c r="EA32" s="26">
        <v>0</v>
      </c>
      <c r="EB32" s="26">
        <v>1285</v>
      </c>
      <c r="EC32" s="27">
        <v>0</v>
      </c>
      <c r="ED32" s="36">
        <v>0</v>
      </c>
      <c r="EE32" s="26">
        <v>0</v>
      </c>
      <c r="EF32" s="26">
        <v>1285</v>
      </c>
      <c r="EG32" s="27">
        <v>0</v>
      </c>
      <c r="EH32" s="36">
        <v>0</v>
      </c>
      <c r="EI32" s="26">
        <v>0</v>
      </c>
      <c r="EJ32" s="26">
        <v>1285</v>
      </c>
      <c r="EK32" s="27">
        <v>0</v>
      </c>
      <c r="EL32" s="36" cm="1">
        <f t="array" ref="EL32">+_xlfn.IFS(YEAR($A32)&gt;YEAR(EL$6),0,YEAR(EL$6)=YEAR($A32),13-MONTH($A32),AND(EK32&lt;$L32,YEAR(EL$6)=YEAR($B32)),IF(MONTH($B32)&lt;EK32/$M32,MONTH($B32),EK32/$M32),EK32&lt;$L32,EK32/$M32,YEAR(EL$6)=YEAR($B32),MONTH($B32),AND(YEAR(EL$6)&gt;YEAR($B32),NOT(ISBLANK($B32))),0,YEAR(EL$6)&gt;YEAR($A32),12,EL$6&lt;$A32,0,YEAR(EH$6)=YEAR($B32),0)</f>
        <v>0</v>
      </c>
      <c r="EM32" s="26">
        <f t="shared" si="2"/>
        <v>0</v>
      </c>
      <c r="EN32" s="26">
        <f t="shared" si="3"/>
        <v>1285</v>
      </c>
      <c r="EO32" s="27">
        <f t="shared" si="4"/>
        <v>0</v>
      </c>
      <c r="EP32" s="28">
        <f t="shared" si="5"/>
        <v>0</v>
      </c>
      <c r="EQ32" s="34">
        <f t="shared" si="6"/>
        <v>0</v>
      </c>
      <c r="ES32" s="21">
        <f>IFERROR(IF(VLOOKUP(D32,'DIV CHANGE'!A:D,3,FALSE)="", E32, VLOOKUP(D32,'DIV CHANGE'!A:D,3,FALSE)), E32)</f>
        <v>2</v>
      </c>
      <c r="ET32" s="21" t="str">
        <f t="shared" si="7"/>
        <v>SAME</v>
      </c>
      <c r="EU32" s="24">
        <v>40287</v>
      </c>
    </row>
    <row r="33" spans="1:151" ht="12.75">
      <c r="A33" s="29">
        <v>40840</v>
      </c>
      <c r="B33" s="24"/>
      <c r="C33" s="35">
        <v>94</v>
      </c>
      <c r="D33" s="21" t="s">
        <v>89</v>
      </c>
      <c r="E33" s="21">
        <v>1</v>
      </c>
      <c r="F33" s="21" t="s">
        <v>42</v>
      </c>
      <c r="G33" s="21" t="s">
        <v>90</v>
      </c>
      <c r="H33" s="55">
        <v>1795.8500000000001</v>
      </c>
      <c r="I33" s="22">
        <v>7</v>
      </c>
      <c r="J33" s="25">
        <v>0</v>
      </c>
      <c r="K33" s="25">
        <v>0</v>
      </c>
      <c r="L33" s="25">
        <f t="shared" si="0"/>
        <v>256.55</v>
      </c>
      <c r="M33" s="37">
        <f t="shared" si="1"/>
        <v>21.379166666666666</v>
      </c>
      <c r="N33" s="36">
        <v>0</v>
      </c>
      <c r="O33" s="26">
        <v>0</v>
      </c>
      <c r="P33" s="26">
        <v>0</v>
      </c>
      <c r="Q33" s="27">
        <v>0</v>
      </c>
      <c r="R33" s="36">
        <v>0</v>
      </c>
      <c r="S33" s="26">
        <v>0</v>
      </c>
      <c r="T33" s="26">
        <v>0</v>
      </c>
      <c r="U33" s="27">
        <v>0</v>
      </c>
      <c r="V33" s="36">
        <v>0</v>
      </c>
      <c r="W33" s="26">
        <v>0</v>
      </c>
      <c r="X33" s="26">
        <v>0</v>
      </c>
      <c r="Y33" s="27">
        <v>0</v>
      </c>
      <c r="Z33" s="36">
        <v>0</v>
      </c>
      <c r="AA33" s="26">
        <v>0</v>
      </c>
      <c r="AB33" s="26">
        <v>0</v>
      </c>
      <c r="AC33" s="27">
        <v>0</v>
      </c>
      <c r="AD33" s="36">
        <v>0</v>
      </c>
      <c r="AE33" s="26">
        <v>0</v>
      </c>
      <c r="AF33" s="26">
        <v>0</v>
      </c>
      <c r="AG33" s="27">
        <v>0</v>
      </c>
      <c r="AH33" s="36">
        <v>0</v>
      </c>
      <c r="AI33" s="26">
        <v>0</v>
      </c>
      <c r="AJ33" s="26">
        <v>0</v>
      </c>
      <c r="AK33" s="27">
        <v>0</v>
      </c>
      <c r="AL33" s="36">
        <v>0</v>
      </c>
      <c r="AM33" s="26">
        <v>0</v>
      </c>
      <c r="AN33" s="26">
        <v>0</v>
      </c>
      <c r="AO33" s="27">
        <v>0</v>
      </c>
      <c r="AP33" s="36">
        <v>0</v>
      </c>
      <c r="AQ33" s="26">
        <v>0</v>
      </c>
      <c r="AR33" s="26">
        <v>0</v>
      </c>
      <c r="AS33" s="27">
        <v>0</v>
      </c>
      <c r="AT33" s="36">
        <v>0</v>
      </c>
      <c r="AU33" s="26">
        <v>0</v>
      </c>
      <c r="AV33" s="26">
        <v>0</v>
      </c>
      <c r="AW33" s="27">
        <v>0</v>
      </c>
      <c r="AX33" s="36">
        <v>0</v>
      </c>
      <c r="AY33" s="26">
        <v>0</v>
      </c>
      <c r="AZ33" s="26">
        <v>0</v>
      </c>
      <c r="BA33" s="27">
        <v>0</v>
      </c>
      <c r="BB33" s="36">
        <v>0</v>
      </c>
      <c r="BC33" s="26">
        <v>0</v>
      </c>
      <c r="BD33" s="26">
        <v>0</v>
      </c>
      <c r="BE33" s="27">
        <v>0</v>
      </c>
      <c r="BF33" s="36">
        <v>0</v>
      </c>
      <c r="BG33" s="26">
        <v>0</v>
      </c>
      <c r="BH33" s="26">
        <v>0</v>
      </c>
      <c r="BI33" s="27">
        <v>0</v>
      </c>
      <c r="BJ33" s="36">
        <v>0</v>
      </c>
      <c r="BK33" s="26">
        <v>0</v>
      </c>
      <c r="BL33" s="26">
        <v>0</v>
      </c>
      <c r="BM33" s="27">
        <v>0</v>
      </c>
      <c r="BN33" s="36">
        <v>0</v>
      </c>
      <c r="BO33" s="26">
        <v>0</v>
      </c>
      <c r="BP33" s="26">
        <v>0</v>
      </c>
      <c r="BQ33" s="27">
        <v>0</v>
      </c>
      <c r="BR33" s="36">
        <v>0</v>
      </c>
      <c r="BS33" s="26">
        <v>0</v>
      </c>
      <c r="BT33" s="26">
        <v>0</v>
      </c>
      <c r="BU33" s="27">
        <v>0</v>
      </c>
      <c r="BV33" s="36">
        <v>0</v>
      </c>
      <c r="BW33" s="26">
        <v>0</v>
      </c>
      <c r="BX33" s="26">
        <v>0</v>
      </c>
      <c r="BY33" s="27">
        <v>0</v>
      </c>
      <c r="BZ33" s="36">
        <v>0</v>
      </c>
      <c r="CA33" s="26">
        <v>0</v>
      </c>
      <c r="CB33" s="26">
        <v>0</v>
      </c>
      <c r="CC33" s="27">
        <v>0</v>
      </c>
      <c r="CD33" s="36">
        <v>0</v>
      </c>
      <c r="CE33" s="26">
        <v>0</v>
      </c>
      <c r="CF33" s="26">
        <v>0</v>
      </c>
      <c r="CG33" s="27">
        <v>0</v>
      </c>
      <c r="CH33" s="36">
        <v>3</v>
      </c>
      <c r="CI33" s="26">
        <v>64.137500000000003</v>
      </c>
      <c r="CJ33" s="26">
        <v>64.137500000000003</v>
      </c>
      <c r="CK33" s="27">
        <v>1731.7125000000001</v>
      </c>
      <c r="CL33" s="36">
        <v>12</v>
      </c>
      <c r="CM33" s="26">
        <v>256.55</v>
      </c>
      <c r="CN33" s="26">
        <v>320.6875</v>
      </c>
      <c r="CO33" s="27">
        <v>1475.1625000000001</v>
      </c>
      <c r="CP33" s="36">
        <v>12</v>
      </c>
      <c r="CQ33" s="26">
        <v>256.55</v>
      </c>
      <c r="CR33" s="26">
        <v>577.23749999999995</v>
      </c>
      <c r="CS33" s="27">
        <v>1218.6125000000002</v>
      </c>
      <c r="CT33" s="36">
        <v>12</v>
      </c>
      <c r="CU33" s="26">
        <v>256.55</v>
      </c>
      <c r="CV33" s="26">
        <v>833.78749999999991</v>
      </c>
      <c r="CW33" s="27">
        <v>962.06250000000023</v>
      </c>
      <c r="CX33" s="36">
        <v>12</v>
      </c>
      <c r="CY33" s="26">
        <v>256.55</v>
      </c>
      <c r="CZ33" s="26">
        <v>1090.3374999999999</v>
      </c>
      <c r="DA33" s="27">
        <v>705.51250000000027</v>
      </c>
      <c r="DB33" s="36">
        <v>12</v>
      </c>
      <c r="DC33" s="26">
        <v>256.55</v>
      </c>
      <c r="DD33" s="26">
        <v>1346.8874999999998</v>
      </c>
      <c r="DE33" s="27">
        <v>448.96250000000032</v>
      </c>
      <c r="DF33" s="36">
        <v>12</v>
      </c>
      <c r="DG33" s="26">
        <v>256.55</v>
      </c>
      <c r="DH33" s="26">
        <v>1603.4374999999998</v>
      </c>
      <c r="DI33" s="27">
        <v>192.41250000000036</v>
      </c>
      <c r="DJ33" s="36">
        <v>9.0000000000000178</v>
      </c>
      <c r="DK33" s="26">
        <v>192.41250000000036</v>
      </c>
      <c r="DL33" s="26">
        <v>1795.8500000000001</v>
      </c>
      <c r="DM33" s="27">
        <v>0</v>
      </c>
      <c r="DN33" s="36">
        <v>0</v>
      </c>
      <c r="DO33" s="26">
        <v>0</v>
      </c>
      <c r="DP33" s="26">
        <v>1795.8500000000001</v>
      </c>
      <c r="DQ33" s="27">
        <v>0</v>
      </c>
      <c r="DR33" s="36">
        <v>0</v>
      </c>
      <c r="DS33" s="26">
        <v>0</v>
      </c>
      <c r="DT33" s="26">
        <v>1795.8500000000001</v>
      </c>
      <c r="DU33" s="27">
        <v>0</v>
      </c>
      <c r="DV33" s="36">
        <v>0</v>
      </c>
      <c r="DW33" s="26">
        <v>0</v>
      </c>
      <c r="DX33" s="26">
        <v>1795.8500000000001</v>
      </c>
      <c r="DY33" s="27">
        <v>0</v>
      </c>
      <c r="DZ33" s="36">
        <v>0</v>
      </c>
      <c r="EA33" s="26">
        <v>0</v>
      </c>
      <c r="EB33" s="26">
        <v>1795.8500000000001</v>
      </c>
      <c r="EC33" s="27">
        <v>0</v>
      </c>
      <c r="ED33" s="36">
        <v>0</v>
      </c>
      <c r="EE33" s="26">
        <v>0</v>
      </c>
      <c r="EF33" s="26">
        <v>1795.8500000000001</v>
      </c>
      <c r="EG33" s="27">
        <v>0</v>
      </c>
      <c r="EH33" s="36">
        <v>0</v>
      </c>
      <c r="EI33" s="26">
        <v>0</v>
      </c>
      <c r="EJ33" s="26">
        <v>1795.8500000000001</v>
      </c>
      <c r="EK33" s="27">
        <v>0</v>
      </c>
      <c r="EL33" s="36" cm="1">
        <f t="array" ref="EL33">+_xlfn.IFS(YEAR($A33)&gt;YEAR(EL$6),0,YEAR(EL$6)=YEAR($A33),13-MONTH($A33),AND(EK33&lt;$L33,YEAR(EL$6)=YEAR($B33)),IF(MONTH($B33)&lt;EK33/$M33,MONTH($B33),EK33/$M33),EK33&lt;$L33,EK33/$M33,YEAR(EL$6)=YEAR($B33),MONTH($B33),AND(YEAR(EL$6)&gt;YEAR($B33),NOT(ISBLANK($B33))),0,YEAR(EL$6)&gt;YEAR($A33),12,EL$6&lt;$A33,0,YEAR(EH$6)=YEAR($B33),0)</f>
        <v>0</v>
      </c>
      <c r="EM33" s="26">
        <f t="shared" si="2"/>
        <v>0</v>
      </c>
      <c r="EN33" s="26">
        <f t="shared" si="3"/>
        <v>1795.8500000000001</v>
      </c>
      <c r="EO33" s="27">
        <f t="shared" si="4"/>
        <v>0</v>
      </c>
      <c r="EP33" s="28">
        <f t="shared" si="5"/>
        <v>0</v>
      </c>
      <c r="EQ33" s="34">
        <f t="shared" si="6"/>
        <v>0</v>
      </c>
      <c r="ES33" s="21">
        <f>IFERROR(IF(VLOOKUP(D33,'DIV CHANGE'!A:D,3,FALSE)="", E33, VLOOKUP(D33,'DIV CHANGE'!A:D,3,FALSE)), E33)</f>
        <v>1</v>
      </c>
      <c r="ET33" s="21" t="str">
        <f t="shared" si="7"/>
        <v>SAME</v>
      </c>
      <c r="EU33" s="24">
        <v>40840</v>
      </c>
    </row>
    <row r="34" spans="1:151" ht="12.75">
      <c r="A34" s="29">
        <v>41040</v>
      </c>
      <c r="B34" s="24"/>
      <c r="C34" s="35">
        <v>101</v>
      </c>
      <c r="D34" s="21" t="s">
        <v>91</v>
      </c>
      <c r="E34" s="21">
        <v>1</v>
      </c>
      <c r="F34" s="21" t="s">
        <v>42</v>
      </c>
      <c r="G34" s="21" t="s">
        <v>92</v>
      </c>
      <c r="H34" s="55">
        <v>3248.52</v>
      </c>
      <c r="I34" s="22">
        <v>5</v>
      </c>
      <c r="J34" s="25">
        <v>0</v>
      </c>
      <c r="K34" s="25">
        <v>0</v>
      </c>
      <c r="L34" s="25">
        <f t="shared" si="0"/>
        <v>649.70399999999995</v>
      </c>
      <c r="M34" s="37">
        <f t="shared" si="1"/>
        <v>54.141999999999996</v>
      </c>
      <c r="N34" s="36">
        <v>0</v>
      </c>
      <c r="O34" s="26">
        <v>0</v>
      </c>
      <c r="P34" s="26">
        <v>0</v>
      </c>
      <c r="Q34" s="27">
        <v>0</v>
      </c>
      <c r="R34" s="36">
        <v>0</v>
      </c>
      <c r="S34" s="26">
        <v>0</v>
      </c>
      <c r="T34" s="26">
        <v>0</v>
      </c>
      <c r="U34" s="27">
        <v>0</v>
      </c>
      <c r="V34" s="36">
        <v>0</v>
      </c>
      <c r="W34" s="26">
        <v>0</v>
      </c>
      <c r="X34" s="26">
        <v>0</v>
      </c>
      <c r="Y34" s="27">
        <v>0</v>
      </c>
      <c r="Z34" s="36">
        <v>0</v>
      </c>
      <c r="AA34" s="26">
        <v>0</v>
      </c>
      <c r="AB34" s="26">
        <v>0</v>
      </c>
      <c r="AC34" s="27">
        <v>0</v>
      </c>
      <c r="AD34" s="36">
        <v>0</v>
      </c>
      <c r="AE34" s="26">
        <v>0</v>
      </c>
      <c r="AF34" s="26">
        <v>0</v>
      </c>
      <c r="AG34" s="27">
        <v>0</v>
      </c>
      <c r="AH34" s="36">
        <v>0</v>
      </c>
      <c r="AI34" s="26">
        <v>0</v>
      </c>
      <c r="AJ34" s="26">
        <v>0</v>
      </c>
      <c r="AK34" s="27">
        <v>0</v>
      </c>
      <c r="AL34" s="36">
        <v>0</v>
      </c>
      <c r="AM34" s="26">
        <v>0</v>
      </c>
      <c r="AN34" s="26">
        <v>0</v>
      </c>
      <c r="AO34" s="27">
        <v>0</v>
      </c>
      <c r="AP34" s="36">
        <v>0</v>
      </c>
      <c r="AQ34" s="26">
        <v>0</v>
      </c>
      <c r="AR34" s="26">
        <v>0</v>
      </c>
      <c r="AS34" s="27">
        <v>0</v>
      </c>
      <c r="AT34" s="36">
        <v>0</v>
      </c>
      <c r="AU34" s="26">
        <v>0</v>
      </c>
      <c r="AV34" s="26">
        <v>0</v>
      </c>
      <c r="AW34" s="27">
        <v>0</v>
      </c>
      <c r="AX34" s="36">
        <v>0</v>
      </c>
      <c r="AY34" s="26">
        <v>0</v>
      </c>
      <c r="AZ34" s="26">
        <v>0</v>
      </c>
      <c r="BA34" s="27">
        <v>0</v>
      </c>
      <c r="BB34" s="36">
        <v>0</v>
      </c>
      <c r="BC34" s="26">
        <v>0</v>
      </c>
      <c r="BD34" s="26">
        <v>0</v>
      </c>
      <c r="BE34" s="27">
        <v>0</v>
      </c>
      <c r="BF34" s="36">
        <v>0</v>
      </c>
      <c r="BG34" s="26">
        <v>0</v>
      </c>
      <c r="BH34" s="26">
        <v>0</v>
      </c>
      <c r="BI34" s="27">
        <v>0</v>
      </c>
      <c r="BJ34" s="36">
        <v>0</v>
      </c>
      <c r="BK34" s="26">
        <v>0</v>
      </c>
      <c r="BL34" s="26">
        <v>0</v>
      </c>
      <c r="BM34" s="27">
        <v>0</v>
      </c>
      <c r="BN34" s="36">
        <v>0</v>
      </c>
      <c r="BO34" s="26">
        <v>0</v>
      </c>
      <c r="BP34" s="26">
        <v>0</v>
      </c>
      <c r="BQ34" s="27">
        <v>0</v>
      </c>
      <c r="BR34" s="36">
        <v>0</v>
      </c>
      <c r="BS34" s="26">
        <v>0</v>
      </c>
      <c r="BT34" s="26">
        <v>0</v>
      </c>
      <c r="BU34" s="27">
        <v>0</v>
      </c>
      <c r="BV34" s="36">
        <v>0</v>
      </c>
      <c r="BW34" s="26">
        <v>0</v>
      </c>
      <c r="BX34" s="26">
        <v>0</v>
      </c>
      <c r="BY34" s="27">
        <v>0</v>
      </c>
      <c r="BZ34" s="36">
        <v>0</v>
      </c>
      <c r="CA34" s="26">
        <v>0</v>
      </c>
      <c r="CB34" s="26">
        <v>0</v>
      </c>
      <c r="CC34" s="27">
        <v>0</v>
      </c>
      <c r="CD34" s="36">
        <v>0</v>
      </c>
      <c r="CE34" s="26">
        <v>0</v>
      </c>
      <c r="CF34" s="26">
        <v>0</v>
      </c>
      <c r="CG34" s="27">
        <v>0</v>
      </c>
      <c r="CH34" s="36">
        <v>0</v>
      </c>
      <c r="CI34" s="26">
        <v>0</v>
      </c>
      <c r="CJ34" s="26">
        <v>0</v>
      </c>
      <c r="CK34" s="27">
        <v>0</v>
      </c>
      <c r="CL34" s="36">
        <v>8</v>
      </c>
      <c r="CM34" s="26">
        <v>433.13599999999997</v>
      </c>
      <c r="CN34" s="26">
        <v>433.13599999999997</v>
      </c>
      <c r="CO34" s="27">
        <v>2815.384</v>
      </c>
      <c r="CP34" s="36">
        <v>12</v>
      </c>
      <c r="CQ34" s="26">
        <v>649.70399999999995</v>
      </c>
      <c r="CR34" s="26">
        <v>1082.8399999999999</v>
      </c>
      <c r="CS34" s="27">
        <v>2165.6800000000003</v>
      </c>
      <c r="CT34" s="36">
        <v>12</v>
      </c>
      <c r="CU34" s="26">
        <v>649.70399999999995</v>
      </c>
      <c r="CV34" s="26">
        <v>1732.5439999999999</v>
      </c>
      <c r="CW34" s="27">
        <v>1515.9760000000001</v>
      </c>
      <c r="CX34" s="36">
        <v>12</v>
      </c>
      <c r="CY34" s="26">
        <v>649.70399999999995</v>
      </c>
      <c r="CZ34" s="26">
        <v>2382.2479999999996</v>
      </c>
      <c r="DA34" s="27">
        <v>866.27200000000039</v>
      </c>
      <c r="DB34" s="36">
        <v>12</v>
      </c>
      <c r="DC34" s="26">
        <v>649.70399999999995</v>
      </c>
      <c r="DD34" s="26">
        <v>3031.9519999999993</v>
      </c>
      <c r="DE34" s="27">
        <v>216.56800000000067</v>
      </c>
      <c r="DF34" s="36">
        <v>4.0000000000000124</v>
      </c>
      <c r="DG34" s="26">
        <v>216.56800000000067</v>
      </c>
      <c r="DH34" s="26">
        <v>3248.52</v>
      </c>
      <c r="DI34" s="27">
        <v>0</v>
      </c>
      <c r="DJ34" s="36">
        <v>0</v>
      </c>
      <c r="DK34" s="26">
        <v>0</v>
      </c>
      <c r="DL34" s="26">
        <v>3248.52</v>
      </c>
      <c r="DM34" s="27">
        <v>0</v>
      </c>
      <c r="DN34" s="36">
        <v>0</v>
      </c>
      <c r="DO34" s="26">
        <v>0</v>
      </c>
      <c r="DP34" s="26">
        <v>3248.52</v>
      </c>
      <c r="DQ34" s="27">
        <v>0</v>
      </c>
      <c r="DR34" s="36">
        <v>0</v>
      </c>
      <c r="DS34" s="26">
        <v>0</v>
      </c>
      <c r="DT34" s="26">
        <v>3248.52</v>
      </c>
      <c r="DU34" s="27">
        <v>0</v>
      </c>
      <c r="DV34" s="36">
        <v>0</v>
      </c>
      <c r="DW34" s="26">
        <v>0</v>
      </c>
      <c r="DX34" s="26">
        <v>3248.52</v>
      </c>
      <c r="DY34" s="27">
        <v>0</v>
      </c>
      <c r="DZ34" s="36">
        <v>0</v>
      </c>
      <c r="EA34" s="26">
        <v>0</v>
      </c>
      <c r="EB34" s="26">
        <v>3248.52</v>
      </c>
      <c r="EC34" s="27">
        <v>0</v>
      </c>
      <c r="ED34" s="36">
        <v>0</v>
      </c>
      <c r="EE34" s="26">
        <v>0</v>
      </c>
      <c r="EF34" s="26">
        <v>3248.52</v>
      </c>
      <c r="EG34" s="27">
        <v>0</v>
      </c>
      <c r="EH34" s="36">
        <v>0</v>
      </c>
      <c r="EI34" s="26">
        <v>0</v>
      </c>
      <c r="EJ34" s="26">
        <v>3248.52</v>
      </c>
      <c r="EK34" s="27">
        <v>0</v>
      </c>
      <c r="EL34" s="36" cm="1">
        <f t="array" ref="EL34">+_xlfn.IFS(YEAR($A34)&gt;YEAR(EL$6),0,YEAR(EL$6)=YEAR($A34),13-MONTH($A34),AND(EK34&lt;$L34,YEAR(EL$6)=YEAR($B34)),IF(MONTH($B34)&lt;EK34/$M34,MONTH($B34),EK34/$M34),EK34&lt;$L34,EK34/$M34,YEAR(EL$6)=YEAR($B34),MONTH($B34),AND(YEAR(EL$6)&gt;YEAR($B34),NOT(ISBLANK($B34))),0,YEAR(EL$6)&gt;YEAR($A34),12,EL$6&lt;$A34,0,YEAR(EH$6)=YEAR($B34),0)</f>
        <v>0</v>
      </c>
      <c r="EM34" s="26">
        <f t="shared" si="2"/>
        <v>0</v>
      </c>
      <c r="EN34" s="26">
        <f t="shared" si="3"/>
        <v>3248.52</v>
      </c>
      <c r="EO34" s="27">
        <f t="shared" si="4"/>
        <v>0</v>
      </c>
      <c r="EP34" s="28">
        <f t="shared" si="5"/>
        <v>0</v>
      </c>
      <c r="EQ34" s="34">
        <f t="shared" si="6"/>
        <v>0</v>
      </c>
      <c r="ES34" s="21">
        <f>IFERROR(IF(VLOOKUP(D34,'DIV CHANGE'!A:D,3,FALSE)="", E34, VLOOKUP(D34,'DIV CHANGE'!A:D,3,FALSE)), E34)</f>
        <v>1</v>
      </c>
      <c r="ET34" s="21" t="str">
        <f t="shared" si="7"/>
        <v>SAME</v>
      </c>
      <c r="EU34" s="24">
        <v>41040</v>
      </c>
    </row>
    <row r="35" spans="1:151" ht="12.75">
      <c r="A35" s="29">
        <v>41040</v>
      </c>
      <c r="B35" s="24"/>
      <c r="C35" s="35">
        <v>102</v>
      </c>
      <c r="D35" s="21" t="s">
        <v>93</v>
      </c>
      <c r="E35" s="21">
        <v>1</v>
      </c>
      <c r="F35" s="21" t="s">
        <v>42</v>
      </c>
      <c r="G35" s="21" t="s">
        <v>92</v>
      </c>
      <c r="H35" s="55">
        <v>3248.52</v>
      </c>
      <c r="I35" s="22">
        <v>5</v>
      </c>
      <c r="J35" s="25">
        <v>0</v>
      </c>
      <c r="K35" s="25">
        <v>0</v>
      </c>
      <c r="L35" s="25">
        <f t="shared" si="0"/>
        <v>649.70399999999995</v>
      </c>
      <c r="M35" s="37">
        <f t="shared" si="1"/>
        <v>54.141999999999996</v>
      </c>
      <c r="N35" s="36">
        <v>0</v>
      </c>
      <c r="O35" s="26">
        <v>0</v>
      </c>
      <c r="P35" s="26">
        <v>0</v>
      </c>
      <c r="Q35" s="27">
        <v>0</v>
      </c>
      <c r="R35" s="36">
        <v>0</v>
      </c>
      <c r="S35" s="26">
        <v>0</v>
      </c>
      <c r="T35" s="26">
        <v>0</v>
      </c>
      <c r="U35" s="27">
        <v>0</v>
      </c>
      <c r="V35" s="36">
        <v>0</v>
      </c>
      <c r="W35" s="26">
        <v>0</v>
      </c>
      <c r="X35" s="26">
        <v>0</v>
      </c>
      <c r="Y35" s="27">
        <v>0</v>
      </c>
      <c r="Z35" s="36">
        <v>0</v>
      </c>
      <c r="AA35" s="26">
        <v>0</v>
      </c>
      <c r="AB35" s="26">
        <v>0</v>
      </c>
      <c r="AC35" s="27">
        <v>0</v>
      </c>
      <c r="AD35" s="36">
        <v>0</v>
      </c>
      <c r="AE35" s="26">
        <v>0</v>
      </c>
      <c r="AF35" s="26">
        <v>0</v>
      </c>
      <c r="AG35" s="27">
        <v>0</v>
      </c>
      <c r="AH35" s="36">
        <v>0</v>
      </c>
      <c r="AI35" s="26">
        <v>0</v>
      </c>
      <c r="AJ35" s="26">
        <v>0</v>
      </c>
      <c r="AK35" s="27">
        <v>0</v>
      </c>
      <c r="AL35" s="36">
        <v>0</v>
      </c>
      <c r="AM35" s="26">
        <v>0</v>
      </c>
      <c r="AN35" s="26">
        <v>0</v>
      </c>
      <c r="AO35" s="27">
        <v>0</v>
      </c>
      <c r="AP35" s="36">
        <v>0</v>
      </c>
      <c r="AQ35" s="26">
        <v>0</v>
      </c>
      <c r="AR35" s="26">
        <v>0</v>
      </c>
      <c r="AS35" s="27">
        <v>0</v>
      </c>
      <c r="AT35" s="36">
        <v>0</v>
      </c>
      <c r="AU35" s="26">
        <v>0</v>
      </c>
      <c r="AV35" s="26">
        <v>0</v>
      </c>
      <c r="AW35" s="27">
        <v>0</v>
      </c>
      <c r="AX35" s="36">
        <v>0</v>
      </c>
      <c r="AY35" s="26">
        <v>0</v>
      </c>
      <c r="AZ35" s="26">
        <v>0</v>
      </c>
      <c r="BA35" s="27">
        <v>0</v>
      </c>
      <c r="BB35" s="36">
        <v>0</v>
      </c>
      <c r="BC35" s="26">
        <v>0</v>
      </c>
      <c r="BD35" s="26">
        <v>0</v>
      </c>
      <c r="BE35" s="27">
        <v>0</v>
      </c>
      <c r="BF35" s="36">
        <v>0</v>
      </c>
      <c r="BG35" s="26">
        <v>0</v>
      </c>
      <c r="BH35" s="26">
        <v>0</v>
      </c>
      <c r="BI35" s="27">
        <v>0</v>
      </c>
      <c r="BJ35" s="36">
        <v>0</v>
      </c>
      <c r="BK35" s="26">
        <v>0</v>
      </c>
      <c r="BL35" s="26">
        <v>0</v>
      </c>
      <c r="BM35" s="27">
        <v>0</v>
      </c>
      <c r="BN35" s="36">
        <v>0</v>
      </c>
      <c r="BO35" s="26">
        <v>0</v>
      </c>
      <c r="BP35" s="26">
        <v>0</v>
      </c>
      <c r="BQ35" s="27">
        <v>0</v>
      </c>
      <c r="BR35" s="36">
        <v>0</v>
      </c>
      <c r="BS35" s="26">
        <v>0</v>
      </c>
      <c r="BT35" s="26">
        <v>0</v>
      </c>
      <c r="BU35" s="27">
        <v>0</v>
      </c>
      <c r="BV35" s="36">
        <v>0</v>
      </c>
      <c r="BW35" s="26">
        <v>0</v>
      </c>
      <c r="BX35" s="26">
        <v>0</v>
      </c>
      <c r="BY35" s="27">
        <v>0</v>
      </c>
      <c r="BZ35" s="36">
        <v>0</v>
      </c>
      <c r="CA35" s="26">
        <v>0</v>
      </c>
      <c r="CB35" s="26">
        <v>0</v>
      </c>
      <c r="CC35" s="27">
        <v>0</v>
      </c>
      <c r="CD35" s="36">
        <v>0</v>
      </c>
      <c r="CE35" s="26">
        <v>0</v>
      </c>
      <c r="CF35" s="26">
        <v>0</v>
      </c>
      <c r="CG35" s="27">
        <v>0</v>
      </c>
      <c r="CH35" s="36">
        <v>0</v>
      </c>
      <c r="CI35" s="26">
        <v>0</v>
      </c>
      <c r="CJ35" s="26">
        <v>0</v>
      </c>
      <c r="CK35" s="27">
        <v>0</v>
      </c>
      <c r="CL35" s="36">
        <v>8</v>
      </c>
      <c r="CM35" s="26">
        <v>433.13599999999997</v>
      </c>
      <c r="CN35" s="26">
        <v>433.13599999999997</v>
      </c>
      <c r="CO35" s="27">
        <v>2815.384</v>
      </c>
      <c r="CP35" s="36">
        <v>12</v>
      </c>
      <c r="CQ35" s="26">
        <v>649.70399999999995</v>
      </c>
      <c r="CR35" s="26">
        <v>1082.8399999999999</v>
      </c>
      <c r="CS35" s="27">
        <v>2165.6800000000003</v>
      </c>
      <c r="CT35" s="36">
        <v>12</v>
      </c>
      <c r="CU35" s="26">
        <v>649.70399999999995</v>
      </c>
      <c r="CV35" s="26">
        <v>1732.5439999999999</v>
      </c>
      <c r="CW35" s="27">
        <v>1515.9760000000001</v>
      </c>
      <c r="CX35" s="36">
        <v>12</v>
      </c>
      <c r="CY35" s="26">
        <v>649.70399999999995</v>
      </c>
      <c r="CZ35" s="26">
        <v>2382.2479999999996</v>
      </c>
      <c r="DA35" s="27">
        <v>866.27200000000039</v>
      </c>
      <c r="DB35" s="36">
        <v>12</v>
      </c>
      <c r="DC35" s="26">
        <v>649.70399999999995</v>
      </c>
      <c r="DD35" s="26">
        <v>3031.9519999999993</v>
      </c>
      <c r="DE35" s="27">
        <v>216.56800000000067</v>
      </c>
      <c r="DF35" s="36">
        <v>4.0000000000000124</v>
      </c>
      <c r="DG35" s="26">
        <v>216.56800000000067</v>
      </c>
      <c r="DH35" s="26">
        <v>3248.52</v>
      </c>
      <c r="DI35" s="27">
        <v>0</v>
      </c>
      <c r="DJ35" s="36">
        <v>0</v>
      </c>
      <c r="DK35" s="26">
        <v>0</v>
      </c>
      <c r="DL35" s="26">
        <v>3248.52</v>
      </c>
      <c r="DM35" s="27">
        <v>0</v>
      </c>
      <c r="DN35" s="36">
        <v>0</v>
      </c>
      <c r="DO35" s="26">
        <v>0</v>
      </c>
      <c r="DP35" s="26">
        <v>3248.52</v>
      </c>
      <c r="DQ35" s="27">
        <v>0</v>
      </c>
      <c r="DR35" s="36">
        <v>0</v>
      </c>
      <c r="DS35" s="26">
        <v>0</v>
      </c>
      <c r="DT35" s="26">
        <v>3248.52</v>
      </c>
      <c r="DU35" s="27">
        <v>0</v>
      </c>
      <c r="DV35" s="36">
        <v>0</v>
      </c>
      <c r="DW35" s="26">
        <v>0</v>
      </c>
      <c r="DX35" s="26">
        <v>3248.52</v>
      </c>
      <c r="DY35" s="27">
        <v>0</v>
      </c>
      <c r="DZ35" s="36">
        <v>0</v>
      </c>
      <c r="EA35" s="26">
        <v>0</v>
      </c>
      <c r="EB35" s="26">
        <v>3248.52</v>
      </c>
      <c r="EC35" s="27">
        <v>0</v>
      </c>
      <c r="ED35" s="36">
        <v>0</v>
      </c>
      <c r="EE35" s="26">
        <v>0</v>
      </c>
      <c r="EF35" s="26">
        <v>3248.52</v>
      </c>
      <c r="EG35" s="27">
        <v>0</v>
      </c>
      <c r="EH35" s="36">
        <v>0</v>
      </c>
      <c r="EI35" s="26">
        <v>0</v>
      </c>
      <c r="EJ35" s="26">
        <v>3248.52</v>
      </c>
      <c r="EK35" s="27">
        <v>0</v>
      </c>
      <c r="EL35" s="36" cm="1">
        <f t="array" ref="EL35">+_xlfn.IFS(YEAR($A35)&gt;YEAR(EL$6),0,YEAR(EL$6)=YEAR($A35),13-MONTH($A35),AND(EK35&lt;$L35,YEAR(EL$6)=YEAR($B35)),IF(MONTH($B35)&lt;EK35/$M35,MONTH($B35),EK35/$M35),EK35&lt;$L35,EK35/$M35,YEAR(EL$6)=YEAR($B35),MONTH($B35),AND(YEAR(EL$6)&gt;YEAR($B35),NOT(ISBLANK($B35))),0,YEAR(EL$6)&gt;YEAR($A35),12,EL$6&lt;$A35,0,YEAR(EH$6)=YEAR($B35),0)</f>
        <v>0</v>
      </c>
      <c r="EM35" s="26">
        <f t="shared" si="2"/>
        <v>0</v>
      </c>
      <c r="EN35" s="26">
        <f t="shared" si="3"/>
        <v>3248.52</v>
      </c>
      <c r="EO35" s="27">
        <f t="shared" si="4"/>
        <v>0</v>
      </c>
      <c r="EP35" s="28">
        <f t="shared" si="5"/>
        <v>0</v>
      </c>
      <c r="EQ35" s="34">
        <f t="shared" si="6"/>
        <v>0</v>
      </c>
      <c r="ES35" s="21">
        <f>IFERROR(IF(VLOOKUP(D35,'DIV CHANGE'!A:D,3,FALSE)="", E35, VLOOKUP(D35,'DIV CHANGE'!A:D,3,FALSE)), E35)</f>
        <v>1</v>
      </c>
      <c r="ET35" s="21" t="str">
        <f t="shared" si="7"/>
        <v>SAME</v>
      </c>
      <c r="EU35" s="24">
        <v>41040</v>
      </c>
    </row>
    <row r="36" spans="1:151" ht="12.75">
      <c r="A36" s="29">
        <v>41040</v>
      </c>
      <c r="B36" s="24"/>
      <c r="C36" s="35">
        <v>103</v>
      </c>
      <c r="D36" s="21" t="s">
        <v>94</v>
      </c>
      <c r="E36" s="21">
        <v>1</v>
      </c>
      <c r="F36" s="21" t="s">
        <v>42</v>
      </c>
      <c r="G36" s="21" t="s">
        <v>92</v>
      </c>
      <c r="H36" s="55">
        <v>4092.75</v>
      </c>
      <c r="I36" s="22">
        <v>5</v>
      </c>
      <c r="J36" s="25">
        <v>0</v>
      </c>
      <c r="K36" s="25">
        <v>0</v>
      </c>
      <c r="L36" s="25">
        <f t="shared" si="0"/>
        <v>818.55</v>
      </c>
      <c r="M36" s="37">
        <f t="shared" si="1"/>
        <v>68.212499999999991</v>
      </c>
      <c r="N36" s="36">
        <v>0</v>
      </c>
      <c r="O36" s="26">
        <v>0</v>
      </c>
      <c r="P36" s="26">
        <v>0</v>
      </c>
      <c r="Q36" s="27">
        <v>0</v>
      </c>
      <c r="R36" s="36">
        <v>0</v>
      </c>
      <c r="S36" s="26">
        <v>0</v>
      </c>
      <c r="T36" s="26">
        <v>0</v>
      </c>
      <c r="U36" s="27">
        <v>0</v>
      </c>
      <c r="V36" s="36">
        <v>0</v>
      </c>
      <c r="W36" s="26">
        <v>0</v>
      </c>
      <c r="X36" s="26">
        <v>0</v>
      </c>
      <c r="Y36" s="27">
        <v>0</v>
      </c>
      <c r="Z36" s="36">
        <v>0</v>
      </c>
      <c r="AA36" s="26">
        <v>0</v>
      </c>
      <c r="AB36" s="26">
        <v>0</v>
      </c>
      <c r="AC36" s="27">
        <v>0</v>
      </c>
      <c r="AD36" s="36">
        <v>0</v>
      </c>
      <c r="AE36" s="26">
        <v>0</v>
      </c>
      <c r="AF36" s="26">
        <v>0</v>
      </c>
      <c r="AG36" s="27">
        <v>0</v>
      </c>
      <c r="AH36" s="36">
        <v>0</v>
      </c>
      <c r="AI36" s="26">
        <v>0</v>
      </c>
      <c r="AJ36" s="26">
        <v>0</v>
      </c>
      <c r="AK36" s="27">
        <v>0</v>
      </c>
      <c r="AL36" s="36">
        <v>0</v>
      </c>
      <c r="AM36" s="26">
        <v>0</v>
      </c>
      <c r="AN36" s="26">
        <v>0</v>
      </c>
      <c r="AO36" s="27">
        <v>0</v>
      </c>
      <c r="AP36" s="36">
        <v>0</v>
      </c>
      <c r="AQ36" s="26">
        <v>0</v>
      </c>
      <c r="AR36" s="26">
        <v>0</v>
      </c>
      <c r="AS36" s="27">
        <v>0</v>
      </c>
      <c r="AT36" s="36">
        <v>0</v>
      </c>
      <c r="AU36" s="26">
        <v>0</v>
      </c>
      <c r="AV36" s="26">
        <v>0</v>
      </c>
      <c r="AW36" s="27">
        <v>0</v>
      </c>
      <c r="AX36" s="36">
        <v>0</v>
      </c>
      <c r="AY36" s="26">
        <v>0</v>
      </c>
      <c r="AZ36" s="26">
        <v>0</v>
      </c>
      <c r="BA36" s="27">
        <v>0</v>
      </c>
      <c r="BB36" s="36">
        <v>0</v>
      </c>
      <c r="BC36" s="26">
        <v>0</v>
      </c>
      <c r="BD36" s="26">
        <v>0</v>
      </c>
      <c r="BE36" s="27">
        <v>0</v>
      </c>
      <c r="BF36" s="36">
        <v>0</v>
      </c>
      <c r="BG36" s="26">
        <v>0</v>
      </c>
      <c r="BH36" s="26">
        <v>0</v>
      </c>
      <c r="BI36" s="27">
        <v>0</v>
      </c>
      <c r="BJ36" s="36">
        <v>0</v>
      </c>
      <c r="BK36" s="26">
        <v>0</v>
      </c>
      <c r="BL36" s="26">
        <v>0</v>
      </c>
      <c r="BM36" s="27">
        <v>0</v>
      </c>
      <c r="BN36" s="36">
        <v>0</v>
      </c>
      <c r="BO36" s="26">
        <v>0</v>
      </c>
      <c r="BP36" s="26">
        <v>0</v>
      </c>
      <c r="BQ36" s="27">
        <v>0</v>
      </c>
      <c r="BR36" s="36">
        <v>0</v>
      </c>
      <c r="BS36" s="26">
        <v>0</v>
      </c>
      <c r="BT36" s="26">
        <v>0</v>
      </c>
      <c r="BU36" s="27">
        <v>0</v>
      </c>
      <c r="BV36" s="36">
        <v>0</v>
      </c>
      <c r="BW36" s="26">
        <v>0</v>
      </c>
      <c r="BX36" s="26">
        <v>0</v>
      </c>
      <c r="BY36" s="27">
        <v>0</v>
      </c>
      <c r="BZ36" s="36">
        <v>0</v>
      </c>
      <c r="CA36" s="26">
        <v>0</v>
      </c>
      <c r="CB36" s="26">
        <v>0</v>
      </c>
      <c r="CC36" s="27">
        <v>0</v>
      </c>
      <c r="CD36" s="36">
        <v>0</v>
      </c>
      <c r="CE36" s="26">
        <v>0</v>
      </c>
      <c r="CF36" s="26">
        <v>0</v>
      </c>
      <c r="CG36" s="27">
        <v>0</v>
      </c>
      <c r="CH36" s="36">
        <v>0</v>
      </c>
      <c r="CI36" s="26">
        <v>0</v>
      </c>
      <c r="CJ36" s="26">
        <v>0</v>
      </c>
      <c r="CK36" s="27">
        <v>0</v>
      </c>
      <c r="CL36" s="36">
        <v>8</v>
      </c>
      <c r="CM36" s="26">
        <v>545.69999999999993</v>
      </c>
      <c r="CN36" s="26">
        <v>545.69999999999993</v>
      </c>
      <c r="CO36" s="27">
        <v>3547.05</v>
      </c>
      <c r="CP36" s="36">
        <v>12</v>
      </c>
      <c r="CQ36" s="26">
        <v>818.55</v>
      </c>
      <c r="CR36" s="26">
        <v>1364.25</v>
      </c>
      <c r="CS36" s="27">
        <v>2728.5</v>
      </c>
      <c r="CT36" s="36">
        <v>12</v>
      </c>
      <c r="CU36" s="26">
        <v>818.55</v>
      </c>
      <c r="CV36" s="26">
        <v>2182.8000000000002</v>
      </c>
      <c r="CW36" s="27">
        <v>1909.9499999999998</v>
      </c>
      <c r="CX36" s="36">
        <v>12</v>
      </c>
      <c r="CY36" s="26">
        <v>818.55</v>
      </c>
      <c r="CZ36" s="26">
        <v>3001.3500000000004</v>
      </c>
      <c r="DA36" s="27">
        <v>1091.3999999999996</v>
      </c>
      <c r="DB36" s="36">
        <v>12</v>
      </c>
      <c r="DC36" s="26">
        <v>818.55</v>
      </c>
      <c r="DD36" s="26">
        <v>3819.9000000000005</v>
      </c>
      <c r="DE36" s="27">
        <v>272.84999999999945</v>
      </c>
      <c r="DF36" s="36">
        <v>3.9999999999999925</v>
      </c>
      <c r="DG36" s="26">
        <v>272.84999999999945</v>
      </c>
      <c r="DH36" s="26">
        <v>4092.75</v>
      </c>
      <c r="DI36" s="27">
        <v>0</v>
      </c>
      <c r="DJ36" s="36">
        <v>0</v>
      </c>
      <c r="DK36" s="26">
        <v>0</v>
      </c>
      <c r="DL36" s="26">
        <v>4092.75</v>
      </c>
      <c r="DM36" s="27">
        <v>0</v>
      </c>
      <c r="DN36" s="36">
        <v>0</v>
      </c>
      <c r="DO36" s="26">
        <v>0</v>
      </c>
      <c r="DP36" s="26">
        <v>4092.75</v>
      </c>
      <c r="DQ36" s="27">
        <v>0</v>
      </c>
      <c r="DR36" s="36">
        <v>0</v>
      </c>
      <c r="DS36" s="26">
        <v>0</v>
      </c>
      <c r="DT36" s="26">
        <v>4092.75</v>
      </c>
      <c r="DU36" s="27">
        <v>0</v>
      </c>
      <c r="DV36" s="36">
        <v>0</v>
      </c>
      <c r="DW36" s="26">
        <v>0</v>
      </c>
      <c r="DX36" s="26">
        <v>4092.75</v>
      </c>
      <c r="DY36" s="27">
        <v>0</v>
      </c>
      <c r="DZ36" s="36">
        <v>0</v>
      </c>
      <c r="EA36" s="26">
        <v>0</v>
      </c>
      <c r="EB36" s="26">
        <v>4092.75</v>
      </c>
      <c r="EC36" s="27">
        <v>0</v>
      </c>
      <c r="ED36" s="36">
        <v>0</v>
      </c>
      <c r="EE36" s="26">
        <v>0</v>
      </c>
      <c r="EF36" s="26">
        <v>4092.75</v>
      </c>
      <c r="EG36" s="27">
        <v>0</v>
      </c>
      <c r="EH36" s="36">
        <v>0</v>
      </c>
      <c r="EI36" s="26">
        <v>0</v>
      </c>
      <c r="EJ36" s="26">
        <v>4092.75</v>
      </c>
      <c r="EK36" s="27">
        <v>0</v>
      </c>
      <c r="EL36" s="36" cm="1">
        <f t="array" ref="EL36">+_xlfn.IFS(YEAR($A36)&gt;YEAR(EL$6),0,YEAR(EL$6)=YEAR($A36),13-MONTH($A36),AND(EK36&lt;$L36,YEAR(EL$6)=YEAR($B36)),IF(MONTH($B36)&lt;EK36/$M36,MONTH($B36),EK36/$M36),EK36&lt;$L36,EK36/$M36,YEAR(EL$6)=YEAR($B36),MONTH($B36),AND(YEAR(EL$6)&gt;YEAR($B36),NOT(ISBLANK($B36))),0,YEAR(EL$6)&gt;YEAR($A36),12,EL$6&lt;$A36,0,YEAR(EH$6)=YEAR($B36),0)</f>
        <v>0</v>
      </c>
      <c r="EM36" s="26">
        <f t="shared" si="2"/>
        <v>0</v>
      </c>
      <c r="EN36" s="26">
        <f t="shared" si="3"/>
        <v>4092.75</v>
      </c>
      <c r="EO36" s="27">
        <f t="shared" si="4"/>
        <v>0</v>
      </c>
      <c r="EP36" s="28">
        <f t="shared" si="5"/>
        <v>0</v>
      </c>
      <c r="EQ36" s="34">
        <f t="shared" si="6"/>
        <v>0</v>
      </c>
      <c r="ES36" s="21">
        <f>IFERROR(IF(VLOOKUP(D36,'DIV CHANGE'!A:D,3,FALSE)="", E36, VLOOKUP(D36,'DIV CHANGE'!A:D,3,FALSE)), E36)</f>
        <v>1</v>
      </c>
      <c r="ET36" s="21" t="str">
        <f t="shared" si="7"/>
        <v>SAME</v>
      </c>
      <c r="EU36" s="24">
        <v>41040</v>
      </c>
    </row>
    <row r="37" spans="1:151" ht="12.75">
      <c r="A37" s="29">
        <v>41088</v>
      </c>
      <c r="B37" s="24"/>
      <c r="C37" s="35">
        <v>100</v>
      </c>
      <c r="D37" s="21" t="s">
        <v>95</v>
      </c>
      <c r="E37" s="21">
        <v>1</v>
      </c>
      <c r="F37" s="21" t="s">
        <v>42</v>
      </c>
      <c r="G37" s="21" t="s">
        <v>96</v>
      </c>
      <c r="H37" s="55">
        <v>3275.27</v>
      </c>
      <c r="I37" s="22">
        <v>5</v>
      </c>
      <c r="J37" s="25">
        <v>0</v>
      </c>
      <c r="K37" s="25">
        <v>0</v>
      </c>
      <c r="L37" s="25">
        <f t="shared" si="0"/>
        <v>655.05399999999997</v>
      </c>
      <c r="M37" s="37">
        <f t="shared" si="1"/>
        <v>54.587833333333329</v>
      </c>
      <c r="N37" s="36">
        <v>0</v>
      </c>
      <c r="O37" s="26">
        <v>0</v>
      </c>
      <c r="P37" s="26">
        <v>0</v>
      </c>
      <c r="Q37" s="27">
        <v>0</v>
      </c>
      <c r="R37" s="36">
        <v>0</v>
      </c>
      <c r="S37" s="26">
        <v>0</v>
      </c>
      <c r="T37" s="26">
        <v>0</v>
      </c>
      <c r="U37" s="27">
        <v>0</v>
      </c>
      <c r="V37" s="36">
        <v>0</v>
      </c>
      <c r="W37" s="26">
        <v>0</v>
      </c>
      <c r="X37" s="26">
        <v>0</v>
      </c>
      <c r="Y37" s="27">
        <v>0</v>
      </c>
      <c r="Z37" s="36">
        <v>0</v>
      </c>
      <c r="AA37" s="26">
        <v>0</v>
      </c>
      <c r="AB37" s="26">
        <v>0</v>
      </c>
      <c r="AC37" s="27">
        <v>0</v>
      </c>
      <c r="AD37" s="36">
        <v>0</v>
      </c>
      <c r="AE37" s="26">
        <v>0</v>
      </c>
      <c r="AF37" s="26">
        <v>0</v>
      </c>
      <c r="AG37" s="27">
        <v>0</v>
      </c>
      <c r="AH37" s="36">
        <v>0</v>
      </c>
      <c r="AI37" s="26">
        <v>0</v>
      </c>
      <c r="AJ37" s="26">
        <v>0</v>
      </c>
      <c r="AK37" s="27">
        <v>0</v>
      </c>
      <c r="AL37" s="36">
        <v>0</v>
      </c>
      <c r="AM37" s="26">
        <v>0</v>
      </c>
      <c r="AN37" s="26">
        <v>0</v>
      </c>
      <c r="AO37" s="27">
        <v>0</v>
      </c>
      <c r="AP37" s="36">
        <v>0</v>
      </c>
      <c r="AQ37" s="26">
        <v>0</v>
      </c>
      <c r="AR37" s="26">
        <v>0</v>
      </c>
      <c r="AS37" s="27">
        <v>0</v>
      </c>
      <c r="AT37" s="36">
        <v>0</v>
      </c>
      <c r="AU37" s="26">
        <v>0</v>
      </c>
      <c r="AV37" s="26">
        <v>0</v>
      </c>
      <c r="AW37" s="27">
        <v>0</v>
      </c>
      <c r="AX37" s="36">
        <v>0</v>
      </c>
      <c r="AY37" s="26">
        <v>0</v>
      </c>
      <c r="AZ37" s="26">
        <v>0</v>
      </c>
      <c r="BA37" s="27">
        <v>0</v>
      </c>
      <c r="BB37" s="36">
        <v>0</v>
      </c>
      <c r="BC37" s="26">
        <v>0</v>
      </c>
      <c r="BD37" s="26">
        <v>0</v>
      </c>
      <c r="BE37" s="27">
        <v>0</v>
      </c>
      <c r="BF37" s="36">
        <v>0</v>
      </c>
      <c r="BG37" s="26">
        <v>0</v>
      </c>
      <c r="BH37" s="26">
        <v>0</v>
      </c>
      <c r="BI37" s="27">
        <v>0</v>
      </c>
      <c r="BJ37" s="36">
        <v>0</v>
      </c>
      <c r="BK37" s="26">
        <v>0</v>
      </c>
      <c r="BL37" s="26">
        <v>0</v>
      </c>
      <c r="BM37" s="27">
        <v>0</v>
      </c>
      <c r="BN37" s="36">
        <v>0</v>
      </c>
      <c r="BO37" s="26">
        <v>0</v>
      </c>
      <c r="BP37" s="26">
        <v>0</v>
      </c>
      <c r="BQ37" s="27">
        <v>0</v>
      </c>
      <c r="BR37" s="36">
        <v>0</v>
      </c>
      <c r="BS37" s="26">
        <v>0</v>
      </c>
      <c r="BT37" s="26">
        <v>0</v>
      </c>
      <c r="BU37" s="27">
        <v>0</v>
      </c>
      <c r="BV37" s="36">
        <v>0</v>
      </c>
      <c r="BW37" s="26">
        <v>0</v>
      </c>
      <c r="BX37" s="26">
        <v>0</v>
      </c>
      <c r="BY37" s="27">
        <v>0</v>
      </c>
      <c r="BZ37" s="36">
        <v>0</v>
      </c>
      <c r="CA37" s="26">
        <v>0</v>
      </c>
      <c r="CB37" s="26">
        <v>0</v>
      </c>
      <c r="CC37" s="27">
        <v>0</v>
      </c>
      <c r="CD37" s="36">
        <v>0</v>
      </c>
      <c r="CE37" s="26">
        <v>0</v>
      </c>
      <c r="CF37" s="26">
        <v>0</v>
      </c>
      <c r="CG37" s="27">
        <v>0</v>
      </c>
      <c r="CH37" s="36">
        <v>0</v>
      </c>
      <c r="CI37" s="26">
        <v>0</v>
      </c>
      <c r="CJ37" s="26">
        <v>0</v>
      </c>
      <c r="CK37" s="27">
        <v>0</v>
      </c>
      <c r="CL37" s="36">
        <v>7</v>
      </c>
      <c r="CM37" s="26">
        <v>382.11483333333331</v>
      </c>
      <c r="CN37" s="26">
        <v>382.11483333333331</v>
      </c>
      <c r="CO37" s="27">
        <v>2893.1551666666664</v>
      </c>
      <c r="CP37" s="36">
        <v>12</v>
      </c>
      <c r="CQ37" s="26">
        <v>655.05399999999997</v>
      </c>
      <c r="CR37" s="26">
        <v>1037.1688333333332</v>
      </c>
      <c r="CS37" s="27">
        <v>2238.1011666666668</v>
      </c>
      <c r="CT37" s="36">
        <v>12</v>
      </c>
      <c r="CU37" s="26">
        <v>655.05399999999997</v>
      </c>
      <c r="CV37" s="26">
        <v>1692.2228333333333</v>
      </c>
      <c r="CW37" s="27">
        <v>1583.0471666666667</v>
      </c>
      <c r="CX37" s="36">
        <v>12</v>
      </c>
      <c r="CY37" s="26">
        <v>655.05399999999997</v>
      </c>
      <c r="CZ37" s="26">
        <v>2347.2768333333333</v>
      </c>
      <c r="DA37" s="27">
        <v>927.99316666666664</v>
      </c>
      <c r="DB37" s="36">
        <v>12</v>
      </c>
      <c r="DC37" s="26">
        <v>655.05399999999997</v>
      </c>
      <c r="DD37" s="26">
        <v>3002.3308333333334</v>
      </c>
      <c r="DE37" s="27">
        <v>272.93916666666655</v>
      </c>
      <c r="DF37" s="36">
        <v>4.9999999999999982</v>
      </c>
      <c r="DG37" s="26">
        <v>272.93916666666655</v>
      </c>
      <c r="DH37" s="26">
        <v>3275.27</v>
      </c>
      <c r="DI37" s="27">
        <v>0</v>
      </c>
      <c r="DJ37" s="36">
        <v>0</v>
      </c>
      <c r="DK37" s="26">
        <v>0</v>
      </c>
      <c r="DL37" s="26">
        <v>3275.27</v>
      </c>
      <c r="DM37" s="27">
        <v>0</v>
      </c>
      <c r="DN37" s="36">
        <v>0</v>
      </c>
      <c r="DO37" s="26">
        <v>0</v>
      </c>
      <c r="DP37" s="26">
        <v>3275.27</v>
      </c>
      <c r="DQ37" s="27">
        <v>0</v>
      </c>
      <c r="DR37" s="36">
        <v>0</v>
      </c>
      <c r="DS37" s="26">
        <v>0</v>
      </c>
      <c r="DT37" s="26">
        <v>3275.27</v>
      </c>
      <c r="DU37" s="27">
        <v>0</v>
      </c>
      <c r="DV37" s="36">
        <v>0</v>
      </c>
      <c r="DW37" s="26">
        <v>0</v>
      </c>
      <c r="DX37" s="26">
        <v>3275.27</v>
      </c>
      <c r="DY37" s="27">
        <v>0</v>
      </c>
      <c r="DZ37" s="36">
        <v>0</v>
      </c>
      <c r="EA37" s="26">
        <v>0</v>
      </c>
      <c r="EB37" s="26">
        <v>3275.27</v>
      </c>
      <c r="EC37" s="27">
        <v>0</v>
      </c>
      <c r="ED37" s="36">
        <v>0</v>
      </c>
      <c r="EE37" s="26">
        <v>0</v>
      </c>
      <c r="EF37" s="26">
        <v>3275.27</v>
      </c>
      <c r="EG37" s="27">
        <v>0</v>
      </c>
      <c r="EH37" s="36">
        <v>0</v>
      </c>
      <c r="EI37" s="26">
        <v>0</v>
      </c>
      <c r="EJ37" s="26">
        <v>3275.27</v>
      </c>
      <c r="EK37" s="27">
        <v>0</v>
      </c>
      <c r="EL37" s="36" cm="1">
        <f t="array" ref="EL37">+_xlfn.IFS(YEAR($A37)&gt;YEAR(EL$6),0,YEAR(EL$6)=YEAR($A37),13-MONTH($A37),AND(EK37&lt;$L37,YEAR(EL$6)=YEAR($B37)),IF(MONTH($B37)&lt;EK37/$M37,MONTH($B37),EK37/$M37),EK37&lt;$L37,EK37/$M37,YEAR(EL$6)=YEAR($B37),MONTH($B37),AND(YEAR(EL$6)&gt;YEAR($B37),NOT(ISBLANK($B37))),0,YEAR(EL$6)&gt;YEAR($A37),12,EL$6&lt;$A37,0,YEAR(EH$6)=YEAR($B37),0)</f>
        <v>0</v>
      </c>
      <c r="EM37" s="26">
        <f t="shared" si="2"/>
        <v>0</v>
      </c>
      <c r="EN37" s="26">
        <f t="shared" si="3"/>
        <v>3275.27</v>
      </c>
      <c r="EO37" s="27">
        <f t="shared" si="4"/>
        <v>0</v>
      </c>
      <c r="EP37" s="28">
        <f t="shared" si="5"/>
        <v>0</v>
      </c>
      <c r="EQ37" s="34">
        <f t="shared" si="6"/>
        <v>0</v>
      </c>
      <c r="ES37" s="21">
        <f>IFERROR(IF(VLOOKUP(D37,'DIV CHANGE'!A:D,3,FALSE)="", E37, VLOOKUP(D37,'DIV CHANGE'!A:D,3,FALSE)), E37)</f>
        <v>1</v>
      </c>
      <c r="ET37" s="21" t="str">
        <f t="shared" si="7"/>
        <v>SAME</v>
      </c>
      <c r="EU37" s="24">
        <v>41088</v>
      </c>
    </row>
    <row r="38" spans="1:151" ht="12.75">
      <c r="A38" s="29">
        <v>42241</v>
      </c>
      <c r="B38" s="24"/>
      <c r="C38" s="35">
        <v>186</v>
      </c>
      <c r="D38" s="21" t="s">
        <v>97</v>
      </c>
      <c r="E38" s="21">
        <v>2</v>
      </c>
      <c r="F38" s="21" t="s">
        <v>42</v>
      </c>
      <c r="G38" s="21" t="s">
        <v>98</v>
      </c>
      <c r="H38" s="55">
        <v>3400</v>
      </c>
      <c r="I38" s="22">
        <v>7</v>
      </c>
      <c r="J38" s="25">
        <v>500</v>
      </c>
      <c r="K38" s="25">
        <v>0</v>
      </c>
      <c r="L38" s="25">
        <f t="shared" si="0"/>
        <v>414.28571428571428</v>
      </c>
      <c r="M38" s="37">
        <f t="shared" si="1"/>
        <v>34.523809523809526</v>
      </c>
      <c r="N38" s="36">
        <v>0</v>
      </c>
      <c r="O38" s="26">
        <v>0</v>
      </c>
      <c r="P38" s="26">
        <v>0</v>
      </c>
      <c r="Q38" s="27">
        <v>0</v>
      </c>
      <c r="R38" s="36">
        <v>0</v>
      </c>
      <c r="S38" s="26">
        <v>0</v>
      </c>
      <c r="T38" s="26">
        <v>0</v>
      </c>
      <c r="U38" s="27">
        <v>0</v>
      </c>
      <c r="V38" s="36">
        <v>0</v>
      </c>
      <c r="W38" s="26">
        <v>0</v>
      </c>
      <c r="X38" s="26">
        <v>0</v>
      </c>
      <c r="Y38" s="27">
        <v>0</v>
      </c>
      <c r="Z38" s="36">
        <v>0</v>
      </c>
      <c r="AA38" s="26">
        <v>0</v>
      </c>
      <c r="AB38" s="26">
        <v>0</v>
      </c>
      <c r="AC38" s="27">
        <v>0</v>
      </c>
      <c r="AD38" s="36">
        <v>0</v>
      </c>
      <c r="AE38" s="26">
        <v>0</v>
      </c>
      <c r="AF38" s="26">
        <v>0</v>
      </c>
      <c r="AG38" s="27">
        <v>0</v>
      </c>
      <c r="AH38" s="36">
        <v>0</v>
      </c>
      <c r="AI38" s="26">
        <v>0</v>
      </c>
      <c r="AJ38" s="26">
        <v>0</v>
      </c>
      <c r="AK38" s="27">
        <v>0</v>
      </c>
      <c r="AL38" s="36">
        <v>0</v>
      </c>
      <c r="AM38" s="26">
        <v>0</v>
      </c>
      <c r="AN38" s="26">
        <v>0</v>
      </c>
      <c r="AO38" s="27">
        <v>0</v>
      </c>
      <c r="AP38" s="36">
        <v>0</v>
      </c>
      <c r="AQ38" s="26">
        <v>0</v>
      </c>
      <c r="AR38" s="26">
        <v>0</v>
      </c>
      <c r="AS38" s="27">
        <v>0</v>
      </c>
      <c r="AT38" s="36">
        <v>0</v>
      </c>
      <c r="AU38" s="26">
        <v>0</v>
      </c>
      <c r="AV38" s="26">
        <v>0</v>
      </c>
      <c r="AW38" s="27">
        <v>0</v>
      </c>
      <c r="AX38" s="36">
        <v>0</v>
      </c>
      <c r="AY38" s="26">
        <v>0</v>
      </c>
      <c r="AZ38" s="26">
        <v>0</v>
      </c>
      <c r="BA38" s="27">
        <v>0</v>
      </c>
      <c r="BB38" s="36">
        <v>0</v>
      </c>
      <c r="BC38" s="26">
        <v>0</v>
      </c>
      <c r="BD38" s="26">
        <v>0</v>
      </c>
      <c r="BE38" s="27">
        <v>0</v>
      </c>
      <c r="BF38" s="36">
        <v>0</v>
      </c>
      <c r="BG38" s="26">
        <v>0</v>
      </c>
      <c r="BH38" s="26">
        <v>0</v>
      </c>
      <c r="BI38" s="27">
        <v>0</v>
      </c>
      <c r="BJ38" s="36">
        <v>0</v>
      </c>
      <c r="BK38" s="26">
        <v>0</v>
      </c>
      <c r="BL38" s="26">
        <v>0</v>
      </c>
      <c r="BM38" s="27">
        <v>0</v>
      </c>
      <c r="BN38" s="36">
        <v>0</v>
      </c>
      <c r="BO38" s="26">
        <v>0</v>
      </c>
      <c r="BP38" s="26">
        <v>0</v>
      </c>
      <c r="BQ38" s="27">
        <v>0</v>
      </c>
      <c r="BR38" s="36">
        <v>0</v>
      </c>
      <c r="BS38" s="26">
        <v>0</v>
      </c>
      <c r="BT38" s="26">
        <v>0</v>
      </c>
      <c r="BU38" s="27">
        <v>0</v>
      </c>
      <c r="BV38" s="36">
        <v>0</v>
      </c>
      <c r="BW38" s="26">
        <v>0</v>
      </c>
      <c r="BX38" s="26">
        <v>0</v>
      </c>
      <c r="BY38" s="27">
        <v>0</v>
      </c>
      <c r="BZ38" s="36">
        <v>0</v>
      </c>
      <c r="CA38" s="26">
        <v>0</v>
      </c>
      <c r="CB38" s="26">
        <v>0</v>
      </c>
      <c r="CC38" s="27">
        <v>0</v>
      </c>
      <c r="CD38" s="36">
        <v>0</v>
      </c>
      <c r="CE38" s="26">
        <v>0</v>
      </c>
      <c r="CF38" s="26">
        <v>0</v>
      </c>
      <c r="CG38" s="27">
        <v>0</v>
      </c>
      <c r="CH38" s="36">
        <v>0</v>
      </c>
      <c r="CI38" s="26">
        <v>0</v>
      </c>
      <c r="CJ38" s="26">
        <v>0</v>
      </c>
      <c r="CK38" s="27">
        <v>0</v>
      </c>
      <c r="CL38" s="36">
        <v>0</v>
      </c>
      <c r="CM38" s="26">
        <v>0</v>
      </c>
      <c r="CN38" s="26">
        <v>0</v>
      </c>
      <c r="CO38" s="27">
        <v>0</v>
      </c>
      <c r="CP38" s="36">
        <v>0</v>
      </c>
      <c r="CQ38" s="26">
        <v>0</v>
      </c>
      <c r="CR38" s="26">
        <v>0</v>
      </c>
      <c r="CS38" s="27">
        <v>0</v>
      </c>
      <c r="CT38" s="36">
        <v>0</v>
      </c>
      <c r="CU38" s="26">
        <v>0</v>
      </c>
      <c r="CV38" s="26">
        <v>0</v>
      </c>
      <c r="CW38" s="27">
        <v>0</v>
      </c>
      <c r="CX38" s="36">
        <v>5</v>
      </c>
      <c r="CY38" s="26">
        <v>172.61904761904762</v>
      </c>
      <c r="CZ38" s="26">
        <v>172.61904761904762</v>
      </c>
      <c r="DA38" s="27">
        <v>2727.3809523809523</v>
      </c>
      <c r="DB38" s="36">
        <v>12</v>
      </c>
      <c r="DC38" s="26">
        <v>414.28571428571433</v>
      </c>
      <c r="DD38" s="26">
        <v>586.90476190476193</v>
      </c>
      <c r="DE38" s="27">
        <v>2313.0952380952381</v>
      </c>
      <c r="DF38" s="36">
        <v>12</v>
      </c>
      <c r="DG38" s="26">
        <v>414.28571428571433</v>
      </c>
      <c r="DH38" s="26">
        <v>1001.1904761904763</v>
      </c>
      <c r="DI38" s="27">
        <v>1898.8095238095239</v>
      </c>
      <c r="DJ38" s="36">
        <v>12</v>
      </c>
      <c r="DK38" s="26">
        <v>414.28571428571433</v>
      </c>
      <c r="DL38" s="26">
        <v>1415.4761904761906</v>
      </c>
      <c r="DM38" s="27">
        <v>1484.5238095238094</v>
      </c>
      <c r="DN38" s="36">
        <v>12</v>
      </c>
      <c r="DO38" s="26">
        <v>414.28571428571433</v>
      </c>
      <c r="DP38" s="26">
        <v>1829.761904761905</v>
      </c>
      <c r="DQ38" s="27">
        <v>1070.238095238095</v>
      </c>
      <c r="DR38" s="36">
        <v>12</v>
      </c>
      <c r="DS38" s="26">
        <v>414.28571428571433</v>
      </c>
      <c r="DT38" s="26">
        <v>2244.0476190476193</v>
      </c>
      <c r="DU38" s="27">
        <v>655.95238095238074</v>
      </c>
      <c r="DV38" s="36">
        <v>12</v>
      </c>
      <c r="DW38" s="26">
        <v>414.28571428571433</v>
      </c>
      <c r="DX38" s="26">
        <v>2658.3333333333335</v>
      </c>
      <c r="DY38" s="27">
        <v>241.66666666666652</v>
      </c>
      <c r="DZ38" s="36">
        <v>6.9999999999999956</v>
      </c>
      <c r="EA38" s="26">
        <v>241.66666666666652</v>
      </c>
      <c r="EB38" s="26">
        <v>2900</v>
      </c>
      <c r="EC38" s="27">
        <v>0</v>
      </c>
      <c r="ED38" s="36">
        <v>0</v>
      </c>
      <c r="EE38" s="26">
        <v>0</v>
      </c>
      <c r="EF38" s="26">
        <v>2900</v>
      </c>
      <c r="EG38" s="27">
        <v>0</v>
      </c>
      <c r="EH38" s="36">
        <v>0</v>
      </c>
      <c r="EI38" s="26">
        <v>0</v>
      </c>
      <c r="EJ38" s="26">
        <v>2900</v>
      </c>
      <c r="EK38" s="27">
        <v>0</v>
      </c>
      <c r="EL38" s="36" cm="1">
        <f t="array" ref="EL38">+_xlfn.IFS(YEAR($A38)&gt;YEAR(EL$6),0,YEAR(EL$6)=YEAR($A38),13-MONTH($A38),AND(EK38&lt;$L38,YEAR(EL$6)=YEAR($B38)),IF(MONTH($B38)&lt;EK38/$M38,MONTH($B38),EK38/$M38),EK38&lt;$L38,EK38/$M38,YEAR(EL$6)=YEAR($B38),MONTH($B38),AND(YEAR(EL$6)&gt;YEAR($B38),NOT(ISBLANK($B38))),0,YEAR(EL$6)&gt;YEAR($A38),12,EL$6&lt;$A38,0,YEAR(EH$6)=YEAR($B38),0)</f>
        <v>0</v>
      </c>
      <c r="EM38" s="26">
        <f t="shared" si="2"/>
        <v>0</v>
      </c>
      <c r="EN38" s="26">
        <f t="shared" si="3"/>
        <v>2900</v>
      </c>
      <c r="EO38" s="27">
        <f t="shared" si="4"/>
        <v>0</v>
      </c>
      <c r="EP38" s="28">
        <f t="shared" si="5"/>
        <v>0</v>
      </c>
      <c r="EQ38" s="34">
        <f t="shared" si="6"/>
        <v>0</v>
      </c>
      <c r="ES38" s="21">
        <f>IFERROR(IF(VLOOKUP(D38,'DIV CHANGE'!A:D,3,FALSE)="", E38, VLOOKUP(D38,'DIV CHANGE'!A:D,3,FALSE)), E38)</f>
        <v>2</v>
      </c>
      <c r="ET38" s="21" t="str">
        <f t="shared" si="7"/>
        <v>SAME</v>
      </c>
      <c r="EU38" s="24">
        <v>42241</v>
      </c>
    </row>
    <row r="39" spans="1:151" ht="12.75">
      <c r="A39" s="29">
        <v>38063</v>
      </c>
      <c r="B39" s="24"/>
      <c r="C39" s="35">
        <v>39</v>
      </c>
      <c r="D39" s="21" t="s">
        <v>99</v>
      </c>
      <c r="E39" s="21">
        <v>1</v>
      </c>
      <c r="F39" s="21" t="s">
        <v>100</v>
      </c>
      <c r="G39" s="21" t="s">
        <v>101</v>
      </c>
      <c r="H39" s="55">
        <v>7420</v>
      </c>
      <c r="I39" s="22">
        <v>10</v>
      </c>
      <c r="J39" s="25">
        <v>2000</v>
      </c>
      <c r="K39" s="25">
        <v>0</v>
      </c>
      <c r="L39" s="25">
        <f t="shared" si="0"/>
        <v>542</v>
      </c>
      <c r="M39" s="37">
        <f t="shared" si="1"/>
        <v>45.166666666666664</v>
      </c>
      <c r="N39" s="36">
        <v>0</v>
      </c>
      <c r="O39" s="26">
        <v>0</v>
      </c>
      <c r="P39" s="26">
        <v>0</v>
      </c>
      <c r="Q39" s="27">
        <v>0</v>
      </c>
      <c r="R39" s="36">
        <v>0</v>
      </c>
      <c r="S39" s="26">
        <v>0</v>
      </c>
      <c r="T39" s="26">
        <v>0</v>
      </c>
      <c r="U39" s="27">
        <v>0</v>
      </c>
      <c r="V39" s="36">
        <v>0</v>
      </c>
      <c r="W39" s="26">
        <v>0</v>
      </c>
      <c r="X39" s="26">
        <v>0</v>
      </c>
      <c r="Y39" s="27">
        <v>0</v>
      </c>
      <c r="Z39" s="36">
        <v>0</v>
      </c>
      <c r="AA39" s="26">
        <v>0</v>
      </c>
      <c r="AB39" s="26">
        <v>0</v>
      </c>
      <c r="AC39" s="27">
        <v>0</v>
      </c>
      <c r="AD39" s="36">
        <v>0</v>
      </c>
      <c r="AE39" s="26">
        <v>0</v>
      </c>
      <c r="AF39" s="26">
        <v>0</v>
      </c>
      <c r="AG39" s="27">
        <v>0</v>
      </c>
      <c r="AH39" s="36">
        <v>0</v>
      </c>
      <c r="AI39" s="26">
        <v>0</v>
      </c>
      <c r="AJ39" s="26">
        <v>0</v>
      </c>
      <c r="AK39" s="27">
        <v>0</v>
      </c>
      <c r="AL39" s="36">
        <v>0</v>
      </c>
      <c r="AM39" s="26">
        <v>0</v>
      </c>
      <c r="AN39" s="26">
        <v>0</v>
      </c>
      <c r="AO39" s="27">
        <v>0</v>
      </c>
      <c r="AP39" s="36">
        <v>0</v>
      </c>
      <c r="AQ39" s="26">
        <v>0</v>
      </c>
      <c r="AR39" s="26">
        <v>0</v>
      </c>
      <c r="AS39" s="27">
        <v>0</v>
      </c>
      <c r="AT39" s="36">
        <v>0</v>
      </c>
      <c r="AU39" s="26">
        <v>0</v>
      </c>
      <c r="AV39" s="26">
        <v>0</v>
      </c>
      <c r="AW39" s="27">
        <v>0</v>
      </c>
      <c r="AX39" s="36">
        <v>0</v>
      </c>
      <c r="AY39" s="26">
        <v>0</v>
      </c>
      <c r="AZ39" s="26">
        <v>0</v>
      </c>
      <c r="BA39" s="27">
        <v>0</v>
      </c>
      <c r="BB39" s="36">
        <v>0</v>
      </c>
      <c r="BC39" s="26">
        <v>0</v>
      </c>
      <c r="BD39" s="26">
        <v>0</v>
      </c>
      <c r="BE39" s="27">
        <v>0</v>
      </c>
      <c r="BF39" s="36">
        <v>10</v>
      </c>
      <c r="BG39" s="26">
        <v>451.66666666666663</v>
      </c>
      <c r="BH39" s="26">
        <v>451.66666666666663</v>
      </c>
      <c r="BI39" s="27">
        <v>4968.333333333333</v>
      </c>
      <c r="BJ39" s="36">
        <v>12</v>
      </c>
      <c r="BK39" s="26">
        <v>542</v>
      </c>
      <c r="BL39" s="26">
        <v>993.66666666666663</v>
      </c>
      <c r="BM39" s="27">
        <v>4426.333333333333</v>
      </c>
      <c r="BN39" s="36">
        <v>12</v>
      </c>
      <c r="BO39" s="26">
        <v>542</v>
      </c>
      <c r="BP39" s="26">
        <v>1535.6666666666665</v>
      </c>
      <c r="BQ39" s="27">
        <v>3884.3333333333335</v>
      </c>
      <c r="BR39" s="36">
        <v>12</v>
      </c>
      <c r="BS39" s="26">
        <v>542</v>
      </c>
      <c r="BT39" s="26">
        <v>2077.6666666666665</v>
      </c>
      <c r="BU39" s="27">
        <v>3342.3333333333335</v>
      </c>
      <c r="BV39" s="36">
        <v>12</v>
      </c>
      <c r="BW39" s="26">
        <v>542</v>
      </c>
      <c r="BX39" s="26">
        <v>2619.6666666666665</v>
      </c>
      <c r="BY39" s="27">
        <v>2800.3333333333335</v>
      </c>
      <c r="BZ39" s="36">
        <v>12</v>
      </c>
      <c r="CA39" s="26">
        <v>542</v>
      </c>
      <c r="CB39" s="26">
        <v>3161.6666666666665</v>
      </c>
      <c r="CC39" s="27">
        <v>2258.3333333333335</v>
      </c>
      <c r="CD39" s="36">
        <v>12</v>
      </c>
      <c r="CE39" s="26">
        <v>542</v>
      </c>
      <c r="CF39" s="26">
        <v>3703.6666666666665</v>
      </c>
      <c r="CG39" s="27">
        <v>1716.3333333333335</v>
      </c>
      <c r="CH39" s="36">
        <v>12</v>
      </c>
      <c r="CI39" s="26">
        <v>542</v>
      </c>
      <c r="CJ39" s="26">
        <v>4245.6666666666661</v>
      </c>
      <c r="CK39" s="27">
        <v>1174.3333333333339</v>
      </c>
      <c r="CL39" s="36">
        <v>12</v>
      </c>
      <c r="CM39" s="26">
        <v>542</v>
      </c>
      <c r="CN39" s="26">
        <v>4787.6666666666661</v>
      </c>
      <c r="CO39" s="27">
        <v>632.33333333333394</v>
      </c>
      <c r="CP39" s="36">
        <v>12</v>
      </c>
      <c r="CQ39" s="26">
        <v>542</v>
      </c>
      <c r="CR39" s="26">
        <v>5329.6666666666661</v>
      </c>
      <c r="CS39" s="27">
        <v>90.33333333333394</v>
      </c>
      <c r="CT39" s="36">
        <v>2.0000000000000133</v>
      </c>
      <c r="CU39" s="26">
        <v>90.333333333333925</v>
      </c>
      <c r="CV39" s="26">
        <v>5420</v>
      </c>
      <c r="CW39" s="27">
        <v>0</v>
      </c>
      <c r="CX39" s="36">
        <v>0</v>
      </c>
      <c r="CY39" s="26">
        <v>0</v>
      </c>
      <c r="CZ39" s="26">
        <v>5420</v>
      </c>
      <c r="DA39" s="27">
        <v>0</v>
      </c>
      <c r="DB39" s="36">
        <v>0</v>
      </c>
      <c r="DC39" s="26">
        <v>0</v>
      </c>
      <c r="DD39" s="26">
        <v>5420</v>
      </c>
      <c r="DE39" s="27">
        <v>0</v>
      </c>
      <c r="DF39" s="36">
        <v>0</v>
      </c>
      <c r="DG39" s="26">
        <v>0</v>
      </c>
      <c r="DH39" s="26">
        <v>5420</v>
      </c>
      <c r="DI39" s="27">
        <v>0</v>
      </c>
      <c r="DJ39" s="36">
        <v>0</v>
      </c>
      <c r="DK39" s="26">
        <v>0</v>
      </c>
      <c r="DL39" s="26">
        <v>5420</v>
      </c>
      <c r="DM39" s="27">
        <v>0</v>
      </c>
      <c r="DN39" s="36">
        <v>0</v>
      </c>
      <c r="DO39" s="26">
        <v>0</v>
      </c>
      <c r="DP39" s="26">
        <v>5420</v>
      </c>
      <c r="DQ39" s="27">
        <v>0</v>
      </c>
      <c r="DR39" s="36">
        <v>0</v>
      </c>
      <c r="DS39" s="26">
        <v>0</v>
      </c>
      <c r="DT39" s="26">
        <v>5420</v>
      </c>
      <c r="DU39" s="27">
        <v>0</v>
      </c>
      <c r="DV39" s="36">
        <v>0</v>
      </c>
      <c r="DW39" s="26">
        <v>0</v>
      </c>
      <c r="DX39" s="26">
        <v>5420</v>
      </c>
      <c r="DY39" s="27">
        <v>0</v>
      </c>
      <c r="DZ39" s="36">
        <v>0</v>
      </c>
      <c r="EA39" s="26">
        <v>0</v>
      </c>
      <c r="EB39" s="26">
        <v>5420</v>
      </c>
      <c r="EC39" s="27">
        <v>0</v>
      </c>
      <c r="ED39" s="36">
        <v>0</v>
      </c>
      <c r="EE39" s="26">
        <v>0</v>
      </c>
      <c r="EF39" s="26">
        <v>5420</v>
      </c>
      <c r="EG39" s="27">
        <v>0</v>
      </c>
      <c r="EH39" s="36">
        <v>0</v>
      </c>
      <c r="EI39" s="26">
        <v>0</v>
      </c>
      <c r="EJ39" s="26">
        <v>5420</v>
      </c>
      <c r="EK39" s="27">
        <v>0</v>
      </c>
      <c r="EL39" s="36" cm="1">
        <f t="array" ref="EL39">+_xlfn.IFS(YEAR($A39)&gt;YEAR(EL$6),0,YEAR(EL$6)=YEAR($A39),13-MONTH($A39),AND(EK39&lt;$L39,YEAR(EL$6)=YEAR($B39)),IF(MONTH($B39)&lt;EK39/$M39,MONTH($B39),EK39/$M39),EK39&lt;$L39,EK39/$M39,YEAR(EL$6)=YEAR($B39),MONTH($B39),AND(YEAR(EL$6)&gt;YEAR($B39),NOT(ISBLANK($B39))),0,YEAR(EL$6)&gt;YEAR($A39),12,EL$6&lt;$A39,0,YEAR(EH$6)=YEAR($B39),0)</f>
        <v>0</v>
      </c>
      <c r="EM39" s="26">
        <f t="shared" si="2"/>
        <v>0</v>
      </c>
      <c r="EN39" s="26">
        <f t="shared" si="3"/>
        <v>5420</v>
      </c>
      <c r="EO39" s="27">
        <f t="shared" si="4"/>
        <v>0</v>
      </c>
      <c r="EP39" s="28">
        <f t="shared" si="5"/>
        <v>0</v>
      </c>
      <c r="EQ39" s="34">
        <f t="shared" si="6"/>
        <v>0</v>
      </c>
      <c r="ES39" s="21">
        <f>IFERROR(IF(VLOOKUP(D39,'DIV CHANGE'!A:D,3,FALSE)="", E39, VLOOKUP(D39,'DIV CHANGE'!A:D,3,FALSE)), E39)</f>
        <v>1</v>
      </c>
      <c r="ET39" s="21" t="str">
        <f t="shared" si="7"/>
        <v>SAME</v>
      </c>
      <c r="EU39" s="24">
        <v>38063</v>
      </c>
    </row>
    <row r="40" spans="1:151" ht="12.75">
      <c r="A40" s="29">
        <v>40958</v>
      </c>
      <c r="B40" s="24"/>
      <c r="C40" s="35">
        <v>97</v>
      </c>
      <c r="D40" s="21" t="s">
        <v>102</v>
      </c>
      <c r="E40" s="21">
        <v>1</v>
      </c>
      <c r="F40" s="21" t="s">
        <v>103</v>
      </c>
      <c r="G40" s="21" t="s">
        <v>104</v>
      </c>
      <c r="H40" s="23">
        <v>14124</v>
      </c>
      <c r="I40" s="22">
        <v>5</v>
      </c>
      <c r="J40" s="25">
        <v>2000</v>
      </c>
      <c r="K40" s="25">
        <v>0</v>
      </c>
      <c r="L40" s="25">
        <f t="shared" si="0"/>
        <v>2424.8000000000002</v>
      </c>
      <c r="M40" s="37">
        <f t="shared" si="1"/>
        <v>202.06666666666669</v>
      </c>
      <c r="N40" s="36">
        <v>0</v>
      </c>
      <c r="O40" s="26">
        <v>0</v>
      </c>
      <c r="P40" s="26">
        <v>0</v>
      </c>
      <c r="Q40" s="27">
        <v>0</v>
      </c>
      <c r="R40" s="36">
        <v>0</v>
      </c>
      <c r="S40" s="26">
        <v>0</v>
      </c>
      <c r="T40" s="26">
        <v>0</v>
      </c>
      <c r="U40" s="27">
        <v>0</v>
      </c>
      <c r="V40" s="36">
        <v>0</v>
      </c>
      <c r="W40" s="26">
        <v>0</v>
      </c>
      <c r="X40" s="26">
        <v>0</v>
      </c>
      <c r="Y40" s="27">
        <v>0</v>
      </c>
      <c r="Z40" s="36">
        <v>0</v>
      </c>
      <c r="AA40" s="26">
        <v>0</v>
      </c>
      <c r="AB40" s="26">
        <v>0</v>
      </c>
      <c r="AC40" s="27">
        <v>0</v>
      </c>
      <c r="AD40" s="36">
        <v>0</v>
      </c>
      <c r="AE40" s="26">
        <v>0</v>
      </c>
      <c r="AF40" s="26">
        <v>0</v>
      </c>
      <c r="AG40" s="27">
        <v>0</v>
      </c>
      <c r="AH40" s="36">
        <v>0</v>
      </c>
      <c r="AI40" s="26">
        <v>0</v>
      </c>
      <c r="AJ40" s="26">
        <v>0</v>
      </c>
      <c r="AK40" s="27">
        <v>0</v>
      </c>
      <c r="AL40" s="36">
        <v>0</v>
      </c>
      <c r="AM40" s="26">
        <v>0</v>
      </c>
      <c r="AN40" s="26">
        <v>0</v>
      </c>
      <c r="AO40" s="27">
        <v>0</v>
      </c>
      <c r="AP40" s="36">
        <v>0</v>
      </c>
      <c r="AQ40" s="26">
        <v>0</v>
      </c>
      <c r="AR40" s="26">
        <v>0</v>
      </c>
      <c r="AS40" s="27">
        <v>0</v>
      </c>
      <c r="AT40" s="36">
        <v>0</v>
      </c>
      <c r="AU40" s="26">
        <v>0</v>
      </c>
      <c r="AV40" s="26">
        <v>0</v>
      </c>
      <c r="AW40" s="27">
        <v>0</v>
      </c>
      <c r="AX40" s="36">
        <v>0</v>
      </c>
      <c r="AY40" s="26">
        <v>0</v>
      </c>
      <c r="AZ40" s="26">
        <v>0</v>
      </c>
      <c r="BA40" s="27">
        <v>0</v>
      </c>
      <c r="BB40" s="36">
        <v>0</v>
      </c>
      <c r="BC40" s="26">
        <v>0</v>
      </c>
      <c r="BD40" s="26">
        <v>0</v>
      </c>
      <c r="BE40" s="27">
        <v>0</v>
      </c>
      <c r="BF40" s="36">
        <v>0</v>
      </c>
      <c r="BG40" s="26">
        <v>0</v>
      </c>
      <c r="BH40" s="26">
        <v>0</v>
      </c>
      <c r="BI40" s="27">
        <v>0</v>
      </c>
      <c r="BJ40" s="36">
        <v>0</v>
      </c>
      <c r="BK40" s="26">
        <v>0</v>
      </c>
      <c r="BL40" s="26">
        <v>0</v>
      </c>
      <c r="BM40" s="27">
        <v>0</v>
      </c>
      <c r="BN40" s="36">
        <v>0</v>
      </c>
      <c r="BO40" s="26">
        <v>0</v>
      </c>
      <c r="BP40" s="26">
        <v>0</v>
      </c>
      <c r="BQ40" s="27">
        <v>0</v>
      </c>
      <c r="BR40" s="36">
        <v>0</v>
      </c>
      <c r="BS40" s="26">
        <v>0</v>
      </c>
      <c r="BT40" s="26">
        <v>0</v>
      </c>
      <c r="BU40" s="27">
        <v>0</v>
      </c>
      <c r="BV40" s="36">
        <v>0</v>
      </c>
      <c r="BW40" s="26">
        <v>0</v>
      </c>
      <c r="BX40" s="26">
        <v>0</v>
      </c>
      <c r="BY40" s="27">
        <v>0</v>
      </c>
      <c r="BZ40" s="36">
        <v>0</v>
      </c>
      <c r="CA40" s="26">
        <v>0</v>
      </c>
      <c r="CB40" s="26">
        <v>0</v>
      </c>
      <c r="CC40" s="27">
        <v>0</v>
      </c>
      <c r="CD40" s="36">
        <v>0</v>
      </c>
      <c r="CE40" s="26">
        <v>0</v>
      </c>
      <c r="CF40" s="26">
        <v>0</v>
      </c>
      <c r="CG40" s="27">
        <v>0</v>
      </c>
      <c r="CH40" s="36">
        <v>0</v>
      </c>
      <c r="CI40" s="26">
        <v>0</v>
      </c>
      <c r="CJ40" s="26">
        <v>0</v>
      </c>
      <c r="CK40" s="27">
        <v>0</v>
      </c>
      <c r="CL40" s="36">
        <v>11</v>
      </c>
      <c r="CM40" s="26">
        <v>2222.7333333333336</v>
      </c>
      <c r="CN40" s="26">
        <v>2222.7333333333336</v>
      </c>
      <c r="CO40" s="27">
        <v>9901.2666666666664</v>
      </c>
      <c r="CP40" s="36">
        <v>12</v>
      </c>
      <c r="CQ40" s="26">
        <v>2424.8000000000002</v>
      </c>
      <c r="CR40" s="26">
        <v>4647.5333333333338</v>
      </c>
      <c r="CS40" s="27">
        <v>7476.4666666666662</v>
      </c>
      <c r="CT40" s="36">
        <v>12</v>
      </c>
      <c r="CU40" s="26">
        <v>2424.8000000000002</v>
      </c>
      <c r="CV40" s="26">
        <v>7072.3333333333339</v>
      </c>
      <c r="CW40" s="27">
        <v>5051.6666666666661</v>
      </c>
      <c r="CX40" s="36">
        <v>12</v>
      </c>
      <c r="CY40" s="26">
        <v>2424.8000000000002</v>
      </c>
      <c r="CZ40" s="26">
        <v>9497.133333333335</v>
      </c>
      <c r="DA40" s="27">
        <v>2626.866666666665</v>
      </c>
      <c r="DB40" s="36">
        <v>12</v>
      </c>
      <c r="DC40" s="26">
        <v>2424.8000000000002</v>
      </c>
      <c r="DD40" s="26">
        <v>11921.933333333334</v>
      </c>
      <c r="DE40" s="27">
        <v>202.0666666666657</v>
      </c>
      <c r="DF40" s="36">
        <v>0.99999999999999512</v>
      </c>
      <c r="DG40" s="26">
        <v>202.0666666666657</v>
      </c>
      <c r="DH40" s="26">
        <v>12124</v>
      </c>
      <c r="DI40" s="27">
        <v>0</v>
      </c>
      <c r="DJ40" s="36">
        <v>0</v>
      </c>
      <c r="DK40" s="26">
        <v>0</v>
      </c>
      <c r="DL40" s="26">
        <v>12124</v>
      </c>
      <c r="DM40" s="27">
        <v>0</v>
      </c>
      <c r="DN40" s="36">
        <v>0</v>
      </c>
      <c r="DO40" s="26">
        <v>0</v>
      </c>
      <c r="DP40" s="26">
        <v>12124</v>
      </c>
      <c r="DQ40" s="27">
        <v>0</v>
      </c>
      <c r="DR40" s="36">
        <v>0</v>
      </c>
      <c r="DS40" s="26">
        <v>0</v>
      </c>
      <c r="DT40" s="26">
        <v>12124</v>
      </c>
      <c r="DU40" s="27">
        <v>0</v>
      </c>
      <c r="DV40" s="36">
        <v>0</v>
      </c>
      <c r="DW40" s="26">
        <v>0</v>
      </c>
      <c r="DX40" s="26">
        <v>12124</v>
      </c>
      <c r="DY40" s="27">
        <v>0</v>
      </c>
      <c r="DZ40" s="36">
        <v>0</v>
      </c>
      <c r="EA40" s="26">
        <v>0</v>
      </c>
      <c r="EB40" s="26">
        <v>12124</v>
      </c>
      <c r="EC40" s="27">
        <v>0</v>
      </c>
      <c r="ED40" s="36">
        <v>0</v>
      </c>
      <c r="EE40" s="26">
        <v>0</v>
      </c>
      <c r="EF40" s="26">
        <v>12124</v>
      </c>
      <c r="EG40" s="27">
        <v>0</v>
      </c>
      <c r="EH40" s="36">
        <v>0</v>
      </c>
      <c r="EI40" s="26">
        <v>0</v>
      </c>
      <c r="EJ40" s="26">
        <v>12124</v>
      </c>
      <c r="EK40" s="27">
        <v>0</v>
      </c>
      <c r="EL40" s="36" cm="1">
        <f t="array" ref="EL40">+_xlfn.IFS(YEAR($A40)&gt;YEAR(EL$6),0,YEAR(EL$6)=YEAR($A40),13-MONTH($A40),AND(EK40&lt;$L40,YEAR(EL$6)=YEAR($B40)),IF(MONTH($B40)&lt;EK40/$M40,MONTH($B40),EK40/$M40),EK40&lt;$L40,EK40/$M40,YEAR(EL$6)=YEAR($B40),MONTH($B40),AND(YEAR(EL$6)&gt;YEAR($B40),NOT(ISBLANK($B40))),0,YEAR(EL$6)&gt;YEAR($A40),12,EL$6&lt;$A40,0,YEAR(EH$6)=YEAR($B40),0)</f>
        <v>0</v>
      </c>
      <c r="EM40" s="26">
        <f t="shared" si="2"/>
        <v>0</v>
      </c>
      <c r="EN40" s="26">
        <f t="shared" si="3"/>
        <v>12124</v>
      </c>
      <c r="EO40" s="27">
        <f t="shared" si="4"/>
        <v>0</v>
      </c>
      <c r="EP40" s="28">
        <f t="shared" si="5"/>
        <v>0</v>
      </c>
      <c r="EQ40" s="34">
        <f t="shared" si="6"/>
        <v>0</v>
      </c>
      <c r="ES40" s="21">
        <f>IFERROR(IF(VLOOKUP(D40,'DIV CHANGE'!A:D,3,FALSE)="", E40, VLOOKUP(D40,'DIV CHANGE'!A:D,3,FALSE)), E40)</f>
        <v>1</v>
      </c>
      <c r="ET40" s="21" t="str">
        <f t="shared" si="7"/>
        <v>SAME</v>
      </c>
      <c r="EU40" s="24">
        <v>40958</v>
      </c>
    </row>
    <row r="41" spans="1:151" ht="12.75">
      <c r="A41" s="29">
        <v>41529</v>
      </c>
      <c r="B41" s="24"/>
      <c r="C41" s="35">
        <v>125</v>
      </c>
      <c r="D41" s="21" t="s">
        <v>105</v>
      </c>
      <c r="E41" s="21">
        <v>2</v>
      </c>
      <c r="F41" s="21" t="s">
        <v>103</v>
      </c>
      <c r="G41" s="21" t="s">
        <v>106</v>
      </c>
      <c r="H41" s="23">
        <v>8035.7</v>
      </c>
      <c r="I41" s="22">
        <v>7</v>
      </c>
      <c r="J41" s="25">
        <v>2000</v>
      </c>
      <c r="K41" s="25">
        <v>0</v>
      </c>
      <c r="L41" s="25">
        <f t="shared" si="0"/>
        <v>862.24285714285713</v>
      </c>
      <c r="M41" s="37">
        <f t="shared" si="1"/>
        <v>71.853571428571428</v>
      </c>
      <c r="N41" s="36">
        <v>0</v>
      </c>
      <c r="O41" s="26">
        <v>0</v>
      </c>
      <c r="P41" s="26">
        <v>0</v>
      </c>
      <c r="Q41" s="27">
        <v>0</v>
      </c>
      <c r="R41" s="36">
        <v>0</v>
      </c>
      <c r="S41" s="26">
        <v>0</v>
      </c>
      <c r="T41" s="26">
        <v>0</v>
      </c>
      <c r="U41" s="27">
        <v>0</v>
      </c>
      <c r="V41" s="36">
        <v>0</v>
      </c>
      <c r="W41" s="26">
        <v>0</v>
      </c>
      <c r="X41" s="26">
        <v>0</v>
      </c>
      <c r="Y41" s="27">
        <v>0</v>
      </c>
      <c r="Z41" s="36">
        <v>0</v>
      </c>
      <c r="AA41" s="26">
        <v>0</v>
      </c>
      <c r="AB41" s="26">
        <v>0</v>
      </c>
      <c r="AC41" s="27">
        <v>0</v>
      </c>
      <c r="AD41" s="36">
        <v>0</v>
      </c>
      <c r="AE41" s="26">
        <v>0</v>
      </c>
      <c r="AF41" s="26">
        <v>0</v>
      </c>
      <c r="AG41" s="27">
        <v>0</v>
      </c>
      <c r="AH41" s="36">
        <v>0</v>
      </c>
      <c r="AI41" s="26">
        <v>0</v>
      </c>
      <c r="AJ41" s="26">
        <v>0</v>
      </c>
      <c r="AK41" s="27">
        <v>0</v>
      </c>
      <c r="AL41" s="36">
        <v>0</v>
      </c>
      <c r="AM41" s="26">
        <v>0</v>
      </c>
      <c r="AN41" s="26">
        <v>0</v>
      </c>
      <c r="AO41" s="27">
        <v>0</v>
      </c>
      <c r="AP41" s="36">
        <v>0</v>
      </c>
      <c r="AQ41" s="26">
        <v>0</v>
      </c>
      <c r="AR41" s="26">
        <v>0</v>
      </c>
      <c r="AS41" s="27">
        <v>0</v>
      </c>
      <c r="AT41" s="36">
        <v>0</v>
      </c>
      <c r="AU41" s="26">
        <v>0</v>
      </c>
      <c r="AV41" s="26">
        <v>0</v>
      </c>
      <c r="AW41" s="27">
        <v>0</v>
      </c>
      <c r="AX41" s="36">
        <v>0</v>
      </c>
      <c r="AY41" s="26">
        <v>0</v>
      </c>
      <c r="AZ41" s="26">
        <v>0</v>
      </c>
      <c r="BA41" s="27">
        <v>0</v>
      </c>
      <c r="BB41" s="36">
        <v>0</v>
      </c>
      <c r="BC41" s="26">
        <v>0</v>
      </c>
      <c r="BD41" s="26">
        <v>0</v>
      </c>
      <c r="BE41" s="27">
        <v>0</v>
      </c>
      <c r="BF41" s="36">
        <v>0</v>
      </c>
      <c r="BG41" s="26">
        <v>0</v>
      </c>
      <c r="BH41" s="26">
        <v>0</v>
      </c>
      <c r="BI41" s="27">
        <v>0</v>
      </c>
      <c r="BJ41" s="36">
        <v>0</v>
      </c>
      <c r="BK41" s="26">
        <v>0</v>
      </c>
      <c r="BL41" s="26">
        <v>0</v>
      </c>
      <c r="BM41" s="27">
        <v>0</v>
      </c>
      <c r="BN41" s="36">
        <v>0</v>
      </c>
      <c r="BO41" s="26">
        <v>0</v>
      </c>
      <c r="BP41" s="26">
        <v>0</v>
      </c>
      <c r="BQ41" s="27">
        <v>0</v>
      </c>
      <c r="BR41" s="36">
        <v>0</v>
      </c>
      <c r="BS41" s="26">
        <v>0</v>
      </c>
      <c r="BT41" s="26">
        <v>0</v>
      </c>
      <c r="BU41" s="27">
        <v>0</v>
      </c>
      <c r="BV41" s="36">
        <v>0</v>
      </c>
      <c r="BW41" s="26">
        <v>0</v>
      </c>
      <c r="BX41" s="26">
        <v>0</v>
      </c>
      <c r="BY41" s="27">
        <v>0</v>
      </c>
      <c r="BZ41" s="36">
        <v>0</v>
      </c>
      <c r="CA41" s="26">
        <v>0</v>
      </c>
      <c r="CB41" s="26">
        <v>0</v>
      </c>
      <c r="CC41" s="27">
        <v>0</v>
      </c>
      <c r="CD41" s="36">
        <v>0</v>
      </c>
      <c r="CE41" s="26">
        <v>0</v>
      </c>
      <c r="CF41" s="26">
        <v>0</v>
      </c>
      <c r="CG41" s="27">
        <v>0</v>
      </c>
      <c r="CH41" s="36">
        <v>0</v>
      </c>
      <c r="CI41" s="26">
        <v>0</v>
      </c>
      <c r="CJ41" s="26">
        <v>0</v>
      </c>
      <c r="CK41" s="27">
        <v>0</v>
      </c>
      <c r="CL41" s="36">
        <v>0</v>
      </c>
      <c r="CM41" s="26">
        <v>0</v>
      </c>
      <c r="CN41" s="26">
        <v>0</v>
      </c>
      <c r="CO41" s="27">
        <v>0</v>
      </c>
      <c r="CP41" s="36">
        <v>4</v>
      </c>
      <c r="CQ41" s="26">
        <v>287.41428571428571</v>
      </c>
      <c r="CR41" s="26">
        <v>287.41428571428571</v>
      </c>
      <c r="CS41" s="27">
        <v>5748.2857142857138</v>
      </c>
      <c r="CT41" s="36">
        <v>12</v>
      </c>
      <c r="CU41" s="26">
        <v>862.24285714285713</v>
      </c>
      <c r="CV41" s="26">
        <v>1149.6571428571428</v>
      </c>
      <c r="CW41" s="27">
        <v>4886.0428571428565</v>
      </c>
      <c r="CX41" s="36">
        <v>12</v>
      </c>
      <c r="CY41" s="26">
        <v>862.24285714285713</v>
      </c>
      <c r="CZ41" s="26">
        <v>2011.9</v>
      </c>
      <c r="DA41" s="27">
        <v>4023.7999999999997</v>
      </c>
      <c r="DB41" s="36">
        <v>12</v>
      </c>
      <c r="DC41" s="26">
        <v>862.24285714285713</v>
      </c>
      <c r="DD41" s="26">
        <v>2874.1428571428573</v>
      </c>
      <c r="DE41" s="27">
        <v>3161.5571428571425</v>
      </c>
      <c r="DF41" s="36">
        <v>12</v>
      </c>
      <c r="DG41" s="26">
        <v>862.24285714285713</v>
      </c>
      <c r="DH41" s="26">
        <v>3736.3857142857146</v>
      </c>
      <c r="DI41" s="27">
        <v>2299.3142857142852</v>
      </c>
      <c r="DJ41" s="36">
        <v>12</v>
      </c>
      <c r="DK41" s="26">
        <v>862.24285714285713</v>
      </c>
      <c r="DL41" s="26">
        <v>4598.6285714285714</v>
      </c>
      <c r="DM41" s="27">
        <v>1437.0714285714284</v>
      </c>
      <c r="DN41" s="36">
        <v>12</v>
      </c>
      <c r="DO41" s="26">
        <v>862.24285714285713</v>
      </c>
      <c r="DP41" s="26">
        <v>5460.8714285714286</v>
      </c>
      <c r="DQ41" s="27">
        <v>574.82857142857119</v>
      </c>
      <c r="DR41" s="36">
        <v>7.9999999999999964</v>
      </c>
      <c r="DS41" s="26">
        <v>574.82857142857119</v>
      </c>
      <c r="DT41" s="26">
        <v>6035.7</v>
      </c>
      <c r="DU41" s="27">
        <v>0</v>
      </c>
      <c r="DV41" s="36">
        <v>0</v>
      </c>
      <c r="DW41" s="26">
        <v>0</v>
      </c>
      <c r="DX41" s="26">
        <v>6035.7</v>
      </c>
      <c r="DY41" s="27">
        <v>0</v>
      </c>
      <c r="DZ41" s="36">
        <v>0</v>
      </c>
      <c r="EA41" s="26">
        <v>0</v>
      </c>
      <c r="EB41" s="26">
        <v>6035.7</v>
      </c>
      <c r="EC41" s="27">
        <v>0</v>
      </c>
      <c r="ED41" s="36">
        <v>0</v>
      </c>
      <c r="EE41" s="26">
        <v>0</v>
      </c>
      <c r="EF41" s="26">
        <v>6035.7</v>
      </c>
      <c r="EG41" s="27">
        <v>0</v>
      </c>
      <c r="EH41" s="36">
        <v>0</v>
      </c>
      <c r="EI41" s="26">
        <v>0</v>
      </c>
      <c r="EJ41" s="26">
        <v>6035.7</v>
      </c>
      <c r="EK41" s="27">
        <v>0</v>
      </c>
      <c r="EL41" s="36" cm="1">
        <f t="array" ref="EL41">+_xlfn.IFS(YEAR($A41)&gt;YEAR(EL$6),0,YEAR(EL$6)=YEAR($A41),13-MONTH($A41),AND(EK41&lt;$L41,YEAR(EL$6)=YEAR($B41)),IF(MONTH($B41)&lt;EK41/$M41,MONTH($B41),EK41/$M41),EK41&lt;$L41,EK41/$M41,YEAR(EL$6)=YEAR($B41),MONTH($B41),AND(YEAR(EL$6)&gt;YEAR($B41),NOT(ISBLANK($B41))),0,YEAR(EL$6)&gt;YEAR($A41),12,EL$6&lt;$A41,0,YEAR(EH$6)=YEAR($B41),0)</f>
        <v>0</v>
      </c>
      <c r="EM41" s="26">
        <f t="shared" si="2"/>
        <v>0</v>
      </c>
      <c r="EN41" s="26">
        <f t="shared" si="3"/>
        <v>6035.7</v>
      </c>
      <c r="EO41" s="27">
        <f t="shared" si="4"/>
        <v>0</v>
      </c>
      <c r="EP41" s="28">
        <f t="shared" si="5"/>
        <v>0</v>
      </c>
      <c r="EQ41" s="34">
        <f t="shared" si="6"/>
        <v>0</v>
      </c>
      <c r="ES41" s="21">
        <f>IFERROR(IF(VLOOKUP(D41,'DIV CHANGE'!A:D,3,FALSE)="", E41, VLOOKUP(D41,'DIV CHANGE'!A:D,3,FALSE)), E41)</f>
        <v>2</v>
      </c>
      <c r="ET41" s="21" t="str">
        <f t="shared" si="7"/>
        <v>SAME</v>
      </c>
      <c r="EU41" s="24">
        <v>41529</v>
      </c>
    </row>
    <row r="42" spans="1:151" ht="12.75">
      <c r="A42" s="29">
        <v>43168</v>
      </c>
      <c r="B42" s="24"/>
      <c r="C42" s="35">
        <v>290</v>
      </c>
      <c r="D42" s="21" t="s">
        <v>107</v>
      </c>
      <c r="E42" s="21">
        <v>4</v>
      </c>
      <c r="F42" s="21" t="s">
        <v>100</v>
      </c>
      <c r="G42" s="21" t="s">
        <v>108</v>
      </c>
      <c r="H42" s="55">
        <v>9746.25</v>
      </c>
      <c r="I42" s="22">
        <v>10</v>
      </c>
      <c r="J42" s="25">
        <v>2000</v>
      </c>
      <c r="K42" s="25">
        <v>0</v>
      </c>
      <c r="L42" s="25">
        <f t="shared" si="0"/>
        <v>774.625</v>
      </c>
      <c r="M42" s="37">
        <f t="shared" si="1"/>
        <v>64.552083333333329</v>
      </c>
      <c r="N42" s="36">
        <v>0</v>
      </c>
      <c r="O42" s="26">
        <v>0</v>
      </c>
      <c r="P42" s="26">
        <v>0</v>
      </c>
      <c r="Q42" s="27">
        <v>0</v>
      </c>
      <c r="R42" s="36">
        <v>0</v>
      </c>
      <c r="S42" s="26">
        <v>0</v>
      </c>
      <c r="T42" s="26">
        <v>0</v>
      </c>
      <c r="U42" s="27">
        <v>0</v>
      </c>
      <c r="V42" s="36">
        <v>0</v>
      </c>
      <c r="W42" s="26">
        <v>0</v>
      </c>
      <c r="X42" s="26">
        <v>0</v>
      </c>
      <c r="Y42" s="27">
        <v>0</v>
      </c>
      <c r="Z42" s="36">
        <v>0</v>
      </c>
      <c r="AA42" s="26">
        <v>0</v>
      </c>
      <c r="AB42" s="26">
        <v>0</v>
      </c>
      <c r="AC42" s="27">
        <v>0</v>
      </c>
      <c r="AD42" s="36">
        <v>0</v>
      </c>
      <c r="AE42" s="26">
        <v>0</v>
      </c>
      <c r="AF42" s="26">
        <v>0</v>
      </c>
      <c r="AG42" s="27">
        <v>0</v>
      </c>
      <c r="AH42" s="36">
        <v>0</v>
      </c>
      <c r="AI42" s="26">
        <v>0</v>
      </c>
      <c r="AJ42" s="26">
        <v>0</v>
      </c>
      <c r="AK42" s="27">
        <v>0</v>
      </c>
      <c r="AL42" s="36">
        <v>0</v>
      </c>
      <c r="AM42" s="26">
        <v>0</v>
      </c>
      <c r="AN42" s="26">
        <v>0</v>
      </c>
      <c r="AO42" s="27">
        <v>0</v>
      </c>
      <c r="AP42" s="36">
        <v>0</v>
      </c>
      <c r="AQ42" s="26">
        <v>0</v>
      </c>
      <c r="AR42" s="26">
        <v>0</v>
      </c>
      <c r="AS42" s="27">
        <v>0</v>
      </c>
      <c r="AT42" s="36">
        <v>0</v>
      </c>
      <c r="AU42" s="26">
        <v>0</v>
      </c>
      <c r="AV42" s="26">
        <v>0</v>
      </c>
      <c r="AW42" s="27">
        <v>0</v>
      </c>
      <c r="AX42" s="36">
        <v>0</v>
      </c>
      <c r="AY42" s="26">
        <v>0</v>
      </c>
      <c r="AZ42" s="26">
        <v>0</v>
      </c>
      <c r="BA42" s="27">
        <v>0</v>
      </c>
      <c r="BB42" s="36">
        <v>0</v>
      </c>
      <c r="BC42" s="26">
        <v>0</v>
      </c>
      <c r="BD42" s="26">
        <v>0</v>
      </c>
      <c r="BE42" s="27">
        <v>0</v>
      </c>
      <c r="BF42" s="36">
        <v>0</v>
      </c>
      <c r="BG42" s="26">
        <v>0</v>
      </c>
      <c r="BH42" s="26">
        <v>0</v>
      </c>
      <c r="BI42" s="27">
        <v>0</v>
      </c>
      <c r="BJ42" s="36">
        <v>0</v>
      </c>
      <c r="BK42" s="26">
        <v>0</v>
      </c>
      <c r="BL42" s="26">
        <v>0</v>
      </c>
      <c r="BM42" s="27">
        <v>0</v>
      </c>
      <c r="BN42" s="36">
        <v>0</v>
      </c>
      <c r="BO42" s="26">
        <v>0</v>
      </c>
      <c r="BP42" s="26">
        <v>0</v>
      </c>
      <c r="BQ42" s="27">
        <v>0</v>
      </c>
      <c r="BR42" s="36">
        <v>0</v>
      </c>
      <c r="BS42" s="26">
        <v>0</v>
      </c>
      <c r="BT42" s="26">
        <v>0</v>
      </c>
      <c r="BU42" s="27">
        <v>0</v>
      </c>
      <c r="BV42" s="36">
        <v>0</v>
      </c>
      <c r="BW42" s="26">
        <v>0</v>
      </c>
      <c r="BX42" s="26">
        <v>0</v>
      </c>
      <c r="BY42" s="27">
        <v>0</v>
      </c>
      <c r="BZ42" s="36">
        <v>0</v>
      </c>
      <c r="CA42" s="26">
        <v>0</v>
      </c>
      <c r="CB42" s="26">
        <v>0</v>
      </c>
      <c r="CC42" s="27">
        <v>0</v>
      </c>
      <c r="CD42" s="36">
        <v>0</v>
      </c>
      <c r="CE42" s="26">
        <v>0</v>
      </c>
      <c r="CF42" s="26">
        <v>0</v>
      </c>
      <c r="CG42" s="27">
        <v>0</v>
      </c>
      <c r="CH42" s="36">
        <v>0</v>
      </c>
      <c r="CI42" s="26">
        <v>0</v>
      </c>
      <c r="CJ42" s="26">
        <v>0</v>
      </c>
      <c r="CK42" s="27">
        <v>0</v>
      </c>
      <c r="CL42" s="36">
        <v>0</v>
      </c>
      <c r="CM42" s="26">
        <v>0</v>
      </c>
      <c r="CN42" s="26">
        <v>0</v>
      </c>
      <c r="CO42" s="27">
        <v>0</v>
      </c>
      <c r="CP42" s="36">
        <v>0</v>
      </c>
      <c r="CQ42" s="26">
        <v>0</v>
      </c>
      <c r="CR42" s="26">
        <v>0</v>
      </c>
      <c r="CS42" s="27">
        <v>0</v>
      </c>
      <c r="CT42" s="36">
        <v>0</v>
      </c>
      <c r="CU42" s="26">
        <v>0</v>
      </c>
      <c r="CV42" s="26">
        <v>0</v>
      </c>
      <c r="CW42" s="27">
        <v>0</v>
      </c>
      <c r="CX42" s="36">
        <v>0</v>
      </c>
      <c r="CY42" s="26">
        <v>0</v>
      </c>
      <c r="CZ42" s="26">
        <v>0</v>
      </c>
      <c r="DA42" s="27">
        <v>0</v>
      </c>
      <c r="DB42" s="36">
        <v>0</v>
      </c>
      <c r="DC42" s="26">
        <v>0</v>
      </c>
      <c r="DD42" s="26">
        <v>0</v>
      </c>
      <c r="DE42" s="27">
        <v>0</v>
      </c>
      <c r="DF42" s="36">
        <v>0</v>
      </c>
      <c r="DG42" s="26">
        <v>0</v>
      </c>
      <c r="DH42" s="26">
        <v>0</v>
      </c>
      <c r="DI42" s="27">
        <v>0</v>
      </c>
      <c r="DJ42" s="36">
        <v>10</v>
      </c>
      <c r="DK42" s="26">
        <v>645.52083333333326</v>
      </c>
      <c r="DL42" s="26">
        <v>645.52083333333326</v>
      </c>
      <c r="DM42" s="27">
        <v>7100.729166666667</v>
      </c>
      <c r="DN42" s="36">
        <v>12</v>
      </c>
      <c r="DO42" s="26">
        <v>774.625</v>
      </c>
      <c r="DP42" s="26">
        <v>1420.1458333333333</v>
      </c>
      <c r="DQ42" s="27">
        <v>6326.104166666667</v>
      </c>
      <c r="DR42" s="36">
        <v>12</v>
      </c>
      <c r="DS42" s="26">
        <v>774.625</v>
      </c>
      <c r="DT42" s="26">
        <v>2194.770833333333</v>
      </c>
      <c r="DU42" s="27">
        <v>5551.479166666667</v>
      </c>
      <c r="DV42" s="36">
        <v>12</v>
      </c>
      <c r="DW42" s="26">
        <v>774.625</v>
      </c>
      <c r="DX42" s="26">
        <v>2969.395833333333</v>
      </c>
      <c r="DY42" s="27">
        <v>4776.854166666667</v>
      </c>
      <c r="DZ42" s="36">
        <v>12</v>
      </c>
      <c r="EA42" s="26">
        <v>774.625</v>
      </c>
      <c r="EB42" s="26">
        <v>3744.020833333333</v>
      </c>
      <c r="EC42" s="27">
        <v>4002.229166666667</v>
      </c>
      <c r="ED42" s="36">
        <v>12</v>
      </c>
      <c r="EE42" s="26">
        <v>774.625</v>
      </c>
      <c r="EF42" s="26">
        <v>4518.67</v>
      </c>
      <c r="EG42" s="27">
        <v>3227.58</v>
      </c>
      <c r="EH42" s="36">
        <v>12</v>
      </c>
      <c r="EI42" s="26">
        <v>774.625</v>
      </c>
      <c r="EJ42" s="26">
        <v>5293.2950000000001</v>
      </c>
      <c r="EK42" s="27">
        <v>2452.96</v>
      </c>
      <c r="EL42" s="36" cm="1">
        <f t="array" ref="EL42">+_xlfn.IFS(YEAR($A42)&gt;YEAR(EL$6),0,YEAR(EL$6)=YEAR($A42),13-MONTH($A42),AND(EK42&lt;$L42,YEAR(EL$6)=YEAR($B42)),IF(MONTH($B42)&lt;EK42/$M42,MONTH($B42),EK42/$M42),EK42&lt;$L42,EK42/$M42,YEAR(EL$6)=YEAR($B42),MONTH($B42),AND(YEAR(EL$6)&gt;YEAR($B42),NOT(ISBLANK($B42))),0,YEAR(EL$6)&gt;YEAR($A42),12,EL$6&lt;$A42,0,YEAR(EH$6)=YEAR($B42),0)</f>
        <v>12</v>
      </c>
      <c r="EM42" s="26">
        <f t="shared" si="2"/>
        <v>774.625</v>
      </c>
      <c r="EN42" s="26">
        <f t="shared" si="3"/>
        <v>6067.92</v>
      </c>
      <c r="EO42" s="27">
        <f t="shared" si="4"/>
        <v>1678.33</v>
      </c>
      <c r="EP42" s="28">
        <f t="shared" si="5"/>
        <v>25.999625625302567</v>
      </c>
      <c r="EQ42" s="34">
        <f t="shared" si="6"/>
        <v>193.65625</v>
      </c>
      <c r="ES42" s="21">
        <f>IFERROR(IF(VLOOKUP(D42,'DIV CHANGE'!A:D,3,FALSE)="", E42, VLOOKUP(D42,'DIV CHANGE'!A:D,3,FALSE)), E42)</f>
        <v>4</v>
      </c>
      <c r="ET42" s="21" t="str">
        <f t="shared" si="7"/>
        <v>SAME</v>
      </c>
      <c r="EU42" s="24">
        <v>43168</v>
      </c>
    </row>
    <row r="43" spans="1:151" ht="12.75">
      <c r="A43" s="29">
        <v>43353</v>
      </c>
      <c r="B43" s="24"/>
      <c r="C43" s="35">
        <v>350</v>
      </c>
      <c r="D43" s="21" t="s">
        <v>109</v>
      </c>
      <c r="E43" s="21">
        <v>1</v>
      </c>
      <c r="F43" s="21" t="s">
        <v>100</v>
      </c>
      <c r="G43" s="21" t="s">
        <v>110</v>
      </c>
      <c r="H43" s="55">
        <v>17681.75</v>
      </c>
      <c r="I43" s="22">
        <v>7</v>
      </c>
      <c r="J43" s="25">
        <v>2000</v>
      </c>
      <c r="K43" s="25">
        <v>0</v>
      </c>
      <c r="L43" s="25">
        <f t="shared" si="0"/>
        <v>2240.25</v>
      </c>
      <c r="M43" s="37">
        <f t="shared" si="1"/>
        <v>186.6875</v>
      </c>
      <c r="N43" s="36">
        <v>0</v>
      </c>
      <c r="O43" s="26">
        <v>0</v>
      </c>
      <c r="P43" s="26">
        <v>0</v>
      </c>
      <c r="Q43" s="27">
        <v>0</v>
      </c>
      <c r="R43" s="36">
        <v>0</v>
      </c>
      <c r="S43" s="26">
        <v>0</v>
      </c>
      <c r="T43" s="26">
        <v>0</v>
      </c>
      <c r="U43" s="27">
        <v>0</v>
      </c>
      <c r="V43" s="36">
        <v>0</v>
      </c>
      <c r="W43" s="26">
        <v>0</v>
      </c>
      <c r="X43" s="26">
        <v>0</v>
      </c>
      <c r="Y43" s="27">
        <v>0</v>
      </c>
      <c r="Z43" s="36">
        <v>0</v>
      </c>
      <c r="AA43" s="26">
        <v>0</v>
      </c>
      <c r="AB43" s="26">
        <v>0</v>
      </c>
      <c r="AC43" s="27">
        <v>0</v>
      </c>
      <c r="AD43" s="36">
        <v>0</v>
      </c>
      <c r="AE43" s="26">
        <v>0</v>
      </c>
      <c r="AF43" s="26">
        <v>0</v>
      </c>
      <c r="AG43" s="27">
        <v>0</v>
      </c>
      <c r="AH43" s="36">
        <v>0</v>
      </c>
      <c r="AI43" s="26">
        <v>0</v>
      </c>
      <c r="AJ43" s="26">
        <v>0</v>
      </c>
      <c r="AK43" s="27">
        <v>0</v>
      </c>
      <c r="AL43" s="36">
        <v>0</v>
      </c>
      <c r="AM43" s="26">
        <v>0</v>
      </c>
      <c r="AN43" s="26">
        <v>0</v>
      </c>
      <c r="AO43" s="27">
        <v>0</v>
      </c>
      <c r="AP43" s="36">
        <v>0</v>
      </c>
      <c r="AQ43" s="26">
        <v>0</v>
      </c>
      <c r="AR43" s="26">
        <v>0</v>
      </c>
      <c r="AS43" s="27">
        <v>0</v>
      </c>
      <c r="AT43" s="36">
        <v>0</v>
      </c>
      <c r="AU43" s="26">
        <v>0</v>
      </c>
      <c r="AV43" s="26">
        <v>0</v>
      </c>
      <c r="AW43" s="27">
        <v>0</v>
      </c>
      <c r="AX43" s="36">
        <v>0</v>
      </c>
      <c r="AY43" s="26">
        <v>0</v>
      </c>
      <c r="AZ43" s="26">
        <v>0</v>
      </c>
      <c r="BA43" s="27">
        <v>0</v>
      </c>
      <c r="BB43" s="36">
        <v>0</v>
      </c>
      <c r="BC43" s="26">
        <v>0</v>
      </c>
      <c r="BD43" s="26">
        <v>0</v>
      </c>
      <c r="BE43" s="27">
        <v>0</v>
      </c>
      <c r="BF43" s="36">
        <v>0</v>
      </c>
      <c r="BG43" s="26">
        <v>0</v>
      </c>
      <c r="BH43" s="26">
        <v>0</v>
      </c>
      <c r="BI43" s="27">
        <v>0</v>
      </c>
      <c r="BJ43" s="36">
        <v>0</v>
      </c>
      <c r="BK43" s="26">
        <v>0</v>
      </c>
      <c r="BL43" s="26">
        <v>0</v>
      </c>
      <c r="BM43" s="27">
        <v>0</v>
      </c>
      <c r="BN43" s="36">
        <v>0</v>
      </c>
      <c r="BO43" s="26">
        <v>0</v>
      </c>
      <c r="BP43" s="26">
        <v>0</v>
      </c>
      <c r="BQ43" s="27">
        <v>0</v>
      </c>
      <c r="BR43" s="36">
        <v>0</v>
      </c>
      <c r="BS43" s="26">
        <v>0</v>
      </c>
      <c r="BT43" s="26">
        <v>0</v>
      </c>
      <c r="BU43" s="27">
        <v>0</v>
      </c>
      <c r="BV43" s="36">
        <v>0</v>
      </c>
      <c r="BW43" s="26">
        <v>0</v>
      </c>
      <c r="BX43" s="26">
        <v>0</v>
      </c>
      <c r="BY43" s="27">
        <v>0</v>
      </c>
      <c r="BZ43" s="36">
        <v>0</v>
      </c>
      <c r="CA43" s="26">
        <v>0</v>
      </c>
      <c r="CB43" s="26">
        <v>0</v>
      </c>
      <c r="CC43" s="27">
        <v>0</v>
      </c>
      <c r="CD43" s="36">
        <v>0</v>
      </c>
      <c r="CE43" s="26">
        <v>0</v>
      </c>
      <c r="CF43" s="26">
        <v>0</v>
      </c>
      <c r="CG43" s="27">
        <v>0</v>
      </c>
      <c r="CH43" s="36">
        <v>0</v>
      </c>
      <c r="CI43" s="26">
        <v>0</v>
      </c>
      <c r="CJ43" s="26">
        <v>0</v>
      </c>
      <c r="CK43" s="27">
        <v>0</v>
      </c>
      <c r="CL43" s="36">
        <v>0</v>
      </c>
      <c r="CM43" s="26">
        <v>0</v>
      </c>
      <c r="CN43" s="26">
        <v>0</v>
      </c>
      <c r="CO43" s="27">
        <v>0</v>
      </c>
      <c r="CP43" s="36">
        <v>0</v>
      </c>
      <c r="CQ43" s="26">
        <v>0</v>
      </c>
      <c r="CR43" s="26">
        <v>0</v>
      </c>
      <c r="CS43" s="27">
        <v>0</v>
      </c>
      <c r="CT43" s="36">
        <v>0</v>
      </c>
      <c r="CU43" s="26">
        <v>0</v>
      </c>
      <c r="CV43" s="26">
        <v>0</v>
      </c>
      <c r="CW43" s="27">
        <v>0</v>
      </c>
      <c r="CX43" s="36">
        <v>0</v>
      </c>
      <c r="CY43" s="26">
        <v>0</v>
      </c>
      <c r="CZ43" s="26">
        <v>0</v>
      </c>
      <c r="DA43" s="27">
        <v>0</v>
      </c>
      <c r="DB43" s="36">
        <v>0</v>
      </c>
      <c r="DC43" s="26">
        <v>0</v>
      </c>
      <c r="DD43" s="26">
        <v>0</v>
      </c>
      <c r="DE43" s="27">
        <v>0</v>
      </c>
      <c r="DF43" s="36">
        <v>0</v>
      </c>
      <c r="DG43" s="26">
        <v>0</v>
      </c>
      <c r="DH43" s="26">
        <v>0</v>
      </c>
      <c r="DI43" s="27">
        <v>0</v>
      </c>
      <c r="DJ43" s="36">
        <v>4</v>
      </c>
      <c r="DK43" s="26">
        <v>746.75</v>
      </c>
      <c r="DL43" s="26">
        <v>746.75</v>
      </c>
      <c r="DM43" s="27">
        <v>14935</v>
      </c>
      <c r="DN43" s="36">
        <v>12</v>
      </c>
      <c r="DO43" s="26">
        <v>2240.25</v>
      </c>
      <c r="DP43" s="26">
        <v>2987</v>
      </c>
      <c r="DQ43" s="27">
        <v>12694.75</v>
      </c>
      <c r="DR43" s="36">
        <v>12</v>
      </c>
      <c r="DS43" s="26">
        <v>2240.25</v>
      </c>
      <c r="DT43" s="26">
        <v>5227.25</v>
      </c>
      <c r="DU43" s="27">
        <v>10454.5</v>
      </c>
      <c r="DV43" s="36">
        <v>12</v>
      </c>
      <c r="DW43" s="26">
        <v>2240.25</v>
      </c>
      <c r="DX43" s="26">
        <v>7467.5</v>
      </c>
      <c r="DY43" s="27">
        <v>8214.25</v>
      </c>
      <c r="DZ43" s="36">
        <v>12</v>
      </c>
      <c r="EA43" s="26">
        <v>2240.25</v>
      </c>
      <c r="EB43" s="26">
        <v>9707.75</v>
      </c>
      <c r="EC43" s="27">
        <v>5974</v>
      </c>
      <c r="ED43" s="36">
        <v>12</v>
      </c>
      <c r="EE43" s="26">
        <v>2240.25</v>
      </c>
      <c r="EF43" s="26">
        <v>11913.17</v>
      </c>
      <c r="EG43" s="27">
        <v>3768.58</v>
      </c>
      <c r="EH43" s="36">
        <v>12</v>
      </c>
      <c r="EI43" s="26">
        <v>2240.25</v>
      </c>
      <c r="EJ43" s="26">
        <v>14153.42</v>
      </c>
      <c r="EK43" s="27">
        <v>1528.33</v>
      </c>
      <c r="EL43" s="36" cm="1">
        <f t="array" ref="EL43">+_xlfn.IFS(YEAR($A43)&gt;YEAR(EL$6),0,YEAR(EL$6)=YEAR($A43),13-MONTH($A43),AND(EK43&lt;$L43,YEAR(EL$6)=YEAR($B43)),IF(MONTH($B43)&lt;EK43/$M43,MONTH($B43),EK43/$M43),EK43&lt;$L43,EK43/$M43,YEAR(EL$6)=YEAR($B43),MONTH($B43),AND(YEAR(EL$6)&gt;YEAR($B43),NOT(ISBLANK($B43))),0,YEAR(EL$6)&gt;YEAR($A43),12,EL$6&lt;$A43,0,YEAR(EH$6)=YEAR($B43),0)</f>
        <v>8.1865684633411444</v>
      </c>
      <c r="EM43" s="26">
        <f t="shared" si="2"/>
        <v>1528.33</v>
      </c>
      <c r="EN43" s="26">
        <f t="shared" si="3"/>
        <v>15681.75</v>
      </c>
      <c r="EO43" s="27">
        <f t="shared" si="4"/>
        <v>0</v>
      </c>
      <c r="EP43" s="28">
        <f t="shared" si="5"/>
        <v>0</v>
      </c>
      <c r="EQ43" s="34">
        <f t="shared" si="6"/>
        <v>560.0625</v>
      </c>
      <c r="ES43" s="21">
        <f>IFERROR(IF(VLOOKUP(D43,'DIV CHANGE'!A:D,3,FALSE)="", E43, VLOOKUP(D43,'DIV CHANGE'!A:D,3,FALSE)), E43)</f>
        <v>1</v>
      </c>
      <c r="ET43" s="21" t="str">
        <f t="shared" si="7"/>
        <v>SAME</v>
      </c>
      <c r="EU43" s="24">
        <v>43353</v>
      </c>
    </row>
    <row r="44" spans="1:151" ht="12.75">
      <c r="A44" s="29">
        <v>43504</v>
      </c>
      <c r="B44" s="24"/>
      <c r="C44" s="77">
        <v>390</v>
      </c>
      <c r="D44" s="21" t="s">
        <v>111</v>
      </c>
      <c r="E44" s="21">
        <v>2</v>
      </c>
      <c r="F44" s="21" t="s">
        <v>100</v>
      </c>
      <c r="G44" s="21" t="s">
        <v>112</v>
      </c>
      <c r="H44" s="55">
        <v>12621.25</v>
      </c>
      <c r="I44" s="22">
        <v>7</v>
      </c>
      <c r="J44" s="25">
        <v>2000</v>
      </c>
      <c r="K44" s="25">
        <v>0</v>
      </c>
      <c r="L44" s="25">
        <f t="shared" si="0"/>
        <v>1517.3214285714287</v>
      </c>
      <c r="M44" s="37">
        <f t="shared" si="1"/>
        <v>126.44345238095239</v>
      </c>
      <c r="N44" s="36">
        <v>0</v>
      </c>
      <c r="O44" s="26">
        <v>0</v>
      </c>
      <c r="P44" s="26">
        <v>0</v>
      </c>
      <c r="Q44" s="27">
        <v>0</v>
      </c>
      <c r="R44" s="36">
        <v>0</v>
      </c>
      <c r="S44" s="26">
        <v>0</v>
      </c>
      <c r="T44" s="26">
        <v>0</v>
      </c>
      <c r="U44" s="27">
        <v>0</v>
      </c>
      <c r="V44" s="36">
        <v>0</v>
      </c>
      <c r="W44" s="26">
        <v>0</v>
      </c>
      <c r="X44" s="26">
        <v>0</v>
      </c>
      <c r="Y44" s="27">
        <v>0</v>
      </c>
      <c r="Z44" s="36">
        <v>0</v>
      </c>
      <c r="AA44" s="26">
        <v>0</v>
      </c>
      <c r="AB44" s="26">
        <v>0</v>
      </c>
      <c r="AC44" s="27">
        <v>0</v>
      </c>
      <c r="AD44" s="36">
        <v>0</v>
      </c>
      <c r="AE44" s="26">
        <v>0</v>
      </c>
      <c r="AF44" s="26">
        <v>0</v>
      </c>
      <c r="AG44" s="27">
        <v>0</v>
      </c>
      <c r="AH44" s="36">
        <v>0</v>
      </c>
      <c r="AI44" s="26">
        <v>0</v>
      </c>
      <c r="AJ44" s="26">
        <v>0</v>
      </c>
      <c r="AK44" s="27">
        <v>0</v>
      </c>
      <c r="AL44" s="36">
        <v>0</v>
      </c>
      <c r="AM44" s="26">
        <v>0</v>
      </c>
      <c r="AN44" s="26">
        <v>0</v>
      </c>
      <c r="AO44" s="27">
        <v>0</v>
      </c>
      <c r="AP44" s="36">
        <v>0</v>
      </c>
      <c r="AQ44" s="26">
        <v>0</v>
      </c>
      <c r="AR44" s="26">
        <v>0</v>
      </c>
      <c r="AS44" s="27">
        <v>0</v>
      </c>
      <c r="AT44" s="36">
        <v>0</v>
      </c>
      <c r="AU44" s="26">
        <v>0</v>
      </c>
      <c r="AV44" s="26">
        <v>0</v>
      </c>
      <c r="AW44" s="27">
        <v>0</v>
      </c>
      <c r="AX44" s="36">
        <v>0</v>
      </c>
      <c r="AY44" s="26">
        <v>0</v>
      </c>
      <c r="AZ44" s="26">
        <v>0</v>
      </c>
      <c r="BA44" s="27">
        <v>0</v>
      </c>
      <c r="BB44" s="36">
        <v>0</v>
      </c>
      <c r="BC44" s="26">
        <v>0</v>
      </c>
      <c r="BD44" s="26">
        <v>0</v>
      </c>
      <c r="BE44" s="27">
        <v>0</v>
      </c>
      <c r="BF44" s="36">
        <v>0</v>
      </c>
      <c r="BG44" s="26">
        <v>0</v>
      </c>
      <c r="BH44" s="26">
        <v>0</v>
      </c>
      <c r="BI44" s="27">
        <v>0</v>
      </c>
      <c r="BJ44" s="36">
        <v>0</v>
      </c>
      <c r="BK44" s="26">
        <v>0</v>
      </c>
      <c r="BL44" s="26">
        <v>0</v>
      </c>
      <c r="BM44" s="27">
        <v>0</v>
      </c>
      <c r="BN44" s="36">
        <v>0</v>
      </c>
      <c r="BO44" s="26">
        <v>0</v>
      </c>
      <c r="BP44" s="26">
        <v>0</v>
      </c>
      <c r="BQ44" s="27">
        <v>0</v>
      </c>
      <c r="BR44" s="36">
        <v>0</v>
      </c>
      <c r="BS44" s="26">
        <v>0</v>
      </c>
      <c r="BT44" s="26">
        <v>0</v>
      </c>
      <c r="BU44" s="27">
        <v>0</v>
      </c>
      <c r="BV44" s="36">
        <v>0</v>
      </c>
      <c r="BW44" s="26">
        <v>0</v>
      </c>
      <c r="BX44" s="26">
        <v>0</v>
      </c>
      <c r="BY44" s="27">
        <v>0</v>
      </c>
      <c r="BZ44" s="36">
        <v>0</v>
      </c>
      <c r="CA44" s="26">
        <v>0</v>
      </c>
      <c r="CB44" s="26">
        <v>0</v>
      </c>
      <c r="CC44" s="27">
        <v>0</v>
      </c>
      <c r="CD44" s="36">
        <v>0</v>
      </c>
      <c r="CE44" s="26">
        <v>0</v>
      </c>
      <c r="CF44" s="26">
        <v>0</v>
      </c>
      <c r="CG44" s="27">
        <v>0</v>
      </c>
      <c r="CH44" s="36">
        <v>0</v>
      </c>
      <c r="CI44" s="26">
        <v>0</v>
      </c>
      <c r="CJ44" s="26">
        <v>0</v>
      </c>
      <c r="CK44" s="27">
        <v>0</v>
      </c>
      <c r="CL44" s="36">
        <v>0</v>
      </c>
      <c r="CM44" s="26">
        <v>0</v>
      </c>
      <c r="CN44" s="26">
        <v>0</v>
      </c>
      <c r="CO44" s="27">
        <v>0</v>
      </c>
      <c r="CP44" s="36">
        <v>0</v>
      </c>
      <c r="CQ44" s="26">
        <v>0</v>
      </c>
      <c r="CR44" s="26">
        <v>0</v>
      </c>
      <c r="CS44" s="27">
        <v>0</v>
      </c>
      <c r="CT44" s="36">
        <v>0</v>
      </c>
      <c r="CU44" s="26">
        <v>0</v>
      </c>
      <c r="CV44" s="26">
        <v>0</v>
      </c>
      <c r="CW44" s="27">
        <v>0</v>
      </c>
      <c r="CX44" s="36">
        <v>0</v>
      </c>
      <c r="CY44" s="26">
        <v>0</v>
      </c>
      <c r="CZ44" s="26">
        <v>0</v>
      </c>
      <c r="DA44" s="27">
        <v>0</v>
      </c>
      <c r="DB44" s="36">
        <v>0</v>
      </c>
      <c r="DC44" s="26">
        <v>0</v>
      </c>
      <c r="DD44" s="26">
        <v>0</v>
      </c>
      <c r="DE44" s="27">
        <v>0</v>
      </c>
      <c r="DF44" s="36">
        <v>0</v>
      </c>
      <c r="DG44" s="26">
        <v>0</v>
      </c>
      <c r="DH44" s="26">
        <v>0</v>
      </c>
      <c r="DI44" s="27">
        <v>0</v>
      </c>
      <c r="DJ44" s="36">
        <v>0</v>
      </c>
      <c r="DK44" s="26">
        <v>0</v>
      </c>
      <c r="DL44" s="26">
        <v>0</v>
      </c>
      <c r="DM44" s="27">
        <v>0</v>
      </c>
      <c r="DN44" s="36">
        <v>11</v>
      </c>
      <c r="DO44" s="26">
        <v>1390.8779761904764</v>
      </c>
      <c r="DP44" s="26">
        <v>1390.8779761904764</v>
      </c>
      <c r="DQ44" s="27">
        <v>9230.3720238095229</v>
      </c>
      <c r="DR44" s="36">
        <v>12</v>
      </c>
      <c r="DS44" s="26">
        <v>1517.3214285714287</v>
      </c>
      <c r="DT44" s="26">
        <v>2908.199404761905</v>
      </c>
      <c r="DU44" s="27">
        <v>7713.0505952380954</v>
      </c>
      <c r="DV44" s="36">
        <v>12</v>
      </c>
      <c r="DW44" s="26">
        <v>1517.3214285714287</v>
      </c>
      <c r="DX44" s="26">
        <v>4425.5208333333339</v>
      </c>
      <c r="DY44" s="27">
        <v>6195.7291666666661</v>
      </c>
      <c r="DZ44" s="36">
        <v>12</v>
      </c>
      <c r="EA44" s="26">
        <v>1517.3214285714287</v>
      </c>
      <c r="EB44" s="26">
        <v>5942.8422619047624</v>
      </c>
      <c r="EC44" s="27">
        <v>4678.4077380952376</v>
      </c>
      <c r="ED44" s="36">
        <v>12</v>
      </c>
      <c r="EE44" s="26">
        <v>1517.3214285714287</v>
      </c>
      <c r="EF44" s="26">
        <v>7226.23</v>
      </c>
      <c r="EG44" s="27">
        <v>3395.0200000000004</v>
      </c>
      <c r="EH44" s="36">
        <v>12</v>
      </c>
      <c r="EI44" s="26">
        <v>1517.3214285714287</v>
      </c>
      <c r="EJ44" s="26">
        <v>8743.5514285714289</v>
      </c>
      <c r="EK44" s="27">
        <v>1877.7</v>
      </c>
      <c r="EL44" s="36" cm="1">
        <f t="array" ref="EL44">+_xlfn.IFS(YEAR($A44)&gt;YEAR(EL$6),0,YEAR(EL$6)=YEAR($A44),13-MONTH($A44),AND(EK44&lt;$L44,YEAR(EL$6)=YEAR($B44)),IF(MONTH($B44)&lt;EK44/$M44,MONTH($B44),EK44/$M44),EK44&lt;$L44,EK44/$M44,YEAR(EL$6)=YEAR($B44),MONTH($B44),AND(YEAR(EL$6)&gt;YEAR($B44),NOT(ISBLANK($B44))),0,YEAR(EL$6)&gt;YEAR($A44),12,EL$6&lt;$A44,0,YEAR(EH$6)=YEAR($B44),0)</f>
        <v>12</v>
      </c>
      <c r="EM44" s="26">
        <f t="shared" si="2"/>
        <v>1517.3214285714287</v>
      </c>
      <c r="EN44" s="26">
        <f t="shared" si="3"/>
        <v>10260.872857142858</v>
      </c>
      <c r="EO44" s="27">
        <f t="shared" si="4"/>
        <v>360.38</v>
      </c>
      <c r="EP44" s="28">
        <f t="shared" si="5"/>
        <v>2.8501278098152287</v>
      </c>
      <c r="EQ44" s="34">
        <f t="shared" si="6"/>
        <v>379.33035714285717</v>
      </c>
      <c r="ES44" s="21">
        <f>IFERROR(IF(VLOOKUP(D44,'DIV CHANGE'!A:D,3,FALSE)="", E44, VLOOKUP(D44,'DIV CHANGE'!A:D,3,FALSE)), E44)</f>
        <v>2</v>
      </c>
      <c r="ET44" s="21" t="str">
        <f t="shared" si="7"/>
        <v>SAME</v>
      </c>
      <c r="EU44" s="24">
        <v>43504</v>
      </c>
    </row>
    <row r="45" spans="1:151" ht="12.75">
      <c r="A45" s="29">
        <v>43504</v>
      </c>
      <c r="B45" s="24"/>
      <c r="C45" s="35">
        <v>391</v>
      </c>
      <c r="D45" s="21" t="s">
        <v>113</v>
      </c>
      <c r="E45" s="21">
        <v>2</v>
      </c>
      <c r="F45" s="21" t="s">
        <v>100</v>
      </c>
      <c r="G45" s="21" t="s">
        <v>114</v>
      </c>
      <c r="H45" s="55">
        <v>12621.25</v>
      </c>
      <c r="I45" s="22">
        <v>7</v>
      </c>
      <c r="J45" s="25">
        <v>2000</v>
      </c>
      <c r="K45" s="25">
        <v>0</v>
      </c>
      <c r="L45" s="25">
        <f t="shared" si="0"/>
        <v>1517.3214285714287</v>
      </c>
      <c r="M45" s="37">
        <f t="shared" si="1"/>
        <v>126.44345238095239</v>
      </c>
      <c r="N45" s="36">
        <v>0</v>
      </c>
      <c r="O45" s="26">
        <v>0</v>
      </c>
      <c r="P45" s="26">
        <v>0</v>
      </c>
      <c r="Q45" s="27">
        <v>0</v>
      </c>
      <c r="R45" s="36">
        <v>0</v>
      </c>
      <c r="S45" s="26">
        <v>0</v>
      </c>
      <c r="T45" s="26">
        <v>0</v>
      </c>
      <c r="U45" s="27">
        <v>0</v>
      </c>
      <c r="V45" s="36">
        <v>0</v>
      </c>
      <c r="W45" s="26">
        <v>0</v>
      </c>
      <c r="X45" s="26">
        <v>0</v>
      </c>
      <c r="Y45" s="27">
        <v>0</v>
      </c>
      <c r="Z45" s="36">
        <v>0</v>
      </c>
      <c r="AA45" s="26">
        <v>0</v>
      </c>
      <c r="AB45" s="26">
        <v>0</v>
      </c>
      <c r="AC45" s="27">
        <v>0</v>
      </c>
      <c r="AD45" s="36">
        <v>0</v>
      </c>
      <c r="AE45" s="26">
        <v>0</v>
      </c>
      <c r="AF45" s="26">
        <v>0</v>
      </c>
      <c r="AG45" s="27">
        <v>0</v>
      </c>
      <c r="AH45" s="36">
        <v>0</v>
      </c>
      <c r="AI45" s="26">
        <v>0</v>
      </c>
      <c r="AJ45" s="26">
        <v>0</v>
      </c>
      <c r="AK45" s="27">
        <v>0</v>
      </c>
      <c r="AL45" s="36">
        <v>0</v>
      </c>
      <c r="AM45" s="26">
        <v>0</v>
      </c>
      <c r="AN45" s="26">
        <v>0</v>
      </c>
      <c r="AO45" s="27">
        <v>0</v>
      </c>
      <c r="AP45" s="36">
        <v>0</v>
      </c>
      <c r="AQ45" s="26">
        <v>0</v>
      </c>
      <c r="AR45" s="26">
        <v>0</v>
      </c>
      <c r="AS45" s="27">
        <v>0</v>
      </c>
      <c r="AT45" s="36">
        <v>0</v>
      </c>
      <c r="AU45" s="26">
        <v>0</v>
      </c>
      <c r="AV45" s="26">
        <v>0</v>
      </c>
      <c r="AW45" s="27">
        <v>0</v>
      </c>
      <c r="AX45" s="36">
        <v>0</v>
      </c>
      <c r="AY45" s="26">
        <v>0</v>
      </c>
      <c r="AZ45" s="26">
        <v>0</v>
      </c>
      <c r="BA45" s="27">
        <v>0</v>
      </c>
      <c r="BB45" s="36">
        <v>0</v>
      </c>
      <c r="BC45" s="26">
        <v>0</v>
      </c>
      <c r="BD45" s="26">
        <v>0</v>
      </c>
      <c r="BE45" s="27">
        <v>0</v>
      </c>
      <c r="BF45" s="36">
        <v>0</v>
      </c>
      <c r="BG45" s="26">
        <v>0</v>
      </c>
      <c r="BH45" s="26">
        <v>0</v>
      </c>
      <c r="BI45" s="27">
        <v>0</v>
      </c>
      <c r="BJ45" s="36">
        <v>0</v>
      </c>
      <c r="BK45" s="26">
        <v>0</v>
      </c>
      <c r="BL45" s="26">
        <v>0</v>
      </c>
      <c r="BM45" s="27">
        <v>0</v>
      </c>
      <c r="BN45" s="36">
        <v>0</v>
      </c>
      <c r="BO45" s="26">
        <v>0</v>
      </c>
      <c r="BP45" s="26">
        <v>0</v>
      </c>
      <c r="BQ45" s="27">
        <v>0</v>
      </c>
      <c r="BR45" s="36">
        <v>0</v>
      </c>
      <c r="BS45" s="26">
        <v>0</v>
      </c>
      <c r="BT45" s="26">
        <v>0</v>
      </c>
      <c r="BU45" s="27">
        <v>0</v>
      </c>
      <c r="BV45" s="36">
        <v>0</v>
      </c>
      <c r="BW45" s="26">
        <v>0</v>
      </c>
      <c r="BX45" s="26">
        <v>0</v>
      </c>
      <c r="BY45" s="27">
        <v>0</v>
      </c>
      <c r="BZ45" s="36">
        <v>0</v>
      </c>
      <c r="CA45" s="26">
        <v>0</v>
      </c>
      <c r="CB45" s="26">
        <v>0</v>
      </c>
      <c r="CC45" s="27">
        <v>0</v>
      </c>
      <c r="CD45" s="36">
        <v>0</v>
      </c>
      <c r="CE45" s="26">
        <v>0</v>
      </c>
      <c r="CF45" s="26">
        <v>0</v>
      </c>
      <c r="CG45" s="27">
        <v>0</v>
      </c>
      <c r="CH45" s="36">
        <v>0</v>
      </c>
      <c r="CI45" s="26">
        <v>0</v>
      </c>
      <c r="CJ45" s="26">
        <v>0</v>
      </c>
      <c r="CK45" s="27">
        <v>0</v>
      </c>
      <c r="CL45" s="36">
        <v>0</v>
      </c>
      <c r="CM45" s="26">
        <v>0</v>
      </c>
      <c r="CN45" s="26">
        <v>0</v>
      </c>
      <c r="CO45" s="27">
        <v>0</v>
      </c>
      <c r="CP45" s="36">
        <v>0</v>
      </c>
      <c r="CQ45" s="26">
        <v>0</v>
      </c>
      <c r="CR45" s="26">
        <v>0</v>
      </c>
      <c r="CS45" s="27">
        <v>0</v>
      </c>
      <c r="CT45" s="36">
        <v>0</v>
      </c>
      <c r="CU45" s="26">
        <v>0</v>
      </c>
      <c r="CV45" s="26">
        <v>0</v>
      </c>
      <c r="CW45" s="27">
        <v>0</v>
      </c>
      <c r="CX45" s="36">
        <v>0</v>
      </c>
      <c r="CY45" s="26">
        <v>0</v>
      </c>
      <c r="CZ45" s="26">
        <v>0</v>
      </c>
      <c r="DA45" s="27">
        <v>0</v>
      </c>
      <c r="DB45" s="36">
        <v>0</v>
      </c>
      <c r="DC45" s="26">
        <v>0</v>
      </c>
      <c r="DD45" s="26">
        <v>0</v>
      </c>
      <c r="DE45" s="27">
        <v>0</v>
      </c>
      <c r="DF45" s="36">
        <v>0</v>
      </c>
      <c r="DG45" s="26">
        <v>0</v>
      </c>
      <c r="DH45" s="26">
        <v>0</v>
      </c>
      <c r="DI45" s="27">
        <v>0</v>
      </c>
      <c r="DJ45" s="36">
        <v>0</v>
      </c>
      <c r="DK45" s="26">
        <v>0</v>
      </c>
      <c r="DL45" s="26">
        <v>0</v>
      </c>
      <c r="DM45" s="27">
        <v>0</v>
      </c>
      <c r="DN45" s="36">
        <v>11</v>
      </c>
      <c r="DO45" s="26">
        <v>1390.8779761904764</v>
      </c>
      <c r="DP45" s="26">
        <v>1390.8779761904764</v>
      </c>
      <c r="DQ45" s="27">
        <v>9230.3720238095229</v>
      </c>
      <c r="DR45" s="36">
        <v>12</v>
      </c>
      <c r="DS45" s="26">
        <v>1517.3214285714287</v>
      </c>
      <c r="DT45" s="26">
        <v>2908.199404761905</v>
      </c>
      <c r="DU45" s="27">
        <v>7713.0505952380954</v>
      </c>
      <c r="DV45" s="36">
        <v>12</v>
      </c>
      <c r="DW45" s="26">
        <v>1517.3214285714287</v>
      </c>
      <c r="DX45" s="26">
        <v>4425.5208333333339</v>
      </c>
      <c r="DY45" s="27">
        <v>6195.7291666666661</v>
      </c>
      <c r="DZ45" s="36">
        <v>12</v>
      </c>
      <c r="EA45" s="26">
        <v>1517.3214285714287</v>
      </c>
      <c r="EB45" s="26">
        <v>5942.8422619047624</v>
      </c>
      <c r="EC45" s="27">
        <v>4678.4077380952376</v>
      </c>
      <c r="ED45" s="36">
        <v>12</v>
      </c>
      <c r="EE45" s="26">
        <v>1517.3214285714287</v>
      </c>
      <c r="EF45" s="26">
        <v>7226.23</v>
      </c>
      <c r="EG45" s="27">
        <v>3395.0200000000004</v>
      </c>
      <c r="EH45" s="36">
        <v>12</v>
      </c>
      <c r="EI45" s="26">
        <v>1517.3214285714287</v>
      </c>
      <c r="EJ45" s="26">
        <v>8743.5514285714289</v>
      </c>
      <c r="EK45" s="27">
        <v>1877.7</v>
      </c>
      <c r="EL45" s="36" cm="1">
        <f t="array" ref="EL45">+_xlfn.IFS(YEAR($A45)&gt;YEAR(EL$6),0,YEAR(EL$6)=YEAR($A45),13-MONTH($A45),AND(EK45&lt;$L45,YEAR(EL$6)=YEAR($B45)),IF(MONTH($B45)&lt;EK45/$M45,MONTH($B45),EK45/$M45),EK45&lt;$L45,EK45/$M45,YEAR(EL$6)=YEAR($B45),MONTH($B45),AND(YEAR(EL$6)&gt;YEAR($B45),NOT(ISBLANK($B45))),0,YEAR(EL$6)&gt;YEAR($A45),12,EL$6&lt;$A45,0,YEAR(EH$6)=YEAR($B45),0)</f>
        <v>12</v>
      </c>
      <c r="EM45" s="26">
        <f t="shared" si="2"/>
        <v>1517.3214285714287</v>
      </c>
      <c r="EN45" s="26">
        <f t="shared" si="3"/>
        <v>10260.872857142858</v>
      </c>
      <c r="EO45" s="27">
        <f t="shared" si="4"/>
        <v>360.38</v>
      </c>
      <c r="EP45" s="28">
        <f t="shared" si="5"/>
        <v>2.8501278098152287</v>
      </c>
      <c r="EQ45" s="34">
        <f t="shared" si="6"/>
        <v>379.33035714285717</v>
      </c>
      <c r="ES45" s="21">
        <f>IFERROR(IF(VLOOKUP(D45,'DIV CHANGE'!A:D,3,FALSE)="", E45, VLOOKUP(D45,'DIV CHANGE'!A:D,3,FALSE)), E45)</f>
        <v>2</v>
      </c>
      <c r="ET45" s="21" t="str">
        <f t="shared" si="7"/>
        <v>SAME</v>
      </c>
      <c r="EU45" s="24">
        <v>43504</v>
      </c>
    </row>
    <row r="46" spans="1:151" ht="12.75">
      <c r="A46" s="29">
        <v>43921</v>
      </c>
      <c r="B46" s="24"/>
      <c r="C46" s="35">
        <v>557</v>
      </c>
      <c r="D46" s="21" t="s">
        <v>115</v>
      </c>
      <c r="E46" s="21">
        <v>2</v>
      </c>
      <c r="F46" s="21" t="s">
        <v>100</v>
      </c>
      <c r="G46" s="21" t="s">
        <v>116</v>
      </c>
      <c r="H46" s="55">
        <v>3983.93</v>
      </c>
      <c r="I46" s="22">
        <v>5</v>
      </c>
      <c r="J46" s="25">
        <v>0</v>
      </c>
      <c r="K46" s="25">
        <v>0</v>
      </c>
      <c r="L46" s="25">
        <f t="shared" si="0"/>
        <v>796.78599999999994</v>
      </c>
      <c r="M46" s="37">
        <f t="shared" si="1"/>
        <v>66.398833333333329</v>
      </c>
      <c r="N46" s="36"/>
      <c r="O46" s="26"/>
      <c r="P46" s="26"/>
      <c r="Q46" s="27"/>
      <c r="R46" s="36"/>
      <c r="S46" s="26"/>
      <c r="T46" s="26"/>
      <c r="U46" s="27"/>
      <c r="V46" s="36"/>
      <c r="W46" s="26"/>
      <c r="X46" s="26"/>
      <c r="Y46" s="27"/>
      <c r="Z46" s="36"/>
      <c r="AA46" s="26"/>
      <c r="AB46" s="26"/>
      <c r="AC46" s="27"/>
      <c r="AD46" s="36"/>
      <c r="AE46" s="26"/>
      <c r="AF46" s="26"/>
      <c r="AG46" s="27"/>
      <c r="AH46" s="36"/>
      <c r="AI46" s="26"/>
      <c r="AJ46" s="26"/>
      <c r="AK46" s="27"/>
      <c r="AL46" s="36"/>
      <c r="AM46" s="26"/>
      <c r="AN46" s="26"/>
      <c r="AO46" s="27"/>
      <c r="AP46" s="36"/>
      <c r="AQ46" s="26"/>
      <c r="AR46" s="26"/>
      <c r="AS46" s="27"/>
      <c r="AT46" s="36"/>
      <c r="AU46" s="26"/>
      <c r="AV46" s="26"/>
      <c r="AW46" s="27"/>
      <c r="AX46" s="36"/>
      <c r="AY46" s="26"/>
      <c r="AZ46" s="26"/>
      <c r="BA46" s="27"/>
      <c r="BB46" s="36"/>
      <c r="BC46" s="26"/>
      <c r="BD46" s="26"/>
      <c r="BE46" s="27"/>
      <c r="BF46" s="36"/>
      <c r="BG46" s="26"/>
      <c r="BH46" s="26"/>
      <c r="BI46" s="27"/>
      <c r="BJ46" s="36"/>
      <c r="BK46" s="26"/>
      <c r="BL46" s="26"/>
      <c r="BM46" s="27"/>
      <c r="BN46" s="36"/>
      <c r="BO46" s="26"/>
      <c r="BP46" s="26"/>
      <c r="BQ46" s="27"/>
      <c r="BR46" s="36"/>
      <c r="BS46" s="26"/>
      <c r="BT46" s="26"/>
      <c r="BU46" s="27"/>
      <c r="BV46" s="36"/>
      <c r="BW46" s="26"/>
      <c r="BX46" s="26"/>
      <c r="BY46" s="27"/>
      <c r="BZ46" s="36"/>
      <c r="CA46" s="26"/>
      <c r="CB46" s="26"/>
      <c r="CC46" s="27"/>
      <c r="CD46" s="36"/>
      <c r="CE46" s="26"/>
      <c r="CF46" s="26"/>
      <c r="CG46" s="27"/>
      <c r="CH46" s="36"/>
      <c r="CI46" s="26"/>
      <c r="CJ46" s="26"/>
      <c r="CK46" s="27"/>
      <c r="CL46" s="36"/>
      <c r="CM46" s="26"/>
      <c r="CN46" s="26"/>
      <c r="CO46" s="27"/>
      <c r="CP46" s="36"/>
      <c r="CQ46" s="26"/>
      <c r="CR46" s="26"/>
      <c r="CS46" s="27"/>
      <c r="CT46" s="36"/>
      <c r="CU46" s="26"/>
      <c r="CV46" s="26"/>
      <c r="CW46" s="27"/>
      <c r="CX46" s="36"/>
      <c r="CY46" s="26"/>
      <c r="CZ46" s="26"/>
      <c r="DA46" s="27"/>
      <c r="DB46" s="36"/>
      <c r="DC46" s="26"/>
      <c r="DD46" s="26"/>
      <c r="DE46" s="27"/>
      <c r="DF46" s="36"/>
      <c r="DG46" s="26"/>
      <c r="DH46" s="26"/>
      <c r="DI46" s="27"/>
      <c r="DJ46" s="36"/>
      <c r="DK46" s="26"/>
      <c r="DL46" s="26"/>
      <c r="DM46" s="27"/>
      <c r="DN46" s="36"/>
      <c r="DO46" s="26"/>
      <c r="DP46" s="26"/>
      <c r="DQ46" s="27"/>
      <c r="DR46" s="36"/>
      <c r="DS46" s="26"/>
      <c r="DT46" s="26"/>
      <c r="DU46" s="27"/>
      <c r="DV46" s="36"/>
      <c r="DW46" s="26"/>
      <c r="DX46" s="26"/>
      <c r="DY46" s="27"/>
      <c r="DZ46" s="36"/>
      <c r="EA46" s="26"/>
      <c r="EB46" s="26"/>
      <c r="EC46" s="27"/>
      <c r="ED46" s="36">
        <v>12</v>
      </c>
      <c r="EE46" s="26">
        <v>796.79</v>
      </c>
      <c r="EF46" s="26">
        <v>2987.96</v>
      </c>
      <c r="EG46" s="27">
        <v>995.97</v>
      </c>
      <c r="EH46" s="36">
        <v>12</v>
      </c>
      <c r="EI46" s="26">
        <v>796.78599999999994</v>
      </c>
      <c r="EJ46" s="26">
        <v>3784.7460000000001</v>
      </c>
      <c r="EK46" s="27">
        <v>199.18</v>
      </c>
      <c r="EL46" s="36" cm="1">
        <f t="array" ref="EL46">+_xlfn.IFS(YEAR($A46)&gt;YEAR(EL$6),0,YEAR(EL$6)=YEAR($A46),13-MONTH($A46),AND(EK46&lt;$L46,YEAR(EL$6)=YEAR($B46)),IF(MONTH($B46)&lt;EK46/$M46,MONTH($B46),EK46/$M46),EK46&lt;$L46,EK46/$M46,YEAR(EL$6)=YEAR($B46),MONTH($B46),AND(YEAR(EL$6)&gt;YEAR($B46),NOT(ISBLANK($B46))),0,YEAR(EL$6)&gt;YEAR($A46),12,EL$6&lt;$A46,0,YEAR(EH$6)=YEAR($B46),0)</f>
        <v>2.999751501657911</v>
      </c>
      <c r="EM46" s="26">
        <f t="shared" si="2"/>
        <v>199.18</v>
      </c>
      <c r="EN46" s="26">
        <f t="shared" si="3"/>
        <v>3983.9259999999999</v>
      </c>
      <c r="EO46" s="27">
        <f t="shared" si="4"/>
        <v>0</v>
      </c>
      <c r="EP46" s="28">
        <f t="shared" si="5"/>
        <v>0</v>
      </c>
      <c r="EQ46" s="34">
        <f t="shared" si="6"/>
        <v>199.18</v>
      </c>
      <c r="ES46" s="21">
        <f>IFERROR(IF(VLOOKUP(D46,'DIV CHANGE'!A:D,3,FALSE)="", E46, VLOOKUP(D46,'DIV CHANGE'!A:D,3,FALSE)), E46)</f>
        <v>2</v>
      </c>
      <c r="ET46" s="21" t="str">
        <f t="shared" si="7"/>
        <v>SAME</v>
      </c>
      <c r="EU46" s="24"/>
    </row>
    <row r="47" spans="1:151" ht="12.75">
      <c r="A47" s="29">
        <v>44103</v>
      </c>
      <c r="B47" s="24"/>
      <c r="C47" s="35">
        <v>552</v>
      </c>
      <c r="D47" s="21" t="s">
        <v>117</v>
      </c>
      <c r="E47" s="21">
        <v>2</v>
      </c>
      <c r="F47" s="21" t="s">
        <v>100</v>
      </c>
      <c r="G47" s="21" t="s">
        <v>118</v>
      </c>
      <c r="H47" s="55">
        <v>9646</v>
      </c>
      <c r="I47" s="22">
        <v>5</v>
      </c>
      <c r="J47" s="25">
        <v>0</v>
      </c>
      <c r="K47" s="25">
        <v>0</v>
      </c>
      <c r="L47" s="25">
        <f t="shared" si="0"/>
        <v>1929.2</v>
      </c>
      <c r="M47" s="37">
        <f t="shared" si="1"/>
        <v>160.76666666666668</v>
      </c>
      <c r="N47" s="36">
        <v>0</v>
      </c>
      <c r="O47" s="26">
        <v>0</v>
      </c>
      <c r="P47" s="26">
        <v>0</v>
      </c>
      <c r="Q47" s="27">
        <v>0</v>
      </c>
      <c r="R47" s="36">
        <v>0</v>
      </c>
      <c r="S47" s="26">
        <v>0</v>
      </c>
      <c r="T47" s="26">
        <v>0</v>
      </c>
      <c r="U47" s="27">
        <v>0</v>
      </c>
      <c r="V47" s="36">
        <v>0</v>
      </c>
      <c r="W47" s="26">
        <v>0</v>
      </c>
      <c r="X47" s="26">
        <v>0</v>
      </c>
      <c r="Y47" s="27">
        <v>0</v>
      </c>
      <c r="Z47" s="36">
        <v>0</v>
      </c>
      <c r="AA47" s="26">
        <v>0</v>
      </c>
      <c r="AB47" s="26">
        <v>0</v>
      </c>
      <c r="AC47" s="27">
        <v>0</v>
      </c>
      <c r="AD47" s="36">
        <v>0</v>
      </c>
      <c r="AE47" s="26">
        <v>0</v>
      </c>
      <c r="AF47" s="26">
        <v>0</v>
      </c>
      <c r="AG47" s="27">
        <v>0</v>
      </c>
      <c r="AH47" s="36">
        <v>0</v>
      </c>
      <c r="AI47" s="26">
        <v>0</v>
      </c>
      <c r="AJ47" s="26">
        <v>0</v>
      </c>
      <c r="AK47" s="27">
        <v>0</v>
      </c>
      <c r="AL47" s="36">
        <v>0</v>
      </c>
      <c r="AM47" s="26">
        <v>0</v>
      </c>
      <c r="AN47" s="26">
        <v>0</v>
      </c>
      <c r="AO47" s="27">
        <v>0</v>
      </c>
      <c r="AP47" s="36">
        <v>0</v>
      </c>
      <c r="AQ47" s="26">
        <v>0</v>
      </c>
      <c r="AR47" s="26">
        <v>0</v>
      </c>
      <c r="AS47" s="27">
        <v>0</v>
      </c>
      <c r="AT47" s="36">
        <v>0</v>
      </c>
      <c r="AU47" s="26">
        <v>0</v>
      </c>
      <c r="AV47" s="26">
        <v>0</v>
      </c>
      <c r="AW47" s="27">
        <v>0</v>
      </c>
      <c r="AX47" s="36">
        <v>0</v>
      </c>
      <c r="AY47" s="26">
        <v>0</v>
      </c>
      <c r="AZ47" s="26">
        <v>0</v>
      </c>
      <c r="BA47" s="27">
        <v>0</v>
      </c>
      <c r="BB47" s="36">
        <v>0</v>
      </c>
      <c r="BC47" s="26">
        <v>0</v>
      </c>
      <c r="BD47" s="26">
        <v>0</v>
      </c>
      <c r="BE47" s="27">
        <v>0</v>
      </c>
      <c r="BF47" s="36">
        <v>0</v>
      </c>
      <c r="BG47" s="26">
        <v>0</v>
      </c>
      <c r="BH47" s="26">
        <v>0</v>
      </c>
      <c r="BI47" s="27">
        <v>0</v>
      </c>
      <c r="BJ47" s="36">
        <v>0</v>
      </c>
      <c r="BK47" s="26">
        <v>0</v>
      </c>
      <c r="BL47" s="26">
        <v>0</v>
      </c>
      <c r="BM47" s="27">
        <v>0</v>
      </c>
      <c r="BN47" s="36">
        <v>0</v>
      </c>
      <c r="BO47" s="26">
        <v>0</v>
      </c>
      <c r="BP47" s="26">
        <v>0</v>
      </c>
      <c r="BQ47" s="27">
        <v>0</v>
      </c>
      <c r="BR47" s="36">
        <v>0</v>
      </c>
      <c r="BS47" s="26">
        <v>0</v>
      </c>
      <c r="BT47" s="26">
        <v>0</v>
      </c>
      <c r="BU47" s="27">
        <v>0</v>
      </c>
      <c r="BV47" s="36">
        <v>0</v>
      </c>
      <c r="BW47" s="26">
        <v>0</v>
      </c>
      <c r="BX47" s="26">
        <v>0</v>
      </c>
      <c r="BY47" s="27">
        <v>0</v>
      </c>
      <c r="BZ47" s="36">
        <v>0</v>
      </c>
      <c r="CA47" s="26">
        <v>0</v>
      </c>
      <c r="CB47" s="26">
        <v>0</v>
      </c>
      <c r="CC47" s="27">
        <v>0</v>
      </c>
      <c r="CD47" s="36">
        <v>0</v>
      </c>
      <c r="CE47" s="26">
        <v>0</v>
      </c>
      <c r="CF47" s="26">
        <v>0</v>
      </c>
      <c r="CG47" s="27">
        <v>0</v>
      </c>
      <c r="CH47" s="36">
        <v>0</v>
      </c>
      <c r="CI47" s="26">
        <v>0</v>
      </c>
      <c r="CJ47" s="26">
        <v>0</v>
      </c>
      <c r="CK47" s="27">
        <v>0</v>
      </c>
      <c r="CL47" s="36">
        <v>0</v>
      </c>
      <c r="CM47" s="26">
        <v>0</v>
      </c>
      <c r="CN47" s="26">
        <v>0</v>
      </c>
      <c r="CO47" s="27">
        <v>0</v>
      </c>
      <c r="CP47" s="36">
        <v>0</v>
      </c>
      <c r="CQ47" s="26">
        <v>0</v>
      </c>
      <c r="CR47" s="26">
        <v>0</v>
      </c>
      <c r="CS47" s="27">
        <v>0</v>
      </c>
      <c r="CT47" s="36">
        <v>0</v>
      </c>
      <c r="CU47" s="26">
        <v>0</v>
      </c>
      <c r="CV47" s="26">
        <v>0</v>
      </c>
      <c r="CW47" s="27">
        <v>0</v>
      </c>
      <c r="CX47" s="36">
        <v>0</v>
      </c>
      <c r="CY47" s="26">
        <v>0</v>
      </c>
      <c r="CZ47" s="26">
        <v>0</v>
      </c>
      <c r="DA47" s="27">
        <v>0</v>
      </c>
      <c r="DB47" s="36">
        <v>0</v>
      </c>
      <c r="DC47" s="26">
        <v>0</v>
      </c>
      <c r="DD47" s="26">
        <v>0</v>
      </c>
      <c r="DE47" s="27">
        <v>0</v>
      </c>
      <c r="DF47" s="36">
        <v>0</v>
      </c>
      <c r="DG47" s="26">
        <v>0</v>
      </c>
      <c r="DH47" s="26">
        <v>0</v>
      </c>
      <c r="DI47" s="27">
        <v>0</v>
      </c>
      <c r="DJ47" s="36">
        <v>0</v>
      </c>
      <c r="DK47" s="26">
        <v>0</v>
      </c>
      <c r="DL47" s="26">
        <v>0</v>
      </c>
      <c r="DM47" s="27">
        <v>0</v>
      </c>
      <c r="DN47" s="36">
        <v>0</v>
      </c>
      <c r="DO47" s="26">
        <v>0</v>
      </c>
      <c r="DP47" s="26">
        <v>0</v>
      </c>
      <c r="DQ47" s="27">
        <v>0</v>
      </c>
      <c r="DR47" s="36">
        <v>4</v>
      </c>
      <c r="DS47" s="26">
        <v>643.06666666666672</v>
      </c>
      <c r="DT47" s="26">
        <v>643.06666666666672</v>
      </c>
      <c r="DU47" s="27">
        <v>9002.9333333333325</v>
      </c>
      <c r="DV47" s="36">
        <v>12</v>
      </c>
      <c r="DW47" s="26">
        <v>1929.2000000000003</v>
      </c>
      <c r="DX47" s="26">
        <v>2572.2666666666669</v>
      </c>
      <c r="DY47" s="27">
        <v>7073.7333333333336</v>
      </c>
      <c r="DZ47" s="36">
        <v>12</v>
      </c>
      <c r="EA47" s="26">
        <v>1929.2000000000003</v>
      </c>
      <c r="EB47" s="26">
        <v>4501.4666666666672</v>
      </c>
      <c r="EC47" s="27">
        <v>5144.5333333333328</v>
      </c>
      <c r="ED47" s="36">
        <v>12</v>
      </c>
      <c r="EE47" s="26">
        <v>1929.2000000000003</v>
      </c>
      <c r="EF47" s="26">
        <v>6269.9</v>
      </c>
      <c r="EG47" s="27">
        <v>3376.1000000000004</v>
      </c>
      <c r="EH47" s="36">
        <v>12</v>
      </c>
      <c r="EI47" s="26">
        <v>1929.2000000000003</v>
      </c>
      <c r="EJ47" s="26">
        <v>8199.1</v>
      </c>
      <c r="EK47" s="27">
        <v>1446.9</v>
      </c>
      <c r="EL47" s="36" cm="1">
        <f t="array" ref="EL47">+_xlfn.IFS(YEAR($A47)&gt;YEAR(EL$6),0,YEAR(EL$6)=YEAR($A47),13-MONTH($A47),AND(EK47&lt;$L47,YEAR(EL$6)=YEAR($B47)),IF(MONTH($B47)&lt;EK47/$M47,MONTH($B47),EK47/$M47),EK47&lt;$L47,EK47/$M47,YEAR(EL$6)=YEAR($B47),MONTH($B47),AND(YEAR(EL$6)&gt;YEAR($B47),NOT(ISBLANK($B47))),0,YEAR(EL$6)&gt;YEAR($A47),12,EL$6&lt;$A47,0,YEAR(EH$6)=YEAR($B47),0)</f>
        <v>9</v>
      </c>
      <c r="EM47" s="26">
        <f t="shared" si="2"/>
        <v>1446.9</v>
      </c>
      <c r="EN47" s="26">
        <f t="shared" si="3"/>
        <v>9646</v>
      </c>
      <c r="EO47" s="27">
        <f t="shared" si="4"/>
        <v>0</v>
      </c>
      <c r="EP47" s="28">
        <f t="shared" si="5"/>
        <v>0</v>
      </c>
      <c r="EQ47" s="34">
        <f t="shared" si="6"/>
        <v>482.30000000000007</v>
      </c>
      <c r="ES47" s="21">
        <f>IFERROR(IF(VLOOKUP(D47,'DIV CHANGE'!A:D,3,FALSE)="", E47, VLOOKUP(D47,'DIV CHANGE'!A:D,3,FALSE)), E47)</f>
        <v>2</v>
      </c>
      <c r="ET47" s="21" t="str">
        <f t="shared" si="7"/>
        <v>SAME</v>
      </c>
      <c r="EU47" s="29">
        <v>44103</v>
      </c>
    </row>
    <row r="48" spans="1:151" ht="12.75">
      <c r="A48" s="29">
        <v>44537</v>
      </c>
      <c r="B48" s="24"/>
      <c r="C48" s="35">
        <v>655</v>
      </c>
      <c r="D48" s="21" t="s">
        <v>119</v>
      </c>
      <c r="E48" s="21">
        <v>2</v>
      </c>
      <c r="F48" s="21" t="s">
        <v>100</v>
      </c>
      <c r="G48" s="21" t="s">
        <v>120</v>
      </c>
      <c r="H48" s="55">
        <v>14469</v>
      </c>
      <c r="I48" s="22">
        <v>5</v>
      </c>
      <c r="J48" s="25">
        <v>0</v>
      </c>
      <c r="K48" s="25">
        <v>0</v>
      </c>
      <c r="L48" s="25">
        <f t="shared" si="0"/>
        <v>2893.8</v>
      </c>
      <c r="M48" s="37">
        <f t="shared" si="1"/>
        <v>241.15</v>
      </c>
      <c r="N48" s="36">
        <v>0</v>
      </c>
      <c r="O48" s="26">
        <v>0</v>
      </c>
      <c r="P48" s="26">
        <v>0</v>
      </c>
      <c r="Q48" s="27">
        <v>0</v>
      </c>
      <c r="R48" s="36">
        <v>0</v>
      </c>
      <c r="S48" s="26">
        <v>0</v>
      </c>
      <c r="T48" s="26">
        <v>0</v>
      </c>
      <c r="U48" s="27">
        <v>0</v>
      </c>
      <c r="V48" s="36">
        <v>0</v>
      </c>
      <c r="W48" s="26">
        <v>0</v>
      </c>
      <c r="X48" s="26">
        <v>0</v>
      </c>
      <c r="Y48" s="27">
        <v>0</v>
      </c>
      <c r="Z48" s="36">
        <v>0</v>
      </c>
      <c r="AA48" s="26">
        <v>0</v>
      </c>
      <c r="AB48" s="26">
        <v>0</v>
      </c>
      <c r="AC48" s="27">
        <v>0</v>
      </c>
      <c r="AD48" s="36">
        <v>0</v>
      </c>
      <c r="AE48" s="26">
        <v>0</v>
      </c>
      <c r="AF48" s="26">
        <v>0</v>
      </c>
      <c r="AG48" s="27">
        <v>0</v>
      </c>
      <c r="AH48" s="36">
        <v>0</v>
      </c>
      <c r="AI48" s="26">
        <v>0</v>
      </c>
      <c r="AJ48" s="26">
        <v>0</v>
      </c>
      <c r="AK48" s="27">
        <v>0</v>
      </c>
      <c r="AL48" s="36">
        <v>0</v>
      </c>
      <c r="AM48" s="26">
        <v>0</v>
      </c>
      <c r="AN48" s="26">
        <v>0</v>
      </c>
      <c r="AO48" s="27">
        <v>0</v>
      </c>
      <c r="AP48" s="36">
        <v>0</v>
      </c>
      <c r="AQ48" s="26">
        <v>0</v>
      </c>
      <c r="AR48" s="26">
        <v>0</v>
      </c>
      <c r="AS48" s="27">
        <v>0</v>
      </c>
      <c r="AT48" s="36">
        <v>0</v>
      </c>
      <c r="AU48" s="26">
        <v>0</v>
      </c>
      <c r="AV48" s="26">
        <v>0</v>
      </c>
      <c r="AW48" s="27">
        <v>0</v>
      </c>
      <c r="AX48" s="36">
        <v>0</v>
      </c>
      <c r="AY48" s="26">
        <v>0</v>
      </c>
      <c r="AZ48" s="26">
        <v>0</v>
      </c>
      <c r="BA48" s="27">
        <v>0</v>
      </c>
      <c r="BB48" s="36">
        <v>0</v>
      </c>
      <c r="BC48" s="26">
        <v>0</v>
      </c>
      <c r="BD48" s="26">
        <v>0</v>
      </c>
      <c r="BE48" s="27">
        <v>0</v>
      </c>
      <c r="BF48" s="36">
        <v>0</v>
      </c>
      <c r="BG48" s="26">
        <v>0</v>
      </c>
      <c r="BH48" s="26">
        <v>0</v>
      </c>
      <c r="BI48" s="27">
        <v>0</v>
      </c>
      <c r="BJ48" s="36">
        <v>0</v>
      </c>
      <c r="BK48" s="26">
        <v>0</v>
      </c>
      <c r="BL48" s="26">
        <v>0</v>
      </c>
      <c r="BM48" s="27">
        <v>0</v>
      </c>
      <c r="BN48" s="36">
        <v>0</v>
      </c>
      <c r="BO48" s="26">
        <v>0</v>
      </c>
      <c r="BP48" s="26">
        <v>0</v>
      </c>
      <c r="BQ48" s="27">
        <v>0</v>
      </c>
      <c r="BR48" s="36">
        <v>0</v>
      </c>
      <c r="BS48" s="26">
        <v>0</v>
      </c>
      <c r="BT48" s="26">
        <v>0</v>
      </c>
      <c r="BU48" s="27">
        <v>0</v>
      </c>
      <c r="BV48" s="36">
        <v>0</v>
      </c>
      <c r="BW48" s="26">
        <v>0</v>
      </c>
      <c r="BX48" s="26">
        <v>0</v>
      </c>
      <c r="BY48" s="27">
        <v>0</v>
      </c>
      <c r="BZ48" s="36">
        <v>0</v>
      </c>
      <c r="CA48" s="26">
        <v>0</v>
      </c>
      <c r="CB48" s="26">
        <v>0</v>
      </c>
      <c r="CC48" s="27">
        <v>0</v>
      </c>
      <c r="CD48" s="36">
        <v>0</v>
      </c>
      <c r="CE48" s="26">
        <v>0</v>
      </c>
      <c r="CF48" s="26">
        <v>0</v>
      </c>
      <c r="CG48" s="27">
        <v>0</v>
      </c>
      <c r="CH48" s="36">
        <v>0</v>
      </c>
      <c r="CI48" s="26">
        <v>0</v>
      </c>
      <c r="CJ48" s="26">
        <v>0</v>
      </c>
      <c r="CK48" s="27">
        <v>0</v>
      </c>
      <c r="CL48" s="36">
        <v>0</v>
      </c>
      <c r="CM48" s="26">
        <v>0</v>
      </c>
      <c r="CN48" s="26">
        <v>0</v>
      </c>
      <c r="CO48" s="27">
        <v>0</v>
      </c>
      <c r="CP48" s="36">
        <v>0</v>
      </c>
      <c r="CQ48" s="26">
        <v>0</v>
      </c>
      <c r="CR48" s="26">
        <v>0</v>
      </c>
      <c r="CS48" s="27">
        <v>0</v>
      </c>
      <c r="CT48" s="36">
        <v>0</v>
      </c>
      <c r="CU48" s="26">
        <v>0</v>
      </c>
      <c r="CV48" s="26">
        <v>0</v>
      </c>
      <c r="CW48" s="27">
        <v>0</v>
      </c>
      <c r="CX48" s="36">
        <v>0</v>
      </c>
      <c r="CY48" s="26">
        <v>0</v>
      </c>
      <c r="CZ48" s="26">
        <v>0</v>
      </c>
      <c r="DA48" s="27">
        <v>0</v>
      </c>
      <c r="DB48" s="36">
        <v>0</v>
      </c>
      <c r="DC48" s="26">
        <v>0</v>
      </c>
      <c r="DD48" s="26">
        <v>0</v>
      </c>
      <c r="DE48" s="27">
        <v>0</v>
      </c>
      <c r="DF48" s="36">
        <v>0</v>
      </c>
      <c r="DG48" s="26">
        <v>0</v>
      </c>
      <c r="DH48" s="26">
        <v>0</v>
      </c>
      <c r="DI48" s="27">
        <v>0</v>
      </c>
      <c r="DJ48" s="36">
        <v>0</v>
      </c>
      <c r="DK48" s="26">
        <v>0</v>
      </c>
      <c r="DL48" s="26">
        <v>0</v>
      </c>
      <c r="DM48" s="27">
        <v>0</v>
      </c>
      <c r="DN48" s="36">
        <v>0</v>
      </c>
      <c r="DO48" s="26">
        <v>0</v>
      </c>
      <c r="DP48" s="26">
        <v>0</v>
      </c>
      <c r="DQ48" s="27">
        <v>0</v>
      </c>
      <c r="DR48" s="36">
        <v>0</v>
      </c>
      <c r="DS48" s="26">
        <v>0</v>
      </c>
      <c r="DT48" s="26">
        <v>0</v>
      </c>
      <c r="DU48" s="27">
        <v>0</v>
      </c>
      <c r="DV48" s="36">
        <v>1</v>
      </c>
      <c r="DW48" s="26">
        <v>241.15</v>
      </c>
      <c r="DX48" s="26">
        <v>241.15</v>
      </c>
      <c r="DY48" s="27">
        <v>14227.85</v>
      </c>
      <c r="DZ48" s="36">
        <v>12</v>
      </c>
      <c r="EA48" s="26">
        <v>2893.8</v>
      </c>
      <c r="EB48" s="26">
        <v>3134.9500000000003</v>
      </c>
      <c r="EC48" s="27">
        <v>11334.05</v>
      </c>
      <c r="ED48" s="36">
        <v>12</v>
      </c>
      <c r="EE48" s="26">
        <v>2893.8</v>
      </c>
      <c r="EF48" s="26">
        <v>6028.75</v>
      </c>
      <c r="EG48" s="27">
        <v>8440.25</v>
      </c>
      <c r="EH48" s="36">
        <v>12</v>
      </c>
      <c r="EI48" s="26">
        <v>2893.8</v>
      </c>
      <c r="EJ48" s="26">
        <v>8922.5499999999993</v>
      </c>
      <c r="EK48" s="27">
        <v>5546.45</v>
      </c>
      <c r="EL48" s="36" cm="1">
        <f t="array" ref="EL48">+_xlfn.IFS(YEAR($A48)&gt;YEAR(EL$6),0,YEAR(EL$6)=YEAR($A48),13-MONTH($A48),AND(EK48&lt;$L48,YEAR(EL$6)=YEAR($B48)),IF(MONTH($B48)&lt;EK48/$M48,MONTH($B48),EK48/$M48),EK48&lt;$L48,EK48/$M48,YEAR(EL$6)=YEAR($B48),MONTH($B48),AND(YEAR(EL$6)&gt;YEAR($B48),NOT(ISBLANK($B48))),0,YEAR(EL$6)&gt;YEAR($A48),12,EL$6&lt;$A48,0,YEAR(EH$6)=YEAR($B48),0)</f>
        <v>12</v>
      </c>
      <c r="EM48" s="26">
        <f t="shared" si="2"/>
        <v>2893.8</v>
      </c>
      <c r="EN48" s="26">
        <f t="shared" si="3"/>
        <v>11816.349999999999</v>
      </c>
      <c r="EO48" s="27">
        <f t="shared" si="4"/>
        <v>2652.65</v>
      </c>
      <c r="EP48" s="28">
        <f t="shared" si="5"/>
        <v>11</v>
      </c>
      <c r="EQ48" s="34">
        <f t="shared" si="6"/>
        <v>723.45</v>
      </c>
      <c r="ES48" s="21">
        <f>IFERROR(IF(VLOOKUP(D48,'DIV CHANGE'!A:D,3,FALSE)="", E48, VLOOKUP(D48,'DIV CHANGE'!A:D,3,FALSE)), E48)</f>
        <v>2</v>
      </c>
      <c r="ET48" s="21" t="str">
        <f t="shared" si="7"/>
        <v>SAME</v>
      </c>
      <c r="EU48" s="29">
        <v>44537</v>
      </c>
    </row>
    <row r="49" spans="1:151" ht="12.75">
      <c r="A49" s="29">
        <v>44537</v>
      </c>
      <c r="B49" s="24"/>
      <c r="C49" s="35">
        <v>656</v>
      </c>
      <c r="D49" s="21" t="s">
        <v>121</v>
      </c>
      <c r="E49" s="21">
        <v>2</v>
      </c>
      <c r="F49" s="21" t="s">
        <v>100</v>
      </c>
      <c r="G49" s="21" t="s">
        <v>120</v>
      </c>
      <c r="H49" s="55">
        <v>26196.5</v>
      </c>
      <c r="I49" s="22">
        <v>5</v>
      </c>
      <c r="J49" s="25">
        <v>0</v>
      </c>
      <c r="K49" s="25">
        <v>0</v>
      </c>
      <c r="L49" s="25">
        <f t="shared" si="0"/>
        <v>5239.3</v>
      </c>
      <c r="M49" s="37">
        <f t="shared" si="1"/>
        <v>436.60833333333335</v>
      </c>
      <c r="N49" s="36">
        <v>0</v>
      </c>
      <c r="O49" s="26">
        <v>0</v>
      </c>
      <c r="P49" s="26">
        <v>0</v>
      </c>
      <c r="Q49" s="27">
        <v>0</v>
      </c>
      <c r="R49" s="36">
        <v>0</v>
      </c>
      <c r="S49" s="26">
        <v>0</v>
      </c>
      <c r="T49" s="26">
        <v>0</v>
      </c>
      <c r="U49" s="27">
        <v>0</v>
      </c>
      <c r="V49" s="36">
        <v>0</v>
      </c>
      <c r="W49" s="26">
        <v>0</v>
      </c>
      <c r="X49" s="26">
        <v>0</v>
      </c>
      <c r="Y49" s="27">
        <v>0</v>
      </c>
      <c r="Z49" s="36">
        <v>0</v>
      </c>
      <c r="AA49" s="26">
        <v>0</v>
      </c>
      <c r="AB49" s="26">
        <v>0</v>
      </c>
      <c r="AC49" s="27">
        <v>0</v>
      </c>
      <c r="AD49" s="36">
        <v>0</v>
      </c>
      <c r="AE49" s="26">
        <v>0</v>
      </c>
      <c r="AF49" s="26">
        <v>0</v>
      </c>
      <c r="AG49" s="27">
        <v>0</v>
      </c>
      <c r="AH49" s="36">
        <v>0</v>
      </c>
      <c r="AI49" s="26">
        <v>0</v>
      </c>
      <c r="AJ49" s="26">
        <v>0</v>
      </c>
      <c r="AK49" s="27">
        <v>0</v>
      </c>
      <c r="AL49" s="36">
        <v>0</v>
      </c>
      <c r="AM49" s="26">
        <v>0</v>
      </c>
      <c r="AN49" s="26">
        <v>0</v>
      </c>
      <c r="AO49" s="27">
        <v>0</v>
      </c>
      <c r="AP49" s="36">
        <v>0</v>
      </c>
      <c r="AQ49" s="26">
        <v>0</v>
      </c>
      <c r="AR49" s="26">
        <v>0</v>
      </c>
      <c r="AS49" s="27">
        <v>0</v>
      </c>
      <c r="AT49" s="36">
        <v>0</v>
      </c>
      <c r="AU49" s="26">
        <v>0</v>
      </c>
      <c r="AV49" s="26">
        <v>0</v>
      </c>
      <c r="AW49" s="27">
        <v>0</v>
      </c>
      <c r="AX49" s="36">
        <v>0</v>
      </c>
      <c r="AY49" s="26">
        <v>0</v>
      </c>
      <c r="AZ49" s="26">
        <v>0</v>
      </c>
      <c r="BA49" s="27">
        <v>0</v>
      </c>
      <c r="BB49" s="36">
        <v>0</v>
      </c>
      <c r="BC49" s="26">
        <v>0</v>
      </c>
      <c r="BD49" s="26">
        <v>0</v>
      </c>
      <c r="BE49" s="27">
        <v>0</v>
      </c>
      <c r="BF49" s="36">
        <v>0</v>
      </c>
      <c r="BG49" s="26">
        <v>0</v>
      </c>
      <c r="BH49" s="26">
        <v>0</v>
      </c>
      <c r="BI49" s="27">
        <v>0</v>
      </c>
      <c r="BJ49" s="36">
        <v>0</v>
      </c>
      <c r="BK49" s="26">
        <v>0</v>
      </c>
      <c r="BL49" s="26">
        <v>0</v>
      </c>
      <c r="BM49" s="27">
        <v>0</v>
      </c>
      <c r="BN49" s="36">
        <v>0</v>
      </c>
      <c r="BO49" s="26">
        <v>0</v>
      </c>
      <c r="BP49" s="26">
        <v>0</v>
      </c>
      <c r="BQ49" s="27">
        <v>0</v>
      </c>
      <c r="BR49" s="36">
        <v>0</v>
      </c>
      <c r="BS49" s="26">
        <v>0</v>
      </c>
      <c r="BT49" s="26">
        <v>0</v>
      </c>
      <c r="BU49" s="27">
        <v>0</v>
      </c>
      <c r="BV49" s="36">
        <v>0</v>
      </c>
      <c r="BW49" s="26">
        <v>0</v>
      </c>
      <c r="BX49" s="26">
        <v>0</v>
      </c>
      <c r="BY49" s="27">
        <v>0</v>
      </c>
      <c r="BZ49" s="36">
        <v>0</v>
      </c>
      <c r="CA49" s="26">
        <v>0</v>
      </c>
      <c r="CB49" s="26">
        <v>0</v>
      </c>
      <c r="CC49" s="27">
        <v>0</v>
      </c>
      <c r="CD49" s="36">
        <v>0</v>
      </c>
      <c r="CE49" s="26">
        <v>0</v>
      </c>
      <c r="CF49" s="26">
        <v>0</v>
      </c>
      <c r="CG49" s="27">
        <v>0</v>
      </c>
      <c r="CH49" s="36">
        <v>0</v>
      </c>
      <c r="CI49" s="26">
        <v>0</v>
      </c>
      <c r="CJ49" s="26">
        <v>0</v>
      </c>
      <c r="CK49" s="27">
        <v>0</v>
      </c>
      <c r="CL49" s="36">
        <v>0</v>
      </c>
      <c r="CM49" s="26">
        <v>0</v>
      </c>
      <c r="CN49" s="26">
        <v>0</v>
      </c>
      <c r="CO49" s="27">
        <v>0</v>
      </c>
      <c r="CP49" s="36">
        <v>0</v>
      </c>
      <c r="CQ49" s="26">
        <v>0</v>
      </c>
      <c r="CR49" s="26">
        <v>0</v>
      </c>
      <c r="CS49" s="27">
        <v>0</v>
      </c>
      <c r="CT49" s="36">
        <v>0</v>
      </c>
      <c r="CU49" s="26">
        <v>0</v>
      </c>
      <c r="CV49" s="26">
        <v>0</v>
      </c>
      <c r="CW49" s="27">
        <v>0</v>
      </c>
      <c r="CX49" s="36">
        <v>0</v>
      </c>
      <c r="CY49" s="26">
        <v>0</v>
      </c>
      <c r="CZ49" s="26">
        <v>0</v>
      </c>
      <c r="DA49" s="27">
        <v>0</v>
      </c>
      <c r="DB49" s="36">
        <v>0</v>
      </c>
      <c r="DC49" s="26">
        <v>0</v>
      </c>
      <c r="DD49" s="26">
        <v>0</v>
      </c>
      <c r="DE49" s="27">
        <v>0</v>
      </c>
      <c r="DF49" s="36">
        <v>0</v>
      </c>
      <c r="DG49" s="26">
        <v>0</v>
      </c>
      <c r="DH49" s="26">
        <v>0</v>
      </c>
      <c r="DI49" s="27">
        <v>0</v>
      </c>
      <c r="DJ49" s="36">
        <v>0</v>
      </c>
      <c r="DK49" s="26">
        <v>0</v>
      </c>
      <c r="DL49" s="26">
        <v>0</v>
      </c>
      <c r="DM49" s="27">
        <v>0</v>
      </c>
      <c r="DN49" s="36">
        <v>0</v>
      </c>
      <c r="DO49" s="26">
        <v>0</v>
      </c>
      <c r="DP49" s="26">
        <v>0</v>
      </c>
      <c r="DQ49" s="27">
        <v>0</v>
      </c>
      <c r="DR49" s="36">
        <v>0</v>
      </c>
      <c r="DS49" s="26">
        <v>0</v>
      </c>
      <c r="DT49" s="26">
        <v>0</v>
      </c>
      <c r="DU49" s="27">
        <v>0</v>
      </c>
      <c r="DV49" s="36">
        <v>1</v>
      </c>
      <c r="DW49" s="26">
        <v>436.60833333333335</v>
      </c>
      <c r="DX49" s="26">
        <v>436.60833333333335</v>
      </c>
      <c r="DY49" s="27">
        <v>25759.891666666666</v>
      </c>
      <c r="DZ49" s="36">
        <v>12</v>
      </c>
      <c r="EA49" s="26">
        <v>5239.3</v>
      </c>
      <c r="EB49" s="26">
        <v>5675.9083333333338</v>
      </c>
      <c r="EC49" s="27">
        <v>20520.591666666667</v>
      </c>
      <c r="ED49" s="36">
        <v>12</v>
      </c>
      <c r="EE49" s="26">
        <v>5239.3</v>
      </c>
      <c r="EF49" s="26">
        <v>10915.21</v>
      </c>
      <c r="EG49" s="27">
        <v>15281.29</v>
      </c>
      <c r="EH49" s="36">
        <v>12</v>
      </c>
      <c r="EI49" s="26">
        <v>5239.3</v>
      </c>
      <c r="EJ49" s="26">
        <v>16154.509999999998</v>
      </c>
      <c r="EK49" s="27">
        <v>10041.99</v>
      </c>
      <c r="EL49" s="36" cm="1">
        <f t="array" ref="EL49">+_xlfn.IFS(YEAR($A49)&gt;YEAR(EL$6),0,YEAR(EL$6)=YEAR($A49),13-MONTH($A49),AND(EK49&lt;$L49,YEAR(EL$6)=YEAR($B49)),IF(MONTH($B49)&lt;EK49/$M49,MONTH($B49),EK49/$M49),EK49&lt;$L49,EK49/$M49,YEAR(EL$6)=YEAR($B49),MONTH($B49),AND(YEAR(EL$6)&gt;YEAR($B49),NOT(ISBLANK($B49))),0,YEAR(EL$6)&gt;YEAR($A49),12,EL$6&lt;$A49,0,YEAR(EH$6)=YEAR($B49),0)</f>
        <v>12</v>
      </c>
      <c r="EM49" s="26">
        <f t="shared" si="2"/>
        <v>5239.3</v>
      </c>
      <c r="EN49" s="26">
        <f t="shared" si="3"/>
        <v>21393.809999999998</v>
      </c>
      <c r="EO49" s="27">
        <f t="shared" si="4"/>
        <v>4802.6899999999996</v>
      </c>
      <c r="EP49" s="28">
        <f t="shared" si="5"/>
        <v>10.99999618269616</v>
      </c>
      <c r="EQ49" s="34">
        <f t="shared" si="6"/>
        <v>1309.825</v>
      </c>
      <c r="ES49" s="21">
        <f>IFERROR(IF(VLOOKUP(D49,'DIV CHANGE'!A:D,3,FALSE)="", E49, VLOOKUP(D49,'DIV CHANGE'!A:D,3,FALSE)), E49)</f>
        <v>2</v>
      </c>
      <c r="ET49" s="21" t="str">
        <f t="shared" si="7"/>
        <v>SAME</v>
      </c>
      <c r="EU49" s="29">
        <v>44537</v>
      </c>
    </row>
    <row r="50" spans="1:151" ht="12.75">
      <c r="A50" s="29">
        <v>45426</v>
      </c>
      <c r="C50" s="77"/>
      <c r="D50" s="21" t="s">
        <v>122</v>
      </c>
      <c r="E50" s="21">
        <v>2</v>
      </c>
      <c r="F50" s="21" t="s">
        <v>100</v>
      </c>
      <c r="G50" s="21" t="s">
        <v>123</v>
      </c>
      <c r="H50" s="55">
        <v>26708.21</v>
      </c>
      <c r="I50" s="22">
        <v>5</v>
      </c>
      <c r="J50" s="56">
        <v>0</v>
      </c>
      <c r="K50" s="56">
        <v>0</v>
      </c>
      <c r="L50" s="25">
        <f t="shared" si="0"/>
        <v>5341.6419999999998</v>
      </c>
      <c r="M50" s="37">
        <f t="shared" si="1"/>
        <v>445.1368333333333</v>
      </c>
      <c r="N50" s="36">
        <v>0</v>
      </c>
      <c r="O50" s="26">
        <v>0</v>
      </c>
      <c r="P50" s="26">
        <v>0</v>
      </c>
      <c r="Q50" s="27">
        <v>0</v>
      </c>
      <c r="R50" s="36">
        <v>0</v>
      </c>
      <c r="S50" s="26">
        <v>0</v>
      </c>
      <c r="T50" s="26">
        <v>0</v>
      </c>
      <c r="U50" s="27">
        <v>0</v>
      </c>
      <c r="V50" s="36">
        <v>0</v>
      </c>
      <c r="W50" s="26">
        <v>0</v>
      </c>
      <c r="X50" s="26">
        <v>0</v>
      </c>
      <c r="Y50" s="27">
        <v>0</v>
      </c>
      <c r="Z50" s="36">
        <v>0</v>
      </c>
      <c r="AA50" s="26">
        <v>0</v>
      </c>
      <c r="AB50" s="26">
        <v>0</v>
      </c>
      <c r="AC50" s="27">
        <v>0</v>
      </c>
      <c r="AD50" s="36">
        <v>0</v>
      </c>
      <c r="AE50" s="26">
        <v>0</v>
      </c>
      <c r="AF50" s="26">
        <v>0</v>
      </c>
      <c r="AG50" s="27">
        <v>0</v>
      </c>
      <c r="AH50" s="36">
        <v>0</v>
      </c>
      <c r="AI50" s="26">
        <v>0</v>
      </c>
      <c r="AJ50" s="26">
        <v>0</v>
      </c>
      <c r="AK50" s="27">
        <v>0</v>
      </c>
      <c r="AL50" s="36">
        <v>0</v>
      </c>
      <c r="AM50" s="26">
        <v>0</v>
      </c>
      <c r="AN50" s="26">
        <v>0</v>
      </c>
      <c r="AO50" s="27">
        <v>0</v>
      </c>
      <c r="AP50" s="36">
        <v>0</v>
      </c>
      <c r="AQ50" s="26">
        <v>0</v>
      </c>
      <c r="AR50" s="26">
        <v>0</v>
      </c>
      <c r="AS50" s="27">
        <v>0</v>
      </c>
      <c r="AT50" s="36">
        <v>0</v>
      </c>
      <c r="AU50" s="26">
        <v>0</v>
      </c>
      <c r="AV50" s="26">
        <v>0</v>
      </c>
      <c r="AW50" s="27">
        <v>0</v>
      </c>
      <c r="AX50" s="36">
        <v>0</v>
      </c>
      <c r="AY50" s="26">
        <v>0</v>
      </c>
      <c r="AZ50" s="26">
        <v>0</v>
      </c>
      <c r="BA50" s="27">
        <v>0</v>
      </c>
      <c r="BB50" s="36">
        <v>0</v>
      </c>
      <c r="BC50" s="26">
        <v>0</v>
      </c>
      <c r="BD50" s="26">
        <v>0</v>
      </c>
      <c r="BE50" s="27">
        <v>0</v>
      </c>
      <c r="BF50" s="36">
        <v>0</v>
      </c>
      <c r="BG50" s="26">
        <v>0</v>
      </c>
      <c r="BH50" s="26">
        <v>0</v>
      </c>
      <c r="BI50" s="27">
        <v>0</v>
      </c>
      <c r="BJ50" s="36">
        <v>0</v>
      </c>
      <c r="BK50" s="26">
        <v>0</v>
      </c>
      <c r="BL50" s="26">
        <v>0</v>
      </c>
      <c r="BM50" s="27">
        <v>0</v>
      </c>
      <c r="BN50" s="36">
        <v>0</v>
      </c>
      <c r="BO50" s="26">
        <v>0</v>
      </c>
      <c r="BP50" s="26">
        <v>0</v>
      </c>
      <c r="BQ50" s="27">
        <v>0</v>
      </c>
      <c r="BR50" s="36">
        <v>0</v>
      </c>
      <c r="BS50" s="26">
        <v>0</v>
      </c>
      <c r="BT50" s="26">
        <v>0</v>
      </c>
      <c r="BU50" s="27">
        <v>0</v>
      </c>
      <c r="BV50" s="36">
        <v>0</v>
      </c>
      <c r="BW50" s="26">
        <v>0</v>
      </c>
      <c r="BX50" s="26">
        <v>0</v>
      </c>
      <c r="BY50" s="27">
        <v>0</v>
      </c>
      <c r="BZ50" s="36">
        <v>0</v>
      </c>
      <c r="CA50" s="26">
        <v>0</v>
      </c>
      <c r="CB50" s="26">
        <v>0</v>
      </c>
      <c r="CC50" s="27">
        <v>0</v>
      </c>
      <c r="CD50" s="36">
        <v>0</v>
      </c>
      <c r="CE50" s="26">
        <v>0</v>
      </c>
      <c r="CF50" s="26">
        <v>0</v>
      </c>
      <c r="CG50" s="27">
        <v>0</v>
      </c>
      <c r="CH50" s="36">
        <v>0</v>
      </c>
      <c r="CI50" s="26">
        <v>0</v>
      </c>
      <c r="CJ50" s="26">
        <v>0</v>
      </c>
      <c r="CK50" s="27">
        <v>0</v>
      </c>
      <c r="CL50" s="36">
        <v>0</v>
      </c>
      <c r="CM50" s="26">
        <v>0</v>
      </c>
      <c r="CN50" s="26">
        <v>0</v>
      </c>
      <c r="CO50" s="27">
        <v>0</v>
      </c>
      <c r="CP50" s="36">
        <v>0</v>
      </c>
      <c r="CQ50" s="26">
        <v>0</v>
      </c>
      <c r="CR50" s="26">
        <v>0</v>
      </c>
      <c r="CS50" s="27">
        <v>0</v>
      </c>
      <c r="CT50" s="36">
        <v>0</v>
      </c>
      <c r="CU50" s="26">
        <v>0</v>
      </c>
      <c r="CV50" s="26">
        <v>0</v>
      </c>
      <c r="CW50" s="27">
        <v>0</v>
      </c>
      <c r="CX50" s="36">
        <v>0</v>
      </c>
      <c r="CY50" s="26">
        <v>0</v>
      </c>
      <c r="CZ50" s="26">
        <v>0</v>
      </c>
      <c r="DA50" s="27">
        <v>0</v>
      </c>
      <c r="DB50" s="36">
        <v>0</v>
      </c>
      <c r="DC50" s="26">
        <v>0</v>
      </c>
      <c r="DD50" s="26">
        <v>0</v>
      </c>
      <c r="DE50" s="27">
        <v>0</v>
      </c>
      <c r="DF50" s="36">
        <v>0</v>
      </c>
      <c r="DG50" s="26">
        <v>0</v>
      </c>
      <c r="DH50" s="26">
        <v>0</v>
      </c>
      <c r="DI50" s="27">
        <v>0</v>
      </c>
      <c r="DJ50" s="36">
        <v>0</v>
      </c>
      <c r="DK50" s="26">
        <v>0</v>
      </c>
      <c r="DL50" s="26">
        <v>0</v>
      </c>
      <c r="DM50" s="27">
        <v>0</v>
      </c>
      <c r="DN50" s="36">
        <v>0</v>
      </c>
      <c r="DO50" s="26">
        <v>0</v>
      </c>
      <c r="DP50" s="26">
        <v>0</v>
      </c>
      <c r="DQ50" s="27">
        <v>0</v>
      </c>
      <c r="DR50" s="36">
        <v>0</v>
      </c>
      <c r="DS50" s="26">
        <v>0</v>
      </c>
      <c r="DT50" s="26">
        <v>0</v>
      </c>
      <c r="DU50" s="27">
        <v>0</v>
      </c>
      <c r="DV50" s="36">
        <v>0</v>
      </c>
      <c r="DW50" s="26">
        <v>0</v>
      </c>
      <c r="DX50" s="26">
        <v>0</v>
      </c>
      <c r="DY50" s="27">
        <v>0</v>
      </c>
      <c r="DZ50" s="36">
        <v>0</v>
      </c>
      <c r="EA50" s="26">
        <v>0</v>
      </c>
      <c r="EB50" s="26">
        <v>0</v>
      </c>
      <c r="EC50" s="27">
        <v>0</v>
      </c>
      <c r="ED50" s="36">
        <v>0</v>
      </c>
      <c r="EE50" s="26">
        <v>0</v>
      </c>
      <c r="EF50" s="26">
        <v>0</v>
      </c>
      <c r="EG50" s="27">
        <v>0</v>
      </c>
      <c r="EH50" s="36">
        <v>8</v>
      </c>
      <c r="EI50" s="26">
        <v>3561.0946666666664</v>
      </c>
      <c r="EJ50" s="26">
        <v>3561.0946666666664</v>
      </c>
      <c r="EK50" s="27">
        <v>23147.119999999999</v>
      </c>
      <c r="EL50" s="36" cm="1">
        <f t="array" ref="EL50">+_xlfn.IFS(YEAR($A50)&gt;YEAR(EL$6),0,YEAR(EL$6)=YEAR($A50),13-MONTH($A50),AND(EK50&lt;$L50,YEAR(EL$6)=YEAR($B50)),IF(MONTH($B50)&lt;EK50/$M50,MONTH($B50),EK50/$M50),EK50&lt;$L50,EK50/$M50,YEAR(EL$6)=YEAR($B50),MONTH($B50),AND(YEAR(EL$6)&gt;YEAR($B50),NOT(ISBLANK($B50))),0,YEAR(EL$6)&gt;YEAR($A50),12,EL$6&lt;$A50,0,YEAR(EH$6)=YEAR($B50),0)</f>
        <v>12</v>
      </c>
      <c r="EM50" s="26">
        <f t="shared" si="2"/>
        <v>5341.6419999999998</v>
      </c>
      <c r="EN50" s="26">
        <f t="shared" si="3"/>
        <v>8902.7366666666658</v>
      </c>
      <c r="EO50" s="27">
        <f t="shared" si="4"/>
        <v>17805.47</v>
      </c>
      <c r="EP50" s="28">
        <f t="shared" si="5"/>
        <v>39.999992511665894</v>
      </c>
      <c r="EQ50" s="34">
        <f t="shared" si="6"/>
        <v>1335.4105</v>
      </c>
      <c r="ES50" s="21">
        <f>IFERROR(IF(VLOOKUP(D50,'DIV CHANGE'!A:D,3,FALSE)="", E50, VLOOKUP(D50,'DIV CHANGE'!A:D,3,FALSE)), E50)</f>
        <v>2</v>
      </c>
      <c r="ET50" s="21" t="str">
        <f t="shared" si="7"/>
        <v>SAME</v>
      </c>
      <c r="EU50" s="29">
        <v>45426</v>
      </c>
    </row>
    <row r="51" spans="1:151" ht="12.75">
      <c r="A51" s="29">
        <v>45426</v>
      </c>
      <c r="C51" s="77"/>
      <c r="D51" s="21" t="s">
        <v>124</v>
      </c>
      <c r="E51" s="21">
        <v>2</v>
      </c>
      <c r="F51" s="21" t="s">
        <v>100</v>
      </c>
      <c r="G51" s="21" t="s">
        <v>123</v>
      </c>
      <c r="H51" s="55">
        <v>26708.22</v>
      </c>
      <c r="I51" s="22">
        <v>5</v>
      </c>
      <c r="J51" s="56">
        <v>0</v>
      </c>
      <c r="K51" s="56">
        <v>0</v>
      </c>
      <c r="L51" s="25">
        <f t="shared" si="0"/>
        <v>5341.6440000000002</v>
      </c>
      <c r="M51" s="37">
        <f t="shared" si="1"/>
        <v>445.137</v>
      </c>
      <c r="N51" s="36">
        <v>0</v>
      </c>
      <c r="O51" s="26">
        <v>0</v>
      </c>
      <c r="P51" s="26">
        <v>0</v>
      </c>
      <c r="Q51" s="27">
        <v>0</v>
      </c>
      <c r="R51" s="36">
        <v>0</v>
      </c>
      <c r="S51" s="26">
        <v>0</v>
      </c>
      <c r="T51" s="26">
        <v>0</v>
      </c>
      <c r="U51" s="27">
        <v>0</v>
      </c>
      <c r="V51" s="36">
        <v>0</v>
      </c>
      <c r="W51" s="26">
        <v>0</v>
      </c>
      <c r="X51" s="26">
        <v>0</v>
      </c>
      <c r="Y51" s="27">
        <v>0</v>
      </c>
      <c r="Z51" s="36">
        <v>0</v>
      </c>
      <c r="AA51" s="26">
        <v>0</v>
      </c>
      <c r="AB51" s="26">
        <v>0</v>
      </c>
      <c r="AC51" s="27">
        <v>0</v>
      </c>
      <c r="AD51" s="36">
        <v>0</v>
      </c>
      <c r="AE51" s="26">
        <v>0</v>
      </c>
      <c r="AF51" s="26">
        <v>0</v>
      </c>
      <c r="AG51" s="27">
        <v>0</v>
      </c>
      <c r="AH51" s="36">
        <v>0</v>
      </c>
      <c r="AI51" s="26">
        <v>0</v>
      </c>
      <c r="AJ51" s="26">
        <v>0</v>
      </c>
      <c r="AK51" s="27">
        <v>0</v>
      </c>
      <c r="AL51" s="36">
        <v>0</v>
      </c>
      <c r="AM51" s="26">
        <v>0</v>
      </c>
      <c r="AN51" s="26">
        <v>0</v>
      </c>
      <c r="AO51" s="27">
        <v>0</v>
      </c>
      <c r="AP51" s="36">
        <v>0</v>
      </c>
      <c r="AQ51" s="26">
        <v>0</v>
      </c>
      <c r="AR51" s="26">
        <v>0</v>
      </c>
      <c r="AS51" s="27">
        <v>0</v>
      </c>
      <c r="AT51" s="36">
        <v>0</v>
      </c>
      <c r="AU51" s="26">
        <v>0</v>
      </c>
      <c r="AV51" s="26">
        <v>0</v>
      </c>
      <c r="AW51" s="27">
        <v>0</v>
      </c>
      <c r="AX51" s="36">
        <v>0</v>
      </c>
      <c r="AY51" s="26">
        <v>0</v>
      </c>
      <c r="AZ51" s="26">
        <v>0</v>
      </c>
      <c r="BA51" s="27">
        <v>0</v>
      </c>
      <c r="BB51" s="36">
        <v>0</v>
      </c>
      <c r="BC51" s="26">
        <v>0</v>
      </c>
      <c r="BD51" s="26">
        <v>0</v>
      </c>
      <c r="BE51" s="27">
        <v>0</v>
      </c>
      <c r="BF51" s="36">
        <v>0</v>
      </c>
      <c r="BG51" s="26">
        <v>0</v>
      </c>
      <c r="BH51" s="26">
        <v>0</v>
      </c>
      <c r="BI51" s="27">
        <v>0</v>
      </c>
      <c r="BJ51" s="36">
        <v>0</v>
      </c>
      <c r="BK51" s="26">
        <v>0</v>
      </c>
      <c r="BL51" s="26">
        <v>0</v>
      </c>
      <c r="BM51" s="27">
        <v>0</v>
      </c>
      <c r="BN51" s="36">
        <v>0</v>
      </c>
      <c r="BO51" s="26">
        <v>0</v>
      </c>
      <c r="BP51" s="26">
        <v>0</v>
      </c>
      <c r="BQ51" s="27">
        <v>0</v>
      </c>
      <c r="BR51" s="36">
        <v>0</v>
      </c>
      <c r="BS51" s="26">
        <v>0</v>
      </c>
      <c r="BT51" s="26">
        <v>0</v>
      </c>
      <c r="BU51" s="27">
        <v>0</v>
      </c>
      <c r="BV51" s="36">
        <v>0</v>
      </c>
      <c r="BW51" s="26">
        <v>0</v>
      </c>
      <c r="BX51" s="26">
        <v>0</v>
      </c>
      <c r="BY51" s="27">
        <v>0</v>
      </c>
      <c r="BZ51" s="36">
        <v>0</v>
      </c>
      <c r="CA51" s="26">
        <v>0</v>
      </c>
      <c r="CB51" s="26">
        <v>0</v>
      </c>
      <c r="CC51" s="27">
        <v>0</v>
      </c>
      <c r="CD51" s="36">
        <v>0</v>
      </c>
      <c r="CE51" s="26">
        <v>0</v>
      </c>
      <c r="CF51" s="26">
        <v>0</v>
      </c>
      <c r="CG51" s="27">
        <v>0</v>
      </c>
      <c r="CH51" s="36">
        <v>0</v>
      </c>
      <c r="CI51" s="26">
        <v>0</v>
      </c>
      <c r="CJ51" s="26">
        <v>0</v>
      </c>
      <c r="CK51" s="27">
        <v>0</v>
      </c>
      <c r="CL51" s="36">
        <v>0</v>
      </c>
      <c r="CM51" s="26">
        <v>0</v>
      </c>
      <c r="CN51" s="26">
        <v>0</v>
      </c>
      <c r="CO51" s="27">
        <v>0</v>
      </c>
      <c r="CP51" s="36">
        <v>0</v>
      </c>
      <c r="CQ51" s="26">
        <v>0</v>
      </c>
      <c r="CR51" s="26">
        <v>0</v>
      </c>
      <c r="CS51" s="27">
        <v>0</v>
      </c>
      <c r="CT51" s="36">
        <v>0</v>
      </c>
      <c r="CU51" s="26">
        <v>0</v>
      </c>
      <c r="CV51" s="26">
        <v>0</v>
      </c>
      <c r="CW51" s="27">
        <v>0</v>
      </c>
      <c r="CX51" s="36">
        <v>0</v>
      </c>
      <c r="CY51" s="26">
        <v>0</v>
      </c>
      <c r="CZ51" s="26">
        <v>0</v>
      </c>
      <c r="DA51" s="27">
        <v>0</v>
      </c>
      <c r="DB51" s="36">
        <v>0</v>
      </c>
      <c r="DC51" s="26">
        <v>0</v>
      </c>
      <c r="DD51" s="26">
        <v>0</v>
      </c>
      <c r="DE51" s="27">
        <v>0</v>
      </c>
      <c r="DF51" s="36">
        <v>0</v>
      </c>
      <c r="DG51" s="26">
        <v>0</v>
      </c>
      <c r="DH51" s="26">
        <v>0</v>
      </c>
      <c r="DI51" s="27">
        <v>0</v>
      </c>
      <c r="DJ51" s="36">
        <v>0</v>
      </c>
      <c r="DK51" s="26">
        <v>0</v>
      </c>
      <c r="DL51" s="26">
        <v>0</v>
      </c>
      <c r="DM51" s="27">
        <v>0</v>
      </c>
      <c r="DN51" s="36">
        <v>0</v>
      </c>
      <c r="DO51" s="26">
        <v>0</v>
      </c>
      <c r="DP51" s="26">
        <v>0</v>
      </c>
      <c r="DQ51" s="27">
        <v>0</v>
      </c>
      <c r="DR51" s="36">
        <v>0</v>
      </c>
      <c r="DS51" s="26">
        <v>0</v>
      </c>
      <c r="DT51" s="26">
        <v>0</v>
      </c>
      <c r="DU51" s="27">
        <v>0</v>
      </c>
      <c r="DV51" s="36">
        <v>0</v>
      </c>
      <c r="DW51" s="26">
        <v>0</v>
      </c>
      <c r="DX51" s="26">
        <v>0</v>
      </c>
      <c r="DY51" s="27">
        <v>0</v>
      </c>
      <c r="DZ51" s="36">
        <v>0</v>
      </c>
      <c r="EA51" s="26">
        <v>0</v>
      </c>
      <c r="EB51" s="26">
        <v>0</v>
      </c>
      <c r="EC51" s="27">
        <v>0</v>
      </c>
      <c r="ED51" s="36">
        <v>0</v>
      </c>
      <c r="EE51" s="26">
        <v>0</v>
      </c>
      <c r="EF51" s="26">
        <v>0</v>
      </c>
      <c r="EG51" s="27">
        <v>0</v>
      </c>
      <c r="EH51" s="36">
        <v>8</v>
      </c>
      <c r="EI51" s="26">
        <v>3561.096</v>
      </c>
      <c r="EJ51" s="26">
        <v>3561.096</v>
      </c>
      <c r="EK51" s="27">
        <v>23147.119999999999</v>
      </c>
      <c r="EL51" s="36" cm="1">
        <f t="array" ref="EL51">+_xlfn.IFS(YEAR($A51)&gt;YEAR(EL$6),0,YEAR(EL$6)=YEAR($A51),13-MONTH($A51),AND(EK51&lt;$L51,YEAR(EL$6)=YEAR($B51)),IF(MONTH($B51)&lt;EK51/$M51,MONTH($B51),EK51/$M51),EK51&lt;$L51,EK51/$M51,YEAR(EL$6)=YEAR($B51),MONTH($B51),AND(YEAR(EL$6)&gt;YEAR($B51),NOT(ISBLANK($B51))),0,YEAR(EL$6)&gt;YEAR($A51),12,EL$6&lt;$A51,0,YEAR(EH$6)=YEAR($B51),0)</f>
        <v>12</v>
      </c>
      <c r="EM51" s="26">
        <f t="shared" si="2"/>
        <v>5341.6440000000002</v>
      </c>
      <c r="EN51" s="26">
        <f t="shared" si="3"/>
        <v>8902.74</v>
      </c>
      <c r="EO51" s="27">
        <f t="shared" si="4"/>
        <v>17805.48</v>
      </c>
      <c r="EP51" s="28">
        <f t="shared" si="5"/>
        <v>40</v>
      </c>
      <c r="EQ51" s="34">
        <f t="shared" si="6"/>
        <v>1335.4110000000001</v>
      </c>
      <c r="ES51" s="21">
        <f>IFERROR(IF(VLOOKUP(D51,'DIV CHANGE'!A:D,3,FALSE)="", E51, VLOOKUP(D51,'DIV CHANGE'!A:D,3,FALSE)), E51)</f>
        <v>2</v>
      </c>
      <c r="ET51" s="21" t="str">
        <f t="shared" si="7"/>
        <v>SAME</v>
      </c>
      <c r="EU51" s="29">
        <v>45426</v>
      </c>
    </row>
    <row r="52" spans="1:151" ht="12.75">
      <c r="A52" s="29">
        <v>45426</v>
      </c>
      <c r="C52" s="77"/>
      <c r="D52" s="21" t="s">
        <v>125</v>
      </c>
      <c r="E52" s="21">
        <v>2</v>
      </c>
      <c r="F52" s="21" t="s">
        <v>100</v>
      </c>
      <c r="G52" s="21" t="s">
        <v>123</v>
      </c>
      <c r="H52" s="55">
        <v>26708.22</v>
      </c>
      <c r="I52" s="22">
        <v>5</v>
      </c>
      <c r="J52" s="56">
        <v>0</v>
      </c>
      <c r="K52" s="56">
        <v>0</v>
      </c>
      <c r="L52" s="25">
        <f t="shared" si="0"/>
        <v>5341.6440000000002</v>
      </c>
      <c r="M52" s="37">
        <f t="shared" si="1"/>
        <v>445.137</v>
      </c>
      <c r="N52" s="36">
        <v>0</v>
      </c>
      <c r="O52" s="26">
        <v>0</v>
      </c>
      <c r="P52" s="26">
        <v>0</v>
      </c>
      <c r="Q52" s="27">
        <v>0</v>
      </c>
      <c r="R52" s="36">
        <v>0</v>
      </c>
      <c r="S52" s="26">
        <v>0</v>
      </c>
      <c r="T52" s="26">
        <v>0</v>
      </c>
      <c r="U52" s="27">
        <v>0</v>
      </c>
      <c r="V52" s="36">
        <v>0</v>
      </c>
      <c r="W52" s="26">
        <v>0</v>
      </c>
      <c r="X52" s="26">
        <v>0</v>
      </c>
      <c r="Y52" s="27">
        <v>0</v>
      </c>
      <c r="Z52" s="36">
        <v>0</v>
      </c>
      <c r="AA52" s="26">
        <v>0</v>
      </c>
      <c r="AB52" s="26">
        <v>0</v>
      </c>
      <c r="AC52" s="27">
        <v>0</v>
      </c>
      <c r="AD52" s="36">
        <v>0</v>
      </c>
      <c r="AE52" s="26">
        <v>0</v>
      </c>
      <c r="AF52" s="26">
        <v>0</v>
      </c>
      <c r="AG52" s="27">
        <v>0</v>
      </c>
      <c r="AH52" s="36">
        <v>0</v>
      </c>
      <c r="AI52" s="26">
        <v>0</v>
      </c>
      <c r="AJ52" s="26">
        <v>0</v>
      </c>
      <c r="AK52" s="27">
        <v>0</v>
      </c>
      <c r="AL52" s="36">
        <v>0</v>
      </c>
      <c r="AM52" s="26">
        <v>0</v>
      </c>
      <c r="AN52" s="26">
        <v>0</v>
      </c>
      <c r="AO52" s="27">
        <v>0</v>
      </c>
      <c r="AP52" s="36">
        <v>0</v>
      </c>
      <c r="AQ52" s="26">
        <v>0</v>
      </c>
      <c r="AR52" s="26">
        <v>0</v>
      </c>
      <c r="AS52" s="27">
        <v>0</v>
      </c>
      <c r="AT52" s="36">
        <v>0</v>
      </c>
      <c r="AU52" s="26">
        <v>0</v>
      </c>
      <c r="AV52" s="26">
        <v>0</v>
      </c>
      <c r="AW52" s="27">
        <v>0</v>
      </c>
      <c r="AX52" s="36">
        <v>0</v>
      </c>
      <c r="AY52" s="26">
        <v>0</v>
      </c>
      <c r="AZ52" s="26">
        <v>0</v>
      </c>
      <c r="BA52" s="27">
        <v>0</v>
      </c>
      <c r="BB52" s="36">
        <v>0</v>
      </c>
      <c r="BC52" s="26">
        <v>0</v>
      </c>
      <c r="BD52" s="26">
        <v>0</v>
      </c>
      <c r="BE52" s="27">
        <v>0</v>
      </c>
      <c r="BF52" s="36">
        <v>0</v>
      </c>
      <c r="BG52" s="26">
        <v>0</v>
      </c>
      <c r="BH52" s="26">
        <v>0</v>
      </c>
      <c r="BI52" s="27">
        <v>0</v>
      </c>
      <c r="BJ52" s="36">
        <v>0</v>
      </c>
      <c r="BK52" s="26">
        <v>0</v>
      </c>
      <c r="BL52" s="26">
        <v>0</v>
      </c>
      <c r="BM52" s="27">
        <v>0</v>
      </c>
      <c r="BN52" s="36">
        <v>0</v>
      </c>
      <c r="BO52" s="26">
        <v>0</v>
      </c>
      <c r="BP52" s="26">
        <v>0</v>
      </c>
      <c r="BQ52" s="27">
        <v>0</v>
      </c>
      <c r="BR52" s="36">
        <v>0</v>
      </c>
      <c r="BS52" s="26">
        <v>0</v>
      </c>
      <c r="BT52" s="26">
        <v>0</v>
      </c>
      <c r="BU52" s="27">
        <v>0</v>
      </c>
      <c r="BV52" s="36">
        <v>0</v>
      </c>
      <c r="BW52" s="26">
        <v>0</v>
      </c>
      <c r="BX52" s="26">
        <v>0</v>
      </c>
      <c r="BY52" s="27">
        <v>0</v>
      </c>
      <c r="BZ52" s="36">
        <v>0</v>
      </c>
      <c r="CA52" s="26">
        <v>0</v>
      </c>
      <c r="CB52" s="26">
        <v>0</v>
      </c>
      <c r="CC52" s="27">
        <v>0</v>
      </c>
      <c r="CD52" s="36">
        <v>0</v>
      </c>
      <c r="CE52" s="26">
        <v>0</v>
      </c>
      <c r="CF52" s="26">
        <v>0</v>
      </c>
      <c r="CG52" s="27">
        <v>0</v>
      </c>
      <c r="CH52" s="36">
        <v>0</v>
      </c>
      <c r="CI52" s="26">
        <v>0</v>
      </c>
      <c r="CJ52" s="26">
        <v>0</v>
      </c>
      <c r="CK52" s="27">
        <v>0</v>
      </c>
      <c r="CL52" s="36">
        <v>0</v>
      </c>
      <c r="CM52" s="26">
        <v>0</v>
      </c>
      <c r="CN52" s="26">
        <v>0</v>
      </c>
      <c r="CO52" s="27">
        <v>0</v>
      </c>
      <c r="CP52" s="36">
        <v>0</v>
      </c>
      <c r="CQ52" s="26">
        <v>0</v>
      </c>
      <c r="CR52" s="26">
        <v>0</v>
      </c>
      <c r="CS52" s="27">
        <v>0</v>
      </c>
      <c r="CT52" s="36">
        <v>0</v>
      </c>
      <c r="CU52" s="26">
        <v>0</v>
      </c>
      <c r="CV52" s="26">
        <v>0</v>
      </c>
      <c r="CW52" s="27">
        <v>0</v>
      </c>
      <c r="CX52" s="36">
        <v>0</v>
      </c>
      <c r="CY52" s="26">
        <v>0</v>
      </c>
      <c r="CZ52" s="26">
        <v>0</v>
      </c>
      <c r="DA52" s="27">
        <v>0</v>
      </c>
      <c r="DB52" s="36">
        <v>0</v>
      </c>
      <c r="DC52" s="26">
        <v>0</v>
      </c>
      <c r="DD52" s="26">
        <v>0</v>
      </c>
      <c r="DE52" s="27">
        <v>0</v>
      </c>
      <c r="DF52" s="36">
        <v>0</v>
      </c>
      <c r="DG52" s="26">
        <v>0</v>
      </c>
      <c r="DH52" s="26">
        <v>0</v>
      </c>
      <c r="DI52" s="27">
        <v>0</v>
      </c>
      <c r="DJ52" s="36">
        <v>0</v>
      </c>
      <c r="DK52" s="26">
        <v>0</v>
      </c>
      <c r="DL52" s="26">
        <v>0</v>
      </c>
      <c r="DM52" s="27">
        <v>0</v>
      </c>
      <c r="DN52" s="36">
        <v>0</v>
      </c>
      <c r="DO52" s="26">
        <v>0</v>
      </c>
      <c r="DP52" s="26">
        <v>0</v>
      </c>
      <c r="DQ52" s="27">
        <v>0</v>
      </c>
      <c r="DR52" s="36">
        <v>0</v>
      </c>
      <c r="DS52" s="26">
        <v>0</v>
      </c>
      <c r="DT52" s="26">
        <v>0</v>
      </c>
      <c r="DU52" s="27">
        <v>0</v>
      </c>
      <c r="DV52" s="36">
        <v>0</v>
      </c>
      <c r="DW52" s="26">
        <v>0</v>
      </c>
      <c r="DX52" s="26">
        <v>0</v>
      </c>
      <c r="DY52" s="27">
        <v>0</v>
      </c>
      <c r="DZ52" s="36">
        <v>0</v>
      </c>
      <c r="EA52" s="26">
        <v>0</v>
      </c>
      <c r="EB52" s="26">
        <v>0</v>
      </c>
      <c r="EC52" s="27">
        <v>0</v>
      </c>
      <c r="ED52" s="36">
        <v>0</v>
      </c>
      <c r="EE52" s="26">
        <v>0</v>
      </c>
      <c r="EF52" s="26">
        <v>0</v>
      </c>
      <c r="EG52" s="27">
        <v>0</v>
      </c>
      <c r="EH52" s="36">
        <v>8</v>
      </c>
      <c r="EI52" s="26">
        <v>3561.096</v>
      </c>
      <c r="EJ52" s="26">
        <v>3561.096</v>
      </c>
      <c r="EK52" s="27">
        <v>23147.119999999999</v>
      </c>
      <c r="EL52" s="36" cm="1">
        <f t="array" ref="EL52">+_xlfn.IFS(YEAR($A52)&gt;YEAR(EL$6),0,YEAR(EL$6)=YEAR($A52),13-MONTH($A52),AND(EK52&lt;$L52,YEAR(EL$6)=YEAR($B52)),IF(MONTH($B52)&lt;EK52/$M52,MONTH($B52),EK52/$M52),EK52&lt;$L52,EK52/$M52,YEAR(EL$6)=YEAR($B52),MONTH($B52),AND(YEAR(EL$6)&gt;YEAR($B52),NOT(ISBLANK($B52))),0,YEAR(EL$6)&gt;YEAR($A52),12,EL$6&lt;$A52,0,YEAR(EH$6)=YEAR($B52),0)</f>
        <v>12</v>
      </c>
      <c r="EM52" s="26">
        <f t="shared" si="2"/>
        <v>5341.6440000000002</v>
      </c>
      <c r="EN52" s="26">
        <f t="shared" si="3"/>
        <v>8902.74</v>
      </c>
      <c r="EO52" s="27">
        <f t="shared" si="4"/>
        <v>17805.48</v>
      </c>
      <c r="EP52" s="28">
        <f t="shared" si="5"/>
        <v>40</v>
      </c>
      <c r="EQ52" s="34">
        <f t="shared" si="6"/>
        <v>1335.4110000000001</v>
      </c>
      <c r="ES52" s="21">
        <f>IFERROR(IF(VLOOKUP(D52,'DIV CHANGE'!A:D,3,FALSE)="", E52, VLOOKUP(D52,'DIV CHANGE'!A:D,3,FALSE)), E52)</f>
        <v>2</v>
      </c>
      <c r="ET52" s="21" t="str">
        <f t="shared" si="7"/>
        <v>SAME</v>
      </c>
      <c r="EU52" s="29">
        <v>45426</v>
      </c>
    </row>
    <row r="53" spans="1:151" ht="12.75">
      <c r="A53" s="29">
        <v>44637</v>
      </c>
      <c r="B53" s="24"/>
      <c r="C53" s="35">
        <v>694</v>
      </c>
      <c r="D53" s="21" t="s">
        <v>126</v>
      </c>
      <c r="E53" s="21">
        <v>1</v>
      </c>
      <c r="F53" s="21" t="s">
        <v>100</v>
      </c>
      <c r="G53" s="21" t="s">
        <v>127</v>
      </c>
      <c r="H53" s="55">
        <v>428982</v>
      </c>
      <c r="I53" s="22">
        <v>5</v>
      </c>
      <c r="J53" s="25">
        <v>300000</v>
      </c>
      <c r="K53" s="25">
        <v>0</v>
      </c>
      <c r="L53" s="25">
        <f t="shared" si="0"/>
        <v>25796.400000000001</v>
      </c>
      <c r="M53" s="37">
        <f t="shared" si="1"/>
        <v>2149.7000000000003</v>
      </c>
      <c r="N53" s="36">
        <v>0</v>
      </c>
      <c r="O53" s="26">
        <v>0</v>
      </c>
      <c r="P53" s="26">
        <v>0</v>
      </c>
      <c r="Q53" s="27">
        <v>0</v>
      </c>
      <c r="R53" s="36">
        <v>0</v>
      </c>
      <c r="S53" s="26">
        <v>0</v>
      </c>
      <c r="T53" s="26">
        <v>0</v>
      </c>
      <c r="U53" s="27">
        <v>0</v>
      </c>
      <c r="V53" s="36">
        <v>0</v>
      </c>
      <c r="W53" s="26">
        <v>0</v>
      </c>
      <c r="X53" s="26">
        <v>0</v>
      </c>
      <c r="Y53" s="27">
        <v>0</v>
      </c>
      <c r="Z53" s="36">
        <v>0</v>
      </c>
      <c r="AA53" s="26">
        <v>0</v>
      </c>
      <c r="AB53" s="26">
        <v>0</v>
      </c>
      <c r="AC53" s="27">
        <v>0</v>
      </c>
      <c r="AD53" s="36">
        <v>0</v>
      </c>
      <c r="AE53" s="26">
        <v>0</v>
      </c>
      <c r="AF53" s="26">
        <v>0</v>
      </c>
      <c r="AG53" s="27">
        <v>0</v>
      </c>
      <c r="AH53" s="36">
        <v>0</v>
      </c>
      <c r="AI53" s="26">
        <v>0</v>
      </c>
      <c r="AJ53" s="26">
        <v>0</v>
      </c>
      <c r="AK53" s="27">
        <v>0</v>
      </c>
      <c r="AL53" s="36">
        <v>0</v>
      </c>
      <c r="AM53" s="26">
        <v>0</v>
      </c>
      <c r="AN53" s="26">
        <v>0</v>
      </c>
      <c r="AO53" s="27">
        <v>0</v>
      </c>
      <c r="AP53" s="36">
        <v>0</v>
      </c>
      <c r="AQ53" s="26">
        <v>0</v>
      </c>
      <c r="AR53" s="26">
        <v>0</v>
      </c>
      <c r="AS53" s="27">
        <v>0</v>
      </c>
      <c r="AT53" s="36">
        <v>0</v>
      </c>
      <c r="AU53" s="26">
        <v>0</v>
      </c>
      <c r="AV53" s="26">
        <v>0</v>
      </c>
      <c r="AW53" s="27">
        <v>0</v>
      </c>
      <c r="AX53" s="36">
        <v>0</v>
      </c>
      <c r="AY53" s="26">
        <v>0</v>
      </c>
      <c r="AZ53" s="26">
        <v>0</v>
      </c>
      <c r="BA53" s="27">
        <v>0</v>
      </c>
      <c r="BB53" s="36">
        <v>0</v>
      </c>
      <c r="BC53" s="26">
        <v>0</v>
      </c>
      <c r="BD53" s="26">
        <v>0</v>
      </c>
      <c r="BE53" s="27">
        <v>0</v>
      </c>
      <c r="BF53" s="36">
        <v>0</v>
      </c>
      <c r="BG53" s="26">
        <v>0</v>
      </c>
      <c r="BH53" s="26">
        <v>0</v>
      </c>
      <c r="BI53" s="27">
        <v>0</v>
      </c>
      <c r="BJ53" s="36">
        <v>0</v>
      </c>
      <c r="BK53" s="26">
        <v>0</v>
      </c>
      <c r="BL53" s="26">
        <v>0</v>
      </c>
      <c r="BM53" s="27">
        <v>0</v>
      </c>
      <c r="BN53" s="36">
        <v>0</v>
      </c>
      <c r="BO53" s="26">
        <v>0</v>
      </c>
      <c r="BP53" s="26">
        <v>0</v>
      </c>
      <c r="BQ53" s="27">
        <v>0</v>
      </c>
      <c r="BR53" s="36">
        <v>0</v>
      </c>
      <c r="BS53" s="26">
        <v>0</v>
      </c>
      <c r="BT53" s="26">
        <v>0</v>
      </c>
      <c r="BU53" s="27">
        <v>0</v>
      </c>
      <c r="BV53" s="36">
        <v>0</v>
      </c>
      <c r="BW53" s="26">
        <v>0</v>
      </c>
      <c r="BX53" s="26">
        <v>0</v>
      </c>
      <c r="BY53" s="27">
        <v>0</v>
      </c>
      <c r="BZ53" s="36">
        <v>0</v>
      </c>
      <c r="CA53" s="26">
        <v>0</v>
      </c>
      <c r="CB53" s="26">
        <v>0</v>
      </c>
      <c r="CC53" s="27">
        <v>0</v>
      </c>
      <c r="CD53" s="36">
        <v>0</v>
      </c>
      <c r="CE53" s="26">
        <v>0</v>
      </c>
      <c r="CF53" s="26">
        <v>0</v>
      </c>
      <c r="CG53" s="27">
        <v>0</v>
      </c>
      <c r="CH53" s="36">
        <v>0</v>
      </c>
      <c r="CI53" s="26">
        <v>0</v>
      </c>
      <c r="CJ53" s="26">
        <v>0</v>
      </c>
      <c r="CK53" s="27">
        <v>0</v>
      </c>
      <c r="CL53" s="36">
        <v>0</v>
      </c>
      <c r="CM53" s="26">
        <v>0</v>
      </c>
      <c r="CN53" s="26">
        <v>0</v>
      </c>
      <c r="CO53" s="27">
        <v>0</v>
      </c>
      <c r="CP53" s="36">
        <v>0</v>
      </c>
      <c r="CQ53" s="26">
        <v>0</v>
      </c>
      <c r="CR53" s="26">
        <v>0</v>
      </c>
      <c r="CS53" s="27">
        <v>0</v>
      </c>
      <c r="CT53" s="36">
        <v>0</v>
      </c>
      <c r="CU53" s="26">
        <v>0</v>
      </c>
      <c r="CV53" s="26">
        <v>0</v>
      </c>
      <c r="CW53" s="27">
        <v>0</v>
      </c>
      <c r="CX53" s="36">
        <v>0</v>
      </c>
      <c r="CY53" s="26">
        <v>0</v>
      </c>
      <c r="CZ53" s="26">
        <v>0</v>
      </c>
      <c r="DA53" s="27">
        <v>0</v>
      </c>
      <c r="DB53" s="36">
        <v>0</v>
      </c>
      <c r="DC53" s="26">
        <v>0</v>
      </c>
      <c r="DD53" s="26">
        <v>0</v>
      </c>
      <c r="DE53" s="27">
        <v>0</v>
      </c>
      <c r="DF53" s="36">
        <v>0</v>
      </c>
      <c r="DG53" s="26">
        <v>0</v>
      </c>
      <c r="DH53" s="26">
        <v>0</v>
      </c>
      <c r="DI53" s="27">
        <v>0</v>
      </c>
      <c r="DJ53" s="36">
        <v>0</v>
      </c>
      <c r="DK53" s="26">
        <v>0</v>
      </c>
      <c r="DL53" s="26">
        <v>0</v>
      </c>
      <c r="DM53" s="27">
        <v>0</v>
      </c>
      <c r="DN53" s="36">
        <v>0</v>
      </c>
      <c r="DO53" s="26">
        <v>0</v>
      </c>
      <c r="DP53" s="26">
        <v>0</v>
      </c>
      <c r="DQ53" s="27">
        <v>0</v>
      </c>
      <c r="DR53" s="36">
        <v>0</v>
      </c>
      <c r="DS53" s="26">
        <v>0</v>
      </c>
      <c r="DT53" s="26">
        <v>0</v>
      </c>
      <c r="DU53" s="27">
        <v>0</v>
      </c>
      <c r="DV53" s="36">
        <v>0</v>
      </c>
      <c r="DW53" s="26">
        <v>0</v>
      </c>
      <c r="DX53" s="26">
        <v>0</v>
      </c>
      <c r="DY53" s="27">
        <v>0</v>
      </c>
      <c r="DZ53" s="36">
        <v>10</v>
      </c>
      <c r="EA53" s="26">
        <v>2495</v>
      </c>
      <c r="EB53" s="26">
        <v>2495</v>
      </c>
      <c r="EC53" s="27">
        <v>6487</v>
      </c>
      <c r="ED53" s="36">
        <v>12</v>
      </c>
      <c r="EE53" s="26">
        <v>2994</v>
      </c>
      <c r="EF53" s="26">
        <v>5239.5</v>
      </c>
      <c r="EG53" s="27">
        <f>3742.5+70000</f>
        <v>73742.5</v>
      </c>
      <c r="EH53" s="36">
        <v>12</v>
      </c>
      <c r="EI53" s="26">
        <v>25796.400000000001</v>
      </c>
      <c r="EJ53" s="26">
        <v>31035.9</v>
      </c>
      <c r="EK53" s="27">
        <v>97946.1</v>
      </c>
      <c r="EL53" s="36" cm="1">
        <f t="array" ref="EL53">+_xlfn.IFS(YEAR($A53)&gt;YEAR(EL$6),0,YEAR(EL$6)=YEAR($A53),13-MONTH($A53),AND(EK53&lt;$L53,YEAR(EL$6)=YEAR($B53)),IF(MONTH($B53)&lt;EK53/$M53,MONTH($B53),EK53/$M53),EK53&lt;$L53,EK53/$M53,YEAR(EL$6)=YEAR($B53),MONTH($B53),AND(YEAR(EL$6)&gt;YEAR($B53),NOT(ISBLANK($B53))),0,YEAR(EL$6)&gt;YEAR($A53),12,EL$6&lt;$A53,0,YEAR(EH$6)=YEAR($B53),0)</f>
        <v>12</v>
      </c>
      <c r="EM53" s="26">
        <f t="shared" si="2"/>
        <v>25796.400000000001</v>
      </c>
      <c r="EN53" s="26">
        <f t="shared" si="3"/>
        <v>56832.3</v>
      </c>
      <c r="EO53" s="27">
        <f t="shared" si="4"/>
        <v>72149.7</v>
      </c>
      <c r="EP53" s="28">
        <f t="shared" si="5"/>
        <v>33.5626831650928</v>
      </c>
      <c r="EQ53" s="34">
        <f t="shared" si="6"/>
        <v>6449.1</v>
      </c>
      <c r="ES53" s="21">
        <f>IFERROR(IF(VLOOKUP(D53,'DIV CHANGE'!A:D,3,FALSE)="", E53, VLOOKUP(D53,'DIV CHANGE'!A:D,3,FALSE)), E53)</f>
        <v>1</v>
      </c>
      <c r="ET53" s="21" t="str">
        <f t="shared" si="7"/>
        <v>SAME</v>
      </c>
      <c r="EU53" s="29">
        <v>44637</v>
      </c>
    </row>
    <row r="54" spans="1:151" ht="12.75">
      <c r="A54" s="29">
        <v>44637</v>
      </c>
      <c r="B54" s="24"/>
      <c r="C54" s="35">
        <v>695</v>
      </c>
      <c r="D54" s="21" t="s">
        <v>128</v>
      </c>
      <c r="E54" s="21">
        <v>1</v>
      </c>
      <c r="F54" s="21" t="s">
        <v>100</v>
      </c>
      <c r="G54" s="21" t="s">
        <v>129</v>
      </c>
      <c r="H54" s="55">
        <v>466400</v>
      </c>
      <c r="I54" s="22">
        <v>5</v>
      </c>
      <c r="J54" s="25">
        <v>300000</v>
      </c>
      <c r="K54" s="25">
        <v>0</v>
      </c>
      <c r="L54" s="25">
        <f t="shared" si="0"/>
        <v>33280</v>
      </c>
      <c r="M54" s="37">
        <f t="shared" si="1"/>
        <v>2773.3333333333335</v>
      </c>
      <c r="N54" s="36">
        <v>0</v>
      </c>
      <c r="O54" s="26">
        <v>0</v>
      </c>
      <c r="P54" s="26">
        <v>0</v>
      </c>
      <c r="Q54" s="27">
        <v>0</v>
      </c>
      <c r="R54" s="36">
        <v>0</v>
      </c>
      <c r="S54" s="26">
        <v>0</v>
      </c>
      <c r="T54" s="26">
        <v>0</v>
      </c>
      <c r="U54" s="27">
        <v>0</v>
      </c>
      <c r="V54" s="36">
        <v>0</v>
      </c>
      <c r="W54" s="26">
        <v>0</v>
      </c>
      <c r="X54" s="26">
        <v>0</v>
      </c>
      <c r="Y54" s="27">
        <v>0</v>
      </c>
      <c r="Z54" s="36">
        <v>0</v>
      </c>
      <c r="AA54" s="26">
        <v>0</v>
      </c>
      <c r="AB54" s="26">
        <v>0</v>
      </c>
      <c r="AC54" s="27">
        <v>0</v>
      </c>
      <c r="AD54" s="36">
        <v>0</v>
      </c>
      <c r="AE54" s="26">
        <v>0</v>
      </c>
      <c r="AF54" s="26">
        <v>0</v>
      </c>
      <c r="AG54" s="27">
        <v>0</v>
      </c>
      <c r="AH54" s="36">
        <v>0</v>
      </c>
      <c r="AI54" s="26">
        <v>0</v>
      </c>
      <c r="AJ54" s="26">
        <v>0</v>
      </c>
      <c r="AK54" s="27">
        <v>0</v>
      </c>
      <c r="AL54" s="36">
        <v>0</v>
      </c>
      <c r="AM54" s="26">
        <v>0</v>
      </c>
      <c r="AN54" s="26">
        <v>0</v>
      </c>
      <c r="AO54" s="27">
        <v>0</v>
      </c>
      <c r="AP54" s="36">
        <v>0</v>
      </c>
      <c r="AQ54" s="26">
        <v>0</v>
      </c>
      <c r="AR54" s="26">
        <v>0</v>
      </c>
      <c r="AS54" s="27">
        <v>0</v>
      </c>
      <c r="AT54" s="36">
        <v>0</v>
      </c>
      <c r="AU54" s="26">
        <v>0</v>
      </c>
      <c r="AV54" s="26">
        <v>0</v>
      </c>
      <c r="AW54" s="27">
        <v>0</v>
      </c>
      <c r="AX54" s="36">
        <v>0</v>
      </c>
      <c r="AY54" s="26">
        <v>0</v>
      </c>
      <c r="AZ54" s="26">
        <v>0</v>
      </c>
      <c r="BA54" s="27">
        <v>0</v>
      </c>
      <c r="BB54" s="36">
        <v>0</v>
      </c>
      <c r="BC54" s="26">
        <v>0</v>
      </c>
      <c r="BD54" s="26">
        <v>0</v>
      </c>
      <c r="BE54" s="27">
        <v>0</v>
      </c>
      <c r="BF54" s="36">
        <v>0</v>
      </c>
      <c r="BG54" s="26">
        <v>0</v>
      </c>
      <c r="BH54" s="26">
        <v>0</v>
      </c>
      <c r="BI54" s="27">
        <v>0</v>
      </c>
      <c r="BJ54" s="36">
        <v>0</v>
      </c>
      <c r="BK54" s="26">
        <v>0</v>
      </c>
      <c r="BL54" s="26">
        <v>0</v>
      </c>
      <c r="BM54" s="27">
        <v>0</v>
      </c>
      <c r="BN54" s="36">
        <v>0</v>
      </c>
      <c r="BO54" s="26">
        <v>0</v>
      </c>
      <c r="BP54" s="26">
        <v>0</v>
      </c>
      <c r="BQ54" s="27">
        <v>0</v>
      </c>
      <c r="BR54" s="36">
        <v>0</v>
      </c>
      <c r="BS54" s="26">
        <v>0</v>
      </c>
      <c r="BT54" s="26">
        <v>0</v>
      </c>
      <c r="BU54" s="27">
        <v>0</v>
      </c>
      <c r="BV54" s="36">
        <v>0</v>
      </c>
      <c r="BW54" s="26">
        <v>0</v>
      </c>
      <c r="BX54" s="26">
        <v>0</v>
      </c>
      <c r="BY54" s="27">
        <v>0</v>
      </c>
      <c r="BZ54" s="36">
        <v>0</v>
      </c>
      <c r="CA54" s="26">
        <v>0</v>
      </c>
      <c r="CB54" s="26">
        <v>0</v>
      </c>
      <c r="CC54" s="27">
        <v>0</v>
      </c>
      <c r="CD54" s="36">
        <v>0</v>
      </c>
      <c r="CE54" s="26">
        <v>0</v>
      </c>
      <c r="CF54" s="26">
        <v>0</v>
      </c>
      <c r="CG54" s="27">
        <v>0</v>
      </c>
      <c r="CH54" s="36">
        <v>0</v>
      </c>
      <c r="CI54" s="26">
        <v>0</v>
      </c>
      <c r="CJ54" s="26">
        <v>0</v>
      </c>
      <c r="CK54" s="27">
        <v>0</v>
      </c>
      <c r="CL54" s="36">
        <v>0</v>
      </c>
      <c r="CM54" s="26">
        <v>0</v>
      </c>
      <c r="CN54" s="26">
        <v>0</v>
      </c>
      <c r="CO54" s="27">
        <v>0</v>
      </c>
      <c r="CP54" s="36">
        <v>0</v>
      </c>
      <c r="CQ54" s="26">
        <v>0</v>
      </c>
      <c r="CR54" s="26">
        <v>0</v>
      </c>
      <c r="CS54" s="27">
        <v>0</v>
      </c>
      <c r="CT54" s="36">
        <v>0</v>
      </c>
      <c r="CU54" s="26">
        <v>0</v>
      </c>
      <c r="CV54" s="26">
        <v>0</v>
      </c>
      <c r="CW54" s="27">
        <v>0</v>
      </c>
      <c r="CX54" s="36">
        <v>0</v>
      </c>
      <c r="CY54" s="26">
        <v>0</v>
      </c>
      <c r="CZ54" s="26">
        <v>0</v>
      </c>
      <c r="DA54" s="27">
        <v>0</v>
      </c>
      <c r="DB54" s="36">
        <v>0</v>
      </c>
      <c r="DC54" s="26">
        <v>0</v>
      </c>
      <c r="DD54" s="26">
        <v>0</v>
      </c>
      <c r="DE54" s="27">
        <v>0</v>
      </c>
      <c r="DF54" s="36">
        <v>0</v>
      </c>
      <c r="DG54" s="26">
        <v>0</v>
      </c>
      <c r="DH54" s="26">
        <v>0</v>
      </c>
      <c r="DI54" s="27">
        <v>0</v>
      </c>
      <c r="DJ54" s="36">
        <v>0</v>
      </c>
      <c r="DK54" s="26">
        <v>0</v>
      </c>
      <c r="DL54" s="26">
        <v>0</v>
      </c>
      <c r="DM54" s="27">
        <v>0</v>
      </c>
      <c r="DN54" s="36">
        <v>0</v>
      </c>
      <c r="DO54" s="26">
        <v>0</v>
      </c>
      <c r="DP54" s="26">
        <v>0</v>
      </c>
      <c r="DQ54" s="27">
        <v>0</v>
      </c>
      <c r="DR54" s="36">
        <v>0</v>
      </c>
      <c r="DS54" s="26">
        <v>0</v>
      </c>
      <c r="DT54" s="26">
        <v>0</v>
      </c>
      <c r="DU54" s="27">
        <v>0</v>
      </c>
      <c r="DV54" s="36">
        <v>0</v>
      </c>
      <c r="DW54" s="26">
        <v>0</v>
      </c>
      <c r="DX54" s="26">
        <v>0</v>
      </c>
      <c r="DY54" s="27">
        <v>0</v>
      </c>
      <c r="DZ54" s="36">
        <v>10</v>
      </c>
      <c r="EA54" s="26">
        <v>1777.7777777777781</v>
      </c>
      <c r="EB54" s="26">
        <v>1777.7777777777781</v>
      </c>
      <c r="EC54" s="27">
        <v>4622.2222222222217</v>
      </c>
      <c r="ED54" s="36">
        <v>12</v>
      </c>
      <c r="EE54" s="26">
        <v>2133.3333333333335</v>
      </c>
      <c r="EF54" s="26">
        <v>3733.33</v>
      </c>
      <c r="EG54" s="27">
        <f>110000+2666.67</f>
        <v>112666.67</v>
      </c>
      <c r="EH54" s="36">
        <v>12</v>
      </c>
      <c r="EI54" s="26">
        <v>33280</v>
      </c>
      <c r="EJ54" s="26">
        <v>37013.33</v>
      </c>
      <c r="EK54" s="27">
        <v>129386.67</v>
      </c>
      <c r="EL54" s="36" cm="1">
        <f t="array" ref="EL54">+_xlfn.IFS(YEAR($A54)&gt;YEAR(EL$6),0,YEAR(EL$6)=YEAR($A54),13-MONTH($A54),AND(EK54&lt;$L54,YEAR(EL$6)=YEAR($B54)),IF(MONTH($B54)&lt;EK54/$M54,MONTH($B54),EK54/$M54),EK54&lt;$L54,EK54/$M54,YEAR(EL$6)=YEAR($B54),MONTH($B54),AND(YEAR(EL$6)&gt;YEAR($B54),NOT(ISBLANK($B54))),0,YEAR(EL$6)&gt;YEAR($A54),12,EL$6&lt;$A54,0,YEAR(EH$6)=YEAR($B54),0)</f>
        <v>12</v>
      </c>
      <c r="EM54" s="26">
        <f t="shared" si="2"/>
        <v>33280</v>
      </c>
      <c r="EN54" s="26">
        <f t="shared" si="3"/>
        <v>70293.33</v>
      </c>
      <c r="EO54" s="27">
        <f t="shared" si="4"/>
        <v>96106.67</v>
      </c>
      <c r="EP54" s="28">
        <f t="shared" si="5"/>
        <v>34.65384735576923</v>
      </c>
      <c r="EQ54" s="34">
        <f t="shared" si="6"/>
        <v>8320</v>
      </c>
      <c r="ES54" s="21">
        <f>IFERROR(IF(VLOOKUP(D54,'DIV CHANGE'!A:D,3,FALSE)="", E54, VLOOKUP(D54,'DIV CHANGE'!A:D,3,FALSE)), E54)</f>
        <v>1</v>
      </c>
      <c r="ET54" s="21" t="str">
        <f t="shared" si="7"/>
        <v>SAME</v>
      </c>
      <c r="EU54" s="29">
        <v>44637</v>
      </c>
    </row>
    <row r="55" spans="1:151" ht="12.75">
      <c r="A55" s="29">
        <v>44637</v>
      </c>
      <c r="B55" s="24"/>
      <c r="C55" s="35">
        <v>745</v>
      </c>
      <c r="D55" s="21" t="s">
        <v>130</v>
      </c>
      <c r="E55" s="21">
        <v>1</v>
      </c>
      <c r="F55" s="21" t="s">
        <v>100</v>
      </c>
      <c r="G55" s="21" t="s">
        <v>131</v>
      </c>
      <c r="H55" s="55">
        <v>402800</v>
      </c>
      <c r="I55" s="22">
        <v>5</v>
      </c>
      <c r="J55" s="25">
        <v>300000</v>
      </c>
      <c r="K55" s="25">
        <v>0</v>
      </c>
      <c r="L55" s="25">
        <f t="shared" si="0"/>
        <v>20560</v>
      </c>
      <c r="M55" s="37">
        <f t="shared" si="1"/>
        <v>1713.3333333333333</v>
      </c>
      <c r="N55" s="36">
        <v>0</v>
      </c>
      <c r="O55" s="26">
        <v>0</v>
      </c>
      <c r="P55" s="26">
        <v>0</v>
      </c>
      <c r="Q55" s="27">
        <v>0</v>
      </c>
      <c r="R55" s="36">
        <v>0</v>
      </c>
      <c r="S55" s="26">
        <v>0</v>
      </c>
      <c r="T55" s="26">
        <v>0</v>
      </c>
      <c r="U55" s="27">
        <v>0</v>
      </c>
      <c r="V55" s="36">
        <v>0</v>
      </c>
      <c r="W55" s="26">
        <v>0</v>
      </c>
      <c r="X55" s="26">
        <v>0</v>
      </c>
      <c r="Y55" s="27">
        <v>0</v>
      </c>
      <c r="Z55" s="36">
        <v>0</v>
      </c>
      <c r="AA55" s="26">
        <v>0</v>
      </c>
      <c r="AB55" s="26">
        <v>0</v>
      </c>
      <c r="AC55" s="27">
        <v>0</v>
      </c>
      <c r="AD55" s="36">
        <v>0</v>
      </c>
      <c r="AE55" s="26">
        <v>0</v>
      </c>
      <c r="AF55" s="26">
        <v>0</v>
      </c>
      <c r="AG55" s="27">
        <v>0</v>
      </c>
      <c r="AH55" s="36">
        <v>0</v>
      </c>
      <c r="AI55" s="26">
        <v>0</v>
      </c>
      <c r="AJ55" s="26">
        <v>0</v>
      </c>
      <c r="AK55" s="27">
        <v>0</v>
      </c>
      <c r="AL55" s="36">
        <v>0</v>
      </c>
      <c r="AM55" s="26">
        <v>0</v>
      </c>
      <c r="AN55" s="26">
        <v>0</v>
      </c>
      <c r="AO55" s="27">
        <v>0</v>
      </c>
      <c r="AP55" s="36">
        <v>0</v>
      </c>
      <c r="AQ55" s="26">
        <v>0</v>
      </c>
      <c r="AR55" s="26">
        <v>0</v>
      </c>
      <c r="AS55" s="27">
        <v>0</v>
      </c>
      <c r="AT55" s="36">
        <v>0</v>
      </c>
      <c r="AU55" s="26">
        <v>0</v>
      </c>
      <c r="AV55" s="26">
        <v>0</v>
      </c>
      <c r="AW55" s="27">
        <v>0</v>
      </c>
      <c r="AX55" s="36">
        <v>0</v>
      </c>
      <c r="AY55" s="26">
        <v>0</v>
      </c>
      <c r="AZ55" s="26">
        <v>0</v>
      </c>
      <c r="BA55" s="27">
        <v>0</v>
      </c>
      <c r="BB55" s="36">
        <v>0</v>
      </c>
      <c r="BC55" s="26">
        <v>0</v>
      </c>
      <c r="BD55" s="26">
        <v>0</v>
      </c>
      <c r="BE55" s="27">
        <v>0</v>
      </c>
      <c r="BF55" s="36">
        <v>0</v>
      </c>
      <c r="BG55" s="26">
        <v>0</v>
      </c>
      <c r="BH55" s="26">
        <v>0</v>
      </c>
      <c r="BI55" s="27">
        <v>0</v>
      </c>
      <c r="BJ55" s="36">
        <v>0</v>
      </c>
      <c r="BK55" s="26">
        <v>0</v>
      </c>
      <c r="BL55" s="26">
        <v>0</v>
      </c>
      <c r="BM55" s="27">
        <v>0</v>
      </c>
      <c r="BN55" s="36">
        <v>0</v>
      </c>
      <c r="BO55" s="26">
        <v>0</v>
      </c>
      <c r="BP55" s="26">
        <v>0</v>
      </c>
      <c r="BQ55" s="27">
        <v>0</v>
      </c>
      <c r="BR55" s="36">
        <v>0</v>
      </c>
      <c r="BS55" s="26">
        <v>0</v>
      </c>
      <c r="BT55" s="26">
        <v>0</v>
      </c>
      <c r="BU55" s="27">
        <v>0</v>
      </c>
      <c r="BV55" s="36">
        <v>0</v>
      </c>
      <c r="BW55" s="26">
        <v>0</v>
      </c>
      <c r="BX55" s="26">
        <v>0</v>
      </c>
      <c r="BY55" s="27">
        <v>0</v>
      </c>
      <c r="BZ55" s="36">
        <v>0</v>
      </c>
      <c r="CA55" s="26">
        <v>0</v>
      </c>
      <c r="CB55" s="26">
        <v>0</v>
      </c>
      <c r="CC55" s="27">
        <v>0</v>
      </c>
      <c r="CD55" s="36">
        <v>0</v>
      </c>
      <c r="CE55" s="26">
        <v>0</v>
      </c>
      <c r="CF55" s="26">
        <v>0</v>
      </c>
      <c r="CG55" s="27">
        <v>0</v>
      </c>
      <c r="CH55" s="36">
        <v>0</v>
      </c>
      <c r="CI55" s="26">
        <v>0</v>
      </c>
      <c r="CJ55" s="26">
        <v>0</v>
      </c>
      <c r="CK55" s="27">
        <v>0</v>
      </c>
      <c r="CL55" s="36">
        <v>0</v>
      </c>
      <c r="CM55" s="26">
        <v>0</v>
      </c>
      <c r="CN55" s="26">
        <v>0</v>
      </c>
      <c r="CO55" s="27">
        <v>0</v>
      </c>
      <c r="CP55" s="36">
        <v>0</v>
      </c>
      <c r="CQ55" s="26">
        <v>0</v>
      </c>
      <c r="CR55" s="26">
        <v>0</v>
      </c>
      <c r="CS55" s="27">
        <v>0</v>
      </c>
      <c r="CT55" s="36">
        <v>0</v>
      </c>
      <c r="CU55" s="26">
        <v>0</v>
      </c>
      <c r="CV55" s="26">
        <v>0</v>
      </c>
      <c r="CW55" s="27">
        <v>0</v>
      </c>
      <c r="CX55" s="36">
        <v>0</v>
      </c>
      <c r="CY55" s="26">
        <v>0</v>
      </c>
      <c r="CZ55" s="26">
        <v>0</v>
      </c>
      <c r="DA55" s="27">
        <v>0</v>
      </c>
      <c r="DB55" s="36">
        <v>0</v>
      </c>
      <c r="DC55" s="26">
        <v>0</v>
      </c>
      <c r="DD55" s="26">
        <v>0</v>
      </c>
      <c r="DE55" s="27">
        <v>0</v>
      </c>
      <c r="DF55" s="36">
        <v>0</v>
      </c>
      <c r="DG55" s="26">
        <v>0</v>
      </c>
      <c r="DH55" s="26">
        <v>0</v>
      </c>
      <c r="DI55" s="27">
        <v>0</v>
      </c>
      <c r="DJ55" s="36">
        <v>0</v>
      </c>
      <c r="DK55" s="26">
        <v>0</v>
      </c>
      <c r="DL55" s="26">
        <v>0</v>
      </c>
      <c r="DM55" s="27">
        <v>0</v>
      </c>
      <c r="DN55" s="36">
        <v>0</v>
      </c>
      <c r="DO55" s="26">
        <v>0</v>
      </c>
      <c r="DP55" s="26">
        <v>0</v>
      </c>
      <c r="DQ55" s="27">
        <v>0</v>
      </c>
      <c r="DR55" s="36">
        <v>0</v>
      </c>
      <c r="DS55" s="26">
        <v>0</v>
      </c>
      <c r="DT55" s="26">
        <v>0</v>
      </c>
      <c r="DU55" s="27">
        <v>0</v>
      </c>
      <c r="DV55" s="36">
        <v>0</v>
      </c>
      <c r="DW55" s="26">
        <v>0</v>
      </c>
      <c r="DX55" s="26">
        <v>0</v>
      </c>
      <c r="DY55" s="27">
        <v>0</v>
      </c>
      <c r="DZ55" s="36">
        <v>10</v>
      </c>
      <c r="EA55" s="26">
        <v>777.77777777777783</v>
      </c>
      <c r="EB55" s="26">
        <v>777.77777777777783</v>
      </c>
      <c r="EC55" s="27">
        <v>2022.2222222222222</v>
      </c>
      <c r="ED55" s="36">
        <v>12</v>
      </c>
      <c r="EE55" s="26">
        <v>933.33333333333348</v>
      </c>
      <c r="EF55" s="26">
        <v>1633.33</v>
      </c>
      <c r="EG55" s="27">
        <f>50000+1166.67</f>
        <v>51166.67</v>
      </c>
      <c r="EH55" s="36">
        <v>12</v>
      </c>
      <c r="EI55" s="26">
        <v>20560</v>
      </c>
      <c r="EJ55" s="26">
        <v>22193.33</v>
      </c>
      <c r="EK55" s="27">
        <v>80606.67</v>
      </c>
      <c r="EL55" s="36" cm="1">
        <f t="array" ref="EL55">+_xlfn.IFS(YEAR($A55)&gt;YEAR(EL$6),0,YEAR(EL$6)=YEAR($A55),13-MONTH($A55),AND(EK55&lt;$L55,YEAR(EL$6)=YEAR($B55)),IF(MONTH($B55)&lt;EK55/$M55,MONTH($B55),EK55/$M55),EK55&lt;$L55,EK55/$M55,YEAR(EL$6)=YEAR($B55),MONTH($B55),AND(YEAR(EL$6)&gt;YEAR($B55),NOT(ISBLANK($B55))),0,YEAR(EL$6)&gt;YEAR($A55),12,EL$6&lt;$A55,0,YEAR(EH$6)=YEAR($B55),0)</f>
        <v>12</v>
      </c>
      <c r="EM55" s="26">
        <f t="shared" si="2"/>
        <v>20560</v>
      </c>
      <c r="EN55" s="26">
        <f t="shared" si="3"/>
        <v>42753.33</v>
      </c>
      <c r="EO55" s="27">
        <f t="shared" si="4"/>
        <v>60046.67</v>
      </c>
      <c r="EP55" s="28">
        <f t="shared" si="5"/>
        <v>35.046694552529182</v>
      </c>
      <c r="EQ55" s="34">
        <f t="shared" si="6"/>
        <v>5140</v>
      </c>
      <c r="ES55" s="21">
        <f>IFERROR(IF(VLOOKUP(D55,'DIV CHANGE'!A:D,3,FALSE)="", E55, VLOOKUP(D55,'DIV CHANGE'!A:D,3,FALSE)), E55)</f>
        <v>1</v>
      </c>
      <c r="ET55" s="21" t="str">
        <f t="shared" si="7"/>
        <v>SAME</v>
      </c>
      <c r="EU55" s="29">
        <v>44637</v>
      </c>
    </row>
    <row r="56" spans="1:151" ht="12.75">
      <c r="A56" s="29">
        <v>44637</v>
      </c>
      <c r="B56" s="24"/>
      <c r="C56" s="35">
        <v>696</v>
      </c>
      <c r="D56" s="21" t="s">
        <v>132</v>
      </c>
      <c r="E56" s="21">
        <v>1</v>
      </c>
      <c r="F56" s="21" t="s">
        <v>100</v>
      </c>
      <c r="G56" s="21" t="s">
        <v>133</v>
      </c>
      <c r="H56" s="55">
        <v>479332</v>
      </c>
      <c r="I56" s="22">
        <v>5</v>
      </c>
      <c r="J56" s="25">
        <v>300000</v>
      </c>
      <c r="K56" s="25">
        <v>0</v>
      </c>
      <c r="L56" s="25">
        <f t="shared" si="0"/>
        <v>35866.400000000001</v>
      </c>
      <c r="M56" s="37">
        <f t="shared" si="1"/>
        <v>2988.8666666666668</v>
      </c>
      <c r="N56" s="36">
        <v>0</v>
      </c>
      <c r="O56" s="26">
        <v>0</v>
      </c>
      <c r="P56" s="26">
        <v>0</v>
      </c>
      <c r="Q56" s="27">
        <v>0</v>
      </c>
      <c r="R56" s="36">
        <v>0</v>
      </c>
      <c r="S56" s="26">
        <v>0</v>
      </c>
      <c r="T56" s="26">
        <v>0</v>
      </c>
      <c r="U56" s="27">
        <v>0</v>
      </c>
      <c r="V56" s="36">
        <v>0</v>
      </c>
      <c r="W56" s="26">
        <v>0</v>
      </c>
      <c r="X56" s="26">
        <v>0</v>
      </c>
      <c r="Y56" s="27">
        <v>0</v>
      </c>
      <c r="Z56" s="36">
        <v>0</v>
      </c>
      <c r="AA56" s="26">
        <v>0</v>
      </c>
      <c r="AB56" s="26">
        <v>0</v>
      </c>
      <c r="AC56" s="27">
        <v>0</v>
      </c>
      <c r="AD56" s="36">
        <v>0</v>
      </c>
      <c r="AE56" s="26">
        <v>0</v>
      </c>
      <c r="AF56" s="26">
        <v>0</v>
      </c>
      <c r="AG56" s="27">
        <v>0</v>
      </c>
      <c r="AH56" s="36">
        <v>0</v>
      </c>
      <c r="AI56" s="26">
        <v>0</v>
      </c>
      <c r="AJ56" s="26">
        <v>0</v>
      </c>
      <c r="AK56" s="27">
        <v>0</v>
      </c>
      <c r="AL56" s="36">
        <v>0</v>
      </c>
      <c r="AM56" s="26">
        <v>0</v>
      </c>
      <c r="AN56" s="26">
        <v>0</v>
      </c>
      <c r="AO56" s="27">
        <v>0</v>
      </c>
      <c r="AP56" s="36">
        <v>0</v>
      </c>
      <c r="AQ56" s="26">
        <v>0</v>
      </c>
      <c r="AR56" s="26">
        <v>0</v>
      </c>
      <c r="AS56" s="27">
        <v>0</v>
      </c>
      <c r="AT56" s="36">
        <v>0</v>
      </c>
      <c r="AU56" s="26">
        <v>0</v>
      </c>
      <c r="AV56" s="26">
        <v>0</v>
      </c>
      <c r="AW56" s="27">
        <v>0</v>
      </c>
      <c r="AX56" s="36">
        <v>0</v>
      </c>
      <c r="AY56" s="26">
        <v>0</v>
      </c>
      <c r="AZ56" s="26">
        <v>0</v>
      </c>
      <c r="BA56" s="27">
        <v>0</v>
      </c>
      <c r="BB56" s="36">
        <v>0</v>
      </c>
      <c r="BC56" s="26">
        <v>0</v>
      </c>
      <c r="BD56" s="26">
        <v>0</v>
      </c>
      <c r="BE56" s="27">
        <v>0</v>
      </c>
      <c r="BF56" s="36">
        <v>0</v>
      </c>
      <c r="BG56" s="26">
        <v>0</v>
      </c>
      <c r="BH56" s="26">
        <v>0</v>
      </c>
      <c r="BI56" s="27">
        <v>0</v>
      </c>
      <c r="BJ56" s="36">
        <v>0</v>
      </c>
      <c r="BK56" s="26">
        <v>0</v>
      </c>
      <c r="BL56" s="26">
        <v>0</v>
      </c>
      <c r="BM56" s="27">
        <v>0</v>
      </c>
      <c r="BN56" s="36">
        <v>0</v>
      </c>
      <c r="BO56" s="26">
        <v>0</v>
      </c>
      <c r="BP56" s="26">
        <v>0</v>
      </c>
      <c r="BQ56" s="27">
        <v>0</v>
      </c>
      <c r="BR56" s="36">
        <v>0</v>
      </c>
      <c r="BS56" s="26">
        <v>0</v>
      </c>
      <c r="BT56" s="26">
        <v>0</v>
      </c>
      <c r="BU56" s="27">
        <v>0</v>
      </c>
      <c r="BV56" s="36">
        <v>0</v>
      </c>
      <c r="BW56" s="26">
        <v>0</v>
      </c>
      <c r="BX56" s="26">
        <v>0</v>
      </c>
      <c r="BY56" s="27">
        <v>0</v>
      </c>
      <c r="BZ56" s="36">
        <v>0</v>
      </c>
      <c r="CA56" s="26">
        <v>0</v>
      </c>
      <c r="CB56" s="26">
        <v>0</v>
      </c>
      <c r="CC56" s="27">
        <v>0</v>
      </c>
      <c r="CD56" s="36">
        <v>0</v>
      </c>
      <c r="CE56" s="26">
        <v>0</v>
      </c>
      <c r="CF56" s="26">
        <v>0</v>
      </c>
      <c r="CG56" s="27">
        <v>0</v>
      </c>
      <c r="CH56" s="36">
        <v>0</v>
      </c>
      <c r="CI56" s="26">
        <v>0</v>
      </c>
      <c r="CJ56" s="26">
        <v>0</v>
      </c>
      <c r="CK56" s="27">
        <v>0</v>
      </c>
      <c r="CL56" s="36">
        <v>0</v>
      </c>
      <c r="CM56" s="26">
        <v>0</v>
      </c>
      <c r="CN56" s="26">
        <v>0</v>
      </c>
      <c r="CO56" s="27">
        <v>0</v>
      </c>
      <c r="CP56" s="36">
        <v>0</v>
      </c>
      <c r="CQ56" s="26">
        <v>0</v>
      </c>
      <c r="CR56" s="26">
        <v>0</v>
      </c>
      <c r="CS56" s="27">
        <v>0</v>
      </c>
      <c r="CT56" s="36">
        <v>0</v>
      </c>
      <c r="CU56" s="26">
        <v>0</v>
      </c>
      <c r="CV56" s="26">
        <v>0</v>
      </c>
      <c r="CW56" s="27">
        <v>0</v>
      </c>
      <c r="CX56" s="36">
        <v>0</v>
      </c>
      <c r="CY56" s="26">
        <v>0</v>
      </c>
      <c r="CZ56" s="26">
        <v>0</v>
      </c>
      <c r="DA56" s="27">
        <v>0</v>
      </c>
      <c r="DB56" s="36">
        <v>0</v>
      </c>
      <c r="DC56" s="26">
        <v>0</v>
      </c>
      <c r="DD56" s="26">
        <v>0</v>
      </c>
      <c r="DE56" s="27">
        <v>0</v>
      </c>
      <c r="DF56" s="36">
        <v>0</v>
      </c>
      <c r="DG56" s="26">
        <v>0</v>
      </c>
      <c r="DH56" s="26">
        <v>0</v>
      </c>
      <c r="DI56" s="27">
        <v>0</v>
      </c>
      <c r="DJ56" s="36">
        <v>0</v>
      </c>
      <c r="DK56" s="26">
        <v>0</v>
      </c>
      <c r="DL56" s="26">
        <v>0</v>
      </c>
      <c r="DM56" s="27">
        <v>0</v>
      </c>
      <c r="DN56" s="36">
        <v>0</v>
      </c>
      <c r="DO56" s="26">
        <v>0</v>
      </c>
      <c r="DP56" s="26">
        <v>0</v>
      </c>
      <c r="DQ56" s="27">
        <v>0</v>
      </c>
      <c r="DR56" s="36">
        <v>0</v>
      </c>
      <c r="DS56" s="26">
        <v>0</v>
      </c>
      <c r="DT56" s="26">
        <v>0</v>
      </c>
      <c r="DU56" s="27">
        <v>0</v>
      </c>
      <c r="DV56" s="36">
        <v>0</v>
      </c>
      <c r="DW56" s="26">
        <v>0</v>
      </c>
      <c r="DX56" s="26">
        <v>0</v>
      </c>
      <c r="DY56" s="27">
        <v>0</v>
      </c>
      <c r="DZ56" s="36">
        <v>10</v>
      </c>
      <c r="EA56" s="26">
        <v>2592.2222222222222</v>
      </c>
      <c r="EB56" s="26">
        <v>2592.2222222222222</v>
      </c>
      <c r="EC56" s="27">
        <v>6739.7777777777774</v>
      </c>
      <c r="ED56" s="36">
        <v>12</v>
      </c>
      <c r="EE56" s="26">
        <v>3110.666666666667</v>
      </c>
      <c r="EF56" s="26">
        <v>5443.67</v>
      </c>
      <c r="EG56" s="27">
        <f>120000+3888.33</f>
        <v>123888.33</v>
      </c>
      <c r="EH56" s="36">
        <v>12</v>
      </c>
      <c r="EI56" s="26">
        <v>35866.400000000001</v>
      </c>
      <c r="EJ56" s="26">
        <v>41310.07</v>
      </c>
      <c r="EK56" s="27">
        <v>138021.93</v>
      </c>
      <c r="EL56" s="36" cm="1">
        <f t="array" ref="EL56">+_xlfn.IFS(YEAR($A56)&gt;YEAR(EL$6),0,YEAR(EL$6)=YEAR($A56),13-MONTH($A56),AND(EK56&lt;$L56,YEAR(EL$6)=YEAR($B56)),IF(MONTH($B56)&lt;EK56/$M56,MONTH($B56),EK56/$M56),EK56&lt;$L56,EK56/$M56,YEAR(EL$6)=YEAR($B56),MONTH($B56),AND(YEAR(EL$6)&gt;YEAR($B56),NOT(ISBLANK($B56))),0,YEAR(EL$6)&gt;YEAR($A56),12,EL$6&lt;$A56,0,YEAR(EH$6)=YEAR($B56),0)</f>
        <v>12</v>
      </c>
      <c r="EM56" s="26">
        <f t="shared" si="2"/>
        <v>35866.400000000001</v>
      </c>
      <c r="EN56" s="26">
        <f t="shared" si="3"/>
        <v>77176.47</v>
      </c>
      <c r="EO56" s="27">
        <f t="shared" si="4"/>
        <v>102155.53</v>
      </c>
      <c r="EP56" s="28">
        <f t="shared" si="5"/>
        <v>34.178684228135523</v>
      </c>
      <c r="EQ56" s="34">
        <f t="shared" si="6"/>
        <v>8966.6</v>
      </c>
      <c r="ES56" s="21">
        <f>IFERROR(IF(VLOOKUP(D56,'DIV CHANGE'!A:D,3,FALSE)="", E56, VLOOKUP(D56,'DIV CHANGE'!A:D,3,FALSE)), E56)</f>
        <v>1</v>
      </c>
      <c r="ET56" s="21" t="str">
        <f t="shared" si="7"/>
        <v>SAME</v>
      </c>
      <c r="EU56" s="29">
        <v>44637</v>
      </c>
    </row>
    <row r="57" spans="1:151" ht="12.75">
      <c r="A57" s="29">
        <v>44776</v>
      </c>
      <c r="B57" s="24"/>
      <c r="C57" s="35">
        <v>726</v>
      </c>
      <c r="D57" s="21" t="s">
        <v>134</v>
      </c>
      <c r="E57" s="21">
        <v>1</v>
      </c>
      <c r="F57" s="21" t="s">
        <v>100</v>
      </c>
      <c r="G57" s="21" t="s">
        <v>135</v>
      </c>
      <c r="H57" s="55">
        <v>285140</v>
      </c>
      <c r="I57" s="22">
        <v>10</v>
      </c>
      <c r="J57" s="25">
        <v>125000</v>
      </c>
      <c r="K57" s="25">
        <v>0</v>
      </c>
      <c r="L57" s="25">
        <f t="shared" si="0"/>
        <v>16014</v>
      </c>
      <c r="M57" s="37">
        <f t="shared" si="1"/>
        <v>1334.5</v>
      </c>
      <c r="N57" s="36">
        <v>0</v>
      </c>
      <c r="O57" s="26">
        <v>0</v>
      </c>
      <c r="P57" s="26">
        <v>0</v>
      </c>
      <c r="Q57" s="27">
        <v>0</v>
      </c>
      <c r="R57" s="36">
        <v>0</v>
      </c>
      <c r="S57" s="26">
        <v>0</v>
      </c>
      <c r="T57" s="26">
        <v>0</v>
      </c>
      <c r="U57" s="27">
        <v>0</v>
      </c>
      <c r="V57" s="36">
        <v>0</v>
      </c>
      <c r="W57" s="26">
        <v>0</v>
      </c>
      <c r="X57" s="26">
        <v>0</v>
      </c>
      <c r="Y57" s="27">
        <v>0</v>
      </c>
      <c r="Z57" s="36">
        <v>0</v>
      </c>
      <c r="AA57" s="26">
        <v>0</v>
      </c>
      <c r="AB57" s="26">
        <v>0</v>
      </c>
      <c r="AC57" s="27">
        <v>0</v>
      </c>
      <c r="AD57" s="36">
        <v>0</v>
      </c>
      <c r="AE57" s="26">
        <v>0</v>
      </c>
      <c r="AF57" s="26">
        <v>0</v>
      </c>
      <c r="AG57" s="27">
        <v>0</v>
      </c>
      <c r="AH57" s="36">
        <v>0</v>
      </c>
      <c r="AI57" s="26">
        <v>0</v>
      </c>
      <c r="AJ57" s="26">
        <v>0</v>
      </c>
      <c r="AK57" s="27">
        <v>0</v>
      </c>
      <c r="AL57" s="36">
        <v>0</v>
      </c>
      <c r="AM57" s="26">
        <v>0</v>
      </c>
      <c r="AN57" s="26">
        <v>0</v>
      </c>
      <c r="AO57" s="27">
        <v>0</v>
      </c>
      <c r="AP57" s="36">
        <v>0</v>
      </c>
      <c r="AQ57" s="26">
        <v>0</v>
      </c>
      <c r="AR57" s="26">
        <v>0</v>
      </c>
      <c r="AS57" s="27">
        <v>0</v>
      </c>
      <c r="AT57" s="36">
        <v>0</v>
      </c>
      <c r="AU57" s="26">
        <v>0</v>
      </c>
      <c r="AV57" s="26">
        <v>0</v>
      </c>
      <c r="AW57" s="27">
        <v>0</v>
      </c>
      <c r="AX57" s="36">
        <v>0</v>
      </c>
      <c r="AY57" s="26">
        <v>0</v>
      </c>
      <c r="AZ57" s="26">
        <v>0</v>
      </c>
      <c r="BA57" s="27">
        <v>0</v>
      </c>
      <c r="BB57" s="36">
        <v>0</v>
      </c>
      <c r="BC57" s="26">
        <v>0</v>
      </c>
      <c r="BD57" s="26">
        <v>0</v>
      </c>
      <c r="BE57" s="27">
        <v>0</v>
      </c>
      <c r="BF57" s="36">
        <v>0</v>
      </c>
      <c r="BG57" s="26">
        <v>0</v>
      </c>
      <c r="BH57" s="26">
        <v>0</v>
      </c>
      <c r="BI57" s="27">
        <v>0</v>
      </c>
      <c r="BJ57" s="36">
        <v>0</v>
      </c>
      <c r="BK57" s="26">
        <v>0</v>
      </c>
      <c r="BL57" s="26">
        <v>0</v>
      </c>
      <c r="BM57" s="27">
        <v>0</v>
      </c>
      <c r="BN57" s="36">
        <v>0</v>
      </c>
      <c r="BO57" s="26">
        <v>0</v>
      </c>
      <c r="BP57" s="26">
        <v>0</v>
      </c>
      <c r="BQ57" s="27">
        <v>0</v>
      </c>
      <c r="BR57" s="36">
        <v>0</v>
      </c>
      <c r="BS57" s="26">
        <v>0</v>
      </c>
      <c r="BT57" s="26">
        <v>0</v>
      </c>
      <c r="BU57" s="27">
        <v>0</v>
      </c>
      <c r="BV57" s="36">
        <v>0</v>
      </c>
      <c r="BW57" s="26">
        <v>0</v>
      </c>
      <c r="BX57" s="26">
        <v>0</v>
      </c>
      <c r="BY57" s="27">
        <v>0</v>
      </c>
      <c r="BZ57" s="36">
        <v>0</v>
      </c>
      <c r="CA57" s="26">
        <v>0</v>
      </c>
      <c r="CB57" s="26">
        <v>0</v>
      </c>
      <c r="CC57" s="27">
        <v>0</v>
      </c>
      <c r="CD57" s="36">
        <v>0</v>
      </c>
      <c r="CE57" s="26">
        <v>0</v>
      </c>
      <c r="CF57" s="26">
        <v>0</v>
      </c>
      <c r="CG57" s="27">
        <v>0</v>
      </c>
      <c r="CH57" s="36">
        <v>0</v>
      </c>
      <c r="CI57" s="26">
        <v>0</v>
      </c>
      <c r="CJ57" s="26">
        <v>0</v>
      </c>
      <c r="CK57" s="27">
        <v>0</v>
      </c>
      <c r="CL57" s="36">
        <v>0</v>
      </c>
      <c r="CM57" s="26">
        <v>0</v>
      </c>
      <c r="CN57" s="26">
        <v>0</v>
      </c>
      <c r="CO57" s="27">
        <v>0</v>
      </c>
      <c r="CP57" s="36">
        <v>0</v>
      </c>
      <c r="CQ57" s="26">
        <v>0</v>
      </c>
      <c r="CR57" s="26">
        <v>0</v>
      </c>
      <c r="CS57" s="27">
        <v>0</v>
      </c>
      <c r="CT57" s="36">
        <v>0</v>
      </c>
      <c r="CU57" s="26">
        <v>0</v>
      </c>
      <c r="CV57" s="26">
        <v>0</v>
      </c>
      <c r="CW57" s="27">
        <v>0</v>
      </c>
      <c r="CX57" s="36">
        <v>0</v>
      </c>
      <c r="CY57" s="26">
        <v>0</v>
      </c>
      <c r="CZ57" s="26">
        <v>0</v>
      </c>
      <c r="DA57" s="27">
        <v>0</v>
      </c>
      <c r="DB57" s="36">
        <v>0</v>
      </c>
      <c r="DC57" s="26">
        <v>0</v>
      </c>
      <c r="DD57" s="26">
        <v>0</v>
      </c>
      <c r="DE57" s="27">
        <v>0</v>
      </c>
      <c r="DF57" s="36">
        <v>0</v>
      </c>
      <c r="DG57" s="26">
        <v>0</v>
      </c>
      <c r="DH57" s="26">
        <v>0</v>
      </c>
      <c r="DI57" s="27">
        <v>0</v>
      </c>
      <c r="DJ57" s="36">
        <v>0</v>
      </c>
      <c r="DK57" s="26">
        <v>0</v>
      </c>
      <c r="DL57" s="26">
        <v>0</v>
      </c>
      <c r="DM57" s="27">
        <v>0</v>
      </c>
      <c r="DN57" s="36">
        <v>0</v>
      </c>
      <c r="DO57" s="26">
        <v>0</v>
      </c>
      <c r="DP57" s="26">
        <v>0</v>
      </c>
      <c r="DQ57" s="27">
        <v>0</v>
      </c>
      <c r="DR57" s="36">
        <v>0</v>
      </c>
      <c r="DS57" s="26">
        <v>0</v>
      </c>
      <c r="DT57" s="26">
        <v>0</v>
      </c>
      <c r="DU57" s="27">
        <v>0</v>
      </c>
      <c r="DV57" s="36">
        <v>0</v>
      </c>
      <c r="DW57" s="26">
        <v>0</v>
      </c>
      <c r="DX57" s="26">
        <v>0</v>
      </c>
      <c r="DY57" s="27">
        <v>0</v>
      </c>
      <c r="DZ57" s="36">
        <v>5</v>
      </c>
      <c r="EA57" s="26">
        <v>6672.5</v>
      </c>
      <c r="EB57" s="26">
        <v>6672.5</v>
      </c>
      <c r="EC57" s="27">
        <v>153467.5</v>
      </c>
      <c r="ED57" s="36">
        <v>12</v>
      </c>
      <c r="EE57" s="26">
        <v>16014</v>
      </c>
      <c r="EF57" s="26">
        <v>22686.5</v>
      </c>
      <c r="EG57" s="27">
        <v>137453.5</v>
      </c>
      <c r="EH57" s="36">
        <v>12</v>
      </c>
      <c r="EI57" s="26">
        <v>16014</v>
      </c>
      <c r="EJ57" s="26">
        <v>38700.5</v>
      </c>
      <c r="EK57" s="27">
        <v>121439.5</v>
      </c>
      <c r="EL57" s="36" cm="1">
        <f t="array" ref="EL57">+_xlfn.IFS(YEAR($A57)&gt;YEAR(EL$6),0,YEAR(EL$6)=YEAR($A57),13-MONTH($A57),AND(EK57&lt;$L57,YEAR(EL$6)=YEAR($B57)),IF(MONTH($B57)&lt;EK57/$M57,MONTH($B57),EK57/$M57),EK57&lt;$L57,EK57/$M57,YEAR(EL$6)=YEAR($B57),MONTH($B57),AND(YEAR(EL$6)&gt;YEAR($B57),NOT(ISBLANK($B57))),0,YEAR(EL$6)&gt;YEAR($A57),12,EL$6&lt;$A57,0,YEAR(EH$6)=YEAR($B57),0)</f>
        <v>12</v>
      </c>
      <c r="EM57" s="26">
        <f t="shared" si="2"/>
        <v>16014</v>
      </c>
      <c r="EN57" s="26">
        <f t="shared" si="3"/>
        <v>54714.5</v>
      </c>
      <c r="EO57" s="27">
        <f t="shared" si="4"/>
        <v>105425.5</v>
      </c>
      <c r="EP57" s="28">
        <f t="shared" si="5"/>
        <v>79</v>
      </c>
      <c r="EQ57" s="34">
        <f t="shared" si="6"/>
        <v>4003.5</v>
      </c>
      <c r="ES57" s="21">
        <f>IFERROR(IF(VLOOKUP(D57,'DIV CHANGE'!A:D,3,FALSE)="", E57, VLOOKUP(D57,'DIV CHANGE'!A:D,3,FALSE)), E57)</f>
        <v>1</v>
      </c>
      <c r="ET57" s="21" t="str">
        <f t="shared" si="7"/>
        <v>SAME</v>
      </c>
      <c r="EU57" s="29">
        <v>44776</v>
      </c>
    </row>
    <row r="58" spans="1:151" ht="12.75">
      <c r="A58" s="29">
        <v>40294</v>
      </c>
      <c r="B58" s="24"/>
      <c r="C58" s="35">
        <v>81</v>
      </c>
      <c r="D58" s="21" t="s">
        <v>136</v>
      </c>
      <c r="E58" s="21">
        <v>1</v>
      </c>
      <c r="F58" s="21" t="s">
        <v>100</v>
      </c>
      <c r="G58" s="21" t="s">
        <v>137</v>
      </c>
      <c r="H58" s="55">
        <v>32100</v>
      </c>
      <c r="I58" s="22">
        <v>10</v>
      </c>
      <c r="J58" s="25">
        <v>10000</v>
      </c>
      <c r="K58" s="25">
        <v>0</v>
      </c>
      <c r="L58" s="25">
        <f t="shared" si="0"/>
        <v>2210</v>
      </c>
      <c r="M58" s="37">
        <f t="shared" si="1"/>
        <v>184.16666666666666</v>
      </c>
      <c r="N58" s="36">
        <v>0</v>
      </c>
      <c r="O58" s="26">
        <v>0</v>
      </c>
      <c r="P58" s="26">
        <v>0</v>
      </c>
      <c r="Q58" s="27">
        <v>0</v>
      </c>
      <c r="R58" s="36">
        <v>0</v>
      </c>
      <c r="S58" s="26">
        <v>0</v>
      </c>
      <c r="T58" s="26">
        <v>0</v>
      </c>
      <c r="U58" s="27">
        <v>0</v>
      </c>
      <c r="V58" s="36">
        <v>0</v>
      </c>
      <c r="W58" s="26">
        <v>0</v>
      </c>
      <c r="X58" s="26">
        <v>0</v>
      </c>
      <c r="Y58" s="27">
        <v>0</v>
      </c>
      <c r="Z58" s="36">
        <v>0</v>
      </c>
      <c r="AA58" s="26">
        <v>0</v>
      </c>
      <c r="AB58" s="26">
        <v>0</v>
      </c>
      <c r="AC58" s="27">
        <v>0</v>
      </c>
      <c r="AD58" s="36">
        <v>0</v>
      </c>
      <c r="AE58" s="26">
        <v>0</v>
      </c>
      <c r="AF58" s="26">
        <v>0</v>
      </c>
      <c r="AG58" s="27">
        <v>0</v>
      </c>
      <c r="AH58" s="36">
        <v>0</v>
      </c>
      <c r="AI58" s="26">
        <v>0</v>
      </c>
      <c r="AJ58" s="26">
        <v>0</v>
      </c>
      <c r="AK58" s="27">
        <v>0</v>
      </c>
      <c r="AL58" s="36">
        <v>0</v>
      </c>
      <c r="AM58" s="26">
        <v>0</v>
      </c>
      <c r="AN58" s="26">
        <v>0</v>
      </c>
      <c r="AO58" s="27">
        <v>0</v>
      </c>
      <c r="AP58" s="36">
        <v>0</v>
      </c>
      <c r="AQ58" s="26">
        <v>0</v>
      </c>
      <c r="AR58" s="26">
        <v>0</v>
      </c>
      <c r="AS58" s="27">
        <v>0</v>
      </c>
      <c r="AT58" s="36">
        <v>0</v>
      </c>
      <c r="AU58" s="26">
        <v>0</v>
      </c>
      <c r="AV58" s="26">
        <v>0</v>
      </c>
      <c r="AW58" s="27">
        <v>0</v>
      </c>
      <c r="AX58" s="36">
        <v>0</v>
      </c>
      <c r="AY58" s="26">
        <v>0</v>
      </c>
      <c r="AZ58" s="26">
        <v>0</v>
      </c>
      <c r="BA58" s="27">
        <v>0</v>
      </c>
      <c r="BB58" s="36">
        <v>0</v>
      </c>
      <c r="BC58" s="26">
        <v>0</v>
      </c>
      <c r="BD58" s="26">
        <v>0</v>
      </c>
      <c r="BE58" s="27">
        <v>0</v>
      </c>
      <c r="BF58" s="36">
        <v>0</v>
      </c>
      <c r="BG58" s="26">
        <v>0</v>
      </c>
      <c r="BH58" s="26">
        <v>0</v>
      </c>
      <c r="BI58" s="27">
        <v>0</v>
      </c>
      <c r="BJ58" s="36">
        <v>0</v>
      </c>
      <c r="BK58" s="26">
        <v>0</v>
      </c>
      <c r="BL58" s="26">
        <v>0</v>
      </c>
      <c r="BM58" s="27">
        <v>0</v>
      </c>
      <c r="BN58" s="36">
        <v>0</v>
      </c>
      <c r="BO58" s="26">
        <v>0</v>
      </c>
      <c r="BP58" s="26">
        <v>0</v>
      </c>
      <c r="BQ58" s="27">
        <v>0</v>
      </c>
      <c r="BR58" s="36">
        <v>0</v>
      </c>
      <c r="BS58" s="26">
        <v>0</v>
      </c>
      <c r="BT58" s="26">
        <v>0</v>
      </c>
      <c r="BU58" s="27">
        <v>0</v>
      </c>
      <c r="BV58" s="36">
        <v>0</v>
      </c>
      <c r="BW58" s="26">
        <v>0</v>
      </c>
      <c r="BX58" s="26">
        <v>0</v>
      </c>
      <c r="BY58" s="27">
        <v>0</v>
      </c>
      <c r="BZ58" s="36">
        <v>0</v>
      </c>
      <c r="CA58" s="26">
        <v>0</v>
      </c>
      <c r="CB58" s="26">
        <v>0</v>
      </c>
      <c r="CC58" s="27">
        <v>0</v>
      </c>
      <c r="CD58" s="36">
        <v>9</v>
      </c>
      <c r="CE58" s="26">
        <v>1657.5</v>
      </c>
      <c r="CF58" s="26">
        <v>1657.5</v>
      </c>
      <c r="CG58" s="27">
        <v>20442.5</v>
      </c>
      <c r="CH58" s="36">
        <v>12</v>
      </c>
      <c r="CI58" s="26">
        <v>2210</v>
      </c>
      <c r="CJ58" s="26">
        <v>3867.5</v>
      </c>
      <c r="CK58" s="27">
        <v>18232.5</v>
      </c>
      <c r="CL58" s="36">
        <v>12</v>
      </c>
      <c r="CM58" s="26">
        <v>2210</v>
      </c>
      <c r="CN58" s="26">
        <v>6077.5</v>
      </c>
      <c r="CO58" s="27">
        <v>16022.5</v>
      </c>
      <c r="CP58" s="36">
        <v>12</v>
      </c>
      <c r="CQ58" s="26">
        <v>2210</v>
      </c>
      <c r="CR58" s="26">
        <v>8287.5</v>
      </c>
      <c r="CS58" s="27">
        <v>13812.5</v>
      </c>
      <c r="CT58" s="36">
        <v>12</v>
      </c>
      <c r="CU58" s="26">
        <v>2210</v>
      </c>
      <c r="CV58" s="26">
        <v>10497.5</v>
      </c>
      <c r="CW58" s="27">
        <v>11602.5</v>
      </c>
      <c r="CX58" s="36">
        <v>12</v>
      </c>
      <c r="CY58" s="26">
        <v>2210</v>
      </c>
      <c r="CZ58" s="26">
        <v>12707.5</v>
      </c>
      <c r="DA58" s="27">
        <v>9392.5</v>
      </c>
      <c r="DB58" s="36">
        <v>12</v>
      </c>
      <c r="DC58" s="26">
        <v>2210</v>
      </c>
      <c r="DD58" s="26">
        <v>14917.5</v>
      </c>
      <c r="DE58" s="27">
        <v>7182.5</v>
      </c>
      <c r="DF58" s="36">
        <v>12</v>
      </c>
      <c r="DG58" s="26">
        <v>2210</v>
      </c>
      <c r="DH58" s="26">
        <v>17127.5</v>
      </c>
      <c r="DI58" s="27">
        <v>4972.5</v>
      </c>
      <c r="DJ58" s="36">
        <v>12</v>
      </c>
      <c r="DK58" s="26">
        <v>2210</v>
      </c>
      <c r="DL58" s="26">
        <v>19337.5</v>
      </c>
      <c r="DM58" s="27">
        <v>2762.5</v>
      </c>
      <c r="DN58" s="36">
        <v>12</v>
      </c>
      <c r="DO58" s="26">
        <v>2210</v>
      </c>
      <c r="DP58" s="26">
        <v>21547.5</v>
      </c>
      <c r="DQ58" s="27">
        <v>552.5</v>
      </c>
      <c r="DR58" s="36">
        <v>3</v>
      </c>
      <c r="DS58" s="26">
        <v>552.5</v>
      </c>
      <c r="DT58" s="26">
        <v>22100</v>
      </c>
      <c r="DU58" s="27">
        <v>0</v>
      </c>
      <c r="DV58" s="36">
        <v>0</v>
      </c>
      <c r="DW58" s="26">
        <v>0</v>
      </c>
      <c r="DX58" s="26">
        <v>22100</v>
      </c>
      <c r="DY58" s="27">
        <v>0</v>
      </c>
      <c r="DZ58" s="36">
        <v>0</v>
      </c>
      <c r="EA58" s="26">
        <v>0</v>
      </c>
      <c r="EB58" s="26">
        <v>22100</v>
      </c>
      <c r="EC58" s="27">
        <v>0</v>
      </c>
      <c r="ED58" s="36">
        <v>0</v>
      </c>
      <c r="EE58" s="26">
        <v>0</v>
      </c>
      <c r="EF58" s="26">
        <v>22100</v>
      </c>
      <c r="EG58" s="27">
        <v>0</v>
      </c>
      <c r="EH58" s="36">
        <v>0</v>
      </c>
      <c r="EI58" s="26">
        <v>0</v>
      </c>
      <c r="EJ58" s="26">
        <v>22100</v>
      </c>
      <c r="EK58" s="27">
        <v>0</v>
      </c>
      <c r="EL58" s="36" cm="1">
        <f t="array" ref="EL58">+_xlfn.IFS(YEAR($A58)&gt;YEAR(EL$6),0,YEAR(EL$6)=YEAR($A58),13-MONTH($A58),AND(EK58&lt;$L58,YEAR(EL$6)=YEAR($B58)),IF(MONTH($B58)&lt;EK58/$M58,MONTH($B58),EK58/$M58),EK58&lt;$L58,EK58/$M58,YEAR(EL$6)=YEAR($B58),MONTH($B58),AND(YEAR(EL$6)&gt;YEAR($B58),NOT(ISBLANK($B58))),0,YEAR(EL$6)&gt;YEAR($A58),12,EL$6&lt;$A58,0,YEAR(EH$6)=YEAR($B58),0)</f>
        <v>0</v>
      </c>
      <c r="EM58" s="26">
        <f t="shared" si="2"/>
        <v>0</v>
      </c>
      <c r="EN58" s="26">
        <f t="shared" si="3"/>
        <v>22100</v>
      </c>
      <c r="EO58" s="27">
        <f t="shared" si="4"/>
        <v>0</v>
      </c>
      <c r="EP58" s="28">
        <f t="shared" si="5"/>
        <v>0</v>
      </c>
      <c r="EQ58" s="34">
        <f t="shared" si="6"/>
        <v>0</v>
      </c>
      <c r="ES58" s="21">
        <f>IFERROR(IF(VLOOKUP(D58,'DIV CHANGE'!A:D,3,FALSE)="", E58, VLOOKUP(D58,'DIV CHANGE'!A:D,3,FALSE)), E58)</f>
        <v>1</v>
      </c>
      <c r="ET58" s="21" t="str">
        <f t="shared" si="7"/>
        <v>SAME</v>
      </c>
      <c r="EU58" s="24">
        <v>40294</v>
      </c>
    </row>
    <row r="59" spans="1:151" ht="12.75">
      <c r="A59" s="29">
        <v>42137</v>
      </c>
      <c r="B59" s="24"/>
      <c r="C59" s="35">
        <v>176</v>
      </c>
      <c r="D59" s="21" t="s">
        <v>138</v>
      </c>
      <c r="E59" s="21">
        <v>1</v>
      </c>
      <c r="F59" s="21" t="s">
        <v>100</v>
      </c>
      <c r="G59" s="21" t="s">
        <v>139</v>
      </c>
      <c r="H59" s="55">
        <v>81837.27</v>
      </c>
      <c r="I59" s="22">
        <v>10</v>
      </c>
      <c r="J59" s="25">
        <v>35000</v>
      </c>
      <c r="K59" s="25">
        <v>0</v>
      </c>
      <c r="L59" s="25">
        <f t="shared" si="0"/>
        <v>4683.7270000000008</v>
      </c>
      <c r="M59" s="37">
        <f t="shared" si="1"/>
        <v>390.3105833333334</v>
      </c>
      <c r="N59" s="36">
        <v>0</v>
      </c>
      <c r="O59" s="26">
        <v>0</v>
      </c>
      <c r="P59" s="26">
        <v>0</v>
      </c>
      <c r="Q59" s="27">
        <v>0</v>
      </c>
      <c r="R59" s="36">
        <v>0</v>
      </c>
      <c r="S59" s="26">
        <v>0</v>
      </c>
      <c r="T59" s="26">
        <v>0</v>
      </c>
      <c r="U59" s="27">
        <v>0</v>
      </c>
      <c r="V59" s="36">
        <v>0</v>
      </c>
      <c r="W59" s="26">
        <v>0</v>
      </c>
      <c r="X59" s="26">
        <v>0</v>
      </c>
      <c r="Y59" s="27">
        <v>0</v>
      </c>
      <c r="Z59" s="36">
        <v>0</v>
      </c>
      <c r="AA59" s="26">
        <v>0</v>
      </c>
      <c r="AB59" s="26">
        <v>0</v>
      </c>
      <c r="AC59" s="27">
        <v>0</v>
      </c>
      <c r="AD59" s="36">
        <v>0</v>
      </c>
      <c r="AE59" s="26">
        <v>0</v>
      </c>
      <c r="AF59" s="26">
        <v>0</v>
      </c>
      <c r="AG59" s="27">
        <v>0</v>
      </c>
      <c r="AH59" s="36">
        <v>0</v>
      </c>
      <c r="AI59" s="26">
        <v>0</v>
      </c>
      <c r="AJ59" s="26">
        <v>0</v>
      </c>
      <c r="AK59" s="27">
        <v>0</v>
      </c>
      <c r="AL59" s="36">
        <v>0</v>
      </c>
      <c r="AM59" s="26">
        <v>0</v>
      </c>
      <c r="AN59" s="26">
        <v>0</v>
      </c>
      <c r="AO59" s="27">
        <v>0</v>
      </c>
      <c r="AP59" s="36">
        <v>0</v>
      </c>
      <c r="AQ59" s="26">
        <v>0</v>
      </c>
      <c r="AR59" s="26">
        <v>0</v>
      </c>
      <c r="AS59" s="27">
        <v>0</v>
      </c>
      <c r="AT59" s="36">
        <v>0</v>
      </c>
      <c r="AU59" s="26">
        <v>0</v>
      </c>
      <c r="AV59" s="26">
        <v>0</v>
      </c>
      <c r="AW59" s="27">
        <v>0</v>
      </c>
      <c r="AX59" s="36">
        <v>0</v>
      </c>
      <c r="AY59" s="26">
        <v>0</v>
      </c>
      <c r="AZ59" s="26">
        <v>0</v>
      </c>
      <c r="BA59" s="27">
        <v>0</v>
      </c>
      <c r="BB59" s="36">
        <v>0</v>
      </c>
      <c r="BC59" s="26">
        <v>0</v>
      </c>
      <c r="BD59" s="26">
        <v>0</v>
      </c>
      <c r="BE59" s="27">
        <v>0</v>
      </c>
      <c r="BF59" s="36">
        <v>0</v>
      </c>
      <c r="BG59" s="26">
        <v>0</v>
      </c>
      <c r="BH59" s="26">
        <v>0</v>
      </c>
      <c r="BI59" s="27">
        <v>0</v>
      </c>
      <c r="BJ59" s="36">
        <v>0</v>
      </c>
      <c r="BK59" s="26">
        <v>0</v>
      </c>
      <c r="BL59" s="26">
        <v>0</v>
      </c>
      <c r="BM59" s="27">
        <v>0</v>
      </c>
      <c r="BN59" s="36">
        <v>0</v>
      </c>
      <c r="BO59" s="26">
        <v>0</v>
      </c>
      <c r="BP59" s="26">
        <v>0</v>
      </c>
      <c r="BQ59" s="27">
        <v>0</v>
      </c>
      <c r="BR59" s="36">
        <v>0</v>
      </c>
      <c r="BS59" s="26">
        <v>0</v>
      </c>
      <c r="BT59" s="26">
        <v>0</v>
      </c>
      <c r="BU59" s="27">
        <v>0</v>
      </c>
      <c r="BV59" s="36">
        <v>0</v>
      </c>
      <c r="BW59" s="26">
        <v>0</v>
      </c>
      <c r="BX59" s="26">
        <v>0</v>
      </c>
      <c r="BY59" s="27">
        <v>0</v>
      </c>
      <c r="BZ59" s="36">
        <v>0</v>
      </c>
      <c r="CA59" s="26">
        <v>0</v>
      </c>
      <c r="CB59" s="26">
        <v>0</v>
      </c>
      <c r="CC59" s="27">
        <v>0</v>
      </c>
      <c r="CD59" s="36">
        <v>0</v>
      </c>
      <c r="CE59" s="26">
        <v>0</v>
      </c>
      <c r="CF59" s="26">
        <v>0</v>
      </c>
      <c r="CG59" s="27">
        <v>0</v>
      </c>
      <c r="CH59" s="36">
        <v>0</v>
      </c>
      <c r="CI59" s="26">
        <v>0</v>
      </c>
      <c r="CJ59" s="26">
        <v>0</v>
      </c>
      <c r="CK59" s="27">
        <v>0</v>
      </c>
      <c r="CL59" s="36">
        <v>0</v>
      </c>
      <c r="CM59" s="26">
        <v>0</v>
      </c>
      <c r="CN59" s="26">
        <v>0</v>
      </c>
      <c r="CO59" s="27">
        <v>0</v>
      </c>
      <c r="CP59" s="36">
        <v>0</v>
      </c>
      <c r="CQ59" s="26">
        <v>0</v>
      </c>
      <c r="CR59" s="26">
        <v>0</v>
      </c>
      <c r="CS59" s="27">
        <v>0</v>
      </c>
      <c r="CT59" s="36">
        <v>0</v>
      </c>
      <c r="CU59" s="26">
        <v>0</v>
      </c>
      <c r="CV59" s="26">
        <v>0</v>
      </c>
      <c r="CW59" s="27">
        <v>0</v>
      </c>
      <c r="CX59" s="36">
        <v>8</v>
      </c>
      <c r="CY59" s="26">
        <v>3122.4846666666672</v>
      </c>
      <c r="CZ59" s="26">
        <v>3122.4846666666672</v>
      </c>
      <c r="DA59" s="27">
        <v>43714.785333333333</v>
      </c>
      <c r="DB59" s="36">
        <v>12</v>
      </c>
      <c r="DC59" s="26">
        <v>4683.7270000000008</v>
      </c>
      <c r="DD59" s="26">
        <v>7806.211666666668</v>
      </c>
      <c r="DE59" s="27">
        <v>39031.058333333334</v>
      </c>
      <c r="DF59" s="36">
        <v>12</v>
      </c>
      <c r="DG59" s="26">
        <v>4683.7270000000008</v>
      </c>
      <c r="DH59" s="26">
        <v>12489.938666666669</v>
      </c>
      <c r="DI59" s="27">
        <v>34347.331333333335</v>
      </c>
      <c r="DJ59" s="36">
        <v>12</v>
      </c>
      <c r="DK59" s="26">
        <v>4683.7270000000008</v>
      </c>
      <c r="DL59" s="26">
        <v>17173.665666666668</v>
      </c>
      <c r="DM59" s="27">
        <v>29663.604333333336</v>
      </c>
      <c r="DN59" s="36">
        <v>12</v>
      </c>
      <c r="DO59" s="26">
        <v>4683.7270000000008</v>
      </c>
      <c r="DP59" s="26">
        <v>21857.392666666667</v>
      </c>
      <c r="DQ59" s="27">
        <v>24979.877333333337</v>
      </c>
      <c r="DR59" s="36">
        <v>12</v>
      </c>
      <c r="DS59" s="26">
        <v>4683.7270000000008</v>
      </c>
      <c r="DT59" s="26">
        <v>26541.119666666666</v>
      </c>
      <c r="DU59" s="27">
        <v>20296.150333333338</v>
      </c>
      <c r="DV59" s="36">
        <v>12</v>
      </c>
      <c r="DW59" s="26">
        <v>4683.7270000000008</v>
      </c>
      <c r="DX59" s="26">
        <v>31224.846666666665</v>
      </c>
      <c r="DY59" s="27">
        <v>15612.42333333334</v>
      </c>
      <c r="DZ59" s="36">
        <v>12</v>
      </c>
      <c r="EA59" s="26">
        <v>4683.7270000000008</v>
      </c>
      <c r="EB59" s="26">
        <v>35908.573666666663</v>
      </c>
      <c r="EC59" s="27">
        <v>10928.696333333341</v>
      </c>
      <c r="ED59" s="36">
        <v>12</v>
      </c>
      <c r="EE59" s="26">
        <v>0</v>
      </c>
      <c r="EF59" s="26">
        <v>46837.270000000004</v>
      </c>
      <c r="EG59" s="27">
        <v>0</v>
      </c>
      <c r="EH59" s="36">
        <v>0</v>
      </c>
      <c r="EI59" s="26">
        <v>0</v>
      </c>
      <c r="EJ59" s="26">
        <v>46837.270000000004</v>
      </c>
      <c r="EK59" s="27">
        <v>0</v>
      </c>
      <c r="EL59" s="36" cm="1">
        <f t="array" ref="EL59">+_xlfn.IFS(YEAR($A59)&gt;YEAR(EL$6),0,YEAR(EL$6)=YEAR($A59),13-MONTH($A59),AND(EK59&lt;$L59,YEAR(EL$6)=YEAR($B59)),IF(MONTH($B59)&lt;EK59/$M59,MONTH($B59),EK59/$M59),EK59&lt;$L59,EK59/$M59,YEAR(EL$6)=YEAR($B59),MONTH($B59),AND(YEAR(EL$6)&gt;YEAR($B59),NOT(ISBLANK($B59))),0,YEAR(EL$6)&gt;YEAR($A59),12,EL$6&lt;$A59,0,YEAR(EH$6)=YEAR($B59),0)</f>
        <v>0</v>
      </c>
      <c r="EM59" s="26">
        <f t="shared" si="2"/>
        <v>0</v>
      </c>
      <c r="EN59" s="26">
        <f t="shared" si="3"/>
        <v>46837.270000000004</v>
      </c>
      <c r="EO59" s="27">
        <f t="shared" si="4"/>
        <v>0</v>
      </c>
      <c r="EP59" s="28">
        <f t="shared" si="5"/>
        <v>0</v>
      </c>
      <c r="EQ59" s="34">
        <f t="shared" si="6"/>
        <v>0</v>
      </c>
      <c r="ES59" s="21">
        <f>IFERROR(IF(VLOOKUP(D59,'DIV CHANGE'!A:D,3,FALSE)="", E59, VLOOKUP(D59,'DIV CHANGE'!A:D,3,FALSE)), E59)</f>
        <v>1</v>
      </c>
      <c r="ET59" s="21" t="str">
        <f t="shared" si="7"/>
        <v>SAME</v>
      </c>
      <c r="EU59" s="24">
        <v>42137</v>
      </c>
    </row>
    <row r="60" spans="1:151" ht="12.75">
      <c r="A60" s="29">
        <v>42457</v>
      </c>
      <c r="B60" s="24"/>
      <c r="C60" s="35">
        <v>202</v>
      </c>
      <c r="D60" s="21" t="s">
        <v>140</v>
      </c>
      <c r="E60" s="21">
        <v>1</v>
      </c>
      <c r="F60" s="21" t="s">
        <v>100</v>
      </c>
      <c r="G60" s="21" t="s">
        <v>141</v>
      </c>
      <c r="H60" s="55">
        <v>60990</v>
      </c>
      <c r="I60" s="22">
        <v>10</v>
      </c>
      <c r="J60" s="25">
        <v>32000</v>
      </c>
      <c r="K60" s="25">
        <v>0</v>
      </c>
      <c r="L60" s="25">
        <f t="shared" si="0"/>
        <v>2899</v>
      </c>
      <c r="M60" s="37">
        <f t="shared" si="1"/>
        <v>241.58333333333334</v>
      </c>
      <c r="N60" s="36">
        <v>0</v>
      </c>
      <c r="O60" s="26">
        <v>0</v>
      </c>
      <c r="P60" s="26">
        <v>0</v>
      </c>
      <c r="Q60" s="27">
        <v>0</v>
      </c>
      <c r="R60" s="36">
        <v>0</v>
      </c>
      <c r="S60" s="26">
        <v>0</v>
      </c>
      <c r="T60" s="26">
        <v>0</v>
      </c>
      <c r="U60" s="27">
        <v>0</v>
      </c>
      <c r="V60" s="36">
        <v>0</v>
      </c>
      <c r="W60" s="26">
        <v>0</v>
      </c>
      <c r="X60" s="26">
        <v>0</v>
      </c>
      <c r="Y60" s="27">
        <v>0</v>
      </c>
      <c r="Z60" s="36">
        <v>0</v>
      </c>
      <c r="AA60" s="26">
        <v>0</v>
      </c>
      <c r="AB60" s="26">
        <v>0</v>
      </c>
      <c r="AC60" s="27">
        <v>0</v>
      </c>
      <c r="AD60" s="36">
        <v>0</v>
      </c>
      <c r="AE60" s="26">
        <v>0</v>
      </c>
      <c r="AF60" s="26">
        <v>0</v>
      </c>
      <c r="AG60" s="27">
        <v>0</v>
      </c>
      <c r="AH60" s="36">
        <v>0</v>
      </c>
      <c r="AI60" s="26">
        <v>0</v>
      </c>
      <c r="AJ60" s="26">
        <v>0</v>
      </c>
      <c r="AK60" s="27">
        <v>0</v>
      </c>
      <c r="AL60" s="36">
        <v>0</v>
      </c>
      <c r="AM60" s="26">
        <v>0</v>
      </c>
      <c r="AN60" s="26">
        <v>0</v>
      </c>
      <c r="AO60" s="27">
        <v>0</v>
      </c>
      <c r="AP60" s="36">
        <v>0</v>
      </c>
      <c r="AQ60" s="26">
        <v>0</v>
      </c>
      <c r="AR60" s="26">
        <v>0</v>
      </c>
      <c r="AS60" s="27">
        <v>0</v>
      </c>
      <c r="AT60" s="36">
        <v>0</v>
      </c>
      <c r="AU60" s="26">
        <v>0</v>
      </c>
      <c r="AV60" s="26">
        <v>0</v>
      </c>
      <c r="AW60" s="27">
        <v>0</v>
      </c>
      <c r="AX60" s="36">
        <v>0</v>
      </c>
      <c r="AY60" s="26">
        <v>0</v>
      </c>
      <c r="AZ60" s="26">
        <v>0</v>
      </c>
      <c r="BA60" s="27">
        <v>0</v>
      </c>
      <c r="BB60" s="36">
        <v>0</v>
      </c>
      <c r="BC60" s="26">
        <v>0</v>
      </c>
      <c r="BD60" s="26">
        <v>0</v>
      </c>
      <c r="BE60" s="27">
        <v>0</v>
      </c>
      <c r="BF60" s="36">
        <v>0</v>
      </c>
      <c r="BG60" s="26">
        <v>0</v>
      </c>
      <c r="BH60" s="26">
        <v>0</v>
      </c>
      <c r="BI60" s="27">
        <v>0</v>
      </c>
      <c r="BJ60" s="36">
        <v>0</v>
      </c>
      <c r="BK60" s="26">
        <v>0</v>
      </c>
      <c r="BL60" s="26">
        <v>0</v>
      </c>
      <c r="BM60" s="27">
        <v>0</v>
      </c>
      <c r="BN60" s="36">
        <v>0</v>
      </c>
      <c r="BO60" s="26">
        <v>0</v>
      </c>
      <c r="BP60" s="26">
        <v>0</v>
      </c>
      <c r="BQ60" s="27">
        <v>0</v>
      </c>
      <c r="BR60" s="36">
        <v>0</v>
      </c>
      <c r="BS60" s="26">
        <v>0</v>
      </c>
      <c r="BT60" s="26">
        <v>0</v>
      </c>
      <c r="BU60" s="27">
        <v>0</v>
      </c>
      <c r="BV60" s="36">
        <v>0</v>
      </c>
      <c r="BW60" s="26">
        <v>0</v>
      </c>
      <c r="BX60" s="26">
        <v>0</v>
      </c>
      <c r="BY60" s="27">
        <v>0</v>
      </c>
      <c r="BZ60" s="36">
        <v>0</v>
      </c>
      <c r="CA60" s="26">
        <v>0</v>
      </c>
      <c r="CB60" s="26">
        <v>0</v>
      </c>
      <c r="CC60" s="27">
        <v>0</v>
      </c>
      <c r="CD60" s="36">
        <v>0</v>
      </c>
      <c r="CE60" s="26">
        <v>0</v>
      </c>
      <c r="CF60" s="26">
        <v>0</v>
      </c>
      <c r="CG60" s="27">
        <v>0</v>
      </c>
      <c r="CH60" s="36">
        <v>0</v>
      </c>
      <c r="CI60" s="26">
        <v>0</v>
      </c>
      <c r="CJ60" s="26">
        <v>0</v>
      </c>
      <c r="CK60" s="27">
        <v>0</v>
      </c>
      <c r="CL60" s="36">
        <v>0</v>
      </c>
      <c r="CM60" s="26">
        <v>0</v>
      </c>
      <c r="CN60" s="26">
        <v>0</v>
      </c>
      <c r="CO60" s="27">
        <v>0</v>
      </c>
      <c r="CP60" s="36">
        <v>0</v>
      </c>
      <c r="CQ60" s="26">
        <v>0</v>
      </c>
      <c r="CR60" s="26">
        <v>0</v>
      </c>
      <c r="CS60" s="27">
        <v>0</v>
      </c>
      <c r="CT60" s="36">
        <v>0</v>
      </c>
      <c r="CU60" s="26">
        <v>0</v>
      </c>
      <c r="CV60" s="26">
        <v>0</v>
      </c>
      <c r="CW60" s="27">
        <v>0</v>
      </c>
      <c r="CX60" s="36">
        <v>0</v>
      </c>
      <c r="CY60" s="26">
        <v>0</v>
      </c>
      <c r="CZ60" s="26">
        <v>0</v>
      </c>
      <c r="DA60" s="27">
        <v>0</v>
      </c>
      <c r="DB60" s="36">
        <v>10</v>
      </c>
      <c r="DC60" s="26">
        <v>2415.8333333333335</v>
      </c>
      <c r="DD60" s="26">
        <v>2415.8333333333335</v>
      </c>
      <c r="DE60" s="27">
        <v>26574.166666666668</v>
      </c>
      <c r="DF60" s="36">
        <v>12</v>
      </c>
      <c r="DG60" s="26">
        <v>2899</v>
      </c>
      <c r="DH60" s="26">
        <v>5314.8333333333339</v>
      </c>
      <c r="DI60" s="27">
        <v>23675.166666666664</v>
      </c>
      <c r="DJ60" s="36">
        <v>12</v>
      </c>
      <c r="DK60" s="26">
        <v>2899</v>
      </c>
      <c r="DL60" s="26">
        <v>8213.8333333333339</v>
      </c>
      <c r="DM60" s="27">
        <v>20776.166666666664</v>
      </c>
      <c r="DN60" s="36">
        <v>12</v>
      </c>
      <c r="DO60" s="26">
        <v>2899</v>
      </c>
      <c r="DP60" s="26">
        <v>11112.833333333334</v>
      </c>
      <c r="DQ60" s="27">
        <v>17877.166666666664</v>
      </c>
      <c r="DR60" s="36">
        <v>12</v>
      </c>
      <c r="DS60" s="26">
        <v>2899</v>
      </c>
      <c r="DT60" s="26">
        <v>14011.833333333334</v>
      </c>
      <c r="DU60" s="27">
        <v>14978.166666666666</v>
      </c>
      <c r="DV60" s="36">
        <v>12</v>
      </c>
      <c r="DW60" s="26">
        <v>2899</v>
      </c>
      <c r="DX60" s="26">
        <v>16910.833333333336</v>
      </c>
      <c r="DY60" s="27">
        <v>12079.166666666664</v>
      </c>
      <c r="DZ60" s="36">
        <v>12</v>
      </c>
      <c r="EA60" s="26">
        <v>2899</v>
      </c>
      <c r="EB60" s="26">
        <v>19809.833333333336</v>
      </c>
      <c r="EC60" s="27">
        <v>9180.1666666666642</v>
      </c>
      <c r="ED60" s="36">
        <v>12</v>
      </c>
      <c r="EE60" s="26">
        <v>0</v>
      </c>
      <c r="EF60" s="26">
        <v>28990</v>
      </c>
      <c r="EG60" s="27">
        <v>0</v>
      </c>
      <c r="EH60" s="36">
        <v>0</v>
      </c>
      <c r="EI60" s="26">
        <v>0</v>
      </c>
      <c r="EJ60" s="26">
        <v>28990</v>
      </c>
      <c r="EK60" s="27">
        <v>0</v>
      </c>
      <c r="EL60" s="36" cm="1">
        <f t="array" ref="EL60">+_xlfn.IFS(YEAR($A60)&gt;YEAR(EL$6),0,YEAR(EL$6)=YEAR($A60),13-MONTH($A60),AND(EK60&lt;$L60,YEAR(EL$6)=YEAR($B60)),IF(MONTH($B60)&lt;EK60/$M60,MONTH($B60),EK60/$M60),EK60&lt;$L60,EK60/$M60,YEAR(EL$6)=YEAR($B60),MONTH($B60),AND(YEAR(EL$6)&gt;YEAR($B60),NOT(ISBLANK($B60))),0,YEAR(EL$6)&gt;YEAR($A60),12,EL$6&lt;$A60,0,YEAR(EH$6)=YEAR($B60),0)</f>
        <v>0</v>
      </c>
      <c r="EM60" s="26">
        <f t="shared" si="2"/>
        <v>0</v>
      </c>
      <c r="EN60" s="26">
        <f t="shared" si="3"/>
        <v>28990</v>
      </c>
      <c r="EO60" s="27">
        <f t="shared" si="4"/>
        <v>0</v>
      </c>
      <c r="EP60" s="28">
        <f t="shared" si="5"/>
        <v>0</v>
      </c>
      <c r="EQ60" s="34">
        <f t="shared" si="6"/>
        <v>0</v>
      </c>
      <c r="ES60" s="21">
        <f>IFERROR(IF(VLOOKUP(D60,'DIV CHANGE'!A:D,3,FALSE)="", E60, VLOOKUP(D60,'DIV CHANGE'!A:D,3,FALSE)), E60)</f>
        <v>1</v>
      </c>
      <c r="ET60" s="21" t="str">
        <f t="shared" si="7"/>
        <v>SAME</v>
      </c>
      <c r="EU60" s="24">
        <v>42457</v>
      </c>
    </row>
    <row r="61" spans="1:151" ht="12.75">
      <c r="A61" s="29">
        <v>42628</v>
      </c>
      <c r="B61" s="24"/>
      <c r="C61" s="35">
        <v>220</v>
      </c>
      <c r="D61" s="21" t="s">
        <v>142</v>
      </c>
      <c r="E61" s="21">
        <v>1</v>
      </c>
      <c r="F61" s="21" t="s">
        <v>100</v>
      </c>
      <c r="G61" s="21" t="s">
        <v>143</v>
      </c>
      <c r="H61" s="55">
        <v>41730</v>
      </c>
      <c r="I61" s="22">
        <v>10</v>
      </c>
      <c r="J61" s="25">
        <v>8000</v>
      </c>
      <c r="K61" s="25">
        <v>0</v>
      </c>
      <c r="L61" s="25">
        <f t="shared" si="0"/>
        <v>3373</v>
      </c>
      <c r="M61" s="37">
        <f t="shared" si="1"/>
        <v>281.08333333333331</v>
      </c>
      <c r="N61" s="36">
        <v>0</v>
      </c>
      <c r="O61" s="26">
        <v>0</v>
      </c>
      <c r="P61" s="26">
        <v>0</v>
      </c>
      <c r="Q61" s="27">
        <v>0</v>
      </c>
      <c r="R61" s="36">
        <v>0</v>
      </c>
      <c r="S61" s="26">
        <v>0</v>
      </c>
      <c r="T61" s="26">
        <v>0</v>
      </c>
      <c r="U61" s="27">
        <v>0</v>
      </c>
      <c r="V61" s="36">
        <v>0</v>
      </c>
      <c r="W61" s="26">
        <v>0</v>
      </c>
      <c r="X61" s="26">
        <v>0</v>
      </c>
      <c r="Y61" s="27">
        <v>0</v>
      </c>
      <c r="Z61" s="36">
        <v>0</v>
      </c>
      <c r="AA61" s="26">
        <v>0</v>
      </c>
      <c r="AB61" s="26">
        <v>0</v>
      </c>
      <c r="AC61" s="27">
        <v>0</v>
      </c>
      <c r="AD61" s="36">
        <v>0</v>
      </c>
      <c r="AE61" s="26">
        <v>0</v>
      </c>
      <c r="AF61" s="26">
        <v>0</v>
      </c>
      <c r="AG61" s="27">
        <v>0</v>
      </c>
      <c r="AH61" s="36">
        <v>0</v>
      </c>
      <c r="AI61" s="26">
        <v>0</v>
      </c>
      <c r="AJ61" s="26">
        <v>0</v>
      </c>
      <c r="AK61" s="27">
        <v>0</v>
      </c>
      <c r="AL61" s="36">
        <v>0</v>
      </c>
      <c r="AM61" s="26">
        <v>0</v>
      </c>
      <c r="AN61" s="26">
        <v>0</v>
      </c>
      <c r="AO61" s="27">
        <v>0</v>
      </c>
      <c r="AP61" s="36">
        <v>0</v>
      </c>
      <c r="AQ61" s="26">
        <v>0</v>
      </c>
      <c r="AR61" s="26">
        <v>0</v>
      </c>
      <c r="AS61" s="27">
        <v>0</v>
      </c>
      <c r="AT61" s="36">
        <v>0</v>
      </c>
      <c r="AU61" s="26">
        <v>0</v>
      </c>
      <c r="AV61" s="26">
        <v>0</v>
      </c>
      <c r="AW61" s="27">
        <v>0</v>
      </c>
      <c r="AX61" s="36">
        <v>0</v>
      </c>
      <c r="AY61" s="26">
        <v>0</v>
      </c>
      <c r="AZ61" s="26">
        <v>0</v>
      </c>
      <c r="BA61" s="27">
        <v>0</v>
      </c>
      <c r="BB61" s="36">
        <v>0</v>
      </c>
      <c r="BC61" s="26">
        <v>0</v>
      </c>
      <c r="BD61" s="26">
        <v>0</v>
      </c>
      <c r="BE61" s="27">
        <v>0</v>
      </c>
      <c r="BF61" s="36">
        <v>0</v>
      </c>
      <c r="BG61" s="26">
        <v>0</v>
      </c>
      <c r="BH61" s="26">
        <v>0</v>
      </c>
      <c r="BI61" s="27">
        <v>0</v>
      </c>
      <c r="BJ61" s="36">
        <v>0</v>
      </c>
      <c r="BK61" s="26">
        <v>0</v>
      </c>
      <c r="BL61" s="26">
        <v>0</v>
      </c>
      <c r="BM61" s="27">
        <v>0</v>
      </c>
      <c r="BN61" s="36">
        <v>0</v>
      </c>
      <c r="BO61" s="26">
        <v>0</v>
      </c>
      <c r="BP61" s="26">
        <v>0</v>
      </c>
      <c r="BQ61" s="27">
        <v>0</v>
      </c>
      <c r="BR61" s="36">
        <v>0</v>
      </c>
      <c r="BS61" s="26">
        <v>0</v>
      </c>
      <c r="BT61" s="26">
        <v>0</v>
      </c>
      <c r="BU61" s="27">
        <v>0</v>
      </c>
      <c r="BV61" s="36">
        <v>0</v>
      </c>
      <c r="BW61" s="26">
        <v>0</v>
      </c>
      <c r="BX61" s="26">
        <v>0</v>
      </c>
      <c r="BY61" s="27">
        <v>0</v>
      </c>
      <c r="BZ61" s="36">
        <v>0</v>
      </c>
      <c r="CA61" s="26">
        <v>0</v>
      </c>
      <c r="CB61" s="26">
        <v>0</v>
      </c>
      <c r="CC61" s="27">
        <v>0</v>
      </c>
      <c r="CD61" s="36">
        <v>0</v>
      </c>
      <c r="CE61" s="26">
        <v>0</v>
      </c>
      <c r="CF61" s="26">
        <v>0</v>
      </c>
      <c r="CG61" s="27">
        <v>0</v>
      </c>
      <c r="CH61" s="36">
        <v>0</v>
      </c>
      <c r="CI61" s="26">
        <v>0</v>
      </c>
      <c r="CJ61" s="26">
        <v>0</v>
      </c>
      <c r="CK61" s="27">
        <v>0</v>
      </c>
      <c r="CL61" s="36">
        <v>0</v>
      </c>
      <c r="CM61" s="26">
        <v>0</v>
      </c>
      <c r="CN61" s="26">
        <v>0</v>
      </c>
      <c r="CO61" s="27">
        <v>0</v>
      </c>
      <c r="CP61" s="36">
        <v>0</v>
      </c>
      <c r="CQ61" s="26">
        <v>0</v>
      </c>
      <c r="CR61" s="26">
        <v>0</v>
      </c>
      <c r="CS61" s="27">
        <v>0</v>
      </c>
      <c r="CT61" s="36">
        <v>0</v>
      </c>
      <c r="CU61" s="26">
        <v>0</v>
      </c>
      <c r="CV61" s="26">
        <v>0</v>
      </c>
      <c r="CW61" s="27">
        <v>0</v>
      </c>
      <c r="CX61" s="36">
        <v>0</v>
      </c>
      <c r="CY61" s="26">
        <v>0</v>
      </c>
      <c r="CZ61" s="26">
        <v>0</v>
      </c>
      <c r="DA61" s="27">
        <v>0</v>
      </c>
      <c r="DB61" s="36">
        <v>4</v>
      </c>
      <c r="DC61" s="26">
        <v>1124.3333333333333</v>
      </c>
      <c r="DD61" s="26">
        <v>1124.3333333333333</v>
      </c>
      <c r="DE61" s="27">
        <v>32605.666666666668</v>
      </c>
      <c r="DF61" s="36">
        <v>12</v>
      </c>
      <c r="DG61" s="26">
        <v>3373</v>
      </c>
      <c r="DH61" s="26">
        <v>4497.333333333333</v>
      </c>
      <c r="DI61" s="27">
        <v>29232.666666666668</v>
      </c>
      <c r="DJ61" s="36">
        <v>12</v>
      </c>
      <c r="DK61" s="26">
        <v>3373</v>
      </c>
      <c r="DL61" s="26">
        <v>7870.333333333333</v>
      </c>
      <c r="DM61" s="27">
        <v>25859.666666666668</v>
      </c>
      <c r="DN61" s="36">
        <v>12</v>
      </c>
      <c r="DO61" s="26">
        <v>3373</v>
      </c>
      <c r="DP61" s="26">
        <v>11243.333333333332</v>
      </c>
      <c r="DQ61" s="27">
        <v>22486.666666666668</v>
      </c>
      <c r="DR61" s="36">
        <v>12</v>
      </c>
      <c r="DS61" s="26">
        <v>3373</v>
      </c>
      <c r="DT61" s="26">
        <v>14616.333333333332</v>
      </c>
      <c r="DU61" s="27">
        <v>19113.666666666668</v>
      </c>
      <c r="DV61" s="36">
        <v>12</v>
      </c>
      <c r="DW61" s="26">
        <v>3373</v>
      </c>
      <c r="DX61" s="26">
        <v>17989.333333333332</v>
      </c>
      <c r="DY61" s="27">
        <v>15740.666666666668</v>
      </c>
      <c r="DZ61" s="36">
        <v>12</v>
      </c>
      <c r="EA61" s="26">
        <v>3373</v>
      </c>
      <c r="EB61" s="26">
        <v>21362.333333333332</v>
      </c>
      <c r="EC61" s="27">
        <v>12367.666666666668</v>
      </c>
      <c r="ED61" s="36">
        <v>12</v>
      </c>
      <c r="EE61" s="26">
        <v>3373</v>
      </c>
      <c r="EF61" s="26">
        <v>24735.33</v>
      </c>
      <c r="EG61" s="27">
        <v>8994.6699999999983</v>
      </c>
      <c r="EH61" s="36">
        <v>12</v>
      </c>
      <c r="EI61" s="26">
        <v>3373</v>
      </c>
      <c r="EJ61" s="26">
        <v>28108.33</v>
      </c>
      <c r="EK61" s="27">
        <v>5621.67</v>
      </c>
      <c r="EL61" s="36" cm="1">
        <f t="array" ref="EL61">+_xlfn.IFS(YEAR($A61)&gt;YEAR(EL$6),0,YEAR(EL$6)=YEAR($A61),13-MONTH($A61),AND(EK61&lt;$L61,YEAR(EL$6)=YEAR($B61)),IF(MONTH($B61)&lt;EK61/$M61,MONTH($B61),EK61/$M61),EK61&lt;$L61,EK61/$M61,YEAR(EL$6)=YEAR($B61),MONTH($B61),AND(YEAR(EL$6)&gt;YEAR($B61),NOT(ISBLANK($B61))),0,YEAR(EL$6)&gt;YEAR($A61),12,EL$6&lt;$A61,0,YEAR(EH$6)=YEAR($B61),0)</f>
        <v>12</v>
      </c>
      <c r="EM61" s="26">
        <f t="shared" si="2"/>
        <v>3373</v>
      </c>
      <c r="EN61" s="26">
        <f t="shared" si="3"/>
        <v>31481.33</v>
      </c>
      <c r="EO61" s="27">
        <f t="shared" si="4"/>
        <v>2248.67</v>
      </c>
      <c r="EP61" s="28">
        <f t="shared" si="5"/>
        <v>8.0000118588793363</v>
      </c>
      <c r="EQ61" s="34">
        <f t="shared" si="6"/>
        <v>843.25</v>
      </c>
      <c r="ES61" s="21">
        <f>IFERROR(IF(VLOOKUP(D61,'DIV CHANGE'!A:D,3,FALSE)="", E61, VLOOKUP(D61,'DIV CHANGE'!A:D,3,FALSE)), E61)</f>
        <v>1</v>
      </c>
      <c r="ET61" s="21" t="str">
        <f t="shared" si="7"/>
        <v>SAME</v>
      </c>
      <c r="EU61" s="24">
        <v>42628</v>
      </c>
    </row>
    <row r="62" spans="1:151" ht="12.75">
      <c r="A62" s="29">
        <v>42898</v>
      </c>
      <c r="B62" s="24"/>
      <c r="C62" s="35">
        <v>238</v>
      </c>
      <c r="D62" s="21" t="s">
        <v>144</v>
      </c>
      <c r="E62" s="21">
        <v>4</v>
      </c>
      <c r="F62" s="21" t="s">
        <v>100</v>
      </c>
      <c r="G62" s="21" t="s">
        <v>145</v>
      </c>
      <c r="H62" s="55">
        <v>49530.3</v>
      </c>
      <c r="I62" s="22">
        <v>10</v>
      </c>
      <c r="J62" s="25">
        <v>30000</v>
      </c>
      <c r="K62" s="25">
        <v>0</v>
      </c>
      <c r="L62" s="25">
        <f t="shared" si="0"/>
        <v>1953.0300000000002</v>
      </c>
      <c r="M62" s="37">
        <f t="shared" si="1"/>
        <v>162.75250000000003</v>
      </c>
      <c r="N62" s="36">
        <v>0</v>
      </c>
      <c r="O62" s="26">
        <v>0</v>
      </c>
      <c r="P62" s="26">
        <v>0</v>
      </c>
      <c r="Q62" s="27">
        <v>0</v>
      </c>
      <c r="R62" s="36">
        <v>0</v>
      </c>
      <c r="S62" s="26">
        <v>0</v>
      </c>
      <c r="T62" s="26">
        <v>0</v>
      </c>
      <c r="U62" s="27">
        <v>0</v>
      </c>
      <c r="V62" s="36">
        <v>0</v>
      </c>
      <c r="W62" s="26">
        <v>0</v>
      </c>
      <c r="X62" s="26">
        <v>0</v>
      </c>
      <c r="Y62" s="27">
        <v>0</v>
      </c>
      <c r="Z62" s="36">
        <v>0</v>
      </c>
      <c r="AA62" s="26">
        <v>0</v>
      </c>
      <c r="AB62" s="26">
        <v>0</v>
      </c>
      <c r="AC62" s="27">
        <v>0</v>
      </c>
      <c r="AD62" s="36">
        <v>0</v>
      </c>
      <c r="AE62" s="26">
        <v>0</v>
      </c>
      <c r="AF62" s="26">
        <v>0</v>
      </c>
      <c r="AG62" s="27">
        <v>0</v>
      </c>
      <c r="AH62" s="36">
        <v>0</v>
      </c>
      <c r="AI62" s="26">
        <v>0</v>
      </c>
      <c r="AJ62" s="26">
        <v>0</v>
      </c>
      <c r="AK62" s="27">
        <v>0</v>
      </c>
      <c r="AL62" s="36">
        <v>0</v>
      </c>
      <c r="AM62" s="26">
        <v>0</v>
      </c>
      <c r="AN62" s="26">
        <v>0</v>
      </c>
      <c r="AO62" s="27">
        <v>0</v>
      </c>
      <c r="AP62" s="36">
        <v>0</v>
      </c>
      <c r="AQ62" s="26">
        <v>0</v>
      </c>
      <c r="AR62" s="26">
        <v>0</v>
      </c>
      <c r="AS62" s="27">
        <v>0</v>
      </c>
      <c r="AT62" s="36">
        <v>0</v>
      </c>
      <c r="AU62" s="26">
        <v>0</v>
      </c>
      <c r="AV62" s="26">
        <v>0</v>
      </c>
      <c r="AW62" s="27">
        <v>0</v>
      </c>
      <c r="AX62" s="36">
        <v>0</v>
      </c>
      <c r="AY62" s="26">
        <v>0</v>
      </c>
      <c r="AZ62" s="26">
        <v>0</v>
      </c>
      <c r="BA62" s="27">
        <v>0</v>
      </c>
      <c r="BB62" s="36">
        <v>0</v>
      </c>
      <c r="BC62" s="26">
        <v>0</v>
      </c>
      <c r="BD62" s="26">
        <v>0</v>
      </c>
      <c r="BE62" s="27">
        <v>0</v>
      </c>
      <c r="BF62" s="36">
        <v>0</v>
      </c>
      <c r="BG62" s="26">
        <v>0</v>
      </c>
      <c r="BH62" s="26">
        <v>0</v>
      </c>
      <c r="BI62" s="27">
        <v>0</v>
      </c>
      <c r="BJ62" s="36">
        <v>0</v>
      </c>
      <c r="BK62" s="26">
        <v>0</v>
      </c>
      <c r="BL62" s="26">
        <v>0</v>
      </c>
      <c r="BM62" s="27">
        <v>0</v>
      </c>
      <c r="BN62" s="36">
        <v>0</v>
      </c>
      <c r="BO62" s="26">
        <v>0</v>
      </c>
      <c r="BP62" s="26">
        <v>0</v>
      </c>
      <c r="BQ62" s="27">
        <v>0</v>
      </c>
      <c r="BR62" s="36">
        <v>0</v>
      </c>
      <c r="BS62" s="26">
        <v>0</v>
      </c>
      <c r="BT62" s="26">
        <v>0</v>
      </c>
      <c r="BU62" s="27">
        <v>0</v>
      </c>
      <c r="BV62" s="36">
        <v>0</v>
      </c>
      <c r="BW62" s="26">
        <v>0</v>
      </c>
      <c r="BX62" s="26">
        <v>0</v>
      </c>
      <c r="BY62" s="27">
        <v>0</v>
      </c>
      <c r="BZ62" s="36">
        <v>0</v>
      </c>
      <c r="CA62" s="26">
        <v>0</v>
      </c>
      <c r="CB62" s="26">
        <v>0</v>
      </c>
      <c r="CC62" s="27">
        <v>0</v>
      </c>
      <c r="CD62" s="36">
        <v>0</v>
      </c>
      <c r="CE62" s="26">
        <v>0</v>
      </c>
      <c r="CF62" s="26">
        <v>0</v>
      </c>
      <c r="CG62" s="27">
        <v>0</v>
      </c>
      <c r="CH62" s="36">
        <v>0</v>
      </c>
      <c r="CI62" s="26">
        <v>0</v>
      </c>
      <c r="CJ62" s="26">
        <v>0</v>
      </c>
      <c r="CK62" s="27">
        <v>0</v>
      </c>
      <c r="CL62" s="36">
        <v>0</v>
      </c>
      <c r="CM62" s="26">
        <v>0</v>
      </c>
      <c r="CN62" s="26">
        <v>0</v>
      </c>
      <c r="CO62" s="27">
        <v>0</v>
      </c>
      <c r="CP62" s="36">
        <v>0</v>
      </c>
      <c r="CQ62" s="26">
        <v>0</v>
      </c>
      <c r="CR62" s="26">
        <v>0</v>
      </c>
      <c r="CS62" s="27">
        <v>0</v>
      </c>
      <c r="CT62" s="36">
        <v>0</v>
      </c>
      <c r="CU62" s="26">
        <v>0</v>
      </c>
      <c r="CV62" s="26">
        <v>0</v>
      </c>
      <c r="CW62" s="27">
        <v>0</v>
      </c>
      <c r="CX62" s="36">
        <v>0</v>
      </c>
      <c r="CY62" s="26">
        <v>0</v>
      </c>
      <c r="CZ62" s="26">
        <v>0</v>
      </c>
      <c r="DA62" s="27">
        <v>0</v>
      </c>
      <c r="DB62" s="36">
        <v>0</v>
      </c>
      <c r="DC62" s="26">
        <v>0</v>
      </c>
      <c r="DD62" s="26">
        <v>0</v>
      </c>
      <c r="DE62" s="27">
        <v>0</v>
      </c>
      <c r="DF62" s="36">
        <v>7</v>
      </c>
      <c r="DG62" s="26">
        <v>1139.2675000000002</v>
      </c>
      <c r="DH62" s="26">
        <v>1139.2675000000002</v>
      </c>
      <c r="DI62" s="27">
        <v>18391.032500000001</v>
      </c>
      <c r="DJ62" s="36">
        <v>12</v>
      </c>
      <c r="DK62" s="26">
        <v>1953.0300000000002</v>
      </c>
      <c r="DL62" s="26">
        <v>3092.2975000000006</v>
      </c>
      <c r="DM62" s="27">
        <v>16438.002500000002</v>
      </c>
      <c r="DN62" s="36">
        <v>12</v>
      </c>
      <c r="DO62" s="26">
        <v>1953.0300000000002</v>
      </c>
      <c r="DP62" s="26">
        <v>5045.3275000000012</v>
      </c>
      <c r="DQ62" s="27">
        <v>14484.972500000002</v>
      </c>
      <c r="DR62" s="36">
        <v>12</v>
      </c>
      <c r="DS62" s="26">
        <v>1953.0300000000002</v>
      </c>
      <c r="DT62" s="26">
        <v>6998.3575000000019</v>
      </c>
      <c r="DU62" s="27">
        <v>12531.942500000001</v>
      </c>
      <c r="DV62" s="36">
        <v>12</v>
      </c>
      <c r="DW62" s="26">
        <v>1953.0300000000002</v>
      </c>
      <c r="DX62" s="26">
        <v>8951.3875000000025</v>
      </c>
      <c r="DY62" s="27">
        <v>10578.9125</v>
      </c>
      <c r="DZ62" s="36">
        <v>12</v>
      </c>
      <c r="EA62" s="26">
        <v>1953.0300000000002</v>
      </c>
      <c r="EB62" s="26">
        <v>10904.417500000003</v>
      </c>
      <c r="EC62" s="27">
        <v>8625.8824999999997</v>
      </c>
      <c r="ED62" s="36">
        <v>12</v>
      </c>
      <c r="EE62" s="26">
        <v>1953.0300000000002</v>
      </c>
      <c r="EF62" s="26">
        <v>19530.3</v>
      </c>
      <c r="EG62" s="27">
        <v>0</v>
      </c>
      <c r="EH62" s="36">
        <v>0</v>
      </c>
      <c r="EI62" s="26">
        <v>0</v>
      </c>
      <c r="EJ62" s="26">
        <v>19530.3</v>
      </c>
      <c r="EK62" s="27">
        <v>0</v>
      </c>
      <c r="EL62" s="36" cm="1">
        <f t="array" ref="EL62">+_xlfn.IFS(YEAR($A62)&gt;YEAR(EL$6),0,YEAR(EL$6)=YEAR($A62),13-MONTH($A62),AND(EK62&lt;$L62,YEAR(EL$6)=YEAR($B62)),IF(MONTH($B62)&lt;EK62/$M62,MONTH($B62),EK62/$M62),EK62&lt;$L62,EK62/$M62,YEAR(EL$6)=YEAR($B62),MONTH($B62),AND(YEAR(EL$6)&gt;YEAR($B62),NOT(ISBLANK($B62))),0,YEAR(EL$6)&gt;YEAR($A62),12,EL$6&lt;$A62,0,YEAR(EH$6)=YEAR($B62),0)</f>
        <v>0</v>
      </c>
      <c r="EM62" s="26">
        <f t="shared" si="2"/>
        <v>0</v>
      </c>
      <c r="EN62" s="26">
        <f t="shared" si="3"/>
        <v>19530.3</v>
      </c>
      <c r="EO62" s="27">
        <f t="shared" si="4"/>
        <v>0</v>
      </c>
      <c r="EP62" s="28">
        <f t="shared" si="5"/>
        <v>0</v>
      </c>
      <c r="EQ62" s="34">
        <f t="shared" si="6"/>
        <v>0</v>
      </c>
      <c r="ES62" s="21">
        <f>IFERROR(IF(VLOOKUP(D62,'DIV CHANGE'!A:D,3,FALSE)="", E62, VLOOKUP(D62,'DIV CHANGE'!A:D,3,FALSE)), E62)</f>
        <v>4</v>
      </c>
      <c r="ET62" s="21" t="str">
        <f t="shared" si="7"/>
        <v>SAME</v>
      </c>
      <c r="EU62" s="24">
        <v>42898</v>
      </c>
    </row>
    <row r="63" spans="1:151" ht="12.75">
      <c r="A63" s="29">
        <v>43119</v>
      </c>
      <c r="B63" s="24"/>
      <c r="C63" s="35">
        <v>287</v>
      </c>
      <c r="D63" s="21" t="s">
        <v>146</v>
      </c>
      <c r="E63" s="21">
        <v>2</v>
      </c>
      <c r="F63" s="21" t="s">
        <v>100</v>
      </c>
      <c r="G63" s="21" t="s">
        <v>147</v>
      </c>
      <c r="H63" s="55">
        <v>50000</v>
      </c>
      <c r="I63" s="22">
        <v>10</v>
      </c>
      <c r="J63" s="25">
        <v>35000</v>
      </c>
      <c r="K63" s="25">
        <v>0</v>
      </c>
      <c r="L63" s="25">
        <f t="shared" si="0"/>
        <v>1500</v>
      </c>
      <c r="M63" s="37">
        <f t="shared" si="1"/>
        <v>125</v>
      </c>
      <c r="N63" s="36">
        <v>0</v>
      </c>
      <c r="O63" s="26">
        <v>0</v>
      </c>
      <c r="P63" s="26">
        <v>0</v>
      </c>
      <c r="Q63" s="27">
        <v>0</v>
      </c>
      <c r="R63" s="36">
        <v>0</v>
      </c>
      <c r="S63" s="26">
        <v>0</v>
      </c>
      <c r="T63" s="26">
        <v>0</v>
      </c>
      <c r="U63" s="27">
        <v>0</v>
      </c>
      <c r="V63" s="36">
        <v>0</v>
      </c>
      <c r="W63" s="26">
        <v>0</v>
      </c>
      <c r="X63" s="26">
        <v>0</v>
      </c>
      <c r="Y63" s="27">
        <v>0</v>
      </c>
      <c r="Z63" s="36">
        <v>0</v>
      </c>
      <c r="AA63" s="26">
        <v>0</v>
      </c>
      <c r="AB63" s="26">
        <v>0</v>
      </c>
      <c r="AC63" s="27">
        <v>0</v>
      </c>
      <c r="AD63" s="36">
        <v>0</v>
      </c>
      <c r="AE63" s="26">
        <v>0</v>
      </c>
      <c r="AF63" s="26">
        <v>0</v>
      </c>
      <c r="AG63" s="27">
        <v>0</v>
      </c>
      <c r="AH63" s="36">
        <v>0</v>
      </c>
      <c r="AI63" s="26">
        <v>0</v>
      </c>
      <c r="AJ63" s="26">
        <v>0</v>
      </c>
      <c r="AK63" s="27">
        <v>0</v>
      </c>
      <c r="AL63" s="36">
        <v>0</v>
      </c>
      <c r="AM63" s="26">
        <v>0</v>
      </c>
      <c r="AN63" s="26">
        <v>0</v>
      </c>
      <c r="AO63" s="27">
        <v>0</v>
      </c>
      <c r="AP63" s="36">
        <v>0</v>
      </c>
      <c r="AQ63" s="26">
        <v>0</v>
      </c>
      <c r="AR63" s="26">
        <v>0</v>
      </c>
      <c r="AS63" s="27">
        <v>0</v>
      </c>
      <c r="AT63" s="36">
        <v>0</v>
      </c>
      <c r="AU63" s="26">
        <v>0</v>
      </c>
      <c r="AV63" s="26">
        <v>0</v>
      </c>
      <c r="AW63" s="27">
        <v>0</v>
      </c>
      <c r="AX63" s="36">
        <v>0</v>
      </c>
      <c r="AY63" s="26">
        <v>0</v>
      </c>
      <c r="AZ63" s="26">
        <v>0</v>
      </c>
      <c r="BA63" s="27">
        <v>0</v>
      </c>
      <c r="BB63" s="36">
        <v>0</v>
      </c>
      <c r="BC63" s="26">
        <v>0</v>
      </c>
      <c r="BD63" s="26">
        <v>0</v>
      </c>
      <c r="BE63" s="27">
        <v>0</v>
      </c>
      <c r="BF63" s="36">
        <v>0</v>
      </c>
      <c r="BG63" s="26">
        <v>0</v>
      </c>
      <c r="BH63" s="26">
        <v>0</v>
      </c>
      <c r="BI63" s="27">
        <v>0</v>
      </c>
      <c r="BJ63" s="36">
        <v>0</v>
      </c>
      <c r="BK63" s="26">
        <v>0</v>
      </c>
      <c r="BL63" s="26">
        <v>0</v>
      </c>
      <c r="BM63" s="27">
        <v>0</v>
      </c>
      <c r="BN63" s="36">
        <v>0</v>
      </c>
      <c r="BO63" s="26">
        <v>0</v>
      </c>
      <c r="BP63" s="26">
        <v>0</v>
      </c>
      <c r="BQ63" s="27">
        <v>0</v>
      </c>
      <c r="BR63" s="36">
        <v>0</v>
      </c>
      <c r="BS63" s="26">
        <v>0</v>
      </c>
      <c r="BT63" s="26">
        <v>0</v>
      </c>
      <c r="BU63" s="27">
        <v>0</v>
      </c>
      <c r="BV63" s="36">
        <v>0</v>
      </c>
      <c r="BW63" s="26">
        <v>0</v>
      </c>
      <c r="BX63" s="26">
        <v>0</v>
      </c>
      <c r="BY63" s="27">
        <v>0</v>
      </c>
      <c r="BZ63" s="36">
        <v>0</v>
      </c>
      <c r="CA63" s="26">
        <v>0</v>
      </c>
      <c r="CB63" s="26">
        <v>0</v>
      </c>
      <c r="CC63" s="27">
        <v>0</v>
      </c>
      <c r="CD63" s="36">
        <v>0</v>
      </c>
      <c r="CE63" s="26">
        <v>0</v>
      </c>
      <c r="CF63" s="26">
        <v>0</v>
      </c>
      <c r="CG63" s="27">
        <v>0</v>
      </c>
      <c r="CH63" s="36">
        <v>0</v>
      </c>
      <c r="CI63" s="26">
        <v>0</v>
      </c>
      <c r="CJ63" s="26">
        <v>0</v>
      </c>
      <c r="CK63" s="27">
        <v>0</v>
      </c>
      <c r="CL63" s="36">
        <v>0</v>
      </c>
      <c r="CM63" s="26">
        <v>0</v>
      </c>
      <c r="CN63" s="26">
        <v>0</v>
      </c>
      <c r="CO63" s="27">
        <v>0</v>
      </c>
      <c r="CP63" s="36">
        <v>0</v>
      </c>
      <c r="CQ63" s="26">
        <v>0</v>
      </c>
      <c r="CR63" s="26">
        <v>0</v>
      </c>
      <c r="CS63" s="27">
        <v>0</v>
      </c>
      <c r="CT63" s="36">
        <v>0</v>
      </c>
      <c r="CU63" s="26">
        <v>0</v>
      </c>
      <c r="CV63" s="26">
        <v>0</v>
      </c>
      <c r="CW63" s="27">
        <v>0</v>
      </c>
      <c r="CX63" s="36">
        <v>0</v>
      </c>
      <c r="CY63" s="26">
        <v>0</v>
      </c>
      <c r="CZ63" s="26">
        <v>0</v>
      </c>
      <c r="DA63" s="27">
        <v>0</v>
      </c>
      <c r="DB63" s="36">
        <v>0</v>
      </c>
      <c r="DC63" s="26">
        <v>0</v>
      </c>
      <c r="DD63" s="26">
        <v>0</v>
      </c>
      <c r="DE63" s="27">
        <v>0</v>
      </c>
      <c r="DF63" s="36">
        <v>0</v>
      </c>
      <c r="DG63" s="26">
        <v>0</v>
      </c>
      <c r="DH63" s="26">
        <v>0</v>
      </c>
      <c r="DI63" s="27">
        <v>0</v>
      </c>
      <c r="DJ63" s="36">
        <v>12</v>
      </c>
      <c r="DK63" s="26">
        <v>1500</v>
      </c>
      <c r="DL63" s="26">
        <v>1500</v>
      </c>
      <c r="DM63" s="27">
        <v>13500</v>
      </c>
      <c r="DN63" s="36">
        <v>12</v>
      </c>
      <c r="DO63" s="26">
        <v>1500</v>
      </c>
      <c r="DP63" s="26">
        <v>3000</v>
      </c>
      <c r="DQ63" s="27">
        <v>12000</v>
      </c>
      <c r="DR63" s="36">
        <v>12</v>
      </c>
      <c r="DS63" s="26">
        <v>1500</v>
      </c>
      <c r="DT63" s="26">
        <v>4500</v>
      </c>
      <c r="DU63" s="27">
        <v>10500</v>
      </c>
      <c r="DV63" s="36">
        <v>12</v>
      </c>
      <c r="DW63" s="26">
        <v>1500</v>
      </c>
      <c r="DX63" s="26">
        <v>6000</v>
      </c>
      <c r="DY63" s="27">
        <v>9000</v>
      </c>
      <c r="DZ63" s="36">
        <v>12</v>
      </c>
      <c r="EA63" s="26">
        <v>1500</v>
      </c>
      <c r="EB63" s="26">
        <v>7500</v>
      </c>
      <c r="EC63" s="27">
        <v>7500</v>
      </c>
      <c r="ED63" s="36">
        <v>12</v>
      </c>
      <c r="EE63" s="26">
        <v>1500</v>
      </c>
      <c r="EF63" s="26">
        <v>15000</v>
      </c>
      <c r="EG63" s="27">
        <v>0</v>
      </c>
      <c r="EH63" s="36">
        <v>0</v>
      </c>
      <c r="EI63" s="26">
        <v>0</v>
      </c>
      <c r="EJ63" s="26">
        <v>15000</v>
      </c>
      <c r="EK63" s="27">
        <v>0</v>
      </c>
      <c r="EL63" s="36" cm="1">
        <f t="array" ref="EL63">+_xlfn.IFS(YEAR($A63)&gt;YEAR(EL$6),0,YEAR(EL$6)=YEAR($A63),13-MONTH($A63),AND(EK63&lt;$L63,YEAR(EL$6)=YEAR($B63)),IF(MONTH($B63)&lt;EK63/$M63,MONTH($B63),EK63/$M63),EK63&lt;$L63,EK63/$M63,YEAR(EL$6)=YEAR($B63),MONTH($B63),AND(YEAR(EL$6)&gt;YEAR($B63),NOT(ISBLANK($B63))),0,YEAR(EL$6)&gt;YEAR($A63),12,EL$6&lt;$A63,0,YEAR(EH$6)=YEAR($B63),0)</f>
        <v>0</v>
      </c>
      <c r="EM63" s="26">
        <f t="shared" si="2"/>
        <v>0</v>
      </c>
      <c r="EN63" s="26">
        <f t="shared" si="3"/>
        <v>15000</v>
      </c>
      <c r="EO63" s="27">
        <f t="shared" si="4"/>
        <v>0</v>
      </c>
      <c r="EP63" s="28">
        <f t="shared" si="5"/>
        <v>0</v>
      </c>
      <c r="EQ63" s="34">
        <f t="shared" si="6"/>
        <v>0</v>
      </c>
      <c r="ES63" s="21">
        <f>IFERROR(IF(VLOOKUP(D63,'DIV CHANGE'!A:D,3,FALSE)="", E63, VLOOKUP(D63,'DIV CHANGE'!A:D,3,FALSE)), E63)</f>
        <v>2</v>
      </c>
      <c r="ET63" s="21" t="str">
        <f t="shared" si="7"/>
        <v>SAME</v>
      </c>
      <c r="EU63" s="24">
        <v>43119</v>
      </c>
    </row>
    <row r="64" spans="1:151" ht="12.75">
      <c r="A64" s="29">
        <v>43159</v>
      </c>
      <c r="B64" s="24"/>
      <c r="C64" s="35">
        <v>322</v>
      </c>
      <c r="D64" s="21" t="s">
        <v>148</v>
      </c>
      <c r="E64" s="21">
        <v>2</v>
      </c>
      <c r="F64" s="21" t="s">
        <v>100</v>
      </c>
      <c r="G64" s="21" t="s">
        <v>149</v>
      </c>
      <c r="H64" s="55">
        <v>53370.3</v>
      </c>
      <c r="I64" s="22">
        <v>10</v>
      </c>
      <c r="J64" s="25">
        <v>15000</v>
      </c>
      <c r="K64" s="25">
        <v>0</v>
      </c>
      <c r="L64" s="25">
        <f t="shared" si="0"/>
        <v>3837.03</v>
      </c>
      <c r="M64" s="37">
        <f t="shared" si="1"/>
        <v>319.7525</v>
      </c>
      <c r="N64" s="36">
        <v>0</v>
      </c>
      <c r="O64" s="26">
        <v>0</v>
      </c>
      <c r="P64" s="26">
        <v>0</v>
      </c>
      <c r="Q64" s="27">
        <v>0</v>
      </c>
      <c r="R64" s="36">
        <v>0</v>
      </c>
      <c r="S64" s="26">
        <v>0</v>
      </c>
      <c r="T64" s="26">
        <v>0</v>
      </c>
      <c r="U64" s="27">
        <v>0</v>
      </c>
      <c r="V64" s="36">
        <v>0</v>
      </c>
      <c r="W64" s="26">
        <v>0</v>
      </c>
      <c r="X64" s="26">
        <v>0</v>
      </c>
      <c r="Y64" s="27">
        <v>0</v>
      </c>
      <c r="Z64" s="36">
        <v>0</v>
      </c>
      <c r="AA64" s="26">
        <v>0</v>
      </c>
      <c r="AB64" s="26">
        <v>0</v>
      </c>
      <c r="AC64" s="27">
        <v>0</v>
      </c>
      <c r="AD64" s="36">
        <v>0</v>
      </c>
      <c r="AE64" s="26">
        <v>0</v>
      </c>
      <c r="AF64" s="26">
        <v>0</v>
      </c>
      <c r="AG64" s="27">
        <v>0</v>
      </c>
      <c r="AH64" s="36">
        <v>0</v>
      </c>
      <c r="AI64" s="26">
        <v>0</v>
      </c>
      <c r="AJ64" s="26">
        <v>0</v>
      </c>
      <c r="AK64" s="27">
        <v>0</v>
      </c>
      <c r="AL64" s="36">
        <v>0</v>
      </c>
      <c r="AM64" s="26">
        <v>0</v>
      </c>
      <c r="AN64" s="26">
        <v>0</v>
      </c>
      <c r="AO64" s="27">
        <v>0</v>
      </c>
      <c r="AP64" s="36">
        <v>0</v>
      </c>
      <c r="AQ64" s="26">
        <v>0</v>
      </c>
      <c r="AR64" s="26">
        <v>0</v>
      </c>
      <c r="AS64" s="27">
        <v>0</v>
      </c>
      <c r="AT64" s="36">
        <v>0</v>
      </c>
      <c r="AU64" s="26">
        <v>0</v>
      </c>
      <c r="AV64" s="26">
        <v>0</v>
      </c>
      <c r="AW64" s="27">
        <v>0</v>
      </c>
      <c r="AX64" s="36">
        <v>0</v>
      </c>
      <c r="AY64" s="26">
        <v>0</v>
      </c>
      <c r="AZ64" s="26">
        <v>0</v>
      </c>
      <c r="BA64" s="27">
        <v>0</v>
      </c>
      <c r="BB64" s="36">
        <v>0</v>
      </c>
      <c r="BC64" s="26">
        <v>0</v>
      </c>
      <c r="BD64" s="26">
        <v>0</v>
      </c>
      <c r="BE64" s="27">
        <v>0</v>
      </c>
      <c r="BF64" s="36">
        <v>0</v>
      </c>
      <c r="BG64" s="26">
        <v>0</v>
      </c>
      <c r="BH64" s="26">
        <v>0</v>
      </c>
      <c r="BI64" s="27">
        <v>0</v>
      </c>
      <c r="BJ64" s="36">
        <v>0</v>
      </c>
      <c r="BK64" s="26">
        <v>0</v>
      </c>
      <c r="BL64" s="26">
        <v>0</v>
      </c>
      <c r="BM64" s="27">
        <v>0</v>
      </c>
      <c r="BN64" s="36">
        <v>0</v>
      </c>
      <c r="BO64" s="26">
        <v>0</v>
      </c>
      <c r="BP64" s="26">
        <v>0</v>
      </c>
      <c r="BQ64" s="27">
        <v>0</v>
      </c>
      <c r="BR64" s="36">
        <v>0</v>
      </c>
      <c r="BS64" s="26">
        <v>0</v>
      </c>
      <c r="BT64" s="26">
        <v>0</v>
      </c>
      <c r="BU64" s="27">
        <v>0</v>
      </c>
      <c r="BV64" s="36">
        <v>0</v>
      </c>
      <c r="BW64" s="26">
        <v>0</v>
      </c>
      <c r="BX64" s="26">
        <v>0</v>
      </c>
      <c r="BY64" s="27">
        <v>0</v>
      </c>
      <c r="BZ64" s="36">
        <v>0</v>
      </c>
      <c r="CA64" s="26">
        <v>0</v>
      </c>
      <c r="CB64" s="26">
        <v>0</v>
      </c>
      <c r="CC64" s="27">
        <v>0</v>
      </c>
      <c r="CD64" s="36">
        <v>0</v>
      </c>
      <c r="CE64" s="26">
        <v>0</v>
      </c>
      <c r="CF64" s="26">
        <v>0</v>
      </c>
      <c r="CG64" s="27">
        <v>0</v>
      </c>
      <c r="CH64" s="36">
        <v>0</v>
      </c>
      <c r="CI64" s="26">
        <v>0</v>
      </c>
      <c r="CJ64" s="26">
        <v>0</v>
      </c>
      <c r="CK64" s="27">
        <v>0</v>
      </c>
      <c r="CL64" s="36">
        <v>0</v>
      </c>
      <c r="CM64" s="26">
        <v>0</v>
      </c>
      <c r="CN64" s="26">
        <v>0</v>
      </c>
      <c r="CO64" s="27">
        <v>0</v>
      </c>
      <c r="CP64" s="36">
        <v>0</v>
      </c>
      <c r="CQ64" s="26">
        <v>0</v>
      </c>
      <c r="CR64" s="26">
        <v>0</v>
      </c>
      <c r="CS64" s="27">
        <v>0</v>
      </c>
      <c r="CT64" s="36">
        <v>0</v>
      </c>
      <c r="CU64" s="26">
        <v>0</v>
      </c>
      <c r="CV64" s="26">
        <v>0</v>
      </c>
      <c r="CW64" s="27">
        <v>0</v>
      </c>
      <c r="CX64" s="36">
        <v>0</v>
      </c>
      <c r="CY64" s="26">
        <v>0</v>
      </c>
      <c r="CZ64" s="26">
        <v>0</v>
      </c>
      <c r="DA64" s="27">
        <v>0</v>
      </c>
      <c r="DB64" s="36">
        <v>0</v>
      </c>
      <c r="DC64" s="26">
        <v>0</v>
      </c>
      <c r="DD64" s="26">
        <v>0</v>
      </c>
      <c r="DE64" s="27">
        <v>0</v>
      </c>
      <c r="DF64" s="36">
        <v>0</v>
      </c>
      <c r="DG64" s="26">
        <v>0</v>
      </c>
      <c r="DH64" s="26">
        <v>0</v>
      </c>
      <c r="DI64" s="27">
        <v>0</v>
      </c>
      <c r="DJ64" s="36">
        <v>11</v>
      </c>
      <c r="DK64" s="26">
        <v>3517.2775000000001</v>
      </c>
      <c r="DL64" s="26">
        <v>3517.2775000000001</v>
      </c>
      <c r="DM64" s="27">
        <v>34853.022500000006</v>
      </c>
      <c r="DN64" s="36">
        <v>12</v>
      </c>
      <c r="DO64" s="26">
        <v>3837.0299999999997</v>
      </c>
      <c r="DP64" s="26">
        <v>7354.3074999999999</v>
      </c>
      <c r="DQ64" s="27">
        <v>31015.992500000004</v>
      </c>
      <c r="DR64" s="36">
        <v>12</v>
      </c>
      <c r="DS64" s="26">
        <v>3837.0299999999997</v>
      </c>
      <c r="DT64" s="26">
        <v>11191.3375</v>
      </c>
      <c r="DU64" s="27">
        <v>27178.962500000001</v>
      </c>
      <c r="DV64" s="36">
        <v>12</v>
      </c>
      <c r="DW64" s="26">
        <v>3837.0299999999997</v>
      </c>
      <c r="DX64" s="26">
        <v>15028.3675</v>
      </c>
      <c r="DY64" s="27">
        <v>23341.932500000003</v>
      </c>
      <c r="DZ64" s="36">
        <v>12</v>
      </c>
      <c r="EA64" s="26">
        <v>3837.0299999999997</v>
      </c>
      <c r="EB64" s="26">
        <v>18865.397499999999</v>
      </c>
      <c r="EC64" s="27">
        <v>19504.902500000004</v>
      </c>
      <c r="ED64" s="36">
        <v>12</v>
      </c>
      <c r="EE64" s="26">
        <v>3837.0299999999997</v>
      </c>
      <c r="EF64" s="26">
        <v>22382.68</v>
      </c>
      <c r="EG64" s="27">
        <v>15987.620000000003</v>
      </c>
      <c r="EH64" s="36">
        <v>12</v>
      </c>
      <c r="EI64" s="26">
        <v>3837.0299999999997</v>
      </c>
      <c r="EJ64" s="26">
        <v>26219.71</v>
      </c>
      <c r="EK64" s="27">
        <v>12150.59</v>
      </c>
      <c r="EL64" s="36" cm="1">
        <f t="array" ref="EL64">+_xlfn.IFS(YEAR($A64)&gt;YEAR(EL$6),0,YEAR(EL$6)=YEAR($A64),13-MONTH($A64),AND(EK64&lt;$L64,YEAR(EL$6)=YEAR($B64)),IF(MONTH($B64)&lt;EK64/$M64,MONTH($B64),EK64/$M64),EK64&lt;$L64,EK64/$M64,YEAR(EL$6)=YEAR($B64),MONTH($B64),AND(YEAR(EL$6)&gt;YEAR($B64),NOT(ISBLANK($B64))),0,YEAR(EL$6)&gt;YEAR($A64),12,EL$6&lt;$A64,0,YEAR(EH$6)=YEAR($B64),0)</f>
        <v>12</v>
      </c>
      <c r="EM64" s="26">
        <f t="shared" si="2"/>
        <v>3837.0299999999997</v>
      </c>
      <c r="EN64" s="26">
        <f t="shared" si="3"/>
        <v>30056.739999999998</v>
      </c>
      <c r="EO64" s="27">
        <f t="shared" si="4"/>
        <v>8313.56</v>
      </c>
      <c r="EP64" s="28">
        <f t="shared" si="5"/>
        <v>25.999984362905682</v>
      </c>
      <c r="EQ64" s="34">
        <f t="shared" si="6"/>
        <v>959.25749999999994</v>
      </c>
      <c r="ES64" s="21">
        <f>IFERROR(IF(VLOOKUP(D64,'DIV CHANGE'!A:D,3,FALSE)="", E64, VLOOKUP(D64,'DIV CHANGE'!A:D,3,FALSE)), E64)</f>
        <v>2</v>
      </c>
      <c r="ET64" s="21" t="str">
        <f t="shared" si="7"/>
        <v>SAME</v>
      </c>
      <c r="EU64" s="24">
        <v>43159</v>
      </c>
    </row>
    <row r="65" spans="1:151" ht="12.75">
      <c r="A65" s="29">
        <v>43189</v>
      </c>
      <c r="B65" s="24"/>
      <c r="C65" s="35">
        <v>376</v>
      </c>
      <c r="D65" s="21" t="s">
        <v>150</v>
      </c>
      <c r="E65" s="21">
        <v>1</v>
      </c>
      <c r="F65" s="21" t="s">
        <v>100</v>
      </c>
      <c r="G65" s="21" t="s">
        <v>151</v>
      </c>
      <c r="H65" s="55">
        <v>55434</v>
      </c>
      <c r="I65" s="22">
        <v>10</v>
      </c>
      <c r="J65" s="25">
        <v>35000</v>
      </c>
      <c r="K65" s="25">
        <v>0</v>
      </c>
      <c r="L65" s="25">
        <f t="shared" si="0"/>
        <v>2043.4</v>
      </c>
      <c r="M65" s="37">
        <f t="shared" si="1"/>
        <v>170.28333333333333</v>
      </c>
      <c r="N65" s="36">
        <v>0</v>
      </c>
      <c r="O65" s="26">
        <v>0</v>
      </c>
      <c r="P65" s="26">
        <v>0</v>
      </c>
      <c r="Q65" s="27">
        <v>0</v>
      </c>
      <c r="R65" s="36">
        <v>0</v>
      </c>
      <c r="S65" s="26">
        <v>0</v>
      </c>
      <c r="T65" s="26">
        <v>0</v>
      </c>
      <c r="U65" s="27">
        <v>0</v>
      </c>
      <c r="V65" s="36">
        <v>0</v>
      </c>
      <c r="W65" s="26">
        <v>0</v>
      </c>
      <c r="X65" s="26">
        <v>0</v>
      </c>
      <c r="Y65" s="27">
        <v>0</v>
      </c>
      <c r="Z65" s="36">
        <v>0</v>
      </c>
      <c r="AA65" s="26">
        <v>0</v>
      </c>
      <c r="AB65" s="26">
        <v>0</v>
      </c>
      <c r="AC65" s="27">
        <v>0</v>
      </c>
      <c r="AD65" s="36">
        <v>0</v>
      </c>
      <c r="AE65" s="26">
        <v>0</v>
      </c>
      <c r="AF65" s="26">
        <v>0</v>
      </c>
      <c r="AG65" s="27">
        <v>0</v>
      </c>
      <c r="AH65" s="36">
        <v>0</v>
      </c>
      <c r="AI65" s="26">
        <v>0</v>
      </c>
      <c r="AJ65" s="26">
        <v>0</v>
      </c>
      <c r="AK65" s="27">
        <v>0</v>
      </c>
      <c r="AL65" s="36">
        <v>0</v>
      </c>
      <c r="AM65" s="26">
        <v>0</v>
      </c>
      <c r="AN65" s="26">
        <v>0</v>
      </c>
      <c r="AO65" s="27">
        <v>0</v>
      </c>
      <c r="AP65" s="36">
        <v>0</v>
      </c>
      <c r="AQ65" s="26">
        <v>0</v>
      </c>
      <c r="AR65" s="26">
        <v>0</v>
      </c>
      <c r="AS65" s="27">
        <v>0</v>
      </c>
      <c r="AT65" s="36">
        <v>0</v>
      </c>
      <c r="AU65" s="26">
        <v>0</v>
      </c>
      <c r="AV65" s="26">
        <v>0</v>
      </c>
      <c r="AW65" s="27">
        <v>0</v>
      </c>
      <c r="AX65" s="36">
        <v>0</v>
      </c>
      <c r="AY65" s="26">
        <v>0</v>
      </c>
      <c r="AZ65" s="26">
        <v>0</v>
      </c>
      <c r="BA65" s="27">
        <v>0</v>
      </c>
      <c r="BB65" s="36">
        <v>0</v>
      </c>
      <c r="BC65" s="26">
        <v>0</v>
      </c>
      <c r="BD65" s="26">
        <v>0</v>
      </c>
      <c r="BE65" s="27">
        <v>0</v>
      </c>
      <c r="BF65" s="36">
        <v>0</v>
      </c>
      <c r="BG65" s="26">
        <v>0</v>
      </c>
      <c r="BH65" s="26">
        <v>0</v>
      </c>
      <c r="BI65" s="27">
        <v>0</v>
      </c>
      <c r="BJ65" s="36">
        <v>0</v>
      </c>
      <c r="BK65" s="26">
        <v>0</v>
      </c>
      <c r="BL65" s="26">
        <v>0</v>
      </c>
      <c r="BM65" s="27">
        <v>0</v>
      </c>
      <c r="BN65" s="36">
        <v>0</v>
      </c>
      <c r="BO65" s="26">
        <v>0</v>
      </c>
      <c r="BP65" s="26">
        <v>0</v>
      </c>
      <c r="BQ65" s="27">
        <v>0</v>
      </c>
      <c r="BR65" s="36">
        <v>0</v>
      </c>
      <c r="BS65" s="26">
        <v>0</v>
      </c>
      <c r="BT65" s="26">
        <v>0</v>
      </c>
      <c r="BU65" s="27">
        <v>0</v>
      </c>
      <c r="BV65" s="36">
        <v>0</v>
      </c>
      <c r="BW65" s="26">
        <v>0</v>
      </c>
      <c r="BX65" s="26">
        <v>0</v>
      </c>
      <c r="BY65" s="27">
        <v>0</v>
      </c>
      <c r="BZ65" s="36">
        <v>0</v>
      </c>
      <c r="CA65" s="26">
        <v>0</v>
      </c>
      <c r="CB65" s="26">
        <v>0</v>
      </c>
      <c r="CC65" s="27">
        <v>0</v>
      </c>
      <c r="CD65" s="36">
        <v>0</v>
      </c>
      <c r="CE65" s="26">
        <v>0</v>
      </c>
      <c r="CF65" s="26">
        <v>0</v>
      </c>
      <c r="CG65" s="27">
        <v>0</v>
      </c>
      <c r="CH65" s="36">
        <v>0</v>
      </c>
      <c r="CI65" s="26">
        <v>0</v>
      </c>
      <c r="CJ65" s="26">
        <v>0</v>
      </c>
      <c r="CK65" s="27">
        <v>0</v>
      </c>
      <c r="CL65" s="36">
        <v>0</v>
      </c>
      <c r="CM65" s="26">
        <v>0</v>
      </c>
      <c r="CN65" s="26">
        <v>0</v>
      </c>
      <c r="CO65" s="27">
        <v>0</v>
      </c>
      <c r="CP65" s="36">
        <v>0</v>
      </c>
      <c r="CQ65" s="26">
        <v>0</v>
      </c>
      <c r="CR65" s="26">
        <v>0</v>
      </c>
      <c r="CS65" s="27">
        <v>0</v>
      </c>
      <c r="CT65" s="36">
        <v>0</v>
      </c>
      <c r="CU65" s="26">
        <v>0</v>
      </c>
      <c r="CV65" s="26">
        <v>0</v>
      </c>
      <c r="CW65" s="27">
        <v>0</v>
      </c>
      <c r="CX65" s="36">
        <v>0</v>
      </c>
      <c r="CY65" s="26">
        <v>0</v>
      </c>
      <c r="CZ65" s="26">
        <v>0</v>
      </c>
      <c r="DA65" s="27">
        <v>0</v>
      </c>
      <c r="DB65" s="36">
        <v>0</v>
      </c>
      <c r="DC65" s="26">
        <v>0</v>
      </c>
      <c r="DD65" s="26">
        <v>0</v>
      </c>
      <c r="DE65" s="27">
        <v>0</v>
      </c>
      <c r="DF65" s="36">
        <v>0</v>
      </c>
      <c r="DG65" s="26">
        <v>0</v>
      </c>
      <c r="DH65" s="26">
        <v>0</v>
      </c>
      <c r="DI65" s="27">
        <v>0</v>
      </c>
      <c r="DJ65" s="36">
        <v>10</v>
      </c>
      <c r="DK65" s="26">
        <v>1702.8333333333333</v>
      </c>
      <c r="DL65" s="26">
        <v>1702.8333333333333</v>
      </c>
      <c r="DM65" s="27">
        <v>18731.166666666668</v>
      </c>
      <c r="DN65" s="36">
        <v>12</v>
      </c>
      <c r="DO65" s="26">
        <v>2043.4</v>
      </c>
      <c r="DP65" s="26">
        <v>3746.2333333333336</v>
      </c>
      <c r="DQ65" s="27">
        <v>16687.766666666666</v>
      </c>
      <c r="DR65" s="36">
        <v>12</v>
      </c>
      <c r="DS65" s="26">
        <v>2043.4</v>
      </c>
      <c r="DT65" s="26">
        <v>5789.6333333333332</v>
      </c>
      <c r="DU65" s="27">
        <v>14644.366666666667</v>
      </c>
      <c r="DV65" s="36">
        <v>12</v>
      </c>
      <c r="DW65" s="26">
        <v>2043.4</v>
      </c>
      <c r="DX65" s="26">
        <v>7833.0333333333328</v>
      </c>
      <c r="DY65" s="27">
        <v>12600.966666666667</v>
      </c>
      <c r="DZ65" s="36">
        <v>12</v>
      </c>
      <c r="EA65" s="26">
        <v>2043.4</v>
      </c>
      <c r="EB65" s="26">
        <v>9876.4333333333325</v>
      </c>
      <c r="EC65" s="27">
        <v>10557.566666666668</v>
      </c>
      <c r="ED65" s="36">
        <v>12</v>
      </c>
      <c r="EE65" s="26">
        <v>2043.4</v>
      </c>
      <c r="EF65" s="26">
        <v>20434</v>
      </c>
      <c r="EG65" s="27">
        <v>0</v>
      </c>
      <c r="EH65" s="36">
        <v>0</v>
      </c>
      <c r="EI65" s="26">
        <v>0</v>
      </c>
      <c r="EJ65" s="26">
        <v>20434</v>
      </c>
      <c r="EK65" s="27">
        <v>0</v>
      </c>
      <c r="EL65" s="36" cm="1">
        <f t="array" ref="EL65">+_xlfn.IFS(YEAR($A65)&gt;YEAR(EL$6),0,YEAR(EL$6)=YEAR($A65),13-MONTH($A65),AND(EK65&lt;$L65,YEAR(EL$6)=YEAR($B65)),IF(MONTH($B65)&lt;EK65/$M65,MONTH($B65),EK65/$M65),EK65&lt;$L65,EK65/$M65,YEAR(EL$6)=YEAR($B65),MONTH($B65),AND(YEAR(EL$6)&gt;YEAR($B65),NOT(ISBLANK($B65))),0,YEAR(EL$6)&gt;YEAR($A65),12,EL$6&lt;$A65,0,YEAR(EH$6)=YEAR($B65),0)</f>
        <v>0</v>
      </c>
      <c r="EM65" s="26">
        <f t="shared" si="2"/>
        <v>0</v>
      </c>
      <c r="EN65" s="26">
        <f t="shared" si="3"/>
        <v>20434</v>
      </c>
      <c r="EO65" s="27">
        <f t="shared" si="4"/>
        <v>0</v>
      </c>
      <c r="EP65" s="28">
        <f t="shared" si="5"/>
        <v>0</v>
      </c>
      <c r="EQ65" s="34">
        <f t="shared" si="6"/>
        <v>0</v>
      </c>
      <c r="ES65" s="21">
        <f>IFERROR(IF(VLOOKUP(D65,'DIV CHANGE'!A:D,3,FALSE)="", E65, VLOOKUP(D65,'DIV CHANGE'!A:D,3,FALSE)), E65)</f>
        <v>1</v>
      </c>
      <c r="ET65" s="21" t="str">
        <f t="shared" si="7"/>
        <v>SAME</v>
      </c>
      <c r="EU65" s="24">
        <v>43189</v>
      </c>
    </row>
    <row r="66" spans="1:151" ht="12.75">
      <c r="A66" s="29">
        <v>43474</v>
      </c>
      <c r="B66" s="24"/>
      <c r="C66" s="35">
        <v>379</v>
      </c>
      <c r="D66" s="21" t="s">
        <v>152</v>
      </c>
      <c r="E66" s="21">
        <v>1</v>
      </c>
      <c r="F66" s="21" t="s">
        <v>100</v>
      </c>
      <c r="G66" s="21" t="s">
        <v>153</v>
      </c>
      <c r="H66" s="55">
        <v>52628.590000000004</v>
      </c>
      <c r="I66" s="22">
        <v>10</v>
      </c>
      <c r="J66" s="25">
        <v>35000</v>
      </c>
      <c r="K66" s="25">
        <v>0</v>
      </c>
      <c r="L66" s="25">
        <f t="shared" si="0"/>
        <v>1762.8590000000004</v>
      </c>
      <c r="M66" s="37">
        <f t="shared" si="1"/>
        <v>146.90491666666671</v>
      </c>
      <c r="N66" s="36">
        <v>0</v>
      </c>
      <c r="O66" s="26">
        <v>0</v>
      </c>
      <c r="P66" s="26">
        <v>0</v>
      </c>
      <c r="Q66" s="27">
        <v>0</v>
      </c>
      <c r="R66" s="36">
        <v>0</v>
      </c>
      <c r="S66" s="26">
        <v>0</v>
      </c>
      <c r="T66" s="26">
        <v>0</v>
      </c>
      <c r="U66" s="27">
        <v>0</v>
      </c>
      <c r="V66" s="36">
        <v>0</v>
      </c>
      <c r="W66" s="26">
        <v>0</v>
      </c>
      <c r="X66" s="26">
        <v>0</v>
      </c>
      <c r="Y66" s="27">
        <v>0</v>
      </c>
      <c r="Z66" s="36">
        <v>0</v>
      </c>
      <c r="AA66" s="26">
        <v>0</v>
      </c>
      <c r="AB66" s="26">
        <v>0</v>
      </c>
      <c r="AC66" s="27">
        <v>0</v>
      </c>
      <c r="AD66" s="36">
        <v>0</v>
      </c>
      <c r="AE66" s="26">
        <v>0</v>
      </c>
      <c r="AF66" s="26">
        <v>0</v>
      </c>
      <c r="AG66" s="27">
        <v>0</v>
      </c>
      <c r="AH66" s="36">
        <v>0</v>
      </c>
      <c r="AI66" s="26">
        <v>0</v>
      </c>
      <c r="AJ66" s="26">
        <v>0</v>
      </c>
      <c r="AK66" s="27">
        <v>0</v>
      </c>
      <c r="AL66" s="36">
        <v>0</v>
      </c>
      <c r="AM66" s="26">
        <v>0</v>
      </c>
      <c r="AN66" s="26">
        <v>0</v>
      </c>
      <c r="AO66" s="27">
        <v>0</v>
      </c>
      <c r="AP66" s="36">
        <v>0</v>
      </c>
      <c r="AQ66" s="26">
        <v>0</v>
      </c>
      <c r="AR66" s="26">
        <v>0</v>
      </c>
      <c r="AS66" s="27">
        <v>0</v>
      </c>
      <c r="AT66" s="36">
        <v>0</v>
      </c>
      <c r="AU66" s="26">
        <v>0</v>
      </c>
      <c r="AV66" s="26">
        <v>0</v>
      </c>
      <c r="AW66" s="27">
        <v>0</v>
      </c>
      <c r="AX66" s="36">
        <v>0</v>
      </c>
      <c r="AY66" s="26">
        <v>0</v>
      </c>
      <c r="AZ66" s="26">
        <v>0</v>
      </c>
      <c r="BA66" s="27">
        <v>0</v>
      </c>
      <c r="BB66" s="36">
        <v>0</v>
      </c>
      <c r="BC66" s="26">
        <v>0</v>
      </c>
      <c r="BD66" s="26">
        <v>0</v>
      </c>
      <c r="BE66" s="27">
        <v>0</v>
      </c>
      <c r="BF66" s="36">
        <v>0</v>
      </c>
      <c r="BG66" s="26">
        <v>0</v>
      </c>
      <c r="BH66" s="26">
        <v>0</v>
      </c>
      <c r="BI66" s="27">
        <v>0</v>
      </c>
      <c r="BJ66" s="36">
        <v>0</v>
      </c>
      <c r="BK66" s="26">
        <v>0</v>
      </c>
      <c r="BL66" s="26">
        <v>0</v>
      </c>
      <c r="BM66" s="27">
        <v>0</v>
      </c>
      <c r="BN66" s="36">
        <v>0</v>
      </c>
      <c r="BO66" s="26">
        <v>0</v>
      </c>
      <c r="BP66" s="26">
        <v>0</v>
      </c>
      <c r="BQ66" s="27">
        <v>0</v>
      </c>
      <c r="BR66" s="36">
        <v>0</v>
      </c>
      <c r="BS66" s="26">
        <v>0</v>
      </c>
      <c r="BT66" s="26">
        <v>0</v>
      </c>
      <c r="BU66" s="27">
        <v>0</v>
      </c>
      <c r="BV66" s="36">
        <v>0</v>
      </c>
      <c r="BW66" s="26">
        <v>0</v>
      </c>
      <c r="BX66" s="26">
        <v>0</v>
      </c>
      <c r="BY66" s="27">
        <v>0</v>
      </c>
      <c r="BZ66" s="36">
        <v>0</v>
      </c>
      <c r="CA66" s="26">
        <v>0</v>
      </c>
      <c r="CB66" s="26">
        <v>0</v>
      </c>
      <c r="CC66" s="27">
        <v>0</v>
      </c>
      <c r="CD66" s="36">
        <v>0</v>
      </c>
      <c r="CE66" s="26">
        <v>0</v>
      </c>
      <c r="CF66" s="26">
        <v>0</v>
      </c>
      <c r="CG66" s="27">
        <v>0</v>
      </c>
      <c r="CH66" s="36">
        <v>0</v>
      </c>
      <c r="CI66" s="26">
        <v>0</v>
      </c>
      <c r="CJ66" s="26">
        <v>0</v>
      </c>
      <c r="CK66" s="27">
        <v>0</v>
      </c>
      <c r="CL66" s="36">
        <v>0</v>
      </c>
      <c r="CM66" s="26">
        <v>0</v>
      </c>
      <c r="CN66" s="26">
        <v>0</v>
      </c>
      <c r="CO66" s="27">
        <v>0</v>
      </c>
      <c r="CP66" s="36">
        <v>0</v>
      </c>
      <c r="CQ66" s="26">
        <v>0</v>
      </c>
      <c r="CR66" s="26">
        <v>0</v>
      </c>
      <c r="CS66" s="27">
        <v>0</v>
      </c>
      <c r="CT66" s="36">
        <v>0</v>
      </c>
      <c r="CU66" s="26">
        <v>0</v>
      </c>
      <c r="CV66" s="26">
        <v>0</v>
      </c>
      <c r="CW66" s="27">
        <v>0</v>
      </c>
      <c r="CX66" s="36">
        <v>0</v>
      </c>
      <c r="CY66" s="26">
        <v>0</v>
      </c>
      <c r="CZ66" s="26">
        <v>0</v>
      </c>
      <c r="DA66" s="27">
        <v>0</v>
      </c>
      <c r="DB66" s="36">
        <v>0</v>
      </c>
      <c r="DC66" s="26">
        <v>0</v>
      </c>
      <c r="DD66" s="26">
        <v>0</v>
      </c>
      <c r="DE66" s="27">
        <v>0</v>
      </c>
      <c r="DF66" s="36">
        <v>0</v>
      </c>
      <c r="DG66" s="26">
        <v>0</v>
      </c>
      <c r="DH66" s="26">
        <v>0</v>
      </c>
      <c r="DI66" s="27">
        <v>0</v>
      </c>
      <c r="DJ66" s="36">
        <v>0</v>
      </c>
      <c r="DK66" s="26">
        <v>0</v>
      </c>
      <c r="DL66" s="26">
        <v>0</v>
      </c>
      <c r="DM66" s="27">
        <v>0</v>
      </c>
      <c r="DN66" s="36">
        <v>12</v>
      </c>
      <c r="DO66" s="26">
        <v>1762.8590000000004</v>
      </c>
      <c r="DP66" s="26">
        <v>1762.8590000000004</v>
      </c>
      <c r="DQ66" s="27">
        <v>15865.731000000003</v>
      </c>
      <c r="DR66" s="36">
        <v>12</v>
      </c>
      <c r="DS66" s="26">
        <v>1762.8590000000004</v>
      </c>
      <c r="DT66" s="26">
        <v>3525.7180000000008</v>
      </c>
      <c r="DU66" s="27">
        <v>14102.872000000003</v>
      </c>
      <c r="DV66" s="36">
        <v>12</v>
      </c>
      <c r="DW66" s="26">
        <v>1762.8590000000004</v>
      </c>
      <c r="DX66" s="26">
        <v>5288.5770000000011</v>
      </c>
      <c r="DY66" s="27">
        <v>12340.013000000003</v>
      </c>
      <c r="DZ66" s="36">
        <v>12</v>
      </c>
      <c r="EA66" s="26">
        <v>1762.8590000000004</v>
      </c>
      <c r="EB66" s="26">
        <v>7051.4360000000015</v>
      </c>
      <c r="EC66" s="27">
        <v>10577.154000000002</v>
      </c>
      <c r="ED66" s="36">
        <v>12</v>
      </c>
      <c r="EE66" s="26">
        <v>1762.8590000000004</v>
      </c>
      <c r="EF66" s="26">
        <v>16764.3</v>
      </c>
      <c r="EG66" s="27">
        <v>864.29000000000451</v>
      </c>
      <c r="EH66" s="36">
        <v>5.8833292963305919</v>
      </c>
      <c r="EI66" s="26">
        <v>864.29000000000451</v>
      </c>
      <c r="EJ66" s="26">
        <v>17628.590000000004</v>
      </c>
      <c r="EK66" s="27">
        <v>0</v>
      </c>
      <c r="EL66" s="36" cm="1">
        <f t="array" ref="EL66">+_xlfn.IFS(YEAR($A66)&gt;YEAR(EL$6),0,YEAR(EL$6)=YEAR($A66),13-MONTH($A66),AND(EK66&lt;$L66,YEAR(EL$6)=YEAR($B66)),IF(MONTH($B66)&lt;EK66/$M66,MONTH($B66),EK66/$M66),EK66&lt;$L66,EK66/$M66,YEAR(EL$6)=YEAR($B66),MONTH($B66),AND(YEAR(EL$6)&gt;YEAR($B66),NOT(ISBLANK($B66))),0,YEAR(EL$6)&gt;YEAR($A66),12,EL$6&lt;$A66,0,YEAR(EH$6)=YEAR($B66),0)</f>
        <v>0</v>
      </c>
      <c r="EM66" s="26">
        <f t="shared" si="2"/>
        <v>0</v>
      </c>
      <c r="EN66" s="26">
        <f t="shared" si="3"/>
        <v>17628.590000000004</v>
      </c>
      <c r="EO66" s="27">
        <f t="shared" si="4"/>
        <v>0</v>
      </c>
      <c r="EP66" s="28">
        <f t="shared" si="5"/>
        <v>0</v>
      </c>
      <c r="EQ66" s="34">
        <f t="shared" si="6"/>
        <v>0</v>
      </c>
      <c r="ES66" s="21">
        <f>IFERROR(IF(VLOOKUP(D66,'DIV CHANGE'!A:D,3,FALSE)="", E66, VLOOKUP(D66,'DIV CHANGE'!A:D,3,FALSE)), E66)</f>
        <v>1</v>
      </c>
      <c r="ET66" s="21" t="str">
        <f t="shared" si="7"/>
        <v>SAME</v>
      </c>
      <c r="EU66" s="24">
        <v>43474</v>
      </c>
    </row>
    <row r="67" spans="1:151" ht="12.75">
      <c r="A67" s="29">
        <v>43474</v>
      </c>
      <c r="B67" s="24"/>
      <c r="C67" s="35">
        <v>378</v>
      </c>
      <c r="D67" s="21" t="s">
        <v>154</v>
      </c>
      <c r="E67" s="21">
        <v>1</v>
      </c>
      <c r="F67" s="21" t="s">
        <v>100</v>
      </c>
      <c r="G67" s="21" t="s">
        <v>153</v>
      </c>
      <c r="H67" s="55">
        <v>64360.5</v>
      </c>
      <c r="I67" s="22">
        <v>10</v>
      </c>
      <c r="J67" s="25">
        <v>35000</v>
      </c>
      <c r="K67" s="25">
        <v>0</v>
      </c>
      <c r="L67" s="25">
        <f t="shared" si="0"/>
        <v>2936.05</v>
      </c>
      <c r="M67" s="37">
        <f t="shared" si="1"/>
        <v>244.67083333333335</v>
      </c>
      <c r="N67" s="36">
        <v>0</v>
      </c>
      <c r="O67" s="26">
        <v>0</v>
      </c>
      <c r="P67" s="26">
        <v>0</v>
      </c>
      <c r="Q67" s="27">
        <v>0</v>
      </c>
      <c r="R67" s="36">
        <v>0</v>
      </c>
      <c r="S67" s="26">
        <v>0</v>
      </c>
      <c r="T67" s="26">
        <v>0</v>
      </c>
      <c r="U67" s="27">
        <v>0</v>
      </c>
      <c r="V67" s="36">
        <v>0</v>
      </c>
      <c r="W67" s="26">
        <v>0</v>
      </c>
      <c r="X67" s="26">
        <v>0</v>
      </c>
      <c r="Y67" s="27">
        <v>0</v>
      </c>
      <c r="Z67" s="36">
        <v>0</v>
      </c>
      <c r="AA67" s="26">
        <v>0</v>
      </c>
      <c r="AB67" s="26">
        <v>0</v>
      </c>
      <c r="AC67" s="27">
        <v>0</v>
      </c>
      <c r="AD67" s="36">
        <v>0</v>
      </c>
      <c r="AE67" s="26">
        <v>0</v>
      </c>
      <c r="AF67" s="26">
        <v>0</v>
      </c>
      <c r="AG67" s="27">
        <v>0</v>
      </c>
      <c r="AH67" s="36">
        <v>0</v>
      </c>
      <c r="AI67" s="26">
        <v>0</v>
      </c>
      <c r="AJ67" s="26">
        <v>0</v>
      </c>
      <c r="AK67" s="27">
        <v>0</v>
      </c>
      <c r="AL67" s="36">
        <v>0</v>
      </c>
      <c r="AM67" s="26">
        <v>0</v>
      </c>
      <c r="AN67" s="26">
        <v>0</v>
      </c>
      <c r="AO67" s="27">
        <v>0</v>
      </c>
      <c r="AP67" s="36">
        <v>0</v>
      </c>
      <c r="AQ67" s="26">
        <v>0</v>
      </c>
      <c r="AR67" s="26">
        <v>0</v>
      </c>
      <c r="AS67" s="27">
        <v>0</v>
      </c>
      <c r="AT67" s="36">
        <v>0</v>
      </c>
      <c r="AU67" s="26">
        <v>0</v>
      </c>
      <c r="AV67" s="26">
        <v>0</v>
      </c>
      <c r="AW67" s="27">
        <v>0</v>
      </c>
      <c r="AX67" s="36">
        <v>0</v>
      </c>
      <c r="AY67" s="26">
        <v>0</v>
      </c>
      <c r="AZ67" s="26">
        <v>0</v>
      </c>
      <c r="BA67" s="27">
        <v>0</v>
      </c>
      <c r="BB67" s="36">
        <v>0</v>
      </c>
      <c r="BC67" s="26">
        <v>0</v>
      </c>
      <c r="BD67" s="26">
        <v>0</v>
      </c>
      <c r="BE67" s="27">
        <v>0</v>
      </c>
      <c r="BF67" s="36">
        <v>0</v>
      </c>
      <c r="BG67" s="26">
        <v>0</v>
      </c>
      <c r="BH67" s="26">
        <v>0</v>
      </c>
      <c r="BI67" s="27">
        <v>0</v>
      </c>
      <c r="BJ67" s="36">
        <v>0</v>
      </c>
      <c r="BK67" s="26">
        <v>0</v>
      </c>
      <c r="BL67" s="26">
        <v>0</v>
      </c>
      <c r="BM67" s="27">
        <v>0</v>
      </c>
      <c r="BN67" s="36">
        <v>0</v>
      </c>
      <c r="BO67" s="26">
        <v>0</v>
      </c>
      <c r="BP67" s="26">
        <v>0</v>
      </c>
      <c r="BQ67" s="27">
        <v>0</v>
      </c>
      <c r="BR67" s="36">
        <v>0</v>
      </c>
      <c r="BS67" s="26">
        <v>0</v>
      </c>
      <c r="BT67" s="26">
        <v>0</v>
      </c>
      <c r="BU67" s="27">
        <v>0</v>
      </c>
      <c r="BV67" s="36">
        <v>0</v>
      </c>
      <c r="BW67" s="26">
        <v>0</v>
      </c>
      <c r="BX67" s="26">
        <v>0</v>
      </c>
      <c r="BY67" s="27">
        <v>0</v>
      </c>
      <c r="BZ67" s="36">
        <v>0</v>
      </c>
      <c r="CA67" s="26">
        <v>0</v>
      </c>
      <c r="CB67" s="26">
        <v>0</v>
      </c>
      <c r="CC67" s="27">
        <v>0</v>
      </c>
      <c r="CD67" s="36">
        <v>0</v>
      </c>
      <c r="CE67" s="26">
        <v>0</v>
      </c>
      <c r="CF67" s="26">
        <v>0</v>
      </c>
      <c r="CG67" s="27">
        <v>0</v>
      </c>
      <c r="CH67" s="36">
        <v>0</v>
      </c>
      <c r="CI67" s="26">
        <v>0</v>
      </c>
      <c r="CJ67" s="26">
        <v>0</v>
      </c>
      <c r="CK67" s="27">
        <v>0</v>
      </c>
      <c r="CL67" s="36">
        <v>0</v>
      </c>
      <c r="CM67" s="26">
        <v>0</v>
      </c>
      <c r="CN67" s="26">
        <v>0</v>
      </c>
      <c r="CO67" s="27">
        <v>0</v>
      </c>
      <c r="CP67" s="36">
        <v>0</v>
      </c>
      <c r="CQ67" s="26">
        <v>0</v>
      </c>
      <c r="CR67" s="26">
        <v>0</v>
      </c>
      <c r="CS67" s="27">
        <v>0</v>
      </c>
      <c r="CT67" s="36">
        <v>0</v>
      </c>
      <c r="CU67" s="26">
        <v>0</v>
      </c>
      <c r="CV67" s="26">
        <v>0</v>
      </c>
      <c r="CW67" s="27">
        <v>0</v>
      </c>
      <c r="CX67" s="36">
        <v>0</v>
      </c>
      <c r="CY67" s="26">
        <v>0</v>
      </c>
      <c r="CZ67" s="26">
        <v>0</v>
      </c>
      <c r="DA67" s="27">
        <v>0</v>
      </c>
      <c r="DB67" s="36">
        <v>0</v>
      </c>
      <c r="DC67" s="26">
        <v>0</v>
      </c>
      <c r="DD67" s="26">
        <v>0</v>
      </c>
      <c r="DE67" s="27">
        <v>0</v>
      </c>
      <c r="DF67" s="36">
        <v>0</v>
      </c>
      <c r="DG67" s="26">
        <v>0</v>
      </c>
      <c r="DH67" s="26">
        <v>0</v>
      </c>
      <c r="DI67" s="27">
        <v>0</v>
      </c>
      <c r="DJ67" s="36">
        <v>0</v>
      </c>
      <c r="DK67" s="26">
        <v>0</v>
      </c>
      <c r="DL67" s="26">
        <v>0</v>
      </c>
      <c r="DM67" s="27">
        <v>0</v>
      </c>
      <c r="DN67" s="36">
        <v>12</v>
      </c>
      <c r="DO67" s="26">
        <v>2936.05</v>
      </c>
      <c r="DP67" s="26">
        <v>2936.05</v>
      </c>
      <c r="DQ67" s="27">
        <v>26424.45</v>
      </c>
      <c r="DR67" s="36">
        <v>12</v>
      </c>
      <c r="DS67" s="26">
        <v>2936.05</v>
      </c>
      <c r="DT67" s="26">
        <v>5872.1</v>
      </c>
      <c r="DU67" s="27">
        <v>23488.400000000001</v>
      </c>
      <c r="DV67" s="36">
        <v>12</v>
      </c>
      <c r="DW67" s="26">
        <v>2936.05</v>
      </c>
      <c r="DX67" s="26">
        <v>8808.1500000000015</v>
      </c>
      <c r="DY67" s="27">
        <v>20552.349999999999</v>
      </c>
      <c r="DZ67" s="36">
        <v>12</v>
      </c>
      <c r="EA67" s="26">
        <v>2936.05</v>
      </c>
      <c r="EB67" s="26">
        <v>11744.2</v>
      </c>
      <c r="EC67" s="27">
        <v>17616.3</v>
      </c>
      <c r="ED67" s="36">
        <v>12</v>
      </c>
      <c r="EE67" s="26">
        <v>2936.05</v>
      </c>
      <c r="EF67" s="26">
        <v>22530.25</v>
      </c>
      <c r="EG67" s="27">
        <v>6830.25</v>
      </c>
      <c r="EH67" s="36">
        <v>12</v>
      </c>
      <c r="EI67" s="26">
        <v>2936.05</v>
      </c>
      <c r="EJ67" s="26">
        <v>25466.3</v>
      </c>
      <c r="EK67" s="27">
        <v>3894.2</v>
      </c>
      <c r="EL67" s="36" cm="1">
        <f t="array" ref="EL67">+_xlfn.IFS(YEAR($A67)&gt;YEAR(EL$6),0,YEAR(EL$6)=YEAR($A67),13-MONTH($A67),AND(EK67&lt;$L67,YEAR(EL$6)=YEAR($B67)),IF(MONTH($B67)&lt;EK67/$M67,MONTH($B67),EK67/$M67),EK67&lt;$L67,EK67/$M67,YEAR(EL$6)=YEAR($B67),MONTH($B67),AND(YEAR(EL$6)&gt;YEAR($B67),NOT(ISBLANK($B67))),0,YEAR(EL$6)&gt;YEAR($A67),12,EL$6&lt;$A67,0,YEAR(EH$6)=YEAR($B67),0)</f>
        <v>12</v>
      </c>
      <c r="EM67" s="26">
        <f t="shared" si="2"/>
        <v>2936.05</v>
      </c>
      <c r="EN67" s="26">
        <f t="shared" si="3"/>
        <v>28402.35</v>
      </c>
      <c r="EO67" s="27">
        <f t="shared" si="4"/>
        <v>958.15</v>
      </c>
      <c r="EP67" s="28">
        <f t="shared" si="5"/>
        <v>3.9160777234720112</v>
      </c>
      <c r="EQ67" s="34">
        <f t="shared" si="6"/>
        <v>734.01250000000005</v>
      </c>
      <c r="ES67" s="21">
        <f>IFERROR(IF(VLOOKUP(D67,'DIV CHANGE'!A:D,3,FALSE)="", E67, VLOOKUP(D67,'DIV CHANGE'!A:D,3,FALSE)), E67)</f>
        <v>1</v>
      </c>
      <c r="ET67" s="21" t="str">
        <f t="shared" si="7"/>
        <v>SAME</v>
      </c>
      <c r="EU67" s="24">
        <v>43474</v>
      </c>
    </row>
    <row r="68" spans="1:151" ht="12.75">
      <c r="A68" s="29">
        <v>44173</v>
      </c>
      <c r="B68" s="24"/>
      <c r="C68" s="35">
        <v>540</v>
      </c>
      <c r="D68" s="21" t="s">
        <v>155</v>
      </c>
      <c r="E68" s="21">
        <v>2</v>
      </c>
      <c r="F68" s="21" t="s">
        <v>100</v>
      </c>
      <c r="G68" s="21" t="s">
        <v>156</v>
      </c>
      <c r="H68" s="55">
        <v>55173.93</v>
      </c>
      <c r="I68" s="22">
        <v>10</v>
      </c>
      <c r="J68" s="25">
        <v>8300</v>
      </c>
      <c r="K68" s="25">
        <v>0</v>
      </c>
      <c r="L68" s="25">
        <f t="shared" si="0"/>
        <v>4687.393</v>
      </c>
      <c r="M68" s="37">
        <f t="shared" si="1"/>
        <v>390.61608333333334</v>
      </c>
      <c r="N68" s="36">
        <v>0</v>
      </c>
      <c r="O68" s="26">
        <v>0</v>
      </c>
      <c r="P68" s="26">
        <v>0</v>
      </c>
      <c r="Q68" s="27">
        <v>0</v>
      </c>
      <c r="R68" s="36">
        <v>0</v>
      </c>
      <c r="S68" s="26">
        <v>0</v>
      </c>
      <c r="T68" s="26">
        <v>0</v>
      </c>
      <c r="U68" s="27">
        <v>0</v>
      </c>
      <c r="V68" s="36">
        <v>0</v>
      </c>
      <c r="W68" s="26">
        <v>0</v>
      </c>
      <c r="X68" s="26">
        <v>0</v>
      </c>
      <c r="Y68" s="27">
        <v>0</v>
      </c>
      <c r="Z68" s="36">
        <v>0</v>
      </c>
      <c r="AA68" s="26">
        <v>0</v>
      </c>
      <c r="AB68" s="26">
        <v>0</v>
      </c>
      <c r="AC68" s="27">
        <v>0</v>
      </c>
      <c r="AD68" s="36">
        <v>0</v>
      </c>
      <c r="AE68" s="26">
        <v>0</v>
      </c>
      <c r="AF68" s="26">
        <v>0</v>
      </c>
      <c r="AG68" s="27">
        <v>0</v>
      </c>
      <c r="AH68" s="36">
        <v>0</v>
      </c>
      <c r="AI68" s="26">
        <v>0</v>
      </c>
      <c r="AJ68" s="26">
        <v>0</v>
      </c>
      <c r="AK68" s="27">
        <v>0</v>
      </c>
      <c r="AL68" s="36">
        <v>0</v>
      </c>
      <c r="AM68" s="26">
        <v>0</v>
      </c>
      <c r="AN68" s="26">
        <v>0</v>
      </c>
      <c r="AO68" s="27">
        <v>0</v>
      </c>
      <c r="AP68" s="36">
        <v>0</v>
      </c>
      <c r="AQ68" s="26">
        <v>0</v>
      </c>
      <c r="AR68" s="26">
        <v>0</v>
      </c>
      <c r="AS68" s="27">
        <v>0</v>
      </c>
      <c r="AT68" s="36">
        <v>0</v>
      </c>
      <c r="AU68" s="26">
        <v>0</v>
      </c>
      <c r="AV68" s="26">
        <v>0</v>
      </c>
      <c r="AW68" s="27">
        <v>0</v>
      </c>
      <c r="AX68" s="36">
        <v>0</v>
      </c>
      <c r="AY68" s="26">
        <v>0</v>
      </c>
      <c r="AZ68" s="26">
        <v>0</v>
      </c>
      <c r="BA68" s="27">
        <v>0</v>
      </c>
      <c r="BB68" s="36">
        <v>0</v>
      </c>
      <c r="BC68" s="26">
        <v>0</v>
      </c>
      <c r="BD68" s="26">
        <v>0</v>
      </c>
      <c r="BE68" s="27">
        <v>0</v>
      </c>
      <c r="BF68" s="36">
        <v>0</v>
      </c>
      <c r="BG68" s="26">
        <v>0</v>
      </c>
      <c r="BH68" s="26">
        <v>0</v>
      </c>
      <c r="BI68" s="27">
        <v>0</v>
      </c>
      <c r="BJ68" s="36">
        <v>0</v>
      </c>
      <c r="BK68" s="26">
        <v>0</v>
      </c>
      <c r="BL68" s="26">
        <v>0</v>
      </c>
      <c r="BM68" s="27">
        <v>0</v>
      </c>
      <c r="BN68" s="36">
        <v>0</v>
      </c>
      <c r="BO68" s="26">
        <v>0</v>
      </c>
      <c r="BP68" s="26">
        <v>0</v>
      </c>
      <c r="BQ68" s="27">
        <v>0</v>
      </c>
      <c r="BR68" s="36">
        <v>0</v>
      </c>
      <c r="BS68" s="26">
        <v>0</v>
      </c>
      <c r="BT68" s="26">
        <v>0</v>
      </c>
      <c r="BU68" s="27">
        <v>0</v>
      </c>
      <c r="BV68" s="36">
        <v>0</v>
      </c>
      <c r="BW68" s="26">
        <v>0</v>
      </c>
      <c r="BX68" s="26">
        <v>0</v>
      </c>
      <c r="BY68" s="27">
        <v>0</v>
      </c>
      <c r="BZ68" s="36">
        <v>0</v>
      </c>
      <c r="CA68" s="26">
        <v>0</v>
      </c>
      <c r="CB68" s="26">
        <v>0</v>
      </c>
      <c r="CC68" s="27">
        <v>0</v>
      </c>
      <c r="CD68" s="36">
        <v>0</v>
      </c>
      <c r="CE68" s="26">
        <v>0</v>
      </c>
      <c r="CF68" s="26">
        <v>0</v>
      </c>
      <c r="CG68" s="27">
        <v>0</v>
      </c>
      <c r="CH68" s="36">
        <v>0</v>
      </c>
      <c r="CI68" s="26">
        <v>0</v>
      </c>
      <c r="CJ68" s="26">
        <v>0</v>
      </c>
      <c r="CK68" s="27">
        <v>0</v>
      </c>
      <c r="CL68" s="36">
        <v>0</v>
      </c>
      <c r="CM68" s="26">
        <v>0</v>
      </c>
      <c r="CN68" s="26">
        <v>0</v>
      </c>
      <c r="CO68" s="27">
        <v>0</v>
      </c>
      <c r="CP68" s="36">
        <v>0</v>
      </c>
      <c r="CQ68" s="26">
        <v>0</v>
      </c>
      <c r="CR68" s="26">
        <v>0</v>
      </c>
      <c r="CS68" s="27">
        <v>0</v>
      </c>
      <c r="CT68" s="36">
        <v>0</v>
      </c>
      <c r="CU68" s="26">
        <v>0</v>
      </c>
      <c r="CV68" s="26">
        <v>0</v>
      </c>
      <c r="CW68" s="27">
        <v>0</v>
      </c>
      <c r="CX68" s="36">
        <v>0</v>
      </c>
      <c r="CY68" s="26">
        <v>0</v>
      </c>
      <c r="CZ68" s="26">
        <v>0</v>
      </c>
      <c r="DA68" s="27">
        <v>0</v>
      </c>
      <c r="DB68" s="36">
        <v>0</v>
      </c>
      <c r="DC68" s="26">
        <v>0</v>
      </c>
      <c r="DD68" s="26">
        <v>0</v>
      </c>
      <c r="DE68" s="27">
        <v>0</v>
      </c>
      <c r="DF68" s="36">
        <v>0</v>
      </c>
      <c r="DG68" s="26">
        <v>0</v>
      </c>
      <c r="DH68" s="26">
        <v>0</v>
      </c>
      <c r="DI68" s="27">
        <v>0</v>
      </c>
      <c r="DJ68" s="36">
        <v>0</v>
      </c>
      <c r="DK68" s="26">
        <v>0</v>
      </c>
      <c r="DL68" s="26">
        <v>0</v>
      </c>
      <c r="DM68" s="27">
        <v>0</v>
      </c>
      <c r="DN68" s="36">
        <v>0</v>
      </c>
      <c r="DO68" s="26">
        <v>0</v>
      </c>
      <c r="DP68" s="26">
        <v>0</v>
      </c>
      <c r="DQ68" s="27">
        <v>0</v>
      </c>
      <c r="DR68" s="36">
        <v>1</v>
      </c>
      <c r="DS68" s="26">
        <v>390.61608333333334</v>
      </c>
      <c r="DT68" s="26">
        <v>390.61608333333334</v>
      </c>
      <c r="DU68" s="27">
        <v>46483.313916666666</v>
      </c>
      <c r="DV68" s="36">
        <v>12</v>
      </c>
      <c r="DW68" s="26">
        <v>4687.393</v>
      </c>
      <c r="DX68" s="26">
        <v>5078.0090833333334</v>
      </c>
      <c r="DY68" s="27">
        <v>41795.92091666667</v>
      </c>
      <c r="DZ68" s="36">
        <v>12</v>
      </c>
      <c r="EA68" s="26">
        <v>4687.393</v>
      </c>
      <c r="EB68" s="26">
        <v>9765.4020833333343</v>
      </c>
      <c r="EC68" s="27">
        <v>37108.527916666666</v>
      </c>
      <c r="ED68" s="36">
        <v>12</v>
      </c>
      <c r="EE68" s="26">
        <v>4687.393</v>
      </c>
      <c r="EF68" s="26">
        <v>14452.79</v>
      </c>
      <c r="EG68" s="27">
        <v>32421.14</v>
      </c>
      <c r="EH68" s="36">
        <v>12</v>
      </c>
      <c r="EI68" s="26">
        <v>4687.393</v>
      </c>
      <c r="EJ68" s="26">
        <v>19140.183000000001</v>
      </c>
      <c r="EK68" s="27">
        <v>27733.75</v>
      </c>
      <c r="EL68" s="36" cm="1">
        <f t="array" ref="EL68">+_xlfn.IFS(YEAR($A68)&gt;YEAR(EL$6),0,YEAR(EL$6)=YEAR($A68),13-MONTH($A68),AND(EK68&lt;$L68,YEAR(EL$6)=YEAR($B68)),IF(MONTH($B68)&lt;EK68/$M68,MONTH($B68),EK68/$M68),EK68&lt;$L68,EK68/$M68,YEAR(EL$6)=YEAR($B68),MONTH($B68),AND(YEAR(EL$6)&gt;YEAR($B68),NOT(ISBLANK($B68))),0,YEAR(EL$6)&gt;YEAR($A68),12,EL$6&lt;$A68,0,YEAR(EH$6)=YEAR($B68),0)</f>
        <v>12</v>
      </c>
      <c r="EM68" s="26">
        <f t="shared" si="2"/>
        <v>4687.393</v>
      </c>
      <c r="EN68" s="26">
        <f t="shared" si="3"/>
        <v>23827.576000000001</v>
      </c>
      <c r="EO68" s="27">
        <f t="shared" si="4"/>
        <v>23046.35</v>
      </c>
      <c r="EP68" s="28">
        <f t="shared" si="5"/>
        <v>59.000002773396638</v>
      </c>
      <c r="EQ68" s="34">
        <f t="shared" si="6"/>
        <v>1171.84825</v>
      </c>
      <c r="ES68" s="21">
        <f>IFERROR(IF(VLOOKUP(D68,'DIV CHANGE'!A:D,3,FALSE)="", E68, VLOOKUP(D68,'DIV CHANGE'!A:D,3,FALSE)), E68)</f>
        <v>2</v>
      </c>
      <c r="ET68" s="21" t="str">
        <f t="shared" si="7"/>
        <v>SAME</v>
      </c>
      <c r="EU68" s="29">
        <v>44173</v>
      </c>
    </row>
    <row r="69" spans="1:151" ht="12.75">
      <c r="A69" s="29">
        <v>44272</v>
      </c>
      <c r="B69" s="24"/>
      <c r="C69" s="35">
        <v>612</v>
      </c>
      <c r="D69" s="21" t="s">
        <v>157</v>
      </c>
      <c r="E69" s="21">
        <v>2</v>
      </c>
      <c r="F69" s="21" t="s">
        <v>100</v>
      </c>
      <c r="G69" s="21" t="s">
        <v>158</v>
      </c>
      <c r="H69" s="55">
        <v>53527.68</v>
      </c>
      <c r="I69" s="22">
        <v>10</v>
      </c>
      <c r="J69" s="25">
        <v>5500</v>
      </c>
      <c r="K69" s="25">
        <v>0</v>
      </c>
      <c r="L69" s="25">
        <f t="shared" si="0"/>
        <v>4802.768</v>
      </c>
      <c r="M69" s="37">
        <f t="shared" si="1"/>
        <v>400.23066666666665</v>
      </c>
      <c r="N69" s="36">
        <v>0</v>
      </c>
      <c r="O69" s="26">
        <v>0</v>
      </c>
      <c r="P69" s="26">
        <v>0</v>
      </c>
      <c r="Q69" s="27">
        <v>0</v>
      </c>
      <c r="R69" s="36">
        <v>0</v>
      </c>
      <c r="S69" s="26">
        <v>0</v>
      </c>
      <c r="T69" s="26">
        <v>0</v>
      </c>
      <c r="U69" s="27">
        <v>0</v>
      </c>
      <c r="V69" s="36">
        <v>0</v>
      </c>
      <c r="W69" s="26">
        <v>0</v>
      </c>
      <c r="X69" s="26">
        <v>0</v>
      </c>
      <c r="Y69" s="27">
        <v>0</v>
      </c>
      <c r="Z69" s="36">
        <v>0</v>
      </c>
      <c r="AA69" s="26">
        <v>0</v>
      </c>
      <c r="AB69" s="26">
        <v>0</v>
      </c>
      <c r="AC69" s="27">
        <v>0</v>
      </c>
      <c r="AD69" s="36">
        <v>0</v>
      </c>
      <c r="AE69" s="26">
        <v>0</v>
      </c>
      <c r="AF69" s="26">
        <v>0</v>
      </c>
      <c r="AG69" s="27">
        <v>0</v>
      </c>
      <c r="AH69" s="36">
        <v>0</v>
      </c>
      <c r="AI69" s="26">
        <v>0</v>
      </c>
      <c r="AJ69" s="26">
        <v>0</v>
      </c>
      <c r="AK69" s="27">
        <v>0</v>
      </c>
      <c r="AL69" s="36">
        <v>0</v>
      </c>
      <c r="AM69" s="26">
        <v>0</v>
      </c>
      <c r="AN69" s="26">
        <v>0</v>
      </c>
      <c r="AO69" s="27">
        <v>0</v>
      </c>
      <c r="AP69" s="36">
        <v>0</v>
      </c>
      <c r="AQ69" s="26">
        <v>0</v>
      </c>
      <c r="AR69" s="26">
        <v>0</v>
      </c>
      <c r="AS69" s="27">
        <v>0</v>
      </c>
      <c r="AT69" s="36">
        <v>0</v>
      </c>
      <c r="AU69" s="26">
        <v>0</v>
      </c>
      <c r="AV69" s="26">
        <v>0</v>
      </c>
      <c r="AW69" s="27">
        <v>0</v>
      </c>
      <c r="AX69" s="36">
        <v>0</v>
      </c>
      <c r="AY69" s="26">
        <v>0</v>
      </c>
      <c r="AZ69" s="26">
        <v>0</v>
      </c>
      <c r="BA69" s="27">
        <v>0</v>
      </c>
      <c r="BB69" s="36">
        <v>0</v>
      </c>
      <c r="BC69" s="26">
        <v>0</v>
      </c>
      <c r="BD69" s="26">
        <v>0</v>
      </c>
      <c r="BE69" s="27">
        <v>0</v>
      </c>
      <c r="BF69" s="36">
        <v>0</v>
      </c>
      <c r="BG69" s="26">
        <v>0</v>
      </c>
      <c r="BH69" s="26">
        <v>0</v>
      </c>
      <c r="BI69" s="27">
        <v>0</v>
      </c>
      <c r="BJ69" s="36">
        <v>0</v>
      </c>
      <c r="BK69" s="26">
        <v>0</v>
      </c>
      <c r="BL69" s="26">
        <v>0</v>
      </c>
      <c r="BM69" s="27">
        <v>0</v>
      </c>
      <c r="BN69" s="36">
        <v>0</v>
      </c>
      <c r="BO69" s="26">
        <v>0</v>
      </c>
      <c r="BP69" s="26">
        <v>0</v>
      </c>
      <c r="BQ69" s="27">
        <v>0</v>
      </c>
      <c r="BR69" s="36">
        <v>0</v>
      </c>
      <c r="BS69" s="26">
        <v>0</v>
      </c>
      <c r="BT69" s="26">
        <v>0</v>
      </c>
      <c r="BU69" s="27">
        <v>0</v>
      </c>
      <c r="BV69" s="36">
        <v>0</v>
      </c>
      <c r="BW69" s="26">
        <v>0</v>
      </c>
      <c r="BX69" s="26">
        <v>0</v>
      </c>
      <c r="BY69" s="27">
        <v>0</v>
      </c>
      <c r="BZ69" s="36">
        <v>0</v>
      </c>
      <c r="CA69" s="26">
        <v>0</v>
      </c>
      <c r="CB69" s="26">
        <v>0</v>
      </c>
      <c r="CC69" s="27">
        <v>0</v>
      </c>
      <c r="CD69" s="36">
        <v>0</v>
      </c>
      <c r="CE69" s="26">
        <v>0</v>
      </c>
      <c r="CF69" s="26">
        <v>0</v>
      </c>
      <c r="CG69" s="27">
        <v>0</v>
      </c>
      <c r="CH69" s="36">
        <v>0</v>
      </c>
      <c r="CI69" s="26">
        <v>0</v>
      </c>
      <c r="CJ69" s="26">
        <v>0</v>
      </c>
      <c r="CK69" s="27">
        <v>0</v>
      </c>
      <c r="CL69" s="36">
        <v>0</v>
      </c>
      <c r="CM69" s="26">
        <v>0</v>
      </c>
      <c r="CN69" s="26">
        <v>0</v>
      </c>
      <c r="CO69" s="27">
        <v>0</v>
      </c>
      <c r="CP69" s="36">
        <v>0</v>
      </c>
      <c r="CQ69" s="26">
        <v>0</v>
      </c>
      <c r="CR69" s="26">
        <v>0</v>
      </c>
      <c r="CS69" s="27">
        <v>0</v>
      </c>
      <c r="CT69" s="36">
        <v>0</v>
      </c>
      <c r="CU69" s="26">
        <v>0</v>
      </c>
      <c r="CV69" s="26">
        <v>0</v>
      </c>
      <c r="CW69" s="27">
        <v>0</v>
      </c>
      <c r="CX69" s="36">
        <v>0</v>
      </c>
      <c r="CY69" s="26">
        <v>0</v>
      </c>
      <c r="CZ69" s="26">
        <v>0</v>
      </c>
      <c r="DA69" s="27">
        <v>0</v>
      </c>
      <c r="DB69" s="36">
        <v>0</v>
      </c>
      <c r="DC69" s="26">
        <v>0</v>
      </c>
      <c r="DD69" s="26">
        <v>0</v>
      </c>
      <c r="DE69" s="27">
        <v>0</v>
      </c>
      <c r="DF69" s="36">
        <v>0</v>
      </c>
      <c r="DG69" s="26">
        <v>0</v>
      </c>
      <c r="DH69" s="26">
        <v>0</v>
      </c>
      <c r="DI69" s="27">
        <v>0</v>
      </c>
      <c r="DJ69" s="36">
        <v>0</v>
      </c>
      <c r="DK69" s="26">
        <v>0</v>
      </c>
      <c r="DL69" s="26">
        <v>0</v>
      </c>
      <c r="DM69" s="27">
        <v>0</v>
      </c>
      <c r="DN69" s="36">
        <v>0</v>
      </c>
      <c r="DO69" s="26">
        <v>0</v>
      </c>
      <c r="DP69" s="26">
        <v>0</v>
      </c>
      <c r="DQ69" s="27">
        <v>0</v>
      </c>
      <c r="DR69" s="36">
        <v>0</v>
      </c>
      <c r="DS69" s="26">
        <v>0</v>
      </c>
      <c r="DT69" s="26">
        <v>0</v>
      </c>
      <c r="DU69" s="27">
        <v>0</v>
      </c>
      <c r="DV69" s="36">
        <v>10</v>
      </c>
      <c r="DW69" s="26">
        <v>4002.3066666666664</v>
      </c>
      <c r="DX69" s="26">
        <v>4002.3066666666664</v>
      </c>
      <c r="DY69" s="27">
        <v>44025.373333333337</v>
      </c>
      <c r="DZ69" s="36">
        <v>12</v>
      </c>
      <c r="EA69" s="26">
        <v>4802.768</v>
      </c>
      <c r="EB69" s="26">
        <v>8805.0746666666673</v>
      </c>
      <c r="EC69" s="27">
        <v>39222.605333333333</v>
      </c>
      <c r="ED69" s="36">
        <v>12</v>
      </c>
      <c r="EE69" s="26">
        <v>4802.768</v>
      </c>
      <c r="EF69" s="26">
        <v>13207.62</v>
      </c>
      <c r="EG69" s="27">
        <v>34820.06</v>
      </c>
      <c r="EH69" s="36">
        <v>12</v>
      </c>
      <c r="EI69" s="26">
        <v>4802.768</v>
      </c>
      <c r="EJ69" s="26">
        <v>18010.387999999999</v>
      </c>
      <c r="EK69" s="27">
        <v>30017.29</v>
      </c>
      <c r="EL69" s="36" cm="1">
        <f t="array" ref="EL69">+_xlfn.IFS(YEAR($A69)&gt;YEAR(EL$6),0,YEAR(EL$6)=YEAR($A69),13-MONTH($A69),AND(EK69&lt;$L69,YEAR(EL$6)=YEAR($B69)),IF(MONTH($B69)&lt;EK69/$M69,MONTH($B69),EK69/$M69),EK69&lt;$L69,EK69/$M69,YEAR(EL$6)=YEAR($B69),MONTH($B69),AND(YEAR(EL$6)&gt;YEAR($B69),NOT(ISBLANK($B69))),0,YEAR(EL$6)&gt;YEAR($A69),12,EL$6&lt;$A69,0,YEAR(EH$6)=YEAR($B69),0)</f>
        <v>12</v>
      </c>
      <c r="EM69" s="26">
        <f t="shared" si="2"/>
        <v>4802.768</v>
      </c>
      <c r="EN69" s="26">
        <f t="shared" si="3"/>
        <v>22813.155999999999</v>
      </c>
      <c r="EO69" s="27">
        <f t="shared" si="4"/>
        <v>25214.52</v>
      </c>
      <c r="EP69" s="28">
        <f t="shared" si="5"/>
        <v>62.999970017290032</v>
      </c>
      <c r="EQ69" s="34">
        <f t="shared" si="6"/>
        <v>1200.692</v>
      </c>
      <c r="ES69" s="21">
        <f>IFERROR(IF(VLOOKUP(D69,'DIV CHANGE'!A:D,3,FALSE)="", E69, VLOOKUP(D69,'DIV CHANGE'!A:D,3,FALSE)), E69)</f>
        <v>2</v>
      </c>
      <c r="ET69" s="21" t="str">
        <f t="shared" si="7"/>
        <v>SAME</v>
      </c>
      <c r="EU69" s="29">
        <v>44272</v>
      </c>
    </row>
    <row r="70" spans="1:151" ht="12.75">
      <c r="A70" s="29">
        <v>44460</v>
      </c>
      <c r="B70" s="24"/>
      <c r="C70" s="35">
        <v>631</v>
      </c>
      <c r="D70" s="21" t="s">
        <v>159</v>
      </c>
      <c r="E70" s="21">
        <v>3</v>
      </c>
      <c r="F70" s="21" t="s">
        <v>100</v>
      </c>
      <c r="G70" s="21" t="s">
        <v>160</v>
      </c>
      <c r="H70" s="55">
        <v>52152.05</v>
      </c>
      <c r="I70" s="22">
        <v>10</v>
      </c>
      <c r="J70" s="25">
        <v>5500</v>
      </c>
      <c r="K70" s="25">
        <v>0</v>
      </c>
      <c r="L70" s="25">
        <f t="shared" si="0"/>
        <v>4665.2049999999999</v>
      </c>
      <c r="M70" s="37">
        <f t="shared" si="1"/>
        <v>388.76708333333335</v>
      </c>
      <c r="N70" s="36">
        <v>0</v>
      </c>
      <c r="O70" s="26">
        <v>0</v>
      </c>
      <c r="P70" s="26">
        <v>0</v>
      </c>
      <c r="Q70" s="27">
        <v>0</v>
      </c>
      <c r="R70" s="36">
        <v>0</v>
      </c>
      <c r="S70" s="26">
        <v>0</v>
      </c>
      <c r="T70" s="26">
        <v>0</v>
      </c>
      <c r="U70" s="27">
        <v>0</v>
      </c>
      <c r="V70" s="36">
        <v>0</v>
      </c>
      <c r="W70" s="26">
        <v>0</v>
      </c>
      <c r="X70" s="26">
        <v>0</v>
      </c>
      <c r="Y70" s="27">
        <v>0</v>
      </c>
      <c r="Z70" s="36">
        <v>0</v>
      </c>
      <c r="AA70" s="26">
        <v>0</v>
      </c>
      <c r="AB70" s="26">
        <v>0</v>
      </c>
      <c r="AC70" s="27">
        <v>0</v>
      </c>
      <c r="AD70" s="36">
        <v>0</v>
      </c>
      <c r="AE70" s="26">
        <v>0</v>
      </c>
      <c r="AF70" s="26">
        <v>0</v>
      </c>
      <c r="AG70" s="27">
        <v>0</v>
      </c>
      <c r="AH70" s="36">
        <v>0</v>
      </c>
      <c r="AI70" s="26">
        <v>0</v>
      </c>
      <c r="AJ70" s="26">
        <v>0</v>
      </c>
      <c r="AK70" s="27">
        <v>0</v>
      </c>
      <c r="AL70" s="36">
        <v>0</v>
      </c>
      <c r="AM70" s="26">
        <v>0</v>
      </c>
      <c r="AN70" s="26">
        <v>0</v>
      </c>
      <c r="AO70" s="27">
        <v>0</v>
      </c>
      <c r="AP70" s="36">
        <v>0</v>
      </c>
      <c r="AQ70" s="26">
        <v>0</v>
      </c>
      <c r="AR70" s="26">
        <v>0</v>
      </c>
      <c r="AS70" s="27">
        <v>0</v>
      </c>
      <c r="AT70" s="36">
        <v>0</v>
      </c>
      <c r="AU70" s="26">
        <v>0</v>
      </c>
      <c r="AV70" s="26">
        <v>0</v>
      </c>
      <c r="AW70" s="27">
        <v>0</v>
      </c>
      <c r="AX70" s="36">
        <v>0</v>
      </c>
      <c r="AY70" s="26">
        <v>0</v>
      </c>
      <c r="AZ70" s="26">
        <v>0</v>
      </c>
      <c r="BA70" s="27">
        <v>0</v>
      </c>
      <c r="BB70" s="36">
        <v>0</v>
      </c>
      <c r="BC70" s="26">
        <v>0</v>
      </c>
      <c r="BD70" s="26">
        <v>0</v>
      </c>
      <c r="BE70" s="27">
        <v>0</v>
      </c>
      <c r="BF70" s="36">
        <v>0</v>
      </c>
      <c r="BG70" s="26">
        <v>0</v>
      </c>
      <c r="BH70" s="26">
        <v>0</v>
      </c>
      <c r="BI70" s="27">
        <v>0</v>
      </c>
      <c r="BJ70" s="36">
        <v>0</v>
      </c>
      <c r="BK70" s="26">
        <v>0</v>
      </c>
      <c r="BL70" s="26">
        <v>0</v>
      </c>
      <c r="BM70" s="27">
        <v>0</v>
      </c>
      <c r="BN70" s="36">
        <v>0</v>
      </c>
      <c r="BO70" s="26">
        <v>0</v>
      </c>
      <c r="BP70" s="26">
        <v>0</v>
      </c>
      <c r="BQ70" s="27">
        <v>0</v>
      </c>
      <c r="BR70" s="36">
        <v>0</v>
      </c>
      <c r="BS70" s="26">
        <v>0</v>
      </c>
      <c r="BT70" s="26">
        <v>0</v>
      </c>
      <c r="BU70" s="27">
        <v>0</v>
      </c>
      <c r="BV70" s="36">
        <v>0</v>
      </c>
      <c r="BW70" s="26">
        <v>0</v>
      </c>
      <c r="BX70" s="26">
        <v>0</v>
      </c>
      <c r="BY70" s="27">
        <v>0</v>
      </c>
      <c r="BZ70" s="36">
        <v>0</v>
      </c>
      <c r="CA70" s="26">
        <v>0</v>
      </c>
      <c r="CB70" s="26">
        <v>0</v>
      </c>
      <c r="CC70" s="27">
        <v>0</v>
      </c>
      <c r="CD70" s="36">
        <v>0</v>
      </c>
      <c r="CE70" s="26">
        <v>0</v>
      </c>
      <c r="CF70" s="26">
        <v>0</v>
      </c>
      <c r="CG70" s="27">
        <v>0</v>
      </c>
      <c r="CH70" s="36">
        <v>0</v>
      </c>
      <c r="CI70" s="26">
        <v>0</v>
      </c>
      <c r="CJ70" s="26">
        <v>0</v>
      </c>
      <c r="CK70" s="27">
        <v>0</v>
      </c>
      <c r="CL70" s="36">
        <v>0</v>
      </c>
      <c r="CM70" s="26">
        <v>0</v>
      </c>
      <c r="CN70" s="26">
        <v>0</v>
      </c>
      <c r="CO70" s="27">
        <v>0</v>
      </c>
      <c r="CP70" s="36">
        <v>0</v>
      </c>
      <c r="CQ70" s="26">
        <v>0</v>
      </c>
      <c r="CR70" s="26">
        <v>0</v>
      </c>
      <c r="CS70" s="27">
        <v>0</v>
      </c>
      <c r="CT70" s="36">
        <v>0</v>
      </c>
      <c r="CU70" s="26">
        <v>0</v>
      </c>
      <c r="CV70" s="26">
        <v>0</v>
      </c>
      <c r="CW70" s="27">
        <v>0</v>
      </c>
      <c r="CX70" s="36">
        <v>0</v>
      </c>
      <c r="CY70" s="26">
        <v>0</v>
      </c>
      <c r="CZ70" s="26">
        <v>0</v>
      </c>
      <c r="DA70" s="27">
        <v>0</v>
      </c>
      <c r="DB70" s="36">
        <v>0</v>
      </c>
      <c r="DC70" s="26">
        <v>0</v>
      </c>
      <c r="DD70" s="26">
        <v>0</v>
      </c>
      <c r="DE70" s="27">
        <v>0</v>
      </c>
      <c r="DF70" s="36">
        <v>0</v>
      </c>
      <c r="DG70" s="26">
        <v>0</v>
      </c>
      <c r="DH70" s="26">
        <v>0</v>
      </c>
      <c r="DI70" s="27">
        <v>0</v>
      </c>
      <c r="DJ70" s="36">
        <v>0</v>
      </c>
      <c r="DK70" s="26">
        <v>0</v>
      </c>
      <c r="DL70" s="26">
        <v>0</v>
      </c>
      <c r="DM70" s="27">
        <v>0</v>
      </c>
      <c r="DN70" s="36">
        <v>0</v>
      </c>
      <c r="DO70" s="26">
        <v>0</v>
      </c>
      <c r="DP70" s="26">
        <v>0</v>
      </c>
      <c r="DQ70" s="27">
        <v>0</v>
      </c>
      <c r="DR70" s="36">
        <v>0</v>
      </c>
      <c r="DS70" s="26">
        <v>0</v>
      </c>
      <c r="DT70" s="26">
        <v>0</v>
      </c>
      <c r="DU70" s="27">
        <v>0</v>
      </c>
      <c r="DV70" s="36">
        <v>4</v>
      </c>
      <c r="DW70" s="26">
        <v>1555.0683333333334</v>
      </c>
      <c r="DX70" s="26">
        <v>1555.0683333333334</v>
      </c>
      <c r="DY70" s="27">
        <v>45096.981666666667</v>
      </c>
      <c r="DZ70" s="36">
        <v>12</v>
      </c>
      <c r="EA70" s="26">
        <v>4665.2049999999999</v>
      </c>
      <c r="EB70" s="26">
        <v>6220.2733333333335</v>
      </c>
      <c r="EC70" s="27">
        <v>40431.776666666672</v>
      </c>
      <c r="ED70" s="36">
        <v>12</v>
      </c>
      <c r="EE70" s="26">
        <v>4665.2049999999999</v>
      </c>
      <c r="EF70" s="26">
        <v>10496.720000000001</v>
      </c>
      <c r="EG70" s="27">
        <v>36155.33</v>
      </c>
      <c r="EH70" s="36">
        <v>12</v>
      </c>
      <c r="EI70" s="26">
        <v>4665.2049999999999</v>
      </c>
      <c r="EJ70" s="26">
        <v>15161.925000000001</v>
      </c>
      <c r="EK70" s="27">
        <v>31490.13</v>
      </c>
      <c r="EL70" s="36" cm="1">
        <f t="array" ref="EL70">+_xlfn.IFS(YEAR($A70)&gt;YEAR(EL$6),0,YEAR(EL$6)=YEAR($A70),13-MONTH($A70),AND(EK70&lt;$L70,YEAR(EL$6)=YEAR($B70)),IF(MONTH($B70)&lt;EK70/$M70,MONTH($B70),EK70/$M70),EK70&lt;$L70,EK70/$M70,YEAR(EL$6)=YEAR($B70),MONTH($B70),AND(YEAR(EL$6)&gt;YEAR($B70),NOT(ISBLANK($B70))),0,YEAR(EL$6)&gt;YEAR($A70),12,EL$6&lt;$A70,0,YEAR(EH$6)=YEAR($B70),0)</f>
        <v>12</v>
      </c>
      <c r="EM70" s="26">
        <f t="shared" si="2"/>
        <v>4665.2049999999999</v>
      </c>
      <c r="EN70" s="26">
        <f t="shared" si="3"/>
        <v>19827.13</v>
      </c>
      <c r="EO70" s="27">
        <f t="shared" si="4"/>
        <v>26824.92</v>
      </c>
      <c r="EP70" s="28">
        <f t="shared" si="5"/>
        <v>68.999977492950464</v>
      </c>
      <c r="EQ70" s="34">
        <f t="shared" si="6"/>
        <v>1166.30125</v>
      </c>
      <c r="ES70" s="21">
        <f>IFERROR(IF(VLOOKUP(D70,'DIV CHANGE'!A:D,3,FALSE)="", E70, VLOOKUP(D70,'DIV CHANGE'!A:D,3,FALSE)), E70)</f>
        <v>2</v>
      </c>
      <c r="ET70" s="21" t="str">
        <f t="shared" si="7"/>
        <v>CHANGE</v>
      </c>
      <c r="EU70" s="29">
        <v>44460</v>
      </c>
    </row>
    <row r="71" spans="1:151" ht="12.75">
      <c r="A71" s="29">
        <v>36506</v>
      </c>
      <c r="B71" s="24"/>
      <c r="C71" s="35">
        <v>13</v>
      </c>
      <c r="D71" s="21" t="s">
        <v>161</v>
      </c>
      <c r="E71" s="21">
        <v>9</v>
      </c>
      <c r="F71" s="21" t="s">
        <v>162</v>
      </c>
      <c r="G71" s="21" t="s">
        <v>163</v>
      </c>
      <c r="H71" s="23">
        <v>11629.54</v>
      </c>
      <c r="I71" s="22">
        <v>10</v>
      </c>
      <c r="J71" s="25">
        <v>0</v>
      </c>
      <c r="K71" s="25">
        <v>0</v>
      </c>
      <c r="L71" s="25">
        <f t="shared" si="0"/>
        <v>1162.9540000000002</v>
      </c>
      <c r="M71" s="37">
        <f t="shared" si="1"/>
        <v>96.912833333333353</v>
      </c>
      <c r="N71" s="36">
        <v>0</v>
      </c>
      <c r="O71" s="26">
        <v>0</v>
      </c>
      <c r="P71" s="26">
        <v>0</v>
      </c>
      <c r="Q71" s="27">
        <v>0</v>
      </c>
      <c r="R71" s="36">
        <v>0</v>
      </c>
      <c r="S71" s="26">
        <v>0</v>
      </c>
      <c r="T71" s="26">
        <v>0</v>
      </c>
      <c r="U71" s="27">
        <v>0</v>
      </c>
      <c r="V71" s="36">
        <v>0</v>
      </c>
      <c r="W71" s="26">
        <v>0</v>
      </c>
      <c r="X71" s="26">
        <v>0</v>
      </c>
      <c r="Y71" s="27">
        <v>0</v>
      </c>
      <c r="Z71" s="36">
        <v>0</v>
      </c>
      <c r="AA71" s="26">
        <v>0</v>
      </c>
      <c r="AB71" s="26">
        <v>0</v>
      </c>
      <c r="AC71" s="27">
        <v>0</v>
      </c>
      <c r="AD71" s="36">
        <v>0</v>
      </c>
      <c r="AE71" s="26">
        <v>0</v>
      </c>
      <c r="AF71" s="26">
        <v>0</v>
      </c>
      <c r="AG71" s="27">
        <v>0</v>
      </c>
      <c r="AH71" s="36">
        <v>0</v>
      </c>
      <c r="AI71" s="26">
        <v>0</v>
      </c>
      <c r="AJ71" s="26">
        <v>0</v>
      </c>
      <c r="AK71" s="27">
        <v>0</v>
      </c>
      <c r="AL71" s="36">
        <v>1</v>
      </c>
      <c r="AM71" s="26">
        <v>96.912833333333353</v>
      </c>
      <c r="AN71" s="26">
        <v>96.912833333333353</v>
      </c>
      <c r="AO71" s="27">
        <v>11532.627166666667</v>
      </c>
      <c r="AP71" s="36">
        <v>12</v>
      </c>
      <c r="AQ71" s="26">
        <v>1162.9540000000002</v>
      </c>
      <c r="AR71" s="26">
        <v>1259.8668333333335</v>
      </c>
      <c r="AS71" s="27">
        <v>10369.673166666667</v>
      </c>
      <c r="AT71" s="36">
        <v>12</v>
      </c>
      <c r="AU71" s="26">
        <v>1162.9540000000002</v>
      </c>
      <c r="AV71" s="26">
        <v>2422.8208333333337</v>
      </c>
      <c r="AW71" s="27">
        <v>9206.7191666666677</v>
      </c>
      <c r="AX71" s="36">
        <v>12</v>
      </c>
      <c r="AY71" s="26">
        <v>1162.9540000000002</v>
      </c>
      <c r="AZ71" s="26">
        <v>3585.7748333333338</v>
      </c>
      <c r="BA71" s="27">
        <v>8043.765166666667</v>
      </c>
      <c r="BB71" s="36">
        <v>12</v>
      </c>
      <c r="BC71" s="26">
        <v>1162.9540000000002</v>
      </c>
      <c r="BD71" s="26">
        <v>4748.7288333333345</v>
      </c>
      <c r="BE71" s="27">
        <v>6880.8111666666664</v>
      </c>
      <c r="BF71" s="36">
        <v>12</v>
      </c>
      <c r="BG71" s="26">
        <v>1162.9540000000002</v>
      </c>
      <c r="BH71" s="26">
        <v>5911.6828333333342</v>
      </c>
      <c r="BI71" s="27">
        <v>5717.8571666666667</v>
      </c>
      <c r="BJ71" s="36">
        <v>12</v>
      </c>
      <c r="BK71" s="26">
        <v>1162.9540000000002</v>
      </c>
      <c r="BL71" s="26">
        <v>7074.6368333333339</v>
      </c>
      <c r="BM71" s="27">
        <v>4554.9031666666669</v>
      </c>
      <c r="BN71" s="36">
        <v>12</v>
      </c>
      <c r="BO71" s="26">
        <v>1162.9540000000002</v>
      </c>
      <c r="BP71" s="26">
        <v>8237.5908333333336</v>
      </c>
      <c r="BQ71" s="27">
        <v>3391.9491666666672</v>
      </c>
      <c r="BR71" s="36">
        <v>12</v>
      </c>
      <c r="BS71" s="26">
        <v>1162.9540000000002</v>
      </c>
      <c r="BT71" s="26">
        <v>9400.5448333333334</v>
      </c>
      <c r="BU71" s="27">
        <v>2228.9951666666675</v>
      </c>
      <c r="BV71" s="36">
        <v>12</v>
      </c>
      <c r="BW71" s="26">
        <v>1162.9540000000002</v>
      </c>
      <c r="BX71" s="26">
        <v>10563.498833333333</v>
      </c>
      <c r="BY71" s="27">
        <v>1066.0411666666678</v>
      </c>
      <c r="BZ71" s="36">
        <v>11.000000000000009</v>
      </c>
      <c r="CA71" s="26">
        <v>1066.0411666666678</v>
      </c>
      <c r="CB71" s="26">
        <v>11629.54</v>
      </c>
      <c r="CC71" s="27">
        <v>0</v>
      </c>
      <c r="CD71" s="36">
        <v>0</v>
      </c>
      <c r="CE71" s="26">
        <v>0</v>
      </c>
      <c r="CF71" s="26">
        <v>11629.54</v>
      </c>
      <c r="CG71" s="27">
        <v>0</v>
      </c>
      <c r="CH71" s="36">
        <v>0</v>
      </c>
      <c r="CI71" s="26">
        <v>0</v>
      </c>
      <c r="CJ71" s="26">
        <v>11629.54</v>
      </c>
      <c r="CK71" s="27">
        <v>0</v>
      </c>
      <c r="CL71" s="36">
        <v>0</v>
      </c>
      <c r="CM71" s="26">
        <v>0</v>
      </c>
      <c r="CN71" s="26">
        <v>11629.54</v>
      </c>
      <c r="CO71" s="27">
        <v>0</v>
      </c>
      <c r="CP71" s="36">
        <v>0</v>
      </c>
      <c r="CQ71" s="26">
        <v>0</v>
      </c>
      <c r="CR71" s="26">
        <v>11629.54</v>
      </c>
      <c r="CS71" s="27">
        <v>0</v>
      </c>
      <c r="CT71" s="36">
        <v>0</v>
      </c>
      <c r="CU71" s="26">
        <v>0</v>
      </c>
      <c r="CV71" s="26">
        <v>11629.54</v>
      </c>
      <c r="CW71" s="27">
        <v>0</v>
      </c>
      <c r="CX71" s="36">
        <v>0</v>
      </c>
      <c r="CY71" s="26">
        <v>0</v>
      </c>
      <c r="CZ71" s="26">
        <v>11629.54</v>
      </c>
      <c r="DA71" s="27">
        <v>0</v>
      </c>
      <c r="DB71" s="36">
        <v>0</v>
      </c>
      <c r="DC71" s="26">
        <v>0</v>
      </c>
      <c r="DD71" s="26">
        <v>11629.54</v>
      </c>
      <c r="DE71" s="27">
        <v>0</v>
      </c>
      <c r="DF71" s="36">
        <v>0</v>
      </c>
      <c r="DG71" s="26">
        <v>0</v>
      </c>
      <c r="DH71" s="26">
        <v>11629.54</v>
      </c>
      <c r="DI71" s="27">
        <v>0</v>
      </c>
      <c r="DJ71" s="36">
        <v>0</v>
      </c>
      <c r="DK71" s="26">
        <v>0</v>
      </c>
      <c r="DL71" s="26">
        <v>11629.54</v>
      </c>
      <c r="DM71" s="27">
        <v>0</v>
      </c>
      <c r="DN71" s="36">
        <v>0</v>
      </c>
      <c r="DO71" s="26">
        <v>0</v>
      </c>
      <c r="DP71" s="26">
        <v>11629.54</v>
      </c>
      <c r="DQ71" s="27">
        <v>0</v>
      </c>
      <c r="DR71" s="36">
        <v>0</v>
      </c>
      <c r="DS71" s="26">
        <v>0</v>
      </c>
      <c r="DT71" s="26">
        <v>11629.54</v>
      </c>
      <c r="DU71" s="27">
        <v>0</v>
      </c>
      <c r="DV71" s="36">
        <v>0</v>
      </c>
      <c r="DW71" s="26">
        <v>0</v>
      </c>
      <c r="DX71" s="26">
        <v>11629.54</v>
      </c>
      <c r="DY71" s="27">
        <v>0</v>
      </c>
      <c r="DZ71" s="36">
        <v>0</v>
      </c>
      <c r="EA71" s="26">
        <v>0</v>
      </c>
      <c r="EB71" s="26">
        <v>11629.54</v>
      </c>
      <c r="EC71" s="27">
        <v>0</v>
      </c>
      <c r="ED71" s="36">
        <v>0</v>
      </c>
      <c r="EE71" s="26">
        <v>0</v>
      </c>
      <c r="EF71" s="26">
        <v>11629.54</v>
      </c>
      <c r="EG71" s="27">
        <v>0</v>
      </c>
      <c r="EH71" s="36">
        <v>0</v>
      </c>
      <c r="EI71" s="26">
        <v>0</v>
      </c>
      <c r="EJ71" s="26">
        <v>11629.54</v>
      </c>
      <c r="EK71" s="27">
        <v>0</v>
      </c>
      <c r="EL71" s="36" cm="1">
        <f t="array" ref="EL71">+_xlfn.IFS(YEAR($A71)&gt;YEAR(EL$6),0,YEAR(EL$6)=YEAR($A71),13-MONTH($A71),AND(EK71&lt;$L71,YEAR(EL$6)=YEAR($B71)),IF(MONTH($B71)&lt;EK71/$M71,MONTH($B71),EK71/$M71),EK71&lt;$L71,EK71/$M71,YEAR(EL$6)=YEAR($B71),MONTH($B71),AND(YEAR(EL$6)&gt;YEAR($B71),NOT(ISBLANK($B71))),0,YEAR(EL$6)&gt;YEAR($A71),12,EL$6&lt;$A71,0,YEAR(EH$6)=YEAR($B71),0)</f>
        <v>0</v>
      </c>
      <c r="EM71" s="26">
        <f t="shared" si="2"/>
        <v>0</v>
      </c>
      <c r="EN71" s="26">
        <f t="shared" si="3"/>
        <v>11629.54</v>
      </c>
      <c r="EO71" s="27">
        <f t="shared" si="4"/>
        <v>0</v>
      </c>
      <c r="EP71" s="28">
        <f t="shared" si="5"/>
        <v>0</v>
      </c>
      <c r="EQ71" s="34">
        <f t="shared" si="6"/>
        <v>0</v>
      </c>
      <c r="ES71" s="21">
        <f>IFERROR(IF(VLOOKUP(D71,'DIV CHANGE'!A:D,3,FALSE)="", E71, VLOOKUP(D71,'DIV CHANGE'!A:D,3,FALSE)), E71)</f>
        <v>9</v>
      </c>
      <c r="ET71" s="21" t="str">
        <f t="shared" si="7"/>
        <v>SAME</v>
      </c>
      <c r="EU71" s="24">
        <v>36506</v>
      </c>
    </row>
    <row r="72" spans="1:151" ht="12.75">
      <c r="A72" s="29">
        <v>36506</v>
      </c>
      <c r="B72" s="24"/>
      <c r="C72" s="35">
        <v>14</v>
      </c>
      <c r="D72" s="21" t="s">
        <v>164</v>
      </c>
      <c r="E72" s="21">
        <v>9</v>
      </c>
      <c r="F72" s="21" t="s">
        <v>162</v>
      </c>
      <c r="G72" s="21" t="s">
        <v>165</v>
      </c>
      <c r="H72" s="23">
        <v>6375.51</v>
      </c>
      <c r="I72" s="22">
        <v>10</v>
      </c>
      <c r="J72" s="25">
        <v>0</v>
      </c>
      <c r="K72" s="25">
        <v>0</v>
      </c>
      <c r="L72" s="25">
        <f t="shared" ref="L72:L135" si="8">IFERROR(($H72-$J72-$K72)/$I72,0)</f>
        <v>637.55100000000004</v>
      </c>
      <c r="M72" s="37">
        <f t="shared" ref="M72:M135" si="9">IFERROR($L72/12,0)</f>
        <v>53.129250000000006</v>
      </c>
      <c r="N72" s="36">
        <v>0</v>
      </c>
      <c r="O72" s="26">
        <v>0</v>
      </c>
      <c r="P72" s="26">
        <v>0</v>
      </c>
      <c r="Q72" s="27">
        <v>0</v>
      </c>
      <c r="R72" s="36">
        <v>0</v>
      </c>
      <c r="S72" s="26">
        <v>0</v>
      </c>
      <c r="T72" s="26">
        <v>0</v>
      </c>
      <c r="U72" s="27">
        <v>0</v>
      </c>
      <c r="V72" s="36">
        <v>0</v>
      </c>
      <c r="W72" s="26">
        <v>0</v>
      </c>
      <c r="X72" s="26">
        <v>0</v>
      </c>
      <c r="Y72" s="27">
        <v>0</v>
      </c>
      <c r="Z72" s="36">
        <v>0</v>
      </c>
      <c r="AA72" s="26">
        <v>0</v>
      </c>
      <c r="AB72" s="26">
        <v>0</v>
      </c>
      <c r="AC72" s="27">
        <v>0</v>
      </c>
      <c r="AD72" s="36">
        <v>0</v>
      </c>
      <c r="AE72" s="26">
        <v>0</v>
      </c>
      <c r="AF72" s="26">
        <v>0</v>
      </c>
      <c r="AG72" s="27">
        <v>0</v>
      </c>
      <c r="AH72" s="36">
        <v>0</v>
      </c>
      <c r="AI72" s="26">
        <v>0</v>
      </c>
      <c r="AJ72" s="26">
        <v>0</v>
      </c>
      <c r="AK72" s="27">
        <v>0</v>
      </c>
      <c r="AL72" s="36">
        <v>1</v>
      </c>
      <c r="AM72" s="26">
        <v>53.129250000000006</v>
      </c>
      <c r="AN72" s="26">
        <v>53.129250000000006</v>
      </c>
      <c r="AO72" s="27">
        <v>6322.3807500000003</v>
      </c>
      <c r="AP72" s="36">
        <v>12</v>
      </c>
      <c r="AQ72" s="26">
        <v>637.55100000000004</v>
      </c>
      <c r="AR72" s="26">
        <v>690.68025</v>
      </c>
      <c r="AS72" s="27">
        <v>5684.8297499999999</v>
      </c>
      <c r="AT72" s="36">
        <v>12</v>
      </c>
      <c r="AU72" s="26">
        <v>637.55100000000004</v>
      </c>
      <c r="AV72" s="26">
        <v>1328.23125</v>
      </c>
      <c r="AW72" s="27">
        <v>5047.2787500000004</v>
      </c>
      <c r="AX72" s="36">
        <v>12</v>
      </c>
      <c r="AY72" s="26">
        <v>637.55100000000004</v>
      </c>
      <c r="AZ72" s="26">
        <v>1965.7822500000002</v>
      </c>
      <c r="BA72" s="27">
        <v>4409.72775</v>
      </c>
      <c r="BB72" s="36">
        <v>12</v>
      </c>
      <c r="BC72" s="26">
        <v>637.55100000000004</v>
      </c>
      <c r="BD72" s="26">
        <v>2603.3332500000001</v>
      </c>
      <c r="BE72" s="27">
        <v>3772.1767500000001</v>
      </c>
      <c r="BF72" s="36">
        <v>12</v>
      </c>
      <c r="BG72" s="26">
        <v>637.55100000000004</v>
      </c>
      <c r="BH72" s="26">
        <v>3240.8842500000001</v>
      </c>
      <c r="BI72" s="27">
        <v>3134.6257500000002</v>
      </c>
      <c r="BJ72" s="36">
        <v>12</v>
      </c>
      <c r="BK72" s="26">
        <v>637.55100000000004</v>
      </c>
      <c r="BL72" s="26">
        <v>3878.43525</v>
      </c>
      <c r="BM72" s="27">
        <v>2497.0747500000002</v>
      </c>
      <c r="BN72" s="36">
        <v>12</v>
      </c>
      <c r="BO72" s="26">
        <v>637.55100000000004</v>
      </c>
      <c r="BP72" s="26">
        <v>4515.9862499999999</v>
      </c>
      <c r="BQ72" s="27">
        <v>1859.5237500000003</v>
      </c>
      <c r="BR72" s="36">
        <v>12</v>
      </c>
      <c r="BS72" s="26">
        <v>637.55100000000004</v>
      </c>
      <c r="BT72" s="26">
        <v>5153.5372500000003</v>
      </c>
      <c r="BU72" s="27">
        <v>1221.9727499999999</v>
      </c>
      <c r="BV72" s="36">
        <v>12</v>
      </c>
      <c r="BW72" s="26">
        <v>637.55100000000004</v>
      </c>
      <c r="BX72" s="26">
        <v>5791.0882500000007</v>
      </c>
      <c r="BY72" s="27">
        <v>584.42174999999952</v>
      </c>
      <c r="BZ72" s="36">
        <v>10.999999999999989</v>
      </c>
      <c r="CA72" s="26">
        <v>584.42174999999952</v>
      </c>
      <c r="CB72" s="26">
        <v>6375.51</v>
      </c>
      <c r="CC72" s="27">
        <v>0</v>
      </c>
      <c r="CD72" s="36">
        <v>0</v>
      </c>
      <c r="CE72" s="26">
        <v>0</v>
      </c>
      <c r="CF72" s="26">
        <v>6375.51</v>
      </c>
      <c r="CG72" s="27">
        <v>0</v>
      </c>
      <c r="CH72" s="36">
        <v>0</v>
      </c>
      <c r="CI72" s="26">
        <v>0</v>
      </c>
      <c r="CJ72" s="26">
        <v>6375.51</v>
      </c>
      <c r="CK72" s="27">
        <v>0</v>
      </c>
      <c r="CL72" s="36">
        <v>0</v>
      </c>
      <c r="CM72" s="26">
        <v>0</v>
      </c>
      <c r="CN72" s="26">
        <v>6375.51</v>
      </c>
      <c r="CO72" s="27">
        <v>0</v>
      </c>
      <c r="CP72" s="36">
        <v>0</v>
      </c>
      <c r="CQ72" s="26">
        <v>0</v>
      </c>
      <c r="CR72" s="26">
        <v>6375.51</v>
      </c>
      <c r="CS72" s="27">
        <v>0</v>
      </c>
      <c r="CT72" s="36">
        <v>0</v>
      </c>
      <c r="CU72" s="26">
        <v>0</v>
      </c>
      <c r="CV72" s="26">
        <v>6375.51</v>
      </c>
      <c r="CW72" s="27">
        <v>0</v>
      </c>
      <c r="CX72" s="36">
        <v>0</v>
      </c>
      <c r="CY72" s="26">
        <v>0</v>
      </c>
      <c r="CZ72" s="26">
        <v>6375.51</v>
      </c>
      <c r="DA72" s="27">
        <v>0</v>
      </c>
      <c r="DB72" s="36">
        <v>0</v>
      </c>
      <c r="DC72" s="26">
        <v>0</v>
      </c>
      <c r="DD72" s="26">
        <v>6375.51</v>
      </c>
      <c r="DE72" s="27">
        <v>0</v>
      </c>
      <c r="DF72" s="36">
        <v>0</v>
      </c>
      <c r="DG72" s="26">
        <v>0</v>
      </c>
      <c r="DH72" s="26">
        <v>6375.51</v>
      </c>
      <c r="DI72" s="27">
        <v>0</v>
      </c>
      <c r="DJ72" s="36">
        <v>0</v>
      </c>
      <c r="DK72" s="26">
        <v>0</v>
      </c>
      <c r="DL72" s="26">
        <v>6375.51</v>
      </c>
      <c r="DM72" s="27">
        <v>0</v>
      </c>
      <c r="DN72" s="36">
        <v>0</v>
      </c>
      <c r="DO72" s="26">
        <v>0</v>
      </c>
      <c r="DP72" s="26">
        <v>6375.51</v>
      </c>
      <c r="DQ72" s="27">
        <v>0</v>
      </c>
      <c r="DR72" s="36">
        <v>0</v>
      </c>
      <c r="DS72" s="26">
        <v>0</v>
      </c>
      <c r="DT72" s="26">
        <v>6375.51</v>
      </c>
      <c r="DU72" s="27">
        <v>0</v>
      </c>
      <c r="DV72" s="36">
        <v>0</v>
      </c>
      <c r="DW72" s="26">
        <v>0</v>
      </c>
      <c r="DX72" s="26">
        <v>6375.51</v>
      </c>
      <c r="DY72" s="27">
        <v>0</v>
      </c>
      <c r="DZ72" s="36">
        <v>0</v>
      </c>
      <c r="EA72" s="26">
        <v>0</v>
      </c>
      <c r="EB72" s="26">
        <v>6375.51</v>
      </c>
      <c r="EC72" s="27">
        <v>0</v>
      </c>
      <c r="ED72" s="36">
        <v>0</v>
      </c>
      <c r="EE72" s="26">
        <v>0</v>
      </c>
      <c r="EF72" s="26">
        <v>6375.51</v>
      </c>
      <c r="EG72" s="27">
        <v>0</v>
      </c>
      <c r="EH72" s="36">
        <v>0</v>
      </c>
      <c r="EI72" s="26">
        <v>0</v>
      </c>
      <c r="EJ72" s="26">
        <v>6375.51</v>
      </c>
      <c r="EK72" s="27">
        <v>0</v>
      </c>
      <c r="EL72" s="36" cm="1">
        <f t="array" ref="EL72">+_xlfn.IFS(YEAR($A72)&gt;YEAR(EL$6),0,YEAR(EL$6)=YEAR($A72),13-MONTH($A72),AND(EK72&lt;$L72,YEAR(EL$6)=YEAR($B72)),IF(MONTH($B72)&lt;EK72/$M72,MONTH($B72),EK72/$M72),EK72&lt;$L72,EK72/$M72,YEAR(EL$6)=YEAR($B72),MONTH($B72),AND(YEAR(EL$6)&gt;YEAR($B72),NOT(ISBLANK($B72))),0,YEAR(EL$6)&gt;YEAR($A72),12,EL$6&lt;$A72,0,YEAR(EH$6)=YEAR($B72),0)</f>
        <v>0</v>
      </c>
      <c r="EM72" s="26">
        <f t="shared" ref="EM72:EM135" si="10">EL72*$M72</f>
        <v>0</v>
      </c>
      <c r="EN72" s="26">
        <f t="shared" ref="EN72:EN135" si="11">EM72+EJ72</f>
        <v>6375.51</v>
      </c>
      <c r="EO72" s="27">
        <f t="shared" ref="EO72:EO135" si="12">ROUND(IF(YEAR(EL$6)&lt;YEAR($A72),0,($H72-$J72)-EN72),2)</f>
        <v>0</v>
      </c>
      <c r="EP72" s="28">
        <f t="shared" ref="EP72:EP135" si="13">IFERROR(SUM(EO72/$M72),0)</f>
        <v>0</v>
      </c>
      <c r="EQ72" s="34">
        <f t="shared" ref="EQ72:EQ135" si="14">+IFERROR(IF(YEAR($D$4)=YEAR($A72),IF(MONTH($D$4)&gt;=MONTH($A72),IF(MONTH($D$4)-MONTH($A72)=0,1,MONTH($D$4)-MONTH($A72)+1)*$M72,0),IF(MONTH($D$4)&gt;EL72,EL72*$M72,MONTH($D$4)*$M72)),0)</f>
        <v>0</v>
      </c>
      <c r="ES72" s="21">
        <f>IFERROR(IF(VLOOKUP(D72,'DIV CHANGE'!A:D,3,FALSE)="", E72, VLOOKUP(D72,'DIV CHANGE'!A:D,3,FALSE)), E72)</f>
        <v>9</v>
      </c>
      <c r="ET72" s="21" t="str">
        <f t="shared" ref="ET72:ET135" si="15">IF(E72=ES72, "SAME", "CHANGE")</f>
        <v>SAME</v>
      </c>
      <c r="EU72" s="24">
        <v>36506</v>
      </c>
    </row>
    <row r="73" spans="1:151" ht="12.75">
      <c r="A73" s="29">
        <v>41760</v>
      </c>
      <c r="B73" s="24"/>
      <c r="C73" s="35">
        <v>160</v>
      </c>
      <c r="D73" s="21" t="s">
        <v>166</v>
      </c>
      <c r="E73" s="21">
        <v>9</v>
      </c>
      <c r="F73" s="21" t="s">
        <v>162</v>
      </c>
      <c r="G73" s="21" t="s">
        <v>167</v>
      </c>
      <c r="H73" s="23">
        <v>4322.3500000000004</v>
      </c>
      <c r="I73" s="22">
        <v>10</v>
      </c>
      <c r="J73" s="25">
        <v>0</v>
      </c>
      <c r="K73" s="25">
        <v>0</v>
      </c>
      <c r="L73" s="25">
        <f t="shared" si="8"/>
        <v>432.23500000000001</v>
      </c>
      <c r="M73" s="37">
        <f t="shared" si="9"/>
        <v>36.019583333333337</v>
      </c>
      <c r="N73" s="36">
        <v>0</v>
      </c>
      <c r="O73" s="26">
        <v>0</v>
      </c>
      <c r="P73" s="26">
        <v>0</v>
      </c>
      <c r="Q73" s="27">
        <v>0</v>
      </c>
      <c r="R73" s="36">
        <v>0</v>
      </c>
      <c r="S73" s="26">
        <v>0</v>
      </c>
      <c r="T73" s="26">
        <v>0</v>
      </c>
      <c r="U73" s="27">
        <v>0</v>
      </c>
      <c r="V73" s="36">
        <v>0</v>
      </c>
      <c r="W73" s="26">
        <v>0</v>
      </c>
      <c r="X73" s="26">
        <v>0</v>
      </c>
      <c r="Y73" s="27">
        <v>0</v>
      </c>
      <c r="Z73" s="36">
        <v>0</v>
      </c>
      <c r="AA73" s="26">
        <v>0</v>
      </c>
      <c r="AB73" s="26">
        <v>0</v>
      </c>
      <c r="AC73" s="27">
        <v>0</v>
      </c>
      <c r="AD73" s="36">
        <v>0</v>
      </c>
      <c r="AE73" s="26">
        <v>0</v>
      </c>
      <c r="AF73" s="26">
        <v>0</v>
      </c>
      <c r="AG73" s="27">
        <v>0</v>
      </c>
      <c r="AH73" s="36">
        <v>0</v>
      </c>
      <c r="AI73" s="26">
        <v>0</v>
      </c>
      <c r="AJ73" s="26">
        <v>0</v>
      </c>
      <c r="AK73" s="27">
        <v>0</v>
      </c>
      <c r="AL73" s="36">
        <v>0</v>
      </c>
      <c r="AM73" s="26">
        <v>0</v>
      </c>
      <c r="AN73" s="26">
        <v>0</v>
      </c>
      <c r="AO73" s="27">
        <v>0</v>
      </c>
      <c r="AP73" s="36">
        <v>0</v>
      </c>
      <c r="AQ73" s="26">
        <v>0</v>
      </c>
      <c r="AR73" s="26">
        <v>0</v>
      </c>
      <c r="AS73" s="27">
        <v>0</v>
      </c>
      <c r="AT73" s="36">
        <v>0</v>
      </c>
      <c r="AU73" s="26">
        <v>0</v>
      </c>
      <c r="AV73" s="26">
        <v>0</v>
      </c>
      <c r="AW73" s="27">
        <v>0</v>
      </c>
      <c r="AX73" s="36">
        <v>0</v>
      </c>
      <c r="AY73" s="26">
        <v>0</v>
      </c>
      <c r="AZ73" s="26">
        <v>0</v>
      </c>
      <c r="BA73" s="27">
        <v>0</v>
      </c>
      <c r="BB73" s="36">
        <v>0</v>
      </c>
      <c r="BC73" s="26">
        <v>0</v>
      </c>
      <c r="BD73" s="26">
        <v>0</v>
      </c>
      <c r="BE73" s="27">
        <v>0</v>
      </c>
      <c r="BF73" s="36">
        <v>0</v>
      </c>
      <c r="BG73" s="26">
        <v>0</v>
      </c>
      <c r="BH73" s="26">
        <v>0</v>
      </c>
      <c r="BI73" s="27">
        <v>0</v>
      </c>
      <c r="BJ73" s="36">
        <v>0</v>
      </c>
      <c r="BK73" s="26">
        <v>0</v>
      </c>
      <c r="BL73" s="26">
        <v>0</v>
      </c>
      <c r="BM73" s="27">
        <v>0</v>
      </c>
      <c r="BN73" s="36">
        <v>0</v>
      </c>
      <c r="BO73" s="26">
        <v>0</v>
      </c>
      <c r="BP73" s="26">
        <v>0</v>
      </c>
      <c r="BQ73" s="27">
        <v>0</v>
      </c>
      <c r="BR73" s="36">
        <v>0</v>
      </c>
      <c r="BS73" s="26">
        <v>0</v>
      </c>
      <c r="BT73" s="26">
        <v>0</v>
      </c>
      <c r="BU73" s="27">
        <v>0</v>
      </c>
      <c r="BV73" s="36">
        <v>0</v>
      </c>
      <c r="BW73" s="26">
        <v>0</v>
      </c>
      <c r="BX73" s="26">
        <v>0</v>
      </c>
      <c r="BY73" s="27">
        <v>0</v>
      </c>
      <c r="BZ73" s="36">
        <v>0</v>
      </c>
      <c r="CA73" s="26">
        <v>0</v>
      </c>
      <c r="CB73" s="26">
        <v>0</v>
      </c>
      <c r="CC73" s="27">
        <v>0</v>
      </c>
      <c r="CD73" s="36">
        <v>0</v>
      </c>
      <c r="CE73" s="26">
        <v>0</v>
      </c>
      <c r="CF73" s="26">
        <v>0</v>
      </c>
      <c r="CG73" s="27">
        <v>0</v>
      </c>
      <c r="CH73" s="36">
        <v>0</v>
      </c>
      <c r="CI73" s="26">
        <v>0</v>
      </c>
      <c r="CJ73" s="26">
        <v>0</v>
      </c>
      <c r="CK73" s="27">
        <v>0</v>
      </c>
      <c r="CL73" s="36">
        <v>0</v>
      </c>
      <c r="CM73" s="26">
        <v>0</v>
      </c>
      <c r="CN73" s="26">
        <v>0</v>
      </c>
      <c r="CO73" s="27">
        <v>0</v>
      </c>
      <c r="CP73" s="36">
        <v>0</v>
      </c>
      <c r="CQ73" s="26">
        <v>0</v>
      </c>
      <c r="CR73" s="26">
        <v>0</v>
      </c>
      <c r="CS73" s="27">
        <v>0</v>
      </c>
      <c r="CT73" s="36">
        <v>8</v>
      </c>
      <c r="CU73" s="26">
        <v>288.15666666666669</v>
      </c>
      <c r="CV73" s="26">
        <v>288.15666666666669</v>
      </c>
      <c r="CW73" s="27">
        <v>4034.1933333333336</v>
      </c>
      <c r="CX73" s="36">
        <v>12</v>
      </c>
      <c r="CY73" s="26">
        <v>432.23500000000001</v>
      </c>
      <c r="CZ73" s="26">
        <v>720.39166666666665</v>
      </c>
      <c r="DA73" s="27">
        <v>3601.9583333333339</v>
      </c>
      <c r="DB73" s="36">
        <v>12</v>
      </c>
      <c r="DC73" s="26">
        <v>432.23500000000001</v>
      </c>
      <c r="DD73" s="26">
        <v>1152.6266666666666</v>
      </c>
      <c r="DE73" s="27">
        <v>3169.7233333333338</v>
      </c>
      <c r="DF73" s="36">
        <v>12</v>
      </c>
      <c r="DG73" s="26">
        <v>432.23500000000001</v>
      </c>
      <c r="DH73" s="26">
        <v>1584.8616666666667</v>
      </c>
      <c r="DI73" s="27">
        <v>2737.4883333333337</v>
      </c>
      <c r="DJ73" s="36">
        <v>12</v>
      </c>
      <c r="DK73" s="26">
        <v>432.23500000000001</v>
      </c>
      <c r="DL73" s="26">
        <v>2017.0966666666668</v>
      </c>
      <c r="DM73" s="27">
        <v>2305.2533333333336</v>
      </c>
      <c r="DN73" s="36">
        <v>12</v>
      </c>
      <c r="DO73" s="26">
        <v>432.23500000000001</v>
      </c>
      <c r="DP73" s="26">
        <v>2449.3316666666669</v>
      </c>
      <c r="DQ73" s="27">
        <v>1873.0183333333334</v>
      </c>
      <c r="DR73" s="36">
        <v>12</v>
      </c>
      <c r="DS73" s="26">
        <v>432.23500000000001</v>
      </c>
      <c r="DT73" s="26">
        <v>2881.5666666666671</v>
      </c>
      <c r="DU73" s="27">
        <v>1440.7833333333333</v>
      </c>
      <c r="DV73" s="36">
        <v>12</v>
      </c>
      <c r="DW73" s="26">
        <v>432.23500000000001</v>
      </c>
      <c r="DX73" s="26">
        <v>3313.8016666666672</v>
      </c>
      <c r="DY73" s="27">
        <v>1008.5483333333332</v>
      </c>
      <c r="DZ73" s="36">
        <v>12</v>
      </c>
      <c r="EA73" s="26">
        <v>432.23500000000001</v>
      </c>
      <c r="EB73" s="26">
        <v>3746.0366666666673</v>
      </c>
      <c r="EC73" s="27">
        <v>576.31333333333305</v>
      </c>
      <c r="ED73" s="36">
        <v>12</v>
      </c>
      <c r="EE73" s="26">
        <v>432.23500000000001</v>
      </c>
      <c r="EF73" s="26">
        <v>2665.4799999999996</v>
      </c>
      <c r="EG73" s="27">
        <v>1656.8700000000008</v>
      </c>
      <c r="EH73" s="36">
        <v>12</v>
      </c>
      <c r="EI73" s="26">
        <v>432.23500000000001</v>
      </c>
      <c r="EJ73" s="26">
        <v>3097.7149999999997</v>
      </c>
      <c r="EK73" s="27">
        <v>1224.6400000000001</v>
      </c>
      <c r="EL73" s="36" cm="1">
        <f t="array" ref="EL73">+_xlfn.IFS(YEAR($A73)&gt;YEAR(EL$6),0,YEAR(EL$6)=YEAR($A73),13-MONTH($A73),AND(EK73&lt;$L73,YEAR(EL$6)=YEAR($B73)),IF(MONTH($B73)&lt;EK73/$M73,MONTH($B73),EK73/$M73),EK73&lt;$L73,EK73/$M73,YEAR(EL$6)=YEAR($B73),MONTH($B73),AND(YEAR(EL$6)&gt;YEAR($B73),NOT(ISBLANK($B73))),0,YEAR(EL$6)&gt;YEAR($A73),12,EL$6&lt;$A73,0,YEAR(EH$6)=YEAR($B73),0)</f>
        <v>12</v>
      </c>
      <c r="EM73" s="26">
        <f t="shared" si="10"/>
        <v>432.23500000000001</v>
      </c>
      <c r="EN73" s="26">
        <f t="shared" si="11"/>
        <v>3529.95</v>
      </c>
      <c r="EO73" s="27">
        <f t="shared" si="12"/>
        <v>792.4</v>
      </c>
      <c r="EP73" s="28">
        <f t="shared" si="13"/>
        <v>21.999143984175273</v>
      </c>
      <c r="EQ73" s="34">
        <f t="shared" si="14"/>
        <v>108.05875</v>
      </c>
      <c r="ES73" s="21">
        <f>IFERROR(IF(VLOOKUP(D73,'DIV CHANGE'!A:D,3,FALSE)="", E73, VLOOKUP(D73,'DIV CHANGE'!A:D,3,FALSE)), E73)</f>
        <v>9</v>
      </c>
      <c r="ET73" s="21" t="str">
        <f t="shared" si="15"/>
        <v>SAME</v>
      </c>
      <c r="EU73" s="24">
        <v>41760</v>
      </c>
    </row>
    <row r="74" spans="1:151" ht="12.75">
      <c r="A74" s="29">
        <v>43586</v>
      </c>
      <c r="B74" s="24"/>
      <c r="C74" s="35">
        <v>469</v>
      </c>
      <c r="D74" s="21" t="s">
        <v>168</v>
      </c>
      <c r="E74" s="21">
        <v>9</v>
      </c>
      <c r="F74" s="21" t="s">
        <v>162</v>
      </c>
      <c r="G74" s="21" t="s">
        <v>169</v>
      </c>
      <c r="H74" s="23">
        <v>12316.800000000001</v>
      </c>
      <c r="I74" s="22">
        <v>10</v>
      </c>
      <c r="J74" s="25">
        <v>0</v>
      </c>
      <c r="K74" s="25">
        <v>0</v>
      </c>
      <c r="L74" s="25">
        <f t="shared" si="8"/>
        <v>1231.68</v>
      </c>
      <c r="M74" s="37">
        <f t="shared" si="9"/>
        <v>102.64</v>
      </c>
      <c r="N74" s="36">
        <v>0</v>
      </c>
      <c r="O74" s="26">
        <v>0</v>
      </c>
      <c r="P74" s="26">
        <v>0</v>
      </c>
      <c r="Q74" s="27">
        <v>0</v>
      </c>
      <c r="R74" s="36">
        <v>0</v>
      </c>
      <c r="S74" s="26">
        <v>0</v>
      </c>
      <c r="T74" s="26">
        <v>0</v>
      </c>
      <c r="U74" s="27">
        <v>0</v>
      </c>
      <c r="V74" s="36">
        <v>0</v>
      </c>
      <c r="W74" s="26">
        <v>0</v>
      </c>
      <c r="X74" s="26">
        <v>0</v>
      </c>
      <c r="Y74" s="27">
        <v>0</v>
      </c>
      <c r="Z74" s="36">
        <v>0</v>
      </c>
      <c r="AA74" s="26">
        <v>0</v>
      </c>
      <c r="AB74" s="26">
        <v>0</v>
      </c>
      <c r="AC74" s="27">
        <v>0</v>
      </c>
      <c r="AD74" s="36">
        <v>0</v>
      </c>
      <c r="AE74" s="26">
        <v>0</v>
      </c>
      <c r="AF74" s="26">
        <v>0</v>
      </c>
      <c r="AG74" s="27">
        <v>0</v>
      </c>
      <c r="AH74" s="36">
        <v>0</v>
      </c>
      <c r="AI74" s="26">
        <v>0</v>
      </c>
      <c r="AJ74" s="26">
        <v>0</v>
      </c>
      <c r="AK74" s="27">
        <v>0</v>
      </c>
      <c r="AL74" s="36">
        <v>0</v>
      </c>
      <c r="AM74" s="26">
        <v>0</v>
      </c>
      <c r="AN74" s="26">
        <v>0</v>
      </c>
      <c r="AO74" s="27">
        <v>0</v>
      </c>
      <c r="AP74" s="36">
        <v>0</v>
      </c>
      <c r="AQ74" s="26">
        <v>0</v>
      </c>
      <c r="AR74" s="26">
        <v>0</v>
      </c>
      <c r="AS74" s="27">
        <v>0</v>
      </c>
      <c r="AT74" s="36">
        <v>0</v>
      </c>
      <c r="AU74" s="26">
        <v>0</v>
      </c>
      <c r="AV74" s="26">
        <v>0</v>
      </c>
      <c r="AW74" s="27">
        <v>0</v>
      </c>
      <c r="AX74" s="36">
        <v>0</v>
      </c>
      <c r="AY74" s="26">
        <v>0</v>
      </c>
      <c r="AZ74" s="26">
        <v>0</v>
      </c>
      <c r="BA74" s="27">
        <v>0</v>
      </c>
      <c r="BB74" s="36">
        <v>0</v>
      </c>
      <c r="BC74" s="26">
        <v>0</v>
      </c>
      <c r="BD74" s="26">
        <v>0</v>
      </c>
      <c r="BE74" s="27">
        <v>0</v>
      </c>
      <c r="BF74" s="36">
        <v>0</v>
      </c>
      <c r="BG74" s="26">
        <v>0</v>
      </c>
      <c r="BH74" s="26">
        <v>0</v>
      </c>
      <c r="BI74" s="27">
        <v>0</v>
      </c>
      <c r="BJ74" s="36">
        <v>0</v>
      </c>
      <c r="BK74" s="26">
        <v>0</v>
      </c>
      <c r="BL74" s="26">
        <v>0</v>
      </c>
      <c r="BM74" s="27">
        <v>0</v>
      </c>
      <c r="BN74" s="36">
        <v>0</v>
      </c>
      <c r="BO74" s="26">
        <v>0</v>
      </c>
      <c r="BP74" s="26">
        <v>0</v>
      </c>
      <c r="BQ74" s="27">
        <v>0</v>
      </c>
      <c r="BR74" s="36">
        <v>0</v>
      </c>
      <c r="BS74" s="26">
        <v>0</v>
      </c>
      <c r="BT74" s="26">
        <v>0</v>
      </c>
      <c r="BU74" s="27">
        <v>0</v>
      </c>
      <c r="BV74" s="36">
        <v>0</v>
      </c>
      <c r="BW74" s="26">
        <v>0</v>
      </c>
      <c r="BX74" s="26">
        <v>0</v>
      </c>
      <c r="BY74" s="27">
        <v>0</v>
      </c>
      <c r="BZ74" s="36">
        <v>0</v>
      </c>
      <c r="CA74" s="26">
        <v>0</v>
      </c>
      <c r="CB74" s="26">
        <v>0</v>
      </c>
      <c r="CC74" s="27">
        <v>0</v>
      </c>
      <c r="CD74" s="36">
        <v>0</v>
      </c>
      <c r="CE74" s="26">
        <v>0</v>
      </c>
      <c r="CF74" s="26">
        <v>0</v>
      </c>
      <c r="CG74" s="27">
        <v>0</v>
      </c>
      <c r="CH74" s="36">
        <v>0</v>
      </c>
      <c r="CI74" s="26">
        <v>0</v>
      </c>
      <c r="CJ74" s="26">
        <v>0</v>
      </c>
      <c r="CK74" s="27">
        <v>0</v>
      </c>
      <c r="CL74" s="36">
        <v>0</v>
      </c>
      <c r="CM74" s="26">
        <v>0</v>
      </c>
      <c r="CN74" s="26">
        <v>0</v>
      </c>
      <c r="CO74" s="27">
        <v>0</v>
      </c>
      <c r="CP74" s="36">
        <v>0</v>
      </c>
      <c r="CQ74" s="26">
        <v>0</v>
      </c>
      <c r="CR74" s="26">
        <v>0</v>
      </c>
      <c r="CS74" s="27">
        <v>0</v>
      </c>
      <c r="CT74" s="36">
        <v>0</v>
      </c>
      <c r="CU74" s="26">
        <v>0</v>
      </c>
      <c r="CV74" s="26">
        <v>0</v>
      </c>
      <c r="CW74" s="27">
        <v>0</v>
      </c>
      <c r="CX74" s="36">
        <v>0</v>
      </c>
      <c r="CY74" s="26">
        <v>0</v>
      </c>
      <c r="CZ74" s="26">
        <v>0</v>
      </c>
      <c r="DA74" s="27">
        <v>0</v>
      </c>
      <c r="DB74" s="36">
        <v>0</v>
      </c>
      <c r="DC74" s="26">
        <v>0</v>
      </c>
      <c r="DD74" s="26">
        <v>0</v>
      </c>
      <c r="DE74" s="27">
        <v>0</v>
      </c>
      <c r="DF74" s="36">
        <v>0</v>
      </c>
      <c r="DG74" s="26">
        <v>0</v>
      </c>
      <c r="DH74" s="26">
        <v>0</v>
      </c>
      <c r="DI74" s="27">
        <v>0</v>
      </c>
      <c r="DJ74" s="36">
        <v>0</v>
      </c>
      <c r="DK74" s="26">
        <v>0</v>
      </c>
      <c r="DL74" s="26">
        <v>0</v>
      </c>
      <c r="DM74" s="27">
        <v>0</v>
      </c>
      <c r="DN74" s="36">
        <v>8</v>
      </c>
      <c r="DO74" s="26">
        <v>821.12</v>
      </c>
      <c r="DP74" s="26">
        <v>821.12</v>
      </c>
      <c r="DQ74" s="27">
        <v>11495.68</v>
      </c>
      <c r="DR74" s="36">
        <v>12</v>
      </c>
      <c r="DS74" s="26">
        <v>1231.68</v>
      </c>
      <c r="DT74" s="26">
        <v>2052.8000000000002</v>
      </c>
      <c r="DU74" s="27">
        <v>10264</v>
      </c>
      <c r="DV74" s="36">
        <v>12</v>
      </c>
      <c r="DW74" s="26">
        <v>1231.68</v>
      </c>
      <c r="DX74" s="26">
        <v>3284.4800000000005</v>
      </c>
      <c r="DY74" s="27">
        <v>9032.32</v>
      </c>
      <c r="DZ74" s="36">
        <v>12</v>
      </c>
      <c r="EA74" s="26">
        <v>1231.68</v>
      </c>
      <c r="EB74" s="26">
        <v>4516.1600000000008</v>
      </c>
      <c r="EC74" s="27">
        <v>7800.64</v>
      </c>
      <c r="ED74" s="36">
        <v>12</v>
      </c>
      <c r="EE74" s="26">
        <v>1231.68</v>
      </c>
      <c r="EF74" s="26">
        <v>5747.84</v>
      </c>
      <c r="EG74" s="27">
        <v>6568.9600000000009</v>
      </c>
      <c r="EH74" s="36">
        <v>12</v>
      </c>
      <c r="EI74" s="26">
        <v>1231.68</v>
      </c>
      <c r="EJ74" s="26">
        <v>6979.52</v>
      </c>
      <c r="EK74" s="27">
        <v>5337.28</v>
      </c>
      <c r="EL74" s="36" cm="1">
        <f t="array" ref="EL74">+_xlfn.IFS(YEAR($A74)&gt;YEAR(EL$6),0,YEAR(EL$6)=YEAR($A74),13-MONTH($A74),AND(EK74&lt;$L74,YEAR(EL$6)=YEAR($B74)),IF(MONTH($B74)&lt;EK74/$M74,MONTH($B74),EK74/$M74),EK74&lt;$L74,EK74/$M74,YEAR(EL$6)=YEAR($B74),MONTH($B74),AND(YEAR(EL$6)&gt;YEAR($B74),NOT(ISBLANK($B74))),0,YEAR(EL$6)&gt;YEAR($A74),12,EL$6&lt;$A74,0,YEAR(EH$6)=YEAR($B74),0)</f>
        <v>12</v>
      </c>
      <c r="EM74" s="26">
        <f t="shared" si="10"/>
        <v>1231.68</v>
      </c>
      <c r="EN74" s="26">
        <f t="shared" si="11"/>
        <v>8211.2000000000007</v>
      </c>
      <c r="EO74" s="27">
        <f t="shared" si="12"/>
        <v>4105.6000000000004</v>
      </c>
      <c r="EP74" s="28">
        <f t="shared" si="13"/>
        <v>40</v>
      </c>
      <c r="EQ74" s="34">
        <f t="shared" si="14"/>
        <v>307.92</v>
      </c>
      <c r="ES74" s="21">
        <f>IFERROR(IF(VLOOKUP(D74,'DIV CHANGE'!A:D,3,FALSE)="", E74, VLOOKUP(D74,'DIV CHANGE'!A:D,3,FALSE)), E74)</f>
        <v>9</v>
      </c>
      <c r="ET74" s="21" t="str">
        <f t="shared" si="15"/>
        <v>SAME</v>
      </c>
      <c r="EU74" s="24">
        <v>43586</v>
      </c>
    </row>
    <row r="75" spans="1:151" ht="12.75">
      <c r="A75" s="29">
        <v>44013</v>
      </c>
      <c r="B75" s="24"/>
      <c r="C75" s="35">
        <v>561</v>
      </c>
      <c r="D75" s="21" t="s">
        <v>170</v>
      </c>
      <c r="E75" s="21">
        <v>2</v>
      </c>
      <c r="F75" s="21" t="s">
        <v>162</v>
      </c>
      <c r="G75" s="21" t="s">
        <v>171</v>
      </c>
      <c r="H75" s="23">
        <v>800</v>
      </c>
      <c r="I75" s="22">
        <v>15</v>
      </c>
      <c r="J75" s="25">
        <v>0</v>
      </c>
      <c r="K75" s="25">
        <v>0</v>
      </c>
      <c r="L75" s="25">
        <f t="shared" si="8"/>
        <v>53.333333333333336</v>
      </c>
      <c r="M75" s="37">
        <f t="shared" si="9"/>
        <v>4.4444444444444446</v>
      </c>
      <c r="N75" s="36">
        <v>0</v>
      </c>
      <c r="O75" s="26">
        <v>0</v>
      </c>
      <c r="P75" s="26">
        <v>0</v>
      </c>
      <c r="Q75" s="27">
        <v>0</v>
      </c>
      <c r="R75" s="36">
        <v>0</v>
      </c>
      <c r="S75" s="26">
        <v>0</v>
      </c>
      <c r="T75" s="26">
        <v>0</v>
      </c>
      <c r="U75" s="27">
        <v>0</v>
      </c>
      <c r="V75" s="36">
        <v>0</v>
      </c>
      <c r="W75" s="26">
        <v>0</v>
      </c>
      <c r="X75" s="26">
        <v>0</v>
      </c>
      <c r="Y75" s="27">
        <v>0</v>
      </c>
      <c r="Z75" s="36">
        <v>0</v>
      </c>
      <c r="AA75" s="26">
        <v>0</v>
      </c>
      <c r="AB75" s="26">
        <v>0</v>
      </c>
      <c r="AC75" s="27">
        <v>0</v>
      </c>
      <c r="AD75" s="36">
        <v>0</v>
      </c>
      <c r="AE75" s="26">
        <v>0</v>
      </c>
      <c r="AF75" s="26">
        <v>0</v>
      </c>
      <c r="AG75" s="27">
        <v>0</v>
      </c>
      <c r="AH75" s="36">
        <v>0</v>
      </c>
      <c r="AI75" s="26">
        <v>0</v>
      </c>
      <c r="AJ75" s="26">
        <v>0</v>
      </c>
      <c r="AK75" s="27">
        <v>0</v>
      </c>
      <c r="AL75" s="36">
        <v>0</v>
      </c>
      <c r="AM75" s="26">
        <v>0</v>
      </c>
      <c r="AN75" s="26">
        <v>0</v>
      </c>
      <c r="AO75" s="27">
        <v>0</v>
      </c>
      <c r="AP75" s="36">
        <v>0</v>
      </c>
      <c r="AQ75" s="26">
        <v>0</v>
      </c>
      <c r="AR75" s="26">
        <v>0</v>
      </c>
      <c r="AS75" s="27">
        <v>0</v>
      </c>
      <c r="AT75" s="36">
        <v>0</v>
      </c>
      <c r="AU75" s="26">
        <v>0</v>
      </c>
      <c r="AV75" s="26">
        <v>0</v>
      </c>
      <c r="AW75" s="27">
        <v>0</v>
      </c>
      <c r="AX75" s="36">
        <v>0</v>
      </c>
      <c r="AY75" s="26">
        <v>0</v>
      </c>
      <c r="AZ75" s="26">
        <v>0</v>
      </c>
      <c r="BA75" s="27">
        <v>0</v>
      </c>
      <c r="BB75" s="36">
        <v>0</v>
      </c>
      <c r="BC75" s="26">
        <v>0</v>
      </c>
      <c r="BD75" s="26">
        <v>0</v>
      </c>
      <c r="BE75" s="27">
        <v>0</v>
      </c>
      <c r="BF75" s="36">
        <v>0</v>
      </c>
      <c r="BG75" s="26">
        <v>0</v>
      </c>
      <c r="BH75" s="26">
        <v>0</v>
      </c>
      <c r="BI75" s="27">
        <v>0</v>
      </c>
      <c r="BJ75" s="36">
        <v>0</v>
      </c>
      <c r="BK75" s="26">
        <v>0</v>
      </c>
      <c r="BL75" s="26">
        <v>0</v>
      </c>
      <c r="BM75" s="27">
        <v>0</v>
      </c>
      <c r="BN75" s="36">
        <v>0</v>
      </c>
      <c r="BO75" s="26">
        <v>0</v>
      </c>
      <c r="BP75" s="26">
        <v>0</v>
      </c>
      <c r="BQ75" s="27">
        <v>0</v>
      </c>
      <c r="BR75" s="36">
        <v>0</v>
      </c>
      <c r="BS75" s="26">
        <v>0</v>
      </c>
      <c r="BT75" s="26">
        <v>0</v>
      </c>
      <c r="BU75" s="27">
        <v>0</v>
      </c>
      <c r="BV75" s="36">
        <v>0</v>
      </c>
      <c r="BW75" s="26">
        <v>0</v>
      </c>
      <c r="BX75" s="26">
        <v>0</v>
      </c>
      <c r="BY75" s="27">
        <v>0</v>
      </c>
      <c r="BZ75" s="36">
        <v>0</v>
      </c>
      <c r="CA75" s="26">
        <v>0</v>
      </c>
      <c r="CB75" s="26">
        <v>0</v>
      </c>
      <c r="CC75" s="27">
        <v>0</v>
      </c>
      <c r="CD75" s="36">
        <v>0</v>
      </c>
      <c r="CE75" s="26">
        <v>0</v>
      </c>
      <c r="CF75" s="26">
        <v>0</v>
      </c>
      <c r="CG75" s="27">
        <v>0</v>
      </c>
      <c r="CH75" s="36">
        <v>0</v>
      </c>
      <c r="CI75" s="26">
        <v>0</v>
      </c>
      <c r="CJ75" s="26">
        <v>0</v>
      </c>
      <c r="CK75" s="27">
        <v>0</v>
      </c>
      <c r="CL75" s="36">
        <v>0</v>
      </c>
      <c r="CM75" s="26">
        <v>0</v>
      </c>
      <c r="CN75" s="26">
        <v>0</v>
      </c>
      <c r="CO75" s="27">
        <v>0</v>
      </c>
      <c r="CP75" s="36">
        <v>0</v>
      </c>
      <c r="CQ75" s="26">
        <v>0</v>
      </c>
      <c r="CR75" s="26">
        <v>0</v>
      </c>
      <c r="CS75" s="27">
        <v>0</v>
      </c>
      <c r="CT75" s="36">
        <v>0</v>
      </c>
      <c r="CU75" s="26">
        <v>0</v>
      </c>
      <c r="CV75" s="26">
        <v>0</v>
      </c>
      <c r="CW75" s="27">
        <v>0</v>
      </c>
      <c r="CX75" s="36">
        <v>0</v>
      </c>
      <c r="CY75" s="26">
        <v>0</v>
      </c>
      <c r="CZ75" s="26">
        <v>0</v>
      </c>
      <c r="DA75" s="27">
        <v>0</v>
      </c>
      <c r="DB75" s="36">
        <v>0</v>
      </c>
      <c r="DC75" s="26">
        <v>0</v>
      </c>
      <c r="DD75" s="26">
        <v>0</v>
      </c>
      <c r="DE75" s="27">
        <v>0</v>
      </c>
      <c r="DF75" s="36">
        <v>0</v>
      </c>
      <c r="DG75" s="26">
        <v>0</v>
      </c>
      <c r="DH75" s="26">
        <v>0</v>
      </c>
      <c r="DI75" s="27">
        <v>0</v>
      </c>
      <c r="DJ75" s="36">
        <v>0</v>
      </c>
      <c r="DK75" s="26">
        <v>0</v>
      </c>
      <c r="DL75" s="26">
        <v>0</v>
      </c>
      <c r="DM75" s="27">
        <v>0</v>
      </c>
      <c r="DN75" s="36">
        <v>0</v>
      </c>
      <c r="DO75" s="26">
        <v>0</v>
      </c>
      <c r="DP75" s="26">
        <v>0</v>
      </c>
      <c r="DQ75" s="27">
        <v>0</v>
      </c>
      <c r="DR75" s="36">
        <v>6</v>
      </c>
      <c r="DS75" s="26">
        <v>26.666666666666668</v>
      </c>
      <c r="DT75" s="26">
        <v>26.666666666666668</v>
      </c>
      <c r="DU75" s="27">
        <v>773.33333333333337</v>
      </c>
      <c r="DV75" s="36">
        <v>12</v>
      </c>
      <c r="DW75" s="26">
        <v>53.333333333333336</v>
      </c>
      <c r="DX75" s="26">
        <v>80</v>
      </c>
      <c r="DY75" s="27">
        <v>720</v>
      </c>
      <c r="DZ75" s="36">
        <v>12</v>
      </c>
      <c r="EA75" s="26">
        <v>53.333333333333336</v>
      </c>
      <c r="EB75" s="26">
        <v>133.33333333333334</v>
      </c>
      <c r="EC75" s="27">
        <v>666.66666666666663</v>
      </c>
      <c r="ED75" s="36">
        <v>12</v>
      </c>
      <c r="EE75" s="26">
        <v>53.333333333333336</v>
      </c>
      <c r="EF75" s="26">
        <v>186.66000000000003</v>
      </c>
      <c r="EG75" s="27">
        <v>613.33999999999992</v>
      </c>
      <c r="EH75" s="36">
        <v>12</v>
      </c>
      <c r="EI75" s="26">
        <v>53.333333333333336</v>
      </c>
      <c r="EJ75" s="26">
        <v>239.99333333333337</v>
      </c>
      <c r="EK75" s="27">
        <v>560.01</v>
      </c>
      <c r="EL75" s="36" cm="1">
        <f t="array" ref="EL75">+_xlfn.IFS(YEAR($A75)&gt;YEAR(EL$6),0,YEAR(EL$6)=YEAR($A75),13-MONTH($A75),AND(EK75&lt;$L75,YEAR(EL$6)=YEAR($B75)),IF(MONTH($B75)&lt;EK75/$M75,MONTH($B75),EK75/$M75),EK75&lt;$L75,EK75/$M75,YEAR(EL$6)=YEAR($B75),MONTH($B75),AND(YEAR(EL$6)&gt;YEAR($B75),NOT(ISBLANK($B75))),0,YEAR(EL$6)&gt;YEAR($A75),12,EL$6&lt;$A75,0,YEAR(EH$6)=YEAR($B75),0)</f>
        <v>12</v>
      </c>
      <c r="EM75" s="26">
        <f t="shared" si="10"/>
        <v>53.333333333333336</v>
      </c>
      <c r="EN75" s="26">
        <f t="shared" si="11"/>
        <v>293.32666666666671</v>
      </c>
      <c r="EO75" s="27">
        <f t="shared" si="12"/>
        <v>506.67</v>
      </c>
      <c r="EP75" s="28">
        <f t="shared" si="13"/>
        <v>114.00075</v>
      </c>
      <c r="EQ75" s="34">
        <f t="shared" si="14"/>
        <v>13.333333333333334</v>
      </c>
      <c r="ES75" s="21">
        <f>IFERROR(IF(VLOOKUP(D75,'DIV CHANGE'!A:D,3,FALSE)="", E75, VLOOKUP(D75,'DIV CHANGE'!A:D,3,FALSE)), E75)</f>
        <v>2</v>
      </c>
      <c r="ET75" s="21" t="str">
        <f t="shared" si="15"/>
        <v>SAME</v>
      </c>
      <c r="EU75" s="29">
        <v>44013</v>
      </c>
    </row>
    <row r="76" spans="1:151" ht="12.75">
      <c r="A76" s="29">
        <v>44013</v>
      </c>
      <c r="B76" s="24"/>
      <c r="C76" s="35">
        <v>563</v>
      </c>
      <c r="D76" s="21" t="s">
        <v>172</v>
      </c>
      <c r="E76" s="21">
        <v>2</v>
      </c>
      <c r="F76" s="21" t="s">
        <v>162</v>
      </c>
      <c r="G76" s="21" t="s">
        <v>173</v>
      </c>
      <c r="H76" s="23">
        <v>9753.86</v>
      </c>
      <c r="I76" s="22">
        <v>40</v>
      </c>
      <c r="J76" s="25">
        <v>0</v>
      </c>
      <c r="K76" s="25">
        <v>0</v>
      </c>
      <c r="L76" s="25">
        <f t="shared" si="8"/>
        <v>243.84650000000002</v>
      </c>
      <c r="M76" s="37">
        <f t="shared" si="9"/>
        <v>20.320541666666667</v>
      </c>
      <c r="N76" s="36">
        <v>0</v>
      </c>
      <c r="O76" s="26">
        <v>0</v>
      </c>
      <c r="P76" s="26">
        <v>0</v>
      </c>
      <c r="Q76" s="27">
        <v>0</v>
      </c>
      <c r="R76" s="36">
        <v>0</v>
      </c>
      <c r="S76" s="26">
        <v>0</v>
      </c>
      <c r="T76" s="26">
        <v>0</v>
      </c>
      <c r="U76" s="27">
        <v>0</v>
      </c>
      <c r="V76" s="36">
        <v>0</v>
      </c>
      <c r="W76" s="26">
        <v>0</v>
      </c>
      <c r="X76" s="26">
        <v>0</v>
      </c>
      <c r="Y76" s="27">
        <v>0</v>
      </c>
      <c r="Z76" s="36">
        <v>0</v>
      </c>
      <c r="AA76" s="26">
        <v>0</v>
      </c>
      <c r="AB76" s="26">
        <v>0</v>
      </c>
      <c r="AC76" s="27">
        <v>0</v>
      </c>
      <c r="AD76" s="36">
        <v>0</v>
      </c>
      <c r="AE76" s="26">
        <v>0</v>
      </c>
      <c r="AF76" s="26">
        <v>0</v>
      </c>
      <c r="AG76" s="27">
        <v>0</v>
      </c>
      <c r="AH76" s="36">
        <v>0</v>
      </c>
      <c r="AI76" s="26">
        <v>0</v>
      </c>
      <c r="AJ76" s="26">
        <v>0</v>
      </c>
      <c r="AK76" s="27">
        <v>0</v>
      </c>
      <c r="AL76" s="36">
        <v>0</v>
      </c>
      <c r="AM76" s="26">
        <v>0</v>
      </c>
      <c r="AN76" s="26">
        <v>0</v>
      </c>
      <c r="AO76" s="27">
        <v>0</v>
      </c>
      <c r="AP76" s="36">
        <v>0</v>
      </c>
      <c r="AQ76" s="26">
        <v>0</v>
      </c>
      <c r="AR76" s="26">
        <v>0</v>
      </c>
      <c r="AS76" s="27">
        <v>0</v>
      </c>
      <c r="AT76" s="36">
        <v>0</v>
      </c>
      <c r="AU76" s="26">
        <v>0</v>
      </c>
      <c r="AV76" s="26">
        <v>0</v>
      </c>
      <c r="AW76" s="27">
        <v>0</v>
      </c>
      <c r="AX76" s="36">
        <v>0</v>
      </c>
      <c r="AY76" s="26">
        <v>0</v>
      </c>
      <c r="AZ76" s="26">
        <v>0</v>
      </c>
      <c r="BA76" s="27">
        <v>0</v>
      </c>
      <c r="BB76" s="36">
        <v>0</v>
      </c>
      <c r="BC76" s="26">
        <v>0</v>
      </c>
      <c r="BD76" s="26">
        <v>0</v>
      </c>
      <c r="BE76" s="27">
        <v>0</v>
      </c>
      <c r="BF76" s="36">
        <v>0</v>
      </c>
      <c r="BG76" s="26">
        <v>0</v>
      </c>
      <c r="BH76" s="26">
        <v>0</v>
      </c>
      <c r="BI76" s="27">
        <v>0</v>
      </c>
      <c r="BJ76" s="36">
        <v>0</v>
      </c>
      <c r="BK76" s="26">
        <v>0</v>
      </c>
      <c r="BL76" s="26">
        <v>0</v>
      </c>
      <c r="BM76" s="27">
        <v>0</v>
      </c>
      <c r="BN76" s="36">
        <v>0</v>
      </c>
      <c r="BO76" s="26">
        <v>0</v>
      </c>
      <c r="BP76" s="26">
        <v>0</v>
      </c>
      <c r="BQ76" s="27">
        <v>0</v>
      </c>
      <c r="BR76" s="36">
        <v>0</v>
      </c>
      <c r="BS76" s="26">
        <v>0</v>
      </c>
      <c r="BT76" s="26">
        <v>0</v>
      </c>
      <c r="BU76" s="27">
        <v>0</v>
      </c>
      <c r="BV76" s="36">
        <v>0</v>
      </c>
      <c r="BW76" s="26">
        <v>0</v>
      </c>
      <c r="BX76" s="26">
        <v>0</v>
      </c>
      <c r="BY76" s="27">
        <v>0</v>
      </c>
      <c r="BZ76" s="36">
        <v>0</v>
      </c>
      <c r="CA76" s="26">
        <v>0</v>
      </c>
      <c r="CB76" s="26">
        <v>0</v>
      </c>
      <c r="CC76" s="27">
        <v>0</v>
      </c>
      <c r="CD76" s="36">
        <v>0</v>
      </c>
      <c r="CE76" s="26">
        <v>0</v>
      </c>
      <c r="CF76" s="26">
        <v>0</v>
      </c>
      <c r="CG76" s="27">
        <v>0</v>
      </c>
      <c r="CH76" s="36">
        <v>0</v>
      </c>
      <c r="CI76" s="26">
        <v>0</v>
      </c>
      <c r="CJ76" s="26">
        <v>0</v>
      </c>
      <c r="CK76" s="27">
        <v>0</v>
      </c>
      <c r="CL76" s="36">
        <v>0</v>
      </c>
      <c r="CM76" s="26">
        <v>0</v>
      </c>
      <c r="CN76" s="26">
        <v>0</v>
      </c>
      <c r="CO76" s="27">
        <v>0</v>
      </c>
      <c r="CP76" s="36">
        <v>0</v>
      </c>
      <c r="CQ76" s="26">
        <v>0</v>
      </c>
      <c r="CR76" s="26">
        <v>0</v>
      </c>
      <c r="CS76" s="27">
        <v>0</v>
      </c>
      <c r="CT76" s="36">
        <v>0</v>
      </c>
      <c r="CU76" s="26">
        <v>0</v>
      </c>
      <c r="CV76" s="26">
        <v>0</v>
      </c>
      <c r="CW76" s="27">
        <v>0</v>
      </c>
      <c r="CX76" s="36">
        <v>0</v>
      </c>
      <c r="CY76" s="26">
        <v>0</v>
      </c>
      <c r="CZ76" s="26">
        <v>0</v>
      </c>
      <c r="DA76" s="27">
        <v>0</v>
      </c>
      <c r="DB76" s="36">
        <v>0</v>
      </c>
      <c r="DC76" s="26">
        <v>0</v>
      </c>
      <c r="DD76" s="26">
        <v>0</v>
      </c>
      <c r="DE76" s="27">
        <v>0</v>
      </c>
      <c r="DF76" s="36">
        <v>0</v>
      </c>
      <c r="DG76" s="26">
        <v>0</v>
      </c>
      <c r="DH76" s="26">
        <v>0</v>
      </c>
      <c r="DI76" s="27">
        <v>0</v>
      </c>
      <c r="DJ76" s="36">
        <v>0</v>
      </c>
      <c r="DK76" s="26">
        <v>0</v>
      </c>
      <c r="DL76" s="26">
        <v>0</v>
      </c>
      <c r="DM76" s="27">
        <v>0</v>
      </c>
      <c r="DN76" s="36">
        <v>0</v>
      </c>
      <c r="DO76" s="26">
        <v>0</v>
      </c>
      <c r="DP76" s="26">
        <v>0</v>
      </c>
      <c r="DQ76" s="27">
        <v>0</v>
      </c>
      <c r="DR76" s="36">
        <v>6</v>
      </c>
      <c r="DS76" s="26">
        <v>121.92325</v>
      </c>
      <c r="DT76" s="26">
        <v>121.92325</v>
      </c>
      <c r="DU76" s="27">
        <v>9631.9367500000008</v>
      </c>
      <c r="DV76" s="36">
        <v>12</v>
      </c>
      <c r="DW76" s="26">
        <v>243.84649999999999</v>
      </c>
      <c r="DX76" s="26">
        <v>365.76974999999999</v>
      </c>
      <c r="DY76" s="27">
        <v>9388.0902500000011</v>
      </c>
      <c r="DZ76" s="36">
        <v>12</v>
      </c>
      <c r="EA76" s="26">
        <v>243.84649999999999</v>
      </c>
      <c r="EB76" s="26">
        <v>609.61625000000004</v>
      </c>
      <c r="EC76" s="27">
        <v>9144.2437500000015</v>
      </c>
      <c r="ED76" s="36">
        <v>12</v>
      </c>
      <c r="EE76" s="26">
        <v>243.84649999999999</v>
      </c>
      <c r="EF76" s="26">
        <v>853.47</v>
      </c>
      <c r="EG76" s="27">
        <v>8900.3900000000012</v>
      </c>
      <c r="EH76" s="36">
        <v>12</v>
      </c>
      <c r="EI76" s="26">
        <v>243.84649999999999</v>
      </c>
      <c r="EJ76" s="26">
        <v>1097.3164999999999</v>
      </c>
      <c r="EK76" s="27">
        <v>8656.5400000000009</v>
      </c>
      <c r="EL76" s="36" cm="1">
        <f t="array" ref="EL76">+_xlfn.IFS(YEAR($A76)&gt;YEAR(EL$6),0,YEAR(EL$6)=YEAR($A76),13-MONTH($A76),AND(EK76&lt;$L76,YEAR(EL$6)=YEAR($B76)),IF(MONTH($B76)&lt;EK76/$M76,MONTH($B76),EK76/$M76),EK76&lt;$L76,EK76/$M76,YEAR(EL$6)=YEAR($B76),MONTH($B76),AND(YEAR(EL$6)&gt;YEAR($B76),NOT(ISBLANK($B76))),0,YEAR(EL$6)&gt;YEAR($A76),12,EL$6&lt;$A76,0,YEAR(EH$6)=YEAR($B76),0)</f>
        <v>12</v>
      </c>
      <c r="EM76" s="26">
        <f t="shared" si="10"/>
        <v>243.84649999999999</v>
      </c>
      <c r="EN76" s="26">
        <f t="shared" si="11"/>
        <v>1341.163</v>
      </c>
      <c r="EO76" s="27">
        <f t="shared" si="12"/>
        <v>8412.7000000000007</v>
      </c>
      <c r="EP76" s="28">
        <f t="shared" si="13"/>
        <v>413.99979085203194</v>
      </c>
      <c r="EQ76" s="34">
        <f t="shared" si="14"/>
        <v>60.961624999999998</v>
      </c>
      <c r="ES76" s="21">
        <f>IFERROR(IF(VLOOKUP(D76,'DIV CHANGE'!A:D,3,FALSE)="", E76, VLOOKUP(D76,'DIV CHANGE'!A:D,3,FALSE)), E76)</f>
        <v>2</v>
      </c>
      <c r="ET76" s="21" t="str">
        <f t="shared" si="15"/>
        <v>SAME</v>
      </c>
      <c r="EU76" s="29">
        <v>44013</v>
      </c>
    </row>
    <row r="77" spans="1:151" ht="12.75">
      <c r="A77" s="29">
        <v>44013</v>
      </c>
      <c r="B77" s="24"/>
      <c r="C77" s="35">
        <v>562</v>
      </c>
      <c r="D77" s="21" t="s">
        <v>174</v>
      </c>
      <c r="E77" s="21">
        <v>2</v>
      </c>
      <c r="F77" s="21" t="s">
        <v>103</v>
      </c>
      <c r="G77" s="21" t="s">
        <v>175</v>
      </c>
      <c r="H77" s="23">
        <v>2711.12</v>
      </c>
      <c r="I77" s="22">
        <v>7</v>
      </c>
      <c r="J77" s="25">
        <v>0</v>
      </c>
      <c r="K77" s="25">
        <v>0</v>
      </c>
      <c r="L77" s="25">
        <f t="shared" si="8"/>
        <v>387.30285714285714</v>
      </c>
      <c r="M77" s="37">
        <f t="shared" si="9"/>
        <v>32.275238095238095</v>
      </c>
      <c r="N77" s="36">
        <v>0</v>
      </c>
      <c r="O77" s="26">
        <v>0</v>
      </c>
      <c r="P77" s="26">
        <v>0</v>
      </c>
      <c r="Q77" s="27">
        <v>0</v>
      </c>
      <c r="R77" s="36">
        <v>0</v>
      </c>
      <c r="S77" s="26">
        <v>0</v>
      </c>
      <c r="T77" s="26">
        <v>0</v>
      </c>
      <c r="U77" s="27">
        <v>0</v>
      </c>
      <c r="V77" s="36">
        <v>0</v>
      </c>
      <c r="W77" s="26">
        <v>0</v>
      </c>
      <c r="X77" s="26">
        <v>0</v>
      </c>
      <c r="Y77" s="27">
        <v>0</v>
      </c>
      <c r="Z77" s="36">
        <v>0</v>
      </c>
      <c r="AA77" s="26">
        <v>0</v>
      </c>
      <c r="AB77" s="26">
        <v>0</v>
      </c>
      <c r="AC77" s="27">
        <v>0</v>
      </c>
      <c r="AD77" s="36">
        <v>0</v>
      </c>
      <c r="AE77" s="26">
        <v>0</v>
      </c>
      <c r="AF77" s="26">
        <v>0</v>
      </c>
      <c r="AG77" s="27">
        <v>0</v>
      </c>
      <c r="AH77" s="36">
        <v>0</v>
      </c>
      <c r="AI77" s="26">
        <v>0</v>
      </c>
      <c r="AJ77" s="26">
        <v>0</v>
      </c>
      <c r="AK77" s="27">
        <v>0</v>
      </c>
      <c r="AL77" s="36">
        <v>0</v>
      </c>
      <c r="AM77" s="26">
        <v>0</v>
      </c>
      <c r="AN77" s="26">
        <v>0</v>
      </c>
      <c r="AO77" s="27">
        <v>0</v>
      </c>
      <c r="AP77" s="36">
        <v>0</v>
      </c>
      <c r="AQ77" s="26">
        <v>0</v>
      </c>
      <c r="AR77" s="26">
        <v>0</v>
      </c>
      <c r="AS77" s="27">
        <v>0</v>
      </c>
      <c r="AT77" s="36">
        <v>0</v>
      </c>
      <c r="AU77" s="26">
        <v>0</v>
      </c>
      <c r="AV77" s="26">
        <v>0</v>
      </c>
      <c r="AW77" s="27">
        <v>0</v>
      </c>
      <c r="AX77" s="36">
        <v>0</v>
      </c>
      <c r="AY77" s="26">
        <v>0</v>
      </c>
      <c r="AZ77" s="26">
        <v>0</v>
      </c>
      <c r="BA77" s="27">
        <v>0</v>
      </c>
      <c r="BB77" s="36">
        <v>0</v>
      </c>
      <c r="BC77" s="26">
        <v>0</v>
      </c>
      <c r="BD77" s="26">
        <v>0</v>
      </c>
      <c r="BE77" s="27">
        <v>0</v>
      </c>
      <c r="BF77" s="36">
        <v>0</v>
      </c>
      <c r="BG77" s="26">
        <v>0</v>
      </c>
      <c r="BH77" s="26">
        <v>0</v>
      </c>
      <c r="BI77" s="27">
        <v>0</v>
      </c>
      <c r="BJ77" s="36">
        <v>0</v>
      </c>
      <c r="BK77" s="26">
        <v>0</v>
      </c>
      <c r="BL77" s="26">
        <v>0</v>
      </c>
      <c r="BM77" s="27">
        <v>0</v>
      </c>
      <c r="BN77" s="36">
        <v>0</v>
      </c>
      <c r="BO77" s="26">
        <v>0</v>
      </c>
      <c r="BP77" s="26">
        <v>0</v>
      </c>
      <c r="BQ77" s="27">
        <v>0</v>
      </c>
      <c r="BR77" s="36">
        <v>0</v>
      </c>
      <c r="BS77" s="26">
        <v>0</v>
      </c>
      <c r="BT77" s="26">
        <v>0</v>
      </c>
      <c r="BU77" s="27">
        <v>0</v>
      </c>
      <c r="BV77" s="36">
        <v>0</v>
      </c>
      <c r="BW77" s="26">
        <v>0</v>
      </c>
      <c r="BX77" s="26">
        <v>0</v>
      </c>
      <c r="BY77" s="27">
        <v>0</v>
      </c>
      <c r="BZ77" s="36">
        <v>0</v>
      </c>
      <c r="CA77" s="26">
        <v>0</v>
      </c>
      <c r="CB77" s="26">
        <v>0</v>
      </c>
      <c r="CC77" s="27">
        <v>0</v>
      </c>
      <c r="CD77" s="36">
        <v>0</v>
      </c>
      <c r="CE77" s="26">
        <v>0</v>
      </c>
      <c r="CF77" s="26">
        <v>0</v>
      </c>
      <c r="CG77" s="27">
        <v>0</v>
      </c>
      <c r="CH77" s="36">
        <v>0</v>
      </c>
      <c r="CI77" s="26">
        <v>0</v>
      </c>
      <c r="CJ77" s="26">
        <v>0</v>
      </c>
      <c r="CK77" s="27">
        <v>0</v>
      </c>
      <c r="CL77" s="36">
        <v>0</v>
      </c>
      <c r="CM77" s="26">
        <v>0</v>
      </c>
      <c r="CN77" s="26">
        <v>0</v>
      </c>
      <c r="CO77" s="27">
        <v>0</v>
      </c>
      <c r="CP77" s="36">
        <v>0</v>
      </c>
      <c r="CQ77" s="26">
        <v>0</v>
      </c>
      <c r="CR77" s="26">
        <v>0</v>
      </c>
      <c r="CS77" s="27">
        <v>0</v>
      </c>
      <c r="CT77" s="36">
        <v>0</v>
      </c>
      <c r="CU77" s="26">
        <v>0</v>
      </c>
      <c r="CV77" s="26">
        <v>0</v>
      </c>
      <c r="CW77" s="27">
        <v>0</v>
      </c>
      <c r="CX77" s="36">
        <v>0</v>
      </c>
      <c r="CY77" s="26">
        <v>0</v>
      </c>
      <c r="CZ77" s="26">
        <v>0</v>
      </c>
      <c r="DA77" s="27">
        <v>0</v>
      </c>
      <c r="DB77" s="36">
        <v>0</v>
      </c>
      <c r="DC77" s="26">
        <v>0</v>
      </c>
      <c r="DD77" s="26">
        <v>0</v>
      </c>
      <c r="DE77" s="27">
        <v>0</v>
      </c>
      <c r="DF77" s="36">
        <v>0</v>
      </c>
      <c r="DG77" s="26">
        <v>0</v>
      </c>
      <c r="DH77" s="26">
        <v>0</v>
      </c>
      <c r="DI77" s="27">
        <v>0</v>
      </c>
      <c r="DJ77" s="36">
        <v>0</v>
      </c>
      <c r="DK77" s="26">
        <v>0</v>
      </c>
      <c r="DL77" s="26">
        <v>0</v>
      </c>
      <c r="DM77" s="27">
        <v>0</v>
      </c>
      <c r="DN77" s="36">
        <v>0</v>
      </c>
      <c r="DO77" s="26">
        <v>0</v>
      </c>
      <c r="DP77" s="26">
        <v>0</v>
      </c>
      <c r="DQ77" s="27">
        <v>0</v>
      </c>
      <c r="DR77" s="36">
        <v>6</v>
      </c>
      <c r="DS77" s="26">
        <v>193.65142857142857</v>
      </c>
      <c r="DT77" s="26">
        <v>193.65142857142857</v>
      </c>
      <c r="DU77" s="27">
        <v>2517.4685714285715</v>
      </c>
      <c r="DV77" s="36">
        <v>12</v>
      </c>
      <c r="DW77" s="26">
        <v>387.30285714285714</v>
      </c>
      <c r="DX77" s="26">
        <v>580.95428571428567</v>
      </c>
      <c r="DY77" s="27">
        <v>2130.1657142857143</v>
      </c>
      <c r="DZ77" s="36">
        <v>12</v>
      </c>
      <c r="EA77" s="26">
        <v>387.30285714285714</v>
      </c>
      <c r="EB77" s="26">
        <v>968.25714285714275</v>
      </c>
      <c r="EC77" s="27">
        <v>1742.8628571428571</v>
      </c>
      <c r="ED77" s="36">
        <v>12</v>
      </c>
      <c r="EE77" s="26">
        <v>387.30285714285714</v>
      </c>
      <c r="EF77" s="26">
        <v>1355.55</v>
      </c>
      <c r="EG77" s="27">
        <v>1355.57</v>
      </c>
      <c r="EH77" s="36">
        <v>12</v>
      </c>
      <c r="EI77" s="26">
        <v>387.30285714285714</v>
      </c>
      <c r="EJ77" s="26">
        <v>1742.8528571428571</v>
      </c>
      <c r="EK77" s="27">
        <v>968.27</v>
      </c>
      <c r="EL77" s="36" cm="1">
        <f t="array" ref="EL77">+_xlfn.IFS(YEAR($A77)&gt;YEAR(EL$6),0,YEAR(EL$6)=YEAR($A77),13-MONTH($A77),AND(EK77&lt;$L77,YEAR(EL$6)=YEAR($B77)),IF(MONTH($B77)&lt;EK77/$M77,MONTH($B77),EK77/$M77),EK77&lt;$L77,EK77/$M77,YEAR(EL$6)=YEAR($B77),MONTH($B77),AND(YEAR(EL$6)&gt;YEAR($B77),NOT(ISBLANK($B77))),0,YEAR(EL$6)&gt;YEAR($A77),12,EL$6&lt;$A77,0,YEAR(EH$6)=YEAR($B77),0)</f>
        <v>12</v>
      </c>
      <c r="EM77" s="26">
        <f t="shared" si="10"/>
        <v>387.30285714285714</v>
      </c>
      <c r="EN77" s="26">
        <f t="shared" si="11"/>
        <v>2130.1557142857141</v>
      </c>
      <c r="EO77" s="27">
        <f t="shared" si="12"/>
        <v>580.96</v>
      </c>
      <c r="EP77" s="28">
        <f t="shared" si="13"/>
        <v>18.000177048599841</v>
      </c>
      <c r="EQ77" s="34">
        <f t="shared" si="14"/>
        <v>96.825714285714284</v>
      </c>
      <c r="ES77" s="21">
        <f>IFERROR(IF(VLOOKUP(D77,'DIV CHANGE'!A:D,3,FALSE)="", E77, VLOOKUP(D77,'DIV CHANGE'!A:D,3,FALSE)), E77)</f>
        <v>2</v>
      </c>
      <c r="ET77" s="21" t="str">
        <f t="shared" si="15"/>
        <v>SAME</v>
      </c>
      <c r="EU77" s="29">
        <v>44013</v>
      </c>
    </row>
    <row r="78" spans="1:151" ht="12.75">
      <c r="A78" s="29">
        <v>42839</v>
      </c>
      <c r="B78" s="24"/>
      <c r="C78" s="35">
        <v>234</v>
      </c>
      <c r="D78" s="21" t="s">
        <v>176</v>
      </c>
      <c r="E78" s="21">
        <v>2</v>
      </c>
      <c r="F78" s="21" t="s">
        <v>100</v>
      </c>
      <c r="G78" s="21" t="s">
        <v>177</v>
      </c>
      <c r="H78" s="55">
        <v>84951.7</v>
      </c>
      <c r="I78" s="22">
        <v>7</v>
      </c>
      <c r="J78" s="25">
        <v>40000</v>
      </c>
      <c r="K78" s="25">
        <v>0</v>
      </c>
      <c r="L78" s="25">
        <f t="shared" si="8"/>
        <v>6421.6714285714279</v>
      </c>
      <c r="M78" s="37">
        <f t="shared" si="9"/>
        <v>535.13928571428562</v>
      </c>
      <c r="N78" s="36">
        <v>0</v>
      </c>
      <c r="O78" s="26">
        <v>0</v>
      </c>
      <c r="P78" s="26">
        <v>0</v>
      </c>
      <c r="Q78" s="27">
        <v>0</v>
      </c>
      <c r="R78" s="36">
        <v>0</v>
      </c>
      <c r="S78" s="26">
        <v>0</v>
      </c>
      <c r="T78" s="26">
        <v>0</v>
      </c>
      <c r="U78" s="27">
        <v>0</v>
      </c>
      <c r="V78" s="36">
        <v>0</v>
      </c>
      <c r="W78" s="26">
        <v>0</v>
      </c>
      <c r="X78" s="26">
        <v>0</v>
      </c>
      <c r="Y78" s="27">
        <v>0</v>
      </c>
      <c r="Z78" s="36">
        <v>0</v>
      </c>
      <c r="AA78" s="26">
        <v>0</v>
      </c>
      <c r="AB78" s="26">
        <v>0</v>
      </c>
      <c r="AC78" s="27">
        <v>0</v>
      </c>
      <c r="AD78" s="36">
        <v>0</v>
      </c>
      <c r="AE78" s="26">
        <v>0</v>
      </c>
      <c r="AF78" s="26">
        <v>0</v>
      </c>
      <c r="AG78" s="27">
        <v>0</v>
      </c>
      <c r="AH78" s="36">
        <v>0</v>
      </c>
      <c r="AI78" s="26">
        <v>0</v>
      </c>
      <c r="AJ78" s="26">
        <v>0</v>
      </c>
      <c r="AK78" s="27">
        <v>0</v>
      </c>
      <c r="AL78" s="36">
        <v>0</v>
      </c>
      <c r="AM78" s="26">
        <v>0</v>
      </c>
      <c r="AN78" s="26">
        <v>0</v>
      </c>
      <c r="AO78" s="27">
        <v>0</v>
      </c>
      <c r="AP78" s="36">
        <v>0</v>
      </c>
      <c r="AQ78" s="26">
        <v>0</v>
      </c>
      <c r="AR78" s="26">
        <v>0</v>
      </c>
      <c r="AS78" s="27">
        <v>0</v>
      </c>
      <c r="AT78" s="36">
        <v>0</v>
      </c>
      <c r="AU78" s="26">
        <v>0</v>
      </c>
      <c r="AV78" s="26">
        <v>0</v>
      </c>
      <c r="AW78" s="27">
        <v>0</v>
      </c>
      <c r="AX78" s="36">
        <v>0</v>
      </c>
      <c r="AY78" s="26">
        <v>0</v>
      </c>
      <c r="AZ78" s="26">
        <v>0</v>
      </c>
      <c r="BA78" s="27">
        <v>0</v>
      </c>
      <c r="BB78" s="36">
        <v>0</v>
      </c>
      <c r="BC78" s="26">
        <v>0</v>
      </c>
      <c r="BD78" s="26">
        <v>0</v>
      </c>
      <c r="BE78" s="27">
        <v>0</v>
      </c>
      <c r="BF78" s="36">
        <v>0</v>
      </c>
      <c r="BG78" s="26">
        <v>0</v>
      </c>
      <c r="BH78" s="26">
        <v>0</v>
      </c>
      <c r="BI78" s="27">
        <v>0</v>
      </c>
      <c r="BJ78" s="36">
        <v>0</v>
      </c>
      <c r="BK78" s="26">
        <v>0</v>
      </c>
      <c r="BL78" s="26">
        <v>0</v>
      </c>
      <c r="BM78" s="27">
        <v>0</v>
      </c>
      <c r="BN78" s="36">
        <v>0</v>
      </c>
      <c r="BO78" s="26">
        <v>0</v>
      </c>
      <c r="BP78" s="26">
        <v>0</v>
      </c>
      <c r="BQ78" s="27">
        <v>0</v>
      </c>
      <c r="BR78" s="36">
        <v>0</v>
      </c>
      <c r="BS78" s="26">
        <v>0</v>
      </c>
      <c r="BT78" s="26">
        <v>0</v>
      </c>
      <c r="BU78" s="27">
        <v>0</v>
      </c>
      <c r="BV78" s="36">
        <v>0</v>
      </c>
      <c r="BW78" s="26">
        <v>0</v>
      </c>
      <c r="BX78" s="26">
        <v>0</v>
      </c>
      <c r="BY78" s="27">
        <v>0</v>
      </c>
      <c r="BZ78" s="36">
        <v>0</v>
      </c>
      <c r="CA78" s="26">
        <v>0</v>
      </c>
      <c r="CB78" s="26">
        <v>0</v>
      </c>
      <c r="CC78" s="27">
        <v>0</v>
      </c>
      <c r="CD78" s="36">
        <v>0</v>
      </c>
      <c r="CE78" s="26">
        <v>0</v>
      </c>
      <c r="CF78" s="26">
        <v>0</v>
      </c>
      <c r="CG78" s="27">
        <v>0</v>
      </c>
      <c r="CH78" s="36">
        <v>0</v>
      </c>
      <c r="CI78" s="26">
        <v>0</v>
      </c>
      <c r="CJ78" s="26">
        <v>0</v>
      </c>
      <c r="CK78" s="27">
        <v>0</v>
      </c>
      <c r="CL78" s="36">
        <v>0</v>
      </c>
      <c r="CM78" s="26">
        <v>0</v>
      </c>
      <c r="CN78" s="26">
        <v>0</v>
      </c>
      <c r="CO78" s="27">
        <v>0</v>
      </c>
      <c r="CP78" s="36">
        <v>0</v>
      </c>
      <c r="CQ78" s="26">
        <v>0</v>
      </c>
      <c r="CR78" s="26">
        <v>0</v>
      </c>
      <c r="CS78" s="27">
        <v>0</v>
      </c>
      <c r="CT78" s="36">
        <v>0</v>
      </c>
      <c r="CU78" s="26">
        <v>0</v>
      </c>
      <c r="CV78" s="26">
        <v>0</v>
      </c>
      <c r="CW78" s="27">
        <v>0</v>
      </c>
      <c r="CX78" s="36">
        <v>0</v>
      </c>
      <c r="CY78" s="26">
        <v>0</v>
      </c>
      <c r="CZ78" s="26">
        <v>0</v>
      </c>
      <c r="DA78" s="27">
        <v>0</v>
      </c>
      <c r="DB78" s="36">
        <v>0</v>
      </c>
      <c r="DC78" s="26">
        <v>0</v>
      </c>
      <c r="DD78" s="26">
        <v>0</v>
      </c>
      <c r="DE78" s="27">
        <v>0</v>
      </c>
      <c r="DF78" s="36">
        <v>9</v>
      </c>
      <c r="DG78" s="26">
        <v>4816.2535714285705</v>
      </c>
      <c r="DH78" s="26">
        <v>4816.2535714285705</v>
      </c>
      <c r="DI78" s="27">
        <v>40135.446428571428</v>
      </c>
      <c r="DJ78" s="36">
        <v>12</v>
      </c>
      <c r="DK78" s="26">
        <v>6421.6714285714279</v>
      </c>
      <c r="DL78" s="26">
        <v>11237.924999999999</v>
      </c>
      <c r="DM78" s="27">
        <v>33713.774999999994</v>
      </c>
      <c r="DN78" s="36">
        <v>12</v>
      </c>
      <c r="DO78" s="26">
        <v>6421.6714285714279</v>
      </c>
      <c r="DP78" s="26">
        <v>17659.596428571429</v>
      </c>
      <c r="DQ78" s="27">
        <v>27292.103571428568</v>
      </c>
      <c r="DR78" s="36">
        <v>12</v>
      </c>
      <c r="DS78" s="26">
        <v>6421.6714285714279</v>
      </c>
      <c r="DT78" s="26">
        <v>24081.267857142855</v>
      </c>
      <c r="DU78" s="27">
        <v>20870.432142857142</v>
      </c>
      <c r="DV78" s="36">
        <v>12</v>
      </c>
      <c r="DW78" s="26">
        <v>6421.6714285714279</v>
      </c>
      <c r="DX78" s="26">
        <v>30502.939285714281</v>
      </c>
      <c r="DY78" s="27">
        <v>14448.760714285716</v>
      </c>
      <c r="DZ78" s="36">
        <v>12</v>
      </c>
      <c r="EA78" s="26">
        <v>6421.6714285714279</v>
      </c>
      <c r="EB78" s="26">
        <v>36924.610714285707</v>
      </c>
      <c r="EC78" s="27">
        <v>8027.0892857142899</v>
      </c>
      <c r="ED78" s="36">
        <v>12</v>
      </c>
      <c r="EE78" s="26">
        <v>6421.6714285714279</v>
      </c>
      <c r="EF78" s="26">
        <v>44951.700000000004</v>
      </c>
      <c r="EG78" s="27">
        <v>0</v>
      </c>
      <c r="EH78" s="36">
        <v>0</v>
      </c>
      <c r="EI78" s="26">
        <v>0</v>
      </c>
      <c r="EJ78" s="26">
        <v>44951.700000000004</v>
      </c>
      <c r="EK78" s="27">
        <v>0</v>
      </c>
      <c r="EL78" s="36" cm="1">
        <f t="array" ref="EL78">+_xlfn.IFS(YEAR($A78)&gt;YEAR(EL$6),0,YEAR(EL$6)=YEAR($A78),13-MONTH($A78),AND(EK78&lt;$L78,YEAR(EL$6)=YEAR($B78)),IF(MONTH($B78)&lt;EK78/$M78,MONTH($B78),EK78/$M78),EK78&lt;$L78,EK78/$M78,YEAR(EL$6)=YEAR($B78),MONTH($B78),AND(YEAR(EL$6)&gt;YEAR($B78),NOT(ISBLANK($B78))),0,YEAR(EL$6)&gt;YEAR($A78),12,EL$6&lt;$A78,0,YEAR(EH$6)=YEAR($B78),0)</f>
        <v>0</v>
      </c>
      <c r="EM78" s="26">
        <f t="shared" si="10"/>
        <v>0</v>
      </c>
      <c r="EN78" s="26">
        <f t="shared" si="11"/>
        <v>44951.700000000004</v>
      </c>
      <c r="EO78" s="27">
        <f t="shared" si="12"/>
        <v>0</v>
      </c>
      <c r="EP78" s="28">
        <f t="shared" si="13"/>
        <v>0</v>
      </c>
      <c r="EQ78" s="34">
        <f t="shared" si="14"/>
        <v>0</v>
      </c>
      <c r="ES78" s="21">
        <f>IFERROR(IF(VLOOKUP(D78,'DIV CHANGE'!A:D,3,FALSE)="", E78, VLOOKUP(D78,'DIV CHANGE'!A:D,3,FALSE)), E78)</f>
        <v>2</v>
      </c>
      <c r="ET78" s="21" t="str">
        <f t="shared" si="15"/>
        <v>SAME</v>
      </c>
      <c r="EU78" s="24">
        <v>42839</v>
      </c>
    </row>
    <row r="79" spans="1:151" ht="12.75">
      <c r="A79" s="29">
        <v>43130</v>
      </c>
      <c r="B79" s="24"/>
      <c r="C79" s="35">
        <v>303</v>
      </c>
      <c r="D79" s="21" t="s">
        <v>178</v>
      </c>
      <c r="E79" s="21">
        <v>1</v>
      </c>
      <c r="F79" s="21" t="s">
        <v>179</v>
      </c>
      <c r="G79" s="21" t="s">
        <v>180</v>
      </c>
      <c r="H79" s="55">
        <v>42997.93</v>
      </c>
      <c r="I79" s="22">
        <v>7</v>
      </c>
      <c r="J79" s="25">
        <v>8000</v>
      </c>
      <c r="K79" s="25">
        <v>0</v>
      </c>
      <c r="L79" s="25">
        <f t="shared" si="8"/>
        <v>4999.704285714286</v>
      </c>
      <c r="M79" s="37">
        <f t="shared" si="9"/>
        <v>416.64202380952383</v>
      </c>
      <c r="N79" s="36">
        <v>0</v>
      </c>
      <c r="O79" s="26">
        <v>0</v>
      </c>
      <c r="P79" s="26">
        <v>0</v>
      </c>
      <c r="Q79" s="27">
        <v>0</v>
      </c>
      <c r="R79" s="36">
        <v>0</v>
      </c>
      <c r="S79" s="26">
        <v>0</v>
      </c>
      <c r="T79" s="26">
        <v>0</v>
      </c>
      <c r="U79" s="27">
        <v>0</v>
      </c>
      <c r="V79" s="36">
        <v>0</v>
      </c>
      <c r="W79" s="26">
        <v>0</v>
      </c>
      <c r="X79" s="26">
        <v>0</v>
      </c>
      <c r="Y79" s="27">
        <v>0</v>
      </c>
      <c r="Z79" s="36">
        <v>0</v>
      </c>
      <c r="AA79" s="26">
        <v>0</v>
      </c>
      <c r="AB79" s="26">
        <v>0</v>
      </c>
      <c r="AC79" s="27">
        <v>0</v>
      </c>
      <c r="AD79" s="36">
        <v>0</v>
      </c>
      <c r="AE79" s="26">
        <v>0</v>
      </c>
      <c r="AF79" s="26">
        <v>0</v>
      </c>
      <c r="AG79" s="27">
        <v>0</v>
      </c>
      <c r="AH79" s="36">
        <v>0</v>
      </c>
      <c r="AI79" s="26">
        <v>0</v>
      </c>
      <c r="AJ79" s="26">
        <v>0</v>
      </c>
      <c r="AK79" s="27">
        <v>0</v>
      </c>
      <c r="AL79" s="36">
        <v>0</v>
      </c>
      <c r="AM79" s="26">
        <v>0</v>
      </c>
      <c r="AN79" s="26">
        <v>0</v>
      </c>
      <c r="AO79" s="27">
        <v>0</v>
      </c>
      <c r="AP79" s="36">
        <v>0</v>
      </c>
      <c r="AQ79" s="26">
        <v>0</v>
      </c>
      <c r="AR79" s="26">
        <v>0</v>
      </c>
      <c r="AS79" s="27">
        <v>0</v>
      </c>
      <c r="AT79" s="36">
        <v>0</v>
      </c>
      <c r="AU79" s="26">
        <v>0</v>
      </c>
      <c r="AV79" s="26">
        <v>0</v>
      </c>
      <c r="AW79" s="27">
        <v>0</v>
      </c>
      <c r="AX79" s="36">
        <v>0</v>
      </c>
      <c r="AY79" s="26">
        <v>0</v>
      </c>
      <c r="AZ79" s="26">
        <v>0</v>
      </c>
      <c r="BA79" s="27">
        <v>0</v>
      </c>
      <c r="BB79" s="36">
        <v>0</v>
      </c>
      <c r="BC79" s="26">
        <v>0</v>
      </c>
      <c r="BD79" s="26">
        <v>0</v>
      </c>
      <c r="BE79" s="27">
        <v>0</v>
      </c>
      <c r="BF79" s="36">
        <v>0</v>
      </c>
      <c r="BG79" s="26">
        <v>0</v>
      </c>
      <c r="BH79" s="26">
        <v>0</v>
      </c>
      <c r="BI79" s="27">
        <v>0</v>
      </c>
      <c r="BJ79" s="36">
        <v>0</v>
      </c>
      <c r="BK79" s="26">
        <v>0</v>
      </c>
      <c r="BL79" s="26">
        <v>0</v>
      </c>
      <c r="BM79" s="27">
        <v>0</v>
      </c>
      <c r="BN79" s="36">
        <v>0</v>
      </c>
      <c r="BO79" s="26">
        <v>0</v>
      </c>
      <c r="BP79" s="26">
        <v>0</v>
      </c>
      <c r="BQ79" s="27">
        <v>0</v>
      </c>
      <c r="BR79" s="36">
        <v>0</v>
      </c>
      <c r="BS79" s="26">
        <v>0</v>
      </c>
      <c r="BT79" s="26">
        <v>0</v>
      </c>
      <c r="BU79" s="27">
        <v>0</v>
      </c>
      <c r="BV79" s="36">
        <v>0</v>
      </c>
      <c r="BW79" s="26">
        <v>0</v>
      </c>
      <c r="BX79" s="26">
        <v>0</v>
      </c>
      <c r="BY79" s="27">
        <v>0</v>
      </c>
      <c r="BZ79" s="36">
        <v>0</v>
      </c>
      <c r="CA79" s="26">
        <v>0</v>
      </c>
      <c r="CB79" s="26">
        <v>0</v>
      </c>
      <c r="CC79" s="27">
        <v>0</v>
      </c>
      <c r="CD79" s="36">
        <v>0</v>
      </c>
      <c r="CE79" s="26">
        <v>0</v>
      </c>
      <c r="CF79" s="26">
        <v>0</v>
      </c>
      <c r="CG79" s="27">
        <v>0</v>
      </c>
      <c r="CH79" s="36">
        <v>0</v>
      </c>
      <c r="CI79" s="26">
        <v>0</v>
      </c>
      <c r="CJ79" s="26">
        <v>0</v>
      </c>
      <c r="CK79" s="27">
        <v>0</v>
      </c>
      <c r="CL79" s="36">
        <v>0</v>
      </c>
      <c r="CM79" s="26">
        <v>0</v>
      </c>
      <c r="CN79" s="26">
        <v>0</v>
      </c>
      <c r="CO79" s="27">
        <v>0</v>
      </c>
      <c r="CP79" s="36">
        <v>0</v>
      </c>
      <c r="CQ79" s="26">
        <v>0</v>
      </c>
      <c r="CR79" s="26">
        <v>0</v>
      </c>
      <c r="CS79" s="27">
        <v>0</v>
      </c>
      <c r="CT79" s="36">
        <v>0</v>
      </c>
      <c r="CU79" s="26">
        <v>0</v>
      </c>
      <c r="CV79" s="26">
        <v>0</v>
      </c>
      <c r="CW79" s="27">
        <v>0</v>
      </c>
      <c r="CX79" s="36">
        <v>0</v>
      </c>
      <c r="CY79" s="26">
        <v>0</v>
      </c>
      <c r="CZ79" s="26">
        <v>0</v>
      </c>
      <c r="DA79" s="27">
        <v>0</v>
      </c>
      <c r="DB79" s="36">
        <v>0</v>
      </c>
      <c r="DC79" s="26">
        <v>0</v>
      </c>
      <c r="DD79" s="26">
        <v>0</v>
      </c>
      <c r="DE79" s="27">
        <v>0</v>
      </c>
      <c r="DF79" s="36">
        <v>0</v>
      </c>
      <c r="DG79" s="26">
        <v>0</v>
      </c>
      <c r="DH79" s="26">
        <v>0</v>
      </c>
      <c r="DI79" s="27">
        <v>0</v>
      </c>
      <c r="DJ79" s="36">
        <v>12</v>
      </c>
      <c r="DK79" s="26">
        <v>4999.704285714286</v>
      </c>
      <c r="DL79" s="26">
        <v>4999.704285714286</v>
      </c>
      <c r="DM79" s="27">
        <v>29998.225714285712</v>
      </c>
      <c r="DN79" s="36">
        <v>12</v>
      </c>
      <c r="DO79" s="26">
        <v>4999.704285714286</v>
      </c>
      <c r="DP79" s="26">
        <v>9999.408571428572</v>
      </c>
      <c r="DQ79" s="27">
        <v>24998.521428571428</v>
      </c>
      <c r="DR79" s="36">
        <v>12</v>
      </c>
      <c r="DS79" s="26">
        <v>4999.704285714286</v>
      </c>
      <c r="DT79" s="26">
        <v>14999.112857142858</v>
      </c>
      <c r="DU79" s="27">
        <v>19998.817142857144</v>
      </c>
      <c r="DV79" s="36">
        <v>12</v>
      </c>
      <c r="DW79" s="26">
        <v>4999.704285714286</v>
      </c>
      <c r="DX79" s="26">
        <v>19998.817142857144</v>
      </c>
      <c r="DY79" s="27">
        <v>14999.112857142856</v>
      </c>
      <c r="DZ79" s="36">
        <v>12</v>
      </c>
      <c r="EA79" s="26">
        <v>4999.704285714286</v>
      </c>
      <c r="EB79" s="26">
        <v>24998.521428571432</v>
      </c>
      <c r="EC79" s="27">
        <v>9999.4085714285684</v>
      </c>
      <c r="ED79" s="36">
        <v>12</v>
      </c>
      <c r="EE79" s="26">
        <v>4999.704285714286</v>
      </c>
      <c r="EF79" s="26">
        <v>29581.56</v>
      </c>
      <c r="EG79" s="27">
        <v>5416.369999999999</v>
      </c>
      <c r="EH79" s="36">
        <v>12</v>
      </c>
      <c r="EI79" s="26">
        <v>4999.704285714286</v>
      </c>
      <c r="EJ79" s="26">
        <v>34581.264285714286</v>
      </c>
      <c r="EK79" s="27">
        <v>416.67</v>
      </c>
      <c r="EL79" s="36" cm="1">
        <f t="array" ref="EL79">+_xlfn.IFS(YEAR($A79)&gt;YEAR(EL$6),0,YEAR(EL$6)=YEAR($A79),13-MONTH($A79),AND(EK79&lt;$L79,YEAR(EL$6)=YEAR($B79)),IF(MONTH($B79)&lt;EK79/$M79,MONTH($B79),EK79/$M79),EK79&lt;$L79,EK79/$M79,YEAR(EL$6)=YEAR($B79),MONTH($B79),AND(YEAR(EL$6)&gt;YEAR($B79),NOT(ISBLANK($B79))),0,YEAR(EL$6)&gt;YEAR($A79),12,EL$6&lt;$A79,0,YEAR(EH$6)=YEAR($B79),0)</f>
        <v>1.0000671468283981</v>
      </c>
      <c r="EM79" s="26">
        <f t="shared" si="10"/>
        <v>416.67</v>
      </c>
      <c r="EN79" s="26">
        <f t="shared" si="11"/>
        <v>34997.934285714284</v>
      </c>
      <c r="EO79" s="27">
        <f t="shared" si="12"/>
        <v>0</v>
      </c>
      <c r="EP79" s="28">
        <f t="shared" si="13"/>
        <v>0</v>
      </c>
      <c r="EQ79" s="34">
        <f t="shared" si="14"/>
        <v>416.67</v>
      </c>
      <c r="ES79" s="21">
        <f>IFERROR(IF(VLOOKUP(D79,'DIV CHANGE'!A:D,3,FALSE)="", E79, VLOOKUP(D79,'DIV CHANGE'!A:D,3,FALSE)), E79)</f>
        <v>1</v>
      </c>
      <c r="ET79" s="21" t="str">
        <f t="shared" si="15"/>
        <v>SAME</v>
      </c>
      <c r="EU79" s="24">
        <v>43130</v>
      </c>
    </row>
    <row r="80" spans="1:151" ht="12.75">
      <c r="A80" s="29">
        <v>43173</v>
      </c>
      <c r="B80" s="24"/>
      <c r="C80" s="35">
        <v>365</v>
      </c>
      <c r="D80" s="21" t="s">
        <v>181</v>
      </c>
      <c r="E80" s="21">
        <v>1</v>
      </c>
      <c r="F80" s="21" t="s">
        <v>179</v>
      </c>
      <c r="G80" s="21" t="s">
        <v>182</v>
      </c>
      <c r="H80" s="55">
        <v>10175.950000000001</v>
      </c>
      <c r="I80" s="22">
        <v>7</v>
      </c>
      <c r="J80" s="25">
        <v>100</v>
      </c>
      <c r="K80" s="25">
        <v>0</v>
      </c>
      <c r="L80" s="25">
        <f t="shared" si="8"/>
        <v>1439.4214285714286</v>
      </c>
      <c r="M80" s="37">
        <f t="shared" si="9"/>
        <v>119.95178571428572</v>
      </c>
      <c r="N80" s="36">
        <v>0</v>
      </c>
      <c r="O80" s="26">
        <v>0</v>
      </c>
      <c r="P80" s="26">
        <v>0</v>
      </c>
      <c r="Q80" s="27">
        <v>0</v>
      </c>
      <c r="R80" s="36">
        <v>0</v>
      </c>
      <c r="S80" s="26">
        <v>0</v>
      </c>
      <c r="T80" s="26">
        <v>0</v>
      </c>
      <c r="U80" s="27">
        <v>0</v>
      </c>
      <c r="V80" s="36">
        <v>0</v>
      </c>
      <c r="W80" s="26">
        <v>0</v>
      </c>
      <c r="X80" s="26">
        <v>0</v>
      </c>
      <c r="Y80" s="27">
        <v>0</v>
      </c>
      <c r="Z80" s="36">
        <v>0</v>
      </c>
      <c r="AA80" s="26">
        <v>0</v>
      </c>
      <c r="AB80" s="26">
        <v>0</v>
      </c>
      <c r="AC80" s="27">
        <v>0</v>
      </c>
      <c r="AD80" s="36">
        <v>0</v>
      </c>
      <c r="AE80" s="26">
        <v>0</v>
      </c>
      <c r="AF80" s="26">
        <v>0</v>
      </c>
      <c r="AG80" s="27">
        <v>0</v>
      </c>
      <c r="AH80" s="36">
        <v>0</v>
      </c>
      <c r="AI80" s="26">
        <v>0</v>
      </c>
      <c r="AJ80" s="26">
        <v>0</v>
      </c>
      <c r="AK80" s="27">
        <v>0</v>
      </c>
      <c r="AL80" s="36">
        <v>0</v>
      </c>
      <c r="AM80" s="26">
        <v>0</v>
      </c>
      <c r="AN80" s="26">
        <v>0</v>
      </c>
      <c r="AO80" s="27">
        <v>0</v>
      </c>
      <c r="AP80" s="36">
        <v>0</v>
      </c>
      <c r="AQ80" s="26">
        <v>0</v>
      </c>
      <c r="AR80" s="26">
        <v>0</v>
      </c>
      <c r="AS80" s="27">
        <v>0</v>
      </c>
      <c r="AT80" s="36">
        <v>0</v>
      </c>
      <c r="AU80" s="26">
        <v>0</v>
      </c>
      <c r="AV80" s="26">
        <v>0</v>
      </c>
      <c r="AW80" s="27">
        <v>0</v>
      </c>
      <c r="AX80" s="36">
        <v>0</v>
      </c>
      <c r="AY80" s="26">
        <v>0</v>
      </c>
      <c r="AZ80" s="26">
        <v>0</v>
      </c>
      <c r="BA80" s="27">
        <v>0</v>
      </c>
      <c r="BB80" s="36">
        <v>0</v>
      </c>
      <c r="BC80" s="26">
        <v>0</v>
      </c>
      <c r="BD80" s="26">
        <v>0</v>
      </c>
      <c r="BE80" s="27">
        <v>0</v>
      </c>
      <c r="BF80" s="36">
        <v>0</v>
      </c>
      <c r="BG80" s="26">
        <v>0</v>
      </c>
      <c r="BH80" s="26">
        <v>0</v>
      </c>
      <c r="BI80" s="27">
        <v>0</v>
      </c>
      <c r="BJ80" s="36">
        <v>0</v>
      </c>
      <c r="BK80" s="26">
        <v>0</v>
      </c>
      <c r="BL80" s="26">
        <v>0</v>
      </c>
      <c r="BM80" s="27">
        <v>0</v>
      </c>
      <c r="BN80" s="36">
        <v>0</v>
      </c>
      <c r="BO80" s="26">
        <v>0</v>
      </c>
      <c r="BP80" s="26">
        <v>0</v>
      </c>
      <c r="BQ80" s="27">
        <v>0</v>
      </c>
      <c r="BR80" s="36">
        <v>0</v>
      </c>
      <c r="BS80" s="26">
        <v>0</v>
      </c>
      <c r="BT80" s="26">
        <v>0</v>
      </c>
      <c r="BU80" s="27">
        <v>0</v>
      </c>
      <c r="BV80" s="36">
        <v>0</v>
      </c>
      <c r="BW80" s="26">
        <v>0</v>
      </c>
      <c r="BX80" s="26">
        <v>0</v>
      </c>
      <c r="BY80" s="27">
        <v>0</v>
      </c>
      <c r="BZ80" s="36">
        <v>0</v>
      </c>
      <c r="CA80" s="26">
        <v>0</v>
      </c>
      <c r="CB80" s="26">
        <v>0</v>
      </c>
      <c r="CC80" s="27">
        <v>0</v>
      </c>
      <c r="CD80" s="36">
        <v>0</v>
      </c>
      <c r="CE80" s="26">
        <v>0</v>
      </c>
      <c r="CF80" s="26">
        <v>0</v>
      </c>
      <c r="CG80" s="27">
        <v>0</v>
      </c>
      <c r="CH80" s="36">
        <v>0</v>
      </c>
      <c r="CI80" s="26">
        <v>0</v>
      </c>
      <c r="CJ80" s="26">
        <v>0</v>
      </c>
      <c r="CK80" s="27">
        <v>0</v>
      </c>
      <c r="CL80" s="36">
        <v>0</v>
      </c>
      <c r="CM80" s="26">
        <v>0</v>
      </c>
      <c r="CN80" s="26">
        <v>0</v>
      </c>
      <c r="CO80" s="27">
        <v>0</v>
      </c>
      <c r="CP80" s="36">
        <v>0</v>
      </c>
      <c r="CQ80" s="26">
        <v>0</v>
      </c>
      <c r="CR80" s="26">
        <v>0</v>
      </c>
      <c r="CS80" s="27">
        <v>0</v>
      </c>
      <c r="CT80" s="36">
        <v>0</v>
      </c>
      <c r="CU80" s="26">
        <v>0</v>
      </c>
      <c r="CV80" s="26">
        <v>0</v>
      </c>
      <c r="CW80" s="27">
        <v>0</v>
      </c>
      <c r="CX80" s="36">
        <v>0</v>
      </c>
      <c r="CY80" s="26">
        <v>0</v>
      </c>
      <c r="CZ80" s="26">
        <v>0</v>
      </c>
      <c r="DA80" s="27">
        <v>0</v>
      </c>
      <c r="DB80" s="36">
        <v>0</v>
      </c>
      <c r="DC80" s="26">
        <v>0</v>
      </c>
      <c r="DD80" s="26">
        <v>0</v>
      </c>
      <c r="DE80" s="27">
        <v>0</v>
      </c>
      <c r="DF80" s="36">
        <v>0</v>
      </c>
      <c r="DG80" s="26">
        <v>0</v>
      </c>
      <c r="DH80" s="26">
        <v>0</v>
      </c>
      <c r="DI80" s="27">
        <v>0</v>
      </c>
      <c r="DJ80" s="36">
        <v>10</v>
      </c>
      <c r="DK80" s="26">
        <v>1199.5178571428571</v>
      </c>
      <c r="DL80" s="26">
        <v>1199.5178571428571</v>
      </c>
      <c r="DM80" s="27">
        <v>8876.4321428571438</v>
      </c>
      <c r="DN80" s="36">
        <v>12</v>
      </c>
      <c r="DO80" s="26">
        <v>1439.4214285714286</v>
      </c>
      <c r="DP80" s="26">
        <v>2638.9392857142857</v>
      </c>
      <c r="DQ80" s="27">
        <v>7437.010714285715</v>
      </c>
      <c r="DR80" s="36">
        <v>12</v>
      </c>
      <c r="DS80" s="26">
        <v>1439.4214285714286</v>
      </c>
      <c r="DT80" s="26">
        <v>4078.3607142857145</v>
      </c>
      <c r="DU80" s="27">
        <v>5997.5892857142862</v>
      </c>
      <c r="DV80" s="36">
        <v>12</v>
      </c>
      <c r="DW80" s="26">
        <v>1439.4214285714286</v>
      </c>
      <c r="DX80" s="26">
        <v>5517.7821428571433</v>
      </c>
      <c r="DY80" s="27">
        <v>4558.1678571428574</v>
      </c>
      <c r="DZ80" s="36">
        <v>12</v>
      </c>
      <c r="EA80" s="26">
        <v>1439.4214285714286</v>
      </c>
      <c r="EB80" s="26">
        <v>6957.2035714285721</v>
      </c>
      <c r="EC80" s="27">
        <v>3118.7464285714286</v>
      </c>
      <c r="ED80" s="36">
        <v>12</v>
      </c>
      <c r="EE80" s="26">
        <v>1439.4214285714286</v>
      </c>
      <c r="EF80" s="26">
        <v>8396.619999999999</v>
      </c>
      <c r="EG80" s="27">
        <v>1679.3300000000017</v>
      </c>
      <c r="EH80" s="36">
        <v>12</v>
      </c>
      <c r="EI80" s="26">
        <v>1439.4214285714286</v>
      </c>
      <c r="EJ80" s="26">
        <v>9836.0414285714269</v>
      </c>
      <c r="EK80" s="27">
        <v>239.91</v>
      </c>
      <c r="EL80" s="36" cm="1">
        <f t="array" ref="EL80">+_xlfn.IFS(YEAR($A80)&gt;YEAR(EL$6),0,YEAR(EL$6)=YEAR($A80),13-MONTH($A80),AND(EK80&lt;$L80,YEAR(EL$6)=YEAR($B80)),IF(MONTH($B80)&lt;EK80/$M80,MONTH($B80),EK80/$M80),EK80&lt;$L80,EK80/$M80,YEAR(EL$6)=YEAR($B80),MONTH($B80),AND(YEAR(EL$6)&gt;YEAR($B80),NOT(ISBLANK($B80))),0,YEAR(EL$6)&gt;YEAR($A80),12,EL$6&lt;$A80,0,YEAR(EH$6)=YEAR($B80),0)</f>
        <v>2.0000535929614576</v>
      </c>
      <c r="EM80" s="26">
        <f t="shared" si="10"/>
        <v>239.91</v>
      </c>
      <c r="EN80" s="26">
        <f t="shared" si="11"/>
        <v>10075.951428571427</v>
      </c>
      <c r="EO80" s="27">
        <f t="shared" si="12"/>
        <v>0</v>
      </c>
      <c r="EP80" s="28">
        <f t="shared" si="13"/>
        <v>0</v>
      </c>
      <c r="EQ80" s="34">
        <f t="shared" si="14"/>
        <v>239.91</v>
      </c>
      <c r="ES80" s="21">
        <f>IFERROR(IF(VLOOKUP(D80,'DIV CHANGE'!A:D,3,FALSE)="", E80, VLOOKUP(D80,'DIV CHANGE'!A:D,3,FALSE)), E80)</f>
        <v>1</v>
      </c>
      <c r="ET80" s="21" t="str">
        <f t="shared" si="15"/>
        <v>SAME</v>
      </c>
      <c r="EU80" s="24">
        <v>43173</v>
      </c>
    </row>
    <row r="81" spans="1:151" ht="12.75">
      <c r="A81" s="29">
        <v>43070</v>
      </c>
      <c r="B81" s="24"/>
      <c r="C81" s="35">
        <v>283</v>
      </c>
      <c r="D81" s="21" t="s">
        <v>183</v>
      </c>
      <c r="E81" s="21">
        <v>4</v>
      </c>
      <c r="F81" s="21" t="s">
        <v>100</v>
      </c>
      <c r="G81" s="21" t="s">
        <v>184</v>
      </c>
      <c r="H81" s="55">
        <v>37344</v>
      </c>
      <c r="I81" s="22">
        <v>10</v>
      </c>
      <c r="J81" s="25">
        <v>5000</v>
      </c>
      <c r="K81" s="25">
        <v>0</v>
      </c>
      <c r="L81" s="25">
        <f t="shared" si="8"/>
        <v>3234.4</v>
      </c>
      <c r="M81" s="37">
        <f t="shared" si="9"/>
        <v>269.53333333333336</v>
      </c>
      <c r="N81" s="36">
        <v>0</v>
      </c>
      <c r="O81" s="26">
        <v>0</v>
      </c>
      <c r="P81" s="26">
        <v>0</v>
      </c>
      <c r="Q81" s="27">
        <v>0</v>
      </c>
      <c r="R81" s="36">
        <v>0</v>
      </c>
      <c r="S81" s="26">
        <v>0</v>
      </c>
      <c r="T81" s="26">
        <v>0</v>
      </c>
      <c r="U81" s="27">
        <v>0</v>
      </c>
      <c r="V81" s="36">
        <v>0</v>
      </c>
      <c r="W81" s="26">
        <v>0</v>
      </c>
      <c r="X81" s="26">
        <v>0</v>
      </c>
      <c r="Y81" s="27">
        <v>0</v>
      </c>
      <c r="Z81" s="36">
        <v>0</v>
      </c>
      <c r="AA81" s="26">
        <v>0</v>
      </c>
      <c r="AB81" s="26">
        <v>0</v>
      </c>
      <c r="AC81" s="27">
        <v>0</v>
      </c>
      <c r="AD81" s="36">
        <v>0</v>
      </c>
      <c r="AE81" s="26">
        <v>0</v>
      </c>
      <c r="AF81" s="26">
        <v>0</v>
      </c>
      <c r="AG81" s="27">
        <v>0</v>
      </c>
      <c r="AH81" s="36">
        <v>0</v>
      </c>
      <c r="AI81" s="26">
        <v>0</v>
      </c>
      <c r="AJ81" s="26">
        <v>0</v>
      </c>
      <c r="AK81" s="27">
        <v>0</v>
      </c>
      <c r="AL81" s="36">
        <v>0</v>
      </c>
      <c r="AM81" s="26">
        <v>0</v>
      </c>
      <c r="AN81" s="26">
        <v>0</v>
      </c>
      <c r="AO81" s="27">
        <v>0</v>
      </c>
      <c r="AP81" s="36">
        <v>0</v>
      </c>
      <c r="AQ81" s="26">
        <v>0</v>
      </c>
      <c r="AR81" s="26">
        <v>0</v>
      </c>
      <c r="AS81" s="27">
        <v>0</v>
      </c>
      <c r="AT81" s="36">
        <v>0</v>
      </c>
      <c r="AU81" s="26">
        <v>0</v>
      </c>
      <c r="AV81" s="26">
        <v>0</v>
      </c>
      <c r="AW81" s="27">
        <v>0</v>
      </c>
      <c r="AX81" s="36">
        <v>0</v>
      </c>
      <c r="AY81" s="26">
        <v>0</v>
      </c>
      <c r="AZ81" s="26">
        <v>0</v>
      </c>
      <c r="BA81" s="27">
        <v>0</v>
      </c>
      <c r="BB81" s="36">
        <v>0</v>
      </c>
      <c r="BC81" s="26">
        <v>0</v>
      </c>
      <c r="BD81" s="26">
        <v>0</v>
      </c>
      <c r="BE81" s="27">
        <v>0</v>
      </c>
      <c r="BF81" s="36">
        <v>0</v>
      </c>
      <c r="BG81" s="26">
        <v>0</v>
      </c>
      <c r="BH81" s="26">
        <v>0</v>
      </c>
      <c r="BI81" s="27">
        <v>0</v>
      </c>
      <c r="BJ81" s="36">
        <v>0</v>
      </c>
      <c r="BK81" s="26">
        <v>0</v>
      </c>
      <c r="BL81" s="26">
        <v>0</v>
      </c>
      <c r="BM81" s="27">
        <v>0</v>
      </c>
      <c r="BN81" s="36">
        <v>0</v>
      </c>
      <c r="BO81" s="26">
        <v>0</v>
      </c>
      <c r="BP81" s="26">
        <v>0</v>
      </c>
      <c r="BQ81" s="27">
        <v>0</v>
      </c>
      <c r="BR81" s="36">
        <v>0</v>
      </c>
      <c r="BS81" s="26">
        <v>0</v>
      </c>
      <c r="BT81" s="26">
        <v>0</v>
      </c>
      <c r="BU81" s="27">
        <v>0</v>
      </c>
      <c r="BV81" s="36">
        <v>0</v>
      </c>
      <c r="BW81" s="26">
        <v>0</v>
      </c>
      <c r="BX81" s="26">
        <v>0</v>
      </c>
      <c r="BY81" s="27">
        <v>0</v>
      </c>
      <c r="BZ81" s="36">
        <v>0</v>
      </c>
      <c r="CA81" s="26">
        <v>0</v>
      </c>
      <c r="CB81" s="26">
        <v>0</v>
      </c>
      <c r="CC81" s="27">
        <v>0</v>
      </c>
      <c r="CD81" s="36">
        <v>0</v>
      </c>
      <c r="CE81" s="26">
        <v>0</v>
      </c>
      <c r="CF81" s="26">
        <v>0</v>
      </c>
      <c r="CG81" s="27">
        <v>0</v>
      </c>
      <c r="CH81" s="36">
        <v>0</v>
      </c>
      <c r="CI81" s="26">
        <v>0</v>
      </c>
      <c r="CJ81" s="26">
        <v>0</v>
      </c>
      <c r="CK81" s="27">
        <v>0</v>
      </c>
      <c r="CL81" s="36">
        <v>0</v>
      </c>
      <c r="CM81" s="26">
        <v>0</v>
      </c>
      <c r="CN81" s="26">
        <v>0</v>
      </c>
      <c r="CO81" s="27">
        <v>0</v>
      </c>
      <c r="CP81" s="36">
        <v>0</v>
      </c>
      <c r="CQ81" s="26">
        <v>0</v>
      </c>
      <c r="CR81" s="26">
        <v>0</v>
      </c>
      <c r="CS81" s="27">
        <v>0</v>
      </c>
      <c r="CT81" s="36">
        <v>0</v>
      </c>
      <c r="CU81" s="26">
        <v>0</v>
      </c>
      <c r="CV81" s="26">
        <v>0</v>
      </c>
      <c r="CW81" s="27">
        <v>0</v>
      </c>
      <c r="CX81" s="36">
        <v>0</v>
      </c>
      <c r="CY81" s="26">
        <v>0</v>
      </c>
      <c r="CZ81" s="26">
        <v>0</v>
      </c>
      <c r="DA81" s="27">
        <v>0</v>
      </c>
      <c r="DB81" s="36">
        <v>0</v>
      </c>
      <c r="DC81" s="26">
        <v>0</v>
      </c>
      <c r="DD81" s="26">
        <v>0</v>
      </c>
      <c r="DE81" s="27">
        <v>0</v>
      </c>
      <c r="DF81" s="36">
        <v>1</v>
      </c>
      <c r="DG81" s="26">
        <v>269.53333333333336</v>
      </c>
      <c r="DH81" s="26">
        <v>269.53333333333336</v>
      </c>
      <c r="DI81" s="27">
        <v>32074.466666666667</v>
      </c>
      <c r="DJ81" s="36">
        <v>12</v>
      </c>
      <c r="DK81" s="26">
        <v>3234.4000000000005</v>
      </c>
      <c r="DL81" s="26">
        <v>3503.9333333333338</v>
      </c>
      <c r="DM81" s="27">
        <v>28840.066666666666</v>
      </c>
      <c r="DN81" s="36">
        <v>12</v>
      </c>
      <c r="DO81" s="26">
        <v>3234.4000000000005</v>
      </c>
      <c r="DP81" s="26">
        <v>6738.3333333333339</v>
      </c>
      <c r="DQ81" s="27">
        <v>25605.666666666664</v>
      </c>
      <c r="DR81" s="36">
        <v>12</v>
      </c>
      <c r="DS81" s="26">
        <v>3234.4000000000005</v>
      </c>
      <c r="DT81" s="26">
        <v>9972.7333333333336</v>
      </c>
      <c r="DU81" s="27">
        <v>22371.266666666666</v>
      </c>
      <c r="DV81" s="36">
        <v>12</v>
      </c>
      <c r="DW81" s="26">
        <v>3234.4000000000005</v>
      </c>
      <c r="DX81" s="26">
        <v>13207.133333333335</v>
      </c>
      <c r="DY81" s="27">
        <v>19136.866666666665</v>
      </c>
      <c r="DZ81" s="36">
        <v>12</v>
      </c>
      <c r="EA81" s="26">
        <v>3234.4000000000005</v>
      </c>
      <c r="EB81" s="26">
        <v>16441.533333333336</v>
      </c>
      <c r="EC81" s="27">
        <v>15902.466666666664</v>
      </c>
      <c r="ED81" s="36">
        <v>12</v>
      </c>
      <c r="EE81" s="26">
        <v>3234.4000000000005</v>
      </c>
      <c r="EF81" s="26">
        <v>19675.93</v>
      </c>
      <c r="EG81" s="27">
        <v>12668.07</v>
      </c>
      <c r="EH81" s="36">
        <v>12</v>
      </c>
      <c r="EI81" s="26">
        <v>3234.4000000000005</v>
      </c>
      <c r="EJ81" s="26">
        <v>22910.33</v>
      </c>
      <c r="EK81" s="27">
        <v>9433.67</v>
      </c>
      <c r="EL81" s="36" cm="1">
        <f t="array" ref="EL81">+_xlfn.IFS(YEAR($A81)&gt;YEAR(EL$6),0,YEAR(EL$6)=YEAR($A81),13-MONTH($A81),AND(EK81&lt;$L81,YEAR(EL$6)=YEAR($B81)),IF(MONTH($B81)&lt;EK81/$M81,MONTH($B81),EK81/$M81),EK81&lt;$L81,EK81/$M81,YEAR(EL$6)=YEAR($B81),MONTH($B81),AND(YEAR(EL$6)&gt;YEAR($B81),NOT(ISBLANK($B81))),0,YEAR(EL$6)&gt;YEAR($A81),12,EL$6&lt;$A81,0,YEAR(EH$6)=YEAR($B81),0)</f>
        <v>12</v>
      </c>
      <c r="EM81" s="26">
        <f t="shared" si="10"/>
        <v>3234.4000000000005</v>
      </c>
      <c r="EN81" s="26">
        <f t="shared" si="11"/>
        <v>26144.730000000003</v>
      </c>
      <c r="EO81" s="27">
        <f t="shared" si="12"/>
        <v>6199.27</v>
      </c>
      <c r="EP81" s="28">
        <f t="shared" si="13"/>
        <v>23.000012367054168</v>
      </c>
      <c r="EQ81" s="34">
        <f t="shared" si="14"/>
        <v>808.60000000000014</v>
      </c>
      <c r="ES81" s="21">
        <f>IFERROR(IF(VLOOKUP(D81,'DIV CHANGE'!A:D,3,FALSE)="", E81, VLOOKUP(D81,'DIV CHANGE'!A:D,3,FALSE)), E81)</f>
        <v>4</v>
      </c>
      <c r="ET81" s="21" t="str">
        <f t="shared" si="15"/>
        <v>SAME</v>
      </c>
      <c r="EU81" s="24">
        <v>43070</v>
      </c>
    </row>
    <row r="82" spans="1:151" ht="12.75">
      <c r="A82" s="29">
        <v>45348</v>
      </c>
      <c r="B82" s="24"/>
      <c r="C82" s="77"/>
      <c r="D82" s="21" t="s">
        <v>185</v>
      </c>
      <c r="E82" s="21">
        <v>1</v>
      </c>
      <c r="F82" s="21" t="s">
        <v>103</v>
      </c>
      <c r="G82" s="21" t="s">
        <v>186</v>
      </c>
      <c r="H82" s="55">
        <v>12733</v>
      </c>
      <c r="I82" s="22">
        <v>5</v>
      </c>
      <c r="J82" s="56">
        <v>0</v>
      </c>
      <c r="K82" s="56">
        <v>0</v>
      </c>
      <c r="L82" s="25">
        <f t="shared" si="8"/>
        <v>2546.6</v>
      </c>
      <c r="M82" s="37">
        <f t="shared" si="9"/>
        <v>212.21666666666667</v>
      </c>
      <c r="N82" s="36">
        <v>0</v>
      </c>
      <c r="O82" s="26">
        <v>0</v>
      </c>
      <c r="P82" s="26">
        <v>0</v>
      </c>
      <c r="Q82" s="27">
        <v>0</v>
      </c>
      <c r="R82" s="36">
        <v>0</v>
      </c>
      <c r="S82" s="26">
        <v>0</v>
      </c>
      <c r="T82" s="26">
        <v>0</v>
      </c>
      <c r="U82" s="27">
        <v>0</v>
      </c>
      <c r="V82" s="36">
        <v>0</v>
      </c>
      <c r="W82" s="26">
        <v>0</v>
      </c>
      <c r="X82" s="26">
        <v>0</v>
      </c>
      <c r="Y82" s="27">
        <v>0</v>
      </c>
      <c r="Z82" s="36">
        <v>0</v>
      </c>
      <c r="AA82" s="26">
        <v>0</v>
      </c>
      <c r="AB82" s="26">
        <v>0</v>
      </c>
      <c r="AC82" s="27">
        <v>0</v>
      </c>
      <c r="AD82" s="36">
        <v>0</v>
      </c>
      <c r="AE82" s="26">
        <v>0</v>
      </c>
      <c r="AF82" s="26">
        <v>0</v>
      </c>
      <c r="AG82" s="27">
        <v>0</v>
      </c>
      <c r="AH82" s="36">
        <v>0</v>
      </c>
      <c r="AI82" s="26">
        <v>0</v>
      </c>
      <c r="AJ82" s="26">
        <v>0</v>
      </c>
      <c r="AK82" s="27">
        <v>0</v>
      </c>
      <c r="AL82" s="36">
        <v>0</v>
      </c>
      <c r="AM82" s="26">
        <v>0</v>
      </c>
      <c r="AN82" s="26">
        <v>0</v>
      </c>
      <c r="AO82" s="27">
        <v>0</v>
      </c>
      <c r="AP82" s="36">
        <v>0</v>
      </c>
      <c r="AQ82" s="26">
        <v>0</v>
      </c>
      <c r="AR82" s="26">
        <v>0</v>
      </c>
      <c r="AS82" s="27">
        <v>0</v>
      </c>
      <c r="AT82" s="36">
        <v>0</v>
      </c>
      <c r="AU82" s="26">
        <v>0</v>
      </c>
      <c r="AV82" s="26">
        <v>0</v>
      </c>
      <c r="AW82" s="27">
        <v>0</v>
      </c>
      <c r="AX82" s="36">
        <v>0</v>
      </c>
      <c r="AY82" s="26">
        <v>0</v>
      </c>
      <c r="AZ82" s="26">
        <v>0</v>
      </c>
      <c r="BA82" s="27">
        <v>0</v>
      </c>
      <c r="BB82" s="36">
        <v>0</v>
      </c>
      <c r="BC82" s="26">
        <v>0</v>
      </c>
      <c r="BD82" s="26">
        <v>0</v>
      </c>
      <c r="BE82" s="27">
        <v>0</v>
      </c>
      <c r="BF82" s="36">
        <v>0</v>
      </c>
      <c r="BG82" s="26">
        <v>0</v>
      </c>
      <c r="BH82" s="26">
        <v>0</v>
      </c>
      <c r="BI82" s="27">
        <v>0</v>
      </c>
      <c r="BJ82" s="36">
        <v>0</v>
      </c>
      <c r="BK82" s="26">
        <v>0</v>
      </c>
      <c r="BL82" s="26">
        <v>0</v>
      </c>
      <c r="BM82" s="27">
        <v>0</v>
      </c>
      <c r="BN82" s="36">
        <v>0</v>
      </c>
      <c r="BO82" s="26">
        <v>0</v>
      </c>
      <c r="BP82" s="26">
        <v>0</v>
      </c>
      <c r="BQ82" s="27">
        <v>0</v>
      </c>
      <c r="BR82" s="36">
        <v>0</v>
      </c>
      <c r="BS82" s="26">
        <v>0</v>
      </c>
      <c r="BT82" s="26">
        <v>0</v>
      </c>
      <c r="BU82" s="27">
        <v>0</v>
      </c>
      <c r="BV82" s="36">
        <v>0</v>
      </c>
      <c r="BW82" s="26">
        <v>0</v>
      </c>
      <c r="BX82" s="26">
        <v>0</v>
      </c>
      <c r="BY82" s="27">
        <v>0</v>
      </c>
      <c r="BZ82" s="36">
        <v>0</v>
      </c>
      <c r="CA82" s="26">
        <v>0</v>
      </c>
      <c r="CB82" s="26">
        <v>0</v>
      </c>
      <c r="CC82" s="27">
        <v>0</v>
      </c>
      <c r="CD82" s="36">
        <v>0</v>
      </c>
      <c r="CE82" s="26">
        <v>0</v>
      </c>
      <c r="CF82" s="26">
        <v>0</v>
      </c>
      <c r="CG82" s="27">
        <v>0</v>
      </c>
      <c r="CH82" s="36">
        <v>0</v>
      </c>
      <c r="CI82" s="26">
        <v>0</v>
      </c>
      <c r="CJ82" s="26">
        <v>0</v>
      </c>
      <c r="CK82" s="27">
        <v>0</v>
      </c>
      <c r="CL82" s="36">
        <v>0</v>
      </c>
      <c r="CM82" s="26">
        <v>0</v>
      </c>
      <c r="CN82" s="26">
        <v>0</v>
      </c>
      <c r="CO82" s="27">
        <v>0</v>
      </c>
      <c r="CP82" s="36">
        <v>0</v>
      </c>
      <c r="CQ82" s="26">
        <v>0</v>
      </c>
      <c r="CR82" s="26">
        <v>0</v>
      </c>
      <c r="CS82" s="27">
        <v>0</v>
      </c>
      <c r="CT82" s="36">
        <v>0</v>
      </c>
      <c r="CU82" s="26">
        <v>0</v>
      </c>
      <c r="CV82" s="26">
        <v>0</v>
      </c>
      <c r="CW82" s="27">
        <v>0</v>
      </c>
      <c r="CX82" s="36">
        <v>0</v>
      </c>
      <c r="CY82" s="26">
        <v>0</v>
      </c>
      <c r="CZ82" s="26">
        <v>0</v>
      </c>
      <c r="DA82" s="27">
        <v>0</v>
      </c>
      <c r="DB82" s="36">
        <v>0</v>
      </c>
      <c r="DC82" s="26">
        <v>0</v>
      </c>
      <c r="DD82" s="26">
        <v>0</v>
      </c>
      <c r="DE82" s="27">
        <v>0</v>
      </c>
      <c r="DF82" s="36">
        <v>0</v>
      </c>
      <c r="DG82" s="26">
        <v>0</v>
      </c>
      <c r="DH82" s="26">
        <v>0</v>
      </c>
      <c r="DI82" s="27">
        <v>0</v>
      </c>
      <c r="DJ82" s="36">
        <v>0</v>
      </c>
      <c r="DK82" s="26">
        <v>0</v>
      </c>
      <c r="DL82" s="26">
        <v>0</v>
      </c>
      <c r="DM82" s="27">
        <v>0</v>
      </c>
      <c r="DN82" s="36">
        <v>0</v>
      </c>
      <c r="DO82" s="26">
        <v>0</v>
      </c>
      <c r="DP82" s="26">
        <v>0</v>
      </c>
      <c r="DQ82" s="27">
        <v>0</v>
      </c>
      <c r="DR82" s="36">
        <v>0</v>
      </c>
      <c r="DS82" s="26">
        <v>0</v>
      </c>
      <c r="DT82" s="26">
        <v>0</v>
      </c>
      <c r="DU82" s="27">
        <v>0</v>
      </c>
      <c r="DV82" s="36">
        <v>0</v>
      </c>
      <c r="DW82" s="26">
        <v>0</v>
      </c>
      <c r="DX82" s="26">
        <v>0</v>
      </c>
      <c r="DY82" s="27">
        <v>0</v>
      </c>
      <c r="DZ82" s="36">
        <v>0</v>
      </c>
      <c r="EA82" s="26">
        <v>0</v>
      </c>
      <c r="EB82" s="26">
        <v>0</v>
      </c>
      <c r="EC82" s="27">
        <v>0</v>
      </c>
      <c r="ED82" s="36">
        <v>0</v>
      </c>
      <c r="EE82" s="26">
        <v>0</v>
      </c>
      <c r="EF82" s="26">
        <v>0</v>
      </c>
      <c r="EG82" s="27">
        <v>0</v>
      </c>
      <c r="EH82" s="36">
        <v>10</v>
      </c>
      <c r="EI82" s="26">
        <v>2122.1666666666665</v>
      </c>
      <c r="EJ82" s="26">
        <v>2122.1666666666665</v>
      </c>
      <c r="EK82" s="27">
        <v>10610.83</v>
      </c>
      <c r="EL82" s="36" cm="1">
        <f t="array" ref="EL82">+_xlfn.IFS(YEAR($A82)&gt;YEAR(EL$6),0,YEAR(EL$6)=YEAR($A82),13-MONTH($A82),AND(EK82&lt;$L82,YEAR(EL$6)=YEAR($B82)),IF(MONTH($B82)&lt;EK82/$M82,MONTH($B82),EK82/$M82),EK82&lt;$L82,EK82/$M82,YEAR(EL$6)=YEAR($B82),MONTH($B82),AND(YEAR(EL$6)&gt;YEAR($B82),NOT(ISBLANK($B82))),0,YEAR(EL$6)&gt;YEAR($A82),12,EL$6&lt;$A82,0,YEAR(EH$6)=YEAR($B82),0)</f>
        <v>12</v>
      </c>
      <c r="EM82" s="26">
        <f t="shared" si="10"/>
        <v>2546.6</v>
      </c>
      <c r="EN82" s="26">
        <f t="shared" si="11"/>
        <v>4668.7666666666664</v>
      </c>
      <c r="EO82" s="27">
        <f t="shared" si="12"/>
        <v>8064.23</v>
      </c>
      <c r="EP82" s="28">
        <f t="shared" si="13"/>
        <v>37.999984292782528</v>
      </c>
      <c r="EQ82" s="34">
        <f t="shared" si="14"/>
        <v>636.65</v>
      </c>
      <c r="ES82" s="21">
        <f>IFERROR(IF(VLOOKUP(D82,'DIV CHANGE'!A:D,3,FALSE)="", E82, VLOOKUP(D82,'DIV CHANGE'!A:D,3,FALSE)), E82)</f>
        <v>1</v>
      </c>
      <c r="ET82" s="21" t="str">
        <f t="shared" si="15"/>
        <v>SAME</v>
      </c>
      <c r="EU82" s="24">
        <v>45348</v>
      </c>
    </row>
    <row r="83" spans="1:151" ht="12.75">
      <c r="A83" s="29">
        <v>40980</v>
      </c>
      <c r="B83" s="24"/>
      <c r="C83" s="35">
        <v>106</v>
      </c>
      <c r="D83" s="21" t="s">
        <v>187</v>
      </c>
      <c r="E83" s="21">
        <v>3</v>
      </c>
      <c r="F83" s="21" t="s">
        <v>100</v>
      </c>
      <c r="G83" s="21" t="s">
        <v>188</v>
      </c>
      <c r="H83" s="55">
        <v>19642.7</v>
      </c>
      <c r="I83" s="22">
        <v>10</v>
      </c>
      <c r="J83" s="25">
        <v>5000</v>
      </c>
      <c r="K83" s="25">
        <v>0</v>
      </c>
      <c r="L83" s="25">
        <f t="shared" si="8"/>
        <v>1464.27</v>
      </c>
      <c r="M83" s="37">
        <f t="shared" si="9"/>
        <v>122.02249999999999</v>
      </c>
      <c r="N83" s="36">
        <v>0</v>
      </c>
      <c r="O83" s="26">
        <v>0</v>
      </c>
      <c r="P83" s="26">
        <v>0</v>
      </c>
      <c r="Q83" s="27">
        <v>0</v>
      </c>
      <c r="R83" s="36">
        <v>0</v>
      </c>
      <c r="S83" s="26">
        <v>0</v>
      </c>
      <c r="T83" s="26">
        <v>0</v>
      </c>
      <c r="U83" s="27">
        <v>0</v>
      </c>
      <c r="V83" s="36">
        <v>0</v>
      </c>
      <c r="W83" s="26">
        <v>0</v>
      </c>
      <c r="X83" s="26">
        <v>0</v>
      </c>
      <c r="Y83" s="27">
        <v>0</v>
      </c>
      <c r="Z83" s="36">
        <v>0</v>
      </c>
      <c r="AA83" s="26">
        <v>0</v>
      </c>
      <c r="AB83" s="26">
        <v>0</v>
      </c>
      <c r="AC83" s="27">
        <v>0</v>
      </c>
      <c r="AD83" s="36">
        <v>0</v>
      </c>
      <c r="AE83" s="26">
        <v>0</v>
      </c>
      <c r="AF83" s="26">
        <v>0</v>
      </c>
      <c r="AG83" s="27">
        <v>0</v>
      </c>
      <c r="AH83" s="36">
        <v>0</v>
      </c>
      <c r="AI83" s="26">
        <v>0</v>
      </c>
      <c r="AJ83" s="26">
        <v>0</v>
      </c>
      <c r="AK83" s="27">
        <v>0</v>
      </c>
      <c r="AL83" s="36">
        <v>0</v>
      </c>
      <c r="AM83" s="26">
        <v>0</v>
      </c>
      <c r="AN83" s="26">
        <v>0</v>
      </c>
      <c r="AO83" s="27">
        <v>0</v>
      </c>
      <c r="AP83" s="36">
        <v>0</v>
      </c>
      <c r="AQ83" s="26">
        <v>0</v>
      </c>
      <c r="AR83" s="26">
        <v>0</v>
      </c>
      <c r="AS83" s="27">
        <v>0</v>
      </c>
      <c r="AT83" s="36">
        <v>0</v>
      </c>
      <c r="AU83" s="26">
        <v>0</v>
      </c>
      <c r="AV83" s="26">
        <v>0</v>
      </c>
      <c r="AW83" s="27">
        <v>0</v>
      </c>
      <c r="AX83" s="36">
        <v>0</v>
      </c>
      <c r="AY83" s="26">
        <v>0</v>
      </c>
      <c r="AZ83" s="26">
        <v>0</v>
      </c>
      <c r="BA83" s="27">
        <v>0</v>
      </c>
      <c r="BB83" s="36">
        <v>0</v>
      </c>
      <c r="BC83" s="26">
        <v>0</v>
      </c>
      <c r="BD83" s="26">
        <v>0</v>
      </c>
      <c r="BE83" s="27">
        <v>0</v>
      </c>
      <c r="BF83" s="36">
        <v>0</v>
      </c>
      <c r="BG83" s="26">
        <v>0</v>
      </c>
      <c r="BH83" s="26">
        <v>0</v>
      </c>
      <c r="BI83" s="27">
        <v>0</v>
      </c>
      <c r="BJ83" s="36">
        <v>0</v>
      </c>
      <c r="BK83" s="26">
        <v>0</v>
      </c>
      <c r="BL83" s="26">
        <v>0</v>
      </c>
      <c r="BM83" s="27">
        <v>0</v>
      </c>
      <c r="BN83" s="36">
        <v>0</v>
      </c>
      <c r="BO83" s="26">
        <v>0</v>
      </c>
      <c r="BP83" s="26">
        <v>0</v>
      </c>
      <c r="BQ83" s="27">
        <v>0</v>
      </c>
      <c r="BR83" s="36">
        <v>0</v>
      </c>
      <c r="BS83" s="26">
        <v>0</v>
      </c>
      <c r="BT83" s="26">
        <v>0</v>
      </c>
      <c r="BU83" s="27">
        <v>0</v>
      </c>
      <c r="BV83" s="36">
        <v>0</v>
      </c>
      <c r="BW83" s="26">
        <v>0</v>
      </c>
      <c r="BX83" s="26">
        <v>0</v>
      </c>
      <c r="BY83" s="27">
        <v>0</v>
      </c>
      <c r="BZ83" s="36">
        <v>0</v>
      </c>
      <c r="CA83" s="26">
        <v>0</v>
      </c>
      <c r="CB83" s="26">
        <v>0</v>
      </c>
      <c r="CC83" s="27">
        <v>0</v>
      </c>
      <c r="CD83" s="36">
        <v>0</v>
      </c>
      <c r="CE83" s="26">
        <v>0</v>
      </c>
      <c r="CF83" s="26">
        <v>0</v>
      </c>
      <c r="CG83" s="27">
        <v>0</v>
      </c>
      <c r="CH83" s="36">
        <v>0</v>
      </c>
      <c r="CI83" s="26">
        <v>0</v>
      </c>
      <c r="CJ83" s="26">
        <v>0</v>
      </c>
      <c r="CK83" s="27">
        <v>0</v>
      </c>
      <c r="CL83" s="36">
        <v>10</v>
      </c>
      <c r="CM83" s="26">
        <v>1220.2249999999999</v>
      </c>
      <c r="CN83" s="26">
        <v>1220.2249999999999</v>
      </c>
      <c r="CO83" s="27">
        <v>13422.475</v>
      </c>
      <c r="CP83" s="36">
        <v>12</v>
      </c>
      <c r="CQ83" s="26">
        <v>1464.27</v>
      </c>
      <c r="CR83" s="26">
        <v>2684.4949999999999</v>
      </c>
      <c r="CS83" s="27">
        <v>11958.205000000002</v>
      </c>
      <c r="CT83" s="36">
        <v>12</v>
      </c>
      <c r="CU83" s="26">
        <v>1464.27</v>
      </c>
      <c r="CV83" s="26">
        <v>4148.7649999999994</v>
      </c>
      <c r="CW83" s="27">
        <v>10493.935000000001</v>
      </c>
      <c r="CX83" s="36">
        <v>12</v>
      </c>
      <c r="CY83" s="26">
        <v>1464.27</v>
      </c>
      <c r="CZ83" s="26">
        <v>5613.0349999999999</v>
      </c>
      <c r="DA83" s="27">
        <v>9029.6650000000009</v>
      </c>
      <c r="DB83" s="36">
        <v>12</v>
      </c>
      <c r="DC83" s="26">
        <v>1464.27</v>
      </c>
      <c r="DD83" s="26">
        <v>7077.3050000000003</v>
      </c>
      <c r="DE83" s="27">
        <v>7565.3950000000004</v>
      </c>
      <c r="DF83" s="36">
        <v>12</v>
      </c>
      <c r="DG83" s="26">
        <v>1464.27</v>
      </c>
      <c r="DH83" s="26">
        <v>8541.5750000000007</v>
      </c>
      <c r="DI83" s="27">
        <v>6101.125</v>
      </c>
      <c r="DJ83" s="36">
        <v>12</v>
      </c>
      <c r="DK83" s="26">
        <v>1464.27</v>
      </c>
      <c r="DL83" s="26">
        <v>10005.845000000001</v>
      </c>
      <c r="DM83" s="27">
        <v>4636.8549999999996</v>
      </c>
      <c r="DN83" s="36">
        <v>12</v>
      </c>
      <c r="DO83" s="26">
        <v>1464.27</v>
      </c>
      <c r="DP83" s="26">
        <v>11470.115000000002</v>
      </c>
      <c r="DQ83" s="27">
        <v>3172.5849999999991</v>
      </c>
      <c r="DR83" s="36">
        <v>12</v>
      </c>
      <c r="DS83" s="26">
        <v>1464.27</v>
      </c>
      <c r="DT83" s="26">
        <v>12934.385000000002</v>
      </c>
      <c r="DU83" s="27">
        <v>1708.3149999999987</v>
      </c>
      <c r="DV83" s="36">
        <v>12</v>
      </c>
      <c r="DW83" s="26">
        <v>1464.27</v>
      </c>
      <c r="DX83" s="26">
        <v>14398.655000000002</v>
      </c>
      <c r="DY83" s="27">
        <v>244.04499999999825</v>
      </c>
      <c r="DZ83" s="36">
        <v>1.9999999999999858</v>
      </c>
      <c r="EA83" s="26">
        <v>244.04499999999825</v>
      </c>
      <c r="EB83" s="26">
        <v>14642.7</v>
      </c>
      <c r="EC83" s="27">
        <v>0</v>
      </c>
      <c r="ED83" s="36">
        <v>0</v>
      </c>
      <c r="EE83" s="26">
        <v>0</v>
      </c>
      <c r="EF83" s="26">
        <v>14642.7</v>
      </c>
      <c r="EG83" s="27">
        <v>0</v>
      </c>
      <c r="EH83" s="36">
        <v>0</v>
      </c>
      <c r="EI83" s="26">
        <v>0</v>
      </c>
      <c r="EJ83" s="26">
        <v>14642.7</v>
      </c>
      <c r="EK83" s="27">
        <v>0</v>
      </c>
      <c r="EL83" s="36" cm="1">
        <f t="array" ref="EL83">+_xlfn.IFS(YEAR($A83)&gt;YEAR(EL$6),0,YEAR(EL$6)=YEAR($A83),13-MONTH($A83),AND(EK83&lt;$L83,YEAR(EL$6)=YEAR($B83)),IF(MONTH($B83)&lt;EK83/$M83,MONTH($B83),EK83/$M83),EK83&lt;$L83,EK83/$M83,YEAR(EL$6)=YEAR($B83),MONTH($B83),AND(YEAR(EL$6)&gt;YEAR($B83),NOT(ISBLANK($B83))),0,YEAR(EL$6)&gt;YEAR($A83),12,EL$6&lt;$A83,0,YEAR(EH$6)=YEAR($B83),0)</f>
        <v>0</v>
      </c>
      <c r="EM83" s="26">
        <f t="shared" si="10"/>
        <v>0</v>
      </c>
      <c r="EN83" s="26">
        <f t="shared" si="11"/>
        <v>14642.7</v>
      </c>
      <c r="EO83" s="27">
        <f t="shared" si="12"/>
        <v>0</v>
      </c>
      <c r="EP83" s="28">
        <f t="shared" si="13"/>
        <v>0</v>
      </c>
      <c r="EQ83" s="34">
        <f t="shared" si="14"/>
        <v>0</v>
      </c>
      <c r="ES83" s="21">
        <f>IFERROR(IF(VLOOKUP(D83,'DIV CHANGE'!A:D,3,FALSE)="", E83, VLOOKUP(D83,'DIV CHANGE'!A:D,3,FALSE)), E83)</f>
        <v>3</v>
      </c>
      <c r="ET83" s="21" t="str">
        <f t="shared" si="15"/>
        <v>SAME</v>
      </c>
      <c r="EU83" s="24">
        <v>40980</v>
      </c>
    </row>
    <row r="84" spans="1:151" ht="12.75">
      <c r="A84" s="29">
        <v>41354</v>
      </c>
      <c r="B84" s="24"/>
      <c r="C84" s="35">
        <v>112</v>
      </c>
      <c r="D84" s="21" t="s">
        <v>189</v>
      </c>
      <c r="E84" s="21">
        <v>2</v>
      </c>
      <c r="F84" s="21" t="s">
        <v>100</v>
      </c>
      <c r="G84" s="21" t="s">
        <v>190</v>
      </c>
      <c r="H84" s="55">
        <v>22815</v>
      </c>
      <c r="I84" s="22">
        <v>7</v>
      </c>
      <c r="J84" s="25">
        <v>5000</v>
      </c>
      <c r="K84" s="25">
        <v>0</v>
      </c>
      <c r="L84" s="25">
        <f t="shared" si="8"/>
        <v>2545</v>
      </c>
      <c r="M84" s="37">
        <f t="shared" si="9"/>
        <v>212.08333333333334</v>
      </c>
      <c r="N84" s="36">
        <v>0</v>
      </c>
      <c r="O84" s="26">
        <v>0</v>
      </c>
      <c r="P84" s="26">
        <v>0</v>
      </c>
      <c r="Q84" s="27">
        <v>0</v>
      </c>
      <c r="R84" s="36">
        <v>0</v>
      </c>
      <c r="S84" s="26">
        <v>0</v>
      </c>
      <c r="T84" s="26">
        <v>0</v>
      </c>
      <c r="U84" s="27">
        <v>0</v>
      </c>
      <c r="V84" s="36">
        <v>0</v>
      </c>
      <c r="W84" s="26">
        <v>0</v>
      </c>
      <c r="X84" s="26">
        <v>0</v>
      </c>
      <c r="Y84" s="27">
        <v>0</v>
      </c>
      <c r="Z84" s="36">
        <v>0</v>
      </c>
      <c r="AA84" s="26">
        <v>0</v>
      </c>
      <c r="AB84" s="26">
        <v>0</v>
      </c>
      <c r="AC84" s="27">
        <v>0</v>
      </c>
      <c r="AD84" s="36">
        <v>0</v>
      </c>
      <c r="AE84" s="26">
        <v>0</v>
      </c>
      <c r="AF84" s="26">
        <v>0</v>
      </c>
      <c r="AG84" s="27">
        <v>0</v>
      </c>
      <c r="AH84" s="36">
        <v>0</v>
      </c>
      <c r="AI84" s="26">
        <v>0</v>
      </c>
      <c r="AJ84" s="26">
        <v>0</v>
      </c>
      <c r="AK84" s="27">
        <v>0</v>
      </c>
      <c r="AL84" s="36">
        <v>0</v>
      </c>
      <c r="AM84" s="26">
        <v>0</v>
      </c>
      <c r="AN84" s="26">
        <v>0</v>
      </c>
      <c r="AO84" s="27">
        <v>0</v>
      </c>
      <c r="AP84" s="36">
        <v>0</v>
      </c>
      <c r="AQ84" s="26">
        <v>0</v>
      </c>
      <c r="AR84" s="26">
        <v>0</v>
      </c>
      <c r="AS84" s="27">
        <v>0</v>
      </c>
      <c r="AT84" s="36">
        <v>0</v>
      </c>
      <c r="AU84" s="26">
        <v>0</v>
      </c>
      <c r="AV84" s="26">
        <v>0</v>
      </c>
      <c r="AW84" s="27">
        <v>0</v>
      </c>
      <c r="AX84" s="36">
        <v>0</v>
      </c>
      <c r="AY84" s="26">
        <v>0</v>
      </c>
      <c r="AZ84" s="26">
        <v>0</v>
      </c>
      <c r="BA84" s="27">
        <v>0</v>
      </c>
      <c r="BB84" s="36">
        <v>0</v>
      </c>
      <c r="BC84" s="26">
        <v>0</v>
      </c>
      <c r="BD84" s="26">
        <v>0</v>
      </c>
      <c r="BE84" s="27">
        <v>0</v>
      </c>
      <c r="BF84" s="36">
        <v>0</v>
      </c>
      <c r="BG84" s="26">
        <v>0</v>
      </c>
      <c r="BH84" s="26">
        <v>0</v>
      </c>
      <c r="BI84" s="27">
        <v>0</v>
      </c>
      <c r="BJ84" s="36">
        <v>0</v>
      </c>
      <c r="BK84" s="26">
        <v>0</v>
      </c>
      <c r="BL84" s="26">
        <v>0</v>
      </c>
      <c r="BM84" s="27">
        <v>0</v>
      </c>
      <c r="BN84" s="36">
        <v>0</v>
      </c>
      <c r="BO84" s="26">
        <v>0</v>
      </c>
      <c r="BP84" s="26">
        <v>0</v>
      </c>
      <c r="BQ84" s="27">
        <v>0</v>
      </c>
      <c r="BR84" s="36">
        <v>0</v>
      </c>
      <c r="BS84" s="26">
        <v>0</v>
      </c>
      <c r="BT84" s="26">
        <v>0</v>
      </c>
      <c r="BU84" s="27">
        <v>0</v>
      </c>
      <c r="BV84" s="36">
        <v>0</v>
      </c>
      <c r="BW84" s="26">
        <v>0</v>
      </c>
      <c r="BX84" s="26">
        <v>0</v>
      </c>
      <c r="BY84" s="27">
        <v>0</v>
      </c>
      <c r="BZ84" s="36">
        <v>0</v>
      </c>
      <c r="CA84" s="26">
        <v>0</v>
      </c>
      <c r="CB84" s="26">
        <v>0</v>
      </c>
      <c r="CC84" s="27">
        <v>0</v>
      </c>
      <c r="CD84" s="36">
        <v>0</v>
      </c>
      <c r="CE84" s="26">
        <v>0</v>
      </c>
      <c r="CF84" s="26">
        <v>0</v>
      </c>
      <c r="CG84" s="27">
        <v>0</v>
      </c>
      <c r="CH84" s="36">
        <v>0</v>
      </c>
      <c r="CI84" s="26">
        <v>0</v>
      </c>
      <c r="CJ84" s="26">
        <v>0</v>
      </c>
      <c r="CK84" s="27">
        <v>0</v>
      </c>
      <c r="CL84" s="36">
        <v>0</v>
      </c>
      <c r="CM84" s="26">
        <v>0</v>
      </c>
      <c r="CN84" s="26">
        <v>0</v>
      </c>
      <c r="CO84" s="27">
        <v>0</v>
      </c>
      <c r="CP84" s="36">
        <v>10</v>
      </c>
      <c r="CQ84" s="26">
        <v>2120.8333333333335</v>
      </c>
      <c r="CR84" s="26">
        <v>2120.8333333333335</v>
      </c>
      <c r="CS84" s="27">
        <v>15694.166666666666</v>
      </c>
      <c r="CT84" s="36">
        <v>12</v>
      </c>
      <c r="CU84" s="26">
        <v>2545</v>
      </c>
      <c r="CV84" s="26">
        <v>4665.8333333333339</v>
      </c>
      <c r="CW84" s="27">
        <v>13149.166666666666</v>
      </c>
      <c r="CX84" s="36">
        <v>12</v>
      </c>
      <c r="CY84" s="26">
        <v>2545</v>
      </c>
      <c r="CZ84" s="26">
        <v>7210.8333333333339</v>
      </c>
      <c r="DA84" s="27">
        <v>10604.166666666666</v>
      </c>
      <c r="DB84" s="36">
        <v>12</v>
      </c>
      <c r="DC84" s="26">
        <v>2545</v>
      </c>
      <c r="DD84" s="26">
        <v>9755.8333333333339</v>
      </c>
      <c r="DE84" s="27">
        <v>8059.1666666666661</v>
      </c>
      <c r="DF84" s="36">
        <v>12</v>
      </c>
      <c r="DG84" s="26">
        <v>2545</v>
      </c>
      <c r="DH84" s="26">
        <v>12300.833333333334</v>
      </c>
      <c r="DI84" s="27">
        <v>5514.1666666666661</v>
      </c>
      <c r="DJ84" s="36">
        <v>12</v>
      </c>
      <c r="DK84" s="26">
        <v>2545</v>
      </c>
      <c r="DL84" s="26">
        <v>14845.833333333334</v>
      </c>
      <c r="DM84" s="27">
        <v>2969.1666666666661</v>
      </c>
      <c r="DN84" s="36">
        <v>12</v>
      </c>
      <c r="DO84" s="26">
        <v>2545</v>
      </c>
      <c r="DP84" s="26">
        <v>17390.833333333336</v>
      </c>
      <c r="DQ84" s="27">
        <v>424.16666666666424</v>
      </c>
      <c r="DR84" s="36">
        <v>1.9999999999999885</v>
      </c>
      <c r="DS84" s="26">
        <v>424.16666666666424</v>
      </c>
      <c r="DT84" s="26">
        <v>17815</v>
      </c>
      <c r="DU84" s="27">
        <v>0</v>
      </c>
      <c r="DV84" s="36">
        <v>0</v>
      </c>
      <c r="DW84" s="26">
        <v>0</v>
      </c>
      <c r="DX84" s="26">
        <v>17815</v>
      </c>
      <c r="DY84" s="27">
        <v>0</v>
      </c>
      <c r="DZ84" s="36">
        <v>0</v>
      </c>
      <c r="EA84" s="26">
        <v>0</v>
      </c>
      <c r="EB84" s="26">
        <v>17815</v>
      </c>
      <c r="EC84" s="27">
        <v>0</v>
      </c>
      <c r="ED84" s="36">
        <v>0</v>
      </c>
      <c r="EE84" s="26">
        <v>0</v>
      </c>
      <c r="EF84" s="26">
        <v>17815</v>
      </c>
      <c r="EG84" s="27">
        <v>0</v>
      </c>
      <c r="EH84" s="36">
        <v>0</v>
      </c>
      <c r="EI84" s="26">
        <v>0</v>
      </c>
      <c r="EJ84" s="26">
        <v>17815</v>
      </c>
      <c r="EK84" s="27">
        <v>0</v>
      </c>
      <c r="EL84" s="36" cm="1">
        <f t="array" ref="EL84">+_xlfn.IFS(YEAR($A84)&gt;YEAR(EL$6),0,YEAR(EL$6)=YEAR($A84),13-MONTH($A84),AND(EK84&lt;$L84,YEAR(EL$6)=YEAR($B84)),IF(MONTH($B84)&lt;EK84/$M84,MONTH($B84),EK84/$M84),EK84&lt;$L84,EK84/$M84,YEAR(EL$6)=YEAR($B84),MONTH($B84),AND(YEAR(EL$6)&gt;YEAR($B84),NOT(ISBLANK($B84))),0,YEAR(EL$6)&gt;YEAR($A84),12,EL$6&lt;$A84,0,YEAR(EH$6)=YEAR($B84),0)</f>
        <v>0</v>
      </c>
      <c r="EM84" s="26">
        <f t="shared" si="10"/>
        <v>0</v>
      </c>
      <c r="EN84" s="26">
        <f t="shared" si="11"/>
        <v>17815</v>
      </c>
      <c r="EO84" s="27">
        <f t="shared" si="12"/>
        <v>0</v>
      </c>
      <c r="EP84" s="28">
        <f t="shared" si="13"/>
        <v>0</v>
      </c>
      <c r="EQ84" s="34">
        <f t="shared" si="14"/>
        <v>0</v>
      </c>
      <c r="ES84" s="21">
        <f>IFERROR(IF(VLOOKUP(D84,'DIV CHANGE'!A:D,3,FALSE)="", E84, VLOOKUP(D84,'DIV CHANGE'!A:D,3,FALSE)), E84)</f>
        <v>2</v>
      </c>
      <c r="ET84" s="21" t="str">
        <f t="shared" si="15"/>
        <v>SAME</v>
      </c>
      <c r="EU84" s="24">
        <v>41354</v>
      </c>
    </row>
    <row r="85" spans="1:151" ht="12.75">
      <c r="A85" s="29">
        <v>43165</v>
      </c>
      <c r="B85" s="24"/>
      <c r="C85" s="35">
        <v>288</v>
      </c>
      <c r="D85" s="21" t="s">
        <v>191</v>
      </c>
      <c r="E85" s="21">
        <v>2</v>
      </c>
      <c r="F85" s="21" t="s">
        <v>100</v>
      </c>
      <c r="G85" s="21" t="s">
        <v>192</v>
      </c>
      <c r="H85" s="55">
        <v>16214.83</v>
      </c>
      <c r="I85" s="22">
        <v>7</v>
      </c>
      <c r="J85" s="25">
        <v>4000</v>
      </c>
      <c r="K85" s="25">
        <v>0</v>
      </c>
      <c r="L85" s="25">
        <f t="shared" si="8"/>
        <v>1744.9757142857143</v>
      </c>
      <c r="M85" s="37">
        <f t="shared" si="9"/>
        <v>145.41464285714287</v>
      </c>
      <c r="N85" s="36">
        <v>0</v>
      </c>
      <c r="O85" s="26">
        <v>0</v>
      </c>
      <c r="P85" s="26">
        <v>0</v>
      </c>
      <c r="Q85" s="27">
        <v>0</v>
      </c>
      <c r="R85" s="36">
        <v>0</v>
      </c>
      <c r="S85" s="26">
        <v>0</v>
      </c>
      <c r="T85" s="26">
        <v>0</v>
      </c>
      <c r="U85" s="27">
        <v>0</v>
      </c>
      <c r="V85" s="36">
        <v>0</v>
      </c>
      <c r="W85" s="26">
        <v>0</v>
      </c>
      <c r="X85" s="26">
        <v>0</v>
      </c>
      <c r="Y85" s="27">
        <v>0</v>
      </c>
      <c r="Z85" s="36">
        <v>0</v>
      </c>
      <c r="AA85" s="26">
        <v>0</v>
      </c>
      <c r="AB85" s="26">
        <v>0</v>
      </c>
      <c r="AC85" s="27">
        <v>0</v>
      </c>
      <c r="AD85" s="36">
        <v>0</v>
      </c>
      <c r="AE85" s="26">
        <v>0</v>
      </c>
      <c r="AF85" s="26">
        <v>0</v>
      </c>
      <c r="AG85" s="27">
        <v>0</v>
      </c>
      <c r="AH85" s="36">
        <v>0</v>
      </c>
      <c r="AI85" s="26">
        <v>0</v>
      </c>
      <c r="AJ85" s="26">
        <v>0</v>
      </c>
      <c r="AK85" s="27">
        <v>0</v>
      </c>
      <c r="AL85" s="36">
        <v>0</v>
      </c>
      <c r="AM85" s="26">
        <v>0</v>
      </c>
      <c r="AN85" s="26">
        <v>0</v>
      </c>
      <c r="AO85" s="27">
        <v>0</v>
      </c>
      <c r="AP85" s="36">
        <v>0</v>
      </c>
      <c r="AQ85" s="26">
        <v>0</v>
      </c>
      <c r="AR85" s="26">
        <v>0</v>
      </c>
      <c r="AS85" s="27">
        <v>0</v>
      </c>
      <c r="AT85" s="36">
        <v>0</v>
      </c>
      <c r="AU85" s="26">
        <v>0</v>
      </c>
      <c r="AV85" s="26">
        <v>0</v>
      </c>
      <c r="AW85" s="27">
        <v>0</v>
      </c>
      <c r="AX85" s="36">
        <v>0</v>
      </c>
      <c r="AY85" s="26">
        <v>0</v>
      </c>
      <c r="AZ85" s="26">
        <v>0</v>
      </c>
      <c r="BA85" s="27">
        <v>0</v>
      </c>
      <c r="BB85" s="36">
        <v>0</v>
      </c>
      <c r="BC85" s="26">
        <v>0</v>
      </c>
      <c r="BD85" s="26">
        <v>0</v>
      </c>
      <c r="BE85" s="27">
        <v>0</v>
      </c>
      <c r="BF85" s="36">
        <v>0</v>
      </c>
      <c r="BG85" s="26">
        <v>0</v>
      </c>
      <c r="BH85" s="26">
        <v>0</v>
      </c>
      <c r="BI85" s="27">
        <v>0</v>
      </c>
      <c r="BJ85" s="36">
        <v>0</v>
      </c>
      <c r="BK85" s="26">
        <v>0</v>
      </c>
      <c r="BL85" s="26">
        <v>0</v>
      </c>
      <c r="BM85" s="27">
        <v>0</v>
      </c>
      <c r="BN85" s="36">
        <v>0</v>
      </c>
      <c r="BO85" s="26">
        <v>0</v>
      </c>
      <c r="BP85" s="26">
        <v>0</v>
      </c>
      <c r="BQ85" s="27">
        <v>0</v>
      </c>
      <c r="BR85" s="36">
        <v>0</v>
      </c>
      <c r="BS85" s="26">
        <v>0</v>
      </c>
      <c r="BT85" s="26">
        <v>0</v>
      </c>
      <c r="BU85" s="27">
        <v>0</v>
      </c>
      <c r="BV85" s="36">
        <v>0</v>
      </c>
      <c r="BW85" s="26">
        <v>0</v>
      </c>
      <c r="BX85" s="26">
        <v>0</v>
      </c>
      <c r="BY85" s="27">
        <v>0</v>
      </c>
      <c r="BZ85" s="36">
        <v>0</v>
      </c>
      <c r="CA85" s="26">
        <v>0</v>
      </c>
      <c r="CB85" s="26">
        <v>0</v>
      </c>
      <c r="CC85" s="27">
        <v>0</v>
      </c>
      <c r="CD85" s="36">
        <v>0</v>
      </c>
      <c r="CE85" s="26">
        <v>0</v>
      </c>
      <c r="CF85" s="26">
        <v>0</v>
      </c>
      <c r="CG85" s="27">
        <v>0</v>
      </c>
      <c r="CH85" s="36">
        <v>0</v>
      </c>
      <c r="CI85" s="26">
        <v>0</v>
      </c>
      <c r="CJ85" s="26">
        <v>0</v>
      </c>
      <c r="CK85" s="27">
        <v>0</v>
      </c>
      <c r="CL85" s="36">
        <v>0</v>
      </c>
      <c r="CM85" s="26">
        <v>0</v>
      </c>
      <c r="CN85" s="26">
        <v>0</v>
      </c>
      <c r="CO85" s="27">
        <v>0</v>
      </c>
      <c r="CP85" s="36">
        <v>0</v>
      </c>
      <c r="CQ85" s="26">
        <v>0</v>
      </c>
      <c r="CR85" s="26">
        <v>0</v>
      </c>
      <c r="CS85" s="27">
        <v>0</v>
      </c>
      <c r="CT85" s="36">
        <v>0</v>
      </c>
      <c r="CU85" s="26">
        <v>0</v>
      </c>
      <c r="CV85" s="26">
        <v>0</v>
      </c>
      <c r="CW85" s="27">
        <v>0</v>
      </c>
      <c r="CX85" s="36">
        <v>0</v>
      </c>
      <c r="CY85" s="26">
        <v>0</v>
      </c>
      <c r="CZ85" s="26">
        <v>0</v>
      </c>
      <c r="DA85" s="27">
        <v>0</v>
      </c>
      <c r="DB85" s="36">
        <v>0</v>
      </c>
      <c r="DC85" s="26">
        <v>0</v>
      </c>
      <c r="DD85" s="26">
        <v>0</v>
      </c>
      <c r="DE85" s="27">
        <v>0</v>
      </c>
      <c r="DF85" s="36">
        <v>0</v>
      </c>
      <c r="DG85" s="26">
        <v>0</v>
      </c>
      <c r="DH85" s="26">
        <v>0</v>
      </c>
      <c r="DI85" s="27">
        <v>0</v>
      </c>
      <c r="DJ85" s="36">
        <v>10</v>
      </c>
      <c r="DK85" s="26">
        <v>1454.1464285714287</v>
      </c>
      <c r="DL85" s="26">
        <v>1454.1464285714287</v>
      </c>
      <c r="DM85" s="27">
        <v>10760.683571428572</v>
      </c>
      <c r="DN85" s="36">
        <v>12</v>
      </c>
      <c r="DO85" s="26">
        <v>1744.9757142857143</v>
      </c>
      <c r="DP85" s="26">
        <v>3199.122142857143</v>
      </c>
      <c r="DQ85" s="27">
        <v>9015.7078571428574</v>
      </c>
      <c r="DR85" s="36">
        <v>12</v>
      </c>
      <c r="DS85" s="26">
        <v>1744.9757142857143</v>
      </c>
      <c r="DT85" s="26">
        <v>4944.0978571428568</v>
      </c>
      <c r="DU85" s="27">
        <v>7270.7321428571431</v>
      </c>
      <c r="DV85" s="36">
        <v>12</v>
      </c>
      <c r="DW85" s="26">
        <v>1744.9757142857143</v>
      </c>
      <c r="DX85" s="26">
        <v>6689.0735714285711</v>
      </c>
      <c r="DY85" s="27">
        <v>5525.7564285714288</v>
      </c>
      <c r="DZ85" s="36">
        <v>12</v>
      </c>
      <c r="EA85" s="26">
        <v>1744.9757142857143</v>
      </c>
      <c r="EB85" s="26">
        <v>8434.0492857142854</v>
      </c>
      <c r="EC85" s="27">
        <v>3780.7807142857146</v>
      </c>
      <c r="ED85" s="36">
        <v>12</v>
      </c>
      <c r="EE85" s="26">
        <v>1744.9757142857143</v>
      </c>
      <c r="EF85" s="26">
        <v>10179.049999999999</v>
      </c>
      <c r="EG85" s="27">
        <v>2035.7800000000007</v>
      </c>
      <c r="EH85" s="36">
        <v>12</v>
      </c>
      <c r="EI85" s="26">
        <v>1744.9757142857143</v>
      </c>
      <c r="EJ85" s="26">
        <v>11924.025714285714</v>
      </c>
      <c r="EK85" s="27">
        <v>290.8</v>
      </c>
      <c r="EL85" s="36" cm="1">
        <f t="array" ref="EL85">+_xlfn.IFS(YEAR($A85)&gt;YEAR(EL$6),0,YEAR(EL$6)=YEAR($A85),13-MONTH($A85),AND(EK85&lt;$L85,YEAR(EL$6)=YEAR($B85)),IF(MONTH($B85)&lt;EK85/$M85,MONTH($B85),EK85/$M85),EK85&lt;$L85,EK85/$M85,YEAR(EL$6)=YEAR($B85),MONTH($B85),AND(YEAR(EL$6)&gt;YEAR($B85),NOT(ISBLANK($B85))),0,YEAR(EL$6)&gt;YEAR($A85),12,EL$6&lt;$A85,0,YEAR(EH$6)=YEAR($B85),0)</f>
        <v>1.9997986054656511</v>
      </c>
      <c r="EM85" s="26">
        <f t="shared" si="10"/>
        <v>290.8</v>
      </c>
      <c r="EN85" s="26">
        <f t="shared" si="11"/>
        <v>12214.825714285713</v>
      </c>
      <c r="EO85" s="27">
        <f t="shared" si="12"/>
        <v>0</v>
      </c>
      <c r="EP85" s="28">
        <f t="shared" si="13"/>
        <v>0</v>
      </c>
      <c r="EQ85" s="34">
        <f t="shared" si="14"/>
        <v>290.8</v>
      </c>
      <c r="ES85" s="21">
        <f>IFERROR(IF(VLOOKUP(D85,'DIV CHANGE'!A:D,3,FALSE)="", E85, VLOOKUP(D85,'DIV CHANGE'!A:D,3,FALSE)), E85)</f>
        <v>4</v>
      </c>
      <c r="ET85" s="21" t="str">
        <f t="shared" si="15"/>
        <v>CHANGE</v>
      </c>
      <c r="EU85" s="24">
        <v>43165</v>
      </c>
    </row>
    <row r="86" spans="1:151" ht="12.75">
      <c r="A86" s="29">
        <v>45261</v>
      </c>
      <c r="C86" s="35">
        <v>877</v>
      </c>
      <c r="D86" s="21" t="s">
        <v>193</v>
      </c>
      <c r="E86" s="21">
        <v>2</v>
      </c>
      <c r="F86" s="21" t="s">
        <v>100</v>
      </c>
      <c r="G86" s="21" t="s">
        <v>194</v>
      </c>
      <c r="H86" s="55">
        <v>8114.27</v>
      </c>
      <c r="I86" s="22">
        <v>7</v>
      </c>
      <c r="J86" s="25">
        <v>0</v>
      </c>
      <c r="K86" s="25">
        <v>0</v>
      </c>
      <c r="L86" s="25">
        <f t="shared" si="8"/>
        <v>1159.1814285714286</v>
      </c>
      <c r="M86" s="37">
        <f t="shared" si="9"/>
        <v>96.598452380952381</v>
      </c>
      <c r="N86" s="36">
        <v>0</v>
      </c>
      <c r="O86" s="26">
        <v>0</v>
      </c>
      <c r="P86" s="26">
        <v>0</v>
      </c>
      <c r="Q86" s="27">
        <v>0</v>
      </c>
      <c r="R86" s="36">
        <v>0</v>
      </c>
      <c r="S86" s="26">
        <v>0</v>
      </c>
      <c r="T86" s="26">
        <v>0</v>
      </c>
      <c r="U86" s="27">
        <v>0</v>
      </c>
      <c r="V86" s="36">
        <v>0</v>
      </c>
      <c r="W86" s="26">
        <v>0</v>
      </c>
      <c r="X86" s="26">
        <v>0</v>
      </c>
      <c r="Y86" s="27">
        <v>0</v>
      </c>
      <c r="Z86" s="36">
        <v>0</v>
      </c>
      <c r="AA86" s="26">
        <v>0</v>
      </c>
      <c r="AB86" s="26">
        <v>0</v>
      </c>
      <c r="AC86" s="27">
        <v>0</v>
      </c>
      <c r="AD86" s="36">
        <v>0</v>
      </c>
      <c r="AE86" s="26">
        <v>0</v>
      </c>
      <c r="AF86" s="26">
        <v>0</v>
      </c>
      <c r="AG86" s="27">
        <v>0</v>
      </c>
      <c r="AH86" s="36">
        <v>0</v>
      </c>
      <c r="AI86" s="26">
        <v>0</v>
      </c>
      <c r="AJ86" s="26">
        <v>0</v>
      </c>
      <c r="AK86" s="27">
        <v>0</v>
      </c>
      <c r="AL86" s="36">
        <v>0</v>
      </c>
      <c r="AM86" s="26">
        <v>0</v>
      </c>
      <c r="AN86" s="26">
        <v>0</v>
      </c>
      <c r="AO86" s="27">
        <v>0</v>
      </c>
      <c r="AP86" s="36">
        <v>0</v>
      </c>
      <c r="AQ86" s="26">
        <v>0</v>
      </c>
      <c r="AR86" s="26">
        <v>0</v>
      </c>
      <c r="AS86" s="27">
        <v>0</v>
      </c>
      <c r="AT86" s="36">
        <v>0</v>
      </c>
      <c r="AU86" s="26">
        <v>0</v>
      </c>
      <c r="AV86" s="26">
        <v>0</v>
      </c>
      <c r="AW86" s="27">
        <v>0</v>
      </c>
      <c r="AX86" s="36">
        <v>0</v>
      </c>
      <c r="AY86" s="26">
        <v>0</v>
      </c>
      <c r="AZ86" s="26">
        <v>0</v>
      </c>
      <c r="BA86" s="27">
        <v>0</v>
      </c>
      <c r="BB86" s="36">
        <v>0</v>
      </c>
      <c r="BC86" s="26">
        <v>0</v>
      </c>
      <c r="BD86" s="26">
        <v>0</v>
      </c>
      <c r="BE86" s="27">
        <v>0</v>
      </c>
      <c r="BF86" s="36">
        <v>0</v>
      </c>
      <c r="BG86" s="26">
        <v>0</v>
      </c>
      <c r="BH86" s="26">
        <v>0</v>
      </c>
      <c r="BI86" s="27">
        <v>0</v>
      </c>
      <c r="BJ86" s="36">
        <v>0</v>
      </c>
      <c r="BK86" s="26">
        <v>0</v>
      </c>
      <c r="BL86" s="26">
        <v>0</v>
      </c>
      <c r="BM86" s="27">
        <v>0</v>
      </c>
      <c r="BN86" s="36">
        <v>0</v>
      </c>
      <c r="BO86" s="26">
        <v>0</v>
      </c>
      <c r="BP86" s="26">
        <v>0</v>
      </c>
      <c r="BQ86" s="27">
        <v>0</v>
      </c>
      <c r="BR86" s="36">
        <v>0</v>
      </c>
      <c r="BS86" s="26">
        <v>0</v>
      </c>
      <c r="BT86" s="26">
        <v>0</v>
      </c>
      <c r="BU86" s="27">
        <v>0</v>
      </c>
      <c r="BV86" s="36">
        <v>0</v>
      </c>
      <c r="BW86" s="26">
        <v>0</v>
      </c>
      <c r="BX86" s="26">
        <v>0</v>
      </c>
      <c r="BY86" s="27">
        <v>0</v>
      </c>
      <c r="BZ86" s="36">
        <v>0</v>
      </c>
      <c r="CA86" s="26">
        <v>0</v>
      </c>
      <c r="CB86" s="26">
        <v>0</v>
      </c>
      <c r="CC86" s="27">
        <v>0</v>
      </c>
      <c r="CD86" s="36">
        <v>0</v>
      </c>
      <c r="CE86" s="26">
        <v>0</v>
      </c>
      <c r="CF86" s="26">
        <v>0</v>
      </c>
      <c r="CG86" s="27">
        <v>0</v>
      </c>
      <c r="CH86" s="36">
        <v>0</v>
      </c>
      <c r="CI86" s="26">
        <v>0</v>
      </c>
      <c r="CJ86" s="26">
        <v>0</v>
      </c>
      <c r="CK86" s="27">
        <v>0</v>
      </c>
      <c r="CL86" s="36">
        <v>0</v>
      </c>
      <c r="CM86" s="26">
        <v>0</v>
      </c>
      <c r="CN86" s="26">
        <v>0</v>
      </c>
      <c r="CO86" s="27">
        <v>0</v>
      </c>
      <c r="CP86" s="36">
        <v>0</v>
      </c>
      <c r="CQ86" s="26">
        <v>0</v>
      </c>
      <c r="CR86" s="26">
        <v>0</v>
      </c>
      <c r="CS86" s="27">
        <v>0</v>
      </c>
      <c r="CT86" s="36">
        <v>0</v>
      </c>
      <c r="CU86" s="26">
        <v>0</v>
      </c>
      <c r="CV86" s="26">
        <v>0</v>
      </c>
      <c r="CW86" s="27">
        <v>0</v>
      </c>
      <c r="CX86" s="36">
        <v>0</v>
      </c>
      <c r="CY86" s="26">
        <v>0</v>
      </c>
      <c r="CZ86" s="26">
        <v>0</v>
      </c>
      <c r="DA86" s="27">
        <v>0</v>
      </c>
      <c r="DB86" s="36">
        <v>0</v>
      </c>
      <c r="DC86" s="26">
        <v>0</v>
      </c>
      <c r="DD86" s="26">
        <v>0</v>
      </c>
      <c r="DE86" s="27">
        <v>0</v>
      </c>
      <c r="DF86" s="36">
        <v>0</v>
      </c>
      <c r="DG86" s="26">
        <v>0</v>
      </c>
      <c r="DH86" s="26">
        <v>0</v>
      </c>
      <c r="DI86" s="27">
        <v>0</v>
      </c>
      <c r="DJ86" s="36">
        <v>0</v>
      </c>
      <c r="DK86" s="26">
        <v>0</v>
      </c>
      <c r="DL86" s="26">
        <v>0</v>
      </c>
      <c r="DM86" s="27">
        <v>0</v>
      </c>
      <c r="DN86" s="36">
        <v>0</v>
      </c>
      <c r="DO86" s="26">
        <v>0</v>
      </c>
      <c r="DP86" s="26">
        <v>0</v>
      </c>
      <c r="DQ86" s="27">
        <v>0</v>
      </c>
      <c r="DR86" s="36">
        <v>0</v>
      </c>
      <c r="DS86" s="26">
        <v>0</v>
      </c>
      <c r="DT86" s="26">
        <v>0</v>
      </c>
      <c r="DU86" s="27">
        <v>0</v>
      </c>
      <c r="DV86" s="36">
        <v>0</v>
      </c>
      <c r="DW86" s="26">
        <v>0</v>
      </c>
      <c r="DX86" s="26">
        <v>0</v>
      </c>
      <c r="DY86" s="27">
        <v>0</v>
      </c>
      <c r="DZ86" s="36">
        <v>0</v>
      </c>
      <c r="EA86" s="26">
        <v>0</v>
      </c>
      <c r="EB86" s="26">
        <v>0</v>
      </c>
      <c r="EC86" s="27">
        <v>0</v>
      </c>
      <c r="ED86" s="36">
        <v>1</v>
      </c>
      <c r="EE86" s="26">
        <v>96.598452380952381</v>
      </c>
      <c r="EF86" s="26">
        <v>96.598452380952381</v>
      </c>
      <c r="EG86" s="27">
        <v>8017.6715476190484</v>
      </c>
      <c r="EH86" s="36">
        <v>12</v>
      </c>
      <c r="EI86" s="26">
        <v>1159.1814285714286</v>
      </c>
      <c r="EJ86" s="26">
        <v>1255.7798809523811</v>
      </c>
      <c r="EK86" s="27">
        <v>6858.49</v>
      </c>
      <c r="EL86" s="36" cm="1">
        <f t="array" ref="EL86">+_xlfn.IFS(YEAR($A86)&gt;YEAR(EL$6),0,YEAR(EL$6)=YEAR($A86),13-MONTH($A86),AND(EK86&lt;$L86,YEAR(EL$6)=YEAR($B86)),IF(MONTH($B86)&lt;EK86/$M86,MONTH($B86),EK86/$M86),EK86&lt;$L86,EK86/$M86,YEAR(EL$6)=YEAR($B86),MONTH($B86),AND(YEAR(EL$6)&gt;YEAR($B86),NOT(ISBLANK($B86))),0,YEAR(EL$6)&gt;YEAR($A86),12,EL$6&lt;$A86,0,YEAR(EH$6)=YEAR($B86),0)</f>
        <v>12</v>
      </c>
      <c r="EM86" s="26">
        <f t="shared" si="10"/>
        <v>1159.1814285714286</v>
      </c>
      <c r="EN86" s="26">
        <f t="shared" si="11"/>
        <v>2414.9613095238096</v>
      </c>
      <c r="EO86" s="27">
        <f t="shared" si="12"/>
        <v>5699.31</v>
      </c>
      <c r="EP86" s="28">
        <f t="shared" si="13"/>
        <v>59.000013556364287</v>
      </c>
      <c r="EQ86" s="34">
        <f t="shared" si="14"/>
        <v>289.79535714285714</v>
      </c>
      <c r="ES86" s="21">
        <f>IFERROR(IF(VLOOKUP(D86,'DIV CHANGE'!A:D,3,FALSE)="", E86, VLOOKUP(D86,'DIV CHANGE'!A:D,3,FALSE)), E86)</f>
        <v>2</v>
      </c>
      <c r="ET86" s="21" t="str">
        <f t="shared" si="15"/>
        <v>SAME</v>
      </c>
      <c r="EU86" s="29">
        <v>45261</v>
      </c>
    </row>
    <row r="87" spans="1:151" ht="12.75">
      <c r="A87" s="29">
        <v>44272</v>
      </c>
      <c r="B87" s="24"/>
      <c r="C87" s="35">
        <v>613</v>
      </c>
      <c r="D87" s="21" t="s">
        <v>195</v>
      </c>
      <c r="E87" s="21">
        <v>2</v>
      </c>
      <c r="F87" s="21" t="s">
        <v>100</v>
      </c>
      <c r="G87" s="21" t="s">
        <v>196</v>
      </c>
      <c r="H87" s="55">
        <v>11454.630000000001</v>
      </c>
      <c r="I87" s="22">
        <v>5</v>
      </c>
      <c r="J87" s="25">
        <v>0</v>
      </c>
      <c r="K87" s="25">
        <v>0</v>
      </c>
      <c r="L87" s="25">
        <f t="shared" si="8"/>
        <v>2290.9260000000004</v>
      </c>
      <c r="M87" s="37">
        <f t="shared" si="9"/>
        <v>190.91050000000004</v>
      </c>
      <c r="N87" s="36">
        <v>0</v>
      </c>
      <c r="O87" s="26">
        <v>0</v>
      </c>
      <c r="P87" s="26">
        <v>0</v>
      </c>
      <c r="Q87" s="27">
        <v>0</v>
      </c>
      <c r="R87" s="36">
        <v>0</v>
      </c>
      <c r="S87" s="26">
        <v>0</v>
      </c>
      <c r="T87" s="26">
        <v>0</v>
      </c>
      <c r="U87" s="27">
        <v>0</v>
      </c>
      <c r="V87" s="36">
        <v>0</v>
      </c>
      <c r="W87" s="26">
        <v>0</v>
      </c>
      <c r="X87" s="26">
        <v>0</v>
      </c>
      <c r="Y87" s="27">
        <v>0</v>
      </c>
      <c r="Z87" s="36">
        <v>0</v>
      </c>
      <c r="AA87" s="26">
        <v>0</v>
      </c>
      <c r="AB87" s="26">
        <v>0</v>
      </c>
      <c r="AC87" s="27">
        <v>0</v>
      </c>
      <c r="AD87" s="36">
        <v>0</v>
      </c>
      <c r="AE87" s="26">
        <v>0</v>
      </c>
      <c r="AF87" s="26">
        <v>0</v>
      </c>
      <c r="AG87" s="27">
        <v>0</v>
      </c>
      <c r="AH87" s="36">
        <v>0</v>
      </c>
      <c r="AI87" s="26">
        <v>0</v>
      </c>
      <c r="AJ87" s="26">
        <v>0</v>
      </c>
      <c r="AK87" s="27">
        <v>0</v>
      </c>
      <c r="AL87" s="36">
        <v>0</v>
      </c>
      <c r="AM87" s="26">
        <v>0</v>
      </c>
      <c r="AN87" s="26">
        <v>0</v>
      </c>
      <c r="AO87" s="27">
        <v>0</v>
      </c>
      <c r="AP87" s="36">
        <v>0</v>
      </c>
      <c r="AQ87" s="26">
        <v>0</v>
      </c>
      <c r="AR87" s="26">
        <v>0</v>
      </c>
      <c r="AS87" s="27">
        <v>0</v>
      </c>
      <c r="AT87" s="36">
        <v>0</v>
      </c>
      <c r="AU87" s="26">
        <v>0</v>
      </c>
      <c r="AV87" s="26">
        <v>0</v>
      </c>
      <c r="AW87" s="27">
        <v>0</v>
      </c>
      <c r="AX87" s="36">
        <v>0</v>
      </c>
      <c r="AY87" s="26">
        <v>0</v>
      </c>
      <c r="AZ87" s="26">
        <v>0</v>
      </c>
      <c r="BA87" s="27">
        <v>0</v>
      </c>
      <c r="BB87" s="36">
        <v>0</v>
      </c>
      <c r="BC87" s="26">
        <v>0</v>
      </c>
      <c r="BD87" s="26">
        <v>0</v>
      </c>
      <c r="BE87" s="27">
        <v>0</v>
      </c>
      <c r="BF87" s="36">
        <v>0</v>
      </c>
      <c r="BG87" s="26">
        <v>0</v>
      </c>
      <c r="BH87" s="26">
        <v>0</v>
      </c>
      <c r="BI87" s="27">
        <v>0</v>
      </c>
      <c r="BJ87" s="36">
        <v>0</v>
      </c>
      <c r="BK87" s="26">
        <v>0</v>
      </c>
      <c r="BL87" s="26">
        <v>0</v>
      </c>
      <c r="BM87" s="27">
        <v>0</v>
      </c>
      <c r="BN87" s="36">
        <v>0</v>
      </c>
      <c r="BO87" s="26">
        <v>0</v>
      </c>
      <c r="BP87" s="26">
        <v>0</v>
      </c>
      <c r="BQ87" s="27">
        <v>0</v>
      </c>
      <c r="BR87" s="36">
        <v>0</v>
      </c>
      <c r="BS87" s="26">
        <v>0</v>
      </c>
      <c r="BT87" s="26">
        <v>0</v>
      </c>
      <c r="BU87" s="27">
        <v>0</v>
      </c>
      <c r="BV87" s="36">
        <v>0</v>
      </c>
      <c r="BW87" s="26">
        <v>0</v>
      </c>
      <c r="BX87" s="26">
        <v>0</v>
      </c>
      <c r="BY87" s="27">
        <v>0</v>
      </c>
      <c r="BZ87" s="36">
        <v>0</v>
      </c>
      <c r="CA87" s="26">
        <v>0</v>
      </c>
      <c r="CB87" s="26">
        <v>0</v>
      </c>
      <c r="CC87" s="27">
        <v>0</v>
      </c>
      <c r="CD87" s="36">
        <v>0</v>
      </c>
      <c r="CE87" s="26">
        <v>0</v>
      </c>
      <c r="CF87" s="26">
        <v>0</v>
      </c>
      <c r="CG87" s="27">
        <v>0</v>
      </c>
      <c r="CH87" s="36">
        <v>0</v>
      </c>
      <c r="CI87" s="26">
        <v>0</v>
      </c>
      <c r="CJ87" s="26">
        <v>0</v>
      </c>
      <c r="CK87" s="27">
        <v>0</v>
      </c>
      <c r="CL87" s="36">
        <v>0</v>
      </c>
      <c r="CM87" s="26">
        <v>0</v>
      </c>
      <c r="CN87" s="26">
        <v>0</v>
      </c>
      <c r="CO87" s="27">
        <v>0</v>
      </c>
      <c r="CP87" s="36">
        <v>0</v>
      </c>
      <c r="CQ87" s="26">
        <v>0</v>
      </c>
      <c r="CR87" s="26">
        <v>0</v>
      </c>
      <c r="CS87" s="27">
        <v>0</v>
      </c>
      <c r="CT87" s="36">
        <v>0</v>
      </c>
      <c r="CU87" s="26">
        <v>0</v>
      </c>
      <c r="CV87" s="26">
        <v>0</v>
      </c>
      <c r="CW87" s="27">
        <v>0</v>
      </c>
      <c r="CX87" s="36">
        <v>0</v>
      </c>
      <c r="CY87" s="26">
        <v>0</v>
      </c>
      <c r="CZ87" s="26">
        <v>0</v>
      </c>
      <c r="DA87" s="27">
        <v>0</v>
      </c>
      <c r="DB87" s="36">
        <v>0</v>
      </c>
      <c r="DC87" s="26">
        <v>0</v>
      </c>
      <c r="DD87" s="26">
        <v>0</v>
      </c>
      <c r="DE87" s="27">
        <v>0</v>
      </c>
      <c r="DF87" s="36">
        <v>0</v>
      </c>
      <c r="DG87" s="26">
        <v>0</v>
      </c>
      <c r="DH87" s="26">
        <v>0</v>
      </c>
      <c r="DI87" s="27">
        <v>0</v>
      </c>
      <c r="DJ87" s="36">
        <v>0</v>
      </c>
      <c r="DK87" s="26">
        <v>0</v>
      </c>
      <c r="DL87" s="26">
        <v>0</v>
      </c>
      <c r="DM87" s="27">
        <v>0</v>
      </c>
      <c r="DN87" s="36">
        <v>0</v>
      </c>
      <c r="DO87" s="26">
        <v>0</v>
      </c>
      <c r="DP87" s="26">
        <v>0</v>
      </c>
      <c r="DQ87" s="27">
        <v>0</v>
      </c>
      <c r="DR87" s="36">
        <v>0</v>
      </c>
      <c r="DS87" s="26">
        <v>0</v>
      </c>
      <c r="DT87" s="26">
        <v>0</v>
      </c>
      <c r="DU87" s="27">
        <v>0</v>
      </c>
      <c r="DV87" s="36">
        <v>10</v>
      </c>
      <c r="DW87" s="26">
        <v>1909.1050000000005</v>
      </c>
      <c r="DX87" s="26">
        <v>1909.1050000000005</v>
      </c>
      <c r="DY87" s="27">
        <v>9545.5250000000015</v>
      </c>
      <c r="DZ87" s="36">
        <v>12</v>
      </c>
      <c r="EA87" s="26">
        <v>2290.9260000000004</v>
      </c>
      <c r="EB87" s="26">
        <v>4200.0310000000009</v>
      </c>
      <c r="EC87" s="27">
        <v>7254.5990000000002</v>
      </c>
      <c r="ED87" s="36">
        <v>12</v>
      </c>
      <c r="EE87" s="26">
        <v>2290.9260000000004</v>
      </c>
      <c r="EF87" s="26">
        <v>6300.0499999999993</v>
      </c>
      <c r="EG87" s="27">
        <v>5154.5800000000017</v>
      </c>
      <c r="EH87" s="36">
        <v>12</v>
      </c>
      <c r="EI87" s="26">
        <v>2290.9260000000004</v>
      </c>
      <c r="EJ87" s="26">
        <v>8590.9759999999987</v>
      </c>
      <c r="EK87" s="27">
        <v>2863.65</v>
      </c>
      <c r="EL87" s="36" cm="1">
        <f t="array" ref="EL87">+_xlfn.IFS(YEAR($A87)&gt;YEAR(EL$6),0,YEAR(EL$6)=YEAR($A87),13-MONTH($A87),AND(EK87&lt;$L87,YEAR(EL$6)=YEAR($B87)),IF(MONTH($B87)&lt;EK87/$M87,MONTH($B87),EK87/$M87),EK87&lt;$L87,EK87/$M87,YEAR(EL$6)=YEAR($B87),MONTH($B87),AND(YEAR(EL$6)&gt;YEAR($B87),NOT(ISBLANK($B87))),0,YEAR(EL$6)&gt;YEAR($A87),12,EL$6&lt;$A87,0,YEAR(EH$6)=YEAR($B87),0)</f>
        <v>12</v>
      </c>
      <c r="EM87" s="26">
        <f t="shared" si="10"/>
        <v>2290.9260000000004</v>
      </c>
      <c r="EN87" s="26">
        <f t="shared" si="11"/>
        <v>10881.901999999998</v>
      </c>
      <c r="EO87" s="27">
        <f t="shared" si="12"/>
        <v>572.73</v>
      </c>
      <c r="EP87" s="28">
        <f t="shared" si="13"/>
        <v>2.9999921429151351</v>
      </c>
      <c r="EQ87" s="34">
        <f t="shared" si="14"/>
        <v>572.7315000000001</v>
      </c>
      <c r="ES87" s="21">
        <f>IFERROR(IF(VLOOKUP(D87,'DIV CHANGE'!A:D,3,FALSE)="", E87, VLOOKUP(D87,'DIV CHANGE'!A:D,3,FALSE)), E87)</f>
        <v>4</v>
      </c>
      <c r="ET87" s="21" t="str">
        <f t="shared" si="15"/>
        <v>CHANGE</v>
      </c>
      <c r="EU87" s="29">
        <v>44272</v>
      </c>
    </row>
    <row r="88" spans="1:151" ht="12.75">
      <c r="A88" s="29">
        <v>44280</v>
      </c>
      <c r="B88" s="24"/>
      <c r="C88" s="35">
        <v>618</v>
      </c>
      <c r="D88" s="21" t="s">
        <v>197</v>
      </c>
      <c r="E88" s="21">
        <v>2</v>
      </c>
      <c r="F88" s="21" t="s">
        <v>100</v>
      </c>
      <c r="G88" s="21" t="s">
        <v>198</v>
      </c>
      <c r="H88" s="55">
        <v>20567.5</v>
      </c>
      <c r="I88" s="22">
        <v>5</v>
      </c>
      <c r="J88" s="25">
        <v>3000</v>
      </c>
      <c r="K88" s="25">
        <v>0</v>
      </c>
      <c r="L88" s="25">
        <f t="shared" si="8"/>
        <v>3513.5</v>
      </c>
      <c r="M88" s="37">
        <f t="shared" si="9"/>
        <v>292.79166666666669</v>
      </c>
      <c r="N88" s="36">
        <v>0</v>
      </c>
      <c r="O88" s="26">
        <v>0</v>
      </c>
      <c r="P88" s="26">
        <v>0</v>
      </c>
      <c r="Q88" s="27">
        <v>0</v>
      </c>
      <c r="R88" s="36">
        <v>0</v>
      </c>
      <c r="S88" s="26">
        <v>0</v>
      </c>
      <c r="T88" s="26">
        <v>0</v>
      </c>
      <c r="U88" s="27">
        <v>0</v>
      </c>
      <c r="V88" s="36">
        <v>0</v>
      </c>
      <c r="W88" s="26">
        <v>0</v>
      </c>
      <c r="X88" s="26">
        <v>0</v>
      </c>
      <c r="Y88" s="27">
        <v>0</v>
      </c>
      <c r="Z88" s="36">
        <v>0</v>
      </c>
      <c r="AA88" s="26">
        <v>0</v>
      </c>
      <c r="AB88" s="26">
        <v>0</v>
      </c>
      <c r="AC88" s="27">
        <v>0</v>
      </c>
      <c r="AD88" s="36">
        <v>0</v>
      </c>
      <c r="AE88" s="26">
        <v>0</v>
      </c>
      <c r="AF88" s="26">
        <v>0</v>
      </c>
      <c r="AG88" s="27">
        <v>0</v>
      </c>
      <c r="AH88" s="36">
        <v>0</v>
      </c>
      <c r="AI88" s="26">
        <v>0</v>
      </c>
      <c r="AJ88" s="26">
        <v>0</v>
      </c>
      <c r="AK88" s="27">
        <v>0</v>
      </c>
      <c r="AL88" s="36">
        <v>0</v>
      </c>
      <c r="AM88" s="26">
        <v>0</v>
      </c>
      <c r="AN88" s="26">
        <v>0</v>
      </c>
      <c r="AO88" s="27">
        <v>0</v>
      </c>
      <c r="AP88" s="36">
        <v>0</v>
      </c>
      <c r="AQ88" s="26">
        <v>0</v>
      </c>
      <c r="AR88" s="26">
        <v>0</v>
      </c>
      <c r="AS88" s="27">
        <v>0</v>
      </c>
      <c r="AT88" s="36">
        <v>0</v>
      </c>
      <c r="AU88" s="26">
        <v>0</v>
      </c>
      <c r="AV88" s="26">
        <v>0</v>
      </c>
      <c r="AW88" s="27">
        <v>0</v>
      </c>
      <c r="AX88" s="36">
        <v>0</v>
      </c>
      <c r="AY88" s="26">
        <v>0</v>
      </c>
      <c r="AZ88" s="26">
        <v>0</v>
      </c>
      <c r="BA88" s="27">
        <v>0</v>
      </c>
      <c r="BB88" s="36">
        <v>0</v>
      </c>
      <c r="BC88" s="26">
        <v>0</v>
      </c>
      <c r="BD88" s="26">
        <v>0</v>
      </c>
      <c r="BE88" s="27">
        <v>0</v>
      </c>
      <c r="BF88" s="36">
        <v>0</v>
      </c>
      <c r="BG88" s="26">
        <v>0</v>
      </c>
      <c r="BH88" s="26">
        <v>0</v>
      </c>
      <c r="BI88" s="27">
        <v>0</v>
      </c>
      <c r="BJ88" s="36">
        <v>0</v>
      </c>
      <c r="BK88" s="26">
        <v>0</v>
      </c>
      <c r="BL88" s="26">
        <v>0</v>
      </c>
      <c r="BM88" s="27">
        <v>0</v>
      </c>
      <c r="BN88" s="36">
        <v>0</v>
      </c>
      <c r="BO88" s="26">
        <v>0</v>
      </c>
      <c r="BP88" s="26">
        <v>0</v>
      </c>
      <c r="BQ88" s="27">
        <v>0</v>
      </c>
      <c r="BR88" s="36">
        <v>0</v>
      </c>
      <c r="BS88" s="26">
        <v>0</v>
      </c>
      <c r="BT88" s="26">
        <v>0</v>
      </c>
      <c r="BU88" s="27">
        <v>0</v>
      </c>
      <c r="BV88" s="36">
        <v>0</v>
      </c>
      <c r="BW88" s="26">
        <v>0</v>
      </c>
      <c r="BX88" s="26">
        <v>0</v>
      </c>
      <c r="BY88" s="27">
        <v>0</v>
      </c>
      <c r="BZ88" s="36">
        <v>0</v>
      </c>
      <c r="CA88" s="26">
        <v>0</v>
      </c>
      <c r="CB88" s="26">
        <v>0</v>
      </c>
      <c r="CC88" s="27">
        <v>0</v>
      </c>
      <c r="CD88" s="36">
        <v>0</v>
      </c>
      <c r="CE88" s="26">
        <v>0</v>
      </c>
      <c r="CF88" s="26">
        <v>0</v>
      </c>
      <c r="CG88" s="27">
        <v>0</v>
      </c>
      <c r="CH88" s="36">
        <v>0</v>
      </c>
      <c r="CI88" s="26">
        <v>0</v>
      </c>
      <c r="CJ88" s="26">
        <v>0</v>
      </c>
      <c r="CK88" s="27">
        <v>0</v>
      </c>
      <c r="CL88" s="36">
        <v>0</v>
      </c>
      <c r="CM88" s="26">
        <v>0</v>
      </c>
      <c r="CN88" s="26">
        <v>0</v>
      </c>
      <c r="CO88" s="27">
        <v>0</v>
      </c>
      <c r="CP88" s="36">
        <v>0</v>
      </c>
      <c r="CQ88" s="26">
        <v>0</v>
      </c>
      <c r="CR88" s="26">
        <v>0</v>
      </c>
      <c r="CS88" s="27">
        <v>0</v>
      </c>
      <c r="CT88" s="36">
        <v>0</v>
      </c>
      <c r="CU88" s="26">
        <v>0</v>
      </c>
      <c r="CV88" s="26">
        <v>0</v>
      </c>
      <c r="CW88" s="27">
        <v>0</v>
      </c>
      <c r="CX88" s="36">
        <v>0</v>
      </c>
      <c r="CY88" s="26">
        <v>0</v>
      </c>
      <c r="CZ88" s="26">
        <v>0</v>
      </c>
      <c r="DA88" s="27">
        <v>0</v>
      </c>
      <c r="DB88" s="36">
        <v>0</v>
      </c>
      <c r="DC88" s="26">
        <v>0</v>
      </c>
      <c r="DD88" s="26">
        <v>0</v>
      </c>
      <c r="DE88" s="27">
        <v>0</v>
      </c>
      <c r="DF88" s="36">
        <v>0</v>
      </c>
      <c r="DG88" s="26">
        <v>0</v>
      </c>
      <c r="DH88" s="26">
        <v>0</v>
      </c>
      <c r="DI88" s="27">
        <v>0</v>
      </c>
      <c r="DJ88" s="36">
        <v>0</v>
      </c>
      <c r="DK88" s="26">
        <v>0</v>
      </c>
      <c r="DL88" s="26">
        <v>0</v>
      </c>
      <c r="DM88" s="27">
        <v>0</v>
      </c>
      <c r="DN88" s="36">
        <v>0</v>
      </c>
      <c r="DO88" s="26">
        <v>0</v>
      </c>
      <c r="DP88" s="26">
        <v>0</v>
      </c>
      <c r="DQ88" s="27">
        <v>0</v>
      </c>
      <c r="DR88" s="36">
        <v>0</v>
      </c>
      <c r="DS88" s="26">
        <v>0</v>
      </c>
      <c r="DT88" s="26">
        <v>0</v>
      </c>
      <c r="DU88" s="27">
        <v>0</v>
      </c>
      <c r="DV88" s="36">
        <v>10</v>
      </c>
      <c r="DW88" s="26">
        <v>2927.916666666667</v>
      </c>
      <c r="DX88" s="26">
        <v>2927.916666666667</v>
      </c>
      <c r="DY88" s="27">
        <v>14639.583333333332</v>
      </c>
      <c r="DZ88" s="36">
        <v>12</v>
      </c>
      <c r="EA88" s="26">
        <v>3513.5</v>
      </c>
      <c r="EB88" s="26">
        <v>6441.416666666667</v>
      </c>
      <c r="EC88" s="27">
        <v>11126.083333333332</v>
      </c>
      <c r="ED88" s="36">
        <v>12</v>
      </c>
      <c r="EE88" s="26">
        <v>3513.5</v>
      </c>
      <c r="EF88" s="26">
        <v>9662.130000000001</v>
      </c>
      <c r="EG88" s="27">
        <v>7905.369999999999</v>
      </c>
      <c r="EH88" s="36">
        <v>12</v>
      </c>
      <c r="EI88" s="26">
        <v>3513.5</v>
      </c>
      <c r="EJ88" s="26">
        <v>13175.630000000001</v>
      </c>
      <c r="EK88" s="27">
        <v>4391.87</v>
      </c>
      <c r="EL88" s="36" cm="1">
        <f t="array" ref="EL88">+_xlfn.IFS(YEAR($A88)&gt;YEAR(EL$6),0,YEAR(EL$6)=YEAR($A88),13-MONTH($A88),AND(EK88&lt;$L88,YEAR(EL$6)=YEAR($B88)),IF(MONTH($B88)&lt;EK88/$M88,MONTH($B88),EK88/$M88),EK88&lt;$L88,EK88/$M88,YEAR(EL$6)=YEAR($B88),MONTH($B88),AND(YEAR(EL$6)&gt;YEAR($B88),NOT(ISBLANK($B88))),0,YEAR(EL$6)&gt;YEAR($A88),12,EL$6&lt;$A88,0,YEAR(EH$6)=YEAR($B88),0)</f>
        <v>12</v>
      </c>
      <c r="EM88" s="26">
        <f t="shared" si="10"/>
        <v>3513.5</v>
      </c>
      <c r="EN88" s="26">
        <f t="shared" si="11"/>
        <v>16689.13</v>
      </c>
      <c r="EO88" s="27">
        <f t="shared" si="12"/>
        <v>878.37</v>
      </c>
      <c r="EP88" s="28">
        <f t="shared" si="13"/>
        <v>2.9999829230112423</v>
      </c>
      <c r="EQ88" s="34">
        <f t="shared" si="14"/>
        <v>878.375</v>
      </c>
      <c r="ES88" s="21">
        <f>IFERROR(IF(VLOOKUP(D88,'DIV CHANGE'!A:D,3,FALSE)="", E88, VLOOKUP(D88,'DIV CHANGE'!A:D,3,FALSE)), E88)</f>
        <v>2</v>
      </c>
      <c r="ET88" s="21" t="str">
        <f t="shared" si="15"/>
        <v>SAME</v>
      </c>
      <c r="EU88" s="29">
        <v>44280</v>
      </c>
    </row>
    <row r="89" spans="1:151" ht="12.75">
      <c r="A89" s="29">
        <v>44861</v>
      </c>
      <c r="B89" s="24"/>
      <c r="C89" s="35">
        <v>756</v>
      </c>
      <c r="D89" s="21" t="s">
        <v>199</v>
      </c>
      <c r="E89" s="21">
        <v>1</v>
      </c>
      <c r="F89" s="21" t="s">
        <v>100</v>
      </c>
      <c r="G89" s="21" t="s">
        <v>200</v>
      </c>
      <c r="H89" s="55">
        <v>40767</v>
      </c>
      <c r="I89" s="22">
        <v>7</v>
      </c>
      <c r="J89" s="25">
        <v>0</v>
      </c>
      <c r="K89" s="25">
        <v>0</v>
      </c>
      <c r="L89" s="25">
        <f t="shared" si="8"/>
        <v>5823.8571428571431</v>
      </c>
      <c r="M89" s="37">
        <f t="shared" si="9"/>
        <v>485.32142857142861</v>
      </c>
      <c r="N89" s="36">
        <v>0</v>
      </c>
      <c r="O89" s="26">
        <v>0</v>
      </c>
      <c r="P89" s="26">
        <v>0</v>
      </c>
      <c r="Q89" s="27">
        <v>0</v>
      </c>
      <c r="R89" s="36">
        <v>0</v>
      </c>
      <c r="S89" s="26">
        <v>0</v>
      </c>
      <c r="T89" s="26">
        <v>0</v>
      </c>
      <c r="U89" s="27">
        <v>0</v>
      </c>
      <c r="V89" s="36">
        <v>0</v>
      </c>
      <c r="W89" s="26">
        <v>0</v>
      </c>
      <c r="X89" s="26">
        <v>0</v>
      </c>
      <c r="Y89" s="27">
        <v>0</v>
      </c>
      <c r="Z89" s="36">
        <v>0</v>
      </c>
      <c r="AA89" s="26">
        <v>0</v>
      </c>
      <c r="AB89" s="26">
        <v>0</v>
      </c>
      <c r="AC89" s="27">
        <v>0</v>
      </c>
      <c r="AD89" s="36">
        <v>0</v>
      </c>
      <c r="AE89" s="26">
        <v>0</v>
      </c>
      <c r="AF89" s="26">
        <v>0</v>
      </c>
      <c r="AG89" s="27">
        <v>0</v>
      </c>
      <c r="AH89" s="36">
        <v>0</v>
      </c>
      <c r="AI89" s="26">
        <v>0</v>
      </c>
      <c r="AJ89" s="26">
        <v>0</v>
      </c>
      <c r="AK89" s="27">
        <v>0</v>
      </c>
      <c r="AL89" s="36">
        <v>0</v>
      </c>
      <c r="AM89" s="26">
        <v>0</v>
      </c>
      <c r="AN89" s="26">
        <v>0</v>
      </c>
      <c r="AO89" s="27">
        <v>0</v>
      </c>
      <c r="AP89" s="36">
        <v>0</v>
      </c>
      <c r="AQ89" s="26">
        <v>0</v>
      </c>
      <c r="AR89" s="26">
        <v>0</v>
      </c>
      <c r="AS89" s="27">
        <v>0</v>
      </c>
      <c r="AT89" s="36">
        <v>0</v>
      </c>
      <c r="AU89" s="26">
        <v>0</v>
      </c>
      <c r="AV89" s="26">
        <v>0</v>
      </c>
      <c r="AW89" s="27">
        <v>0</v>
      </c>
      <c r="AX89" s="36">
        <v>0</v>
      </c>
      <c r="AY89" s="26">
        <v>0</v>
      </c>
      <c r="AZ89" s="26">
        <v>0</v>
      </c>
      <c r="BA89" s="27">
        <v>0</v>
      </c>
      <c r="BB89" s="36">
        <v>0</v>
      </c>
      <c r="BC89" s="26">
        <v>0</v>
      </c>
      <c r="BD89" s="26">
        <v>0</v>
      </c>
      <c r="BE89" s="27">
        <v>0</v>
      </c>
      <c r="BF89" s="36">
        <v>0</v>
      </c>
      <c r="BG89" s="26">
        <v>0</v>
      </c>
      <c r="BH89" s="26">
        <v>0</v>
      </c>
      <c r="BI89" s="27">
        <v>0</v>
      </c>
      <c r="BJ89" s="36">
        <v>0</v>
      </c>
      <c r="BK89" s="26">
        <v>0</v>
      </c>
      <c r="BL89" s="26">
        <v>0</v>
      </c>
      <c r="BM89" s="27">
        <v>0</v>
      </c>
      <c r="BN89" s="36">
        <v>0</v>
      </c>
      <c r="BO89" s="26">
        <v>0</v>
      </c>
      <c r="BP89" s="26">
        <v>0</v>
      </c>
      <c r="BQ89" s="27">
        <v>0</v>
      </c>
      <c r="BR89" s="36">
        <v>0</v>
      </c>
      <c r="BS89" s="26">
        <v>0</v>
      </c>
      <c r="BT89" s="26">
        <v>0</v>
      </c>
      <c r="BU89" s="27">
        <v>0</v>
      </c>
      <c r="BV89" s="36">
        <v>0</v>
      </c>
      <c r="BW89" s="26">
        <v>0</v>
      </c>
      <c r="BX89" s="26">
        <v>0</v>
      </c>
      <c r="BY89" s="27">
        <v>0</v>
      </c>
      <c r="BZ89" s="36">
        <v>0</v>
      </c>
      <c r="CA89" s="26">
        <v>0</v>
      </c>
      <c r="CB89" s="26">
        <v>0</v>
      </c>
      <c r="CC89" s="27">
        <v>0</v>
      </c>
      <c r="CD89" s="36">
        <v>0</v>
      </c>
      <c r="CE89" s="26">
        <v>0</v>
      </c>
      <c r="CF89" s="26">
        <v>0</v>
      </c>
      <c r="CG89" s="27">
        <v>0</v>
      </c>
      <c r="CH89" s="36">
        <v>0</v>
      </c>
      <c r="CI89" s="26">
        <v>0</v>
      </c>
      <c r="CJ89" s="26">
        <v>0</v>
      </c>
      <c r="CK89" s="27">
        <v>0</v>
      </c>
      <c r="CL89" s="36">
        <v>0</v>
      </c>
      <c r="CM89" s="26">
        <v>0</v>
      </c>
      <c r="CN89" s="26">
        <v>0</v>
      </c>
      <c r="CO89" s="27">
        <v>0</v>
      </c>
      <c r="CP89" s="36">
        <v>0</v>
      </c>
      <c r="CQ89" s="26">
        <v>0</v>
      </c>
      <c r="CR89" s="26">
        <v>0</v>
      </c>
      <c r="CS89" s="27">
        <v>0</v>
      </c>
      <c r="CT89" s="36">
        <v>0</v>
      </c>
      <c r="CU89" s="26">
        <v>0</v>
      </c>
      <c r="CV89" s="26">
        <v>0</v>
      </c>
      <c r="CW89" s="27">
        <v>0</v>
      </c>
      <c r="CX89" s="36">
        <v>0</v>
      </c>
      <c r="CY89" s="26">
        <v>0</v>
      </c>
      <c r="CZ89" s="26">
        <v>0</v>
      </c>
      <c r="DA89" s="27">
        <v>0</v>
      </c>
      <c r="DB89" s="36">
        <v>0</v>
      </c>
      <c r="DC89" s="26">
        <v>0</v>
      </c>
      <c r="DD89" s="26">
        <v>0</v>
      </c>
      <c r="DE89" s="27">
        <v>0</v>
      </c>
      <c r="DF89" s="36">
        <v>0</v>
      </c>
      <c r="DG89" s="26">
        <v>0</v>
      </c>
      <c r="DH89" s="26">
        <v>0</v>
      </c>
      <c r="DI89" s="27">
        <v>0</v>
      </c>
      <c r="DJ89" s="36">
        <v>0</v>
      </c>
      <c r="DK89" s="26">
        <v>0</v>
      </c>
      <c r="DL89" s="26">
        <v>0</v>
      </c>
      <c r="DM89" s="27">
        <v>0</v>
      </c>
      <c r="DN89" s="36">
        <v>0</v>
      </c>
      <c r="DO89" s="26">
        <v>0</v>
      </c>
      <c r="DP89" s="26">
        <v>0</v>
      </c>
      <c r="DQ89" s="27">
        <v>0</v>
      </c>
      <c r="DR89" s="36">
        <v>0</v>
      </c>
      <c r="DS89" s="26">
        <v>0</v>
      </c>
      <c r="DT89" s="26">
        <v>0</v>
      </c>
      <c r="DU89" s="27">
        <v>0</v>
      </c>
      <c r="DV89" s="36">
        <v>0</v>
      </c>
      <c r="DW89" s="26">
        <v>0</v>
      </c>
      <c r="DX89" s="26">
        <v>0</v>
      </c>
      <c r="DY89" s="27">
        <v>0</v>
      </c>
      <c r="DZ89" s="36">
        <v>3</v>
      </c>
      <c r="EA89" s="26">
        <v>1455.9642857142858</v>
      </c>
      <c r="EB89" s="26">
        <v>1455.9642857142858</v>
      </c>
      <c r="EC89" s="27">
        <v>39311.035714285717</v>
      </c>
      <c r="ED89" s="36">
        <v>12</v>
      </c>
      <c r="EE89" s="26">
        <v>5823.8571428571431</v>
      </c>
      <c r="EF89" s="26">
        <v>6794.5</v>
      </c>
      <c r="EG89" s="27">
        <v>33972.5</v>
      </c>
      <c r="EH89" s="36">
        <v>12</v>
      </c>
      <c r="EI89" s="26">
        <v>5823.8571428571431</v>
      </c>
      <c r="EJ89" s="26">
        <v>12618.357142857143</v>
      </c>
      <c r="EK89" s="27">
        <v>28148.639999999999</v>
      </c>
      <c r="EL89" s="36" cm="1">
        <f t="array" ref="EL89">+_xlfn.IFS(YEAR($A89)&gt;YEAR(EL$6),0,YEAR(EL$6)=YEAR($A89),13-MONTH($A89),AND(EK89&lt;$L89,YEAR(EL$6)=YEAR($B89)),IF(MONTH($B89)&lt;EK89/$M89,MONTH($B89),EK89/$M89),EK89&lt;$L89,EK89/$M89,YEAR(EL$6)=YEAR($B89),MONTH($B89),AND(YEAR(EL$6)&gt;YEAR($B89),NOT(ISBLANK($B89))),0,YEAR(EL$6)&gt;YEAR($A89),12,EL$6&lt;$A89,0,YEAR(EH$6)=YEAR($B89),0)</f>
        <v>12</v>
      </c>
      <c r="EM89" s="26">
        <f t="shared" si="10"/>
        <v>5823.8571428571431</v>
      </c>
      <c r="EN89" s="26">
        <f t="shared" si="11"/>
        <v>18442.214285714286</v>
      </c>
      <c r="EO89" s="27">
        <f t="shared" si="12"/>
        <v>22324.79</v>
      </c>
      <c r="EP89" s="28">
        <f t="shared" si="13"/>
        <v>46.000008830671867</v>
      </c>
      <c r="EQ89" s="34">
        <f t="shared" si="14"/>
        <v>1455.9642857142858</v>
      </c>
      <c r="ES89" s="21">
        <f>IFERROR(IF(VLOOKUP(D89,'DIV CHANGE'!A:D,3,FALSE)="", E89, VLOOKUP(D89,'DIV CHANGE'!A:D,3,FALSE)), E89)</f>
        <v>1</v>
      </c>
      <c r="ET89" s="21" t="str">
        <f t="shared" si="15"/>
        <v>SAME</v>
      </c>
      <c r="EU89" s="29">
        <v>44861</v>
      </c>
    </row>
    <row r="90" spans="1:151" ht="12.75">
      <c r="A90" s="29">
        <v>44861</v>
      </c>
      <c r="B90" s="24"/>
      <c r="C90" s="35">
        <v>757</v>
      </c>
      <c r="D90" s="21" t="s">
        <v>201</v>
      </c>
      <c r="E90" s="21">
        <v>1</v>
      </c>
      <c r="F90" s="21" t="s">
        <v>100</v>
      </c>
      <c r="G90" s="21" t="s">
        <v>202</v>
      </c>
      <c r="H90" s="55">
        <v>40767</v>
      </c>
      <c r="I90" s="22">
        <v>7</v>
      </c>
      <c r="J90" s="25">
        <v>0</v>
      </c>
      <c r="K90" s="25">
        <v>0</v>
      </c>
      <c r="L90" s="25">
        <f t="shared" si="8"/>
        <v>5823.8571428571431</v>
      </c>
      <c r="M90" s="37">
        <f t="shared" si="9"/>
        <v>485.32142857142861</v>
      </c>
      <c r="N90" s="36">
        <v>0</v>
      </c>
      <c r="O90" s="26">
        <v>0</v>
      </c>
      <c r="P90" s="26">
        <v>0</v>
      </c>
      <c r="Q90" s="27">
        <v>0</v>
      </c>
      <c r="R90" s="36">
        <v>0</v>
      </c>
      <c r="S90" s="26">
        <v>0</v>
      </c>
      <c r="T90" s="26">
        <v>0</v>
      </c>
      <c r="U90" s="27">
        <v>0</v>
      </c>
      <c r="V90" s="36">
        <v>0</v>
      </c>
      <c r="W90" s="26">
        <v>0</v>
      </c>
      <c r="X90" s="26">
        <v>0</v>
      </c>
      <c r="Y90" s="27">
        <v>0</v>
      </c>
      <c r="Z90" s="36">
        <v>0</v>
      </c>
      <c r="AA90" s="26">
        <v>0</v>
      </c>
      <c r="AB90" s="26">
        <v>0</v>
      </c>
      <c r="AC90" s="27">
        <v>0</v>
      </c>
      <c r="AD90" s="36">
        <v>0</v>
      </c>
      <c r="AE90" s="26">
        <v>0</v>
      </c>
      <c r="AF90" s="26">
        <v>0</v>
      </c>
      <c r="AG90" s="27">
        <v>0</v>
      </c>
      <c r="AH90" s="36">
        <v>0</v>
      </c>
      <c r="AI90" s="26">
        <v>0</v>
      </c>
      <c r="AJ90" s="26">
        <v>0</v>
      </c>
      <c r="AK90" s="27">
        <v>0</v>
      </c>
      <c r="AL90" s="36">
        <v>0</v>
      </c>
      <c r="AM90" s="26">
        <v>0</v>
      </c>
      <c r="AN90" s="26">
        <v>0</v>
      </c>
      <c r="AO90" s="27">
        <v>0</v>
      </c>
      <c r="AP90" s="36">
        <v>0</v>
      </c>
      <c r="AQ90" s="26">
        <v>0</v>
      </c>
      <c r="AR90" s="26">
        <v>0</v>
      </c>
      <c r="AS90" s="27">
        <v>0</v>
      </c>
      <c r="AT90" s="36">
        <v>0</v>
      </c>
      <c r="AU90" s="26">
        <v>0</v>
      </c>
      <c r="AV90" s="26">
        <v>0</v>
      </c>
      <c r="AW90" s="27">
        <v>0</v>
      </c>
      <c r="AX90" s="36">
        <v>0</v>
      </c>
      <c r="AY90" s="26">
        <v>0</v>
      </c>
      <c r="AZ90" s="26">
        <v>0</v>
      </c>
      <c r="BA90" s="27">
        <v>0</v>
      </c>
      <c r="BB90" s="36">
        <v>0</v>
      </c>
      <c r="BC90" s="26">
        <v>0</v>
      </c>
      <c r="BD90" s="26">
        <v>0</v>
      </c>
      <c r="BE90" s="27">
        <v>0</v>
      </c>
      <c r="BF90" s="36">
        <v>0</v>
      </c>
      <c r="BG90" s="26">
        <v>0</v>
      </c>
      <c r="BH90" s="26">
        <v>0</v>
      </c>
      <c r="BI90" s="27">
        <v>0</v>
      </c>
      <c r="BJ90" s="36">
        <v>0</v>
      </c>
      <c r="BK90" s="26">
        <v>0</v>
      </c>
      <c r="BL90" s="26">
        <v>0</v>
      </c>
      <c r="BM90" s="27">
        <v>0</v>
      </c>
      <c r="BN90" s="36">
        <v>0</v>
      </c>
      <c r="BO90" s="26">
        <v>0</v>
      </c>
      <c r="BP90" s="26">
        <v>0</v>
      </c>
      <c r="BQ90" s="27">
        <v>0</v>
      </c>
      <c r="BR90" s="36">
        <v>0</v>
      </c>
      <c r="BS90" s="26">
        <v>0</v>
      </c>
      <c r="BT90" s="26">
        <v>0</v>
      </c>
      <c r="BU90" s="27">
        <v>0</v>
      </c>
      <c r="BV90" s="36">
        <v>0</v>
      </c>
      <c r="BW90" s="26">
        <v>0</v>
      </c>
      <c r="BX90" s="26">
        <v>0</v>
      </c>
      <c r="BY90" s="27">
        <v>0</v>
      </c>
      <c r="BZ90" s="36">
        <v>0</v>
      </c>
      <c r="CA90" s="26">
        <v>0</v>
      </c>
      <c r="CB90" s="26">
        <v>0</v>
      </c>
      <c r="CC90" s="27">
        <v>0</v>
      </c>
      <c r="CD90" s="36">
        <v>0</v>
      </c>
      <c r="CE90" s="26">
        <v>0</v>
      </c>
      <c r="CF90" s="26">
        <v>0</v>
      </c>
      <c r="CG90" s="27">
        <v>0</v>
      </c>
      <c r="CH90" s="36">
        <v>0</v>
      </c>
      <c r="CI90" s="26">
        <v>0</v>
      </c>
      <c r="CJ90" s="26">
        <v>0</v>
      </c>
      <c r="CK90" s="27">
        <v>0</v>
      </c>
      <c r="CL90" s="36">
        <v>0</v>
      </c>
      <c r="CM90" s="26">
        <v>0</v>
      </c>
      <c r="CN90" s="26">
        <v>0</v>
      </c>
      <c r="CO90" s="27">
        <v>0</v>
      </c>
      <c r="CP90" s="36">
        <v>0</v>
      </c>
      <c r="CQ90" s="26">
        <v>0</v>
      </c>
      <c r="CR90" s="26">
        <v>0</v>
      </c>
      <c r="CS90" s="27">
        <v>0</v>
      </c>
      <c r="CT90" s="36">
        <v>0</v>
      </c>
      <c r="CU90" s="26">
        <v>0</v>
      </c>
      <c r="CV90" s="26">
        <v>0</v>
      </c>
      <c r="CW90" s="27">
        <v>0</v>
      </c>
      <c r="CX90" s="36">
        <v>0</v>
      </c>
      <c r="CY90" s="26">
        <v>0</v>
      </c>
      <c r="CZ90" s="26">
        <v>0</v>
      </c>
      <c r="DA90" s="27">
        <v>0</v>
      </c>
      <c r="DB90" s="36">
        <v>0</v>
      </c>
      <c r="DC90" s="26">
        <v>0</v>
      </c>
      <c r="DD90" s="26">
        <v>0</v>
      </c>
      <c r="DE90" s="27">
        <v>0</v>
      </c>
      <c r="DF90" s="36">
        <v>0</v>
      </c>
      <c r="DG90" s="26">
        <v>0</v>
      </c>
      <c r="DH90" s="26">
        <v>0</v>
      </c>
      <c r="DI90" s="27">
        <v>0</v>
      </c>
      <c r="DJ90" s="36">
        <v>0</v>
      </c>
      <c r="DK90" s="26">
        <v>0</v>
      </c>
      <c r="DL90" s="26">
        <v>0</v>
      </c>
      <c r="DM90" s="27">
        <v>0</v>
      </c>
      <c r="DN90" s="36">
        <v>0</v>
      </c>
      <c r="DO90" s="26">
        <v>0</v>
      </c>
      <c r="DP90" s="26">
        <v>0</v>
      </c>
      <c r="DQ90" s="27">
        <v>0</v>
      </c>
      <c r="DR90" s="36">
        <v>0</v>
      </c>
      <c r="DS90" s="26">
        <v>0</v>
      </c>
      <c r="DT90" s="26">
        <v>0</v>
      </c>
      <c r="DU90" s="27">
        <v>0</v>
      </c>
      <c r="DV90" s="36">
        <v>0</v>
      </c>
      <c r="DW90" s="26">
        <v>0</v>
      </c>
      <c r="DX90" s="26">
        <v>0</v>
      </c>
      <c r="DY90" s="27">
        <v>0</v>
      </c>
      <c r="DZ90" s="36">
        <v>3</v>
      </c>
      <c r="EA90" s="26">
        <v>1455.9642857142858</v>
      </c>
      <c r="EB90" s="26">
        <v>1455.9642857142858</v>
      </c>
      <c r="EC90" s="27">
        <v>39311.035714285717</v>
      </c>
      <c r="ED90" s="36">
        <v>12</v>
      </c>
      <c r="EE90" s="26">
        <v>5823.8571428571431</v>
      </c>
      <c r="EF90" s="26">
        <v>6794.5</v>
      </c>
      <c r="EG90" s="27">
        <v>33972.5</v>
      </c>
      <c r="EH90" s="36">
        <v>12</v>
      </c>
      <c r="EI90" s="26">
        <v>5823.8571428571431</v>
      </c>
      <c r="EJ90" s="26">
        <v>12618.357142857143</v>
      </c>
      <c r="EK90" s="27">
        <v>28148.639999999999</v>
      </c>
      <c r="EL90" s="36" cm="1">
        <f t="array" ref="EL90">+_xlfn.IFS(YEAR($A90)&gt;YEAR(EL$6),0,YEAR(EL$6)=YEAR($A90),13-MONTH($A90),AND(EK90&lt;$L90,YEAR(EL$6)=YEAR($B90)),IF(MONTH($B90)&lt;EK90/$M90,MONTH($B90),EK90/$M90),EK90&lt;$L90,EK90/$M90,YEAR(EL$6)=YEAR($B90),MONTH($B90),AND(YEAR(EL$6)&gt;YEAR($B90),NOT(ISBLANK($B90))),0,YEAR(EL$6)&gt;YEAR($A90),12,EL$6&lt;$A90,0,YEAR(EH$6)=YEAR($B90),0)</f>
        <v>12</v>
      </c>
      <c r="EM90" s="26">
        <f t="shared" si="10"/>
        <v>5823.8571428571431</v>
      </c>
      <c r="EN90" s="26">
        <f t="shared" si="11"/>
        <v>18442.214285714286</v>
      </c>
      <c r="EO90" s="27">
        <f t="shared" si="12"/>
        <v>22324.79</v>
      </c>
      <c r="EP90" s="28">
        <f t="shared" si="13"/>
        <v>46.000008830671867</v>
      </c>
      <c r="EQ90" s="34">
        <f t="shared" si="14"/>
        <v>1455.9642857142858</v>
      </c>
      <c r="ES90" s="21">
        <f>IFERROR(IF(VLOOKUP(D90,'DIV CHANGE'!A:D,3,FALSE)="", E90, VLOOKUP(D90,'DIV CHANGE'!A:D,3,FALSE)), E90)</f>
        <v>1</v>
      </c>
      <c r="ET90" s="21" t="str">
        <f t="shared" si="15"/>
        <v>SAME</v>
      </c>
      <c r="EU90" s="29">
        <v>44861</v>
      </c>
    </row>
    <row r="91" spans="1:151" ht="12.75">
      <c r="A91" s="29">
        <v>45551</v>
      </c>
      <c r="C91" s="77"/>
      <c r="D91" s="21" t="s">
        <v>203</v>
      </c>
      <c r="E91" s="21">
        <v>1</v>
      </c>
      <c r="F91" s="21" t="s">
        <v>100</v>
      </c>
      <c r="G91" s="21" t="s">
        <v>204</v>
      </c>
      <c r="H91" s="55">
        <f>11935.85+22000</f>
        <v>33935.85</v>
      </c>
      <c r="I91" s="22">
        <v>7</v>
      </c>
      <c r="J91" s="56">
        <v>5000</v>
      </c>
      <c r="K91" s="56">
        <v>0</v>
      </c>
      <c r="L91" s="25">
        <f t="shared" si="8"/>
        <v>4133.6928571428571</v>
      </c>
      <c r="M91" s="37">
        <f t="shared" si="9"/>
        <v>344.47440476190474</v>
      </c>
      <c r="N91" s="36"/>
      <c r="O91" s="26"/>
      <c r="P91" s="26"/>
      <c r="Q91" s="27"/>
      <c r="R91" s="36"/>
      <c r="S91" s="26"/>
      <c r="T91" s="26"/>
      <c r="U91" s="27"/>
      <c r="V91" s="36"/>
      <c r="W91" s="26"/>
      <c r="X91" s="26"/>
      <c r="Y91" s="27"/>
      <c r="Z91" s="36"/>
      <c r="AA91" s="26"/>
      <c r="AB91" s="26"/>
      <c r="AC91" s="27"/>
      <c r="AD91" s="36"/>
      <c r="AE91" s="26"/>
      <c r="AF91" s="26"/>
      <c r="AG91" s="27"/>
      <c r="AH91" s="36"/>
      <c r="AI91" s="26"/>
      <c r="AJ91" s="26"/>
      <c r="AK91" s="27"/>
      <c r="AL91" s="36"/>
      <c r="AM91" s="26"/>
      <c r="AN91" s="26"/>
      <c r="AO91" s="27"/>
      <c r="AP91" s="36"/>
      <c r="AQ91" s="26"/>
      <c r="AR91" s="26"/>
      <c r="AS91" s="27"/>
      <c r="AT91" s="36"/>
      <c r="AU91" s="26"/>
      <c r="AV91" s="26"/>
      <c r="AW91" s="27"/>
      <c r="AX91" s="36"/>
      <c r="AY91" s="26"/>
      <c r="AZ91" s="26"/>
      <c r="BA91" s="27"/>
      <c r="BB91" s="36"/>
      <c r="BC91" s="26"/>
      <c r="BD91" s="26"/>
      <c r="BE91" s="27"/>
      <c r="BF91" s="36"/>
      <c r="BG91" s="26"/>
      <c r="BH91" s="26"/>
      <c r="BI91" s="27"/>
      <c r="BJ91" s="36"/>
      <c r="BK91" s="26"/>
      <c r="BL91" s="26"/>
      <c r="BM91" s="27"/>
      <c r="BN91" s="36"/>
      <c r="BO91" s="26"/>
      <c r="BP91" s="26"/>
      <c r="BQ91" s="27"/>
      <c r="BR91" s="36"/>
      <c r="BS91" s="26"/>
      <c r="BT91" s="26"/>
      <c r="BU91" s="27"/>
      <c r="BV91" s="36"/>
      <c r="BW91" s="26"/>
      <c r="BX91" s="26"/>
      <c r="BY91" s="27"/>
      <c r="BZ91" s="36"/>
      <c r="CA91" s="26"/>
      <c r="CB91" s="26"/>
      <c r="CC91" s="27"/>
      <c r="CD91" s="36"/>
      <c r="CE91" s="26"/>
      <c r="CF91" s="26"/>
      <c r="CG91" s="27"/>
      <c r="CH91" s="36"/>
      <c r="CI91" s="26"/>
      <c r="CJ91" s="26"/>
      <c r="CK91" s="27"/>
      <c r="CL91" s="36"/>
      <c r="CM91" s="26"/>
      <c r="CN91" s="26"/>
      <c r="CO91" s="27"/>
      <c r="CP91" s="36"/>
      <c r="CQ91" s="26"/>
      <c r="CR91" s="26"/>
      <c r="CS91" s="27"/>
      <c r="CT91" s="36"/>
      <c r="CU91" s="26"/>
      <c r="CV91" s="26"/>
      <c r="CW91" s="27"/>
      <c r="CX91" s="36"/>
      <c r="CY91" s="26"/>
      <c r="CZ91" s="26"/>
      <c r="DA91" s="27"/>
      <c r="DB91" s="36"/>
      <c r="DC91" s="26"/>
      <c r="DD91" s="26"/>
      <c r="DE91" s="27"/>
      <c r="DF91" s="36"/>
      <c r="DG91" s="26"/>
      <c r="DH91" s="26"/>
      <c r="DI91" s="27"/>
      <c r="DJ91" s="36"/>
      <c r="DK91" s="26"/>
      <c r="DL91" s="26"/>
      <c r="DM91" s="27"/>
      <c r="DN91" s="36"/>
      <c r="DO91" s="26"/>
      <c r="DP91" s="26"/>
      <c r="DQ91" s="27"/>
      <c r="DR91" s="36"/>
      <c r="DS91" s="26"/>
      <c r="DT91" s="26"/>
      <c r="DU91" s="27"/>
      <c r="DV91" s="36"/>
      <c r="DW91" s="26"/>
      <c r="DX91" s="26"/>
      <c r="DY91" s="27"/>
      <c r="DZ91" s="36"/>
      <c r="EA91" s="26"/>
      <c r="EB91" s="26"/>
      <c r="EC91" s="27"/>
      <c r="ED91" s="36">
        <v>0</v>
      </c>
      <c r="EE91" s="26">
        <v>0</v>
      </c>
      <c r="EF91" s="26">
        <v>0</v>
      </c>
      <c r="EG91" s="27">
        <v>0</v>
      </c>
      <c r="EH91" s="36">
        <v>3</v>
      </c>
      <c r="EI91" s="26">
        <v>1033.4232142857143</v>
      </c>
      <c r="EJ91" s="26">
        <v>1033.4232142857143</v>
      </c>
      <c r="EK91" s="27">
        <v>27902.43</v>
      </c>
      <c r="EL91" s="36" cm="1">
        <f t="array" ref="EL91">+_xlfn.IFS(YEAR($A91)&gt;YEAR(EL$6),0,YEAR(EL$6)=YEAR($A91),13-MONTH($A91),AND(EK91&lt;$L91,YEAR(EL$6)=YEAR($B91)),IF(MONTH($B91)&lt;EK91/$M91,MONTH($B91),EK91/$M91),EK91&lt;$L91,EK91/$M91,YEAR(EL$6)=YEAR($B91),MONTH($B91),AND(YEAR(EL$6)&gt;YEAR($B91),NOT(ISBLANK($B91))),0,YEAR(EL$6)&gt;YEAR($A91),12,EL$6&lt;$A91,0,YEAR(EH$6)=YEAR($B91),0)</f>
        <v>12</v>
      </c>
      <c r="EM91" s="26">
        <f t="shared" si="10"/>
        <v>4133.6928571428571</v>
      </c>
      <c r="EN91" s="26">
        <f t="shared" si="11"/>
        <v>5167.1160714285716</v>
      </c>
      <c r="EO91" s="27">
        <f t="shared" si="12"/>
        <v>23768.73</v>
      </c>
      <c r="EP91" s="28">
        <f t="shared" si="13"/>
        <v>68.999988595462028</v>
      </c>
      <c r="EQ91" s="34">
        <f t="shared" si="14"/>
        <v>1033.4232142857143</v>
      </c>
      <c r="ES91" s="21">
        <f>IFERROR(IF(VLOOKUP(D91,'DIV CHANGE'!A:D,3,FALSE)="", E91, VLOOKUP(D91,'DIV CHANGE'!A:D,3,FALSE)), E91)</f>
        <v>1</v>
      </c>
      <c r="ET91" s="21" t="str">
        <f t="shared" si="15"/>
        <v>SAME</v>
      </c>
      <c r="EU91" s="29">
        <v>45551</v>
      </c>
    </row>
    <row r="92" spans="1:151" ht="12.75">
      <c r="A92" s="29">
        <v>40840</v>
      </c>
      <c r="B92" s="24"/>
      <c r="C92" s="35">
        <v>93</v>
      </c>
      <c r="D92" s="21" t="s">
        <v>205</v>
      </c>
      <c r="E92" s="21">
        <v>1</v>
      </c>
      <c r="F92" s="21" t="s">
        <v>179</v>
      </c>
      <c r="G92" s="21" t="s">
        <v>206</v>
      </c>
      <c r="H92" s="55">
        <v>4874.4799999999996</v>
      </c>
      <c r="I92" s="22">
        <v>7</v>
      </c>
      <c r="J92" s="25">
        <v>0</v>
      </c>
      <c r="K92" s="25">
        <v>0</v>
      </c>
      <c r="L92" s="25">
        <f t="shared" si="8"/>
        <v>696.35428571428565</v>
      </c>
      <c r="M92" s="37">
        <f t="shared" si="9"/>
        <v>58.029523809523802</v>
      </c>
      <c r="N92" s="36">
        <v>0</v>
      </c>
      <c r="O92" s="26">
        <v>0</v>
      </c>
      <c r="P92" s="26">
        <v>0</v>
      </c>
      <c r="Q92" s="27">
        <v>0</v>
      </c>
      <c r="R92" s="36">
        <v>0</v>
      </c>
      <c r="S92" s="26">
        <v>0</v>
      </c>
      <c r="T92" s="26">
        <v>0</v>
      </c>
      <c r="U92" s="27">
        <v>0</v>
      </c>
      <c r="V92" s="36">
        <v>0</v>
      </c>
      <c r="W92" s="26">
        <v>0</v>
      </c>
      <c r="X92" s="26">
        <v>0</v>
      </c>
      <c r="Y92" s="27">
        <v>0</v>
      </c>
      <c r="Z92" s="36">
        <v>0</v>
      </c>
      <c r="AA92" s="26">
        <v>0</v>
      </c>
      <c r="AB92" s="26">
        <v>0</v>
      </c>
      <c r="AC92" s="27">
        <v>0</v>
      </c>
      <c r="AD92" s="36">
        <v>0</v>
      </c>
      <c r="AE92" s="26">
        <v>0</v>
      </c>
      <c r="AF92" s="26">
        <v>0</v>
      </c>
      <c r="AG92" s="27">
        <v>0</v>
      </c>
      <c r="AH92" s="36">
        <v>0</v>
      </c>
      <c r="AI92" s="26">
        <v>0</v>
      </c>
      <c r="AJ92" s="26">
        <v>0</v>
      </c>
      <c r="AK92" s="27">
        <v>0</v>
      </c>
      <c r="AL92" s="36">
        <v>0</v>
      </c>
      <c r="AM92" s="26">
        <v>0</v>
      </c>
      <c r="AN92" s="26">
        <v>0</v>
      </c>
      <c r="AO92" s="27">
        <v>0</v>
      </c>
      <c r="AP92" s="36">
        <v>0</v>
      </c>
      <c r="AQ92" s="26">
        <v>0</v>
      </c>
      <c r="AR92" s="26">
        <v>0</v>
      </c>
      <c r="AS92" s="27">
        <v>0</v>
      </c>
      <c r="AT92" s="36">
        <v>0</v>
      </c>
      <c r="AU92" s="26">
        <v>0</v>
      </c>
      <c r="AV92" s="26">
        <v>0</v>
      </c>
      <c r="AW92" s="27">
        <v>0</v>
      </c>
      <c r="AX92" s="36">
        <v>0</v>
      </c>
      <c r="AY92" s="26">
        <v>0</v>
      </c>
      <c r="AZ92" s="26">
        <v>0</v>
      </c>
      <c r="BA92" s="27">
        <v>0</v>
      </c>
      <c r="BB92" s="36">
        <v>0</v>
      </c>
      <c r="BC92" s="26">
        <v>0</v>
      </c>
      <c r="BD92" s="26">
        <v>0</v>
      </c>
      <c r="BE92" s="27">
        <v>0</v>
      </c>
      <c r="BF92" s="36">
        <v>0</v>
      </c>
      <c r="BG92" s="26">
        <v>0</v>
      </c>
      <c r="BH92" s="26">
        <v>0</v>
      </c>
      <c r="BI92" s="27">
        <v>0</v>
      </c>
      <c r="BJ92" s="36">
        <v>0</v>
      </c>
      <c r="BK92" s="26">
        <v>0</v>
      </c>
      <c r="BL92" s="26">
        <v>0</v>
      </c>
      <c r="BM92" s="27">
        <v>0</v>
      </c>
      <c r="BN92" s="36">
        <v>0</v>
      </c>
      <c r="BO92" s="26">
        <v>0</v>
      </c>
      <c r="BP92" s="26">
        <v>0</v>
      </c>
      <c r="BQ92" s="27">
        <v>0</v>
      </c>
      <c r="BR92" s="36">
        <v>0</v>
      </c>
      <c r="BS92" s="26">
        <v>0</v>
      </c>
      <c r="BT92" s="26">
        <v>0</v>
      </c>
      <c r="BU92" s="27">
        <v>0</v>
      </c>
      <c r="BV92" s="36">
        <v>0</v>
      </c>
      <c r="BW92" s="26">
        <v>0</v>
      </c>
      <c r="BX92" s="26">
        <v>0</v>
      </c>
      <c r="BY92" s="27">
        <v>0</v>
      </c>
      <c r="BZ92" s="36">
        <v>0</v>
      </c>
      <c r="CA92" s="26">
        <v>0</v>
      </c>
      <c r="CB92" s="26">
        <v>0</v>
      </c>
      <c r="CC92" s="27">
        <v>0</v>
      </c>
      <c r="CD92" s="36">
        <v>0</v>
      </c>
      <c r="CE92" s="26">
        <v>0</v>
      </c>
      <c r="CF92" s="26">
        <v>0</v>
      </c>
      <c r="CG92" s="27">
        <v>0</v>
      </c>
      <c r="CH92" s="36">
        <v>3</v>
      </c>
      <c r="CI92" s="26">
        <v>174.08857142857141</v>
      </c>
      <c r="CJ92" s="26">
        <v>174.08857142857141</v>
      </c>
      <c r="CK92" s="27">
        <v>4700.3914285714282</v>
      </c>
      <c r="CL92" s="36">
        <v>12</v>
      </c>
      <c r="CM92" s="26">
        <v>696.35428571428565</v>
      </c>
      <c r="CN92" s="26">
        <v>870.44285714285706</v>
      </c>
      <c r="CO92" s="27">
        <v>4004.0371428571425</v>
      </c>
      <c r="CP92" s="36">
        <v>12</v>
      </c>
      <c r="CQ92" s="26">
        <v>696.35428571428565</v>
      </c>
      <c r="CR92" s="26">
        <v>1566.7971428571427</v>
      </c>
      <c r="CS92" s="27">
        <v>3307.6828571428568</v>
      </c>
      <c r="CT92" s="36">
        <v>12</v>
      </c>
      <c r="CU92" s="26">
        <v>696.35428571428565</v>
      </c>
      <c r="CV92" s="26">
        <v>2263.1514285714284</v>
      </c>
      <c r="CW92" s="27">
        <v>2611.3285714285712</v>
      </c>
      <c r="CX92" s="36">
        <v>12</v>
      </c>
      <c r="CY92" s="26">
        <v>696.35428571428565</v>
      </c>
      <c r="CZ92" s="26">
        <v>2959.505714285714</v>
      </c>
      <c r="DA92" s="27">
        <v>1914.9742857142855</v>
      </c>
      <c r="DB92" s="36">
        <v>12</v>
      </c>
      <c r="DC92" s="26">
        <v>696.35428571428565</v>
      </c>
      <c r="DD92" s="26">
        <v>3655.8599999999997</v>
      </c>
      <c r="DE92" s="27">
        <v>1218.6199999999999</v>
      </c>
      <c r="DF92" s="36">
        <v>12</v>
      </c>
      <c r="DG92" s="26">
        <v>696.35428571428565</v>
      </c>
      <c r="DH92" s="26">
        <v>4352.2142857142853</v>
      </c>
      <c r="DI92" s="27">
        <v>522.26571428571424</v>
      </c>
      <c r="DJ92" s="36">
        <v>9</v>
      </c>
      <c r="DK92" s="26">
        <v>522.26571428571424</v>
      </c>
      <c r="DL92" s="26">
        <v>4874.4799999999996</v>
      </c>
      <c r="DM92" s="27">
        <v>0</v>
      </c>
      <c r="DN92" s="36">
        <v>0</v>
      </c>
      <c r="DO92" s="26">
        <v>0</v>
      </c>
      <c r="DP92" s="26">
        <v>4874.4799999999996</v>
      </c>
      <c r="DQ92" s="27">
        <v>0</v>
      </c>
      <c r="DR92" s="36">
        <v>0</v>
      </c>
      <c r="DS92" s="26">
        <v>0</v>
      </c>
      <c r="DT92" s="26">
        <v>4874.4799999999996</v>
      </c>
      <c r="DU92" s="27">
        <v>0</v>
      </c>
      <c r="DV92" s="36">
        <v>0</v>
      </c>
      <c r="DW92" s="26">
        <v>0</v>
      </c>
      <c r="DX92" s="26">
        <v>4874.4799999999996</v>
      </c>
      <c r="DY92" s="27">
        <v>0</v>
      </c>
      <c r="DZ92" s="36">
        <v>0</v>
      </c>
      <c r="EA92" s="26">
        <v>0</v>
      </c>
      <c r="EB92" s="26">
        <v>4874.4799999999996</v>
      </c>
      <c r="EC92" s="27">
        <v>0</v>
      </c>
      <c r="ED92" s="36">
        <v>0</v>
      </c>
      <c r="EE92" s="26">
        <v>0</v>
      </c>
      <c r="EF92" s="26">
        <v>4874.4799999999996</v>
      </c>
      <c r="EG92" s="27">
        <v>0</v>
      </c>
      <c r="EH92" s="36">
        <v>0</v>
      </c>
      <c r="EI92" s="26">
        <v>0</v>
      </c>
      <c r="EJ92" s="26">
        <v>4874.4799999999996</v>
      </c>
      <c r="EK92" s="27">
        <v>0</v>
      </c>
      <c r="EL92" s="36" cm="1">
        <f t="array" ref="EL92">+_xlfn.IFS(YEAR($A92)&gt;YEAR(EL$6),0,YEAR(EL$6)=YEAR($A92),13-MONTH($A92),AND(EK92&lt;$L92,YEAR(EL$6)=YEAR($B92)),IF(MONTH($B92)&lt;EK92/$M92,MONTH($B92),EK92/$M92),EK92&lt;$L92,EK92/$M92,YEAR(EL$6)=YEAR($B92),MONTH($B92),AND(YEAR(EL$6)&gt;YEAR($B92),NOT(ISBLANK($B92))),0,YEAR(EL$6)&gt;YEAR($A92),12,EL$6&lt;$A92,0,YEAR(EH$6)=YEAR($B92),0)</f>
        <v>0</v>
      </c>
      <c r="EM92" s="26">
        <f t="shared" si="10"/>
        <v>0</v>
      </c>
      <c r="EN92" s="26">
        <f t="shared" si="11"/>
        <v>4874.4799999999996</v>
      </c>
      <c r="EO92" s="27">
        <f t="shared" si="12"/>
        <v>0</v>
      </c>
      <c r="EP92" s="28">
        <f t="shared" si="13"/>
        <v>0</v>
      </c>
      <c r="EQ92" s="34">
        <f t="shared" si="14"/>
        <v>0</v>
      </c>
      <c r="ES92" s="21">
        <f>IFERROR(IF(VLOOKUP(D92,'DIV CHANGE'!A:D,3,FALSE)="", E92, VLOOKUP(D92,'DIV CHANGE'!A:D,3,FALSE)), E92)</f>
        <v>1</v>
      </c>
      <c r="ET92" s="21" t="str">
        <f t="shared" si="15"/>
        <v>SAME</v>
      </c>
      <c r="EU92" s="24">
        <v>40840</v>
      </c>
    </row>
    <row r="93" spans="1:151" ht="12.75">
      <c r="A93" s="29">
        <v>43118</v>
      </c>
      <c r="B93" s="24"/>
      <c r="C93" s="35">
        <v>301</v>
      </c>
      <c r="D93" s="21" t="s">
        <v>207</v>
      </c>
      <c r="E93" s="21">
        <v>1</v>
      </c>
      <c r="F93" s="21" t="s">
        <v>179</v>
      </c>
      <c r="G93" s="21" t="s">
        <v>208</v>
      </c>
      <c r="H93" s="55">
        <v>96800</v>
      </c>
      <c r="I93" s="22">
        <v>7</v>
      </c>
      <c r="J93" s="25">
        <v>25000</v>
      </c>
      <c r="K93" s="25">
        <v>0</v>
      </c>
      <c r="L93" s="25">
        <f t="shared" si="8"/>
        <v>10257.142857142857</v>
      </c>
      <c r="M93" s="37">
        <f t="shared" si="9"/>
        <v>854.7619047619047</v>
      </c>
      <c r="N93" s="36">
        <v>0</v>
      </c>
      <c r="O93" s="26">
        <v>0</v>
      </c>
      <c r="P93" s="26">
        <v>0</v>
      </c>
      <c r="Q93" s="27">
        <v>0</v>
      </c>
      <c r="R93" s="36">
        <v>0</v>
      </c>
      <c r="S93" s="26">
        <v>0</v>
      </c>
      <c r="T93" s="26">
        <v>0</v>
      </c>
      <c r="U93" s="27">
        <v>0</v>
      </c>
      <c r="V93" s="36">
        <v>0</v>
      </c>
      <c r="W93" s="26">
        <v>0</v>
      </c>
      <c r="X93" s="26">
        <v>0</v>
      </c>
      <c r="Y93" s="27">
        <v>0</v>
      </c>
      <c r="Z93" s="36">
        <v>0</v>
      </c>
      <c r="AA93" s="26">
        <v>0</v>
      </c>
      <c r="AB93" s="26">
        <v>0</v>
      </c>
      <c r="AC93" s="27">
        <v>0</v>
      </c>
      <c r="AD93" s="36">
        <v>0</v>
      </c>
      <c r="AE93" s="26">
        <v>0</v>
      </c>
      <c r="AF93" s="26">
        <v>0</v>
      </c>
      <c r="AG93" s="27">
        <v>0</v>
      </c>
      <c r="AH93" s="36">
        <v>0</v>
      </c>
      <c r="AI93" s="26">
        <v>0</v>
      </c>
      <c r="AJ93" s="26">
        <v>0</v>
      </c>
      <c r="AK93" s="27">
        <v>0</v>
      </c>
      <c r="AL93" s="36">
        <v>0</v>
      </c>
      <c r="AM93" s="26">
        <v>0</v>
      </c>
      <c r="AN93" s="26">
        <v>0</v>
      </c>
      <c r="AO93" s="27">
        <v>0</v>
      </c>
      <c r="AP93" s="36">
        <v>0</v>
      </c>
      <c r="AQ93" s="26">
        <v>0</v>
      </c>
      <c r="AR93" s="26">
        <v>0</v>
      </c>
      <c r="AS93" s="27">
        <v>0</v>
      </c>
      <c r="AT93" s="36">
        <v>0</v>
      </c>
      <c r="AU93" s="26">
        <v>0</v>
      </c>
      <c r="AV93" s="26">
        <v>0</v>
      </c>
      <c r="AW93" s="27">
        <v>0</v>
      </c>
      <c r="AX93" s="36">
        <v>0</v>
      </c>
      <c r="AY93" s="26">
        <v>0</v>
      </c>
      <c r="AZ93" s="26">
        <v>0</v>
      </c>
      <c r="BA93" s="27">
        <v>0</v>
      </c>
      <c r="BB93" s="36">
        <v>0</v>
      </c>
      <c r="BC93" s="26">
        <v>0</v>
      </c>
      <c r="BD93" s="26">
        <v>0</v>
      </c>
      <c r="BE93" s="27">
        <v>0</v>
      </c>
      <c r="BF93" s="36">
        <v>0</v>
      </c>
      <c r="BG93" s="26">
        <v>0</v>
      </c>
      <c r="BH93" s="26">
        <v>0</v>
      </c>
      <c r="BI93" s="27">
        <v>0</v>
      </c>
      <c r="BJ93" s="36">
        <v>0</v>
      </c>
      <c r="BK93" s="26">
        <v>0</v>
      </c>
      <c r="BL93" s="26">
        <v>0</v>
      </c>
      <c r="BM93" s="27">
        <v>0</v>
      </c>
      <c r="BN93" s="36">
        <v>0</v>
      </c>
      <c r="BO93" s="26">
        <v>0</v>
      </c>
      <c r="BP93" s="26">
        <v>0</v>
      </c>
      <c r="BQ93" s="27">
        <v>0</v>
      </c>
      <c r="BR93" s="36">
        <v>0</v>
      </c>
      <c r="BS93" s="26">
        <v>0</v>
      </c>
      <c r="BT93" s="26">
        <v>0</v>
      </c>
      <c r="BU93" s="27">
        <v>0</v>
      </c>
      <c r="BV93" s="36">
        <v>0</v>
      </c>
      <c r="BW93" s="26">
        <v>0</v>
      </c>
      <c r="BX93" s="26">
        <v>0</v>
      </c>
      <c r="BY93" s="27">
        <v>0</v>
      </c>
      <c r="BZ93" s="36">
        <v>0</v>
      </c>
      <c r="CA93" s="26">
        <v>0</v>
      </c>
      <c r="CB93" s="26">
        <v>0</v>
      </c>
      <c r="CC93" s="27">
        <v>0</v>
      </c>
      <c r="CD93" s="36">
        <v>0</v>
      </c>
      <c r="CE93" s="26">
        <v>0</v>
      </c>
      <c r="CF93" s="26">
        <v>0</v>
      </c>
      <c r="CG93" s="27">
        <v>0</v>
      </c>
      <c r="CH93" s="36">
        <v>0</v>
      </c>
      <c r="CI93" s="26">
        <v>0</v>
      </c>
      <c r="CJ93" s="26">
        <v>0</v>
      </c>
      <c r="CK93" s="27">
        <v>0</v>
      </c>
      <c r="CL93" s="36">
        <v>0</v>
      </c>
      <c r="CM93" s="26">
        <v>0</v>
      </c>
      <c r="CN93" s="26">
        <v>0</v>
      </c>
      <c r="CO93" s="27">
        <v>0</v>
      </c>
      <c r="CP93" s="36">
        <v>0</v>
      </c>
      <c r="CQ93" s="26">
        <v>0</v>
      </c>
      <c r="CR93" s="26">
        <v>0</v>
      </c>
      <c r="CS93" s="27">
        <v>0</v>
      </c>
      <c r="CT93" s="36">
        <v>0</v>
      </c>
      <c r="CU93" s="26">
        <v>0</v>
      </c>
      <c r="CV93" s="26">
        <v>0</v>
      </c>
      <c r="CW93" s="27">
        <v>0</v>
      </c>
      <c r="CX93" s="36">
        <v>0</v>
      </c>
      <c r="CY93" s="26">
        <v>0</v>
      </c>
      <c r="CZ93" s="26">
        <v>0</v>
      </c>
      <c r="DA93" s="27">
        <v>0</v>
      </c>
      <c r="DB93" s="36">
        <v>0</v>
      </c>
      <c r="DC93" s="26">
        <v>0</v>
      </c>
      <c r="DD93" s="26">
        <v>0</v>
      </c>
      <c r="DE93" s="27">
        <v>0</v>
      </c>
      <c r="DF93" s="36">
        <v>0</v>
      </c>
      <c r="DG93" s="26">
        <v>0</v>
      </c>
      <c r="DH93" s="26">
        <v>0</v>
      </c>
      <c r="DI93" s="27">
        <v>0</v>
      </c>
      <c r="DJ93" s="36">
        <v>12</v>
      </c>
      <c r="DK93" s="26">
        <v>10257.142857142857</v>
      </c>
      <c r="DL93" s="26">
        <v>10257.142857142857</v>
      </c>
      <c r="DM93" s="27">
        <v>61542.857142857145</v>
      </c>
      <c r="DN93" s="36">
        <v>12</v>
      </c>
      <c r="DO93" s="26">
        <v>10257.142857142857</v>
      </c>
      <c r="DP93" s="26">
        <v>20514.285714285714</v>
      </c>
      <c r="DQ93" s="27">
        <v>51285.71428571429</v>
      </c>
      <c r="DR93" s="36">
        <v>12</v>
      </c>
      <c r="DS93" s="26">
        <v>10257.142857142857</v>
      </c>
      <c r="DT93" s="26">
        <v>30771.428571428572</v>
      </c>
      <c r="DU93" s="27">
        <v>41028.571428571428</v>
      </c>
      <c r="DV93" s="36">
        <v>12</v>
      </c>
      <c r="DW93" s="26">
        <v>10257.142857142857</v>
      </c>
      <c r="DX93" s="26">
        <v>41028.571428571428</v>
      </c>
      <c r="DY93" s="27">
        <v>30771.428571428572</v>
      </c>
      <c r="DZ93" s="36">
        <v>12</v>
      </c>
      <c r="EA93" s="26">
        <v>10257.142857142857</v>
      </c>
      <c r="EB93" s="26">
        <v>51285.714285714283</v>
      </c>
      <c r="EC93" s="27">
        <v>20514.285714285717</v>
      </c>
      <c r="ED93" s="36">
        <v>12</v>
      </c>
      <c r="EE93" s="26">
        <v>10257.142857142857</v>
      </c>
      <c r="EF93" s="26">
        <v>66549.989999999991</v>
      </c>
      <c r="EG93" s="27">
        <v>5250.0100000000093</v>
      </c>
      <c r="EH93" s="36">
        <v>6.1420729805014043</v>
      </c>
      <c r="EI93" s="26">
        <v>5250.0100000000093</v>
      </c>
      <c r="EJ93" s="26">
        <v>71800</v>
      </c>
      <c r="EK93" s="27">
        <v>0</v>
      </c>
      <c r="EL93" s="36" cm="1">
        <f t="array" ref="EL93">+_xlfn.IFS(YEAR($A93)&gt;YEAR(EL$6),0,YEAR(EL$6)=YEAR($A93),13-MONTH($A93),AND(EK93&lt;$L93,YEAR(EL$6)=YEAR($B93)),IF(MONTH($B93)&lt;EK93/$M93,MONTH($B93),EK93/$M93),EK93&lt;$L93,EK93/$M93,YEAR(EL$6)=YEAR($B93),MONTH($B93),AND(YEAR(EL$6)&gt;YEAR($B93),NOT(ISBLANK($B93))),0,YEAR(EL$6)&gt;YEAR($A93),12,EL$6&lt;$A93,0,YEAR(EH$6)=YEAR($B93),0)</f>
        <v>0</v>
      </c>
      <c r="EM93" s="26">
        <f t="shared" si="10"/>
        <v>0</v>
      </c>
      <c r="EN93" s="26">
        <f t="shared" si="11"/>
        <v>71800</v>
      </c>
      <c r="EO93" s="27">
        <f t="shared" si="12"/>
        <v>0</v>
      </c>
      <c r="EP93" s="28">
        <f t="shared" si="13"/>
        <v>0</v>
      </c>
      <c r="EQ93" s="34">
        <f t="shared" si="14"/>
        <v>0</v>
      </c>
      <c r="ES93" s="21">
        <f>IFERROR(IF(VLOOKUP(D93,'DIV CHANGE'!A:D,3,FALSE)="", E93, VLOOKUP(D93,'DIV CHANGE'!A:D,3,FALSE)), E93)</f>
        <v>1</v>
      </c>
      <c r="ET93" s="21" t="str">
        <f t="shared" si="15"/>
        <v>SAME</v>
      </c>
      <c r="EU93" s="24">
        <v>43118</v>
      </c>
    </row>
    <row r="94" spans="1:151" ht="12.75">
      <c r="A94" s="29">
        <v>44389</v>
      </c>
      <c r="B94" s="24"/>
      <c r="C94" s="35">
        <v>626</v>
      </c>
      <c r="D94" s="21" t="s">
        <v>209</v>
      </c>
      <c r="E94" s="21">
        <v>1</v>
      </c>
      <c r="F94" s="21" t="s">
        <v>179</v>
      </c>
      <c r="G94" s="21" t="s">
        <v>210</v>
      </c>
      <c r="H94" s="55">
        <v>64900</v>
      </c>
      <c r="I94" s="22">
        <v>7</v>
      </c>
      <c r="J94" s="25">
        <v>15000</v>
      </c>
      <c r="K94" s="25">
        <v>0</v>
      </c>
      <c r="L94" s="25">
        <f t="shared" si="8"/>
        <v>7128.5714285714284</v>
      </c>
      <c r="M94" s="37">
        <f t="shared" si="9"/>
        <v>594.04761904761904</v>
      </c>
      <c r="N94" s="36">
        <v>0</v>
      </c>
      <c r="O94" s="26">
        <v>0</v>
      </c>
      <c r="P94" s="26">
        <v>0</v>
      </c>
      <c r="Q94" s="27">
        <v>0</v>
      </c>
      <c r="R94" s="36">
        <v>0</v>
      </c>
      <c r="S94" s="26">
        <v>0</v>
      </c>
      <c r="T94" s="26">
        <v>0</v>
      </c>
      <c r="U94" s="27">
        <v>0</v>
      </c>
      <c r="V94" s="36">
        <v>0</v>
      </c>
      <c r="W94" s="26">
        <v>0</v>
      </c>
      <c r="X94" s="26">
        <v>0</v>
      </c>
      <c r="Y94" s="27">
        <v>0</v>
      </c>
      <c r="Z94" s="36">
        <v>0</v>
      </c>
      <c r="AA94" s="26">
        <v>0</v>
      </c>
      <c r="AB94" s="26">
        <v>0</v>
      </c>
      <c r="AC94" s="27">
        <v>0</v>
      </c>
      <c r="AD94" s="36">
        <v>0</v>
      </c>
      <c r="AE94" s="26">
        <v>0</v>
      </c>
      <c r="AF94" s="26">
        <v>0</v>
      </c>
      <c r="AG94" s="27">
        <v>0</v>
      </c>
      <c r="AH94" s="36">
        <v>0</v>
      </c>
      <c r="AI94" s="26">
        <v>0</v>
      </c>
      <c r="AJ94" s="26">
        <v>0</v>
      </c>
      <c r="AK94" s="27">
        <v>0</v>
      </c>
      <c r="AL94" s="36">
        <v>0</v>
      </c>
      <c r="AM94" s="26">
        <v>0</v>
      </c>
      <c r="AN94" s="26">
        <v>0</v>
      </c>
      <c r="AO94" s="27">
        <v>0</v>
      </c>
      <c r="AP94" s="36">
        <v>0</v>
      </c>
      <c r="AQ94" s="26">
        <v>0</v>
      </c>
      <c r="AR94" s="26">
        <v>0</v>
      </c>
      <c r="AS94" s="27">
        <v>0</v>
      </c>
      <c r="AT94" s="36">
        <v>0</v>
      </c>
      <c r="AU94" s="26">
        <v>0</v>
      </c>
      <c r="AV94" s="26">
        <v>0</v>
      </c>
      <c r="AW94" s="27">
        <v>0</v>
      </c>
      <c r="AX94" s="36">
        <v>0</v>
      </c>
      <c r="AY94" s="26">
        <v>0</v>
      </c>
      <c r="AZ94" s="26">
        <v>0</v>
      </c>
      <c r="BA94" s="27">
        <v>0</v>
      </c>
      <c r="BB94" s="36">
        <v>0</v>
      </c>
      <c r="BC94" s="26">
        <v>0</v>
      </c>
      <c r="BD94" s="26">
        <v>0</v>
      </c>
      <c r="BE94" s="27">
        <v>0</v>
      </c>
      <c r="BF94" s="36">
        <v>0</v>
      </c>
      <c r="BG94" s="26">
        <v>0</v>
      </c>
      <c r="BH94" s="26">
        <v>0</v>
      </c>
      <c r="BI94" s="27">
        <v>0</v>
      </c>
      <c r="BJ94" s="36">
        <v>0</v>
      </c>
      <c r="BK94" s="26">
        <v>0</v>
      </c>
      <c r="BL94" s="26">
        <v>0</v>
      </c>
      <c r="BM94" s="27">
        <v>0</v>
      </c>
      <c r="BN94" s="36">
        <v>0</v>
      </c>
      <c r="BO94" s="26">
        <v>0</v>
      </c>
      <c r="BP94" s="26">
        <v>0</v>
      </c>
      <c r="BQ94" s="27">
        <v>0</v>
      </c>
      <c r="BR94" s="36">
        <v>0</v>
      </c>
      <c r="BS94" s="26">
        <v>0</v>
      </c>
      <c r="BT94" s="26">
        <v>0</v>
      </c>
      <c r="BU94" s="27">
        <v>0</v>
      </c>
      <c r="BV94" s="36">
        <v>0</v>
      </c>
      <c r="BW94" s="26">
        <v>0</v>
      </c>
      <c r="BX94" s="26">
        <v>0</v>
      </c>
      <c r="BY94" s="27">
        <v>0</v>
      </c>
      <c r="BZ94" s="36">
        <v>0</v>
      </c>
      <c r="CA94" s="26">
        <v>0</v>
      </c>
      <c r="CB94" s="26">
        <v>0</v>
      </c>
      <c r="CC94" s="27">
        <v>0</v>
      </c>
      <c r="CD94" s="36">
        <v>0</v>
      </c>
      <c r="CE94" s="26">
        <v>0</v>
      </c>
      <c r="CF94" s="26">
        <v>0</v>
      </c>
      <c r="CG94" s="27">
        <v>0</v>
      </c>
      <c r="CH94" s="36">
        <v>0</v>
      </c>
      <c r="CI94" s="26">
        <v>0</v>
      </c>
      <c r="CJ94" s="26">
        <v>0</v>
      </c>
      <c r="CK94" s="27">
        <v>0</v>
      </c>
      <c r="CL94" s="36">
        <v>0</v>
      </c>
      <c r="CM94" s="26">
        <v>0</v>
      </c>
      <c r="CN94" s="26">
        <v>0</v>
      </c>
      <c r="CO94" s="27">
        <v>0</v>
      </c>
      <c r="CP94" s="36">
        <v>0</v>
      </c>
      <c r="CQ94" s="26">
        <v>0</v>
      </c>
      <c r="CR94" s="26">
        <v>0</v>
      </c>
      <c r="CS94" s="27">
        <v>0</v>
      </c>
      <c r="CT94" s="36">
        <v>0</v>
      </c>
      <c r="CU94" s="26">
        <v>0</v>
      </c>
      <c r="CV94" s="26">
        <v>0</v>
      </c>
      <c r="CW94" s="27">
        <v>0</v>
      </c>
      <c r="CX94" s="36">
        <v>0</v>
      </c>
      <c r="CY94" s="26">
        <v>0</v>
      </c>
      <c r="CZ94" s="26">
        <v>0</v>
      </c>
      <c r="DA94" s="27">
        <v>0</v>
      </c>
      <c r="DB94" s="36">
        <v>0</v>
      </c>
      <c r="DC94" s="26">
        <v>0</v>
      </c>
      <c r="DD94" s="26">
        <v>0</v>
      </c>
      <c r="DE94" s="27">
        <v>0</v>
      </c>
      <c r="DF94" s="36">
        <v>0</v>
      </c>
      <c r="DG94" s="26">
        <v>0</v>
      </c>
      <c r="DH94" s="26">
        <v>0</v>
      </c>
      <c r="DI94" s="27">
        <v>0</v>
      </c>
      <c r="DJ94" s="36">
        <v>0</v>
      </c>
      <c r="DK94" s="26">
        <v>0</v>
      </c>
      <c r="DL94" s="26">
        <v>0</v>
      </c>
      <c r="DM94" s="27">
        <v>0</v>
      </c>
      <c r="DN94" s="36">
        <v>0</v>
      </c>
      <c r="DO94" s="26">
        <v>0</v>
      </c>
      <c r="DP94" s="26">
        <v>0</v>
      </c>
      <c r="DQ94" s="27">
        <v>0</v>
      </c>
      <c r="DR94" s="36">
        <v>0</v>
      </c>
      <c r="DS94" s="26">
        <v>0</v>
      </c>
      <c r="DT94" s="26">
        <v>0</v>
      </c>
      <c r="DU94" s="27">
        <v>0</v>
      </c>
      <c r="DV94" s="36">
        <v>6</v>
      </c>
      <c r="DW94" s="26">
        <v>3564.2857142857142</v>
      </c>
      <c r="DX94" s="26">
        <v>3564.2857142857142</v>
      </c>
      <c r="DY94" s="27">
        <v>46335.714285714283</v>
      </c>
      <c r="DZ94" s="36">
        <v>12</v>
      </c>
      <c r="EA94" s="26">
        <v>7128.5714285714284</v>
      </c>
      <c r="EB94" s="26">
        <v>10692.857142857143</v>
      </c>
      <c r="EC94" s="27">
        <v>39207.142857142855</v>
      </c>
      <c r="ED94" s="36">
        <v>12</v>
      </c>
      <c r="EE94" s="26">
        <v>7128.5714285714284</v>
      </c>
      <c r="EF94" s="26">
        <v>17821.43</v>
      </c>
      <c r="EG94" s="27">
        <v>32078.57</v>
      </c>
      <c r="EH94" s="36">
        <v>12</v>
      </c>
      <c r="EI94" s="26">
        <v>7128.5714285714284</v>
      </c>
      <c r="EJ94" s="26">
        <v>24950.001428571428</v>
      </c>
      <c r="EK94" s="27">
        <v>24950</v>
      </c>
      <c r="EL94" s="36" cm="1">
        <f t="array" ref="EL94">+_xlfn.IFS(YEAR($A94)&gt;YEAR(EL$6),0,YEAR(EL$6)=YEAR($A94),13-MONTH($A94),AND(EK94&lt;$L94,YEAR(EL$6)=YEAR($B94)),IF(MONTH($B94)&lt;EK94/$M94,MONTH($B94),EK94/$M94),EK94&lt;$L94,EK94/$M94,YEAR(EL$6)=YEAR($B94),MONTH($B94),AND(YEAR(EL$6)&gt;YEAR($B94),NOT(ISBLANK($B94))),0,YEAR(EL$6)&gt;YEAR($A94),12,EL$6&lt;$A94,0,YEAR(EH$6)=YEAR($B94),0)</f>
        <v>12</v>
      </c>
      <c r="EM94" s="26">
        <f t="shared" si="10"/>
        <v>7128.5714285714284</v>
      </c>
      <c r="EN94" s="26">
        <f t="shared" si="11"/>
        <v>32078.572857142855</v>
      </c>
      <c r="EO94" s="27">
        <f t="shared" si="12"/>
        <v>17821.43</v>
      </c>
      <c r="EP94" s="28">
        <f t="shared" si="13"/>
        <v>30.000002404809621</v>
      </c>
      <c r="EQ94" s="34">
        <f t="shared" si="14"/>
        <v>1782.1428571428571</v>
      </c>
      <c r="ES94" s="21">
        <f>IFERROR(IF(VLOOKUP(D94,'DIV CHANGE'!A:D,3,FALSE)="", E94, VLOOKUP(D94,'DIV CHANGE'!A:D,3,FALSE)), E94)</f>
        <v>1</v>
      </c>
      <c r="ET94" s="21" t="str">
        <f t="shared" si="15"/>
        <v>SAME</v>
      </c>
      <c r="EU94" s="29">
        <v>44389</v>
      </c>
    </row>
    <row r="95" spans="1:151" ht="12.75">
      <c r="A95" s="29">
        <v>44986</v>
      </c>
      <c r="B95" s="24"/>
      <c r="C95" s="35">
        <v>785</v>
      </c>
      <c r="D95" s="21" t="s">
        <v>211</v>
      </c>
      <c r="E95" s="21">
        <v>1</v>
      </c>
      <c r="F95" s="21" t="s">
        <v>179</v>
      </c>
      <c r="G95" s="21" t="s">
        <v>212</v>
      </c>
      <c r="H95" s="55">
        <v>73906</v>
      </c>
      <c r="I95" s="22">
        <v>7</v>
      </c>
      <c r="J95" s="25">
        <v>15000</v>
      </c>
      <c r="K95" s="25">
        <v>0</v>
      </c>
      <c r="L95" s="25">
        <f t="shared" si="8"/>
        <v>8415.1428571428569</v>
      </c>
      <c r="M95" s="37">
        <f t="shared" si="9"/>
        <v>701.2619047619047</v>
      </c>
      <c r="N95" s="36">
        <v>0</v>
      </c>
      <c r="O95" s="26">
        <v>0</v>
      </c>
      <c r="P95" s="26">
        <v>0</v>
      </c>
      <c r="Q95" s="27">
        <v>0</v>
      </c>
      <c r="R95" s="36">
        <v>0</v>
      </c>
      <c r="S95" s="26">
        <v>0</v>
      </c>
      <c r="T95" s="26">
        <v>0</v>
      </c>
      <c r="U95" s="27">
        <v>0</v>
      </c>
      <c r="V95" s="36">
        <v>0</v>
      </c>
      <c r="W95" s="26">
        <v>0</v>
      </c>
      <c r="X95" s="26">
        <v>0</v>
      </c>
      <c r="Y95" s="27">
        <v>0</v>
      </c>
      <c r="Z95" s="36">
        <v>0</v>
      </c>
      <c r="AA95" s="26">
        <v>0</v>
      </c>
      <c r="AB95" s="26">
        <v>0</v>
      </c>
      <c r="AC95" s="27">
        <v>0</v>
      </c>
      <c r="AD95" s="36">
        <v>0</v>
      </c>
      <c r="AE95" s="26">
        <v>0</v>
      </c>
      <c r="AF95" s="26">
        <v>0</v>
      </c>
      <c r="AG95" s="27">
        <v>0</v>
      </c>
      <c r="AH95" s="36">
        <v>0</v>
      </c>
      <c r="AI95" s="26">
        <v>0</v>
      </c>
      <c r="AJ95" s="26">
        <v>0</v>
      </c>
      <c r="AK95" s="27">
        <v>0</v>
      </c>
      <c r="AL95" s="36">
        <v>0</v>
      </c>
      <c r="AM95" s="26">
        <v>0</v>
      </c>
      <c r="AN95" s="26">
        <v>0</v>
      </c>
      <c r="AO95" s="27">
        <v>0</v>
      </c>
      <c r="AP95" s="36">
        <v>0</v>
      </c>
      <c r="AQ95" s="26">
        <v>0</v>
      </c>
      <c r="AR95" s="26">
        <v>0</v>
      </c>
      <c r="AS95" s="27">
        <v>0</v>
      </c>
      <c r="AT95" s="36">
        <v>0</v>
      </c>
      <c r="AU95" s="26">
        <v>0</v>
      </c>
      <c r="AV95" s="26">
        <v>0</v>
      </c>
      <c r="AW95" s="27">
        <v>0</v>
      </c>
      <c r="AX95" s="36">
        <v>0</v>
      </c>
      <c r="AY95" s="26">
        <v>0</v>
      </c>
      <c r="AZ95" s="26">
        <v>0</v>
      </c>
      <c r="BA95" s="27">
        <v>0</v>
      </c>
      <c r="BB95" s="36">
        <v>0</v>
      </c>
      <c r="BC95" s="26">
        <v>0</v>
      </c>
      <c r="BD95" s="26">
        <v>0</v>
      </c>
      <c r="BE95" s="27">
        <v>0</v>
      </c>
      <c r="BF95" s="36">
        <v>0</v>
      </c>
      <c r="BG95" s="26">
        <v>0</v>
      </c>
      <c r="BH95" s="26">
        <v>0</v>
      </c>
      <c r="BI95" s="27">
        <v>0</v>
      </c>
      <c r="BJ95" s="36">
        <v>0</v>
      </c>
      <c r="BK95" s="26">
        <v>0</v>
      </c>
      <c r="BL95" s="26">
        <v>0</v>
      </c>
      <c r="BM95" s="27">
        <v>0</v>
      </c>
      <c r="BN95" s="36">
        <v>0</v>
      </c>
      <c r="BO95" s="26">
        <v>0</v>
      </c>
      <c r="BP95" s="26">
        <v>0</v>
      </c>
      <c r="BQ95" s="27">
        <v>0</v>
      </c>
      <c r="BR95" s="36">
        <v>0</v>
      </c>
      <c r="BS95" s="26">
        <v>0</v>
      </c>
      <c r="BT95" s="26">
        <v>0</v>
      </c>
      <c r="BU95" s="27">
        <v>0</v>
      </c>
      <c r="BV95" s="36">
        <v>0</v>
      </c>
      <c r="BW95" s="26">
        <v>0</v>
      </c>
      <c r="BX95" s="26">
        <v>0</v>
      </c>
      <c r="BY95" s="27">
        <v>0</v>
      </c>
      <c r="BZ95" s="36">
        <v>0</v>
      </c>
      <c r="CA95" s="26">
        <v>0</v>
      </c>
      <c r="CB95" s="26">
        <v>0</v>
      </c>
      <c r="CC95" s="27">
        <v>0</v>
      </c>
      <c r="CD95" s="36">
        <v>0</v>
      </c>
      <c r="CE95" s="26">
        <v>0</v>
      </c>
      <c r="CF95" s="26">
        <v>0</v>
      </c>
      <c r="CG95" s="27">
        <v>0</v>
      </c>
      <c r="CH95" s="36">
        <v>0</v>
      </c>
      <c r="CI95" s="26">
        <v>0</v>
      </c>
      <c r="CJ95" s="26">
        <v>0</v>
      </c>
      <c r="CK95" s="27">
        <v>0</v>
      </c>
      <c r="CL95" s="36">
        <v>0</v>
      </c>
      <c r="CM95" s="26">
        <v>0</v>
      </c>
      <c r="CN95" s="26">
        <v>0</v>
      </c>
      <c r="CO95" s="27">
        <v>0</v>
      </c>
      <c r="CP95" s="36">
        <v>0</v>
      </c>
      <c r="CQ95" s="26">
        <v>0</v>
      </c>
      <c r="CR95" s="26">
        <v>0</v>
      </c>
      <c r="CS95" s="27">
        <v>0</v>
      </c>
      <c r="CT95" s="36">
        <v>0</v>
      </c>
      <c r="CU95" s="26">
        <v>0</v>
      </c>
      <c r="CV95" s="26">
        <v>0</v>
      </c>
      <c r="CW95" s="27">
        <v>0</v>
      </c>
      <c r="CX95" s="36">
        <v>0</v>
      </c>
      <c r="CY95" s="26">
        <v>0</v>
      </c>
      <c r="CZ95" s="26">
        <v>0</v>
      </c>
      <c r="DA95" s="27">
        <v>0</v>
      </c>
      <c r="DB95" s="36">
        <v>0</v>
      </c>
      <c r="DC95" s="26">
        <v>0</v>
      </c>
      <c r="DD95" s="26">
        <v>0</v>
      </c>
      <c r="DE95" s="27">
        <v>0</v>
      </c>
      <c r="DF95" s="36">
        <v>0</v>
      </c>
      <c r="DG95" s="26">
        <v>0</v>
      </c>
      <c r="DH95" s="26">
        <v>0</v>
      </c>
      <c r="DI95" s="27">
        <v>0</v>
      </c>
      <c r="DJ95" s="36">
        <v>0</v>
      </c>
      <c r="DK95" s="26">
        <v>0</v>
      </c>
      <c r="DL95" s="26">
        <v>0</v>
      </c>
      <c r="DM95" s="27">
        <v>0</v>
      </c>
      <c r="DN95" s="36">
        <v>0</v>
      </c>
      <c r="DO95" s="26">
        <v>0</v>
      </c>
      <c r="DP95" s="26">
        <v>0</v>
      </c>
      <c r="DQ95" s="27">
        <v>0</v>
      </c>
      <c r="DR95" s="36">
        <v>0</v>
      </c>
      <c r="DS95" s="26">
        <v>0</v>
      </c>
      <c r="DT95" s="26">
        <v>0</v>
      </c>
      <c r="DU95" s="27">
        <v>0</v>
      </c>
      <c r="DV95" s="36">
        <v>0</v>
      </c>
      <c r="DW95" s="26">
        <v>0</v>
      </c>
      <c r="DX95" s="26">
        <v>0</v>
      </c>
      <c r="DY95" s="27">
        <v>0</v>
      </c>
      <c r="DZ95" s="36">
        <v>0</v>
      </c>
      <c r="EA95" s="26">
        <v>0</v>
      </c>
      <c r="EB95" s="26">
        <v>0</v>
      </c>
      <c r="EC95" s="27">
        <v>0</v>
      </c>
      <c r="ED95" s="36">
        <v>10</v>
      </c>
      <c r="EE95" s="26">
        <v>7012.6190476190468</v>
      </c>
      <c r="EF95" s="26">
        <v>7012.6190476190468</v>
      </c>
      <c r="EG95" s="27">
        <v>51893.380000000005</v>
      </c>
      <c r="EH95" s="36">
        <v>12</v>
      </c>
      <c r="EI95" s="26">
        <v>8415.1428571428569</v>
      </c>
      <c r="EJ95" s="26">
        <v>15427.761904761905</v>
      </c>
      <c r="EK95" s="27">
        <v>43478.239999999998</v>
      </c>
      <c r="EL95" s="36" cm="1">
        <f t="array" ref="EL95">+_xlfn.IFS(YEAR($A95)&gt;YEAR(EL$6),0,YEAR(EL$6)=YEAR($A95),13-MONTH($A95),AND(EK95&lt;$L95,YEAR(EL$6)=YEAR($B95)),IF(MONTH($B95)&lt;EK95/$M95,MONTH($B95),EK95/$M95),EK95&lt;$L95,EK95/$M95,YEAR(EL$6)=YEAR($B95),MONTH($B95),AND(YEAR(EL$6)&gt;YEAR($B95),NOT(ISBLANK($B95))),0,YEAR(EL$6)&gt;YEAR($A95),12,EL$6&lt;$A95,0,YEAR(EH$6)=YEAR($B95),0)</f>
        <v>12</v>
      </c>
      <c r="EM95" s="26">
        <f t="shared" si="10"/>
        <v>8415.1428571428569</v>
      </c>
      <c r="EN95" s="26">
        <f t="shared" si="11"/>
        <v>23842.904761904763</v>
      </c>
      <c r="EO95" s="27">
        <f t="shared" si="12"/>
        <v>35063.1</v>
      </c>
      <c r="EP95" s="28">
        <f t="shared" si="13"/>
        <v>50.000006790479752</v>
      </c>
      <c r="EQ95" s="34">
        <f t="shared" si="14"/>
        <v>2103.7857142857142</v>
      </c>
      <c r="ES95" s="21">
        <f>IFERROR(IF(VLOOKUP(D95,'DIV CHANGE'!A:D,3,FALSE)="", E95, VLOOKUP(D95,'DIV CHANGE'!A:D,3,FALSE)), E95)</f>
        <v>1</v>
      </c>
      <c r="ET95" s="21" t="str">
        <f t="shared" si="15"/>
        <v>SAME</v>
      </c>
      <c r="EU95" s="29">
        <v>44986</v>
      </c>
    </row>
    <row r="96" spans="1:151" ht="12.75">
      <c r="A96" s="29">
        <v>45582</v>
      </c>
      <c r="C96" s="77"/>
      <c r="D96" s="21" t="s">
        <v>213</v>
      </c>
      <c r="E96" s="21">
        <v>2</v>
      </c>
      <c r="F96" s="21" t="s">
        <v>103</v>
      </c>
      <c r="G96" s="21" t="s">
        <v>214</v>
      </c>
      <c r="H96" s="55">
        <v>5342.14</v>
      </c>
      <c r="I96" s="22">
        <v>5</v>
      </c>
      <c r="J96" s="56">
        <f>H96*0.2</f>
        <v>1068.4280000000001</v>
      </c>
      <c r="K96" s="56">
        <v>0</v>
      </c>
      <c r="L96" s="25">
        <f t="shared" si="8"/>
        <v>854.74240000000009</v>
      </c>
      <c r="M96" s="37">
        <f t="shared" si="9"/>
        <v>71.228533333333345</v>
      </c>
      <c r="N96" s="36"/>
      <c r="O96" s="26"/>
      <c r="P96" s="26"/>
      <c r="Q96" s="27"/>
      <c r="R96" s="36"/>
      <c r="S96" s="26"/>
      <c r="T96" s="26"/>
      <c r="U96" s="27"/>
      <c r="V96" s="36"/>
      <c r="W96" s="26"/>
      <c r="X96" s="26"/>
      <c r="Y96" s="27"/>
      <c r="Z96" s="36"/>
      <c r="AA96" s="26"/>
      <c r="AB96" s="26"/>
      <c r="AC96" s="27"/>
      <c r="AD96" s="36"/>
      <c r="AE96" s="26"/>
      <c r="AF96" s="26"/>
      <c r="AG96" s="27"/>
      <c r="AH96" s="36"/>
      <c r="AI96" s="26"/>
      <c r="AJ96" s="26"/>
      <c r="AK96" s="27"/>
      <c r="AL96" s="36"/>
      <c r="AM96" s="26"/>
      <c r="AN96" s="26"/>
      <c r="AO96" s="27"/>
      <c r="AP96" s="36"/>
      <c r="AQ96" s="26"/>
      <c r="AR96" s="26"/>
      <c r="AS96" s="27"/>
      <c r="AT96" s="36"/>
      <c r="AU96" s="26"/>
      <c r="AV96" s="26"/>
      <c r="AW96" s="27"/>
      <c r="AX96" s="36"/>
      <c r="AY96" s="26"/>
      <c r="AZ96" s="26"/>
      <c r="BA96" s="27"/>
      <c r="BB96" s="36"/>
      <c r="BC96" s="26"/>
      <c r="BD96" s="26"/>
      <c r="BE96" s="27"/>
      <c r="BF96" s="36"/>
      <c r="BG96" s="26"/>
      <c r="BH96" s="26"/>
      <c r="BI96" s="27"/>
      <c r="BJ96" s="36"/>
      <c r="BK96" s="26"/>
      <c r="BL96" s="26"/>
      <c r="BM96" s="27"/>
      <c r="BN96" s="36"/>
      <c r="BO96" s="26"/>
      <c r="BP96" s="26"/>
      <c r="BQ96" s="27"/>
      <c r="BR96" s="36"/>
      <c r="BS96" s="26"/>
      <c r="BT96" s="26"/>
      <c r="BU96" s="27"/>
      <c r="BV96" s="36"/>
      <c r="BW96" s="26"/>
      <c r="BX96" s="26"/>
      <c r="BY96" s="27"/>
      <c r="BZ96" s="36"/>
      <c r="CA96" s="26"/>
      <c r="CB96" s="26"/>
      <c r="CC96" s="27"/>
      <c r="CD96" s="36"/>
      <c r="CE96" s="26"/>
      <c r="CF96" s="26"/>
      <c r="CG96" s="27"/>
      <c r="CH96" s="36"/>
      <c r="CI96" s="26"/>
      <c r="CJ96" s="26"/>
      <c r="CK96" s="27"/>
      <c r="CL96" s="36"/>
      <c r="CM96" s="26"/>
      <c r="CN96" s="26"/>
      <c r="CO96" s="27"/>
      <c r="CP96" s="36"/>
      <c r="CQ96" s="26"/>
      <c r="CR96" s="26"/>
      <c r="CS96" s="27"/>
      <c r="CT96" s="36"/>
      <c r="CU96" s="26"/>
      <c r="CV96" s="26"/>
      <c r="CW96" s="27"/>
      <c r="CX96" s="36"/>
      <c r="CY96" s="26"/>
      <c r="CZ96" s="26"/>
      <c r="DA96" s="27"/>
      <c r="DB96" s="36"/>
      <c r="DC96" s="26"/>
      <c r="DD96" s="26"/>
      <c r="DE96" s="27"/>
      <c r="DF96" s="36"/>
      <c r="DG96" s="26"/>
      <c r="DH96" s="26"/>
      <c r="DI96" s="27"/>
      <c r="DJ96" s="36"/>
      <c r="DK96" s="26"/>
      <c r="DL96" s="26"/>
      <c r="DM96" s="27"/>
      <c r="DN96" s="36"/>
      <c r="DO96" s="26"/>
      <c r="DP96" s="26"/>
      <c r="DQ96" s="27"/>
      <c r="DR96" s="36"/>
      <c r="DS96" s="26"/>
      <c r="DT96" s="26"/>
      <c r="DU96" s="27"/>
      <c r="DV96" s="36"/>
      <c r="DW96" s="26"/>
      <c r="DX96" s="26"/>
      <c r="DY96" s="27"/>
      <c r="DZ96" s="36"/>
      <c r="EA96" s="26"/>
      <c r="EB96" s="26"/>
      <c r="EC96" s="27"/>
      <c r="ED96" s="36">
        <v>0</v>
      </c>
      <c r="EE96" s="26">
        <v>0</v>
      </c>
      <c r="EF96" s="26">
        <v>0</v>
      </c>
      <c r="EG96" s="27">
        <v>0</v>
      </c>
      <c r="EH96" s="36">
        <v>2</v>
      </c>
      <c r="EI96" s="26">
        <v>142.45706666666669</v>
      </c>
      <c r="EJ96" s="26">
        <v>142.45706666666669</v>
      </c>
      <c r="EK96" s="27">
        <v>4131.25</v>
      </c>
      <c r="EL96" s="36" cm="1">
        <f t="array" ref="EL96">+_xlfn.IFS(YEAR($A96)&gt;YEAR(EL$6),0,YEAR(EL$6)=YEAR($A96),13-MONTH($A96),AND(EK96&lt;$L96,YEAR(EL$6)=YEAR($B96)),IF(MONTH($B96)&lt;EK96/$M96,MONTH($B96),EK96/$M96),EK96&lt;$L96,EK96/$M96,YEAR(EL$6)=YEAR($B96),MONTH($B96),AND(YEAR(EL$6)&gt;YEAR($B96),NOT(ISBLANK($B96))),0,YEAR(EL$6)&gt;YEAR($A96),12,EL$6&lt;$A96,0,YEAR(EH$6)=YEAR($B96),0)</f>
        <v>12</v>
      </c>
      <c r="EM96" s="26">
        <f t="shared" si="10"/>
        <v>854.74240000000009</v>
      </c>
      <c r="EN96" s="26">
        <f t="shared" si="11"/>
        <v>997.19946666666681</v>
      </c>
      <c r="EO96" s="27">
        <f t="shared" si="12"/>
        <v>3276.51</v>
      </c>
      <c r="EP96" s="28">
        <f t="shared" si="13"/>
        <v>45.999964433728799</v>
      </c>
      <c r="EQ96" s="34">
        <f t="shared" si="14"/>
        <v>213.68560000000002</v>
      </c>
      <c r="ES96" s="21">
        <f>IFERROR(IF(VLOOKUP(D96,'DIV CHANGE'!A:D,3,FALSE)="", E96, VLOOKUP(D96,'DIV CHANGE'!A:D,3,FALSE)), E96)</f>
        <v>2</v>
      </c>
      <c r="ET96" s="21" t="str">
        <f t="shared" si="15"/>
        <v>SAME</v>
      </c>
      <c r="EU96" s="29">
        <v>45582</v>
      </c>
    </row>
    <row r="97" spans="1:151" ht="12.75">
      <c r="A97" s="29">
        <v>39918</v>
      </c>
      <c r="B97" s="24"/>
      <c r="C97" s="35">
        <v>70</v>
      </c>
      <c r="D97" s="21" t="s">
        <v>215</v>
      </c>
      <c r="E97" s="21">
        <v>1</v>
      </c>
      <c r="F97" s="21" t="s">
        <v>100</v>
      </c>
      <c r="G97" s="21" t="s">
        <v>216</v>
      </c>
      <c r="H97" s="55">
        <v>347750</v>
      </c>
      <c r="I97" s="22">
        <v>20</v>
      </c>
      <c r="J97" s="25">
        <v>200000</v>
      </c>
      <c r="K97" s="25">
        <v>0</v>
      </c>
      <c r="L97" s="25">
        <f t="shared" si="8"/>
        <v>7387.5</v>
      </c>
      <c r="M97" s="37">
        <f t="shared" si="9"/>
        <v>615.625</v>
      </c>
      <c r="N97" s="36">
        <v>0</v>
      </c>
      <c r="O97" s="26">
        <v>0</v>
      </c>
      <c r="P97" s="26">
        <v>0</v>
      </c>
      <c r="Q97" s="27">
        <v>0</v>
      </c>
      <c r="R97" s="36">
        <v>0</v>
      </c>
      <c r="S97" s="26">
        <v>0</v>
      </c>
      <c r="T97" s="26">
        <v>0</v>
      </c>
      <c r="U97" s="27">
        <v>0</v>
      </c>
      <c r="V97" s="36">
        <v>0</v>
      </c>
      <c r="W97" s="26">
        <v>0</v>
      </c>
      <c r="X97" s="26">
        <v>0</v>
      </c>
      <c r="Y97" s="27">
        <v>0</v>
      </c>
      <c r="Z97" s="36">
        <v>0</v>
      </c>
      <c r="AA97" s="26">
        <v>0</v>
      </c>
      <c r="AB97" s="26">
        <v>0</v>
      </c>
      <c r="AC97" s="27">
        <v>0</v>
      </c>
      <c r="AD97" s="36">
        <v>0</v>
      </c>
      <c r="AE97" s="26">
        <v>0</v>
      </c>
      <c r="AF97" s="26">
        <v>0</v>
      </c>
      <c r="AG97" s="27">
        <v>0</v>
      </c>
      <c r="AH97" s="36">
        <v>0</v>
      </c>
      <c r="AI97" s="26">
        <v>0</v>
      </c>
      <c r="AJ97" s="26">
        <v>0</v>
      </c>
      <c r="AK97" s="27">
        <v>0</v>
      </c>
      <c r="AL97" s="36">
        <v>0</v>
      </c>
      <c r="AM97" s="26">
        <v>0</v>
      </c>
      <c r="AN97" s="26">
        <v>0</v>
      </c>
      <c r="AO97" s="27">
        <v>0</v>
      </c>
      <c r="AP97" s="36">
        <v>0</v>
      </c>
      <c r="AQ97" s="26">
        <v>0</v>
      </c>
      <c r="AR97" s="26">
        <v>0</v>
      </c>
      <c r="AS97" s="27">
        <v>0</v>
      </c>
      <c r="AT97" s="36">
        <v>0</v>
      </c>
      <c r="AU97" s="26">
        <v>0</v>
      </c>
      <c r="AV97" s="26">
        <v>0</v>
      </c>
      <c r="AW97" s="27">
        <v>0</v>
      </c>
      <c r="AX97" s="36">
        <v>0</v>
      </c>
      <c r="AY97" s="26">
        <v>0</v>
      </c>
      <c r="AZ97" s="26">
        <v>0</v>
      </c>
      <c r="BA97" s="27">
        <v>0</v>
      </c>
      <c r="BB97" s="36">
        <v>0</v>
      </c>
      <c r="BC97" s="26">
        <v>0</v>
      </c>
      <c r="BD97" s="26">
        <v>0</v>
      </c>
      <c r="BE97" s="27">
        <v>0</v>
      </c>
      <c r="BF97" s="36">
        <v>0</v>
      </c>
      <c r="BG97" s="26">
        <v>0</v>
      </c>
      <c r="BH97" s="26">
        <v>0</v>
      </c>
      <c r="BI97" s="27">
        <v>0</v>
      </c>
      <c r="BJ97" s="36">
        <v>0</v>
      </c>
      <c r="BK97" s="26">
        <v>0</v>
      </c>
      <c r="BL97" s="26">
        <v>0</v>
      </c>
      <c r="BM97" s="27">
        <v>0</v>
      </c>
      <c r="BN97" s="36">
        <v>0</v>
      </c>
      <c r="BO97" s="26">
        <v>0</v>
      </c>
      <c r="BP97" s="26">
        <v>0</v>
      </c>
      <c r="BQ97" s="27">
        <v>0</v>
      </c>
      <c r="BR97" s="36">
        <v>0</v>
      </c>
      <c r="BS97" s="26">
        <v>0</v>
      </c>
      <c r="BT97" s="26">
        <v>0</v>
      </c>
      <c r="BU97" s="27">
        <v>0</v>
      </c>
      <c r="BV97" s="36">
        <v>0</v>
      </c>
      <c r="BW97" s="26">
        <v>0</v>
      </c>
      <c r="BX97" s="26">
        <v>0</v>
      </c>
      <c r="BY97" s="27">
        <v>0</v>
      </c>
      <c r="BZ97" s="36">
        <v>9</v>
      </c>
      <c r="CA97" s="26">
        <v>4603.125</v>
      </c>
      <c r="CB97" s="26">
        <v>4603.125</v>
      </c>
      <c r="CC97" s="27">
        <v>118146.875</v>
      </c>
      <c r="CD97" s="36">
        <v>12</v>
      </c>
      <c r="CE97" s="26">
        <v>6137.5</v>
      </c>
      <c r="CF97" s="26">
        <v>10740.625</v>
      </c>
      <c r="CG97" s="27">
        <v>112009.375</v>
      </c>
      <c r="CH97" s="36">
        <v>12</v>
      </c>
      <c r="CI97" s="26">
        <v>6137.5</v>
      </c>
      <c r="CJ97" s="26">
        <v>16878.125</v>
      </c>
      <c r="CK97" s="27">
        <v>105871.875</v>
      </c>
      <c r="CL97" s="36">
        <v>12</v>
      </c>
      <c r="CM97" s="26">
        <v>6137.5</v>
      </c>
      <c r="CN97" s="26">
        <v>23015.625</v>
      </c>
      <c r="CO97" s="27">
        <v>99734.375</v>
      </c>
      <c r="CP97" s="36">
        <v>12</v>
      </c>
      <c r="CQ97" s="26">
        <v>6137.5</v>
      </c>
      <c r="CR97" s="26">
        <v>29153.125</v>
      </c>
      <c r="CS97" s="27">
        <v>93596.875</v>
      </c>
      <c r="CT97" s="36">
        <v>12</v>
      </c>
      <c r="CU97" s="26">
        <v>6137.5</v>
      </c>
      <c r="CV97" s="26">
        <v>35290.625</v>
      </c>
      <c r="CW97" s="27">
        <v>87459.375</v>
      </c>
      <c r="CX97" s="36">
        <v>12</v>
      </c>
      <c r="CY97" s="26">
        <v>6137.5</v>
      </c>
      <c r="CZ97" s="26">
        <v>41428.125</v>
      </c>
      <c r="DA97" s="27">
        <v>81321.875</v>
      </c>
      <c r="DB97" s="36">
        <v>12</v>
      </c>
      <c r="DC97" s="26">
        <v>6137.5</v>
      </c>
      <c r="DD97" s="26">
        <v>47565.625</v>
      </c>
      <c r="DE97" s="27">
        <v>75184.375</v>
      </c>
      <c r="DF97" s="36">
        <v>12</v>
      </c>
      <c r="DG97" s="26">
        <v>6137.5</v>
      </c>
      <c r="DH97" s="26">
        <v>53703.125</v>
      </c>
      <c r="DI97" s="27">
        <v>69046.875</v>
      </c>
      <c r="DJ97" s="36">
        <v>12</v>
      </c>
      <c r="DK97" s="26">
        <v>6137.5</v>
      </c>
      <c r="DL97" s="26">
        <v>59840.625</v>
      </c>
      <c r="DM97" s="27">
        <v>62909.375</v>
      </c>
      <c r="DN97" s="36">
        <v>12</v>
      </c>
      <c r="DO97" s="26">
        <v>6137.5</v>
      </c>
      <c r="DP97" s="26">
        <v>65978.125</v>
      </c>
      <c r="DQ97" s="27">
        <v>56771.875</v>
      </c>
      <c r="DR97" s="36">
        <v>12</v>
      </c>
      <c r="DS97" s="26">
        <v>6137.5</v>
      </c>
      <c r="DT97" s="26">
        <v>72115.625</v>
      </c>
      <c r="DU97" s="27">
        <v>50634.375</v>
      </c>
      <c r="DV97" s="36">
        <v>12</v>
      </c>
      <c r="DW97" s="26">
        <v>6137.5</v>
      </c>
      <c r="DX97" s="26">
        <v>78253.125</v>
      </c>
      <c r="DY97" s="27">
        <v>44496.875</v>
      </c>
      <c r="DZ97" s="36">
        <v>12</v>
      </c>
      <c r="EA97" s="26">
        <v>6137.5</v>
      </c>
      <c r="EB97" s="26">
        <v>84390.625</v>
      </c>
      <c r="EC97" s="27">
        <v>38359.375</v>
      </c>
      <c r="ED97" s="36">
        <v>12</v>
      </c>
      <c r="EE97" s="26">
        <v>6137.5</v>
      </c>
      <c r="EF97" s="26">
        <v>110331.22</v>
      </c>
      <c r="EG97" s="27">
        <v>12418.779999999999</v>
      </c>
      <c r="EH97" s="36">
        <v>12</v>
      </c>
      <c r="EI97" s="26">
        <v>32387.5</v>
      </c>
      <c r="EJ97" s="26">
        <v>142718.72</v>
      </c>
      <c r="EK97" s="27">
        <v>5031.28</v>
      </c>
      <c r="EL97" s="36" cm="1">
        <f t="array" ref="EL97">+_xlfn.IFS(YEAR($A97)&gt;YEAR(EL$6),0,YEAR(EL$6)=YEAR($A97),13-MONTH($A97),AND(EK97&lt;$L97,YEAR(EL$6)=YEAR($B97)),IF(MONTH($B97)&lt;EK97/$M97,MONTH($B97),EK97/$M97),EK97&lt;$L97,EK97/$M97,YEAR(EL$6)=YEAR($B97),MONTH($B97),AND(YEAR(EL$6)&gt;YEAR($B97),NOT(ISBLANK($B97))),0,YEAR(EL$6)&gt;YEAR($A97),12,EL$6&lt;$A97,0,YEAR(EH$6)=YEAR($B97),0)</f>
        <v>8.1726375634517758</v>
      </c>
      <c r="EM97" s="26">
        <f t="shared" si="10"/>
        <v>5031.28</v>
      </c>
      <c r="EN97" s="26">
        <f t="shared" si="11"/>
        <v>147750</v>
      </c>
      <c r="EO97" s="27">
        <f t="shared" si="12"/>
        <v>0</v>
      </c>
      <c r="EP97" s="28">
        <f t="shared" si="13"/>
        <v>0</v>
      </c>
      <c r="EQ97" s="34">
        <f t="shared" si="14"/>
        <v>1846.875</v>
      </c>
      <c r="ES97" s="21">
        <f>IFERROR(IF(VLOOKUP(D97,'DIV CHANGE'!A:D,3,FALSE)="", E97, VLOOKUP(D97,'DIV CHANGE'!A:D,3,FALSE)), E97)</f>
        <v>1</v>
      </c>
      <c r="ET97" s="21" t="str">
        <f t="shared" si="15"/>
        <v>SAME</v>
      </c>
      <c r="EU97" s="24">
        <v>39918</v>
      </c>
    </row>
    <row r="98" spans="1:151" ht="12.75">
      <c r="A98" s="29">
        <v>45397</v>
      </c>
      <c r="B98" s="24"/>
      <c r="C98" s="77"/>
      <c r="D98" s="21" t="s">
        <v>217</v>
      </c>
      <c r="E98" s="21">
        <v>4</v>
      </c>
      <c r="F98" s="21" t="s">
        <v>100</v>
      </c>
      <c r="G98" s="21" t="s">
        <v>218</v>
      </c>
      <c r="H98" s="55">
        <v>751063</v>
      </c>
      <c r="I98" s="22">
        <v>12</v>
      </c>
      <c r="J98" s="56">
        <v>350000</v>
      </c>
      <c r="K98" s="56">
        <v>0</v>
      </c>
      <c r="L98" s="25">
        <f t="shared" si="8"/>
        <v>33421.916666666664</v>
      </c>
      <c r="M98" s="37">
        <f t="shared" si="9"/>
        <v>2785.1597222222222</v>
      </c>
      <c r="N98" s="36">
        <v>0</v>
      </c>
      <c r="O98" s="26">
        <v>0</v>
      </c>
      <c r="P98" s="26">
        <v>0</v>
      </c>
      <c r="Q98" s="27">
        <v>0</v>
      </c>
      <c r="R98" s="36">
        <v>0</v>
      </c>
      <c r="S98" s="26">
        <v>0</v>
      </c>
      <c r="T98" s="26">
        <v>0</v>
      </c>
      <c r="U98" s="27">
        <v>0</v>
      </c>
      <c r="V98" s="36">
        <v>0</v>
      </c>
      <c r="W98" s="26">
        <v>0</v>
      </c>
      <c r="X98" s="26">
        <v>0</v>
      </c>
      <c r="Y98" s="27">
        <v>0</v>
      </c>
      <c r="Z98" s="36">
        <v>0</v>
      </c>
      <c r="AA98" s="26">
        <v>0</v>
      </c>
      <c r="AB98" s="26">
        <v>0</v>
      </c>
      <c r="AC98" s="27">
        <v>0</v>
      </c>
      <c r="AD98" s="36">
        <v>0</v>
      </c>
      <c r="AE98" s="26">
        <v>0</v>
      </c>
      <c r="AF98" s="26">
        <v>0</v>
      </c>
      <c r="AG98" s="27">
        <v>0</v>
      </c>
      <c r="AH98" s="36">
        <v>0</v>
      </c>
      <c r="AI98" s="26">
        <v>0</v>
      </c>
      <c r="AJ98" s="26">
        <v>0</v>
      </c>
      <c r="AK98" s="27">
        <v>0</v>
      </c>
      <c r="AL98" s="36">
        <v>0</v>
      </c>
      <c r="AM98" s="26">
        <v>0</v>
      </c>
      <c r="AN98" s="26">
        <v>0</v>
      </c>
      <c r="AO98" s="27">
        <v>0</v>
      </c>
      <c r="AP98" s="36">
        <v>0</v>
      </c>
      <c r="AQ98" s="26">
        <v>0</v>
      </c>
      <c r="AR98" s="26">
        <v>0</v>
      </c>
      <c r="AS98" s="27">
        <v>0</v>
      </c>
      <c r="AT98" s="36">
        <v>0</v>
      </c>
      <c r="AU98" s="26">
        <v>0</v>
      </c>
      <c r="AV98" s="26">
        <v>0</v>
      </c>
      <c r="AW98" s="27">
        <v>0</v>
      </c>
      <c r="AX98" s="36">
        <v>0</v>
      </c>
      <c r="AY98" s="26">
        <v>0</v>
      </c>
      <c r="AZ98" s="26">
        <v>0</v>
      </c>
      <c r="BA98" s="27">
        <v>0</v>
      </c>
      <c r="BB98" s="36">
        <v>0</v>
      </c>
      <c r="BC98" s="26">
        <v>0</v>
      </c>
      <c r="BD98" s="26">
        <v>0</v>
      </c>
      <c r="BE98" s="27">
        <v>0</v>
      </c>
      <c r="BF98" s="36">
        <v>0</v>
      </c>
      <c r="BG98" s="26">
        <v>0</v>
      </c>
      <c r="BH98" s="26">
        <v>0</v>
      </c>
      <c r="BI98" s="27">
        <v>0</v>
      </c>
      <c r="BJ98" s="36">
        <v>0</v>
      </c>
      <c r="BK98" s="26">
        <v>0</v>
      </c>
      <c r="BL98" s="26">
        <v>0</v>
      </c>
      <c r="BM98" s="27">
        <v>0</v>
      </c>
      <c r="BN98" s="36">
        <v>0</v>
      </c>
      <c r="BO98" s="26">
        <v>0</v>
      </c>
      <c r="BP98" s="26">
        <v>0</v>
      </c>
      <c r="BQ98" s="27">
        <v>0</v>
      </c>
      <c r="BR98" s="36">
        <v>0</v>
      </c>
      <c r="BS98" s="26">
        <v>0</v>
      </c>
      <c r="BT98" s="26">
        <v>0</v>
      </c>
      <c r="BU98" s="27">
        <v>0</v>
      </c>
      <c r="BV98" s="36">
        <v>0</v>
      </c>
      <c r="BW98" s="26">
        <v>0</v>
      </c>
      <c r="BX98" s="26">
        <v>0</v>
      </c>
      <c r="BY98" s="27">
        <v>0</v>
      </c>
      <c r="BZ98" s="36">
        <v>0</v>
      </c>
      <c r="CA98" s="26">
        <v>0</v>
      </c>
      <c r="CB98" s="26">
        <v>0</v>
      </c>
      <c r="CC98" s="27">
        <v>0</v>
      </c>
      <c r="CD98" s="36">
        <v>0</v>
      </c>
      <c r="CE98" s="26">
        <v>0</v>
      </c>
      <c r="CF98" s="26">
        <v>0</v>
      </c>
      <c r="CG98" s="27">
        <v>0</v>
      </c>
      <c r="CH98" s="36">
        <v>0</v>
      </c>
      <c r="CI98" s="26">
        <v>0</v>
      </c>
      <c r="CJ98" s="26">
        <v>0</v>
      </c>
      <c r="CK98" s="27">
        <v>0</v>
      </c>
      <c r="CL98" s="36">
        <v>0</v>
      </c>
      <c r="CM98" s="26">
        <v>0</v>
      </c>
      <c r="CN98" s="26">
        <v>0</v>
      </c>
      <c r="CO98" s="27">
        <v>0</v>
      </c>
      <c r="CP98" s="36">
        <v>0</v>
      </c>
      <c r="CQ98" s="26">
        <v>0</v>
      </c>
      <c r="CR98" s="26">
        <v>0</v>
      </c>
      <c r="CS98" s="27">
        <v>0</v>
      </c>
      <c r="CT98" s="36">
        <v>0</v>
      </c>
      <c r="CU98" s="26">
        <v>0</v>
      </c>
      <c r="CV98" s="26">
        <v>0</v>
      </c>
      <c r="CW98" s="27">
        <v>0</v>
      </c>
      <c r="CX98" s="36">
        <v>0</v>
      </c>
      <c r="CY98" s="26">
        <v>0</v>
      </c>
      <c r="CZ98" s="26">
        <v>0</v>
      </c>
      <c r="DA98" s="27">
        <v>0</v>
      </c>
      <c r="DB98" s="36">
        <v>0</v>
      </c>
      <c r="DC98" s="26">
        <v>0</v>
      </c>
      <c r="DD98" s="26">
        <v>0</v>
      </c>
      <c r="DE98" s="27">
        <v>0</v>
      </c>
      <c r="DF98" s="36">
        <v>0</v>
      </c>
      <c r="DG98" s="26">
        <v>0</v>
      </c>
      <c r="DH98" s="26">
        <v>0</v>
      </c>
      <c r="DI98" s="27">
        <v>0</v>
      </c>
      <c r="DJ98" s="36">
        <v>0</v>
      </c>
      <c r="DK98" s="26">
        <v>0</v>
      </c>
      <c r="DL98" s="26">
        <v>0</v>
      </c>
      <c r="DM98" s="27">
        <v>0</v>
      </c>
      <c r="DN98" s="36">
        <v>0</v>
      </c>
      <c r="DO98" s="26">
        <v>0</v>
      </c>
      <c r="DP98" s="26">
        <v>0</v>
      </c>
      <c r="DQ98" s="27">
        <v>0</v>
      </c>
      <c r="DR98" s="36">
        <v>0</v>
      </c>
      <c r="DS98" s="26">
        <v>0</v>
      </c>
      <c r="DT98" s="26">
        <v>0</v>
      </c>
      <c r="DU98" s="27">
        <v>0</v>
      </c>
      <c r="DV98" s="36">
        <v>0</v>
      </c>
      <c r="DW98" s="26">
        <v>0</v>
      </c>
      <c r="DX98" s="26">
        <v>0</v>
      </c>
      <c r="DY98" s="27">
        <v>0</v>
      </c>
      <c r="DZ98" s="36">
        <v>0</v>
      </c>
      <c r="EA98" s="26">
        <v>0</v>
      </c>
      <c r="EB98" s="26">
        <v>0</v>
      </c>
      <c r="EC98" s="27">
        <v>0</v>
      </c>
      <c r="ED98" s="36">
        <v>0</v>
      </c>
      <c r="EE98" s="26">
        <v>0</v>
      </c>
      <c r="EF98" s="26">
        <v>0</v>
      </c>
      <c r="EG98" s="27">
        <v>0</v>
      </c>
      <c r="EH98" s="36">
        <v>9</v>
      </c>
      <c r="EI98" s="26">
        <v>25066.4375</v>
      </c>
      <c r="EJ98" s="26">
        <v>25066.4375</v>
      </c>
      <c r="EK98" s="27">
        <v>375996.56</v>
      </c>
      <c r="EL98" s="36" cm="1">
        <f t="array" ref="EL98">+_xlfn.IFS(YEAR($A98)&gt;YEAR(EL$6),0,YEAR(EL$6)=YEAR($A98),13-MONTH($A98),AND(EK98&lt;$L98,YEAR(EL$6)=YEAR($B98)),IF(MONTH($B98)&lt;EK98/$M98,MONTH($B98),EK98/$M98),EK98&lt;$L98,EK98/$M98,YEAR(EL$6)=YEAR($B98),MONTH($B98),AND(YEAR(EL$6)&gt;YEAR($B98),NOT(ISBLANK($B98))),0,YEAR(EL$6)&gt;YEAR($A98),12,EL$6&lt;$A98,0,YEAR(EH$6)=YEAR($B98),0)</f>
        <v>12</v>
      </c>
      <c r="EM98" s="26">
        <f t="shared" si="10"/>
        <v>33421.916666666664</v>
      </c>
      <c r="EN98" s="26">
        <f t="shared" si="11"/>
        <v>58488.354166666664</v>
      </c>
      <c r="EO98" s="27">
        <f t="shared" si="12"/>
        <v>342574.65</v>
      </c>
      <c r="EP98" s="28">
        <f t="shared" si="13"/>
        <v>123.00000149602432</v>
      </c>
      <c r="EQ98" s="34">
        <f t="shared" si="14"/>
        <v>8355.4791666666661</v>
      </c>
      <c r="ES98" s="21">
        <f>IFERROR(IF(VLOOKUP(D98,'DIV CHANGE'!A:D,3,FALSE)="", E98, VLOOKUP(D98,'DIV CHANGE'!A:D,3,FALSE)), E98)</f>
        <v>4</v>
      </c>
      <c r="ET98" s="21" t="str">
        <f t="shared" si="15"/>
        <v>SAME</v>
      </c>
      <c r="EU98" s="24">
        <v>45397</v>
      </c>
    </row>
    <row r="99" spans="1:151" ht="12.75">
      <c r="A99" s="29">
        <v>45576</v>
      </c>
      <c r="C99" s="77"/>
      <c r="D99" s="21" t="s">
        <v>219</v>
      </c>
      <c r="E99" s="21">
        <v>1</v>
      </c>
      <c r="F99" s="21" t="s">
        <v>100</v>
      </c>
      <c r="G99" s="21" t="s">
        <v>220</v>
      </c>
      <c r="H99" s="55">
        <v>561600</v>
      </c>
      <c r="I99" s="22">
        <v>10</v>
      </c>
      <c r="J99" s="56">
        <v>350000</v>
      </c>
      <c r="K99" s="56">
        <v>0</v>
      </c>
      <c r="L99" s="25">
        <f t="shared" si="8"/>
        <v>21160</v>
      </c>
      <c r="M99" s="37">
        <f t="shared" si="9"/>
        <v>1763.3333333333333</v>
      </c>
      <c r="N99" s="36"/>
      <c r="O99" s="26"/>
      <c r="P99" s="26"/>
      <c r="Q99" s="27"/>
      <c r="R99" s="36"/>
      <c r="S99" s="26"/>
      <c r="T99" s="26"/>
      <c r="U99" s="27"/>
      <c r="V99" s="36"/>
      <c r="W99" s="26"/>
      <c r="X99" s="26"/>
      <c r="Y99" s="27"/>
      <c r="Z99" s="36"/>
      <c r="AA99" s="26"/>
      <c r="AB99" s="26"/>
      <c r="AC99" s="27"/>
      <c r="AD99" s="36"/>
      <c r="AE99" s="26"/>
      <c r="AF99" s="26"/>
      <c r="AG99" s="27"/>
      <c r="AH99" s="36"/>
      <c r="AI99" s="26"/>
      <c r="AJ99" s="26"/>
      <c r="AK99" s="27"/>
      <c r="AL99" s="36"/>
      <c r="AM99" s="26"/>
      <c r="AN99" s="26"/>
      <c r="AO99" s="27"/>
      <c r="AP99" s="36"/>
      <c r="AQ99" s="26"/>
      <c r="AR99" s="26"/>
      <c r="AS99" s="27"/>
      <c r="AT99" s="36"/>
      <c r="AU99" s="26"/>
      <c r="AV99" s="26"/>
      <c r="AW99" s="27"/>
      <c r="AX99" s="36"/>
      <c r="AY99" s="26"/>
      <c r="AZ99" s="26"/>
      <c r="BA99" s="27"/>
      <c r="BB99" s="36"/>
      <c r="BC99" s="26"/>
      <c r="BD99" s="26"/>
      <c r="BE99" s="27"/>
      <c r="BF99" s="36"/>
      <c r="BG99" s="26"/>
      <c r="BH99" s="26"/>
      <c r="BI99" s="27"/>
      <c r="BJ99" s="36"/>
      <c r="BK99" s="26"/>
      <c r="BL99" s="26"/>
      <c r="BM99" s="27"/>
      <c r="BN99" s="36"/>
      <c r="BO99" s="26"/>
      <c r="BP99" s="26"/>
      <c r="BQ99" s="27"/>
      <c r="BR99" s="36"/>
      <c r="BS99" s="26"/>
      <c r="BT99" s="26"/>
      <c r="BU99" s="27"/>
      <c r="BV99" s="36"/>
      <c r="BW99" s="26"/>
      <c r="BX99" s="26"/>
      <c r="BY99" s="27"/>
      <c r="BZ99" s="36"/>
      <c r="CA99" s="26"/>
      <c r="CB99" s="26"/>
      <c r="CC99" s="27"/>
      <c r="CD99" s="36"/>
      <c r="CE99" s="26"/>
      <c r="CF99" s="26"/>
      <c r="CG99" s="27"/>
      <c r="CH99" s="36"/>
      <c r="CI99" s="26"/>
      <c r="CJ99" s="26"/>
      <c r="CK99" s="27"/>
      <c r="CL99" s="36"/>
      <c r="CM99" s="26"/>
      <c r="CN99" s="26"/>
      <c r="CO99" s="27"/>
      <c r="CP99" s="36"/>
      <c r="CQ99" s="26"/>
      <c r="CR99" s="26"/>
      <c r="CS99" s="27"/>
      <c r="CT99" s="36"/>
      <c r="CU99" s="26"/>
      <c r="CV99" s="26"/>
      <c r="CW99" s="27"/>
      <c r="CX99" s="36"/>
      <c r="CY99" s="26"/>
      <c r="CZ99" s="26"/>
      <c r="DA99" s="27"/>
      <c r="DB99" s="36"/>
      <c r="DC99" s="26"/>
      <c r="DD99" s="26"/>
      <c r="DE99" s="27"/>
      <c r="DF99" s="36"/>
      <c r="DG99" s="26"/>
      <c r="DH99" s="26"/>
      <c r="DI99" s="27"/>
      <c r="DJ99" s="36"/>
      <c r="DK99" s="26"/>
      <c r="DL99" s="26"/>
      <c r="DM99" s="27"/>
      <c r="DN99" s="36"/>
      <c r="DO99" s="26"/>
      <c r="DP99" s="26"/>
      <c r="DQ99" s="27"/>
      <c r="DR99" s="36"/>
      <c r="DS99" s="26"/>
      <c r="DT99" s="26"/>
      <c r="DU99" s="27"/>
      <c r="DV99" s="36"/>
      <c r="DW99" s="26"/>
      <c r="DX99" s="26"/>
      <c r="DY99" s="27"/>
      <c r="DZ99" s="36"/>
      <c r="EA99" s="26"/>
      <c r="EB99" s="26"/>
      <c r="EC99" s="27"/>
      <c r="ED99" s="36">
        <v>0</v>
      </c>
      <c r="EE99" s="26">
        <v>0</v>
      </c>
      <c r="EF99" s="26">
        <v>0</v>
      </c>
      <c r="EG99" s="27">
        <v>0</v>
      </c>
      <c r="EH99" s="36">
        <v>3</v>
      </c>
      <c r="EI99" s="26">
        <v>5290</v>
      </c>
      <c r="EJ99" s="26">
        <v>5290</v>
      </c>
      <c r="EK99" s="27">
        <v>206310</v>
      </c>
      <c r="EL99" s="36" cm="1">
        <f t="array" ref="EL99">+_xlfn.IFS(YEAR($A99)&gt;YEAR(EL$6),0,YEAR(EL$6)=YEAR($A99),13-MONTH($A99),AND(EK99&lt;$L99,YEAR(EL$6)=YEAR($B99)),IF(MONTH($B99)&lt;EK99/$M99,MONTH($B99),EK99/$M99),EK99&lt;$L99,EK99/$M99,YEAR(EL$6)=YEAR($B99),MONTH($B99),AND(YEAR(EL$6)&gt;YEAR($B99),NOT(ISBLANK($B99))),0,YEAR(EL$6)&gt;YEAR($A99),12,EL$6&lt;$A99,0,YEAR(EH$6)=YEAR($B99),0)</f>
        <v>12</v>
      </c>
      <c r="EM99" s="26">
        <f t="shared" si="10"/>
        <v>21160</v>
      </c>
      <c r="EN99" s="26">
        <f t="shared" si="11"/>
        <v>26450</v>
      </c>
      <c r="EO99" s="27">
        <f t="shared" si="12"/>
        <v>185150</v>
      </c>
      <c r="EP99" s="28">
        <f t="shared" si="13"/>
        <v>105</v>
      </c>
      <c r="EQ99" s="34">
        <f t="shared" si="14"/>
        <v>5290</v>
      </c>
      <c r="ES99" s="21">
        <f>IFERROR(IF(VLOOKUP(D99,'DIV CHANGE'!A:D,3,FALSE)="", E99, VLOOKUP(D99,'DIV CHANGE'!A:D,3,FALSE)), E99)</f>
        <v>1</v>
      </c>
      <c r="ET99" s="21" t="str">
        <f t="shared" si="15"/>
        <v>SAME</v>
      </c>
      <c r="EU99" s="29">
        <v>45576</v>
      </c>
    </row>
    <row r="100" spans="1:151" ht="12.75">
      <c r="A100" s="29">
        <v>37792</v>
      </c>
      <c r="B100" s="24"/>
      <c r="C100" s="35">
        <v>32</v>
      </c>
      <c r="D100" s="21" t="s">
        <v>221</v>
      </c>
      <c r="E100" s="21">
        <v>1</v>
      </c>
      <c r="F100" s="21" t="s">
        <v>100</v>
      </c>
      <c r="G100" s="21" t="s">
        <v>222</v>
      </c>
      <c r="H100" s="55">
        <v>3750</v>
      </c>
      <c r="I100" s="22">
        <v>10</v>
      </c>
      <c r="J100" s="25">
        <v>2000</v>
      </c>
      <c r="K100" s="25">
        <v>0</v>
      </c>
      <c r="L100" s="25">
        <f t="shared" si="8"/>
        <v>175</v>
      </c>
      <c r="M100" s="37">
        <f t="shared" si="9"/>
        <v>14.583333333333334</v>
      </c>
      <c r="N100" s="36">
        <v>0</v>
      </c>
      <c r="O100" s="26">
        <v>0</v>
      </c>
      <c r="P100" s="26">
        <v>0</v>
      </c>
      <c r="Q100" s="27">
        <v>0</v>
      </c>
      <c r="R100" s="36">
        <v>0</v>
      </c>
      <c r="S100" s="26">
        <v>0</v>
      </c>
      <c r="T100" s="26">
        <v>0</v>
      </c>
      <c r="U100" s="27">
        <v>0</v>
      </c>
      <c r="V100" s="36">
        <v>0</v>
      </c>
      <c r="W100" s="26">
        <v>0</v>
      </c>
      <c r="X100" s="26">
        <v>0</v>
      </c>
      <c r="Y100" s="27">
        <v>0</v>
      </c>
      <c r="Z100" s="36">
        <v>0</v>
      </c>
      <c r="AA100" s="26">
        <v>0</v>
      </c>
      <c r="AB100" s="26">
        <v>0</v>
      </c>
      <c r="AC100" s="27">
        <v>0</v>
      </c>
      <c r="AD100" s="36">
        <v>0</v>
      </c>
      <c r="AE100" s="26">
        <v>0</v>
      </c>
      <c r="AF100" s="26">
        <v>0</v>
      </c>
      <c r="AG100" s="27">
        <v>0</v>
      </c>
      <c r="AH100" s="36">
        <v>0</v>
      </c>
      <c r="AI100" s="26">
        <v>0</v>
      </c>
      <c r="AJ100" s="26">
        <v>0</v>
      </c>
      <c r="AK100" s="27">
        <v>0</v>
      </c>
      <c r="AL100" s="36">
        <v>0</v>
      </c>
      <c r="AM100" s="26">
        <v>0</v>
      </c>
      <c r="AN100" s="26">
        <v>0</v>
      </c>
      <c r="AO100" s="27">
        <v>0</v>
      </c>
      <c r="AP100" s="36">
        <v>0</v>
      </c>
      <c r="AQ100" s="26">
        <v>0</v>
      </c>
      <c r="AR100" s="26">
        <v>0</v>
      </c>
      <c r="AS100" s="27">
        <v>0</v>
      </c>
      <c r="AT100" s="36">
        <v>0</v>
      </c>
      <c r="AU100" s="26">
        <v>0</v>
      </c>
      <c r="AV100" s="26">
        <v>0</v>
      </c>
      <c r="AW100" s="27">
        <v>0</v>
      </c>
      <c r="AX100" s="36">
        <v>0</v>
      </c>
      <c r="AY100" s="26">
        <v>0</v>
      </c>
      <c r="AZ100" s="26">
        <v>0</v>
      </c>
      <c r="BA100" s="27">
        <v>0</v>
      </c>
      <c r="BB100" s="36">
        <v>7</v>
      </c>
      <c r="BC100" s="26">
        <v>102.08333333333334</v>
      </c>
      <c r="BD100" s="26">
        <v>102.08333333333334</v>
      </c>
      <c r="BE100" s="27">
        <v>1647.9166666666667</v>
      </c>
      <c r="BF100" s="36">
        <v>12</v>
      </c>
      <c r="BG100" s="26">
        <v>175</v>
      </c>
      <c r="BH100" s="26">
        <v>277.08333333333337</v>
      </c>
      <c r="BI100" s="27">
        <v>1472.9166666666665</v>
      </c>
      <c r="BJ100" s="36">
        <v>12</v>
      </c>
      <c r="BK100" s="26">
        <v>175</v>
      </c>
      <c r="BL100" s="26">
        <v>452.08333333333337</v>
      </c>
      <c r="BM100" s="27">
        <v>1297.9166666666665</v>
      </c>
      <c r="BN100" s="36">
        <v>12</v>
      </c>
      <c r="BO100" s="26">
        <v>175</v>
      </c>
      <c r="BP100" s="26">
        <v>627.08333333333337</v>
      </c>
      <c r="BQ100" s="27">
        <v>1122.9166666666665</v>
      </c>
      <c r="BR100" s="36">
        <v>12</v>
      </c>
      <c r="BS100" s="26">
        <v>175</v>
      </c>
      <c r="BT100" s="26">
        <v>802.08333333333337</v>
      </c>
      <c r="BU100" s="27">
        <v>947.91666666666663</v>
      </c>
      <c r="BV100" s="36">
        <v>12</v>
      </c>
      <c r="BW100" s="26">
        <v>175</v>
      </c>
      <c r="BX100" s="26">
        <v>977.08333333333337</v>
      </c>
      <c r="BY100" s="27">
        <v>772.91666666666663</v>
      </c>
      <c r="BZ100" s="36">
        <v>12</v>
      </c>
      <c r="CA100" s="26">
        <v>175</v>
      </c>
      <c r="CB100" s="26">
        <v>1152.0833333333335</v>
      </c>
      <c r="CC100" s="27">
        <v>597.91666666666652</v>
      </c>
      <c r="CD100" s="36">
        <v>12</v>
      </c>
      <c r="CE100" s="26">
        <v>175</v>
      </c>
      <c r="CF100" s="26">
        <v>1327.0833333333335</v>
      </c>
      <c r="CG100" s="27">
        <v>422.91666666666652</v>
      </c>
      <c r="CH100" s="36">
        <v>12</v>
      </c>
      <c r="CI100" s="26">
        <v>175</v>
      </c>
      <c r="CJ100" s="26">
        <v>1502.0833333333335</v>
      </c>
      <c r="CK100" s="27">
        <v>247.91666666666652</v>
      </c>
      <c r="CL100" s="36">
        <v>12</v>
      </c>
      <c r="CM100" s="26">
        <v>175</v>
      </c>
      <c r="CN100" s="26">
        <v>1677.0833333333335</v>
      </c>
      <c r="CO100" s="27">
        <v>72.916666666666515</v>
      </c>
      <c r="CP100" s="36">
        <v>4.9999999999999893</v>
      </c>
      <c r="CQ100" s="26">
        <v>72.916666666666515</v>
      </c>
      <c r="CR100" s="26">
        <v>1750</v>
      </c>
      <c r="CS100" s="27">
        <v>0</v>
      </c>
      <c r="CT100" s="36">
        <v>0</v>
      </c>
      <c r="CU100" s="26">
        <v>0</v>
      </c>
      <c r="CV100" s="26">
        <v>1750</v>
      </c>
      <c r="CW100" s="27">
        <v>0</v>
      </c>
      <c r="CX100" s="36">
        <v>0</v>
      </c>
      <c r="CY100" s="26">
        <v>0</v>
      </c>
      <c r="CZ100" s="26">
        <v>1750</v>
      </c>
      <c r="DA100" s="27">
        <v>0</v>
      </c>
      <c r="DB100" s="36">
        <v>0</v>
      </c>
      <c r="DC100" s="26">
        <v>0</v>
      </c>
      <c r="DD100" s="26">
        <v>1750</v>
      </c>
      <c r="DE100" s="27">
        <v>0</v>
      </c>
      <c r="DF100" s="36">
        <v>0</v>
      </c>
      <c r="DG100" s="26">
        <v>0</v>
      </c>
      <c r="DH100" s="26">
        <v>1750</v>
      </c>
      <c r="DI100" s="27">
        <v>0</v>
      </c>
      <c r="DJ100" s="36">
        <v>0</v>
      </c>
      <c r="DK100" s="26">
        <v>0</v>
      </c>
      <c r="DL100" s="26">
        <v>1750</v>
      </c>
      <c r="DM100" s="27">
        <v>0</v>
      </c>
      <c r="DN100" s="36">
        <v>0</v>
      </c>
      <c r="DO100" s="26">
        <v>0</v>
      </c>
      <c r="DP100" s="26">
        <v>1750</v>
      </c>
      <c r="DQ100" s="27">
        <v>0</v>
      </c>
      <c r="DR100" s="36">
        <v>0</v>
      </c>
      <c r="DS100" s="26">
        <v>0</v>
      </c>
      <c r="DT100" s="26">
        <v>1750</v>
      </c>
      <c r="DU100" s="27">
        <v>0</v>
      </c>
      <c r="DV100" s="36">
        <v>0</v>
      </c>
      <c r="DW100" s="26">
        <v>0</v>
      </c>
      <c r="DX100" s="26">
        <v>1750</v>
      </c>
      <c r="DY100" s="27">
        <v>0</v>
      </c>
      <c r="DZ100" s="36">
        <v>0</v>
      </c>
      <c r="EA100" s="26">
        <v>0</v>
      </c>
      <c r="EB100" s="26">
        <v>1750</v>
      </c>
      <c r="EC100" s="27">
        <v>0</v>
      </c>
      <c r="ED100" s="36">
        <v>0</v>
      </c>
      <c r="EE100" s="26">
        <v>0</v>
      </c>
      <c r="EF100" s="26">
        <v>1750</v>
      </c>
      <c r="EG100" s="27">
        <v>0</v>
      </c>
      <c r="EH100" s="36">
        <v>0</v>
      </c>
      <c r="EI100" s="26">
        <v>0</v>
      </c>
      <c r="EJ100" s="26">
        <v>1750</v>
      </c>
      <c r="EK100" s="27">
        <v>0</v>
      </c>
      <c r="EL100" s="36" cm="1">
        <f t="array" ref="EL100">+_xlfn.IFS(YEAR($A100)&gt;YEAR(EL$6),0,YEAR(EL$6)=YEAR($A100),13-MONTH($A100),AND(EK100&lt;$L100,YEAR(EL$6)=YEAR($B100)),IF(MONTH($B100)&lt;EK100/$M100,MONTH($B100),EK100/$M100),EK100&lt;$L100,EK100/$M100,YEAR(EL$6)=YEAR($B100),MONTH($B100),AND(YEAR(EL$6)&gt;YEAR($B100),NOT(ISBLANK($B100))),0,YEAR(EL$6)&gt;YEAR($A100),12,EL$6&lt;$A100,0,YEAR(EH$6)=YEAR($B100),0)</f>
        <v>0</v>
      </c>
      <c r="EM100" s="26">
        <f t="shared" si="10"/>
        <v>0</v>
      </c>
      <c r="EN100" s="26">
        <f t="shared" si="11"/>
        <v>1750</v>
      </c>
      <c r="EO100" s="27">
        <f t="shared" si="12"/>
        <v>0</v>
      </c>
      <c r="EP100" s="28">
        <f t="shared" si="13"/>
        <v>0</v>
      </c>
      <c r="EQ100" s="34">
        <f t="shared" si="14"/>
        <v>0</v>
      </c>
      <c r="ES100" s="21">
        <f>IFERROR(IF(VLOOKUP(D100,'DIV CHANGE'!A:D,3,FALSE)="", E100, VLOOKUP(D100,'DIV CHANGE'!A:D,3,FALSE)), E100)</f>
        <v>1</v>
      </c>
      <c r="ET100" s="21" t="str">
        <f t="shared" si="15"/>
        <v>SAME</v>
      </c>
      <c r="EU100" s="24">
        <v>37792</v>
      </c>
    </row>
    <row r="101" spans="1:151" ht="12.75">
      <c r="A101" s="29">
        <v>41386</v>
      </c>
      <c r="B101" s="24"/>
      <c r="C101" s="35">
        <v>120</v>
      </c>
      <c r="D101" s="21" t="s">
        <v>223</v>
      </c>
      <c r="E101" s="21">
        <v>1</v>
      </c>
      <c r="F101" s="21" t="s">
        <v>100</v>
      </c>
      <c r="G101" s="21" t="s">
        <v>224</v>
      </c>
      <c r="H101" s="55">
        <v>22746.03</v>
      </c>
      <c r="I101" s="22">
        <v>10</v>
      </c>
      <c r="J101" s="25">
        <v>15000</v>
      </c>
      <c r="K101" s="25">
        <v>0</v>
      </c>
      <c r="L101" s="25">
        <f t="shared" si="8"/>
        <v>774.60299999999984</v>
      </c>
      <c r="M101" s="37">
        <f t="shared" si="9"/>
        <v>64.550249999999991</v>
      </c>
      <c r="N101" s="36">
        <v>0</v>
      </c>
      <c r="O101" s="26">
        <v>0</v>
      </c>
      <c r="P101" s="26">
        <v>0</v>
      </c>
      <c r="Q101" s="27">
        <v>0</v>
      </c>
      <c r="R101" s="36">
        <v>0</v>
      </c>
      <c r="S101" s="26">
        <v>0</v>
      </c>
      <c r="T101" s="26">
        <v>0</v>
      </c>
      <c r="U101" s="27">
        <v>0</v>
      </c>
      <c r="V101" s="36">
        <v>0</v>
      </c>
      <c r="W101" s="26">
        <v>0</v>
      </c>
      <c r="X101" s="26">
        <v>0</v>
      </c>
      <c r="Y101" s="27">
        <v>0</v>
      </c>
      <c r="Z101" s="36">
        <v>0</v>
      </c>
      <c r="AA101" s="26">
        <v>0</v>
      </c>
      <c r="AB101" s="26">
        <v>0</v>
      </c>
      <c r="AC101" s="27">
        <v>0</v>
      </c>
      <c r="AD101" s="36">
        <v>0</v>
      </c>
      <c r="AE101" s="26">
        <v>0</v>
      </c>
      <c r="AF101" s="26">
        <v>0</v>
      </c>
      <c r="AG101" s="27">
        <v>0</v>
      </c>
      <c r="AH101" s="36">
        <v>0</v>
      </c>
      <c r="AI101" s="26">
        <v>0</v>
      </c>
      <c r="AJ101" s="26">
        <v>0</v>
      </c>
      <c r="AK101" s="27">
        <v>0</v>
      </c>
      <c r="AL101" s="36">
        <v>0</v>
      </c>
      <c r="AM101" s="26">
        <v>0</v>
      </c>
      <c r="AN101" s="26">
        <v>0</v>
      </c>
      <c r="AO101" s="27">
        <v>0</v>
      </c>
      <c r="AP101" s="36">
        <v>0</v>
      </c>
      <c r="AQ101" s="26">
        <v>0</v>
      </c>
      <c r="AR101" s="26">
        <v>0</v>
      </c>
      <c r="AS101" s="27">
        <v>0</v>
      </c>
      <c r="AT101" s="36">
        <v>0</v>
      </c>
      <c r="AU101" s="26">
        <v>0</v>
      </c>
      <c r="AV101" s="26">
        <v>0</v>
      </c>
      <c r="AW101" s="27">
        <v>0</v>
      </c>
      <c r="AX101" s="36">
        <v>0</v>
      </c>
      <c r="AY101" s="26">
        <v>0</v>
      </c>
      <c r="AZ101" s="26">
        <v>0</v>
      </c>
      <c r="BA101" s="27">
        <v>0</v>
      </c>
      <c r="BB101" s="36">
        <v>0</v>
      </c>
      <c r="BC101" s="26">
        <v>0</v>
      </c>
      <c r="BD101" s="26">
        <v>0</v>
      </c>
      <c r="BE101" s="27">
        <v>0</v>
      </c>
      <c r="BF101" s="36">
        <v>0</v>
      </c>
      <c r="BG101" s="26">
        <v>0</v>
      </c>
      <c r="BH101" s="26">
        <v>0</v>
      </c>
      <c r="BI101" s="27">
        <v>0</v>
      </c>
      <c r="BJ101" s="36">
        <v>0</v>
      </c>
      <c r="BK101" s="26">
        <v>0</v>
      </c>
      <c r="BL101" s="26">
        <v>0</v>
      </c>
      <c r="BM101" s="27">
        <v>0</v>
      </c>
      <c r="BN101" s="36">
        <v>0</v>
      </c>
      <c r="BO101" s="26">
        <v>0</v>
      </c>
      <c r="BP101" s="26">
        <v>0</v>
      </c>
      <c r="BQ101" s="27">
        <v>0</v>
      </c>
      <c r="BR101" s="36">
        <v>0</v>
      </c>
      <c r="BS101" s="26">
        <v>0</v>
      </c>
      <c r="BT101" s="26">
        <v>0</v>
      </c>
      <c r="BU101" s="27">
        <v>0</v>
      </c>
      <c r="BV101" s="36">
        <v>0</v>
      </c>
      <c r="BW101" s="26">
        <v>0</v>
      </c>
      <c r="BX101" s="26">
        <v>0</v>
      </c>
      <c r="BY101" s="27">
        <v>0</v>
      </c>
      <c r="BZ101" s="36">
        <v>0</v>
      </c>
      <c r="CA101" s="26">
        <v>0</v>
      </c>
      <c r="CB101" s="26">
        <v>0</v>
      </c>
      <c r="CC101" s="27">
        <v>0</v>
      </c>
      <c r="CD101" s="36">
        <v>0</v>
      </c>
      <c r="CE101" s="26">
        <v>0</v>
      </c>
      <c r="CF101" s="26">
        <v>0</v>
      </c>
      <c r="CG101" s="27">
        <v>0</v>
      </c>
      <c r="CH101" s="36">
        <v>0</v>
      </c>
      <c r="CI101" s="26">
        <v>0</v>
      </c>
      <c r="CJ101" s="26">
        <v>0</v>
      </c>
      <c r="CK101" s="27">
        <v>0</v>
      </c>
      <c r="CL101" s="36">
        <v>0</v>
      </c>
      <c r="CM101" s="26">
        <v>0</v>
      </c>
      <c r="CN101" s="26">
        <v>0</v>
      </c>
      <c r="CO101" s="27">
        <v>0</v>
      </c>
      <c r="CP101" s="36">
        <v>9</v>
      </c>
      <c r="CQ101" s="26">
        <v>580.95224999999994</v>
      </c>
      <c r="CR101" s="26">
        <v>580.95224999999994</v>
      </c>
      <c r="CS101" s="27">
        <v>7165.0777499999986</v>
      </c>
      <c r="CT101" s="36">
        <v>12</v>
      </c>
      <c r="CU101" s="26">
        <v>774.60299999999984</v>
      </c>
      <c r="CV101" s="26">
        <v>1355.5552499999999</v>
      </c>
      <c r="CW101" s="27">
        <v>6390.4747499999994</v>
      </c>
      <c r="CX101" s="36">
        <v>12</v>
      </c>
      <c r="CY101" s="26">
        <v>774.60299999999984</v>
      </c>
      <c r="CZ101" s="26">
        <v>2130.1582499999995</v>
      </c>
      <c r="DA101" s="27">
        <v>5615.8717499999993</v>
      </c>
      <c r="DB101" s="36">
        <v>12</v>
      </c>
      <c r="DC101" s="26">
        <v>774.60299999999984</v>
      </c>
      <c r="DD101" s="26">
        <v>2904.7612499999996</v>
      </c>
      <c r="DE101" s="27">
        <v>4841.2687499999993</v>
      </c>
      <c r="DF101" s="36">
        <v>12</v>
      </c>
      <c r="DG101" s="26">
        <v>774.60299999999984</v>
      </c>
      <c r="DH101" s="26">
        <v>3679.3642499999996</v>
      </c>
      <c r="DI101" s="27">
        <v>4066.6657499999992</v>
      </c>
      <c r="DJ101" s="36">
        <v>12</v>
      </c>
      <c r="DK101" s="26">
        <v>774.60299999999984</v>
      </c>
      <c r="DL101" s="26">
        <v>4453.9672499999997</v>
      </c>
      <c r="DM101" s="27">
        <v>3292.0627499999991</v>
      </c>
      <c r="DN101" s="36">
        <v>12</v>
      </c>
      <c r="DO101" s="26">
        <v>774.60299999999984</v>
      </c>
      <c r="DP101" s="26">
        <v>5228.5702499999998</v>
      </c>
      <c r="DQ101" s="27">
        <v>2517.4597499999991</v>
      </c>
      <c r="DR101" s="36">
        <v>12</v>
      </c>
      <c r="DS101" s="26">
        <v>774.60299999999984</v>
      </c>
      <c r="DT101" s="26">
        <v>6003.1732499999998</v>
      </c>
      <c r="DU101" s="27">
        <v>1742.856749999999</v>
      </c>
      <c r="DV101" s="36">
        <v>12</v>
      </c>
      <c r="DW101" s="26">
        <v>774.60299999999984</v>
      </c>
      <c r="DX101" s="26">
        <v>6777.7762499999999</v>
      </c>
      <c r="DY101" s="27">
        <v>968.25374999999894</v>
      </c>
      <c r="DZ101" s="36">
        <v>12</v>
      </c>
      <c r="EA101" s="26">
        <v>774.60299999999984</v>
      </c>
      <c r="EB101" s="26">
        <v>7552.37925</v>
      </c>
      <c r="EC101" s="27">
        <v>193.65074999999888</v>
      </c>
      <c r="ED101" s="36">
        <v>2.9999999999999831</v>
      </c>
      <c r="EE101" s="26">
        <v>258.23</v>
      </c>
      <c r="EF101" s="26">
        <v>7746.0300000000007</v>
      </c>
      <c r="EG101" s="27">
        <v>0</v>
      </c>
      <c r="EH101" s="36">
        <v>0</v>
      </c>
      <c r="EI101" s="26">
        <v>0</v>
      </c>
      <c r="EJ101" s="26">
        <v>7746.0300000000007</v>
      </c>
      <c r="EK101" s="27">
        <v>0</v>
      </c>
      <c r="EL101" s="36" cm="1">
        <f t="array" ref="EL101">+_xlfn.IFS(YEAR($A101)&gt;YEAR(EL$6),0,YEAR(EL$6)=YEAR($A101),13-MONTH($A101),AND(EK101&lt;$L101,YEAR(EL$6)=YEAR($B101)),IF(MONTH($B101)&lt;EK101/$M101,MONTH($B101),EK101/$M101),EK101&lt;$L101,EK101/$M101,YEAR(EL$6)=YEAR($B101),MONTH($B101),AND(YEAR(EL$6)&gt;YEAR($B101),NOT(ISBLANK($B101))),0,YEAR(EL$6)&gt;YEAR($A101),12,EL$6&lt;$A101,0,YEAR(EH$6)=YEAR($B101),0)</f>
        <v>0</v>
      </c>
      <c r="EM101" s="26">
        <f t="shared" si="10"/>
        <v>0</v>
      </c>
      <c r="EN101" s="26">
        <f t="shared" si="11"/>
        <v>7746.0300000000007</v>
      </c>
      <c r="EO101" s="27">
        <f t="shared" si="12"/>
        <v>0</v>
      </c>
      <c r="EP101" s="28">
        <f t="shared" si="13"/>
        <v>0</v>
      </c>
      <c r="EQ101" s="34">
        <f t="shared" si="14"/>
        <v>0</v>
      </c>
      <c r="ES101" s="21">
        <f>IFERROR(IF(VLOOKUP(D101,'DIV CHANGE'!A:D,3,FALSE)="", E101, VLOOKUP(D101,'DIV CHANGE'!A:D,3,FALSE)), E101)</f>
        <v>1</v>
      </c>
      <c r="ET101" s="21" t="str">
        <f t="shared" si="15"/>
        <v>SAME</v>
      </c>
      <c r="EU101" s="24">
        <v>41386</v>
      </c>
    </row>
    <row r="102" spans="1:151" ht="12.75">
      <c r="A102" s="29">
        <v>44630</v>
      </c>
      <c r="B102" s="24"/>
      <c r="C102" s="35">
        <v>753</v>
      </c>
      <c r="D102" s="21" t="s">
        <v>225</v>
      </c>
      <c r="E102" s="21">
        <v>1</v>
      </c>
      <c r="F102" s="21" t="s">
        <v>100</v>
      </c>
      <c r="G102" s="21" t="s">
        <v>226</v>
      </c>
      <c r="H102" s="55">
        <v>15276.75</v>
      </c>
      <c r="I102" s="22">
        <v>5</v>
      </c>
      <c r="J102" s="25">
        <v>0</v>
      </c>
      <c r="K102" s="25">
        <v>0</v>
      </c>
      <c r="L102" s="25">
        <f t="shared" si="8"/>
        <v>3055.35</v>
      </c>
      <c r="M102" s="37">
        <f t="shared" si="9"/>
        <v>254.61249999999998</v>
      </c>
      <c r="N102" s="36">
        <v>0</v>
      </c>
      <c r="O102" s="26">
        <v>0</v>
      </c>
      <c r="P102" s="26">
        <v>0</v>
      </c>
      <c r="Q102" s="27">
        <v>0</v>
      </c>
      <c r="R102" s="36">
        <v>0</v>
      </c>
      <c r="S102" s="26">
        <v>0</v>
      </c>
      <c r="T102" s="26">
        <v>0</v>
      </c>
      <c r="U102" s="27">
        <v>0</v>
      </c>
      <c r="V102" s="36">
        <v>0</v>
      </c>
      <c r="W102" s="26">
        <v>0</v>
      </c>
      <c r="X102" s="26">
        <v>0</v>
      </c>
      <c r="Y102" s="27">
        <v>0</v>
      </c>
      <c r="Z102" s="36">
        <v>0</v>
      </c>
      <c r="AA102" s="26">
        <v>0</v>
      </c>
      <c r="AB102" s="26">
        <v>0</v>
      </c>
      <c r="AC102" s="27">
        <v>0</v>
      </c>
      <c r="AD102" s="36">
        <v>0</v>
      </c>
      <c r="AE102" s="26">
        <v>0</v>
      </c>
      <c r="AF102" s="26">
        <v>0</v>
      </c>
      <c r="AG102" s="27">
        <v>0</v>
      </c>
      <c r="AH102" s="36">
        <v>0</v>
      </c>
      <c r="AI102" s="26">
        <v>0</v>
      </c>
      <c r="AJ102" s="26">
        <v>0</v>
      </c>
      <c r="AK102" s="27">
        <v>0</v>
      </c>
      <c r="AL102" s="36">
        <v>0</v>
      </c>
      <c r="AM102" s="26">
        <v>0</v>
      </c>
      <c r="AN102" s="26">
        <v>0</v>
      </c>
      <c r="AO102" s="27">
        <v>0</v>
      </c>
      <c r="AP102" s="36">
        <v>0</v>
      </c>
      <c r="AQ102" s="26">
        <v>0</v>
      </c>
      <c r="AR102" s="26">
        <v>0</v>
      </c>
      <c r="AS102" s="27">
        <v>0</v>
      </c>
      <c r="AT102" s="36">
        <v>0</v>
      </c>
      <c r="AU102" s="26">
        <v>0</v>
      </c>
      <c r="AV102" s="26">
        <v>0</v>
      </c>
      <c r="AW102" s="27">
        <v>0</v>
      </c>
      <c r="AX102" s="36">
        <v>0</v>
      </c>
      <c r="AY102" s="26">
        <v>0</v>
      </c>
      <c r="AZ102" s="26">
        <v>0</v>
      </c>
      <c r="BA102" s="27">
        <v>0</v>
      </c>
      <c r="BB102" s="36">
        <v>0</v>
      </c>
      <c r="BC102" s="26">
        <v>0</v>
      </c>
      <c r="BD102" s="26">
        <v>0</v>
      </c>
      <c r="BE102" s="27">
        <v>0</v>
      </c>
      <c r="BF102" s="36">
        <v>0</v>
      </c>
      <c r="BG102" s="26">
        <v>0</v>
      </c>
      <c r="BH102" s="26">
        <v>0</v>
      </c>
      <c r="BI102" s="27">
        <v>0</v>
      </c>
      <c r="BJ102" s="36">
        <v>0</v>
      </c>
      <c r="BK102" s="26">
        <v>0</v>
      </c>
      <c r="BL102" s="26">
        <v>0</v>
      </c>
      <c r="BM102" s="27">
        <v>0</v>
      </c>
      <c r="BN102" s="36">
        <v>0</v>
      </c>
      <c r="BO102" s="26">
        <v>0</v>
      </c>
      <c r="BP102" s="26">
        <v>0</v>
      </c>
      <c r="BQ102" s="27">
        <v>0</v>
      </c>
      <c r="BR102" s="36">
        <v>0</v>
      </c>
      <c r="BS102" s="26">
        <v>0</v>
      </c>
      <c r="BT102" s="26">
        <v>0</v>
      </c>
      <c r="BU102" s="27">
        <v>0</v>
      </c>
      <c r="BV102" s="36">
        <v>0</v>
      </c>
      <c r="BW102" s="26">
        <v>0</v>
      </c>
      <c r="BX102" s="26">
        <v>0</v>
      </c>
      <c r="BY102" s="27">
        <v>0</v>
      </c>
      <c r="BZ102" s="36">
        <v>0</v>
      </c>
      <c r="CA102" s="26">
        <v>0</v>
      </c>
      <c r="CB102" s="26">
        <v>0</v>
      </c>
      <c r="CC102" s="27">
        <v>0</v>
      </c>
      <c r="CD102" s="36">
        <v>0</v>
      </c>
      <c r="CE102" s="26">
        <v>0</v>
      </c>
      <c r="CF102" s="26">
        <v>0</v>
      </c>
      <c r="CG102" s="27">
        <v>0</v>
      </c>
      <c r="CH102" s="36">
        <v>0</v>
      </c>
      <c r="CI102" s="26">
        <v>0</v>
      </c>
      <c r="CJ102" s="26">
        <v>0</v>
      </c>
      <c r="CK102" s="27">
        <v>0</v>
      </c>
      <c r="CL102" s="36">
        <v>0</v>
      </c>
      <c r="CM102" s="26">
        <v>0</v>
      </c>
      <c r="CN102" s="26">
        <v>0</v>
      </c>
      <c r="CO102" s="27">
        <v>0</v>
      </c>
      <c r="CP102" s="36">
        <v>0</v>
      </c>
      <c r="CQ102" s="26">
        <v>0</v>
      </c>
      <c r="CR102" s="26">
        <v>0</v>
      </c>
      <c r="CS102" s="27">
        <v>0</v>
      </c>
      <c r="CT102" s="36">
        <v>0</v>
      </c>
      <c r="CU102" s="26">
        <v>0</v>
      </c>
      <c r="CV102" s="26">
        <v>0</v>
      </c>
      <c r="CW102" s="27">
        <v>0</v>
      </c>
      <c r="CX102" s="36">
        <v>0</v>
      </c>
      <c r="CY102" s="26">
        <v>0</v>
      </c>
      <c r="CZ102" s="26">
        <v>0</v>
      </c>
      <c r="DA102" s="27">
        <v>0</v>
      </c>
      <c r="DB102" s="36">
        <v>0</v>
      </c>
      <c r="DC102" s="26">
        <v>0</v>
      </c>
      <c r="DD102" s="26">
        <v>0</v>
      </c>
      <c r="DE102" s="27">
        <v>0</v>
      </c>
      <c r="DF102" s="36">
        <v>0</v>
      </c>
      <c r="DG102" s="26">
        <v>0</v>
      </c>
      <c r="DH102" s="26">
        <v>0</v>
      </c>
      <c r="DI102" s="27">
        <v>0</v>
      </c>
      <c r="DJ102" s="36">
        <v>0</v>
      </c>
      <c r="DK102" s="26">
        <v>0</v>
      </c>
      <c r="DL102" s="26">
        <v>0</v>
      </c>
      <c r="DM102" s="27">
        <v>0</v>
      </c>
      <c r="DN102" s="36">
        <v>0</v>
      </c>
      <c r="DO102" s="26">
        <v>0</v>
      </c>
      <c r="DP102" s="26">
        <v>0</v>
      </c>
      <c r="DQ102" s="27">
        <v>0</v>
      </c>
      <c r="DR102" s="36">
        <v>0</v>
      </c>
      <c r="DS102" s="26">
        <v>0</v>
      </c>
      <c r="DT102" s="26">
        <v>0</v>
      </c>
      <c r="DU102" s="27">
        <v>0</v>
      </c>
      <c r="DV102" s="36">
        <v>0</v>
      </c>
      <c r="DW102" s="26">
        <v>0</v>
      </c>
      <c r="DX102" s="26">
        <v>0</v>
      </c>
      <c r="DY102" s="27">
        <v>0</v>
      </c>
      <c r="DZ102" s="36">
        <v>10</v>
      </c>
      <c r="EA102" s="26">
        <v>2546.125</v>
      </c>
      <c r="EB102" s="26">
        <v>2546.125</v>
      </c>
      <c r="EC102" s="27">
        <v>12730.625</v>
      </c>
      <c r="ED102" s="36">
        <v>12</v>
      </c>
      <c r="EE102" s="26">
        <v>3055.35</v>
      </c>
      <c r="EF102" s="26">
        <v>5601.48</v>
      </c>
      <c r="EG102" s="27">
        <v>9675.27</v>
      </c>
      <c r="EH102" s="36">
        <v>12</v>
      </c>
      <c r="EI102" s="26">
        <v>3055.35</v>
      </c>
      <c r="EJ102" s="26">
        <v>8656.83</v>
      </c>
      <c r="EK102" s="27">
        <v>6619.92</v>
      </c>
      <c r="EL102" s="36" cm="1">
        <f t="array" ref="EL102">+_xlfn.IFS(YEAR($A102)&gt;YEAR(EL$6),0,YEAR(EL$6)=YEAR($A102),13-MONTH($A102),AND(EK102&lt;$L102,YEAR(EL$6)=YEAR($B102)),IF(MONTH($B102)&lt;EK102/$M102,MONTH($B102),EK102/$M102),EK102&lt;$L102,EK102/$M102,YEAR(EL$6)=YEAR($B102),MONTH($B102),AND(YEAR(EL$6)&gt;YEAR($B102),NOT(ISBLANK($B102))),0,YEAR(EL$6)&gt;YEAR($A102),12,EL$6&lt;$A102,0,YEAR(EH$6)=YEAR($B102),0)</f>
        <v>12</v>
      </c>
      <c r="EM102" s="26">
        <f t="shared" si="10"/>
        <v>3055.35</v>
      </c>
      <c r="EN102" s="26">
        <f t="shared" si="11"/>
        <v>11712.18</v>
      </c>
      <c r="EO102" s="27">
        <f t="shared" si="12"/>
        <v>3564.57</v>
      </c>
      <c r="EP102" s="28">
        <f t="shared" si="13"/>
        <v>13.999980362315284</v>
      </c>
      <c r="EQ102" s="34">
        <f t="shared" si="14"/>
        <v>763.83749999999998</v>
      </c>
      <c r="ES102" s="21">
        <f>IFERROR(IF(VLOOKUP(D102,'DIV CHANGE'!A:D,3,FALSE)="", E102, VLOOKUP(D102,'DIV CHANGE'!A:D,3,FALSE)), E102)</f>
        <v>1</v>
      </c>
      <c r="ET102" s="21" t="str">
        <f t="shared" si="15"/>
        <v>SAME</v>
      </c>
      <c r="EU102" s="29">
        <v>44630</v>
      </c>
    </row>
    <row r="103" spans="1:151" ht="12.75">
      <c r="A103" s="29">
        <v>44965</v>
      </c>
      <c r="B103" s="24"/>
      <c r="C103" s="35">
        <v>786</v>
      </c>
      <c r="D103" s="21" t="s">
        <v>227</v>
      </c>
      <c r="E103" s="21">
        <v>1</v>
      </c>
      <c r="F103" s="21" t="s">
        <v>100</v>
      </c>
      <c r="G103" s="21" t="s">
        <v>228</v>
      </c>
      <c r="H103" s="55">
        <v>58410</v>
      </c>
      <c r="I103" s="22">
        <v>10</v>
      </c>
      <c r="J103" s="25">
        <v>15000</v>
      </c>
      <c r="K103" s="25">
        <v>0</v>
      </c>
      <c r="L103" s="25">
        <f t="shared" si="8"/>
        <v>4341</v>
      </c>
      <c r="M103" s="37">
        <f t="shared" si="9"/>
        <v>361.75</v>
      </c>
      <c r="N103" s="36">
        <v>0</v>
      </c>
      <c r="O103" s="26">
        <v>0</v>
      </c>
      <c r="P103" s="26">
        <v>0</v>
      </c>
      <c r="Q103" s="27">
        <v>0</v>
      </c>
      <c r="R103" s="36">
        <v>0</v>
      </c>
      <c r="S103" s="26">
        <v>0</v>
      </c>
      <c r="T103" s="26">
        <v>0</v>
      </c>
      <c r="U103" s="27">
        <v>0</v>
      </c>
      <c r="V103" s="36">
        <v>0</v>
      </c>
      <c r="W103" s="26">
        <v>0</v>
      </c>
      <c r="X103" s="26">
        <v>0</v>
      </c>
      <c r="Y103" s="27">
        <v>0</v>
      </c>
      <c r="Z103" s="36">
        <v>0</v>
      </c>
      <c r="AA103" s="26">
        <v>0</v>
      </c>
      <c r="AB103" s="26">
        <v>0</v>
      </c>
      <c r="AC103" s="27">
        <v>0</v>
      </c>
      <c r="AD103" s="36">
        <v>0</v>
      </c>
      <c r="AE103" s="26">
        <v>0</v>
      </c>
      <c r="AF103" s="26">
        <v>0</v>
      </c>
      <c r="AG103" s="27">
        <v>0</v>
      </c>
      <c r="AH103" s="36">
        <v>0</v>
      </c>
      <c r="AI103" s="26">
        <v>0</v>
      </c>
      <c r="AJ103" s="26">
        <v>0</v>
      </c>
      <c r="AK103" s="27">
        <v>0</v>
      </c>
      <c r="AL103" s="36">
        <v>0</v>
      </c>
      <c r="AM103" s="26">
        <v>0</v>
      </c>
      <c r="AN103" s="26">
        <v>0</v>
      </c>
      <c r="AO103" s="27">
        <v>0</v>
      </c>
      <c r="AP103" s="36">
        <v>0</v>
      </c>
      <c r="AQ103" s="26">
        <v>0</v>
      </c>
      <c r="AR103" s="26">
        <v>0</v>
      </c>
      <c r="AS103" s="27">
        <v>0</v>
      </c>
      <c r="AT103" s="36">
        <v>0</v>
      </c>
      <c r="AU103" s="26">
        <v>0</v>
      </c>
      <c r="AV103" s="26">
        <v>0</v>
      </c>
      <c r="AW103" s="27">
        <v>0</v>
      </c>
      <c r="AX103" s="36">
        <v>0</v>
      </c>
      <c r="AY103" s="26">
        <v>0</v>
      </c>
      <c r="AZ103" s="26">
        <v>0</v>
      </c>
      <c r="BA103" s="27">
        <v>0</v>
      </c>
      <c r="BB103" s="36">
        <v>0</v>
      </c>
      <c r="BC103" s="26">
        <v>0</v>
      </c>
      <c r="BD103" s="26">
        <v>0</v>
      </c>
      <c r="BE103" s="27">
        <v>0</v>
      </c>
      <c r="BF103" s="36">
        <v>0</v>
      </c>
      <c r="BG103" s="26">
        <v>0</v>
      </c>
      <c r="BH103" s="26">
        <v>0</v>
      </c>
      <c r="BI103" s="27">
        <v>0</v>
      </c>
      <c r="BJ103" s="36">
        <v>0</v>
      </c>
      <c r="BK103" s="26">
        <v>0</v>
      </c>
      <c r="BL103" s="26">
        <v>0</v>
      </c>
      <c r="BM103" s="27">
        <v>0</v>
      </c>
      <c r="BN103" s="36">
        <v>0</v>
      </c>
      <c r="BO103" s="26">
        <v>0</v>
      </c>
      <c r="BP103" s="26">
        <v>0</v>
      </c>
      <c r="BQ103" s="27">
        <v>0</v>
      </c>
      <c r="BR103" s="36">
        <v>0</v>
      </c>
      <c r="BS103" s="26">
        <v>0</v>
      </c>
      <c r="BT103" s="26">
        <v>0</v>
      </c>
      <c r="BU103" s="27">
        <v>0</v>
      </c>
      <c r="BV103" s="36">
        <v>0</v>
      </c>
      <c r="BW103" s="26">
        <v>0</v>
      </c>
      <c r="BX103" s="26">
        <v>0</v>
      </c>
      <c r="BY103" s="27">
        <v>0</v>
      </c>
      <c r="BZ103" s="36">
        <v>0</v>
      </c>
      <c r="CA103" s="26">
        <v>0</v>
      </c>
      <c r="CB103" s="26">
        <v>0</v>
      </c>
      <c r="CC103" s="27">
        <v>0</v>
      </c>
      <c r="CD103" s="36">
        <v>0</v>
      </c>
      <c r="CE103" s="26">
        <v>0</v>
      </c>
      <c r="CF103" s="26">
        <v>0</v>
      </c>
      <c r="CG103" s="27">
        <v>0</v>
      </c>
      <c r="CH103" s="36">
        <v>0</v>
      </c>
      <c r="CI103" s="26">
        <v>0</v>
      </c>
      <c r="CJ103" s="26">
        <v>0</v>
      </c>
      <c r="CK103" s="27">
        <v>0</v>
      </c>
      <c r="CL103" s="36">
        <v>0</v>
      </c>
      <c r="CM103" s="26">
        <v>0</v>
      </c>
      <c r="CN103" s="26">
        <v>0</v>
      </c>
      <c r="CO103" s="27">
        <v>0</v>
      </c>
      <c r="CP103" s="36">
        <v>0</v>
      </c>
      <c r="CQ103" s="26">
        <v>0</v>
      </c>
      <c r="CR103" s="26">
        <v>0</v>
      </c>
      <c r="CS103" s="27">
        <v>0</v>
      </c>
      <c r="CT103" s="36">
        <v>0</v>
      </c>
      <c r="CU103" s="26">
        <v>0</v>
      </c>
      <c r="CV103" s="26">
        <v>0</v>
      </c>
      <c r="CW103" s="27">
        <v>0</v>
      </c>
      <c r="CX103" s="36">
        <v>0</v>
      </c>
      <c r="CY103" s="26">
        <v>0</v>
      </c>
      <c r="CZ103" s="26">
        <v>0</v>
      </c>
      <c r="DA103" s="27">
        <v>0</v>
      </c>
      <c r="DB103" s="36">
        <v>0</v>
      </c>
      <c r="DC103" s="26">
        <v>0</v>
      </c>
      <c r="DD103" s="26">
        <v>0</v>
      </c>
      <c r="DE103" s="27">
        <v>0</v>
      </c>
      <c r="DF103" s="36">
        <v>0</v>
      </c>
      <c r="DG103" s="26">
        <v>0</v>
      </c>
      <c r="DH103" s="26">
        <v>0</v>
      </c>
      <c r="DI103" s="27">
        <v>0</v>
      </c>
      <c r="DJ103" s="36">
        <v>0</v>
      </c>
      <c r="DK103" s="26">
        <v>0</v>
      </c>
      <c r="DL103" s="26">
        <v>0</v>
      </c>
      <c r="DM103" s="27">
        <v>0</v>
      </c>
      <c r="DN103" s="36">
        <v>0</v>
      </c>
      <c r="DO103" s="26">
        <v>0</v>
      </c>
      <c r="DP103" s="26">
        <v>0</v>
      </c>
      <c r="DQ103" s="27">
        <v>0</v>
      </c>
      <c r="DR103" s="36">
        <v>0</v>
      </c>
      <c r="DS103" s="26">
        <v>0</v>
      </c>
      <c r="DT103" s="26">
        <v>0</v>
      </c>
      <c r="DU103" s="27">
        <v>0</v>
      </c>
      <c r="DV103" s="36">
        <v>0</v>
      </c>
      <c r="DW103" s="26">
        <v>0</v>
      </c>
      <c r="DX103" s="26">
        <v>0</v>
      </c>
      <c r="DY103" s="27">
        <v>0</v>
      </c>
      <c r="DZ103" s="36">
        <v>0</v>
      </c>
      <c r="EA103" s="26">
        <v>0</v>
      </c>
      <c r="EB103" s="26">
        <v>0</v>
      </c>
      <c r="EC103" s="27">
        <v>0</v>
      </c>
      <c r="ED103" s="36">
        <v>11</v>
      </c>
      <c r="EE103" s="26">
        <v>3979.25</v>
      </c>
      <c r="EF103" s="26">
        <v>3979.25</v>
      </c>
      <c r="EG103" s="27">
        <v>39430.75</v>
      </c>
      <c r="EH103" s="36">
        <v>12</v>
      </c>
      <c r="EI103" s="26">
        <v>4341</v>
      </c>
      <c r="EJ103" s="26">
        <v>8320.25</v>
      </c>
      <c r="EK103" s="27">
        <v>35089.75</v>
      </c>
      <c r="EL103" s="36" cm="1">
        <f t="array" ref="EL103">+_xlfn.IFS(YEAR($A103)&gt;YEAR(EL$6),0,YEAR(EL$6)=YEAR($A103),13-MONTH($A103),AND(EK103&lt;$L103,YEAR(EL$6)=YEAR($B103)),IF(MONTH($B103)&lt;EK103/$M103,MONTH($B103),EK103/$M103),EK103&lt;$L103,EK103/$M103,YEAR(EL$6)=YEAR($B103),MONTH($B103),AND(YEAR(EL$6)&gt;YEAR($B103),NOT(ISBLANK($B103))),0,YEAR(EL$6)&gt;YEAR($A103),12,EL$6&lt;$A103,0,YEAR(EH$6)=YEAR($B103),0)</f>
        <v>12</v>
      </c>
      <c r="EM103" s="26">
        <f t="shared" si="10"/>
        <v>4341</v>
      </c>
      <c r="EN103" s="26">
        <f t="shared" si="11"/>
        <v>12661.25</v>
      </c>
      <c r="EO103" s="27">
        <f t="shared" si="12"/>
        <v>30748.75</v>
      </c>
      <c r="EP103" s="28">
        <f t="shared" si="13"/>
        <v>85</v>
      </c>
      <c r="EQ103" s="34">
        <f t="shared" si="14"/>
        <v>1085.25</v>
      </c>
      <c r="ES103" s="21">
        <f>IFERROR(IF(VLOOKUP(D103,'DIV CHANGE'!A:D,3,FALSE)="", E103, VLOOKUP(D103,'DIV CHANGE'!A:D,3,FALSE)), E103)</f>
        <v>1</v>
      </c>
      <c r="ET103" s="21" t="str">
        <f t="shared" si="15"/>
        <v>SAME</v>
      </c>
      <c r="EU103" s="29">
        <v>44965</v>
      </c>
    </row>
    <row r="104" spans="1:151" ht="12.75">
      <c r="A104" s="29">
        <v>44942</v>
      </c>
      <c r="B104" s="24"/>
      <c r="C104" s="35">
        <v>658</v>
      </c>
      <c r="D104" s="21" t="s">
        <v>229</v>
      </c>
      <c r="E104" s="21">
        <v>1</v>
      </c>
      <c r="F104" s="21" t="s">
        <v>100</v>
      </c>
      <c r="G104" s="21" t="s">
        <v>230</v>
      </c>
      <c r="H104" s="55">
        <v>58000</v>
      </c>
      <c r="I104" s="22">
        <v>5</v>
      </c>
      <c r="J104" s="25">
        <v>10000</v>
      </c>
      <c r="K104" s="25">
        <v>0</v>
      </c>
      <c r="L104" s="25">
        <f t="shared" si="8"/>
        <v>9600</v>
      </c>
      <c r="M104" s="37">
        <f t="shared" si="9"/>
        <v>800</v>
      </c>
      <c r="N104" s="36">
        <v>0</v>
      </c>
      <c r="O104" s="26">
        <v>0</v>
      </c>
      <c r="P104" s="26">
        <v>0</v>
      </c>
      <c r="Q104" s="27">
        <v>0</v>
      </c>
      <c r="R104" s="36">
        <v>0</v>
      </c>
      <c r="S104" s="26">
        <v>0</v>
      </c>
      <c r="T104" s="26">
        <v>0</v>
      </c>
      <c r="U104" s="27">
        <v>0</v>
      </c>
      <c r="V104" s="36">
        <v>0</v>
      </c>
      <c r="W104" s="26">
        <v>0</v>
      </c>
      <c r="X104" s="26">
        <v>0</v>
      </c>
      <c r="Y104" s="27">
        <v>0</v>
      </c>
      <c r="Z104" s="36">
        <v>0</v>
      </c>
      <c r="AA104" s="26">
        <v>0</v>
      </c>
      <c r="AB104" s="26">
        <v>0</v>
      </c>
      <c r="AC104" s="27">
        <v>0</v>
      </c>
      <c r="AD104" s="36">
        <v>0</v>
      </c>
      <c r="AE104" s="26">
        <v>0</v>
      </c>
      <c r="AF104" s="26">
        <v>0</v>
      </c>
      <c r="AG104" s="27">
        <v>0</v>
      </c>
      <c r="AH104" s="36">
        <v>0</v>
      </c>
      <c r="AI104" s="26">
        <v>0</v>
      </c>
      <c r="AJ104" s="26">
        <v>0</v>
      </c>
      <c r="AK104" s="27">
        <v>0</v>
      </c>
      <c r="AL104" s="36">
        <v>0</v>
      </c>
      <c r="AM104" s="26">
        <v>0</v>
      </c>
      <c r="AN104" s="26">
        <v>0</v>
      </c>
      <c r="AO104" s="27">
        <v>0</v>
      </c>
      <c r="AP104" s="36">
        <v>0</v>
      </c>
      <c r="AQ104" s="26">
        <v>0</v>
      </c>
      <c r="AR104" s="26">
        <v>0</v>
      </c>
      <c r="AS104" s="27">
        <v>0</v>
      </c>
      <c r="AT104" s="36">
        <v>0</v>
      </c>
      <c r="AU104" s="26">
        <v>0</v>
      </c>
      <c r="AV104" s="26">
        <v>0</v>
      </c>
      <c r="AW104" s="27">
        <v>0</v>
      </c>
      <c r="AX104" s="36">
        <v>0</v>
      </c>
      <c r="AY104" s="26">
        <v>0</v>
      </c>
      <c r="AZ104" s="26">
        <v>0</v>
      </c>
      <c r="BA104" s="27">
        <v>0</v>
      </c>
      <c r="BB104" s="36">
        <v>0</v>
      </c>
      <c r="BC104" s="26">
        <v>0</v>
      </c>
      <c r="BD104" s="26">
        <v>0</v>
      </c>
      <c r="BE104" s="27">
        <v>0</v>
      </c>
      <c r="BF104" s="36">
        <v>0</v>
      </c>
      <c r="BG104" s="26">
        <v>0</v>
      </c>
      <c r="BH104" s="26">
        <v>0</v>
      </c>
      <c r="BI104" s="27">
        <v>0</v>
      </c>
      <c r="BJ104" s="36">
        <v>0</v>
      </c>
      <c r="BK104" s="26">
        <v>0</v>
      </c>
      <c r="BL104" s="26">
        <v>0</v>
      </c>
      <c r="BM104" s="27">
        <v>0</v>
      </c>
      <c r="BN104" s="36">
        <v>0</v>
      </c>
      <c r="BO104" s="26">
        <v>0</v>
      </c>
      <c r="BP104" s="26">
        <v>0</v>
      </c>
      <c r="BQ104" s="27">
        <v>0</v>
      </c>
      <c r="BR104" s="36">
        <v>0</v>
      </c>
      <c r="BS104" s="26">
        <v>0</v>
      </c>
      <c r="BT104" s="26">
        <v>0</v>
      </c>
      <c r="BU104" s="27">
        <v>0</v>
      </c>
      <c r="BV104" s="36">
        <v>0</v>
      </c>
      <c r="BW104" s="26">
        <v>0</v>
      </c>
      <c r="BX104" s="26">
        <v>0</v>
      </c>
      <c r="BY104" s="27">
        <v>0</v>
      </c>
      <c r="BZ104" s="36">
        <v>0</v>
      </c>
      <c r="CA104" s="26">
        <v>0</v>
      </c>
      <c r="CB104" s="26">
        <v>0</v>
      </c>
      <c r="CC104" s="27">
        <v>0</v>
      </c>
      <c r="CD104" s="36">
        <v>0</v>
      </c>
      <c r="CE104" s="26">
        <v>0</v>
      </c>
      <c r="CF104" s="26">
        <v>0</v>
      </c>
      <c r="CG104" s="27">
        <v>0</v>
      </c>
      <c r="CH104" s="36">
        <v>0</v>
      </c>
      <c r="CI104" s="26">
        <v>0</v>
      </c>
      <c r="CJ104" s="26">
        <v>0</v>
      </c>
      <c r="CK104" s="27">
        <v>0</v>
      </c>
      <c r="CL104" s="36">
        <v>0</v>
      </c>
      <c r="CM104" s="26">
        <v>0</v>
      </c>
      <c r="CN104" s="26">
        <v>0</v>
      </c>
      <c r="CO104" s="27">
        <v>0</v>
      </c>
      <c r="CP104" s="36">
        <v>0</v>
      </c>
      <c r="CQ104" s="26">
        <v>0</v>
      </c>
      <c r="CR104" s="26">
        <v>0</v>
      </c>
      <c r="CS104" s="27">
        <v>0</v>
      </c>
      <c r="CT104" s="36">
        <v>0</v>
      </c>
      <c r="CU104" s="26">
        <v>0</v>
      </c>
      <c r="CV104" s="26">
        <v>0</v>
      </c>
      <c r="CW104" s="27">
        <v>0</v>
      </c>
      <c r="CX104" s="36">
        <v>0</v>
      </c>
      <c r="CY104" s="26">
        <v>0</v>
      </c>
      <c r="CZ104" s="26">
        <v>0</v>
      </c>
      <c r="DA104" s="27">
        <v>0</v>
      </c>
      <c r="DB104" s="36">
        <v>0</v>
      </c>
      <c r="DC104" s="26">
        <v>0</v>
      </c>
      <c r="DD104" s="26">
        <v>0</v>
      </c>
      <c r="DE104" s="27">
        <v>0</v>
      </c>
      <c r="DF104" s="36">
        <v>0</v>
      </c>
      <c r="DG104" s="26">
        <v>0</v>
      </c>
      <c r="DH104" s="26">
        <v>0</v>
      </c>
      <c r="DI104" s="27">
        <v>0</v>
      </c>
      <c r="DJ104" s="36">
        <v>0</v>
      </c>
      <c r="DK104" s="26">
        <v>0</v>
      </c>
      <c r="DL104" s="26">
        <v>0</v>
      </c>
      <c r="DM104" s="27">
        <v>0</v>
      </c>
      <c r="DN104" s="36">
        <v>0</v>
      </c>
      <c r="DO104" s="26">
        <v>0</v>
      </c>
      <c r="DP104" s="26">
        <v>0</v>
      </c>
      <c r="DQ104" s="27">
        <v>0</v>
      </c>
      <c r="DR104" s="36">
        <v>0</v>
      </c>
      <c r="DS104" s="26">
        <v>0</v>
      </c>
      <c r="DT104" s="26">
        <v>0</v>
      </c>
      <c r="DU104" s="27">
        <v>0</v>
      </c>
      <c r="DV104" s="36">
        <v>0</v>
      </c>
      <c r="DW104" s="26">
        <v>0</v>
      </c>
      <c r="DX104" s="26">
        <v>0</v>
      </c>
      <c r="DY104" s="27">
        <v>0</v>
      </c>
      <c r="DZ104" s="36">
        <v>0</v>
      </c>
      <c r="EA104" s="26">
        <v>0</v>
      </c>
      <c r="EB104" s="26">
        <v>0</v>
      </c>
      <c r="EC104" s="27">
        <v>0</v>
      </c>
      <c r="ED104" s="36">
        <v>12</v>
      </c>
      <c r="EE104" s="26">
        <v>9600</v>
      </c>
      <c r="EF104" s="26">
        <v>9600</v>
      </c>
      <c r="EG104" s="27">
        <v>38400</v>
      </c>
      <c r="EH104" s="36">
        <v>12</v>
      </c>
      <c r="EI104" s="26">
        <v>9600</v>
      </c>
      <c r="EJ104" s="26">
        <v>19200</v>
      </c>
      <c r="EK104" s="27">
        <v>28800</v>
      </c>
      <c r="EL104" s="36" cm="1">
        <f t="array" ref="EL104">+_xlfn.IFS(YEAR($A104)&gt;YEAR(EL$6),0,YEAR(EL$6)=YEAR($A104),13-MONTH($A104),AND(EK104&lt;$L104,YEAR(EL$6)=YEAR($B104)),IF(MONTH($B104)&lt;EK104/$M104,MONTH($B104),EK104/$M104),EK104&lt;$L104,EK104/$M104,YEAR(EL$6)=YEAR($B104),MONTH($B104),AND(YEAR(EL$6)&gt;YEAR($B104),NOT(ISBLANK($B104))),0,YEAR(EL$6)&gt;YEAR($A104),12,EL$6&lt;$A104,0,YEAR(EH$6)=YEAR($B104),0)</f>
        <v>12</v>
      </c>
      <c r="EM104" s="26">
        <f t="shared" si="10"/>
        <v>9600</v>
      </c>
      <c r="EN104" s="26">
        <f t="shared" si="11"/>
        <v>28800</v>
      </c>
      <c r="EO104" s="27">
        <f t="shared" si="12"/>
        <v>19200</v>
      </c>
      <c r="EP104" s="28">
        <f t="shared" si="13"/>
        <v>24</v>
      </c>
      <c r="EQ104" s="34">
        <f t="shared" si="14"/>
        <v>2400</v>
      </c>
      <c r="ES104" s="21">
        <f>IFERROR(IF(VLOOKUP(D104,'DIV CHANGE'!A:D,3,FALSE)="", E104, VLOOKUP(D104,'DIV CHANGE'!A:D,3,FALSE)), E104)</f>
        <v>1</v>
      </c>
      <c r="ET104" s="21" t="str">
        <f t="shared" si="15"/>
        <v>SAME</v>
      </c>
      <c r="EU104" s="29">
        <v>44942</v>
      </c>
    </row>
    <row r="105" spans="1:151" ht="12.75">
      <c r="A105" s="29">
        <v>37142</v>
      </c>
      <c r="B105" s="24"/>
      <c r="C105" s="35">
        <v>23</v>
      </c>
      <c r="D105" s="21" t="s">
        <v>231</v>
      </c>
      <c r="E105" s="21">
        <v>2</v>
      </c>
      <c r="F105" s="21" t="s">
        <v>100</v>
      </c>
      <c r="G105" s="21" t="s">
        <v>232</v>
      </c>
      <c r="H105" s="55">
        <v>56000</v>
      </c>
      <c r="I105" s="22">
        <v>10</v>
      </c>
      <c r="J105" s="25">
        <v>10000</v>
      </c>
      <c r="K105" s="25">
        <v>0</v>
      </c>
      <c r="L105" s="25">
        <f t="shared" si="8"/>
        <v>4600</v>
      </c>
      <c r="M105" s="37">
        <f t="shared" si="9"/>
        <v>383.33333333333331</v>
      </c>
      <c r="N105" s="36">
        <v>0</v>
      </c>
      <c r="O105" s="26">
        <v>0</v>
      </c>
      <c r="P105" s="26">
        <v>0</v>
      </c>
      <c r="Q105" s="27">
        <v>0</v>
      </c>
      <c r="R105" s="36">
        <v>0</v>
      </c>
      <c r="S105" s="26">
        <v>0</v>
      </c>
      <c r="T105" s="26">
        <v>0</v>
      </c>
      <c r="U105" s="27">
        <v>0</v>
      </c>
      <c r="V105" s="36">
        <v>0</v>
      </c>
      <c r="W105" s="26">
        <v>0</v>
      </c>
      <c r="X105" s="26">
        <v>0</v>
      </c>
      <c r="Y105" s="27">
        <v>0</v>
      </c>
      <c r="Z105" s="36">
        <v>0</v>
      </c>
      <c r="AA105" s="26">
        <v>0</v>
      </c>
      <c r="AB105" s="26">
        <v>0</v>
      </c>
      <c r="AC105" s="27">
        <v>0</v>
      </c>
      <c r="AD105" s="36">
        <v>0</v>
      </c>
      <c r="AE105" s="26">
        <v>0</v>
      </c>
      <c r="AF105" s="26">
        <v>0</v>
      </c>
      <c r="AG105" s="27">
        <v>0</v>
      </c>
      <c r="AH105" s="36">
        <v>0</v>
      </c>
      <c r="AI105" s="26">
        <v>0</v>
      </c>
      <c r="AJ105" s="26">
        <v>0</v>
      </c>
      <c r="AK105" s="27">
        <v>0</v>
      </c>
      <c r="AL105" s="36">
        <v>0</v>
      </c>
      <c r="AM105" s="26">
        <v>0</v>
      </c>
      <c r="AN105" s="26">
        <v>0</v>
      </c>
      <c r="AO105" s="27">
        <v>0</v>
      </c>
      <c r="AP105" s="36">
        <v>0</v>
      </c>
      <c r="AQ105" s="26">
        <v>0</v>
      </c>
      <c r="AR105" s="26">
        <v>0</v>
      </c>
      <c r="AS105" s="27">
        <v>0</v>
      </c>
      <c r="AT105" s="36">
        <v>4</v>
      </c>
      <c r="AU105" s="26">
        <v>1533.3333333333333</v>
      </c>
      <c r="AV105" s="26">
        <v>1533.3333333333333</v>
      </c>
      <c r="AW105" s="27">
        <v>44466.666666666664</v>
      </c>
      <c r="AX105" s="36">
        <v>12</v>
      </c>
      <c r="AY105" s="26">
        <v>4600</v>
      </c>
      <c r="AZ105" s="26">
        <v>6133.333333333333</v>
      </c>
      <c r="BA105" s="27">
        <v>39866.666666666664</v>
      </c>
      <c r="BB105" s="36">
        <v>12</v>
      </c>
      <c r="BC105" s="26">
        <v>4600</v>
      </c>
      <c r="BD105" s="26">
        <v>10733.333333333332</v>
      </c>
      <c r="BE105" s="27">
        <v>35266.666666666672</v>
      </c>
      <c r="BF105" s="36">
        <v>12</v>
      </c>
      <c r="BG105" s="26">
        <v>4600</v>
      </c>
      <c r="BH105" s="26">
        <v>15333.333333333332</v>
      </c>
      <c r="BI105" s="27">
        <v>30666.666666666668</v>
      </c>
      <c r="BJ105" s="36">
        <v>12</v>
      </c>
      <c r="BK105" s="26">
        <v>4600</v>
      </c>
      <c r="BL105" s="26">
        <v>19933.333333333332</v>
      </c>
      <c r="BM105" s="27">
        <v>26066.666666666668</v>
      </c>
      <c r="BN105" s="36">
        <v>12</v>
      </c>
      <c r="BO105" s="26">
        <v>4600</v>
      </c>
      <c r="BP105" s="26">
        <v>24533.333333333332</v>
      </c>
      <c r="BQ105" s="27">
        <v>21466.666666666668</v>
      </c>
      <c r="BR105" s="36">
        <v>12</v>
      </c>
      <c r="BS105" s="26">
        <v>4600</v>
      </c>
      <c r="BT105" s="26">
        <v>29133.333333333332</v>
      </c>
      <c r="BU105" s="27">
        <v>16866.666666666668</v>
      </c>
      <c r="BV105" s="36">
        <v>12</v>
      </c>
      <c r="BW105" s="26">
        <v>4600</v>
      </c>
      <c r="BX105" s="26">
        <v>33733.333333333328</v>
      </c>
      <c r="BY105" s="27">
        <v>12266.666666666672</v>
      </c>
      <c r="BZ105" s="36">
        <v>12</v>
      </c>
      <c r="CA105" s="26">
        <v>4600</v>
      </c>
      <c r="CB105" s="26">
        <v>38333.333333333328</v>
      </c>
      <c r="CC105" s="27">
        <v>7666.6666666666715</v>
      </c>
      <c r="CD105" s="36">
        <v>12</v>
      </c>
      <c r="CE105" s="26">
        <v>4600</v>
      </c>
      <c r="CF105" s="26">
        <v>42933.333333333328</v>
      </c>
      <c r="CG105" s="27">
        <v>3066.6666666666715</v>
      </c>
      <c r="CH105" s="36">
        <v>8.0000000000000124</v>
      </c>
      <c r="CI105" s="26">
        <v>3066.6666666666711</v>
      </c>
      <c r="CJ105" s="26">
        <v>46000</v>
      </c>
      <c r="CK105" s="27">
        <v>0</v>
      </c>
      <c r="CL105" s="36">
        <v>0</v>
      </c>
      <c r="CM105" s="26">
        <v>0</v>
      </c>
      <c r="CN105" s="26">
        <v>46000</v>
      </c>
      <c r="CO105" s="27">
        <v>0</v>
      </c>
      <c r="CP105" s="36">
        <v>0</v>
      </c>
      <c r="CQ105" s="26">
        <v>0</v>
      </c>
      <c r="CR105" s="26">
        <v>46000</v>
      </c>
      <c r="CS105" s="27">
        <v>0</v>
      </c>
      <c r="CT105" s="36">
        <v>0</v>
      </c>
      <c r="CU105" s="26">
        <v>0</v>
      </c>
      <c r="CV105" s="26">
        <v>46000</v>
      </c>
      <c r="CW105" s="27">
        <v>0</v>
      </c>
      <c r="CX105" s="36">
        <v>0</v>
      </c>
      <c r="CY105" s="26">
        <v>0</v>
      </c>
      <c r="CZ105" s="26">
        <v>46000</v>
      </c>
      <c r="DA105" s="27">
        <v>0</v>
      </c>
      <c r="DB105" s="36">
        <v>0</v>
      </c>
      <c r="DC105" s="26">
        <v>0</v>
      </c>
      <c r="DD105" s="26">
        <v>46000</v>
      </c>
      <c r="DE105" s="27">
        <v>0</v>
      </c>
      <c r="DF105" s="36">
        <v>0</v>
      </c>
      <c r="DG105" s="26">
        <v>0</v>
      </c>
      <c r="DH105" s="26">
        <v>46000</v>
      </c>
      <c r="DI105" s="27">
        <v>0</v>
      </c>
      <c r="DJ105" s="36">
        <v>0</v>
      </c>
      <c r="DK105" s="26">
        <v>0</v>
      </c>
      <c r="DL105" s="26">
        <v>46000</v>
      </c>
      <c r="DM105" s="27">
        <v>0</v>
      </c>
      <c r="DN105" s="36">
        <v>0</v>
      </c>
      <c r="DO105" s="26">
        <v>0</v>
      </c>
      <c r="DP105" s="26">
        <v>46000</v>
      </c>
      <c r="DQ105" s="27">
        <v>0</v>
      </c>
      <c r="DR105" s="36">
        <v>0</v>
      </c>
      <c r="DS105" s="26">
        <v>0</v>
      </c>
      <c r="DT105" s="26">
        <v>46000</v>
      </c>
      <c r="DU105" s="27">
        <v>0</v>
      </c>
      <c r="DV105" s="36">
        <v>0</v>
      </c>
      <c r="DW105" s="26">
        <v>0</v>
      </c>
      <c r="DX105" s="26">
        <v>46000</v>
      </c>
      <c r="DY105" s="27">
        <v>0</v>
      </c>
      <c r="DZ105" s="36">
        <v>0</v>
      </c>
      <c r="EA105" s="26">
        <v>0</v>
      </c>
      <c r="EB105" s="26">
        <v>46000</v>
      </c>
      <c r="EC105" s="27">
        <v>0</v>
      </c>
      <c r="ED105" s="36">
        <v>0</v>
      </c>
      <c r="EE105" s="26">
        <v>0</v>
      </c>
      <c r="EF105" s="26">
        <v>46000</v>
      </c>
      <c r="EG105" s="27">
        <v>0</v>
      </c>
      <c r="EH105" s="36">
        <v>0</v>
      </c>
      <c r="EI105" s="26">
        <v>0</v>
      </c>
      <c r="EJ105" s="26">
        <v>46000</v>
      </c>
      <c r="EK105" s="27">
        <v>0</v>
      </c>
      <c r="EL105" s="36" cm="1">
        <f t="array" ref="EL105">+_xlfn.IFS(YEAR($A105)&gt;YEAR(EL$6),0,YEAR(EL$6)=YEAR($A105),13-MONTH($A105),AND(EK105&lt;$L105,YEAR(EL$6)=YEAR($B105)),IF(MONTH($B105)&lt;EK105/$M105,MONTH($B105),EK105/$M105),EK105&lt;$L105,EK105/$M105,YEAR(EL$6)=YEAR($B105),MONTH($B105),AND(YEAR(EL$6)&gt;YEAR($B105),NOT(ISBLANK($B105))),0,YEAR(EL$6)&gt;YEAR($A105),12,EL$6&lt;$A105,0,YEAR(EH$6)=YEAR($B105),0)</f>
        <v>0</v>
      </c>
      <c r="EM105" s="26">
        <f t="shared" si="10"/>
        <v>0</v>
      </c>
      <c r="EN105" s="26">
        <f t="shared" si="11"/>
        <v>46000</v>
      </c>
      <c r="EO105" s="27">
        <f t="shared" si="12"/>
        <v>0</v>
      </c>
      <c r="EP105" s="28">
        <f t="shared" si="13"/>
        <v>0</v>
      </c>
      <c r="EQ105" s="34">
        <f t="shared" si="14"/>
        <v>0</v>
      </c>
      <c r="ES105" s="21">
        <f>IFERROR(IF(VLOOKUP(D105,'DIV CHANGE'!A:D,3,FALSE)="", E105, VLOOKUP(D105,'DIV CHANGE'!A:D,3,FALSE)), E105)</f>
        <v>2</v>
      </c>
      <c r="ET105" s="21" t="str">
        <f t="shared" si="15"/>
        <v>SAME</v>
      </c>
      <c r="EU105" s="24">
        <v>37142</v>
      </c>
    </row>
    <row r="106" spans="1:151" ht="12.75">
      <c r="A106" s="29">
        <v>37998</v>
      </c>
      <c r="B106" s="24"/>
      <c r="C106" s="35">
        <v>44</v>
      </c>
      <c r="D106" s="21" t="s">
        <v>233</v>
      </c>
      <c r="E106" s="21">
        <v>2</v>
      </c>
      <c r="F106" s="21" t="s">
        <v>100</v>
      </c>
      <c r="G106" s="21" t="s">
        <v>234</v>
      </c>
      <c r="H106" s="55">
        <v>4375</v>
      </c>
      <c r="I106" s="22">
        <v>5</v>
      </c>
      <c r="J106" s="25">
        <v>0</v>
      </c>
      <c r="K106" s="25">
        <v>0</v>
      </c>
      <c r="L106" s="25">
        <f t="shared" si="8"/>
        <v>875</v>
      </c>
      <c r="M106" s="37">
        <f t="shared" si="9"/>
        <v>72.916666666666671</v>
      </c>
      <c r="N106" s="36">
        <v>0</v>
      </c>
      <c r="O106" s="26">
        <v>0</v>
      </c>
      <c r="P106" s="26">
        <v>0</v>
      </c>
      <c r="Q106" s="27">
        <v>0</v>
      </c>
      <c r="R106" s="36">
        <v>0</v>
      </c>
      <c r="S106" s="26">
        <v>0</v>
      </c>
      <c r="T106" s="26">
        <v>0</v>
      </c>
      <c r="U106" s="27">
        <v>0</v>
      </c>
      <c r="V106" s="36">
        <v>0</v>
      </c>
      <c r="W106" s="26">
        <v>0</v>
      </c>
      <c r="X106" s="26">
        <v>0</v>
      </c>
      <c r="Y106" s="27">
        <v>0</v>
      </c>
      <c r="Z106" s="36">
        <v>0</v>
      </c>
      <c r="AA106" s="26">
        <v>0</v>
      </c>
      <c r="AB106" s="26">
        <v>0</v>
      </c>
      <c r="AC106" s="27">
        <v>0</v>
      </c>
      <c r="AD106" s="36">
        <v>0</v>
      </c>
      <c r="AE106" s="26">
        <v>0</v>
      </c>
      <c r="AF106" s="26">
        <v>0</v>
      </c>
      <c r="AG106" s="27">
        <v>0</v>
      </c>
      <c r="AH106" s="36">
        <v>0</v>
      </c>
      <c r="AI106" s="26">
        <v>0</v>
      </c>
      <c r="AJ106" s="26">
        <v>0</v>
      </c>
      <c r="AK106" s="27">
        <v>0</v>
      </c>
      <c r="AL106" s="36">
        <v>0</v>
      </c>
      <c r="AM106" s="26">
        <v>0</v>
      </c>
      <c r="AN106" s="26">
        <v>0</v>
      </c>
      <c r="AO106" s="27">
        <v>0</v>
      </c>
      <c r="AP106" s="36">
        <v>0</v>
      </c>
      <c r="AQ106" s="26">
        <v>0</v>
      </c>
      <c r="AR106" s="26">
        <v>0</v>
      </c>
      <c r="AS106" s="27">
        <v>0</v>
      </c>
      <c r="AT106" s="36">
        <v>0</v>
      </c>
      <c r="AU106" s="26">
        <v>0</v>
      </c>
      <c r="AV106" s="26">
        <v>0</v>
      </c>
      <c r="AW106" s="27">
        <v>0</v>
      </c>
      <c r="AX106" s="36">
        <v>0</v>
      </c>
      <c r="AY106" s="26">
        <v>0</v>
      </c>
      <c r="AZ106" s="26">
        <v>0</v>
      </c>
      <c r="BA106" s="27">
        <v>0</v>
      </c>
      <c r="BB106" s="36">
        <v>0</v>
      </c>
      <c r="BC106" s="26">
        <v>0</v>
      </c>
      <c r="BD106" s="26">
        <v>0</v>
      </c>
      <c r="BE106" s="27">
        <v>0</v>
      </c>
      <c r="BF106" s="36">
        <v>12</v>
      </c>
      <c r="BG106" s="26">
        <v>875</v>
      </c>
      <c r="BH106" s="26">
        <v>875</v>
      </c>
      <c r="BI106" s="27">
        <v>3500</v>
      </c>
      <c r="BJ106" s="36">
        <v>12</v>
      </c>
      <c r="BK106" s="26">
        <v>875</v>
      </c>
      <c r="BL106" s="26">
        <v>1750</v>
      </c>
      <c r="BM106" s="27">
        <v>2625</v>
      </c>
      <c r="BN106" s="36">
        <v>12</v>
      </c>
      <c r="BO106" s="26">
        <v>875</v>
      </c>
      <c r="BP106" s="26">
        <v>2625</v>
      </c>
      <c r="BQ106" s="27">
        <v>1750</v>
      </c>
      <c r="BR106" s="36">
        <v>12</v>
      </c>
      <c r="BS106" s="26">
        <v>875</v>
      </c>
      <c r="BT106" s="26">
        <v>3500</v>
      </c>
      <c r="BU106" s="27">
        <v>875</v>
      </c>
      <c r="BV106" s="36">
        <v>12</v>
      </c>
      <c r="BW106" s="26">
        <v>875</v>
      </c>
      <c r="BX106" s="26">
        <v>4375</v>
      </c>
      <c r="BY106" s="27">
        <v>0</v>
      </c>
      <c r="BZ106" s="36">
        <v>0</v>
      </c>
      <c r="CA106" s="26">
        <v>0</v>
      </c>
      <c r="CB106" s="26">
        <v>4375</v>
      </c>
      <c r="CC106" s="27">
        <v>0</v>
      </c>
      <c r="CD106" s="36">
        <v>0</v>
      </c>
      <c r="CE106" s="26">
        <v>0</v>
      </c>
      <c r="CF106" s="26">
        <v>4375</v>
      </c>
      <c r="CG106" s="27">
        <v>0</v>
      </c>
      <c r="CH106" s="36">
        <v>0</v>
      </c>
      <c r="CI106" s="26">
        <v>0</v>
      </c>
      <c r="CJ106" s="26">
        <v>4375</v>
      </c>
      <c r="CK106" s="27">
        <v>0</v>
      </c>
      <c r="CL106" s="36">
        <v>0</v>
      </c>
      <c r="CM106" s="26">
        <v>0</v>
      </c>
      <c r="CN106" s="26">
        <v>4375</v>
      </c>
      <c r="CO106" s="27">
        <v>0</v>
      </c>
      <c r="CP106" s="36">
        <v>0</v>
      </c>
      <c r="CQ106" s="26">
        <v>0</v>
      </c>
      <c r="CR106" s="26">
        <v>4375</v>
      </c>
      <c r="CS106" s="27">
        <v>0</v>
      </c>
      <c r="CT106" s="36">
        <v>0</v>
      </c>
      <c r="CU106" s="26">
        <v>0</v>
      </c>
      <c r="CV106" s="26">
        <v>4375</v>
      </c>
      <c r="CW106" s="27">
        <v>0</v>
      </c>
      <c r="CX106" s="36">
        <v>0</v>
      </c>
      <c r="CY106" s="26">
        <v>0</v>
      </c>
      <c r="CZ106" s="26">
        <v>4375</v>
      </c>
      <c r="DA106" s="27">
        <v>0</v>
      </c>
      <c r="DB106" s="36">
        <v>0</v>
      </c>
      <c r="DC106" s="26">
        <v>0</v>
      </c>
      <c r="DD106" s="26">
        <v>4375</v>
      </c>
      <c r="DE106" s="27">
        <v>0</v>
      </c>
      <c r="DF106" s="36">
        <v>0</v>
      </c>
      <c r="DG106" s="26">
        <v>0</v>
      </c>
      <c r="DH106" s="26">
        <v>4375</v>
      </c>
      <c r="DI106" s="27">
        <v>0</v>
      </c>
      <c r="DJ106" s="36">
        <v>0</v>
      </c>
      <c r="DK106" s="26">
        <v>0</v>
      </c>
      <c r="DL106" s="26">
        <v>4375</v>
      </c>
      <c r="DM106" s="27">
        <v>0</v>
      </c>
      <c r="DN106" s="36">
        <v>0</v>
      </c>
      <c r="DO106" s="26">
        <v>0</v>
      </c>
      <c r="DP106" s="26">
        <v>4375</v>
      </c>
      <c r="DQ106" s="27">
        <v>0</v>
      </c>
      <c r="DR106" s="36">
        <v>0</v>
      </c>
      <c r="DS106" s="26">
        <v>0</v>
      </c>
      <c r="DT106" s="26">
        <v>4375</v>
      </c>
      <c r="DU106" s="27">
        <v>0</v>
      </c>
      <c r="DV106" s="36">
        <v>0</v>
      </c>
      <c r="DW106" s="26">
        <v>0</v>
      </c>
      <c r="DX106" s="26">
        <v>4375</v>
      </c>
      <c r="DY106" s="27">
        <v>0</v>
      </c>
      <c r="DZ106" s="36">
        <v>0</v>
      </c>
      <c r="EA106" s="26">
        <v>0</v>
      </c>
      <c r="EB106" s="26">
        <v>4375</v>
      </c>
      <c r="EC106" s="27">
        <v>0</v>
      </c>
      <c r="ED106" s="36">
        <v>0</v>
      </c>
      <c r="EE106" s="26">
        <v>0</v>
      </c>
      <c r="EF106" s="26">
        <v>4375</v>
      </c>
      <c r="EG106" s="27">
        <v>0</v>
      </c>
      <c r="EH106" s="36">
        <v>0</v>
      </c>
      <c r="EI106" s="26">
        <v>0</v>
      </c>
      <c r="EJ106" s="26">
        <v>4375</v>
      </c>
      <c r="EK106" s="27">
        <v>0</v>
      </c>
      <c r="EL106" s="36" cm="1">
        <f t="array" ref="EL106">+_xlfn.IFS(YEAR($A106)&gt;YEAR(EL$6),0,YEAR(EL$6)=YEAR($A106),13-MONTH($A106),AND(EK106&lt;$L106,YEAR(EL$6)=YEAR($B106)),IF(MONTH($B106)&lt;EK106/$M106,MONTH($B106),EK106/$M106),EK106&lt;$L106,EK106/$M106,YEAR(EL$6)=YEAR($B106),MONTH($B106),AND(YEAR(EL$6)&gt;YEAR($B106),NOT(ISBLANK($B106))),0,YEAR(EL$6)&gt;YEAR($A106),12,EL$6&lt;$A106,0,YEAR(EH$6)=YEAR($B106),0)</f>
        <v>0</v>
      </c>
      <c r="EM106" s="26">
        <f t="shared" si="10"/>
        <v>0</v>
      </c>
      <c r="EN106" s="26">
        <f t="shared" si="11"/>
        <v>4375</v>
      </c>
      <c r="EO106" s="27">
        <f t="shared" si="12"/>
        <v>0</v>
      </c>
      <c r="EP106" s="28">
        <f t="shared" si="13"/>
        <v>0</v>
      </c>
      <c r="EQ106" s="34">
        <f t="shared" si="14"/>
        <v>0</v>
      </c>
      <c r="ES106" s="21">
        <f>IFERROR(IF(VLOOKUP(D106,'DIV CHANGE'!A:D,3,FALSE)="", E106, VLOOKUP(D106,'DIV CHANGE'!A:D,3,FALSE)), E106)</f>
        <v>2</v>
      </c>
      <c r="ET106" s="21" t="str">
        <f t="shared" si="15"/>
        <v>SAME</v>
      </c>
      <c r="EU106" s="24">
        <v>37998</v>
      </c>
    </row>
    <row r="107" spans="1:151" ht="12.75">
      <c r="A107" s="29">
        <v>40367</v>
      </c>
      <c r="B107" s="24"/>
      <c r="C107" s="35">
        <v>83</v>
      </c>
      <c r="D107" s="21" t="s">
        <v>235</v>
      </c>
      <c r="E107" s="21">
        <v>1</v>
      </c>
      <c r="F107" s="21" t="s">
        <v>100</v>
      </c>
      <c r="G107" s="21" t="s">
        <v>236</v>
      </c>
      <c r="H107" s="55">
        <v>6000</v>
      </c>
      <c r="I107" s="22">
        <v>12</v>
      </c>
      <c r="J107" s="25">
        <v>4000</v>
      </c>
      <c r="K107" s="25">
        <v>0</v>
      </c>
      <c r="L107" s="25">
        <f t="shared" si="8"/>
        <v>166.66666666666666</v>
      </c>
      <c r="M107" s="37">
        <f t="shared" si="9"/>
        <v>13.888888888888888</v>
      </c>
      <c r="N107" s="36">
        <v>0</v>
      </c>
      <c r="O107" s="26">
        <v>0</v>
      </c>
      <c r="P107" s="26">
        <v>0</v>
      </c>
      <c r="Q107" s="27">
        <v>0</v>
      </c>
      <c r="R107" s="36">
        <v>0</v>
      </c>
      <c r="S107" s="26">
        <v>0</v>
      </c>
      <c r="T107" s="26">
        <v>0</v>
      </c>
      <c r="U107" s="27">
        <v>0</v>
      </c>
      <c r="V107" s="36">
        <v>0</v>
      </c>
      <c r="W107" s="26">
        <v>0</v>
      </c>
      <c r="X107" s="26">
        <v>0</v>
      </c>
      <c r="Y107" s="27">
        <v>0</v>
      </c>
      <c r="Z107" s="36">
        <v>0</v>
      </c>
      <c r="AA107" s="26">
        <v>0</v>
      </c>
      <c r="AB107" s="26">
        <v>0</v>
      </c>
      <c r="AC107" s="27">
        <v>0</v>
      </c>
      <c r="AD107" s="36">
        <v>0</v>
      </c>
      <c r="AE107" s="26">
        <v>0</v>
      </c>
      <c r="AF107" s="26">
        <v>0</v>
      </c>
      <c r="AG107" s="27">
        <v>0</v>
      </c>
      <c r="AH107" s="36">
        <v>0</v>
      </c>
      <c r="AI107" s="26">
        <v>0</v>
      </c>
      <c r="AJ107" s="26">
        <v>0</v>
      </c>
      <c r="AK107" s="27">
        <v>0</v>
      </c>
      <c r="AL107" s="36">
        <v>0</v>
      </c>
      <c r="AM107" s="26">
        <v>0</v>
      </c>
      <c r="AN107" s="26">
        <v>0</v>
      </c>
      <c r="AO107" s="27">
        <v>0</v>
      </c>
      <c r="AP107" s="36">
        <v>0</v>
      </c>
      <c r="AQ107" s="26">
        <v>0</v>
      </c>
      <c r="AR107" s="26">
        <v>0</v>
      </c>
      <c r="AS107" s="27">
        <v>0</v>
      </c>
      <c r="AT107" s="36">
        <v>0</v>
      </c>
      <c r="AU107" s="26">
        <v>0</v>
      </c>
      <c r="AV107" s="26">
        <v>0</v>
      </c>
      <c r="AW107" s="27">
        <v>0</v>
      </c>
      <c r="AX107" s="36">
        <v>0</v>
      </c>
      <c r="AY107" s="26">
        <v>0</v>
      </c>
      <c r="AZ107" s="26">
        <v>0</v>
      </c>
      <c r="BA107" s="27">
        <v>0</v>
      </c>
      <c r="BB107" s="36">
        <v>0</v>
      </c>
      <c r="BC107" s="26">
        <v>0</v>
      </c>
      <c r="BD107" s="26">
        <v>0</v>
      </c>
      <c r="BE107" s="27">
        <v>0</v>
      </c>
      <c r="BF107" s="36">
        <v>0</v>
      </c>
      <c r="BG107" s="26">
        <v>0</v>
      </c>
      <c r="BH107" s="26">
        <v>0</v>
      </c>
      <c r="BI107" s="27">
        <v>0</v>
      </c>
      <c r="BJ107" s="36">
        <v>0</v>
      </c>
      <c r="BK107" s="26">
        <v>0</v>
      </c>
      <c r="BL107" s="26">
        <v>0</v>
      </c>
      <c r="BM107" s="27">
        <v>0</v>
      </c>
      <c r="BN107" s="36">
        <v>0</v>
      </c>
      <c r="BO107" s="26">
        <v>0</v>
      </c>
      <c r="BP107" s="26">
        <v>0</v>
      </c>
      <c r="BQ107" s="27">
        <v>0</v>
      </c>
      <c r="BR107" s="36">
        <v>0</v>
      </c>
      <c r="BS107" s="26">
        <v>0</v>
      </c>
      <c r="BT107" s="26">
        <v>0</v>
      </c>
      <c r="BU107" s="27">
        <v>0</v>
      </c>
      <c r="BV107" s="36">
        <v>0</v>
      </c>
      <c r="BW107" s="26">
        <v>0</v>
      </c>
      <c r="BX107" s="26">
        <v>0</v>
      </c>
      <c r="BY107" s="27">
        <v>0</v>
      </c>
      <c r="BZ107" s="36">
        <v>0</v>
      </c>
      <c r="CA107" s="26">
        <v>0</v>
      </c>
      <c r="CB107" s="26">
        <v>0</v>
      </c>
      <c r="CC107" s="27">
        <v>0</v>
      </c>
      <c r="CD107" s="36">
        <v>6</v>
      </c>
      <c r="CE107" s="26">
        <v>83.333333333333329</v>
      </c>
      <c r="CF107" s="26">
        <v>83.333333333333329</v>
      </c>
      <c r="CG107" s="27">
        <v>1916.6666666666667</v>
      </c>
      <c r="CH107" s="36">
        <v>12</v>
      </c>
      <c r="CI107" s="26">
        <v>166.66666666666666</v>
      </c>
      <c r="CJ107" s="26">
        <v>250</v>
      </c>
      <c r="CK107" s="27">
        <v>1750</v>
      </c>
      <c r="CL107" s="36">
        <v>12</v>
      </c>
      <c r="CM107" s="26">
        <v>166.66666666666666</v>
      </c>
      <c r="CN107" s="26">
        <v>416.66666666666663</v>
      </c>
      <c r="CO107" s="27">
        <v>1583.3333333333335</v>
      </c>
      <c r="CP107" s="36">
        <v>12</v>
      </c>
      <c r="CQ107" s="26">
        <v>166.66666666666666</v>
      </c>
      <c r="CR107" s="26">
        <v>583.33333333333326</v>
      </c>
      <c r="CS107" s="27">
        <v>1416.6666666666667</v>
      </c>
      <c r="CT107" s="36">
        <v>12</v>
      </c>
      <c r="CU107" s="26">
        <v>166.66666666666666</v>
      </c>
      <c r="CV107" s="26">
        <v>749.99999999999989</v>
      </c>
      <c r="CW107" s="27">
        <v>1250</v>
      </c>
      <c r="CX107" s="36">
        <v>12</v>
      </c>
      <c r="CY107" s="26">
        <v>166.66666666666666</v>
      </c>
      <c r="CZ107" s="26">
        <v>916.66666666666652</v>
      </c>
      <c r="DA107" s="27">
        <v>1083.3333333333335</v>
      </c>
      <c r="DB107" s="36">
        <v>12</v>
      </c>
      <c r="DC107" s="26">
        <v>166.66666666666666</v>
      </c>
      <c r="DD107" s="26">
        <v>1083.3333333333333</v>
      </c>
      <c r="DE107" s="27">
        <v>916.66666666666674</v>
      </c>
      <c r="DF107" s="36">
        <v>12</v>
      </c>
      <c r="DG107" s="26">
        <v>166.66666666666666</v>
      </c>
      <c r="DH107" s="26">
        <v>1250</v>
      </c>
      <c r="DI107" s="27">
        <v>750</v>
      </c>
      <c r="DJ107" s="36">
        <v>12</v>
      </c>
      <c r="DK107" s="26">
        <v>166.66666666666666</v>
      </c>
      <c r="DL107" s="26">
        <v>1416.6666666666667</v>
      </c>
      <c r="DM107" s="27">
        <v>583.33333333333326</v>
      </c>
      <c r="DN107" s="36">
        <v>12</v>
      </c>
      <c r="DO107" s="26">
        <v>166.66666666666666</v>
      </c>
      <c r="DP107" s="26">
        <v>1583.3333333333335</v>
      </c>
      <c r="DQ107" s="27">
        <v>416.66666666666652</v>
      </c>
      <c r="DR107" s="36">
        <v>12</v>
      </c>
      <c r="DS107" s="26">
        <v>166.66666666666666</v>
      </c>
      <c r="DT107" s="26">
        <v>1750.0000000000002</v>
      </c>
      <c r="DU107" s="27">
        <v>249.99999999999977</v>
      </c>
      <c r="DV107" s="36">
        <v>12</v>
      </c>
      <c r="DW107" s="26">
        <v>166.66666666666666</v>
      </c>
      <c r="DX107" s="26">
        <v>1916.666666666667</v>
      </c>
      <c r="DY107" s="27">
        <v>83.33333333333303</v>
      </c>
      <c r="DZ107" s="36">
        <v>5.9999999999999787</v>
      </c>
      <c r="EA107" s="26">
        <v>83.33333333333303</v>
      </c>
      <c r="EB107" s="26">
        <v>2000</v>
      </c>
      <c r="EC107" s="27">
        <v>0</v>
      </c>
      <c r="ED107" s="36">
        <v>0</v>
      </c>
      <c r="EE107" s="26">
        <v>0</v>
      </c>
      <c r="EF107" s="26">
        <v>2000</v>
      </c>
      <c r="EG107" s="27">
        <v>0</v>
      </c>
      <c r="EH107" s="36">
        <v>0</v>
      </c>
      <c r="EI107" s="26">
        <v>0</v>
      </c>
      <c r="EJ107" s="26">
        <v>2000</v>
      </c>
      <c r="EK107" s="27">
        <v>0</v>
      </c>
      <c r="EL107" s="36" cm="1">
        <f t="array" ref="EL107">+_xlfn.IFS(YEAR($A107)&gt;YEAR(EL$6),0,YEAR(EL$6)=YEAR($A107),13-MONTH($A107),AND(EK107&lt;$L107,YEAR(EL$6)=YEAR($B107)),IF(MONTH($B107)&lt;EK107/$M107,MONTH($B107),EK107/$M107),EK107&lt;$L107,EK107/$M107,YEAR(EL$6)=YEAR($B107),MONTH($B107),AND(YEAR(EL$6)&gt;YEAR($B107),NOT(ISBLANK($B107))),0,YEAR(EL$6)&gt;YEAR($A107),12,EL$6&lt;$A107,0,YEAR(EH$6)=YEAR($B107),0)</f>
        <v>0</v>
      </c>
      <c r="EM107" s="26">
        <f t="shared" si="10"/>
        <v>0</v>
      </c>
      <c r="EN107" s="26">
        <f t="shared" si="11"/>
        <v>2000</v>
      </c>
      <c r="EO107" s="27">
        <f t="shared" si="12"/>
        <v>0</v>
      </c>
      <c r="EP107" s="28">
        <f t="shared" si="13"/>
        <v>0</v>
      </c>
      <c r="EQ107" s="34">
        <f t="shared" si="14"/>
        <v>0</v>
      </c>
      <c r="ES107" s="21">
        <f>IFERROR(IF(VLOOKUP(D107,'DIV CHANGE'!A:D,3,FALSE)="", E107, VLOOKUP(D107,'DIV CHANGE'!A:D,3,FALSE)), E107)</f>
        <v>1</v>
      </c>
      <c r="ET107" s="21" t="str">
        <f t="shared" si="15"/>
        <v>SAME</v>
      </c>
      <c r="EU107" s="24">
        <v>40367</v>
      </c>
    </row>
    <row r="108" spans="1:151" ht="12.75">
      <c r="A108" s="29">
        <v>41381</v>
      </c>
      <c r="B108" s="24"/>
      <c r="C108" s="35">
        <v>118</v>
      </c>
      <c r="D108" s="21" t="s">
        <v>237</v>
      </c>
      <c r="E108" s="21">
        <v>2</v>
      </c>
      <c r="F108" s="21" t="s">
        <v>100</v>
      </c>
      <c r="G108" s="21" t="s">
        <v>238</v>
      </c>
      <c r="H108" s="55">
        <v>18254.2</v>
      </c>
      <c r="I108" s="22">
        <v>10</v>
      </c>
      <c r="J108" s="25">
        <v>16500</v>
      </c>
      <c r="K108" s="25">
        <v>0</v>
      </c>
      <c r="L108" s="25">
        <f t="shared" si="8"/>
        <v>175.42000000000007</v>
      </c>
      <c r="M108" s="37">
        <f t="shared" si="9"/>
        <v>14.618333333333339</v>
      </c>
      <c r="N108" s="36">
        <v>0</v>
      </c>
      <c r="O108" s="26">
        <v>0</v>
      </c>
      <c r="P108" s="26">
        <v>0</v>
      </c>
      <c r="Q108" s="27">
        <v>0</v>
      </c>
      <c r="R108" s="36">
        <v>0</v>
      </c>
      <c r="S108" s="26">
        <v>0</v>
      </c>
      <c r="T108" s="26">
        <v>0</v>
      </c>
      <c r="U108" s="27">
        <v>0</v>
      </c>
      <c r="V108" s="36">
        <v>0</v>
      </c>
      <c r="W108" s="26">
        <v>0</v>
      </c>
      <c r="X108" s="26">
        <v>0</v>
      </c>
      <c r="Y108" s="27">
        <v>0</v>
      </c>
      <c r="Z108" s="36">
        <v>0</v>
      </c>
      <c r="AA108" s="26">
        <v>0</v>
      </c>
      <c r="AB108" s="26">
        <v>0</v>
      </c>
      <c r="AC108" s="27">
        <v>0</v>
      </c>
      <c r="AD108" s="36">
        <v>0</v>
      </c>
      <c r="AE108" s="26">
        <v>0</v>
      </c>
      <c r="AF108" s="26">
        <v>0</v>
      </c>
      <c r="AG108" s="27">
        <v>0</v>
      </c>
      <c r="AH108" s="36">
        <v>0</v>
      </c>
      <c r="AI108" s="26">
        <v>0</v>
      </c>
      <c r="AJ108" s="26">
        <v>0</v>
      </c>
      <c r="AK108" s="27">
        <v>0</v>
      </c>
      <c r="AL108" s="36">
        <v>0</v>
      </c>
      <c r="AM108" s="26">
        <v>0</v>
      </c>
      <c r="AN108" s="26">
        <v>0</v>
      </c>
      <c r="AO108" s="27">
        <v>0</v>
      </c>
      <c r="AP108" s="36">
        <v>0</v>
      </c>
      <c r="AQ108" s="26">
        <v>0</v>
      </c>
      <c r="AR108" s="26">
        <v>0</v>
      </c>
      <c r="AS108" s="27">
        <v>0</v>
      </c>
      <c r="AT108" s="36">
        <v>0</v>
      </c>
      <c r="AU108" s="26">
        <v>0</v>
      </c>
      <c r="AV108" s="26">
        <v>0</v>
      </c>
      <c r="AW108" s="27">
        <v>0</v>
      </c>
      <c r="AX108" s="36">
        <v>0</v>
      </c>
      <c r="AY108" s="26">
        <v>0</v>
      </c>
      <c r="AZ108" s="26">
        <v>0</v>
      </c>
      <c r="BA108" s="27">
        <v>0</v>
      </c>
      <c r="BB108" s="36">
        <v>0</v>
      </c>
      <c r="BC108" s="26">
        <v>0</v>
      </c>
      <c r="BD108" s="26">
        <v>0</v>
      </c>
      <c r="BE108" s="27">
        <v>0</v>
      </c>
      <c r="BF108" s="36">
        <v>0</v>
      </c>
      <c r="BG108" s="26">
        <v>0</v>
      </c>
      <c r="BH108" s="26">
        <v>0</v>
      </c>
      <c r="BI108" s="27">
        <v>0</v>
      </c>
      <c r="BJ108" s="36">
        <v>0</v>
      </c>
      <c r="BK108" s="26">
        <v>0</v>
      </c>
      <c r="BL108" s="26">
        <v>0</v>
      </c>
      <c r="BM108" s="27">
        <v>0</v>
      </c>
      <c r="BN108" s="36">
        <v>0</v>
      </c>
      <c r="BO108" s="26">
        <v>0</v>
      </c>
      <c r="BP108" s="26">
        <v>0</v>
      </c>
      <c r="BQ108" s="27">
        <v>0</v>
      </c>
      <c r="BR108" s="36">
        <v>0</v>
      </c>
      <c r="BS108" s="26">
        <v>0</v>
      </c>
      <c r="BT108" s="26">
        <v>0</v>
      </c>
      <c r="BU108" s="27">
        <v>0</v>
      </c>
      <c r="BV108" s="36">
        <v>0</v>
      </c>
      <c r="BW108" s="26">
        <v>0</v>
      </c>
      <c r="BX108" s="26">
        <v>0</v>
      </c>
      <c r="BY108" s="27">
        <v>0</v>
      </c>
      <c r="BZ108" s="36">
        <v>0</v>
      </c>
      <c r="CA108" s="26">
        <v>0</v>
      </c>
      <c r="CB108" s="26">
        <v>0</v>
      </c>
      <c r="CC108" s="27">
        <v>0</v>
      </c>
      <c r="CD108" s="36">
        <v>0</v>
      </c>
      <c r="CE108" s="26">
        <v>0</v>
      </c>
      <c r="CF108" s="26">
        <v>0</v>
      </c>
      <c r="CG108" s="27">
        <v>0</v>
      </c>
      <c r="CH108" s="36">
        <v>0</v>
      </c>
      <c r="CI108" s="26">
        <v>0</v>
      </c>
      <c r="CJ108" s="26">
        <v>0</v>
      </c>
      <c r="CK108" s="27">
        <v>0</v>
      </c>
      <c r="CL108" s="36">
        <v>0</v>
      </c>
      <c r="CM108" s="26">
        <v>0</v>
      </c>
      <c r="CN108" s="26">
        <v>0</v>
      </c>
      <c r="CO108" s="27">
        <v>0</v>
      </c>
      <c r="CP108" s="36">
        <v>9</v>
      </c>
      <c r="CQ108" s="26">
        <v>131.56500000000005</v>
      </c>
      <c r="CR108" s="26">
        <v>131.56500000000005</v>
      </c>
      <c r="CS108" s="27">
        <v>1622.6350000000007</v>
      </c>
      <c r="CT108" s="36">
        <v>12</v>
      </c>
      <c r="CU108" s="26">
        <v>175.42000000000007</v>
      </c>
      <c r="CV108" s="26">
        <v>306.98500000000013</v>
      </c>
      <c r="CW108" s="27">
        <v>1447.2150000000006</v>
      </c>
      <c r="CX108" s="36">
        <v>12</v>
      </c>
      <c r="CY108" s="26">
        <v>175.42000000000007</v>
      </c>
      <c r="CZ108" s="26">
        <v>482.4050000000002</v>
      </c>
      <c r="DA108" s="27">
        <v>1271.7950000000005</v>
      </c>
      <c r="DB108" s="36">
        <v>12</v>
      </c>
      <c r="DC108" s="26">
        <v>175.42000000000007</v>
      </c>
      <c r="DD108" s="26">
        <v>657.82500000000027</v>
      </c>
      <c r="DE108" s="27">
        <v>1096.3750000000005</v>
      </c>
      <c r="DF108" s="36">
        <v>12</v>
      </c>
      <c r="DG108" s="26">
        <v>175.42000000000007</v>
      </c>
      <c r="DH108" s="26">
        <v>833.24500000000035</v>
      </c>
      <c r="DI108" s="27">
        <v>920.95500000000038</v>
      </c>
      <c r="DJ108" s="36">
        <v>12</v>
      </c>
      <c r="DK108" s="26">
        <v>175.42000000000007</v>
      </c>
      <c r="DL108" s="26">
        <v>1008.6650000000004</v>
      </c>
      <c r="DM108" s="27">
        <v>745.53500000000031</v>
      </c>
      <c r="DN108" s="36">
        <v>12</v>
      </c>
      <c r="DO108" s="26">
        <v>175.42000000000007</v>
      </c>
      <c r="DP108" s="26">
        <v>1184.0850000000005</v>
      </c>
      <c r="DQ108" s="27">
        <v>570.11500000000024</v>
      </c>
      <c r="DR108" s="36">
        <v>12</v>
      </c>
      <c r="DS108" s="26">
        <v>175.42000000000007</v>
      </c>
      <c r="DT108" s="26">
        <v>1359.5050000000006</v>
      </c>
      <c r="DU108" s="27">
        <v>394.69500000000016</v>
      </c>
      <c r="DV108" s="36">
        <v>12</v>
      </c>
      <c r="DW108" s="26">
        <v>175.42000000000007</v>
      </c>
      <c r="DX108" s="26">
        <v>1534.9250000000006</v>
      </c>
      <c r="DY108" s="27">
        <v>219.27500000000009</v>
      </c>
      <c r="DZ108" s="36">
        <v>12</v>
      </c>
      <c r="EA108" s="26">
        <v>175.42000000000007</v>
      </c>
      <c r="EB108" s="26">
        <v>1710.3450000000007</v>
      </c>
      <c r="EC108" s="27">
        <v>43.855000000000018</v>
      </c>
      <c r="ED108" s="36">
        <v>0</v>
      </c>
      <c r="EE108" s="26">
        <v>0</v>
      </c>
      <c r="EF108" s="26">
        <v>1754.2</v>
      </c>
      <c r="EG108" s="27">
        <v>0</v>
      </c>
      <c r="EH108" s="36">
        <v>0</v>
      </c>
      <c r="EI108" s="26">
        <v>0</v>
      </c>
      <c r="EJ108" s="26">
        <v>1754.2</v>
      </c>
      <c r="EK108" s="27">
        <v>0</v>
      </c>
      <c r="EL108" s="36" cm="1">
        <f t="array" ref="EL108">+_xlfn.IFS(YEAR($A108)&gt;YEAR(EL$6),0,YEAR(EL$6)=YEAR($A108),13-MONTH($A108),AND(EK108&lt;$L108,YEAR(EL$6)=YEAR($B108)),IF(MONTH($B108)&lt;EK108/$M108,MONTH($B108),EK108/$M108),EK108&lt;$L108,EK108/$M108,YEAR(EL$6)=YEAR($B108),MONTH($B108),AND(YEAR(EL$6)&gt;YEAR($B108),NOT(ISBLANK($B108))),0,YEAR(EL$6)&gt;YEAR($A108),12,EL$6&lt;$A108,0,YEAR(EH$6)=YEAR($B108),0)</f>
        <v>0</v>
      </c>
      <c r="EM108" s="26">
        <f t="shared" si="10"/>
        <v>0</v>
      </c>
      <c r="EN108" s="26">
        <f t="shared" si="11"/>
        <v>1754.2</v>
      </c>
      <c r="EO108" s="27">
        <f t="shared" si="12"/>
        <v>0</v>
      </c>
      <c r="EP108" s="28">
        <f t="shared" si="13"/>
        <v>0</v>
      </c>
      <c r="EQ108" s="34">
        <f t="shared" si="14"/>
        <v>0</v>
      </c>
      <c r="ES108" s="21">
        <f>IFERROR(IF(VLOOKUP(D108,'DIV CHANGE'!A:D,3,FALSE)="", E108, VLOOKUP(D108,'DIV CHANGE'!A:D,3,FALSE)), E108)</f>
        <v>2</v>
      </c>
      <c r="ET108" s="21" t="str">
        <f t="shared" si="15"/>
        <v>SAME</v>
      </c>
      <c r="EU108" s="24">
        <v>41381</v>
      </c>
    </row>
    <row r="109" spans="1:151" ht="12.75">
      <c r="A109" s="29">
        <v>41381</v>
      </c>
      <c r="B109" s="24"/>
      <c r="C109" s="35">
        <v>119</v>
      </c>
      <c r="D109" s="21" t="s">
        <v>239</v>
      </c>
      <c r="E109" s="21">
        <v>2</v>
      </c>
      <c r="F109" s="21" t="s">
        <v>100</v>
      </c>
      <c r="G109" s="21" t="s">
        <v>240</v>
      </c>
      <c r="H109" s="55">
        <v>32128.21</v>
      </c>
      <c r="I109" s="22">
        <v>10</v>
      </c>
      <c r="J109" s="25">
        <v>10000</v>
      </c>
      <c r="K109" s="25">
        <v>0</v>
      </c>
      <c r="L109" s="25">
        <f t="shared" si="8"/>
        <v>2212.8209999999999</v>
      </c>
      <c r="M109" s="37">
        <f t="shared" si="9"/>
        <v>184.40174999999999</v>
      </c>
      <c r="N109" s="36">
        <v>0</v>
      </c>
      <c r="O109" s="26">
        <v>0</v>
      </c>
      <c r="P109" s="26">
        <v>0</v>
      </c>
      <c r="Q109" s="27">
        <v>0</v>
      </c>
      <c r="R109" s="36">
        <v>0</v>
      </c>
      <c r="S109" s="26">
        <v>0</v>
      </c>
      <c r="T109" s="26">
        <v>0</v>
      </c>
      <c r="U109" s="27">
        <v>0</v>
      </c>
      <c r="V109" s="36">
        <v>0</v>
      </c>
      <c r="W109" s="26">
        <v>0</v>
      </c>
      <c r="X109" s="26">
        <v>0</v>
      </c>
      <c r="Y109" s="27">
        <v>0</v>
      </c>
      <c r="Z109" s="36">
        <v>0</v>
      </c>
      <c r="AA109" s="26">
        <v>0</v>
      </c>
      <c r="AB109" s="26">
        <v>0</v>
      </c>
      <c r="AC109" s="27">
        <v>0</v>
      </c>
      <c r="AD109" s="36">
        <v>0</v>
      </c>
      <c r="AE109" s="26">
        <v>0</v>
      </c>
      <c r="AF109" s="26">
        <v>0</v>
      </c>
      <c r="AG109" s="27">
        <v>0</v>
      </c>
      <c r="AH109" s="36">
        <v>0</v>
      </c>
      <c r="AI109" s="26">
        <v>0</v>
      </c>
      <c r="AJ109" s="26">
        <v>0</v>
      </c>
      <c r="AK109" s="27">
        <v>0</v>
      </c>
      <c r="AL109" s="36">
        <v>0</v>
      </c>
      <c r="AM109" s="26">
        <v>0</v>
      </c>
      <c r="AN109" s="26">
        <v>0</v>
      </c>
      <c r="AO109" s="27">
        <v>0</v>
      </c>
      <c r="AP109" s="36">
        <v>0</v>
      </c>
      <c r="AQ109" s="26">
        <v>0</v>
      </c>
      <c r="AR109" s="26">
        <v>0</v>
      </c>
      <c r="AS109" s="27">
        <v>0</v>
      </c>
      <c r="AT109" s="36">
        <v>0</v>
      </c>
      <c r="AU109" s="26">
        <v>0</v>
      </c>
      <c r="AV109" s="26">
        <v>0</v>
      </c>
      <c r="AW109" s="27">
        <v>0</v>
      </c>
      <c r="AX109" s="36">
        <v>0</v>
      </c>
      <c r="AY109" s="26">
        <v>0</v>
      </c>
      <c r="AZ109" s="26">
        <v>0</v>
      </c>
      <c r="BA109" s="27">
        <v>0</v>
      </c>
      <c r="BB109" s="36">
        <v>0</v>
      </c>
      <c r="BC109" s="26">
        <v>0</v>
      </c>
      <c r="BD109" s="26">
        <v>0</v>
      </c>
      <c r="BE109" s="27">
        <v>0</v>
      </c>
      <c r="BF109" s="36">
        <v>0</v>
      </c>
      <c r="BG109" s="26">
        <v>0</v>
      </c>
      <c r="BH109" s="26">
        <v>0</v>
      </c>
      <c r="BI109" s="27">
        <v>0</v>
      </c>
      <c r="BJ109" s="36">
        <v>0</v>
      </c>
      <c r="BK109" s="26">
        <v>0</v>
      </c>
      <c r="BL109" s="26">
        <v>0</v>
      </c>
      <c r="BM109" s="27">
        <v>0</v>
      </c>
      <c r="BN109" s="36">
        <v>0</v>
      </c>
      <c r="BO109" s="26">
        <v>0</v>
      </c>
      <c r="BP109" s="26">
        <v>0</v>
      </c>
      <c r="BQ109" s="27">
        <v>0</v>
      </c>
      <c r="BR109" s="36">
        <v>0</v>
      </c>
      <c r="BS109" s="26">
        <v>0</v>
      </c>
      <c r="BT109" s="26">
        <v>0</v>
      </c>
      <c r="BU109" s="27">
        <v>0</v>
      </c>
      <c r="BV109" s="36">
        <v>0</v>
      </c>
      <c r="BW109" s="26">
        <v>0</v>
      </c>
      <c r="BX109" s="26">
        <v>0</v>
      </c>
      <c r="BY109" s="27">
        <v>0</v>
      </c>
      <c r="BZ109" s="36">
        <v>0</v>
      </c>
      <c r="CA109" s="26">
        <v>0</v>
      </c>
      <c r="CB109" s="26">
        <v>0</v>
      </c>
      <c r="CC109" s="27">
        <v>0</v>
      </c>
      <c r="CD109" s="36">
        <v>0</v>
      </c>
      <c r="CE109" s="26">
        <v>0</v>
      </c>
      <c r="CF109" s="26">
        <v>0</v>
      </c>
      <c r="CG109" s="27">
        <v>0</v>
      </c>
      <c r="CH109" s="36">
        <v>0</v>
      </c>
      <c r="CI109" s="26">
        <v>0</v>
      </c>
      <c r="CJ109" s="26">
        <v>0</v>
      </c>
      <c r="CK109" s="27">
        <v>0</v>
      </c>
      <c r="CL109" s="36">
        <v>0</v>
      </c>
      <c r="CM109" s="26">
        <v>0</v>
      </c>
      <c r="CN109" s="26">
        <v>0</v>
      </c>
      <c r="CO109" s="27">
        <v>0</v>
      </c>
      <c r="CP109" s="36">
        <v>9</v>
      </c>
      <c r="CQ109" s="26">
        <v>1659.6157499999999</v>
      </c>
      <c r="CR109" s="26">
        <v>1659.6157499999999</v>
      </c>
      <c r="CS109" s="27">
        <v>20468.594249999998</v>
      </c>
      <c r="CT109" s="36">
        <v>12</v>
      </c>
      <c r="CU109" s="26">
        <v>2212.8209999999999</v>
      </c>
      <c r="CV109" s="26">
        <v>3872.4367499999998</v>
      </c>
      <c r="CW109" s="27">
        <v>18255.773249999998</v>
      </c>
      <c r="CX109" s="36">
        <v>12</v>
      </c>
      <c r="CY109" s="26">
        <v>2212.8209999999999</v>
      </c>
      <c r="CZ109" s="26">
        <v>6085.2577499999998</v>
      </c>
      <c r="DA109" s="27">
        <v>16042.952249999998</v>
      </c>
      <c r="DB109" s="36">
        <v>12</v>
      </c>
      <c r="DC109" s="26">
        <v>2212.8209999999999</v>
      </c>
      <c r="DD109" s="26">
        <v>8298.0787500000006</v>
      </c>
      <c r="DE109" s="27">
        <v>13830.131249999999</v>
      </c>
      <c r="DF109" s="36">
        <v>12</v>
      </c>
      <c r="DG109" s="26">
        <v>2212.8209999999999</v>
      </c>
      <c r="DH109" s="26">
        <v>10510.89975</v>
      </c>
      <c r="DI109" s="27">
        <v>11617.310249999999</v>
      </c>
      <c r="DJ109" s="36">
        <v>12</v>
      </c>
      <c r="DK109" s="26">
        <v>2212.8209999999999</v>
      </c>
      <c r="DL109" s="26">
        <v>12723.72075</v>
      </c>
      <c r="DM109" s="27">
        <v>9404.4892499999987</v>
      </c>
      <c r="DN109" s="36">
        <v>12</v>
      </c>
      <c r="DO109" s="26">
        <v>2212.8209999999999</v>
      </c>
      <c r="DP109" s="26">
        <v>14936.54175</v>
      </c>
      <c r="DQ109" s="27">
        <v>7191.6682499999988</v>
      </c>
      <c r="DR109" s="36">
        <v>12</v>
      </c>
      <c r="DS109" s="26">
        <v>2212.8209999999999</v>
      </c>
      <c r="DT109" s="26">
        <v>17149.36275</v>
      </c>
      <c r="DU109" s="27">
        <v>4978.8472499999989</v>
      </c>
      <c r="DV109" s="36">
        <v>12</v>
      </c>
      <c r="DW109" s="26">
        <v>2212.8209999999999</v>
      </c>
      <c r="DX109" s="26">
        <v>19362.18375</v>
      </c>
      <c r="DY109" s="27">
        <v>2766.026249999999</v>
      </c>
      <c r="DZ109" s="36">
        <v>12</v>
      </c>
      <c r="EA109" s="26">
        <v>2212.8209999999999</v>
      </c>
      <c r="EB109" s="26">
        <v>21575.00475</v>
      </c>
      <c r="EC109" s="27">
        <v>553.20524999999907</v>
      </c>
      <c r="ED109" s="36">
        <v>0</v>
      </c>
      <c r="EE109" s="26">
        <v>0</v>
      </c>
      <c r="EF109" s="26">
        <v>22128.21</v>
      </c>
      <c r="EG109" s="27">
        <v>0</v>
      </c>
      <c r="EH109" s="36">
        <v>0</v>
      </c>
      <c r="EI109" s="26">
        <v>0</v>
      </c>
      <c r="EJ109" s="26">
        <v>22128.21</v>
      </c>
      <c r="EK109" s="27">
        <v>0</v>
      </c>
      <c r="EL109" s="36" cm="1">
        <f t="array" ref="EL109">+_xlfn.IFS(YEAR($A109)&gt;YEAR(EL$6),0,YEAR(EL$6)=YEAR($A109),13-MONTH($A109),AND(EK109&lt;$L109,YEAR(EL$6)=YEAR($B109)),IF(MONTH($B109)&lt;EK109/$M109,MONTH($B109),EK109/$M109),EK109&lt;$L109,EK109/$M109,YEAR(EL$6)=YEAR($B109),MONTH($B109),AND(YEAR(EL$6)&gt;YEAR($B109),NOT(ISBLANK($B109))),0,YEAR(EL$6)&gt;YEAR($A109),12,EL$6&lt;$A109,0,YEAR(EH$6)=YEAR($B109),0)</f>
        <v>0</v>
      </c>
      <c r="EM109" s="26">
        <f t="shared" si="10"/>
        <v>0</v>
      </c>
      <c r="EN109" s="26">
        <f t="shared" si="11"/>
        <v>22128.21</v>
      </c>
      <c r="EO109" s="27">
        <f t="shared" si="12"/>
        <v>0</v>
      </c>
      <c r="EP109" s="28">
        <f t="shared" si="13"/>
        <v>0</v>
      </c>
      <c r="EQ109" s="34">
        <f t="shared" si="14"/>
        <v>0</v>
      </c>
      <c r="ES109" s="21">
        <f>IFERROR(IF(VLOOKUP(D109,'DIV CHANGE'!A:D,3,FALSE)="", E109, VLOOKUP(D109,'DIV CHANGE'!A:D,3,FALSE)), E109)</f>
        <v>2</v>
      </c>
      <c r="ET109" s="21" t="str">
        <f t="shared" si="15"/>
        <v>SAME</v>
      </c>
      <c r="EU109" s="24">
        <v>41381</v>
      </c>
    </row>
    <row r="110" spans="1:151" ht="12.75">
      <c r="A110" s="29">
        <v>42591</v>
      </c>
      <c r="B110" s="24"/>
      <c r="C110" s="35">
        <v>216</v>
      </c>
      <c r="D110" s="21" t="s">
        <v>241</v>
      </c>
      <c r="E110" s="21">
        <v>1</v>
      </c>
      <c r="F110" s="21" t="s">
        <v>100</v>
      </c>
      <c r="G110" s="21" t="s">
        <v>242</v>
      </c>
      <c r="H110" s="55">
        <v>15000</v>
      </c>
      <c r="I110" s="22">
        <v>10</v>
      </c>
      <c r="J110" s="25">
        <v>7500</v>
      </c>
      <c r="K110" s="25">
        <v>0</v>
      </c>
      <c r="L110" s="25">
        <f t="shared" si="8"/>
        <v>750</v>
      </c>
      <c r="M110" s="37">
        <f t="shared" si="9"/>
        <v>62.5</v>
      </c>
      <c r="N110" s="36">
        <v>0</v>
      </c>
      <c r="O110" s="26">
        <v>0</v>
      </c>
      <c r="P110" s="26">
        <v>0</v>
      </c>
      <c r="Q110" s="27">
        <v>0</v>
      </c>
      <c r="R110" s="36">
        <v>0</v>
      </c>
      <c r="S110" s="26">
        <v>0</v>
      </c>
      <c r="T110" s="26">
        <v>0</v>
      </c>
      <c r="U110" s="27">
        <v>0</v>
      </c>
      <c r="V110" s="36">
        <v>0</v>
      </c>
      <c r="W110" s="26">
        <v>0</v>
      </c>
      <c r="X110" s="26">
        <v>0</v>
      </c>
      <c r="Y110" s="27">
        <v>0</v>
      </c>
      <c r="Z110" s="36">
        <v>0</v>
      </c>
      <c r="AA110" s="26">
        <v>0</v>
      </c>
      <c r="AB110" s="26">
        <v>0</v>
      </c>
      <c r="AC110" s="27">
        <v>0</v>
      </c>
      <c r="AD110" s="36">
        <v>0</v>
      </c>
      <c r="AE110" s="26">
        <v>0</v>
      </c>
      <c r="AF110" s="26">
        <v>0</v>
      </c>
      <c r="AG110" s="27">
        <v>0</v>
      </c>
      <c r="AH110" s="36">
        <v>0</v>
      </c>
      <c r="AI110" s="26">
        <v>0</v>
      </c>
      <c r="AJ110" s="26">
        <v>0</v>
      </c>
      <c r="AK110" s="27">
        <v>0</v>
      </c>
      <c r="AL110" s="36">
        <v>0</v>
      </c>
      <c r="AM110" s="26">
        <v>0</v>
      </c>
      <c r="AN110" s="26">
        <v>0</v>
      </c>
      <c r="AO110" s="27">
        <v>0</v>
      </c>
      <c r="AP110" s="36">
        <v>0</v>
      </c>
      <c r="AQ110" s="26">
        <v>0</v>
      </c>
      <c r="AR110" s="26">
        <v>0</v>
      </c>
      <c r="AS110" s="27">
        <v>0</v>
      </c>
      <c r="AT110" s="36">
        <v>0</v>
      </c>
      <c r="AU110" s="26">
        <v>0</v>
      </c>
      <c r="AV110" s="26">
        <v>0</v>
      </c>
      <c r="AW110" s="27">
        <v>0</v>
      </c>
      <c r="AX110" s="36">
        <v>0</v>
      </c>
      <c r="AY110" s="26">
        <v>0</v>
      </c>
      <c r="AZ110" s="26">
        <v>0</v>
      </c>
      <c r="BA110" s="27">
        <v>0</v>
      </c>
      <c r="BB110" s="36">
        <v>0</v>
      </c>
      <c r="BC110" s="26">
        <v>0</v>
      </c>
      <c r="BD110" s="26">
        <v>0</v>
      </c>
      <c r="BE110" s="27">
        <v>0</v>
      </c>
      <c r="BF110" s="36">
        <v>0</v>
      </c>
      <c r="BG110" s="26">
        <v>0</v>
      </c>
      <c r="BH110" s="26">
        <v>0</v>
      </c>
      <c r="BI110" s="27">
        <v>0</v>
      </c>
      <c r="BJ110" s="36">
        <v>0</v>
      </c>
      <c r="BK110" s="26">
        <v>0</v>
      </c>
      <c r="BL110" s="26">
        <v>0</v>
      </c>
      <c r="BM110" s="27">
        <v>0</v>
      </c>
      <c r="BN110" s="36">
        <v>0</v>
      </c>
      <c r="BO110" s="26">
        <v>0</v>
      </c>
      <c r="BP110" s="26">
        <v>0</v>
      </c>
      <c r="BQ110" s="27">
        <v>0</v>
      </c>
      <c r="BR110" s="36">
        <v>0</v>
      </c>
      <c r="BS110" s="26">
        <v>0</v>
      </c>
      <c r="BT110" s="26">
        <v>0</v>
      </c>
      <c r="BU110" s="27">
        <v>0</v>
      </c>
      <c r="BV110" s="36">
        <v>0</v>
      </c>
      <c r="BW110" s="26">
        <v>0</v>
      </c>
      <c r="BX110" s="26">
        <v>0</v>
      </c>
      <c r="BY110" s="27">
        <v>0</v>
      </c>
      <c r="BZ110" s="36">
        <v>0</v>
      </c>
      <c r="CA110" s="26">
        <v>0</v>
      </c>
      <c r="CB110" s="26">
        <v>0</v>
      </c>
      <c r="CC110" s="27">
        <v>0</v>
      </c>
      <c r="CD110" s="36">
        <v>0</v>
      </c>
      <c r="CE110" s="26">
        <v>0</v>
      </c>
      <c r="CF110" s="26">
        <v>0</v>
      </c>
      <c r="CG110" s="27">
        <v>0</v>
      </c>
      <c r="CH110" s="36">
        <v>0</v>
      </c>
      <c r="CI110" s="26">
        <v>0</v>
      </c>
      <c r="CJ110" s="26">
        <v>0</v>
      </c>
      <c r="CK110" s="27">
        <v>0</v>
      </c>
      <c r="CL110" s="36">
        <v>0</v>
      </c>
      <c r="CM110" s="26">
        <v>0</v>
      </c>
      <c r="CN110" s="26">
        <v>0</v>
      </c>
      <c r="CO110" s="27">
        <v>0</v>
      </c>
      <c r="CP110" s="36">
        <v>0</v>
      </c>
      <c r="CQ110" s="26">
        <v>0</v>
      </c>
      <c r="CR110" s="26">
        <v>0</v>
      </c>
      <c r="CS110" s="27">
        <v>0</v>
      </c>
      <c r="CT110" s="36">
        <v>0</v>
      </c>
      <c r="CU110" s="26">
        <v>0</v>
      </c>
      <c r="CV110" s="26">
        <v>0</v>
      </c>
      <c r="CW110" s="27">
        <v>0</v>
      </c>
      <c r="CX110" s="36">
        <v>0</v>
      </c>
      <c r="CY110" s="26">
        <v>0</v>
      </c>
      <c r="CZ110" s="26">
        <v>0</v>
      </c>
      <c r="DA110" s="27">
        <v>0</v>
      </c>
      <c r="DB110" s="36">
        <v>5</v>
      </c>
      <c r="DC110" s="26">
        <v>312.5</v>
      </c>
      <c r="DD110" s="26">
        <v>312.5</v>
      </c>
      <c r="DE110" s="27">
        <v>7187.5</v>
      </c>
      <c r="DF110" s="36">
        <v>12</v>
      </c>
      <c r="DG110" s="26">
        <v>750</v>
      </c>
      <c r="DH110" s="26">
        <v>1062.5</v>
      </c>
      <c r="DI110" s="27">
        <v>6437.5</v>
      </c>
      <c r="DJ110" s="36">
        <v>12</v>
      </c>
      <c r="DK110" s="26">
        <v>750</v>
      </c>
      <c r="DL110" s="26">
        <v>1812.5</v>
      </c>
      <c r="DM110" s="27">
        <v>5687.5</v>
      </c>
      <c r="DN110" s="36">
        <v>12</v>
      </c>
      <c r="DO110" s="26">
        <v>750</v>
      </c>
      <c r="DP110" s="26">
        <v>2562.5</v>
      </c>
      <c r="DQ110" s="27">
        <v>4937.5</v>
      </c>
      <c r="DR110" s="36">
        <v>12</v>
      </c>
      <c r="DS110" s="26">
        <v>750</v>
      </c>
      <c r="DT110" s="26">
        <v>3312.5</v>
      </c>
      <c r="DU110" s="27">
        <v>4187.5</v>
      </c>
      <c r="DV110" s="36">
        <v>12</v>
      </c>
      <c r="DW110" s="26">
        <v>750</v>
      </c>
      <c r="DX110" s="26">
        <v>4062.5</v>
      </c>
      <c r="DY110" s="27">
        <v>3437.5</v>
      </c>
      <c r="DZ110" s="36">
        <v>12</v>
      </c>
      <c r="EA110" s="26">
        <v>750</v>
      </c>
      <c r="EB110" s="26">
        <v>4812.5</v>
      </c>
      <c r="EC110" s="27">
        <v>2687.5</v>
      </c>
      <c r="ED110" s="36">
        <v>12</v>
      </c>
      <c r="EE110" s="26">
        <v>750</v>
      </c>
      <c r="EF110" s="26">
        <v>5562.5</v>
      </c>
      <c r="EG110" s="27">
        <v>1937.5</v>
      </c>
      <c r="EH110" s="36">
        <v>12</v>
      </c>
      <c r="EI110" s="26">
        <v>750</v>
      </c>
      <c r="EJ110" s="26">
        <v>6312.5</v>
      </c>
      <c r="EK110" s="27">
        <v>1187.5</v>
      </c>
      <c r="EL110" s="36" cm="1">
        <f t="array" ref="EL110">+_xlfn.IFS(YEAR($A110)&gt;YEAR(EL$6),0,YEAR(EL$6)=YEAR($A110),13-MONTH($A110),AND(EK110&lt;$L110,YEAR(EL$6)=YEAR($B110)),IF(MONTH($B110)&lt;EK110/$M110,MONTH($B110),EK110/$M110),EK110&lt;$L110,EK110/$M110,YEAR(EL$6)=YEAR($B110),MONTH($B110),AND(YEAR(EL$6)&gt;YEAR($B110),NOT(ISBLANK($B110))),0,YEAR(EL$6)&gt;YEAR($A110),12,EL$6&lt;$A110,0,YEAR(EH$6)=YEAR($B110),0)</f>
        <v>12</v>
      </c>
      <c r="EM110" s="26">
        <f t="shared" si="10"/>
        <v>750</v>
      </c>
      <c r="EN110" s="26">
        <f t="shared" si="11"/>
        <v>7062.5</v>
      </c>
      <c r="EO110" s="27">
        <f t="shared" si="12"/>
        <v>437.5</v>
      </c>
      <c r="EP110" s="28">
        <f t="shared" si="13"/>
        <v>7</v>
      </c>
      <c r="EQ110" s="34">
        <f t="shared" si="14"/>
        <v>187.5</v>
      </c>
      <c r="ES110" s="21">
        <f>IFERROR(IF(VLOOKUP(D110,'DIV CHANGE'!A:D,3,FALSE)="", E110, VLOOKUP(D110,'DIV CHANGE'!A:D,3,FALSE)), E110)</f>
        <v>1</v>
      </c>
      <c r="ET110" s="21" t="str">
        <f t="shared" si="15"/>
        <v>SAME</v>
      </c>
      <c r="EU110" s="24">
        <v>42591</v>
      </c>
    </row>
    <row r="111" spans="1:151" ht="12.75">
      <c r="A111" s="29">
        <v>43252</v>
      </c>
      <c r="B111" s="24"/>
      <c r="C111" s="35">
        <v>299</v>
      </c>
      <c r="D111" s="21" t="s">
        <v>243</v>
      </c>
      <c r="E111" s="21">
        <v>2</v>
      </c>
      <c r="F111" s="21" t="s">
        <v>100</v>
      </c>
      <c r="G111" s="21" t="s">
        <v>244</v>
      </c>
      <c r="H111" s="55">
        <v>398450</v>
      </c>
      <c r="I111" s="22">
        <v>7</v>
      </c>
      <c r="J111" s="25">
        <v>220000</v>
      </c>
      <c r="K111" s="25">
        <v>0</v>
      </c>
      <c r="L111" s="25">
        <f t="shared" si="8"/>
        <v>25492.857142857141</v>
      </c>
      <c r="M111" s="37">
        <f t="shared" si="9"/>
        <v>2124.4047619047619</v>
      </c>
      <c r="N111" s="36">
        <v>0</v>
      </c>
      <c r="O111" s="26">
        <v>0</v>
      </c>
      <c r="P111" s="26">
        <v>0</v>
      </c>
      <c r="Q111" s="27">
        <v>0</v>
      </c>
      <c r="R111" s="36">
        <v>0</v>
      </c>
      <c r="S111" s="26">
        <v>0</v>
      </c>
      <c r="T111" s="26">
        <v>0</v>
      </c>
      <c r="U111" s="27">
        <v>0</v>
      </c>
      <c r="V111" s="36">
        <v>0</v>
      </c>
      <c r="W111" s="26">
        <v>0</v>
      </c>
      <c r="X111" s="26">
        <v>0</v>
      </c>
      <c r="Y111" s="27">
        <v>0</v>
      </c>
      <c r="Z111" s="36">
        <v>0</v>
      </c>
      <c r="AA111" s="26">
        <v>0</v>
      </c>
      <c r="AB111" s="26">
        <v>0</v>
      </c>
      <c r="AC111" s="27">
        <v>0</v>
      </c>
      <c r="AD111" s="36">
        <v>0</v>
      </c>
      <c r="AE111" s="26">
        <v>0</v>
      </c>
      <c r="AF111" s="26">
        <v>0</v>
      </c>
      <c r="AG111" s="27">
        <v>0</v>
      </c>
      <c r="AH111" s="36">
        <v>0</v>
      </c>
      <c r="AI111" s="26">
        <v>0</v>
      </c>
      <c r="AJ111" s="26">
        <v>0</v>
      </c>
      <c r="AK111" s="27">
        <v>0</v>
      </c>
      <c r="AL111" s="36">
        <v>0</v>
      </c>
      <c r="AM111" s="26">
        <v>0</v>
      </c>
      <c r="AN111" s="26">
        <v>0</v>
      </c>
      <c r="AO111" s="27">
        <v>0</v>
      </c>
      <c r="AP111" s="36">
        <v>0</v>
      </c>
      <c r="AQ111" s="26">
        <v>0</v>
      </c>
      <c r="AR111" s="26">
        <v>0</v>
      </c>
      <c r="AS111" s="27">
        <v>0</v>
      </c>
      <c r="AT111" s="36">
        <v>0</v>
      </c>
      <c r="AU111" s="26">
        <v>0</v>
      </c>
      <c r="AV111" s="26">
        <v>0</v>
      </c>
      <c r="AW111" s="27">
        <v>0</v>
      </c>
      <c r="AX111" s="36">
        <v>0</v>
      </c>
      <c r="AY111" s="26">
        <v>0</v>
      </c>
      <c r="AZ111" s="26">
        <v>0</v>
      </c>
      <c r="BA111" s="27">
        <v>0</v>
      </c>
      <c r="BB111" s="36">
        <v>0</v>
      </c>
      <c r="BC111" s="26">
        <v>0</v>
      </c>
      <c r="BD111" s="26">
        <v>0</v>
      </c>
      <c r="BE111" s="27">
        <v>0</v>
      </c>
      <c r="BF111" s="36">
        <v>0</v>
      </c>
      <c r="BG111" s="26">
        <v>0</v>
      </c>
      <c r="BH111" s="26">
        <v>0</v>
      </c>
      <c r="BI111" s="27">
        <v>0</v>
      </c>
      <c r="BJ111" s="36">
        <v>0</v>
      </c>
      <c r="BK111" s="26">
        <v>0</v>
      </c>
      <c r="BL111" s="26">
        <v>0</v>
      </c>
      <c r="BM111" s="27">
        <v>0</v>
      </c>
      <c r="BN111" s="36">
        <v>0</v>
      </c>
      <c r="BO111" s="26">
        <v>0</v>
      </c>
      <c r="BP111" s="26">
        <v>0</v>
      </c>
      <c r="BQ111" s="27">
        <v>0</v>
      </c>
      <c r="BR111" s="36">
        <v>0</v>
      </c>
      <c r="BS111" s="26">
        <v>0</v>
      </c>
      <c r="BT111" s="26">
        <v>0</v>
      </c>
      <c r="BU111" s="27">
        <v>0</v>
      </c>
      <c r="BV111" s="36">
        <v>0</v>
      </c>
      <c r="BW111" s="26">
        <v>0</v>
      </c>
      <c r="BX111" s="26">
        <v>0</v>
      </c>
      <c r="BY111" s="27">
        <v>0</v>
      </c>
      <c r="BZ111" s="36">
        <v>0</v>
      </c>
      <c r="CA111" s="26">
        <v>0</v>
      </c>
      <c r="CB111" s="26">
        <v>0</v>
      </c>
      <c r="CC111" s="27">
        <v>0</v>
      </c>
      <c r="CD111" s="36">
        <v>0</v>
      </c>
      <c r="CE111" s="26">
        <v>0</v>
      </c>
      <c r="CF111" s="26">
        <v>0</v>
      </c>
      <c r="CG111" s="27">
        <v>0</v>
      </c>
      <c r="CH111" s="36">
        <v>0</v>
      </c>
      <c r="CI111" s="26">
        <v>0</v>
      </c>
      <c r="CJ111" s="26">
        <v>0</v>
      </c>
      <c r="CK111" s="27">
        <v>0</v>
      </c>
      <c r="CL111" s="36">
        <v>0</v>
      </c>
      <c r="CM111" s="26">
        <v>0</v>
      </c>
      <c r="CN111" s="26">
        <v>0</v>
      </c>
      <c r="CO111" s="27">
        <v>0</v>
      </c>
      <c r="CP111" s="36">
        <v>0</v>
      </c>
      <c r="CQ111" s="26">
        <v>0</v>
      </c>
      <c r="CR111" s="26">
        <v>0</v>
      </c>
      <c r="CS111" s="27">
        <v>0</v>
      </c>
      <c r="CT111" s="36">
        <v>0</v>
      </c>
      <c r="CU111" s="26">
        <v>0</v>
      </c>
      <c r="CV111" s="26">
        <v>0</v>
      </c>
      <c r="CW111" s="27">
        <v>0</v>
      </c>
      <c r="CX111" s="36">
        <v>0</v>
      </c>
      <c r="CY111" s="26">
        <v>0</v>
      </c>
      <c r="CZ111" s="26">
        <v>0</v>
      </c>
      <c r="DA111" s="27">
        <v>0</v>
      </c>
      <c r="DB111" s="36">
        <v>0</v>
      </c>
      <c r="DC111" s="26">
        <v>0</v>
      </c>
      <c r="DD111" s="26">
        <v>0</v>
      </c>
      <c r="DE111" s="27">
        <v>0</v>
      </c>
      <c r="DF111" s="36">
        <v>0</v>
      </c>
      <c r="DG111" s="26">
        <v>0</v>
      </c>
      <c r="DH111" s="26">
        <v>0</v>
      </c>
      <c r="DI111" s="27">
        <v>0</v>
      </c>
      <c r="DJ111" s="36">
        <v>7</v>
      </c>
      <c r="DK111" s="26">
        <v>14870.833333333334</v>
      </c>
      <c r="DL111" s="26">
        <v>14870.833333333334</v>
      </c>
      <c r="DM111" s="27">
        <v>163579.16666666666</v>
      </c>
      <c r="DN111" s="36">
        <v>12</v>
      </c>
      <c r="DO111" s="26">
        <v>25492.857142857145</v>
      </c>
      <c r="DP111" s="26">
        <v>40363.690476190481</v>
      </c>
      <c r="DQ111" s="27">
        <v>138086.30952380953</v>
      </c>
      <c r="DR111" s="36">
        <v>12</v>
      </c>
      <c r="DS111" s="26">
        <v>25492.857142857145</v>
      </c>
      <c r="DT111" s="26">
        <v>65856.547619047633</v>
      </c>
      <c r="DU111" s="27">
        <v>112593.45238095237</v>
      </c>
      <c r="DV111" s="36">
        <v>12</v>
      </c>
      <c r="DW111" s="26">
        <v>25492.857142857145</v>
      </c>
      <c r="DX111" s="26">
        <v>91349.404761904778</v>
      </c>
      <c r="DY111" s="27">
        <v>87100.595238095222</v>
      </c>
      <c r="DZ111" s="36">
        <v>12</v>
      </c>
      <c r="EA111" s="26">
        <v>25492.857142857145</v>
      </c>
      <c r="EB111" s="26">
        <v>116842.26190476192</v>
      </c>
      <c r="EC111" s="27">
        <v>61607.738095238077</v>
      </c>
      <c r="ED111" s="36">
        <v>12</v>
      </c>
      <c r="EE111" s="26">
        <v>25492.857142857145</v>
      </c>
      <c r="EF111" s="26">
        <v>178450</v>
      </c>
      <c r="EG111" s="27">
        <v>0</v>
      </c>
      <c r="EH111" s="36">
        <v>0</v>
      </c>
      <c r="EI111" s="26">
        <v>0</v>
      </c>
      <c r="EJ111" s="26">
        <v>178450</v>
      </c>
      <c r="EK111" s="27">
        <v>0</v>
      </c>
      <c r="EL111" s="36" cm="1">
        <f t="array" ref="EL111">+_xlfn.IFS(YEAR($A111)&gt;YEAR(EL$6),0,YEAR(EL$6)=YEAR($A111),13-MONTH($A111),AND(EK111&lt;$L111,YEAR(EL$6)=YEAR($B111)),IF(MONTH($B111)&lt;EK111/$M111,MONTH($B111),EK111/$M111),EK111&lt;$L111,EK111/$M111,YEAR(EL$6)=YEAR($B111),MONTH($B111),AND(YEAR(EL$6)&gt;YEAR($B111),NOT(ISBLANK($B111))),0,YEAR(EL$6)&gt;YEAR($A111),12,EL$6&lt;$A111,0,YEAR(EH$6)=YEAR($B111),0)</f>
        <v>0</v>
      </c>
      <c r="EM111" s="26">
        <f t="shared" si="10"/>
        <v>0</v>
      </c>
      <c r="EN111" s="26">
        <f t="shared" si="11"/>
        <v>178450</v>
      </c>
      <c r="EO111" s="27">
        <f t="shared" si="12"/>
        <v>0</v>
      </c>
      <c r="EP111" s="28">
        <f t="shared" si="13"/>
        <v>0</v>
      </c>
      <c r="EQ111" s="34">
        <f t="shared" si="14"/>
        <v>0</v>
      </c>
      <c r="ES111" s="21">
        <f>IFERROR(IF(VLOOKUP(D111,'DIV CHANGE'!A:D,3,FALSE)="", E111, VLOOKUP(D111,'DIV CHANGE'!A:D,3,FALSE)), E111)</f>
        <v>2</v>
      </c>
      <c r="ET111" s="21" t="str">
        <f t="shared" si="15"/>
        <v>SAME</v>
      </c>
      <c r="EU111" s="24">
        <v>43252</v>
      </c>
    </row>
    <row r="112" spans="1:151" ht="12.75">
      <c r="A112" s="29">
        <v>43670</v>
      </c>
      <c r="B112" s="24"/>
      <c r="C112" s="35">
        <v>442</v>
      </c>
      <c r="D112" s="21" t="s">
        <v>245</v>
      </c>
      <c r="E112" s="21">
        <v>2</v>
      </c>
      <c r="F112" s="21" t="s">
        <v>100</v>
      </c>
      <c r="G112" s="21" t="s">
        <v>246</v>
      </c>
      <c r="H112" s="55">
        <v>285000</v>
      </c>
      <c r="I112" s="22">
        <v>3</v>
      </c>
      <c r="J112" s="25">
        <v>125000</v>
      </c>
      <c r="K112" s="25">
        <v>0</v>
      </c>
      <c r="L112" s="25">
        <f t="shared" si="8"/>
        <v>53333.333333333336</v>
      </c>
      <c r="M112" s="37">
        <f t="shared" si="9"/>
        <v>4444.4444444444443</v>
      </c>
      <c r="N112" s="36">
        <v>0</v>
      </c>
      <c r="O112" s="26">
        <v>0</v>
      </c>
      <c r="P112" s="26">
        <v>0</v>
      </c>
      <c r="Q112" s="27">
        <v>0</v>
      </c>
      <c r="R112" s="36">
        <v>0</v>
      </c>
      <c r="S112" s="26">
        <v>0</v>
      </c>
      <c r="T112" s="26">
        <v>0</v>
      </c>
      <c r="U112" s="27">
        <v>0</v>
      </c>
      <c r="V112" s="36">
        <v>0</v>
      </c>
      <c r="W112" s="26">
        <v>0</v>
      </c>
      <c r="X112" s="26">
        <v>0</v>
      </c>
      <c r="Y112" s="27">
        <v>0</v>
      </c>
      <c r="Z112" s="36">
        <v>0</v>
      </c>
      <c r="AA112" s="26">
        <v>0</v>
      </c>
      <c r="AB112" s="26">
        <v>0</v>
      </c>
      <c r="AC112" s="27">
        <v>0</v>
      </c>
      <c r="AD112" s="36">
        <v>0</v>
      </c>
      <c r="AE112" s="26">
        <v>0</v>
      </c>
      <c r="AF112" s="26">
        <v>0</v>
      </c>
      <c r="AG112" s="27">
        <v>0</v>
      </c>
      <c r="AH112" s="36">
        <v>0</v>
      </c>
      <c r="AI112" s="26">
        <v>0</v>
      </c>
      <c r="AJ112" s="26">
        <v>0</v>
      </c>
      <c r="AK112" s="27">
        <v>0</v>
      </c>
      <c r="AL112" s="36">
        <v>0</v>
      </c>
      <c r="AM112" s="26">
        <v>0</v>
      </c>
      <c r="AN112" s="26">
        <v>0</v>
      </c>
      <c r="AO112" s="27">
        <v>0</v>
      </c>
      <c r="AP112" s="36">
        <v>0</v>
      </c>
      <c r="AQ112" s="26">
        <v>0</v>
      </c>
      <c r="AR112" s="26">
        <v>0</v>
      </c>
      <c r="AS112" s="27">
        <v>0</v>
      </c>
      <c r="AT112" s="36">
        <v>0</v>
      </c>
      <c r="AU112" s="26">
        <v>0</v>
      </c>
      <c r="AV112" s="26">
        <v>0</v>
      </c>
      <c r="AW112" s="27">
        <v>0</v>
      </c>
      <c r="AX112" s="36">
        <v>0</v>
      </c>
      <c r="AY112" s="26">
        <v>0</v>
      </c>
      <c r="AZ112" s="26">
        <v>0</v>
      </c>
      <c r="BA112" s="27">
        <v>0</v>
      </c>
      <c r="BB112" s="36">
        <v>0</v>
      </c>
      <c r="BC112" s="26">
        <v>0</v>
      </c>
      <c r="BD112" s="26">
        <v>0</v>
      </c>
      <c r="BE112" s="27">
        <v>0</v>
      </c>
      <c r="BF112" s="36">
        <v>0</v>
      </c>
      <c r="BG112" s="26">
        <v>0</v>
      </c>
      <c r="BH112" s="26">
        <v>0</v>
      </c>
      <c r="BI112" s="27">
        <v>0</v>
      </c>
      <c r="BJ112" s="36">
        <v>0</v>
      </c>
      <c r="BK112" s="26">
        <v>0</v>
      </c>
      <c r="BL112" s="26">
        <v>0</v>
      </c>
      <c r="BM112" s="27">
        <v>0</v>
      </c>
      <c r="BN112" s="36">
        <v>0</v>
      </c>
      <c r="BO112" s="26">
        <v>0</v>
      </c>
      <c r="BP112" s="26">
        <v>0</v>
      </c>
      <c r="BQ112" s="27">
        <v>0</v>
      </c>
      <c r="BR112" s="36">
        <v>0</v>
      </c>
      <c r="BS112" s="26">
        <v>0</v>
      </c>
      <c r="BT112" s="26">
        <v>0</v>
      </c>
      <c r="BU112" s="27">
        <v>0</v>
      </c>
      <c r="BV112" s="36">
        <v>0</v>
      </c>
      <c r="BW112" s="26">
        <v>0</v>
      </c>
      <c r="BX112" s="26">
        <v>0</v>
      </c>
      <c r="BY112" s="27">
        <v>0</v>
      </c>
      <c r="BZ112" s="36">
        <v>0</v>
      </c>
      <c r="CA112" s="26">
        <v>0</v>
      </c>
      <c r="CB112" s="26">
        <v>0</v>
      </c>
      <c r="CC112" s="27">
        <v>0</v>
      </c>
      <c r="CD112" s="36">
        <v>0</v>
      </c>
      <c r="CE112" s="26">
        <v>0</v>
      </c>
      <c r="CF112" s="26">
        <v>0</v>
      </c>
      <c r="CG112" s="27">
        <v>0</v>
      </c>
      <c r="CH112" s="36">
        <v>0</v>
      </c>
      <c r="CI112" s="26">
        <v>0</v>
      </c>
      <c r="CJ112" s="26">
        <v>0</v>
      </c>
      <c r="CK112" s="27">
        <v>0</v>
      </c>
      <c r="CL112" s="36">
        <v>0</v>
      </c>
      <c r="CM112" s="26">
        <v>0</v>
      </c>
      <c r="CN112" s="26">
        <v>0</v>
      </c>
      <c r="CO112" s="27">
        <v>0</v>
      </c>
      <c r="CP112" s="36">
        <v>0</v>
      </c>
      <c r="CQ112" s="26">
        <v>0</v>
      </c>
      <c r="CR112" s="26">
        <v>0</v>
      </c>
      <c r="CS112" s="27">
        <v>0</v>
      </c>
      <c r="CT112" s="36">
        <v>0</v>
      </c>
      <c r="CU112" s="26">
        <v>0</v>
      </c>
      <c r="CV112" s="26">
        <v>0</v>
      </c>
      <c r="CW112" s="27">
        <v>0</v>
      </c>
      <c r="CX112" s="36">
        <v>0</v>
      </c>
      <c r="CY112" s="26">
        <v>0</v>
      </c>
      <c r="CZ112" s="26">
        <v>0</v>
      </c>
      <c r="DA112" s="27">
        <v>0</v>
      </c>
      <c r="DB112" s="36">
        <v>0</v>
      </c>
      <c r="DC112" s="26">
        <v>0</v>
      </c>
      <c r="DD112" s="26">
        <v>0</v>
      </c>
      <c r="DE112" s="27">
        <v>0</v>
      </c>
      <c r="DF112" s="36">
        <v>0</v>
      </c>
      <c r="DG112" s="26">
        <v>0</v>
      </c>
      <c r="DH112" s="26">
        <v>0</v>
      </c>
      <c r="DI112" s="27">
        <v>0</v>
      </c>
      <c r="DJ112" s="36">
        <v>0</v>
      </c>
      <c r="DK112" s="26">
        <v>0</v>
      </c>
      <c r="DL112" s="26">
        <v>0</v>
      </c>
      <c r="DM112" s="27">
        <v>0</v>
      </c>
      <c r="DN112" s="36">
        <v>6</v>
      </c>
      <c r="DO112" s="26">
        <v>26666.666666666664</v>
      </c>
      <c r="DP112" s="26">
        <v>26666.666666666664</v>
      </c>
      <c r="DQ112" s="27">
        <v>133333.33333333334</v>
      </c>
      <c r="DR112" s="36">
        <v>12</v>
      </c>
      <c r="DS112" s="26">
        <v>53333.333333333328</v>
      </c>
      <c r="DT112" s="26">
        <v>80000</v>
      </c>
      <c r="DU112" s="27">
        <v>80000</v>
      </c>
      <c r="DV112" s="36">
        <v>12</v>
      </c>
      <c r="DW112" s="26">
        <v>53333.333333333328</v>
      </c>
      <c r="DX112" s="26">
        <v>133333.33333333331</v>
      </c>
      <c r="DY112" s="27">
        <v>26666.666666666686</v>
      </c>
      <c r="DZ112" s="36">
        <v>6.0000000000000044</v>
      </c>
      <c r="EA112" s="26">
        <v>26666.666666666686</v>
      </c>
      <c r="EB112" s="26">
        <v>160000</v>
      </c>
      <c r="EC112" s="27">
        <v>0</v>
      </c>
      <c r="ED112" s="36">
        <v>0</v>
      </c>
      <c r="EE112" s="26">
        <v>0</v>
      </c>
      <c r="EF112" s="26">
        <v>160000</v>
      </c>
      <c r="EG112" s="27">
        <v>0</v>
      </c>
      <c r="EH112" s="36">
        <v>0</v>
      </c>
      <c r="EI112" s="26">
        <v>0</v>
      </c>
      <c r="EJ112" s="26">
        <v>160000</v>
      </c>
      <c r="EK112" s="27">
        <v>0</v>
      </c>
      <c r="EL112" s="36" cm="1">
        <f t="array" ref="EL112">+_xlfn.IFS(YEAR($A112)&gt;YEAR(EL$6),0,YEAR(EL$6)=YEAR($A112),13-MONTH($A112),AND(EK112&lt;$L112,YEAR(EL$6)=YEAR($B112)),IF(MONTH($B112)&lt;EK112/$M112,MONTH($B112),EK112/$M112),EK112&lt;$L112,EK112/$M112,YEAR(EL$6)=YEAR($B112),MONTH($B112),AND(YEAR(EL$6)&gt;YEAR($B112),NOT(ISBLANK($B112))),0,YEAR(EL$6)&gt;YEAR($A112),12,EL$6&lt;$A112,0,YEAR(EH$6)=YEAR($B112),0)</f>
        <v>0</v>
      </c>
      <c r="EM112" s="26">
        <f t="shared" si="10"/>
        <v>0</v>
      </c>
      <c r="EN112" s="26">
        <f t="shared" si="11"/>
        <v>160000</v>
      </c>
      <c r="EO112" s="27">
        <f t="shared" si="12"/>
        <v>0</v>
      </c>
      <c r="EP112" s="28">
        <f t="shared" si="13"/>
        <v>0</v>
      </c>
      <c r="EQ112" s="34">
        <f t="shared" si="14"/>
        <v>0</v>
      </c>
      <c r="ES112" s="21">
        <f>IFERROR(IF(VLOOKUP(D112,'DIV CHANGE'!A:D,3,FALSE)="", E112, VLOOKUP(D112,'DIV CHANGE'!A:D,3,FALSE)), E112)</f>
        <v>2</v>
      </c>
      <c r="ET112" s="21" t="str">
        <f t="shared" si="15"/>
        <v>SAME</v>
      </c>
      <c r="EU112" s="24">
        <v>43670</v>
      </c>
    </row>
    <row r="113" spans="1:151" ht="12.75">
      <c r="A113" s="29">
        <v>43944</v>
      </c>
      <c r="B113" s="24"/>
      <c r="C113" s="35">
        <v>525</v>
      </c>
      <c r="D113" s="21" t="s">
        <v>247</v>
      </c>
      <c r="E113" s="21">
        <v>2</v>
      </c>
      <c r="F113" s="21" t="s">
        <v>100</v>
      </c>
      <c r="G113" s="21" t="s">
        <v>248</v>
      </c>
      <c r="H113" s="55">
        <v>159500</v>
      </c>
      <c r="I113" s="22">
        <v>7</v>
      </c>
      <c r="J113" s="25">
        <v>132000</v>
      </c>
      <c r="K113" s="25">
        <v>0</v>
      </c>
      <c r="L113" s="25">
        <f t="shared" si="8"/>
        <v>3928.5714285714284</v>
      </c>
      <c r="M113" s="37">
        <f t="shared" si="9"/>
        <v>327.38095238095235</v>
      </c>
      <c r="N113" s="36">
        <v>0</v>
      </c>
      <c r="O113" s="26">
        <v>0</v>
      </c>
      <c r="P113" s="26">
        <v>0</v>
      </c>
      <c r="Q113" s="27">
        <v>0</v>
      </c>
      <c r="R113" s="36">
        <v>0</v>
      </c>
      <c r="S113" s="26">
        <v>0</v>
      </c>
      <c r="T113" s="26">
        <v>0</v>
      </c>
      <c r="U113" s="27">
        <v>0</v>
      </c>
      <c r="V113" s="36">
        <v>0</v>
      </c>
      <c r="W113" s="26">
        <v>0</v>
      </c>
      <c r="X113" s="26">
        <v>0</v>
      </c>
      <c r="Y113" s="27">
        <v>0</v>
      </c>
      <c r="Z113" s="36">
        <v>0</v>
      </c>
      <c r="AA113" s="26">
        <v>0</v>
      </c>
      <c r="AB113" s="26">
        <v>0</v>
      </c>
      <c r="AC113" s="27">
        <v>0</v>
      </c>
      <c r="AD113" s="36">
        <v>0</v>
      </c>
      <c r="AE113" s="26">
        <v>0</v>
      </c>
      <c r="AF113" s="26">
        <v>0</v>
      </c>
      <c r="AG113" s="27">
        <v>0</v>
      </c>
      <c r="AH113" s="36">
        <v>0</v>
      </c>
      <c r="AI113" s="26">
        <v>0</v>
      </c>
      <c r="AJ113" s="26">
        <v>0</v>
      </c>
      <c r="AK113" s="27">
        <v>0</v>
      </c>
      <c r="AL113" s="36">
        <v>0</v>
      </c>
      <c r="AM113" s="26">
        <v>0</v>
      </c>
      <c r="AN113" s="26">
        <v>0</v>
      </c>
      <c r="AO113" s="27">
        <v>0</v>
      </c>
      <c r="AP113" s="36">
        <v>0</v>
      </c>
      <c r="AQ113" s="26">
        <v>0</v>
      </c>
      <c r="AR113" s="26">
        <v>0</v>
      </c>
      <c r="AS113" s="27">
        <v>0</v>
      </c>
      <c r="AT113" s="36">
        <v>0</v>
      </c>
      <c r="AU113" s="26">
        <v>0</v>
      </c>
      <c r="AV113" s="26">
        <v>0</v>
      </c>
      <c r="AW113" s="27">
        <v>0</v>
      </c>
      <c r="AX113" s="36">
        <v>0</v>
      </c>
      <c r="AY113" s="26">
        <v>0</v>
      </c>
      <c r="AZ113" s="26">
        <v>0</v>
      </c>
      <c r="BA113" s="27">
        <v>0</v>
      </c>
      <c r="BB113" s="36">
        <v>0</v>
      </c>
      <c r="BC113" s="26">
        <v>0</v>
      </c>
      <c r="BD113" s="26">
        <v>0</v>
      </c>
      <c r="BE113" s="27">
        <v>0</v>
      </c>
      <c r="BF113" s="36">
        <v>0</v>
      </c>
      <c r="BG113" s="26">
        <v>0</v>
      </c>
      <c r="BH113" s="26">
        <v>0</v>
      </c>
      <c r="BI113" s="27">
        <v>0</v>
      </c>
      <c r="BJ113" s="36">
        <v>0</v>
      </c>
      <c r="BK113" s="26">
        <v>0</v>
      </c>
      <c r="BL113" s="26">
        <v>0</v>
      </c>
      <c r="BM113" s="27">
        <v>0</v>
      </c>
      <c r="BN113" s="36">
        <v>0</v>
      </c>
      <c r="BO113" s="26">
        <v>0</v>
      </c>
      <c r="BP113" s="26">
        <v>0</v>
      </c>
      <c r="BQ113" s="27">
        <v>0</v>
      </c>
      <c r="BR113" s="36">
        <v>0</v>
      </c>
      <c r="BS113" s="26">
        <v>0</v>
      </c>
      <c r="BT113" s="26">
        <v>0</v>
      </c>
      <c r="BU113" s="27">
        <v>0</v>
      </c>
      <c r="BV113" s="36">
        <v>0</v>
      </c>
      <c r="BW113" s="26">
        <v>0</v>
      </c>
      <c r="BX113" s="26">
        <v>0</v>
      </c>
      <c r="BY113" s="27">
        <v>0</v>
      </c>
      <c r="BZ113" s="36">
        <v>0</v>
      </c>
      <c r="CA113" s="26">
        <v>0</v>
      </c>
      <c r="CB113" s="26">
        <v>0</v>
      </c>
      <c r="CC113" s="27">
        <v>0</v>
      </c>
      <c r="CD113" s="36">
        <v>0</v>
      </c>
      <c r="CE113" s="26">
        <v>0</v>
      </c>
      <c r="CF113" s="26">
        <v>0</v>
      </c>
      <c r="CG113" s="27">
        <v>0</v>
      </c>
      <c r="CH113" s="36">
        <v>0</v>
      </c>
      <c r="CI113" s="26">
        <v>0</v>
      </c>
      <c r="CJ113" s="26">
        <v>0</v>
      </c>
      <c r="CK113" s="27">
        <v>0</v>
      </c>
      <c r="CL113" s="36">
        <v>0</v>
      </c>
      <c r="CM113" s="26">
        <v>0</v>
      </c>
      <c r="CN113" s="26">
        <v>0</v>
      </c>
      <c r="CO113" s="27">
        <v>0</v>
      </c>
      <c r="CP113" s="36">
        <v>0</v>
      </c>
      <c r="CQ113" s="26">
        <v>0</v>
      </c>
      <c r="CR113" s="26">
        <v>0</v>
      </c>
      <c r="CS113" s="27">
        <v>0</v>
      </c>
      <c r="CT113" s="36">
        <v>0</v>
      </c>
      <c r="CU113" s="26">
        <v>0</v>
      </c>
      <c r="CV113" s="26">
        <v>0</v>
      </c>
      <c r="CW113" s="27">
        <v>0</v>
      </c>
      <c r="CX113" s="36">
        <v>0</v>
      </c>
      <c r="CY113" s="26">
        <v>0</v>
      </c>
      <c r="CZ113" s="26">
        <v>0</v>
      </c>
      <c r="DA113" s="27">
        <v>0</v>
      </c>
      <c r="DB113" s="36">
        <v>0</v>
      </c>
      <c r="DC113" s="26">
        <v>0</v>
      </c>
      <c r="DD113" s="26">
        <v>0</v>
      </c>
      <c r="DE113" s="27">
        <v>0</v>
      </c>
      <c r="DF113" s="36">
        <v>0</v>
      </c>
      <c r="DG113" s="26">
        <v>0</v>
      </c>
      <c r="DH113" s="26">
        <v>0</v>
      </c>
      <c r="DI113" s="27">
        <v>0</v>
      </c>
      <c r="DJ113" s="36">
        <v>0</v>
      </c>
      <c r="DK113" s="26">
        <v>0</v>
      </c>
      <c r="DL113" s="26">
        <v>0</v>
      </c>
      <c r="DM113" s="27">
        <v>0</v>
      </c>
      <c r="DN113" s="36">
        <v>0</v>
      </c>
      <c r="DO113" s="26">
        <v>0</v>
      </c>
      <c r="DP113" s="26">
        <v>0</v>
      </c>
      <c r="DQ113" s="27">
        <v>0</v>
      </c>
      <c r="DR113" s="36">
        <v>9</v>
      </c>
      <c r="DS113" s="26">
        <v>2946.4285714285711</v>
      </c>
      <c r="DT113" s="26">
        <v>2946.4285714285711</v>
      </c>
      <c r="DU113" s="27">
        <v>24553.571428571428</v>
      </c>
      <c r="DV113" s="36">
        <v>12</v>
      </c>
      <c r="DW113" s="26">
        <v>3928.5714285714284</v>
      </c>
      <c r="DX113" s="26">
        <v>6875</v>
      </c>
      <c r="DY113" s="27">
        <v>20625</v>
      </c>
      <c r="DZ113" s="36">
        <v>12</v>
      </c>
      <c r="EA113" s="26">
        <v>3928.5714285714284</v>
      </c>
      <c r="EB113" s="26">
        <v>10803.571428571428</v>
      </c>
      <c r="EC113" s="27">
        <v>16696.428571428572</v>
      </c>
      <c r="ED113" s="36">
        <v>12</v>
      </c>
      <c r="EE113" s="26">
        <v>3928.5714285714284</v>
      </c>
      <c r="EF113" s="26">
        <v>27500</v>
      </c>
      <c r="EG113" s="27">
        <v>0</v>
      </c>
      <c r="EH113" s="36">
        <v>0</v>
      </c>
      <c r="EI113" s="26">
        <v>0</v>
      </c>
      <c r="EJ113" s="26">
        <v>27500</v>
      </c>
      <c r="EK113" s="27">
        <v>0</v>
      </c>
      <c r="EL113" s="36" cm="1">
        <f t="array" ref="EL113">+_xlfn.IFS(YEAR($A113)&gt;YEAR(EL$6),0,YEAR(EL$6)=YEAR($A113),13-MONTH($A113),AND(EK113&lt;$L113,YEAR(EL$6)=YEAR($B113)),IF(MONTH($B113)&lt;EK113/$M113,MONTH($B113),EK113/$M113),EK113&lt;$L113,EK113/$M113,YEAR(EL$6)=YEAR($B113),MONTH($B113),AND(YEAR(EL$6)&gt;YEAR($B113),NOT(ISBLANK($B113))),0,YEAR(EL$6)&gt;YEAR($A113),12,EL$6&lt;$A113,0,YEAR(EH$6)=YEAR($B113),0)</f>
        <v>0</v>
      </c>
      <c r="EM113" s="26">
        <f t="shared" si="10"/>
        <v>0</v>
      </c>
      <c r="EN113" s="26">
        <f t="shared" si="11"/>
        <v>27500</v>
      </c>
      <c r="EO113" s="27">
        <f t="shared" si="12"/>
        <v>0</v>
      </c>
      <c r="EP113" s="28">
        <f t="shared" si="13"/>
        <v>0</v>
      </c>
      <c r="EQ113" s="34">
        <f t="shared" si="14"/>
        <v>0</v>
      </c>
      <c r="ES113" s="21">
        <f>IFERROR(IF(VLOOKUP(D113,'DIV CHANGE'!A:D,3,FALSE)="", E113, VLOOKUP(D113,'DIV CHANGE'!A:D,3,FALSE)), E113)</f>
        <v>2</v>
      </c>
      <c r="ET113" s="21" t="str">
        <f t="shared" si="15"/>
        <v>SAME</v>
      </c>
      <c r="EU113" s="29">
        <v>43944</v>
      </c>
    </row>
    <row r="114" spans="1:151" ht="12.75">
      <c r="A114" s="29">
        <v>44812</v>
      </c>
      <c r="B114" s="24"/>
      <c r="C114" s="35">
        <v>776</v>
      </c>
      <c r="D114" s="21" t="s">
        <v>249</v>
      </c>
      <c r="E114" s="21">
        <v>2</v>
      </c>
      <c r="F114" s="21" t="s">
        <v>100</v>
      </c>
      <c r="G114" s="21" t="s">
        <v>250</v>
      </c>
      <c r="H114" s="55">
        <v>57580.630000000005</v>
      </c>
      <c r="I114" s="22">
        <v>7</v>
      </c>
      <c r="J114" s="25">
        <v>0</v>
      </c>
      <c r="K114" s="25">
        <v>0</v>
      </c>
      <c r="L114" s="25">
        <f t="shared" si="8"/>
        <v>8225.8042857142864</v>
      </c>
      <c r="M114" s="37">
        <f t="shared" si="9"/>
        <v>685.48369047619053</v>
      </c>
      <c r="N114" s="36">
        <v>0</v>
      </c>
      <c r="O114" s="26">
        <v>0</v>
      </c>
      <c r="P114" s="26">
        <v>0</v>
      </c>
      <c r="Q114" s="27">
        <v>0</v>
      </c>
      <c r="R114" s="36">
        <v>0</v>
      </c>
      <c r="S114" s="26">
        <v>0</v>
      </c>
      <c r="T114" s="26">
        <v>0</v>
      </c>
      <c r="U114" s="27">
        <v>0</v>
      </c>
      <c r="V114" s="36">
        <v>0</v>
      </c>
      <c r="W114" s="26">
        <v>0</v>
      </c>
      <c r="X114" s="26">
        <v>0</v>
      </c>
      <c r="Y114" s="27">
        <v>0</v>
      </c>
      <c r="Z114" s="36">
        <v>0</v>
      </c>
      <c r="AA114" s="26">
        <v>0</v>
      </c>
      <c r="AB114" s="26">
        <v>0</v>
      </c>
      <c r="AC114" s="27">
        <v>0</v>
      </c>
      <c r="AD114" s="36">
        <v>0</v>
      </c>
      <c r="AE114" s="26">
        <v>0</v>
      </c>
      <c r="AF114" s="26">
        <v>0</v>
      </c>
      <c r="AG114" s="27">
        <v>0</v>
      </c>
      <c r="AH114" s="36">
        <v>0</v>
      </c>
      <c r="AI114" s="26">
        <v>0</v>
      </c>
      <c r="AJ114" s="26">
        <v>0</v>
      </c>
      <c r="AK114" s="27">
        <v>0</v>
      </c>
      <c r="AL114" s="36">
        <v>0</v>
      </c>
      <c r="AM114" s="26">
        <v>0</v>
      </c>
      <c r="AN114" s="26">
        <v>0</v>
      </c>
      <c r="AO114" s="27">
        <v>0</v>
      </c>
      <c r="AP114" s="36">
        <v>0</v>
      </c>
      <c r="AQ114" s="26">
        <v>0</v>
      </c>
      <c r="AR114" s="26">
        <v>0</v>
      </c>
      <c r="AS114" s="27">
        <v>0</v>
      </c>
      <c r="AT114" s="36">
        <v>0</v>
      </c>
      <c r="AU114" s="26">
        <v>0</v>
      </c>
      <c r="AV114" s="26">
        <v>0</v>
      </c>
      <c r="AW114" s="27">
        <v>0</v>
      </c>
      <c r="AX114" s="36">
        <v>0</v>
      </c>
      <c r="AY114" s="26">
        <v>0</v>
      </c>
      <c r="AZ114" s="26">
        <v>0</v>
      </c>
      <c r="BA114" s="27">
        <v>0</v>
      </c>
      <c r="BB114" s="36">
        <v>0</v>
      </c>
      <c r="BC114" s="26">
        <v>0</v>
      </c>
      <c r="BD114" s="26">
        <v>0</v>
      </c>
      <c r="BE114" s="27">
        <v>0</v>
      </c>
      <c r="BF114" s="36">
        <v>0</v>
      </c>
      <c r="BG114" s="26">
        <v>0</v>
      </c>
      <c r="BH114" s="26">
        <v>0</v>
      </c>
      <c r="BI114" s="27">
        <v>0</v>
      </c>
      <c r="BJ114" s="36">
        <v>0</v>
      </c>
      <c r="BK114" s="26">
        <v>0</v>
      </c>
      <c r="BL114" s="26">
        <v>0</v>
      </c>
      <c r="BM114" s="27">
        <v>0</v>
      </c>
      <c r="BN114" s="36">
        <v>0</v>
      </c>
      <c r="BO114" s="26">
        <v>0</v>
      </c>
      <c r="BP114" s="26">
        <v>0</v>
      </c>
      <c r="BQ114" s="27">
        <v>0</v>
      </c>
      <c r="BR114" s="36">
        <v>0</v>
      </c>
      <c r="BS114" s="26">
        <v>0</v>
      </c>
      <c r="BT114" s="26">
        <v>0</v>
      </c>
      <c r="BU114" s="27">
        <v>0</v>
      </c>
      <c r="BV114" s="36">
        <v>0</v>
      </c>
      <c r="BW114" s="26">
        <v>0</v>
      </c>
      <c r="BX114" s="26">
        <v>0</v>
      </c>
      <c r="BY114" s="27">
        <v>0</v>
      </c>
      <c r="BZ114" s="36">
        <v>0</v>
      </c>
      <c r="CA114" s="26">
        <v>0</v>
      </c>
      <c r="CB114" s="26">
        <v>0</v>
      </c>
      <c r="CC114" s="27">
        <v>0</v>
      </c>
      <c r="CD114" s="36">
        <v>0</v>
      </c>
      <c r="CE114" s="26">
        <v>0</v>
      </c>
      <c r="CF114" s="26">
        <v>0</v>
      </c>
      <c r="CG114" s="27">
        <v>0</v>
      </c>
      <c r="CH114" s="36">
        <v>0</v>
      </c>
      <c r="CI114" s="26">
        <v>0</v>
      </c>
      <c r="CJ114" s="26">
        <v>0</v>
      </c>
      <c r="CK114" s="27">
        <v>0</v>
      </c>
      <c r="CL114" s="36">
        <v>0</v>
      </c>
      <c r="CM114" s="26">
        <v>0</v>
      </c>
      <c r="CN114" s="26">
        <v>0</v>
      </c>
      <c r="CO114" s="27">
        <v>0</v>
      </c>
      <c r="CP114" s="36">
        <v>0</v>
      </c>
      <c r="CQ114" s="26">
        <v>0</v>
      </c>
      <c r="CR114" s="26">
        <v>0</v>
      </c>
      <c r="CS114" s="27">
        <v>0</v>
      </c>
      <c r="CT114" s="36">
        <v>0</v>
      </c>
      <c r="CU114" s="26">
        <v>0</v>
      </c>
      <c r="CV114" s="26">
        <v>0</v>
      </c>
      <c r="CW114" s="27">
        <v>0</v>
      </c>
      <c r="CX114" s="36">
        <v>0</v>
      </c>
      <c r="CY114" s="26">
        <v>0</v>
      </c>
      <c r="CZ114" s="26">
        <v>0</v>
      </c>
      <c r="DA114" s="27">
        <v>0</v>
      </c>
      <c r="DB114" s="36">
        <v>0</v>
      </c>
      <c r="DC114" s="26">
        <v>0</v>
      </c>
      <c r="DD114" s="26">
        <v>0</v>
      </c>
      <c r="DE114" s="27">
        <v>0</v>
      </c>
      <c r="DF114" s="36">
        <v>0</v>
      </c>
      <c r="DG114" s="26">
        <v>0</v>
      </c>
      <c r="DH114" s="26">
        <v>0</v>
      </c>
      <c r="DI114" s="27">
        <v>0</v>
      </c>
      <c r="DJ114" s="36">
        <v>0</v>
      </c>
      <c r="DK114" s="26">
        <v>0</v>
      </c>
      <c r="DL114" s="26">
        <v>0</v>
      </c>
      <c r="DM114" s="27">
        <v>0</v>
      </c>
      <c r="DN114" s="36">
        <v>0</v>
      </c>
      <c r="DO114" s="26">
        <v>0</v>
      </c>
      <c r="DP114" s="26">
        <v>0</v>
      </c>
      <c r="DQ114" s="27">
        <v>0</v>
      </c>
      <c r="DR114" s="36">
        <v>0</v>
      </c>
      <c r="DS114" s="26">
        <v>0</v>
      </c>
      <c r="DT114" s="26">
        <v>0</v>
      </c>
      <c r="DU114" s="27">
        <v>0</v>
      </c>
      <c r="DV114" s="36">
        <v>0</v>
      </c>
      <c r="DW114" s="26">
        <v>0</v>
      </c>
      <c r="DX114" s="26">
        <v>0</v>
      </c>
      <c r="DY114" s="27">
        <v>0</v>
      </c>
      <c r="DZ114" s="36">
        <v>4</v>
      </c>
      <c r="EA114" s="26">
        <v>2741.9347619047621</v>
      </c>
      <c r="EB114" s="26">
        <v>2741.9347619047621</v>
      </c>
      <c r="EC114" s="27">
        <v>54838.695238095243</v>
      </c>
      <c r="ED114" s="36">
        <v>12</v>
      </c>
      <c r="EE114" s="26">
        <v>8225.8042857142864</v>
      </c>
      <c r="EF114" s="26">
        <v>10967.73</v>
      </c>
      <c r="EG114" s="27">
        <v>46612.900000000009</v>
      </c>
      <c r="EH114" s="36">
        <v>12</v>
      </c>
      <c r="EI114" s="26">
        <v>8225.8042857142864</v>
      </c>
      <c r="EJ114" s="26">
        <v>19193.534285714286</v>
      </c>
      <c r="EK114" s="27">
        <v>38387.1</v>
      </c>
      <c r="EL114" s="36" cm="1">
        <f t="array" ref="EL114">+_xlfn.IFS(YEAR($A114)&gt;YEAR(EL$6),0,YEAR(EL$6)=YEAR($A114),13-MONTH($A114),AND(EK114&lt;$L114,YEAR(EL$6)=YEAR($B114)),IF(MONTH($B114)&lt;EK114/$M114,MONTH($B114),EK114/$M114),EK114&lt;$L114,EK114/$M114,YEAR(EL$6)=YEAR($B114),MONTH($B114),AND(YEAR(EL$6)&gt;YEAR($B114),NOT(ISBLANK($B114))),0,YEAR(EL$6)&gt;YEAR($A114),12,EL$6&lt;$A114,0,YEAR(EH$6)=YEAR($B114),0)</f>
        <v>12</v>
      </c>
      <c r="EM114" s="26">
        <f t="shared" si="10"/>
        <v>8225.8042857142864</v>
      </c>
      <c r="EN114" s="26">
        <f t="shared" si="11"/>
        <v>27419.338571428572</v>
      </c>
      <c r="EO114" s="27">
        <f t="shared" si="12"/>
        <v>30161.29</v>
      </c>
      <c r="EP114" s="28">
        <f t="shared" si="13"/>
        <v>44.00001111484886</v>
      </c>
      <c r="EQ114" s="34">
        <f t="shared" si="14"/>
        <v>2056.4510714285716</v>
      </c>
      <c r="ES114" s="21">
        <f>IFERROR(IF(VLOOKUP(D114,'DIV CHANGE'!A:D,3,FALSE)="", E114, VLOOKUP(D114,'DIV CHANGE'!A:D,3,FALSE)), E114)</f>
        <v>2</v>
      </c>
      <c r="ET114" s="21" t="str">
        <f t="shared" si="15"/>
        <v>SAME</v>
      </c>
      <c r="EU114" s="29">
        <v>44812</v>
      </c>
    </row>
    <row r="115" spans="1:151" ht="12.75">
      <c r="A115" s="29">
        <v>45105</v>
      </c>
      <c r="B115" s="24"/>
      <c r="C115" s="35">
        <v>885</v>
      </c>
      <c r="D115" s="21" t="s">
        <v>251</v>
      </c>
      <c r="E115" s="21">
        <v>2</v>
      </c>
      <c r="F115" s="21" t="s">
        <v>100</v>
      </c>
      <c r="G115" s="21" t="s">
        <v>252</v>
      </c>
      <c r="H115" s="55">
        <v>38246</v>
      </c>
      <c r="I115" s="22">
        <v>5</v>
      </c>
      <c r="J115" s="25">
        <v>0</v>
      </c>
      <c r="K115" s="25">
        <v>0</v>
      </c>
      <c r="L115" s="25">
        <f t="shared" si="8"/>
        <v>7649.2</v>
      </c>
      <c r="M115" s="37">
        <f t="shared" si="9"/>
        <v>637.43333333333328</v>
      </c>
      <c r="N115" s="36">
        <v>0</v>
      </c>
      <c r="O115" s="26">
        <v>0</v>
      </c>
      <c r="P115" s="26">
        <v>0</v>
      </c>
      <c r="Q115" s="27">
        <v>0</v>
      </c>
      <c r="R115" s="36">
        <v>0</v>
      </c>
      <c r="S115" s="26">
        <v>0</v>
      </c>
      <c r="T115" s="26">
        <v>0</v>
      </c>
      <c r="U115" s="27">
        <v>0</v>
      </c>
      <c r="V115" s="36">
        <v>0</v>
      </c>
      <c r="W115" s="26">
        <v>0</v>
      </c>
      <c r="X115" s="26">
        <v>0</v>
      </c>
      <c r="Y115" s="27">
        <v>0</v>
      </c>
      <c r="Z115" s="36">
        <v>0</v>
      </c>
      <c r="AA115" s="26">
        <v>0</v>
      </c>
      <c r="AB115" s="26">
        <v>0</v>
      </c>
      <c r="AC115" s="27">
        <v>0</v>
      </c>
      <c r="AD115" s="36">
        <v>0</v>
      </c>
      <c r="AE115" s="26">
        <v>0</v>
      </c>
      <c r="AF115" s="26">
        <v>0</v>
      </c>
      <c r="AG115" s="27">
        <v>0</v>
      </c>
      <c r="AH115" s="36">
        <v>0</v>
      </c>
      <c r="AI115" s="26">
        <v>0</v>
      </c>
      <c r="AJ115" s="26">
        <v>0</v>
      </c>
      <c r="AK115" s="27">
        <v>0</v>
      </c>
      <c r="AL115" s="36">
        <v>0</v>
      </c>
      <c r="AM115" s="26">
        <v>0</v>
      </c>
      <c r="AN115" s="26">
        <v>0</v>
      </c>
      <c r="AO115" s="27">
        <v>0</v>
      </c>
      <c r="AP115" s="36">
        <v>0</v>
      </c>
      <c r="AQ115" s="26">
        <v>0</v>
      </c>
      <c r="AR115" s="26">
        <v>0</v>
      </c>
      <c r="AS115" s="27">
        <v>0</v>
      </c>
      <c r="AT115" s="36">
        <v>0</v>
      </c>
      <c r="AU115" s="26">
        <v>0</v>
      </c>
      <c r="AV115" s="26">
        <v>0</v>
      </c>
      <c r="AW115" s="27">
        <v>0</v>
      </c>
      <c r="AX115" s="36">
        <v>0</v>
      </c>
      <c r="AY115" s="26">
        <v>0</v>
      </c>
      <c r="AZ115" s="26">
        <v>0</v>
      </c>
      <c r="BA115" s="27">
        <v>0</v>
      </c>
      <c r="BB115" s="36">
        <v>0</v>
      </c>
      <c r="BC115" s="26">
        <v>0</v>
      </c>
      <c r="BD115" s="26">
        <v>0</v>
      </c>
      <c r="BE115" s="27">
        <v>0</v>
      </c>
      <c r="BF115" s="36">
        <v>0</v>
      </c>
      <c r="BG115" s="26">
        <v>0</v>
      </c>
      <c r="BH115" s="26">
        <v>0</v>
      </c>
      <c r="BI115" s="27">
        <v>0</v>
      </c>
      <c r="BJ115" s="36">
        <v>0</v>
      </c>
      <c r="BK115" s="26">
        <v>0</v>
      </c>
      <c r="BL115" s="26">
        <v>0</v>
      </c>
      <c r="BM115" s="27">
        <v>0</v>
      </c>
      <c r="BN115" s="36">
        <v>0</v>
      </c>
      <c r="BO115" s="26">
        <v>0</v>
      </c>
      <c r="BP115" s="26">
        <v>0</v>
      </c>
      <c r="BQ115" s="27">
        <v>0</v>
      </c>
      <c r="BR115" s="36">
        <v>0</v>
      </c>
      <c r="BS115" s="26">
        <v>0</v>
      </c>
      <c r="BT115" s="26">
        <v>0</v>
      </c>
      <c r="BU115" s="27">
        <v>0</v>
      </c>
      <c r="BV115" s="36">
        <v>0</v>
      </c>
      <c r="BW115" s="26">
        <v>0</v>
      </c>
      <c r="BX115" s="26">
        <v>0</v>
      </c>
      <c r="BY115" s="27">
        <v>0</v>
      </c>
      <c r="BZ115" s="36">
        <v>0</v>
      </c>
      <c r="CA115" s="26">
        <v>0</v>
      </c>
      <c r="CB115" s="26">
        <v>0</v>
      </c>
      <c r="CC115" s="27">
        <v>0</v>
      </c>
      <c r="CD115" s="36">
        <v>0</v>
      </c>
      <c r="CE115" s="26">
        <v>0</v>
      </c>
      <c r="CF115" s="26">
        <v>0</v>
      </c>
      <c r="CG115" s="27">
        <v>0</v>
      </c>
      <c r="CH115" s="36">
        <v>0</v>
      </c>
      <c r="CI115" s="26">
        <v>0</v>
      </c>
      <c r="CJ115" s="26">
        <v>0</v>
      </c>
      <c r="CK115" s="27">
        <v>0</v>
      </c>
      <c r="CL115" s="36">
        <v>0</v>
      </c>
      <c r="CM115" s="26">
        <v>0</v>
      </c>
      <c r="CN115" s="26">
        <v>0</v>
      </c>
      <c r="CO115" s="27">
        <v>0</v>
      </c>
      <c r="CP115" s="36">
        <v>0</v>
      </c>
      <c r="CQ115" s="26">
        <v>0</v>
      </c>
      <c r="CR115" s="26">
        <v>0</v>
      </c>
      <c r="CS115" s="27">
        <v>0</v>
      </c>
      <c r="CT115" s="36">
        <v>0</v>
      </c>
      <c r="CU115" s="26">
        <v>0</v>
      </c>
      <c r="CV115" s="26">
        <v>0</v>
      </c>
      <c r="CW115" s="27">
        <v>0</v>
      </c>
      <c r="CX115" s="36">
        <v>0</v>
      </c>
      <c r="CY115" s="26">
        <v>0</v>
      </c>
      <c r="CZ115" s="26">
        <v>0</v>
      </c>
      <c r="DA115" s="27">
        <v>0</v>
      </c>
      <c r="DB115" s="36">
        <v>0</v>
      </c>
      <c r="DC115" s="26">
        <v>0</v>
      </c>
      <c r="DD115" s="26">
        <v>0</v>
      </c>
      <c r="DE115" s="27">
        <v>0</v>
      </c>
      <c r="DF115" s="36">
        <v>0</v>
      </c>
      <c r="DG115" s="26">
        <v>0</v>
      </c>
      <c r="DH115" s="26">
        <v>0</v>
      </c>
      <c r="DI115" s="27">
        <v>0</v>
      </c>
      <c r="DJ115" s="36">
        <v>0</v>
      </c>
      <c r="DK115" s="26">
        <v>0</v>
      </c>
      <c r="DL115" s="26">
        <v>0</v>
      </c>
      <c r="DM115" s="27">
        <v>0</v>
      </c>
      <c r="DN115" s="36">
        <v>0</v>
      </c>
      <c r="DO115" s="26">
        <v>0</v>
      </c>
      <c r="DP115" s="26">
        <v>0</v>
      </c>
      <c r="DQ115" s="27">
        <v>0</v>
      </c>
      <c r="DR115" s="36">
        <v>0</v>
      </c>
      <c r="DS115" s="26">
        <v>0</v>
      </c>
      <c r="DT115" s="26">
        <v>0</v>
      </c>
      <c r="DU115" s="27">
        <v>0</v>
      </c>
      <c r="DV115" s="36">
        <v>0</v>
      </c>
      <c r="DW115" s="26">
        <v>0</v>
      </c>
      <c r="DX115" s="26">
        <v>0</v>
      </c>
      <c r="DY115" s="27">
        <v>0</v>
      </c>
      <c r="DZ115" s="36">
        <v>0</v>
      </c>
      <c r="EA115" s="26">
        <v>0</v>
      </c>
      <c r="EB115" s="26">
        <v>0</v>
      </c>
      <c r="EC115" s="27">
        <v>0</v>
      </c>
      <c r="ED115" s="36">
        <v>6</v>
      </c>
      <c r="EE115" s="26">
        <v>3824.5999999999995</v>
      </c>
      <c r="EF115" s="26">
        <v>3824.5999999999995</v>
      </c>
      <c r="EG115" s="27">
        <v>34421.4</v>
      </c>
      <c r="EH115" s="36">
        <v>12</v>
      </c>
      <c r="EI115" s="26">
        <v>7649.1999999999989</v>
      </c>
      <c r="EJ115" s="26">
        <v>11473.8</v>
      </c>
      <c r="EK115" s="27">
        <v>26772.2</v>
      </c>
      <c r="EL115" s="36" cm="1">
        <f t="array" ref="EL115">+_xlfn.IFS(YEAR($A115)&gt;YEAR(EL$6),0,YEAR(EL$6)=YEAR($A115),13-MONTH($A115),AND(EK115&lt;$L115,YEAR(EL$6)=YEAR($B115)),IF(MONTH($B115)&lt;EK115/$M115,MONTH($B115),EK115/$M115),EK115&lt;$L115,EK115/$M115,YEAR(EL$6)=YEAR($B115),MONTH($B115),AND(YEAR(EL$6)&gt;YEAR($B115),NOT(ISBLANK($B115))),0,YEAR(EL$6)&gt;YEAR($A115),12,EL$6&lt;$A115,0,YEAR(EH$6)=YEAR($B115),0)</f>
        <v>12</v>
      </c>
      <c r="EM115" s="26">
        <f t="shared" si="10"/>
        <v>7649.1999999999989</v>
      </c>
      <c r="EN115" s="26">
        <f t="shared" si="11"/>
        <v>19123</v>
      </c>
      <c r="EO115" s="27">
        <f t="shared" si="12"/>
        <v>19123</v>
      </c>
      <c r="EP115" s="28">
        <f t="shared" si="13"/>
        <v>30.000000000000004</v>
      </c>
      <c r="EQ115" s="34">
        <f t="shared" si="14"/>
        <v>1912.2999999999997</v>
      </c>
      <c r="ES115" s="21">
        <f>IFERROR(IF(VLOOKUP(D115,'DIV CHANGE'!A:D,3,FALSE)="", E115, VLOOKUP(D115,'DIV CHANGE'!A:D,3,FALSE)), E115)</f>
        <v>2</v>
      </c>
      <c r="ET115" s="21" t="str">
        <f t="shared" si="15"/>
        <v>SAME</v>
      </c>
      <c r="EU115" s="29">
        <v>45105</v>
      </c>
    </row>
    <row r="116" spans="1:151" ht="12.75">
      <c r="A116" s="29">
        <v>43997</v>
      </c>
      <c r="B116" s="24"/>
      <c r="C116" s="35">
        <v>478</v>
      </c>
      <c r="D116" s="21" t="s">
        <v>253</v>
      </c>
      <c r="E116" s="21">
        <v>1</v>
      </c>
      <c r="F116" s="21" t="s">
        <v>100</v>
      </c>
      <c r="G116" s="21" t="s">
        <v>254</v>
      </c>
      <c r="H116" s="55">
        <v>126500</v>
      </c>
      <c r="I116" s="22">
        <v>20</v>
      </c>
      <c r="J116" s="25">
        <v>50000</v>
      </c>
      <c r="K116" s="25">
        <v>0</v>
      </c>
      <c r="L116" s="25">
        <f t="shared" si="8"/>
        <v>3825</v>
      </c>
      <c r="M116" s="37">
        <f t="shared" si="9"/>
        <v>318.75</v>
      </c>
      <c r="N116" s="36">
        <v>0</v>
      </c>
      <c r="O116" s="26">
        <v>0</v>
      </c>
      <c r="P116" s="26">
        <v>0</v>
      </c>
      <c r="Q116" s="27">
        <v>0</v>
      </c>
      <c r="R116" s="36">
        <v>0</v>
      </c>
      <c r="S116" s="26">
        <v>0</v>
      </c>
      <c r="T116" s="26">
        <v>0</v>
      </c>
      <c r="U116" s="27">
        <v>0</v>
      </c>
      <c r="V116" s="36">
        <v>0</v>
      </c>
      <c r="W116" s="26">
        <v>0</v>
      </c>
      <c r="X116" s="26">
        <v>0</v>
      </c>
      <c r="Y116" s="27">
        <v>0</v>
      </c>
      <c r="Z116" s="36">
        <v>0</v>
      </c>
      <c r="AA116" s="26">
        <v>0</v>
      </c>
      <c r="AB116" s="26">
        <v>0</v>
      </c>
      <c r="AC116" s="27">
        <v>0</v>
      </c>
      <c r="AD116" s="36">
        <v>0</v>
      </c>
      <c r="AE116" s="26">
        <v>0</v>
      </c>
      <c r="AF116" s="26">
        <v>0</v>
      </c>
      <c r="AG116" s="27">
        <v>0</v>
      </c>
      <c r="AH116" s="36">
        <v>0</v>
      </c>
      <c r="AI116" s="26">
        <v>0</v>
      </c>
      <c r="AJ116" s="26">
        <v>0</v>
      </c>
      <c r="AK116" s="27">
        <v>0</v>
      </c>
      <c r="AL116" s="36">
        <v>0</v>
      </c>
      <c r="AM116" s="26">
        <v>0</v>
      </c>
      <c r="AN116" s="26">
        <v>0</v>
      </c>
      <c r="AO116" s="27">
        <v>0</v>
      </c>
      <c r="AP116" s="36">
        <v>0</v>
      </c>
      <c r="AQ116" s="26">
        <v>0</v>
      </c>
      <c r="AR116" s="26">
        <v>0</v>
      </c>
      <c r="AS116" s="27">
        <v>0</v>
      </c>
      <c r="AT116" s="36">
        <v>0</v>
      </c>
      <c r="AU116" s="26">
        <v>0</v>
      </c>
      <c r="AV116" s="26">
        <v>0</v>
      </c>
      <c r="AW116" s="27">
        <v>0</v>
      </c>
      <c r="AX116" s="36">
        <v>0</v>
      </c>
      <c r="AY116" s="26">
        <v>0</v>
      </c>
      <c r="AZ116" s="26">
        <v>0</v>
      </c>
      <c r="BA116" s="27">
        <v>0</v>
      </c>
      <c r="BB116" s="36">
        <v>0</v>
      </c>
      <c r="BC116" s="26">
        <v>0</v>
      </c>
      <c r="BD116" s="26">
        <v>0</v>
      </c>
      <c r="BE116" s="27">
        <v>0</v>
      </c>
      <c r="BF116" s="36">
        <v>0</v>
      </c>
      <c r="BG116" s="26">
        <v>0</v>
      </c>
      <c r="BH116" s="26">
        <v>0</v>
      </c>
      <c r="BI116" s="27">
        <v>0</v>
      </c>
      <c r="BJ116" s="36">
        <v>0</v>
      </c>
      <c r="BK116" s="26">
        <v>0</v>
      </c>
      <c r="BL116" s="26">
        <v>0</v>
      </c>
      <c r="BM116" s="27">
        <v>0</v>
      </c>
      <c r="BN116" s="36">
        <v>0</v>
      </c>
      <c r="BO116" s="26">
        <v>0</v>
      </c>
      <c r="BP116" s="26">
        <v>0</v>
      </c>
      <c r="BQ116" s="27">
        <v>0</v>
      </c>
      <c r="BR116" s="36">
        <v>0</v>
      </c>
      <c r="BS116" s="26">
        <v>0</v>
      </c>
      <c r="BT116" s="26">
        <v>0</v>
      </c>
      <c r="BU116" s="27">
        <v>0</v>
      </c>
      <c r="BV116" s="36">
        <v>0</v>
      </c>
      <c r="BW116" s="26">
        <v>0</v>
      </c>
      <c r="BX116" s="26">
        <v>0</v>
      </c>
      <c r="BY116" s="27">
        <v>0</v>
      </c>
      <c r="BZ116" s="36">
        <v>0</v>
      </c>
      <c r="CA116" s="26">
        <v>0</v>
      </c>
      <c r="CB116" s="26">
        <v>0</v>
      </c>
      <c r="CC116" s="27">
        <v>0</v>
      </c>
      <c r="CD116" s="36">
        <v>0</v>
      </c>
      <c r="CE116" s="26">
        <v>0</v>
      </c>
      <c r="CF116" s="26">
        <v>0</v>
      </c>
      <c r="CG116" s="27">
        <v>0</v>
      </c>
      <c r="CH116" s="36">
        <v>0</v>
      </c>
      <c r="CI116" s="26">
        <v>0</v>
      </c>
      <c r="CJ116" s="26">
        <v>0</v>
      </c>
      <c r="CK116" s="27">
        <v>0</v>
      </c>
      <c r="CL116" s="36">
        <v>0</v>
      </c>
      <c r="CM116" s="26">
        <v>0</v>
      </c>
      <c r="CN116" s="26">
        <v>0</v>
      </c>
      <c r="CO116" s="27">
        <v>0</v>
      </c>
      <c r="CP116" s="36">
        <v>0</v>
      </c>
      <c r="CQ116" s="26">
        <v>0</v>
      </c>
      <c r="CR116" s="26">
        <v>0</v>
      </c>
      <c r="CS116" s="27">
        <v>0</v>
      </c>
      <c r="CT116" s="36">
        <v>0</v>
      </c>
      <c r="CU116" s="26">
        <v>0</v>
      </c>
      <c r="CV116" s="26">
        <v>0</v>
      </c>
      <c r="CW116" s="27">
        <v>0</v>
      </c>
      <c r="CX116" s="36">
        <v>0</v>
      </c>
      <c r="CY116" s="26">
        <v>0</v>
      </c>
      <c r="CZ116" s="26">
        <v>0</v>
      </c>
      <c r="DA116" s="27">
        <v>0</v>
      </c>
      <c r="DB116" s="36">
        <v>0</v>
      </c>
      <c r="DC116" s="26">
        <v>0</v>
      </c>
      <c r="DD116" s="26">
        <v>0</v>
      </c>
      <c r="DE116" s="27">
        <v>0</v>
      </c>
      <c r="DF116" s="36">
        <v>0</v>
      </c>
      <c r="DG116" s="26">
        <v>0</v>
      </c>
      <c r="DH116" s="26">
        <v>0</v>
      </c>
      <c r="DI116" s="27">
        <v>0</v>
      </c>
      <c r="DJ116" s="36">
        <v>0</v>
      </c>
      <c r="DK116" s="26">
        <v>0</v>
      </c>
      <c r="DL116" s="26">
        <v>0</v>
      </c>
      <c r="DM116" s="27">
        <v>0</v>
      </c>
      <c r="DN116" s="36">
        <v>0</v>
      </c>
      <c r="DO116" s="26">
        <v>0</v>
      </c>
      <c r="DP116" s="26">
        <v>0</v>
      </c>
      <c r="DQ116" s="27">
        <v>0</v>
      </c>
      <c r="DR116" s="36">
        <v>7</v>
      </c>
      <c r="DS116" s="26">
        <v>2231.25</v>
      </c>
      <c r="DT116" s="26">
        <v>2231.25</v>
      </c>
      <c r="DU116" s="27">
        <v>74268.75</v>
      </c>
      <c r="DV116" s="36">
        <v>12</v>
      </c>
      <c r="DW116" s="26">
        <v>3825</v>
      </c>
      <c r="DX116" s="26">
        <v>6056.25</v>
      </c>
      <c r="DY116" s="27">
        <v>70443.75</v>
      </c>
      <c r="DZ116" s="36">
        <v>12</v>
      </c>
      <c r="EA116" s="26">
        <v>3825</v>
      </c>
      <c r="EB116" s="26">
        <v>9881.25</v>
      </c>
      <c r="EC116" s="27">
        <v>66618.75</v>
      </c>
      <c r="ED116" s="36">
        <v>12</v>
      </c>
      <c r="EE116" s="26">
        <v>3825</v>
      </c>
      <c r="EF116" s="26">
        <v>26095.83</v>
      </c>
      <c r="EG116" s="27">
        <v>50404.17</v>
      </c>
      <c r="EH116" s="36">
        <v>12</v>
      </c>
      <c r="EI116" s="26">
        <v>3825</v>
      </c>
      <c r="EJ116" s="26">
        <v>29920.83</v>
      </c>
      <c r="EK116" s="27">
        <v>46579.17</v>
      </c>
      <c r="EL116" s="36" cm="1">
        <f t="array" ref="EL116">+_xlfn.IFS(YEAR($A116)&gt;YEAR(EL$6),0,YEAR(EL$6)=YEAR($A116),13-MONTH($A116),AND(EK116&lt;$L116,YEAR(EL$6)=YEAR($B116)),IF(MONTH($B116)&lt;EK116/$M116,MONTH($B116),EK116/$M116),EK116&lt;$L116,EK116/$M116,YEAR(EL$6)=YEAR($B116),MONTH($B116),AND(YEAR(EL$6)&gt;YEAR($B116),NOT(ISBLANK($B116))),0,YEAR(EL$6)&gt;YEAR($A116),12,EL$6&lt;$A116,0,YEAR(EH$6)=YEAR($B116),0)</f>
        <v>12</v>
      </c>
      <c r="EM116" s="26">
        <f t="shared" si="10"/>
        <v>3825</v>
      </c>
      <c r="EN116" s="26">
        <f t="shared" si="11"/>
        <v>33745.83</v>
      </c>
      <c r="EO116" s="27">
        <f t="shared" si="12"/>
        <v>42754.17</v>
      </c>
      <c r="EP116" s="28">
        <f t="shared" si="13"/>
        <v>134.13072941176469</v>
      </c>
      <c r="EQ116" s="34">
        <f t="shared" si="14"/>
        <v>956.25</v>
      </c>
      <c r="ES116" s="21">
        <f>IFERROR(IF(VLOOKUP(D116,'DIV CHANGE'!A:D,3,FALSE)="", E116, VLOOKUP(D116,'DIV CHANGE'!A:D,3,FALSE)), E116)</f>
        <v>1</v>
      </c>
      <c r="ET116" s="21" t="str">
        <f t="shared" si="15"/>
        <v>SAME</v>
      </c>
      <c r="EU116" s="24">
        <v>43997</v>
      </c>
    </row>
    <row r="117" spans="1:151" ht="12.75">
      <c r="A117" s="29">
        <v>45155</v>
      </c>
      <c r="B117" s="24"/>
      <c r="C117" s="35">
        <v>842</v>
      </c>
      <c r="D117" s="21" t="s">
        <v>255</v>
      </c>
      <c r="E117" s="21">
        <v>2</v>
      </c>
      <c r="F117" s="21" t="s">
        <v>100</v>
      </c>
      <c r="G117" s="21" t="s">
        <v>256</v>
      </c>
      <c r="H117" s="55">
        <v>14750</v>
      </c>
      <c r="I117" s="22">
        <v>5</v>
      </c>
      <c r="J117" s="25">
        <v>0</v>
      </c>
      <c r="K117" s="25">
        <v>0</v>
      </c>
      <c r="L117" s="25">
        <f t="shared" si="8"/>
        <v>2950</v>
      </c>
      <c r="M117" s="37">
        <f t="shared" si="9"/>
        <v>245.83333333333334</v>
      </c>
      <c r="N117" s="36">
        <v>0</v>
      </c>
      <c r="O117" s="26">
        <v>0</v>
      </c>
      <c r="P117" s="26">
        <v>0</v>
      </c>
      <c r="Q117" s="27">
        <v>0</v>
      </c>
      <c r="R117" s="36">
        <v>0</v>
      </c>
      <c r="S117" s="26">
        <v>0</v>
      </c>
      <c r="T117" s="26">
        <v>0</v>
      </c>
      <c r="U117" s="27">
        <v>0</v>
      </c>
      <c r="V117" s="36">
        <v>0</v>
      </c>
      <c r="W117" s="26">
        <v>0</v>
      </c>
      <c r="X117" s="26">
        <v>0</v>
      </c>
      <c r="Y117" s="27">
        <v>0</v>
      </c>
      <c r="Z117" s="36">
        <v>0</v>
      </c>
      <c r="AA117" s="26">
        <v>0</v>
      </c>
      <c r="AB117" s="26">
        <v>0</v>
      </c>
      <c r="AC117" s="27">
        <v>0</v>
      </c>
      <c r="AD117" s="36">
        <v>0</v>
      </c>
      <c r="AE117" s="26">
        <v>0</v>
      </c>
      <c r="AF117" s="26">
        <v>0</v>
      </c>
      <c r="AG117" s="27">
        <v>0</v>
      </c>
      <c r="AH117" s="36">
        <v>0</v>
      </c>
      <c r="AI117" s="26">
        <v>0</v>
      </c>
      <c r="AJ117" s="26">
        <v>0</v>
      </c>
      <c r="AK117" s="27">
        <v>0</v>
      </c>
      <c r="AL117" s="36">
        <v>0</v>
      </c>
      <c r="AM117" s="26">
        <v>0</v>
      </c>
      <c r="AN117" s="26">
        <v>0</v>
      </c>
      <c r="AO117" s="27">
        <v>0</v>
      </c>
      <c r="AP117" s="36">
        <v>0</v>
      </c>
      <c r="AQ117" s="26">
        <v>0</v>
      </c>
      <c r="AR117" s="26">
        <v>0</v>
      </c>
      <c r="AS117" s="27">
        <v>0</v>
      </c>
      <c r="AT117" s="36">
        <v>0</v>
      </c>
      <c r="AU117" s="26">
        <v>0</v>
      </c>
      <c r="AV117" s="26">
        <v>0</v>
      </c>
      <c r="AW117" s="27">
        <v>0</v>
      </c>
      <c r="AX117" s="36">
        <v>0</v>
      </c>
      <c r="AY117" s="26">
        <v>0</v>
      </c>
      <c r="AZ117" s="26">
        <v>0</v>
      </c>
      <c r="BA117" s="27">
        <v>0</v>
      </c>
      <c r="BB117" s="36">
        <v>0</v>
      </c>
      <c r="BC117" s="26">
        <v>0</v>
      </c>
      <c r="BD117" s="26">
        <v>0</v>
      </c>
      <c r="BE117" s="27">
        <v>0</v>
      </c>
      <c r="BF117" s="36">
        <v>0</v>
      </c>
      <c r="BG117" s="26">
        <v>0</v>
      </c>
      <c r="BH117" s="26">
        <v>0</v>
      </c>
      <c r="BI117" s="27">
        <v>0</v>
      </c>
      <c r="BJ117" s="36">
        <v>0</v>
      </c>
      <c r="BK117" s="26">
        <v>0</v>
      </c>
      <c r="BL117" s="26">
        <v>0</v>
      </c>
      <c r="BM117" s="27">
        <v>0</v>
      </c>
      <c r="BN117" s="36">
        <v>0</v>
      </c>
      <c r="BO117" s="26">
        <v>0</v>
      </c>
      <c r="BP117" s="26">
        <v>0</v>
      </c>
      <c r="BQ117" s="27">
        <v>0</v>
      </c>
      <c r="BR117" s="36">
        <v>0</v>
      </c>
      <c r="BS117" s="26">
        <v>0</v>
      </c>
      <c r="BT117" s="26">
        <v>0</v>
      </c>
      <c r="BU117" s="27">
        <v>0</v>
      </c>
      <c r="BV117" s="36">
        <v>0</v>
      </c>
      <c r="BW117" s="26">
        <v>0</v>
      </c>
      <c r="BX117" s="26">
        <v>0</v>
      </c>
      <c r="BY117" s="27">
        <v>0</v>
      </c>
      <c r="BZ117" s="36">
        <v>0</v>
      </c>
      <c r="CA117" s="26">
        <v>0</v>
      </c>
      <c r="CB117" s="26">
        <v>0</v>
      </c>
      <c r="CC117" s="27">
        <v>0</v>
      </c>
      <c r="CD117" s="36">
        <v>0</v>
      </c>
      <c r="CE117" s="26">
        <v>0</v>
      </c>
      <c r="CF117" s="26">
        <v>0</v>
      </c>
      <c r="CG117" s="27">
        <v>0</v>
      </c>
      <c r="CH117" s="36">
        <v>0</v>
      </c>
      <c r="CI117" s="26">
        <v>0</v>
      </c>
      <c r="CJ117" s="26">
        <v>0</v>
      </c>
      <c r="CK117" s="27">
        <v>0</v>
      </c>
      <c r="CL117" s="36">
        <v>0</v>
      </c>
      <c r="CM117" s="26">
        <v>0</v>
      </c>
      <c r="CN117" s="26">
        <v>0</v>
      </c>
      <c r="CO117" s="27">
        <v>0</v>
      </c>
      <c r="CP117" s="36">
        <v>0</v>
      </c>
      <c r="CQ117" s="26">
        <v>0</v>
      </c>
      <c r="CR117" s="26">
        <v>0</v>
      </c>
      <c r="CS117" s="27">
        <v>0</v>
      </c>
      <c r="CT117" s="36">
        <v>0</v>
      </c>
      <c r="CU117" s="26">
        <v>0</v>
      </c>
      <c r="CV117" s="26">
        <v>0</v>
      </c>
      <c r="CW117" s="27">
        <v>0</v>
      </c>
      <c r="CX117" s="36">
        <v>0</v>
      </c>
      <c r="CY117" s="26">
        <v>0</v>
      </c>
      <c r="CZ117" s="26">
        <v>0</v>
      </c>
      <c r="DA117" s="27">
        <v>0</v>
      </c>
      <c r="DB117" s="36">
        <v>0</v>
      </c>
      <c r="DC117" s="26">
        <v>0</v>
      </c>
      <c r="DD117" s="26">
        <v>0</v>
      </c>
      <c r="DE117" s="27">
        <v>0</v>
      </c>
      <c r="DF117" s="36">
        <v>0</v>
      </c>
      <c r="DG117" s="26">
        <v>0</v>
      </c>
      <c r="DH117" s="26">
        <v>0</v>
      </c>
      <c r="DI117" s="27">
        <v>0</v>
      </c>
      <c r="DJ117" s="36">
        <v>0</v>
      </c>
      <c r="DK117" s="26">
        <v>0</v>
      </c>
      <c r="DL117" s="26">
        <v>0</v>
      </c>
      <c r="DM117" s="27">
        <v>0</v>
      </c>
      <c r="DN117" s="36">
        <v>0</v>
      </c>
      <c r="DO117" s="26">
        <v>0</v>
      </c>
      <c r="DP117" s="26">
        <v>0</v>
      </c>
      <c r="DQ117" s="27">
        <v>0</v>
      </c>
      <c r="DR117" s="36">
        <v>0</v>
      </c>
      <c r="DS117" s="26">
        <v>0</v>
      </c>
      <c r="DT117" s="26">
        <v>0</v>
      </c>
      <c r="DU117" s="27">
        <v>0</v>
      </c>
      <c r="DV117" s="36">
        <v>0</v>
      </c>
      <c r="DW117" s="26">
        <v>0</v>
      </c>
      <c r="DX117" s="26">
        <v>0</v>
      </c>
      <c r="DY117" s="27">
        <v>0</v>
      </c>
      <c r="DZ117" s="36">
        <v>0</v>
      </c>
      <c r="EA117" s="26">
        <v>0</v>
      </c>
      <c r="EB117" s="26">
        <v>0</v>
      </c>
      <c r="EC117" s="27">
        <v>0</v>
      </c>
      <c r="ED117" s="36">
        <v>4</v>
      </c>
      <c r="EE117" s="26">
        <v>983.33333333333337</v>
      </c>
      <c r="EF117" s="26">
        <v>983.33333333333337</v>
      </c>
      <c r="EG117" s="27">
        <v>13766.666666666668</v>
      </c>
      <c r="EH117" s="36">
        <v>12</v>
      </c>
      <c r="EI117" s="26">
        <v>2950</v>
      </c>
      <c r="EJ117" s="26">
        <v>3933.3333333333335</v>
      </c>
      <c r="EK117" s="27">
        <v>10816.67</v>
      </c>
      <c r="EL117" s="36" cm="1">
        <f t="array" ref="EL117">+_xlfn.IFS(YEAR($A117)&gt;YEAR(EL$6),0,YEAR(EL$6)=YEAR($A117),13-MONTH($A117),AND(EK117&lt;$L117,YEAR(EL$6)=YEAR($B117)),IF(MONTH($B117)&lt;EK117/$M117,MONTH($B117),EK117/$M117),EK117&lt;$L117,EK117/$M117,YEAR(EL$6)=YEAR($B117),MONTH($B117),AND(YEAR(EL$6)&gt;YEAR($B117),NOT(ISBLANK($B117))),0,YEAR(EL$6)&gt;YEAR($A117),12,EL$6&lt;$A117,0,YEAR(EH$6)=YEAR($B117),0)</f>
        <v>12</v>
      </c>
      <c r="EM117" s="26">
        <f t="shared" si="10"/>
        <v>2950</v>
      </c>
      <c r="EN117" s="26">
        <f t="shared" si="11"/>
        <v>6883.3333333333339</v>
      </c>
      <c r="EO117" s="27">
        <f t="shared" si="12"/>
        <v>7866.67</v>
      </c>
      <c r="EP117" s="28">
        <f t="shared" si="13"/>
        <v>32.000013559322035</v>
      </c>
      <c r="EQ117" s="34">
        <f t="shared" si="14"/>
        <v>737.5</v>
      </c>
      <c r="ES117" s="21">
        <f>IFERROR(IF(VLOOKUP(D117,'DIV CHANGE'!A:D,3,FALSE)="", E117, VLOOKUP(D117,'DIV CHANGE'!A:D,3,FALSE)), E117)</f>
        <v>2</v>
      </c>
      <c r="ET117" s="21" t="str">
        <f t="shared" si="15"/>
        <v>SAME</v>
      </c>
      <c r="EU117" s="29">
        <v>45155</v>
      </c>
    </row>
    <row r="118" spans="1:151" ht="12.75">
      <c r="A118" s="29">
        <v>45203</v>
      </c>
      <c r="C118" s="35">
        <v>872</v>
      </c>
      <c r="D118" s="21" t="s">
        <v>257</v>
      </c>
      <c r="E118" s="21">
        <v>2</v>
      </c>
      <c r="F118" s="21" t="s">
        <v>100</v>
      </c>
      <c r="G118" s="21" t="s">
        <v>258</v>
      </c>
      <c r="H118" s="55">
        <v>45000</v>
      </c>
      <c r="I118" s="22">
        <v>10</v>
      </c>
      <c r="J118" s="25">
        <v>10000</v>
      </c>
      <c r="K118" s="25">
        <v>0</v>
      </c>
      <c r="L118" s="25">
        <f t="shared" si="8"/>
        <v>3500</v>
      </c>
      <c r="M118" s="37">
        <f t="shared" si="9"/>
        <v>291.66666666666669</v>
      </c>
      <c r="N118" s="36">
        <v>0</v>
      </c>
      <c r="O118" s="26">
        <v>0</v>
      </c>
      <c r="P118" s="26">
        <v>0</v>
      </c>
      <c r="Q118" s="27">
        <v>0</v>
      </c>
      <c r="R118" s="36">
        <v>0</v>
      </c>
      <c r="S118" s="26">
        <v>0</v>
      </c>
      <c r="T118" s="26">
        <v>0</v>
      </c>
      <c r="U118" s="27">
        <v>0</v>
      </c>
      <c r="V118" s="36">
        <v>0</v>
      </c>
      <c r="W118" s="26">
        <v>0</v>
      </c>
      <c r="X118" s="26">
        <v>0</v>
      </c>
      <c r="Y118" s="27">
        <v>0</v>
      </c>
      <c r="Z118" s="36">
        <v>0</v>
      </c>
      <c r="AA118" s="26">
        <v>0</v>
      </c>
      <c r="AB118" s="26">
        <v>0</v>
      </c>
      <c r="AC118" s="27">
        <v>0</v>
      </c>
      <c r="AD118" s="36">
        <v>0</v>
      </c>
      <c r="AE118" s="26">
        <v>0</v>
      </c>
      <c r="AF118" s="26">
        <v>0</v>
      </c>
      <c r="AG118" s="27">
        <v>0</v>
      </c>
      <c r="AH118" s="36">
        <v>0</v>
      </c>
      <c r="AI118" s="26">
        <v>0</v>
      </c>
      <c r="AJ118" s="26">
        <v>0</v>
      </c>
      <c r="AK118" s="27">
        <v>0</v>
      </c>
      <c r="AL118" s="36">
        <v>0</v>
      </c>
      <c r="AM118" s="26">
        <v>0</v>
      </c>
      <c r="AN118" s="26">
        <v>0</v>
      </c>
      <c r="AO118" s="27">
        <v>0</v>
      </c>
      <c r="AP118" s="36">
        <v>0</v>
      </c>
      <c r="AQ118" s="26">
        <v>0</v>
      </c>
      <c r="AR118" s="26">
        <v>0</v>
      </c>
      <c r="AS118" s="27">
        <v>0</v>
      </c>
      <c r="AT118" s="36">
        <v>0</v>
      </c>
      <c r="AU118" s="26">
        <v>0</v>
      </c>
      <c r="AV118" s="26">
        <v>0</v>
      </c>
      <c r="AW118" s="27">
        <v>0</v>
      </c>
      <c r="AX118" s="36">
        <v>0</v>
      </c>
      <c r="AY118" s="26">
        <v>0</v>
      </c>
      <c r="AZ118" s="26">
        <v>0</v>
      </c>
      <c r="BA118" s="27">
        <v>0</v>
      </c>
      <c r="BB118" s="36">
        <v>0</v>
      </c>
      <c r="BC118" s="26">
        <v>0</v>
      </c>
      <c r="BD118" s="26">
        <v>0</v>
      </c>
      <c r="BE118" s="27">
        <v>0</v>
      </c>
      <c r="BF118" s="36">
        <v>0</v>
      </c>
      <c r="BG118" s="26">
        <v>0</v>
      </c>
      <c r="BH118" s="26">
        <v>0</v>
      </c>
      <c r="BI118" s="27">
        <v>0</v>
      </c>
      <c r="BJ118" s="36">
        <v>0</v>
      </c>
      <c r="BK118" s="26">
        <v>0</v>
      </c>
      <c r="BL118" s="26">
        <v>0</v>
      </c>
      <c r="BM118" s="27">
        <v>0</v>
      </c>
      <c r="BN118" s="36">
        <v>0</v>
      </c>
      <c r="BO118" s="26">
        <v>0</v>
      </c>
      <c r="BP118" s="26">
        <v>0</v>
      </c>
      <c r="BQ118" s="27">
        <v>0</v>
      </c>
      <c r="BR118" s="36">
        <v>0</v>
      </c>
      <c r="BS118" s="26">
        <v>0</v>
      </c>
      <c r="BT118" s="26">
        <v>0</v>
      </c>
      <c r="BU118" s="27">
        <v>0</v>
      </c>
      <c r="BV118" s="36">
        <v>0</v>
      </c>
      <c r="BW118" s="26">
        <v>0</v>
      </c>
      <c r="BX118" s="26">
        <v>0</v>
      </c>
      <c r="BY118" s="27">
        <v>0</v>
      </c>
      <c r="BZ118" s="36">
        <v>0</v>
      </c>
      <c r="CA118" s="26">
        <v>0</v>
      </c>
      <c r="CB118" s="26">
        <v>0</v>
      </c>
      <c r="CC118" s="27">
        <v>0</v>
      </c>
      <c r="CD118" s="36">
        <v>0</v>
      </c>
      <c r="CE118" s="26">
        <v>0</v>
      </c>
      <c r="CF118" s="26">
        <v>0</v>
      </c>
      <c r="CG118" s="27">
        <v>0</v>
      </c>
      <c r="CH118" s="36">
        <v>0</v>
      </c>
      <c r="CI118" s="26">
        <v>0</v>
      </c>
      <c r="CJ118" s="26">
        <v>0</v>
      </c>
      <c r="CK118" s="27">
        <v>0</v>
      </c>
      <c r="CL118" s="36">
        <v>0</v>
      </c>
      <c r="CM118" s="26">
        <v>0</v>
      </c>
      <c r="CN118" s="26">
        <v>0</v>
      </c>
      <c r="CO118" s="27">
        <v>0</v>
      </c>
      <c r="CP118" s="36">
        <v>0</v>
      </c>
      <c r="CQ118" s="26">
        <v>0</v>
      </c>
      <c r="CR118" s="26">
        <v>0</v>
      </c>
      <c r="CS118" s="27">
        <v>0</v>
      </c>
      <c r="CT118" s="36">
        <v>0</v>
      </c>
      <c r="CU118" s="26">
        <v>0</v>
      </c>
      <c r="CV118" s="26">
        <v>0</v>
      </c>
      <c r="CW118" s="27">
        <v>0</v>
      </c>
      <c r="CX118" s="36">
        <v>0</v>
      </c>
      <c r="CY118" s="26">
        <v>0</v>
      </c>
      <c r="CZ118" s="26">
        <v>0</v>
      </c>
      <c r="DA118" s="27">
        <v>0</v>
      </c>
      <c r="DB118" s="36">
        <v>0</v>
      </c>
      <c r="DC118" s="26">
        <v>0</v>
      </c>
      <c r="DD118" s="26">
        <v>0</v>
      </c>
      <c r="DE118" s="27">
        <v>0</v>
      </c>
      <c r="DF118" s="36">
        <v>0</v>
      </c>
      <c r="DG118" s="26">
        <v>0</v>
      </c>
      <c r="DH118" s="26">
        <v>0</v>
      </c>
      <c r="DI118" s="27">
        <v>0</v>
      </c>
      <c r="DJ118" s="36">
        <v>0</v>
      </c>
      <c r="DK118" s="26">
        <v>0</v>
      </c>
      <c r="DL118" s="26">
        <v>0</v>
      </c>
      <c r="DM118" s="27">
        <v>0</v>
      </c>
      <c r="DN118" s="36">
        <v>0</v>
      </c>
      <c r="DO118" s="26">
        <v>0</v>
      </c>
      <c r="DP118" s="26">
        <v>0</v>
      </c>
      <c r="DQ118" s="27">
        <v>0</v>
      </c>
      <c r="DR118" s="36">
        <v>0</v>
      </c>
      <c r="DS118" s="26">
        <v>0</v>
      </c>
      <c r="DT118" s="26">
        <v>0</v>
      </c>
      <c r="DU118" s="27">
        <v>0</v>
      </c>
      <c r="DV118" s="36">
        <v>0</v>
      </c>
      <c r="DW118" s="26">
        <v>0</v>
      </c>
      <c r="DX118" s="26">
        <v>0</v>
      </c>
      <c r="DY118" s="27">
        <v>0</v>
      </c>
      <c r="DZ118" s="36">
        <v>0</v>
      </c>
      <c r="EA118" s="26">
        <v>0</v>
      </c>
      <c r="EB118" s="26">
        <v>0</v>
      </c>
      <c r="EC118" s="27">
        <v>0</v>
      </c>
      <c r="ED118" s="36">
        <v>3</v>
      </c>
      <c r="EE118" s="26">
        <v>875</v>
      </c>
      <c r="EF118" s="26">
        <v>875</v>
      </c>
      <c r="EG118" s="27">
        <v>34125</v>
      </c>
      <c r="EH118" s="36">
        <v>12</v>
      </c>
      <c r="EI118" s="26">
        <v>3500</v>
      </c>
      <c r="EJ118" s="26">
        <v>4375</v>
      </c>
      <c r="EK118" s="27">
        <v>30625</v>
      </c>
      <c r="EL118" s="36" cm="1">
        <f t="array" ref="EL118">+_xlfn.IFS(YEAR($A118)&gt;YEAR(EL$6),0,YEAR(EL$6)=YEAR($A118),13-MONTH($A118),AND(EK118&lt;$L118,YEAR(EL$6)=YEAR($B118)),IF(MONTH($B118)&lt;EK118/$M118,MONTH($B118),EK118/$M118),EK118&lt;$L118,EK118/$M118,YEAR(EL$6)=YEAR($B118),MONTH($B118),AND(YEAR(EL$6)&gt;YEAR($B118),NOT(ISBLANK($B118))),0,YEAR(EL$6)&gt;YEAR($A118),12,EL$6&lt;$A118,0,YEAR(EH$6)=YEAR($B118),0)</f>
        <v>12</v>
      </c>
      <c r="EM118" s="26">
        <f t="shared" si="10"/>
        <v>3500</v>
      </c>
      <c r="EN118" s="26">
        <f t="shared" si="11"/>
        <v>7875</v>
      </c>
      <c r="EO118" s="27">
        <f t="shared" si="12"/>
        <v>27125</v>
      </c>
      <c r="EP118" s="28">
        <f t="shared" si="13"/>
        <v>93</v>
      </c>
      <c r="EQ118" s="34">
        <f t="shared" si="14"/>
        <v>875</v>
      </c>
      <c r="ES118" s="21">
        <f>IFERROR(IF(VLOOKUP(D118,'DIV CHANGE'!A:D,3,FALSE)="", E118, VLOOKUP(D118,'DIV CHANGE'!A:D,3,FALSE)), E118)</f>
        <v>2</v>
      </c>
      <c r="ET118" s="21" t="str">
        <f t="shared" si="15"/>
        <v>SAME</v>
      </c>
      <c r="EU118" s="29">
        <v>45203</v>
      </c>
    </row>
    <row r="119" spans="1:151" ht="12.75">
      <c r="A119" s="29">
        <v>45531</v>
      </c>
      <c r="C119" s="77"/>
      <c r="D119" s="21" t="s">
        <v>259</v>
      </c>
      <c r="E119" s="21">
        <v>2</v>
      </c>
      <c r="F119" s="21" t="s">
        <v>100</v>
      </c>
      <c r="G119" s="21" t="s">
        <v>260</v>
      </c>
      <c r="H119" s="55">
        <v>14897.93</v>
      </c>
      <c r="I119" s="22">
        <v>5</v>
      </c>
      <c r="J119" s="56">
        <f>H119*0.1</f>
        <v>1489.7930000000001</v>
      </c>
      <c r="K119" s="56">
        <v>0</v>
      </c>
      <c r="L119" s="25">
        <f t="shared" si="8"/>
        <v>2681.6274000000003</v>
      </c>
      <c r="M119" s="37">
        <f t="shared" si="9"/>
        <v>223.46895000000004</v>
      </c>
      <c r="N119" s="36"/>
      <c r="O119" s="26"/>
      <c r="P119" s="26"/>
      <c r="Q119" s="27"/>
      <c r="R119" s="36"/>
      <c r="S119" s="26"/>
      <c r="T119" s="26"/>
      <c r="U119" s="27"/>
      <c r="V119" s="36"/>
      <c r="W119" s="26"/>
      <c r="X119" s="26"/>
      <c r="Y119" s="27"/>
      <c r="Z119" s="36"/>
      <c r="AA119" s="26"/>
      <c r="AB119" s="26"/>
      <c r="AC119" s="27"/>
      <c r="AD119" s="36"/>
      <c r="AE119" s="26"/>
      <c r="AF119" s="26"/>
      <c r="AG119" s="27"/>
      <c r="AH119" s="36"/>
      <c r="AI119" s="26"/>
      <c r="AJ119" s="26"/>
      <c r="AK119" s="27"/>
      <c r="AL119" s="36"/>
      <c r="AM119" s="26"/>
      <c r="AN119" s="26"/>
      <c r="AO119" s="27"/>
      <c r="AP119" s="36"/>
      <c r="AQ119" s="26"/>
      <c r="AR119" s="26"/>
      <c r="AS119" s="27"/>
      <c r="AT119" s="36"/>
      <c r="AU119" s="26"/>
      <c r="AV119" s="26"/>
      <c r="AW119" s="27"/>
      <c r="AX119" s="36"/>
      <c r="AY119" s="26"/>
      <c r="AZ119" s="26"/>
      <c r="BA119" s="27"/>
      <c r="BB119" s="36"/>
      <c r="BC119" s="26"/>
      <c r="BD119" s="26"/>
      <c r="BE119" s="27"/>
      <c r="BF119" s="36"/>
      <c r="BG119" s="26"/>
      <c r="BH119" s="26"/>
      <c r="BI119" s="27"/>
      <c r="BJ119" s="36"/>
      <c r="BK119" s="26"/>
      <c r="BL119" s="26"/>
      <c r="BM119" s="27"/>
      <c r="BN119" s="36"/>
      <c r="BO119" s="26"/>
      <c r="BP119" s="26"/>
      <c r="BQ119" s="27"/>
      <c r="BR119" s="36"/>
      <c r="BS119" s="26"/>
      <c r="BT119" s="26"/>
      <c r="BU119" s="27"/>
      <c r="BV119" s="36"/>
      <c r="BW119" s="26"/>
      <c r="BX119" s="26"/>
      <c r="BY119" s="27"/>
      <c r="BZ119" s="36"/>
      <c r="CA119" s="26"/>
      <c r="CB119" s="26"/>
      <c r="CC119" s="27"/>
      <c r="CD119" s="36"/>
      <c r="CE119" s="26"/>
      <c r="CF119" s="26"/>
      <c r="CG119" s="27"/>
      <c r="CH119" s="36"/>
      <c r="CI119" s="26"/>
      <c r="CJ119" s="26"/>
      <c r="CK119" s="27"/>
      <c r="CL119" s="36"/>
      <c r="CM119" s="26"/>
      <c r="CN119" s="26"/>
      <c r="CO119" s="27"/>
      <c r="CP119" s="36"/>
      <c r="CQ119" s="26"/>
      <c r="CR119" s="26"/>
      <c r="CS119" s="27"/>
      <c r="CT119" s="36"/>
      <c r="CU119" s="26"/>
      <c r="CV119" s="26"/>
      <c r="CW119" s="27"/>
      <c r="CX119" s="36"/>
      <c r="CY119" s="26"/>
      <c r="CZ119" s="26"/>
      <c r="DA119" s="27"/>
      <c r="DB119" s="36"/>
      <c r="DC119" s="26"/>
      <c r="DD119" s="26"/>
      <c r="DE119" s="27"/>
      <c r="DF119" s="36"/>
      <c r="DG119" s="26"/>
      <c r="DH119" s="26"/>
      <c r="DI119" s="27"/>
      <c r="DJ119" s="36"/>
      <c r="DK119" s="26"/>
      <c r="DL119" s="26"/>
      <c r="DM119" s="27"/>
      <c r="DN119" s="36"/>
      <c r="DO119" s="26"/>
      <c r="DP119" s="26"/>
      <c r="DQ119" s="27"/>
      <c r="DR119" s="36"/>
      <c r="DS119" s="26"/>
      <c r="DT119" s="26"/>
      <c r="DU119" s="27"/>
      <c r="DV119" s="36"/>
      <c r="DW119" s="26"/>
      <c r="DX119" s="26"/>
      <c r="DY119" s="27"/>
      <c r="DZ119" s="36"/>
      <c r="EA119" s="26"/>
      <c r="EB119" s="26"/>
      <c r="EC119" s="27"/>
      <c r="ED119" s="36">
        <v>0</v>
      </c>
      <c r="EE119" s="26">
        <v>0</v>
      </c>
      <c r="EF119" s="26">
        <v>0</v>
      </c>
      <c r="EG119" s="27">
        <v>0</v>
      </c>
      <c r="EH119" s="36">
        <v>4</v>
      </c>
      <c r="EI119" s="26">
        <v>893.87580000000014</v>
      </c>
      <c r="EJ119" s="26">
        <v>893.87580000000014</v>
      </c>
      <c r="EK119" s="27">
        <v>12514.26</v>
      </c>
      <c r="EL119" s="36" cm="1">
        <f t="array" ref="EL119">+_xlfn.IFS(YEAR($A119)&gt;YEAR(EL$6),0,YEAR(EL$6)=YEAR($A119),13-MONTH($A119),AND(EK119&lt;$L119,YEAR(EL$6)=YEAR($B119)),IF(MONTH($B119)&lt;EK119/$M119,MONTH($B119),EK119/$M119),EK119&lt;$L119,EK119/$M119,YEAR(EL$6)=YEAR($B119),MONTH($B119),AND(YEAR(EL$6)&gt;YEAR($B119),NOT(ISBLANK($B119))),0,YEAR(EL$6)&gt;YEAR($A119),12,EL$6&lt;$A119,0,YEAR(EH$6)=YEAR($B119),0)</f>
        <v>12</v>
      </c>
      <c r="EM119" s="26">
        <f t="shared" si="10"/>
        <v>2681.6274000000003</v>
      </c>
      <c r="EN119" s="26">
        <f t="shared" si="11"/>
        <v>3575.5032000000006</v>
      </c>
      <c r="EO119" s="27">
        <f t="shared" si="12"/>
        <v>9832.6299999999992</v>
      </c>
      <c r="EP119" s="28">
        <f t="shared" si="13"/>
        <v>43.999982995400472</v>
      </c>
      <c r="EQ119" s="34">
        <f t="shared" si="14"/>
        <v>670.40685000000008</v>
      </c>
      <c r="ES119" s="21">
        <f>IFERROR(IF(VLOOKUP(D119,'DIV CHANGE'!A:D,3,FALSE)="", E119, VLOOKUP(D119,'DIV CHANGE'!A:D,3,FALSE)), E119)</f>
        <v>2</v>
      </c>
      <c r="ET119" s="21" t="str">
        <f t="shared" si="15"/>
        <v>SAME</v>
      </c>
      <c r="EU119" s="29">
        <v>45531</v>
      </c>
    </row>
    <row r="120" spans="1:151" ht="12.75">
      <c r="A120" s="29">
        <v>44013</v>
      </c>
      <c r="B120" s="24"/>
      <c r="C120" s="35">
        <v>571</v>
      </c>
      <c r="D120" s="21" t="s">
        <v>261</v>
      </c>
      <c r="E120" s="21">
        <v>9</v>
      </c>
      <c r="F120" s="21" t="s">
        <v>103</v>
      </c>
      <c r="G120" s="21" t="s">
        <v>262</v>
      </c>
      <c r="H120" s="23">
        <v>3364.69</v>
      </c>
      <c r="I120" s="22">
        <v>5</v>
      </c>
      <c r="J120" s="25">
        <v>0</v>
      </c>
      <c r="K120" s="25">
        <v>0</v>
      </c>
      <c r="L120" s="25">
        <f t="shared" si="8"/>
        <v>672.93799999999999</v>
      </c>
      <c r="M120" s="37">
        <f t="shared" si="9"/>
        <v>56.078166666666668</v>
      </c>
      <c r="N120" s="36">
        <v>0</v>
      </c>
      <c r="O120" s="26">
        <v>0</v>
      </c>
      <c r="P120" s="26">
        <v>0</v>
      </c>
      <c r="Q120" s="27">
        <v>0</v>
      </c>
      <c r="R120" s="36">
        <v>0</v>
      </c>
      <c r="S120" s="26">
        <v>0</v>
      </c>
      <c r="T120" s="26">
        <v>0</v>
      </c>
      <c r="U120" s="27">
        <v>0</v>
      </c>
      <c r="V120" s="36">
        <v>0</v>
      </c>
      <c r="W120" s="26">
        <v>0</v>
      </c>
      <c r="X120" s="26">
        <v>0</v>
      </c>
      <c r="Y120" s="27">
        <v>0</v>
      </c>
      <c r="Z120" s="36">
        <v>0</v>
      </c>
      <c r="AA120" s="26">
        <v>0</v>
      </c>
      <c r="AB120" s="26">
        <v>0</v>
      </c>
      <c r="AC120" s="27">
        <v>0</v>
      </c>
      <c r="AD120" s="36">
        <v>0</v>
      </c>
      <c r="AE120" s="26">
        <v>0</v>
      </c>
      <c r="AF120" s="26">
        <v>0</v>
      </c>
      <c r="AG120" s="27">
        <v>0</v>
      </c>
      <c r="AH120" s="36">
        <v>0</v>
      </c>
      <c r="AI120" s="26">
        <v>0</v>
      </c>
      <c r="AJ120" s="26">
        <v>0</v>
      </c>
      <c r="AK120" s="27">
        <v>0</v>
      </c>
      <c r="AL120" s="36">
        <v>0</v>
      </c>
      <c r="AM120" s="26">
        <v>0</v>
      </c>
      <c r="AN120" s="26">
        <v>0</v>
      </c>
      <c r="AO120" s="27">
        <v>0</v>
      </c>
      <c r="AP120" s="36">
        <v>0</v>
      </c>
      <c r="AQ120" s="26">
        <v>0</v>
      </c>
      <c r="AR120" s="26">
        <v>0</v>
      </c>
      <c r="AS120" s="27">
        <v>0</v>
      </c>
      <c r="AT120" s="36">
        <v>0</v>
      </c>
      <c r="AU120" s="26">
        <v>0</v>
      </c>
      <c r="AV120" s="26">
        <v>0</v>
      </c>
      <c r="AW120" s="27">
        <v>0</v>
      </c>
      <c r="AX120" s="36">
        <v>0</v>
      </c>
      <c r="AY120" s="26">
        <v>0</v>
      </c>
      <c r="AZ120" s="26">
        <v>0</v>
      </c>
      <c r="BA120" s="27">
        <v>0</v>
      </c>
      <c r="BB120" s="36">
        <v>0</v>
      </c>
      <c r="BC120" s="26">
        <v>0</v>
      </c>
      <c r="BD120" s="26">
        <v>0</v>
      </c>
      <c r="BE120" s="27">
        <v>0</v>
      </c>
      <c r="BF120" s="36">
        <v>0</v>
      </c>
      <c r="BG120" s="26">
        <v>0</v>
      </c>
      <c r="BH120" s="26">
        <v>0</v>
      </c>
      <c r="BI120" s="27">
        <v>0</v>
      </c>
      <c r="BJ120" s="36">
        <v>0</v>
      </c>
      <c r="BK120" s="26">
        <v>0</v>
      </c>
      <c r="BL120" s="26">
        <v>0</v>
      </c>
      <c r="BM120" s="27">
        <v>0</v>
      </c>
      <c r="BN120" s="36">
        <v>0</v>
      </c>
      <c r="BO120" s="26">
        <v>0</v>
      </c>
      <c r="BP120" s="26">
        <v>0</v>
      </c>
      <c r="BQ120" s="27">
        <v>0</v>
      </c>
      <c r="BR120" s="36">
        <v>0</v>
      </c>
      <c r="BS120" s="26">
        <v>0</v>
      </c>
      <c r="BT120" s="26">
        <v>0</v>
      </c>
      <c r="BU120" s="27">
        <v>0</v>
      </c>
      <c r="BV120" s="36">
        <v>0</v>
      </c>
      <c r="BW120" s="26">
        <v>0</v>
      </c>
      <c r="BX120" s="26">
        <v>0</v>
      </c>
      <c r="BY120" s="27">
        <v>0</v>
      </c>
      <c r="BZ120" s="36">
        <v>0</v>
      </c>
      <c r="CA120" s="26">
        <v>0</v>
      </c>
      <c r="CB120" s="26">
        <v>0</v>
      </c>
      <c r="CC120" s="27">
        <v>0</v>
      </c>
      <c r="CD120" s="36">
        <v>0</v>
      </c>
      <c r="CE120" s="26">
        <v>0</v>
      </c>
      <c r="CF120" s="26">
        <v>0</v>
      </c>
      <c r="CG120" s="27">
        <v>0</v>
      </c>
      <c r="CH120" s="36">
        <v>0</v>
      </c>
      <c r="CI120" s="26">
        <v>0</v>
      </c>
      <c r="CJ120" s="26">
        <v>0</v>
      </c>
      <c r="CK120" s="27">
        <v>0</v>
      </c>
      <c r="CL120" s="36">
        <v>0</v>
      </c>
      <c r="CM120" s="26">
        <v>0</v>
      </c>
      <c r="CN120" s="26">
        <v>0</v>
      </c>
      <c r="CO120" s="27">
        <v>0</v>
      </c>
      <c r="CP120" s="36">
        <v>0</v>
      </c>
      <c r="CQ120" s="26">
        <v>0</v>
      </c>
      <c r="CR120" s="26">
        <v>0</v>
      </c>
      <c r="CS120" s="27">
        <v>0</v>
      </c>
      <c r="CT120" s="36">
        <v>0</v>
      </c>
      <c r="CU120" s="26">
        <v>0</v>
      </c>
      <c r="CV120" s="26">
        <v>0</v>
      </c>
      <c r="CW120" s="27">
        <v>0</v>
      </c>
      <c r="CX120" s="36">
        <v>0</v>
      </c>
      <c r="CY120" s="26">
        <v>0</v>
      </c>
      <c r="CZ120" s="26">
        <v>0</v>
      </c>
      <c r="DA120" s="27">
        <v>0</v>
      </c>
      <c r="DB120" s="36">
        <v>0</v>
      </c>
      <c r="DC120" s="26">
        <v>0</v>
      </c>
      <c r="DD120" s="26">
        <v>0</v>
      </c>
      <c r="DE120" s="27">
        <v>0</v>
      </c>
      <c r="DF120" s="36">
        <v>0</v>
      </c>
      <c r="DG120" s="26">
        <v>0</v>
      </c>
      <c r="DH120" s="26">
        <v>0</v>
      </c>
      <c r="DI120" s="27">
        <v>0</v>
      </c>
      <c r="DJ120" s="36">
        <v>0</v>
      </c>
      <c r="DK120" s="26">
        <v>0</v>
      </c>
      <c r="DL120" s="26">
        <v>0</v>
      </c>
      <c r="DM120" s="27">
        <v>0</v>
      </c>
      <c r="DN120" s="36">
        <v>0</v>
      </c>
      <c r="DO120" s="26">
        <v>0</v>
      </c>
      <c r="DP120" s="26">
        <v>0</v>
      </c>
      <c r="DQ120" s="27">
        <v>0</v>
      </c>
      <c r="DR120" s="36">
        <v>6</v>
      </c>
      <c r="DS120" s="26">
        <v>336.46899999999999</v>
      </c>
      <c r="DT120" s="26">
        <v>336.46899999999999</v>
      </c>
      <c r="DU120" s="27">
        <v>3028.221</v>
      </c>
      <c r="DV120" s="36">
        <v>12</v>
      </c>
      <c r="DW120" s="26">
        <v>672.93799999999999</v>
      </c>
      <c r="DX120" s="26">
        <v>1009.4069999999999</v>
      </c>
      <c r="DY120" s="27">
        <v>2355.2830000000004</v>
      </c>
      <c r="DZ120" s="36">
        <v>12</v>
      </c>
      <c r="EA120" s="26">
        <v>672.93799999999999</v>
      </c>
      <c r="EB120" s="26">
        <v>1682.3449999999998</v>
      </c>
      <c r="EC120" s="27">
        <v>1682.3450000000003</v>
      </c>
      <c r="ED120" s="36">
        <v>12</v>
      </c>
      <c r="EE120" s="26">
        <v>672.93799999999999</v>
      </c>
      <c r="EF120" s="26">
        <v>2355.29</v>
      </c>
      <c r="EG120" s="27">
        <v>1009.4000000000001</v>
      </c>
      <c r="EH120" s="36">
        <v>12</v>
      </c>
      <c r="EI120" s="26">
        <v>672.93799999999999</v>
      </c>
      <c r="EJ120" s="26">
        <v>3028.2280000000001</v>
      </c>
      <c r="EK120" s="27">
        <v>336.46</v>
      </c>
      <c r="EL120" s="36" cm="1">
        <f t="array" ref="EL120">+_xlfn.IFS(YEAR($A120)&gt;YEAR(EL$6),0,YEAR(EL$6)=YEAR($A120),13-MONTH($A120),AND(EK120&lt;$L120,YEAR(EL$6)=YEAR($B120)),IF(MONTH($B120)&lt;EK120/$M120,MONTH($B120),EK120/$M120),EK120&lt;$L120,EK120/$M120,YEAR(EL$6)=YEAR($B120),MONTH($B120),AND(YEAR(EL$6)&gt;YEAR($B120),NOT(ISBLANK($B120))),0,YEAR(EL$6)&gt;YEAR($A120),12,EL$6&lt;$A120,0,YEAR(EH$6)=YEAR($B120),0)</f>
        <v>5.9998395097319515</v>
      </c>
      <c r="EM120" s="26">
        <f t="shared" si="10"/>
        <v>336.46</v>
      </c>
      <c r="EN120" s="26">
        <f t="shared" si="11"/>
        <v>3364.6880000000001</v>
      </c>
      <c r="EO120" s="27">
        <f t="shared" si="12"/>
        <v>0</v>
      </c>
      <c r="EP120" s="28">
        <f t="shared" si="13"/>
        <v>0</v>
      </c>
      <c r="EQ120" s="34">
        <f t="shared" si="14"/>
        <v>168.2345</v>
      </c>
      <c r="ES120" s="21">
        <f>IFERROR(IF(VLOOKUP(D120,'DIV CHANGE'!A:D,3,FALSE)="", E120, VLOOKUP(D120,'DIV CHANGE'!A:D,3,FALSE)), E120)</f>
        <v>9</v>
      </c>
      <c r="ET120" s="21" t="str">
        <f t="shared" si="15"/>
        <v>SAME</v>
      </c>
      <c r="EU120" s="29">
        <v>44013</v>
      </c>
    </row>
    <row r="121" spans="1:151" ht="12.75">
      <c r="A121" s="29">
        <v>44013</v>
      </c>
      <c r="B121" s="24"/>
      <c r="C121" s="35">
        <v>572</v>
      </c>
      <c r="D121" s="21" t="s">
        <v>263</v>
      </c>
      <c r="E121" s="21">
        <v>9</v>
      </c>
      <c r="F121" s="21" t="s">
        <v>103</v>
      </c>
      <c r="G121" s="21" t="s">
        <v>264</v>
      </c>
      <c r="H121" s="23">
        <v>3364.69</v>
      </c>
      <c r="I121" s="22">
        <v>5</v>
      </c>
      <c r="J121" s="25">
        <v>0</v>
      </c>
      <c r="K121" s="25">
        <v>0</v>
      </c>
      <c r="L121" s="25">
        <f t="shared" si="8"/>
        <v>672.93799999999999</v>
      </c>
      <c r="M121" s="37">
        <f t="shared" si="9"/>
        <v>56.078166666666668</v>
      </c>
      <c r="N121" s="36">
        <v>0</v>
      </c>
      <c r="O121" s="26">
        <v>0</v>
      </c>
      <c r="P121" s="26">
        <v>0</v>
      </c>
      <c r="Q121" s="27">
        <v>0</v>
      </c>
      <c r="R121" s="36">
        <v>0</v>
      </c>
      <c r="S121" s="26">
        <v>0</v>
      </c>
      <c r="T121" s="26">
        <v>0</v>
      </c>
      <c r="U121" s="27">
        <v>0</v>
      </c>
      <c r="V121" s="36">
        <v>0</v>
      </c>
      <c r="W121" s="26">
        <v>0</v>
      </c>
      <c r="X121" s="26">
        <v>0</v>
      </c>
      <c r="Y121" s="27">
        <v>0</v>
      </c>
      <c r="Z121" s="36">
        <v>0</v>
      </c>
      <c r="AA121" s="26">
        <v>0</v>
      </c>
      <c r="AB121" s="26">
        <v>0</v>
      </c>
      <c r="AC121" s="27">
        <v>0</v>
      </c>
      <c r="AD121" s="36">
        <v>0</v>
      </c>
      <c r="AE121" s="26">
        <v>0</v>
      </c>
      <c r="AF121" s="26">
        <v>0</v>
      </c>
      <c r="AG121" s="27">
        <v>0</v>
      </c>
      <c r="AH121" s="36">
        <v>0</v>
      </c>
      <c r="AI121" s="26">
        <v>0</v>
      </c>
      <c r="AJ121" s="26">
        <v>0</v>
      </c>
      <c r="AK121" s="27">
        <v>0</v>
      </c>
      <c r="AL121" s="36">
        <v>0</v>
      </c>
      <c r="AM121" s="26">
        <v>0</v>
      </c>
      <c r="AN121" s="26">
        <v>0</v>
      </c>
      <c r="AO121" s="27">
        <v>0</v>
      </c>
      <c r="AP121" s="36">
        <v>0</v>
      </c>
      <c r="AQ121" s="26">
        <v>0</v>
      </c>
      <c r="AR121" s="26">
        <v>0</v>
      </c>
      <c r="AS121" s="27">
        <v>0</v>
      </c>
      <c r="AT121" s="36">
        <v>0</v>
      </c>
      <c r="AU121" s="26">
        <v>0</v>
      </c>
      <c r="AV121" s="26">
        <v>0</v>
      </c>
      <c r="AW121" s="27">
        <v>0</v>
      </c>
      <c r="AX121" s="36">
        <v>0</v>
      </c>
      <c r="AY121" s="26">
        <v>0</v>
      </c>
      <c r="AZ121" s="26">
        <v>0</v>
      </c>
      <c r="BA121" s="27">
        <v>0</v>
      </c>
      <c r="BB121" s="36">
        <v>0</v>
      </c>
      <c r="BC121" s="26">
        <v>0</v>
      </c>
      <c r="BD121" s="26">
        <v>0</v>
      </c>
      <c r="BE121" s="27">
        <v>0</v>
      </c>
      <c r="BF121" s="36">
        <v>0</v>
      </c>
      <c r="BG121" s="26">
        <v>0</v>
      </c>
      <c r="BH121" s="26">
        <v>0</v>
      </c>
      <c r="BI121" s="27">
        <v>0</v>
      </c>
      <c r="BJ121" s="36">
        <v>0</v>
      </c>
      <c r="BK121" s="26">
        <v>0</v>
      </c>
      <c r="BL121" s="26">
        <v>0</v>
      </c>
      <c r="BM121" s="27">
        <v>0</v>
      </c>
      <c r="BN121" s="36">
        <v>0</v>
      </c>
      <c r="BO121" s="26">
        <v>0</v>
      </c>
      <c r="BP121" s="26">
        <v>0</v>
      </c>
      <c r="BQ121" s="27">
        <v>0</v>
      </c>
      <c r="BR121" s="36">
        <v>0</v>
      </c>
      <c r="BS121" s="26">
        <v>0</v>
      </c>
      <c r="BT121" s="26">
        <v>0</v>
      </c>
      <c r="BU121" s="27">
        <v>0</v>
      </c>
      <c r="BV121" s="36">
        <v>0</v>
      </c>
      <c r="BW121" s="26">
        <v>0</v>
      </c>
      <c r="BX121" s="26">
        <v>0</v>
      </c>
      <c r="BY121" s="27">
        <v>0</v>
      </c>
      <c r="BZ121" s="36">
        <v>0</v>
      </c>
      <c r="CA121" s="26">
        <v>0</v>
      </c>
      <c r="CB121" s="26">
        <v>0</v>
      </c>
      <c r="CC121" s="27">
        <v>0</v>
      </c>
      <c r="CD121" s="36">
        <v>0</v>
      </c>
      <c r="CE121" s="26">
        <v>0</v>
      </c>
      <c r="CF121" s="26">
        <v>0</v>
      </c>
      <c r="CG121" s="27">
        <v>0</v>
      </c>
      <c r="CH121" s="36">
        <v>0</v>
      </c>
      <c r="CI121" s="26">
        <v>0</v>
      </c>
      <c r="CJ121" s="26">
        <v>0</v>
      </c>
      <c r="CK121" s="27">
        <v>0</v>
      </c>
      <c r="CL121" s="36">
        <v>0</v>
      </c>
      <c r="CM121" s="26">
        <v>0</v>
      </c>
      <c r="CN121" s="26">
        <v>0</v>
      </c>
      <c r="CO121" s="27">
        <v>0</v>
      </c>
      <c r="CP121" s="36">
        <v>0</v>
      </c>
      <c r="CQ121" s="26">
        <v>0</v>
      </c>
      <c r="CR121" s="26">
        <v>0</v>
      </c>
      <c r="CS121" s="27">
        <v>0</v>
      </c>
      <c r="CT121" s="36">
        <v>0</v>
      </c>
      <c r="CU121" s="26">
        <v>0</v>
      </c>
      <c r="CV121" s="26">
        <v>0</v>
      </c>
      <c r="CW121" s="27">
        <v>0</v>
      </c>
      <c r="CX121" s="36">
        <v>0</v>
      </c>
      <c r="CY121" s="26">
        <v>0</v>
      </c>
      <c r="CZ121" s="26">
        <v>0</v>
      </c>
      <c r="DA121" s="27">
        <v>0</v>
      </c>
      <c r="DB121" s="36">
        <v>0</v>
      </c>
      <c r="DC121" s="26">
        <v>0</v>
      </c>
      <c r="DD121" s="26">
        <v>0</v>
      </c>
      <c r="DE121" s="27">
        <v>0</v>
      </c>
      <c r="DF121" s="36">
        <v>0</v>
      </c>
      <c r="DG121" s="26">
        <v>0</v>
      </c>
      <c r="DH121" s="26">
        <v>0</v>
      </c>
      <c r="DI121" s="27">
        <v>0</v>
      </c>
      <c r="DJ121" s="36">
        <v>0</v>
      </c>
      <c r="DK121" s="26">
        <v>0</v>
      </c>
      <c r="DL121" s="26">
        <v>0</v>
      </c>
      <c r="DM121" s="27">
        <v>0</v>
      </c>
      <c r="DN121" s="36">
        <v>0</v>
      </c>
      <c r="DO121" s="26">
        <v>0</v>
      </c>
      <c r="DP121" s="26">
        <v>0</v>
      </c>
      <c r="DQ121" s="27">
        <v>0</v>
      </c>
      <c r="DR121" s="36">
        <v>6</v>
      </c>
      <c r="DS121" s="26">
        <v>336.46899999999999</v>
      </c>
      <c r="DT121" s="26">
        <v>336.46899999999999</v>
      </c>
      <c r="DU121" s="27">
        <v>3028.221</v>
      </c>
      <c r="DV121" s="36">
        <v>12</v>
      </c>
      <c r="DW121" s="26">
        <v>672.93799999999999</v>
      </c>
      <c r="DX121" s="26">
        <v>1009.4069999999999</v>
      </c>
      <c r="DY121" s="27">
        <v>2355.2830000000004</v>
      </c>
      <c r="DZ121" s="36">
        <v>12</v>
      </c>
      <c r="EA121" s="26">
        <v>672.93799999999999</v>
      </c>
      <c r="EB121" s="26">
        <v>1682.3449999999998</v>
      </c>
      <c r="EC121" s="27">
        <v>1682.3450000000003</v>
      </c>
      <c r="ED121" s="36">
        <v>12</v>
      </c>
      <c r="EE121" s="26">
        <v>672.93799999999999</v>
      </c>
      <c r="EF121" s="26">
        <v>2355.29</v>
      </c>
      <c r="EG121" s="27">
        <v>1009.4000000000001</v>
      </c>
      <c r="EH121" s="36">
        <v>12</v>
      </c>
      <c r="EI121" s="26">
        <v>672.93799999999999</v>
      </c>
      <c r="EJ121" s="26">
        <v>3028.2280000000001</v>
      </c>
      <c r="EK121" s="27">
        <v>336.46</v>
      </c>
      <c r="EL121" s="36" cm="1">
        <f t="array" ref="EL121">+_xlfn.IFS(YEAR($A121)&gt;YEAR(EL$6),0,YEAR(EL$6)=YEAR($A121),13-MONTH($A121),AND(EK121&lt;$L121,YEAR(EL$6)=YEAR($B121)),IF(MONTH($B121)&lt;EK121/$M121,MONTH($B121),EK121/$M121),EK121&lt;$L121,EK121/$M121,YEAR(EL$6)=YEAR($B121),MONTH($B121),AND(YEAR(EL$6)&gt;YEAR($B121),NOT(ISBLANK($B121))),0,YEAR(EL$6)&gt;YEAR($A121),12,EL$6&lt;$A121,0,YEAR(EH$6)=YEAR($B121),0)</f>
        <v>5.9998395097319515</v>
      </c>
      <c r="EM121" s="26">
        <f t="shared" si="10"/>
        <v>336.46</v>
      </c>
      <c r="EN121" s="26">
        <f t="shared" si="11"/>
        <v>3364.6880000000001</v>
      </c>
      <c r="EO121" s="27">
        <f t="shared" si="12"/>
        <v>0</v>
      </c>
      <c r="EP121" s="28">
        <f t="shared" si="13"/>
        <v>0</v>
      </c>
      <c r="EQ121" s="34">
        <f t="shared" si="14"/>
        <v>168.2345</v>
      </c>
      <c r="ES121" s="21">
        <f>IFERROR(IF(VLOOKUP(D121,'DIV CHANGE'!A:D,3,FALSE)="", E121, VLOOKUP(D121,'DIV CHANGE'!A:D,3,FALSE)), E121)</f>
        <v>9</v>
      </c>
      <c r="ET121" s="21" t="str">
        <f t="shared" si="15"/>
        <v>SAME</v>
      </c>
      <c r="EU121" s="29">
        <v>44013</v>
      </c>
    </row>
    <row r="122" spans="1:151" ht="12.75">
      <c r="A122" s="29">
        <v>44013</v>
      </c>
      <c r="B122" s="24"/>
      <c r="C122" s="35">
        <v>573</v>
      </c>
      <c r="D122" s="21" t="s">
        <v>265</v>
      </c>
      <c r="E122" s="21">
        <v>9</v>
      </c>
      <c r="F122" s="21" t="s">
        <v>103</v>
      </c>
      <c r="G122" s="21" t="s">
        <v>266</v>
      </c>
      <c r="H122" s="23">
        <v>1682.3500000000001</v>
      </c>
      <c r="I122" s="22">
        <v>5</v>
      </c>
      <c r="J122" s="25">
        <v>0</v>
      </c>
      <c r="K122" s="25">
        <v>0</v>
      </c>
      <c r="L122" s="25">
        <f t="shared" si="8"/>
        <v>336.47</v>
      </c>
      <c r="M122" s="37">
        <f t="shared" si="9"/>
        <v>28.03916666666667</v>
      </c>
      <c r="N122" s="36">
        <v>0</v>
      </c>
      <c r="O122" s="26">
        <v>0</v>
      </c>
      <c r="P122" s="26">
        <v>0</v>
      </c>
      <c r="Q122" s="27">
        <v>0</v>
      </c>
      <c r="R122" s="36">
        <v>0</v>
      </c>
      <c r="S122" s="26">
        <v>0</v>
      </c>
      <c r="T122" s="26">
        <v>0</v>
      </c>
      <c r="U122" s="27">
        <v>0</v>
      </c>
      <c r="V122" s="36">
        <v>0</v>
      </c>
      <c r="W122" s="26">
        <v>0</v>
      </c>
      <c r="X122" s="26">
        <v>0</v>
      </c>
      <c r="Y122" s="27">
        <v>0</v>
      </c>
      <c r="Z122" s="36">
        <v>0</v>
      </c>
      <c r="AA122" s="26">
        <v>0</v>
      </c>
      <c r="AB122" s="26">
        <v>0</v>
      </c>
      <c r="AC122" s="27">
        <v>0</v>
      </c>
      <c r="AD122" s="36">
        <v>0</v>
      </c>
      <c r="AE122" s="26">
        <v>0</v>
      </c>
      <c r="AF122" s="26">
        <v>0</v>
      </c>
      <c r="AG122" s="27">
        <v>0</v>
      </c>
      <c r="AH122" s="36">
        <v>0</v>
      </c>
      <c r="AI122" s="26">
        <v>0</v>
      </c>
      <c r="AJ122" s="26">
        <v>0</v>
      </c>
      <c r="AK122" s="27">
        <v>0</v>
      </c>
      <c r="AL122" s="36">
        <v>0</v>
      </c>
      <c r="AM122" s="26">
        <v>0</v>
      </c>
      <c r="AN122" s="26">
        <v>0</v>
      </c>
      <c r="AO122" s="27">
        <v>0</v>
      </c>
      <c r="AP122" s="36">
        <v>0</v>
      </c>
      <c r="AQ122" s="26">
        <v>0</v>
      </c>
      <c r="AR122" s="26">
        <v>0</v>
      </c>
      <c r="AS122" s="27">
        <v>0</v>
      </c>
      <c r="AT122" s="36">
        <v>0</v>
      </c>
      <c r="AU122" s="26">
        <v>0</v>
      </c>
      <c r="AV122" s="26">
        <v>0</v>
      </c>
      <c r="AW122" s="27">
        <v>0</v>
      </c>
      <c r="AX122" s="36">
        <v>0</v>
      </c>
      <c r="AY122" s="26">
        <v>0</v>
      </c>
      <c r="AZ122" s="26">
        <v>0</v>
      </c>
      <c r="BA122" s="27">
        <v>0</v>
      </c>
      <c r="BB122" s="36">
        <v>0</v>
      </c>
      <c r="BC122" s="26">
        <v>0</v>
      </c>
      <c r="BD122" s="26">
        <v>0</v>
      </c>
      <c r="BE122" s="27">
        <v>0</v>
      </c>
      <c r="BF122" s="36">
        <v>0</v>
      </c>
      <c r="BG122" s="26">
        <v>0</v>
      </c>
      <c r="BH122" s="26">
        <v>0</v>
      </c>
      <c r="BI122" s="27">
        <v>0</v>
      </c>
      <c r="BJ122" s="36">
        <v>0</v>
      </c>
      <c r="BK122" s="26">
        <v>0</v>
      </c>
      <c r="BL122" s="26">
        <v>0</v>
      </c>
      <c r="BM122" s="27">
        <v>0</v>
      </c>
      <c r="BN122" s="36">
        <v>0</v>
      </c>
      <c r="BO122" s="26">
        <v>0</v>
      </c>
      <c r="BP122" s="26">
        <v>0</v>
      </c>
      <c r="BQ122" s="27">
        <v>0</v>
      </c>
      <c r="BR122" s="36">
        <v>0</v>
      </c>
      <c r="BS122" s="26">
        <v>0</v>
      </c>
      <c r="BT122" s="26">
        <v>0</v>
      </c>
      <c r="BU122" s="27">
        <v>0</v>
      </c>
      <c r="BV122" s="36">
        <v>0</v>
      </c>
      <c r="BW122" s="26">
        <v>0</v>
      </c>
      <c r="BX122" s="26">
        <v>0</v>
      </c>
      <c r="BY122" s="27">
        <v>0</v>
      </c>
      <c r="BZ122" s="36">
        <v>0</v>
      </c>
      <c r="CA122" s="26">
        <v>0</v>
      </c>
      <c r="CB122" s="26">
        <v>0</v>
      </c>
      <c r="CC122" s="27">
        <v>0</v>
      </c>
      <c r="CD122" s="36">
        <v>0</v>
      </c>
      <c r="CE122" s="26">
        <v>0</v>
      </c>
      <c r="CF122" s="26">
        <v>0</v>
      </c>
      <c r="CG122" s="27">
        <v>0</v>
      </c>
      <c r="CH122" s="36">
        <v>0</v>
      </c>
      <c r="CI122" s="26">
        <v>0</v>
      </c>
      <c r="CJ122" s="26">
        <v>0</v>
      </c>
      <c r="CK122" s="27">
        <v>0</v>
      </c>
      <c r="CL122" s="36">
        <v>0</v>
      </c>
      <c r="CM122" s="26">
        <v>0</v>
      </c>
      <c r="CN122" s="26">
        <v>0</v>
      </c>
      <c r="CO122" s="27">
        <v>0</v>
      </c>
      <c r="CP122" s="36">
        <v>0</v>
      </c>
      <c r="CQ122" s="26">
        <v>0</v>
      </c>
      <c r="CR122" s="26">
        <v>0</v>
      </c>
      <c r="CS122" s="27">
        <v>0</v>
      </c>
      <c r="CT122" s="36">
        <v>0</v>
      </c>
      <c r="CU122" s="26">
        <v>0</v>
      </c>
      <c r="CV122" s="26">
        <v>0</v>
      </c>
      <c r="CW122" s="27">
        <v>0</v>
      </c>
      <c r="CX122" s="36">
        <v>0</v>
      </c>
      <c r="CY122" s="26">
        <v>0</v>
      </c>
      <c r="CZ122" s="26">
        <v>0</v>
      </c>
      <c r="DA122" s="27">
        <v>0</v>
      </c>
      <c r="DB122" s="36">
        <v>0</v>
      </c>
      <c r="DC122" s="26">
        <v>0</v>
      </c>
      <c r="DD122" s="26">
        <v>0</v>
      </c>
      <c r="DE122" s="27">
        <v>0</v>
      </c>
      <c r="DF122" s="36">
        <v>0</v>
      </c>
      <c r="DG122" s="26">
        <v>0</v>
      </c>
      <c r="DH122" s="26">
        <v>0</v>
      </c>
      <c r="DI122" s="27">
        <v>0</v>
      </c>
      <c r="DJ122" s="36">
        <v>0</v>
      </c>
      <c r="DK122" s="26">
        <v>0</v>
      </c>
      <c r="DL122" s="26">
        <v>0</v>
      </c>
      <c r="DM122" s="27">
        <v>0</v>
      </c>
      <c r="DN122" s="36">
        <v>0</v>
      </c>
      <c r="DO122" s="26">
        <v>0</v>
      </c>
      <c r="DP122" s="26">
        <v>0</v>
      </c>
      <c r="DQ122" s="27">
        <v>0</v>
      </c>
      <c r="DR122" s="36">
        <v>6</v>
      </c>
      <c r="DS122" s="26">
        <v>168.23500000000001</v>
      </c>
      <c r="DT122" s="26">
        <v>168.23500000000001</v>
      </c>
      <c r="DU122" s="27">
        <v>1514.1150000000002</v>
      </c>
      <c r="DV122" s="36">
        <v>12</v>
      </c>
      <c r="DW122" s="26">
        <v>336.47</v>
      </c>
      <c r="DX122" s="26">
        <v>504.70500000000004</v>
      </c>
      <c r="DY122" s="27">
        <v>1177.645</v>
      </c>
      <c r="DZ122" s="36">
        <v>12</v>
      </c>
      <c r="EA122" s="26">
        <v>336.47</v>
      </c>
      <c r="EB122" s="26">
        <v>841.17500000000007</v>
      </c>
      <c r="EC122" s="27">
        <v>841.17500000000007</v>
      </c>
      <c r="ED122" s="36">
        <v>12</v>
      </c>
      <c r="EE122" s="26">
        <v>336.47</v>
      </c>
      <c r="EF122" s="26">
        <v>1177.6500000000001</v>
      </c>
      <c r="EG122" s="27">
        <v>504.70000000000005</v>
      </c>
      <c r="EH122" s="36">
        <v>12</v>
      </c>
      <c r="EI122" s="26">
        <v>336.47</v>
      </c>
      <c r="EJ122" s="26">
        <v>1514.1200000000001</v>
      </c>
      <c r="EK122" s="27">
        <v>168.23</v>
      </c>
      <c r="EL122" s="36" cm="1">
        <f t="array" ref="EL122">+_xlfn.IFS(YEAR($A122)&gt;YEAR(EL$6),0,YEAR(EL$6)=YEAR($A122),13-MONTH($A122),AND(EK122&lt;$L122,YEAR(EL$6)=YEAR($B122)),IF(MONTH($B122)&lt;EK122/$M122,MONTH($B122),EK122/$M122),EK122&lt;$L122,EK122/$M122,YEAR(EL$6)=YEAR($B122),MONTH($B122),AND(YEAR(EL$6)&gt;YEAR($B122),NOT(ISBLANK($B122))),0,YEAR(EL$6)&gt;YEAR($A122),12,EL$6&lt;$A122,0,YEAR(EH$6)=YEAR($B122),0)</f>
        <v>5.9998216780099254</v>
      </c>
      <c r="EM122" s="26">
        <f t="shared" si="10"/>
        <v>168.23</v>
      </c>
      <c r="EN122" s="26">
        <f t="shared" si="11"/>
        <v>1682.3500000000001</v>
      </c>
      <c r="EO122" s="27">
        <f t="shared" si="12"/>
        <v>0</v>
      </c>
      <c r="EP122" s="28">
        <f t="shared" si="13"/>
        <v>0</v>
      </c>
      <c r="EQ122" s="34">
        <f t="shared" si="14"/>
        <v>84.117500000000007</v>
      </c>
      <c r="ES122" s="21">
        <f>IFERROR(IF(VLOOKUP(D122,'DIV CHANGE'!A:D,3,FALSE)="", E122, VLOOKUP(D122,'DIV CHANGE'!A:D,3,FALSE)), E122)</f>
        <v>9</v>
      </c>
      <c r="ET122" s="21" t="str">
        <f t="shared" si="15"/>
        <v>SAME</v>
      </c>
      <c r="EU122" s="29">
        <v>44013</v>
      </c>
    </row>
    <row r="123" spans="1:151" ht="12.75">
      <c r="A123" s="29">
        <v>44013</v>
      </c>
      <c r="B123" s="24"/>
      <c r="C123" s="35">
        <v>574</v>
      </c>
      <c r="D123" s="21" t="s">
        <v>267</v>
      </c>
      <c r="E123" s="21">
        <v>9</v>
      </c>
      <c r="F123" s="21" t="s">
        <v>103</v>
      </c>
      <c r="G123" s="21" t="s">
        <v>264</v>
      </c>
      <c r="H123" s="23">
        <v>2272.12</v>
      </c>
      <c r="I123" s="22">
        <v>5</v>
      </c>
      <c r="J123" s="25">
        <v>0</v>
      </c>
      <c r="K123" s="25">
        <v>0</v>
      </c>
      <c r="L123" s="25">
        <f t="shared" si="8"/>
        <v>454.42399999999998</v>
      </c>
      <c r="M123" s="37">
        <f t="shared" si="9"/>
        <v>37.868666666666662</v>
      </c>
      <c r="N123" s="36">
        <v>0</v>
      </c>
      <c r="O123" s="26">
        <v>0</v>
      </c>
      <c r="P123" s="26">
        <v>0</v>
      </c>
      <c r="Q123" s="27">
        <v>0</v>
      </c>
      <c r="R123" s="36">
        <v>0</v>
      </c>
      <c r="S123" s="26">
        <v>0</v>
      </c>
      <c r="T123" s="26">
        <v>0</v>
      </c>
      <c r="U123" s="27">
        <v>0</v>
      </c>
      <c r="V123" s="36">
        <v>0</v>
      </c>
      <c r="W123" s="26">
        <v>0</v>
      </c>
      <c r="X123" s="26">
        <v>0</v>
      </c>
      <c r="Y123" s="27">
        <v>0</v>
      </c>
      <c r="Z123" s="36">
        <v>0</v>
      </c>
      <c r="AA123" s="26">
        <v>0</v>
      </c>
      <c r="AB123" s="26">
        <v>0</v>
      </c>
      <c r="AC123" s="27">
        <v>0</v>
      </c>
      <c r="AD123" s="36">
        <v>0</v>
      </c>
      <c r="AE123" s="26">
        <v>0</v>
      </c>
      <c r="AF123" s="26">
        <v>0</v>
      </c>
      <c r="AG123" s="27">
        <v>0</v>
      </c>
      <c r="AH123" s="36">
        <v>0</v>
      </c>
      <c r="AI123" s="26">
        <v>0</v>
      </c>
      <c r="AJ123" s="26">
        <v>0</v>
      </c>
      <c r="AK123" s="27">
        <v>0</v>
      </c>
      <c r="AL123" s="36">
        <v>0</v>
      </c>
      <c r="AM123" s="26">
        <v>0</v>
      </c>
      <c r="AN123" s="26">
        <v>0</v>
      </c>
      <c r="AO123" s="27">
        <v>0</v>
      </c>
      <c r="AP123" s="36">
        <v>0</v>
      </c>
      <c r="AQ123" s="26">
        <v>0</v>
      </c>
      <c r="AR123" s="26">
        <v>0</v>
      </c>
      <c r="AS123" s="27">
        <v>0</v>
      </c>
      <c r="AT123" s="36">
        <v>0</v>
      </c>
      <c r="AU123" s="26">
        <v>0</v>
      </c>
      <c r="AV123" s="26">
        <v>0</v>
      </c>
      <c r="AW123" s="27">
        <v>0</v>
      </c>
      <c r="AX123" s="36">
        <v>0</v>
      </c>
      <c r="AY123" s="26">
        <v>0</v>
      </c>
      <c r="AZ123" s="26">
        <v>0</v>
      </c>
      <c r="BA123" s="27">
        <v>0</v>
      </c>
      <c r="BB123" s="36">
        <v>0</v>
      </c>
      <c r="BC123" s="26">
        <v>0</v>
      </c>
      <c r="BD123" s="26">
        <v>0</v>
      </c>
      <c r="BE123" s="27">
        <v>0</v>
      </c>
      <c r="BF123" s="36">
        <v>0</v>
      </c>
      <c r="BG123" s="26">
        <v>0</v>
      </c>
      <c r="BH123" s="26">
        <v>0</v>
      </c>
      <c r="BI123" s="27">
        <v>0</v>
      </c>
      <c r="BJ123" s="36">
        <v>0</v>
      </c>
      <c r="BK123" s="26">
        <v>0</v>
      </c>
      <c r="BL123" s="26">
        <v>0</v>
      </c>
      <c r="BM123" s="27">
        <v>0</v>
      </c>
      <c r="BN123" s="36">
        <v>0</v>
      </c>
      <c r="BO123" s="26">
        <v>0</v>
      </c>
      <c r="BP123" s="26">
        <v>0</v>
      </c>
      <c r="BQ123" s="27">
        <v>0</v>
      </c>
      <c r="BR123" s="36">
        <v>0</v>
      </c>
      <c r="BS123" s="26">
        <v>0</v>
      </c>
      <c r="BT123" s="26">
        <v>0</v>
      </c>
      <c r="BU123" s="27">
        <v>0</v>
      </c>
      <c r="BV123" s="36">
        <v>0</v>
      </c>
      <c r="BW123" s="26">
        <v>0</v>
      </c>
      <c r="BX123" s="26">
        <v>0</v>
      </c>
      <c r="BY123" s="27">
        <v>0</v>
      </c>
      <c r="BZ123" s="36">
        <v>0</v>
      </c>
      <c r="CA123" s="26">
        <v>0</v>
      </c>
      <c r="CB123" s="26">
        <v>0</v>
      </c>
      <c r="CC123" s="27">
        <v>0</v>
      </c>
      <c r="CD123" s="36">
        <v>0</v>
      </c>
      <c r="CE123" s="26">
        <v>0</v>
      </c>
      <c r="CF123" s="26">
        <v>0</v>
      </c>
      <c r="CG123" s="27">
        <v>0</v>
      </c>
      <c r="CH123" s="36">
        <v>0</v>
      </c>
      <c r="CI123" s="26">
        <v>0</v>
      </c>
      <c r="CJ123" s="26">
        <v>0</v>
      </c>
      <c r="CK123" s="27">
        <v>0</v>
      </c>
      <c r="CL123" s="36">
        <v>0</v>
      </c>
      <c r="CM123" s="26">
        <v>0</v>
      </c>
      <c r="CN123" s="26">
        <v>0</v>
      </c>
      <c r="CO123" s="27">
        <v>0</v>
      </c>
      <c r="CP123" s="36">
        <v>0</v>
      </c>
      <c r="CQ123" s="26">
        <v>0</v>
      </c>
      <c r="CR123" s="26">
        <v>0</v>
      </c>
      <c r="CS123" s="27">
        <v>0</v>
      </c>
      <c r="CT123" s="36">
        <v>0</v>
      </c>
      <c r="CU123" s="26">
        <v>0</v>
      </c>
      <c r="CV123" s="26">
        <v>0</v>
      </c>
      <c r="CW123" s="27">
        <v>0</v>
      </c>
      <c r="CX123" s="36">
        <v>0</v>
      </c>
      <c r="CY123" s="26">
        <v>0</v>
      </c>
      <c r="CZ123" s="26">
        <v>0</v>
      </c>
      <c r="DA123" s="27">
        <v>0</v>
      </c>
      <c r="DB123" s="36">
        <v>0</v>
      </c>
      <c r="DC123" s="26">
        <v>0</v>
      </c>
      <c r="DD123" s="26">
        <v>0</v>
      </c>
      <c r="DE123" s="27">
        <v>0</v>
      </c>
      <c r="DF123" s="36">
        <v>0</v>
      </c>
      <c r="DG123" s="26">
        <v>0</v>
      </c>
      <c r="DH123" s="26">
        <v>0</v>
      </c>
      <c r="DI123" s="27">
        <v>0</v>
      </c>
      <c r="DJ123" s="36">
        <v>0</v>
      </c>
      <c r="DK123" s="26">
        <v>0</v>
      </c>
      <c r="DL123" s="26">
        <v>0</v>
      </c>
      <c r="DM123" s="27">
        <v>0</v>
      </c>
      <c r="DN123" s="36">
        <v>0</v>
      </c>
      <c r="DO123" s="26">
        <v>0</v>
      </c>
      <c r="DP123" s="26">
        <v>0</v>
      </c>
      <c r="DQ123" s="27">
        <v>0</v>
      </c>
      <c r="DR123" s="36">
        <v>6</v>
      </c>
      <c r="DS123" s="26">
        <v>227.21199999999999</v>
      </c>
      <c r="DT123" s="26">
        <v>227.21199999999999</v>
      </c>
      <c r="DU123" s="27">
        <v>2044.9079999999999</v>
      </c>
      <c r="DV123" s="36">
        <v>12</v>
      </c>
      <c r="DW123" s="26">
        <v>454.42399999999998</v>
      </c>
      <c r="DX123" s="26">
        <v>681.63599999999997</v>
      </c>
      <c r="DY123" s="27">
        <v>1590.4839999999999</v>
      </c>
      <c r="DZ123" s="36">
        <v>12</v>
      </c>
      <c r="EA123" s="26">
        <v>454.42399999999998</v>
      </c>
      <c r="EB123" s="26">
        <v>1136.06</v>
      </c>
      <c r="EC123" s="27">
        <v>1136.06</v>
      </c>
      <c r="ED123" s="36">
        <v>12</v>
      </c>
      <c r="EE123" s="26">
        <v>454.42399999999998</v>
      </c>
      <c r="EF123" s="26">
        <v>1590.47</v>
      </c>
      <c r="EG123" s="27">
        <v>681.64999999999986</v>
      </c>
      <c r="EH123" s="36">
        <v>12</v>
      </c>
      <c r="EI123" s="26">
        <v>454.42399999999998</v>
      </c>
      <c r="EJ123" s="26">
        <v>2044.894</v>
      </c>
      <c r="EK123" s="27">
        <v>227.23</v>
      </c>
      <c r="EL123" s="36" cm="1">
        <f t="array" ref="EL123">+_xlfn.IFS(YEAR($A123)&gt;YEAR(EL$6),0,YEAR(EL$6)=YEAR($A123),13-MONTH($A123),AND(EK123&lt;$L123,YEAR(EL$6)=YEAR($B123)),IF(MONTH($B123)&lt;EK123/$M123,MONTH($B123),EK123/$M123),EK123&lt;$L123,EK123/$M123,YEAR(EL$6)=YEAR($B123),MONTH($B123),AND(YEAR(EL$6)&gt;YEAR($B123),NOT(ISBLANK($B123))),0,YEAR(EL$6)&gt;YEAR($A123),12,EL$6&lt;$A123,0,YEAR(EH$6)=YEAR($B123),0)</f>
        <v>6.0004753270073765</v>
      </c>
      <c r="EM123" s="26">
        <f t="shared" si="10"/>
        <v>227.23</v>
      </c>
      <c r="EN123" s="26">
        <f t="shared" si="11"/>
        <v>2272.1239999999998</v>
      </c>
      <c r="EO123" s="27">
        <f t="shared" si="12"/>
        <v>0</v>
      </c>
      <c r="EP123" s="28">
        <f t="shared" si="13"/>
        <v>0</v>
      </c>
      <c r="EQ123" s="34">
        <f t="shared" si="14"/>
        <v>113.60599999999999</v>
      </c>
      <c r="ES123" s="21">
        <f>IFERROR(IF(VLOOKUP(D123,'DIV CHANGE'!A:D,3,FALSE)="", E123, VLOOKUP(D123,'DIV CHANGE'!A:D,3,FALSE)), E123)</f>
        <v>9</v>
      </c>
      <c r="ET123" s="21" t="str">
        <f t="shared" si="15"/>
        <v>SAME</v>
      </c>
      <c r="EU123" s="29">
        <v>44013</v>
      </c>
    </row>
    <row r="124" spans="1:151" ht="12.75">
      <c r="A124" s="29">
        <v>44013</v>
      </c>
      <c r="B124" s="24"/>
      <c r="C124" s="35">
        <v>575</v>
      </c>
      <c r="D124" s="21" t="s">
        <v>268</v>
      </c>
      <c r="E124" s="21">
        <v>9</v>
      </c>
      <c r="F124" s="21" t="s">
        <v>103</v>
      </c>
      <c r="G124" s="21" t="s">
        <v>264</v>
      </c>
      <c r="H124" s="23">
        <v>2272.12</v>
      </c>
      <c r="I124" s="22">
        <v>5</v>
      </c>
      <c r="J124" s="25">
        <v>0</v>
      </c>
      <c r="K124" s="25">
        <v>0</v>
      </c>
      <c r="L124" s="25">
        <f t="shared" si="8"/>
        <v>454.42399999999998</v>
      </c>
      <c r="M124" s="37">
        <f t="shared" si="9"/>
        <v>37.868666666666662</v>
      </c>
      <c r="N124" s="36">
        <v>0</v>
      </c>
      <c r="O124" s="26">
        <v>0</v>
      </c>
      <c r="P124" s="26">
        <v>0</v>
      </c>
      <c r="Q124" s="27">
        <v>0</v>
      </c>
      <c r="R124" s="36">
        <v>0</v>
      </c>
      <c r="S124" s="26">
        <v>0</v>
      </c>
      <c r="T124" s="26">
        <v>0</v>
      </c>
      <c r="U124" s="27">
        <v>0</v>
      </c>
      <c r="V124" s="36">
        <v>0</v>
      </c>
      <c r="W124" s="26">
        <v>0</v>
      </c>
      <c r="X124" s="26">
        <v>0</v>
      </c>
      <c r="Y124" s="27">
        <v>0</v>
      </c>
      <c r="Z124" s="36">
        <v>0</v>
      </c>
      <c r="AA124" s="26">
        <v>0</v>
      </c>
      <c r="AB124" s="26">
        <v>0</v>
      </c>
      <c r="AC124" s="27">
        <v>0</v>
      </c>
      <c r="AD124" s="36">
        <v>0</v>
      </c>
      <c r="AE124" s="26">
        <v>0</v>
      </c>
      <c r="AF124" s="26">
        <v>0</v>
      </c>
      <c r="AG124" s="27">
        <v>0</v>
      </c>
      <c r="AH124" s="36">
        <v>0</v>
      </c>
      <c r="AI124" s="26">
        <v>0</v>
      </c>
      <c r="AJ124" s="26">
        <v>0</v>
      </c>
      <c r="AK124" s="27">
        <v>0</v>
      </c>
      <c r="AL124" s="36">
        <v>0</v>
      </c>
      <c r="AM124" s="26">
        <v>0</v>
      </c>
      <c r="AN124" s="26">
        <v>0</v>
      </c>
      <c r="AO124" s="27">
        <v>0</v>
      </c>
      <c r="AP124" s="36">
        <v>0</v>
      </c>
      <c r="AQ124" s="26">
        <v>0</v>
      </c>
      <c r="AR124" s="26">
        <v>0</v>
      </c>
      <c r="AS124" s="27">
        <v>0</v>
      </c>
      <c r="AT124" s="36">
        <v>0</v>
      </c>
      <c r="AU124" s="26">
        <v>0</v>
      </c>
      <c r="AV124" s="26">
        <v>0</v>
      </c>
      <c r="AW124" s="27">
        <v>0</v>
      </c>
      <c r="AX124" s="36">
        <v>0</v>
      </c>
      <c r="AY124" s="26">
        <v>0</v>
      </c>
      <c r="AZ124" s="26">
        <v>0</v>
      </c>
      <c r="BA124" s="27">
        <v>0</v>
      </c>
      <c r="BB124" s="36">
        <v>0</v>
      </c>
      <c r="BC124" s="26">
        <v>0</v>
      </c>
      <c r="BD124" s="26">
        <v>0</v>
      </c>
      <c r="BE124" s="27">
        <v>0</v>
      </c>
      <c r="BF124" s="36">
        <v>0</v>
      </c>
      <c r="BG124" s="26">
        <v>0</v>
      </c>
      <c r="BH124" s="26">
        <v>0</v>
      </c>
      <c r="BI124" s="27">
        <v>0</v>
      </c>
      <c r="BJ124" s="36">
        <v>0</v>
      </c>
      <c r="BK124" s="26">
        <v>0</v>
      </c>
      <c r="BL124" s="26">
        <v>0</v>
      </c>
      <c r="BM124" s="27">
        <v>0</v>
      </c>
      <c r="BN124" s="36">
        <v>0</v>
      </c>
      <c r="BO124" s="26">
        <v>0</v>
      </c>
      <c r="BP124" s="26">
        <v>0</v>
      </c>
      <c r="BQ124" s="27">
        <v>0</v>
      </c>
      <c r="BR124" s="36">
        <v>0</v>
      </c>
      <c r="BS124" s="26">
        <v>0</v>
      </c>
      <c r="BT124" s="26">
        <v>0</v>
      </c>
      <c r="BU124" s="27">
        <v>0</v>
      </c>
      <c r="BV124" s="36">
        <v>0</v>
      </c>
      <c r="BW124" s="26">
        <v>0</v>
      </c>
      <c r="BX124" s="26">
        <v>0</v>
      </c>
      <c r="BY124" s="27">
        <v>0</v>
      </c>
      <c r="BZ124" s="36">
        <v>0</v>
      </c>
      <c r="CA124" s="26">
        <v>0</v>
      </c>
      <c r="CB124" s="26">
        <v>0</v>
      </c>
      <c r="CC124" s="27">
        <v>0</v>
      </c>
      <c r="CD124" s="36">
        <v>0</v>
      </c>
      <c r="CE124" s="26">
        <v>0</v>
      </c>
      <c r="CF124" s="26">
        <v>0</v>
      </c>
      <c r="CG124" s="27">
        <v>0</v>
      </c>
      <c r="CH124" s="36">
        <v>0</v>
      </c>
      <c r="CI124" s="26">
        <v>0</v>
      </c>
      <c r="CJ124" s="26">
        <v>0</v>
      </c>
      <c r="CK124" s="27">
        <v>0</v>
      </c>
      <c r="CL124" s="36">
        <v>0</v>
      </c>
      <c r="CM124" s="26">
        <v>0</v>
      </c>
      <c r="CN124" s="26">
        <v>0</v>
      </c>
      <c r="CO124" s="27">
        <v>0</v>
      </c>
      <c r="CP124" s="36">
        <v>0</v>
      </c>
      <c r="CQ124" s="26">
        <v>0</v>
      </c>
      <c r="CR124" s="26">
        <v>0</v>
      </c>
      <c r="CS124" s="27">
        <v>0</v>
      </c>
      <c r="CT124" s="36">
        <v>0</v>
      </c>
      <c r="CU124" s="26">
        <v>0</v>
      </c>
      <c r="CV124" s="26">
        <v>0</v>
      </c>
      <c r="CW124" s="27">
        <v>0</v>
      </c>
      <c r="CX124" s="36">
        <v>0</v>
      </c>
      <c r="CY124" s="26">
        <v>0</v>
      </c>
      <c r="CZ124" s="26">
        <v>0</v>
      </c>
      <c r="DA124" s="27">
        <v>0</v>
      </c>
      <c r="DB124" s="36">
        <v>0</v>
      </c>
      <c r="DC124" s="26">
        <v>0</v>
      </c>
      <c r="DD124" s="26">
        <v>0</v>
      </c>
      <c r="DE124" s="27">
        <v>0</v>
      </c>
      <c r="DF124" s="36">
        <v>0</v>
      </c>
      <c r="DG124" s="26">
        <v>0</v>
      </c>
      <c r="DH124" s="26">
        <v>0</v>
      </c>
      <c r="DI124" s="27">
        <v>0</v>
      </c>
      <c r="DJ124" s="36">
        <v>0</v>
      </c>
      <c r="DK124" s="26">
        <v>0</v>
      </c>
      <c r="DL124" s="26">
        <v>0</v>
      </c>
      <c r="DM124" s="27">
        <v>0</v>
      </c>
      <c r="DN124" s="36">
        <v>0</v>
      </c>
      <c r="DO124" s="26">
        <v>0</v>
      </c>
      <c r="DP124" s="26">
        <v>0</v>
      </c>
      <c r="DQ124" s="27">
        <v>0</v>
      </c>
      <c r="DR124" s="36">
        <v>6</v>
      </c>
      <c r="DS124" s="26">
        <v>227.21199999999999</v>
      </c>
      <c r="DT124" s="26">
        <v>227.21199999999999</v>
      </c>
      <c r="DU124" s="27">
        <v>2044.9079999999999</v>
      </c>
      <c r="DV124" s="36">
        <v>12</v>
      </c>
      <c r="DW124" s="26">
        <v>454.42399999999998</v>
      </c>
      <c r="DX124" s="26">
        <v>681.63599999999997</v>
      </c>
      <c r="DY124" s="27">
        <v>1590.4839999999999</v>
      </c>
      <c r="DZ124" s="36">
        <v>12</v>
      </c>
      <c r="EA124" s="26">
        <v>454.42399999999998</v>
      </c>
      <c r="EB124" s="26">
        <v>1136.06</v>
      </c>
      <c r="EC124" s="27">
        <v>1136.06</v>
      </c>
      <c r="ED124" s="36">
        <v>12</v>
      </c>
      <c r="EE124" s="26">
        <v>454.42399999999998</v>
      </c>
      <c r="EF124" s="26">
        <v>1590.47</v>
      </c>
      <c r="EG124" s="27">
        <v>681.64999999999986</v>
      </c>
      <c r="EH124" s="36">
        <v>12</v>
      </c>
      <c r="EI124" s="26">
        <v>454.42399999999998</v>
      </c>
      <c r="EJ124" s="26">
        <v>2044.894</v>
      </c>
      <c r="EK124" s="27">
        <v>227.23</v>
      </c>
      <c r="EL124" s="36" cm="1">
        <f t="array" ref="EL124">+_xlfn.IFS(YEAR($A124)&gt;YEAR(EL$6),0,YEAR(EL$6)=YEAR($A124),13-MONTH($A124),AND(EK124&lt;$L124,YEAR(EL$6)=YEAR($B124)),IF(MONTH($B124)&lt;EK124/$M124,MONTH($B124),EK124/$M124),EK124&lt;$L124,EK124/$M124,YEAR(EL$6)=YEAR($B124),MONTH($B124),AND(YEAR(EL$6)&gt;YEAR($B124),NOT(ISBLANK($B124))),0,YEAR(EL$6)&gt;YEAR($A124),12,EL$6&lt;$A124,0,YEAR(EH$6)=YEAR($B124),0)</f>
        <v>6.0004753270073765</v>
      </c>
      <c r="EM124" s="26">
        <f t="shared" si="10"/>
        <v>227.23</v>
      </c>
      <c r="EN124" s="26">
        <f t="shared" si="11"/>
        <v>2272.1239999999998</v>
      </c>
      <c r="EO124" s="27">
        <f t="shared" si="12"/>
        <v>0</v>
      </c>
      <c r="EP124" s="28">
        <f t="shared" si="13"/>
        <v>0</v>
      </c>
      <c r="EQ124" s="34">
        <f t="shared" si="14"/>
        <v>113.60599999999999</v>
      </c>
      <c r="ES124" s="21">
        <f>IFERROR(IF(VLOOKUP(D124,'DIV CHANGE'!A:D,3,FALSE)="", E124, VLOOKUP(D124,'DIV CHANGE'!A:D,3,FALSE)), E124)</f>
        <v>9</v>
      </c>
      <c r="ET124" s="21" t="str">
        <f t="shared" si="15"/>
        <v>SAME</v>
      </c>
      <c r="EU124" s="29">
        <v>44013</v>
      </c>
    </row>
    <row r="125" spans="1:151" ht="12.75">
      <c r="A125" s="29">
        <v>44013</v>
      </c>
      <c r="B125" s="24"/>
      <c r="C125" s="35">
        <v>576</v>
      </c>
      <c r="D125" s="21" t="s">
        <v>269</v>
      </c>
      <c r="E125" s="21">
        <v>9</v>
      </c>
      <c r="F125" s="21" t="s">
        <v>103</v>
      </c>
      <c r="G125" s="21" t="s">
        <v>264</v>
      </c>
      <c r="H125" s="23">
        <v>2272.11</v>
      </c>
      <c r="I125" s="22">
        <v>5</v>
      </c>
      <c r="J125" s="25">
        <v>0</v>
      </c>
      <c r="K125" s="25">
        <v>0</v>
      </c>
      <c r="L125" s="25">
        <f t="shared" si="8"/>
        <v>454.42200000000003</v>
      </c>
      <c r="M125" s="37">
        <f t="shared" si="9"/>
        <v>37.868500000000004</v>
      </c>
      <c r="N125" s="36">
        <v>0</v>
      </c>
      <c r="O125" s="26">
        <v>0</v>
      </c>
      <c r="P125" s="26">
        <v>0</v>
      </c>
      <c r="Q125" s="27">
        <v>0</v>
      </c>
      <c r="R125" s="36">
        <v>0</v>
      </c>
      <c r="S125" s="26">
        <v>0</v>
      </c>
      <c r="T125" s="26">
        <v>0</v>
      </c>
      <c r="U125" s="27">
        <v>0</v>
      </c>
      <c r="V125" s="36">
        <v>0</v>
      </c>
      <c r="W125" s="26">
        <v>0</v>
      </c>
      <c r="X125" s="26">
        <v>0</v>
      </c>
      <c r="Y125" s="27">
        <v>0</v>
      </c>
      <c r="Z125" s="36">
        <v>0</v>
      </c>
      <c r="AA125" s="26">
        <v>0</v>
      </c>
      <c r="AB125" s="26">
        <v>0</v>
      </c>
      <c r="AC125" s="27">
        <v>0</v>
      </c>
      <c r="AD125" s="36">
        <v>0</v>
      </c>
      <c r="AE125" s="26">
        <v>0</v>
      </c>
      <c r="AF125" s="26">
        <v>0</v>
      </c>
      <c r="AG125" s="27">
        <v>0</v>
      </c>
      <c r="AH125" s="36">
        <v>0</v>
      </c>
      <c r="AI125" s="26">
        <v>0</v>
      </c>
      <c r="AJ125" s="26">
        <v>0</v>
      </c>
      <c r="AK125" s="27">
        <v>0</v>
      </c>
      <c r="AL125" s="36">
        <v>0</v>
      </c>
      <c r="AM125" s="26">
        <v>0</v>
      </c>
      <c r="AN125" s="26">
        <v>0</v>
      </c>
      <c r="AO125" s="27">
        <v>0</v>
      </c>
      <c r="AP125" s="36">
        <v>0</v>
      </c>
      <c r="AQ125" s="26">
        <v>0</v>
      </c>
      <c r="AR125" s="26">
        <v>0</v>
      </c>
      <c r="AS125" s="27">
        <v>0</v>
      </c>
      <c r="AT125" s="36">
        <v>0</v>
      </c>
      <c r="AU125" s="26">
        <v>0</v>
      </c>
      <c r="AV125" s="26">
        <v>0</v>
      </c>
      <c r="AW125" s="27">
        <v>0</v>
      </c>
      <c r="AX125" s="36">
        <v>0</v>
      </c>
      <c r="AY125" s="26">
        <v>0</v>
      </c>
      <c r="AZ125" s="26">
        <v>0</v>
      </c>
      <c r="BA125" s="27">
        <v>0</v>
      </c>
      <c r="BB125" s="36">
        <v>0</v>
      </c>
      <c r="BC125" s="26">
        <v>0</v>
      </c>
      <c r="BD125" s="26">
        <v>0</v>
      </c>
      <c r="BE125" s="27">
        <v>0</v>
      </c>
      <c r="BF125" s="36">
        <v>0</v>
      </c>
      <c r="BG125" s="26">
        <v>0</v>
      </c>
      <c r="BH125" s="26">
        <v>0</v>
      </c>
      <c r="BI125" s="27">
        <v>0</v>
      </c>
      <c r="BJ125" s="36">
        <v>0</v>
      </c>
      <c r="BK125" s="26">
        <v>0</v>
      </c>
      <c r="BL125" s="26">
        <v>0</v>
      </c>
      <c r="BM125" s="27">
        <v>0</v>
      </c>
      <c r="BN125" s="36">
        <v>0</v>
      </c>
      <c r="BO125" s="26">
        <v>0</v>
      </c>
      <c r="BP125" s="26">
        <v>0</v>
      </c>
      <c r="BQ125" s="27">
        <v>0</v>
      </c>
      <c r="BR125" s="36">
        <v>0</v>
      </c>
      <c r="BS125" s="26">
        <v>0</v>
      </c>
      <c r="BT125" s="26">
        <v>0</v>
      </c>
      <c r="BU125" s="27">
        <v>0</v>
      </c>
      <c r="BV125" s="36">
        <v>0</v>
      </c>
      <c r="BW125" s="26">
        <v>0</v>
      </c>
      <c r="BX125" s="26">
        <v>0</v>
      </c>
      <c r="BY125" s="27">
        <v>0</v>
      </c>
      <c r="BZ125" s="36">
        <v>0</v>
      </c>
      <c r="CA125" s="26">
        <v>0</v>
      </c>
      <c r="CB125" s="26">
        <v>0</v>
      </c>
      <c r="CC125" s="27">
        <v>0</v>
      </c>
      <c r="CD125" s="36">
        <v>0</v>
      </c>
      <c r="CE125" s="26">
        <v>0</v>
      </c>
      <c r="CF125" s="26">
        <v>0</v>
      </c>
      <c r="CG125" s="27">
        <v>0</v>
      </c>
      <c r="CH125" s="36">
        <v>0</v>
      </c>
      <c r="CI125" s="26">
        <v>0</v>
      </c>
      <c r="CJ125" s="26">
        <v>0</v>
      </c>
      <c r="CK125" s="27">
        <v>0</v>
      </c>
      <c r="CL125" s="36">
        <v>0</v>
      </c>
      <c r="CM125" s="26">
        <v>0</v>
      </c>
      <c r="CN125" s="26">
        <v>0</v>
      </c>
      <c r="CO125" s="27">
        <v>0</v>
      </c>
      <c r="CP125" s="36">
        <v>0</v>
      </c>
      <c r="CQ125" s="26">
        <v>0</v>
      </c>
      <c r="CR125" s="26">
        <v>0</v>
      </c>
      <c r="CS125" s="27">
        <v>0</v>
      </c>
      <c r="CT125" s="36">
        <v>0</v>
      </c>
      <c r="CU125" s="26">
        <v>0</v>
      </c>
      <c r="CV125" s="26">
        <v>0</v>
      </c>
      <c r="CW125" s="27">
        <v>0</v>
      </c>
      <c r="CX125" s="36">
        <v>0</v>
      </c>
      <c r="CY125" s="26">
        <v>0</v>
      </c>
      <c r="CZ125" s="26">
        <v>0</v>
      </c>
      <c r="DA125" s="27">
        <v>0</v>
      </c>
      <c r="DB125" s="36">
        <v>0</v>
      </c>
      <c r="DC125" s="26">
        <v>0</v>
      </c>
      <c r="DD125" s="26">
        <v>0</v>
      </c>
      <c r="DE125" s="27">
        <v>0</v>
      </c>
      <c r="DF125" s="36">
        <v>0</v>
      </c>
      <c r="DG125" s="26">
        <v>0</v>
      </c>
      <c r="DH125" s="26">
        <v>0</v>
      </c>
      <c r="DI125" s="27">
        <v>0</v>
      </c>
      <c r="DJ125" s="36">
        <v>0</v>
      </c>
      <c r="DK125" s="26">
        <v>0</v>
      </c>
      <c r="DL125" s="26">
        <v>0</v>
      </c>
      <c r="DM125" s="27">
        <v>0</v>
      </c>
      <c r="DN125" s="36">
        <v>0</v>
      </c>
      <c r="DO125" s="26">
        <v>0</v>
      </c>
      <c r="DP125" s="26">
        <v>0</v>
      </c>
      <c r="DQ125" s="27">
        <v>0</v>
      </c>
      <c r="DR125" s="36">
        <v>6</v>
      </c>
      <c r="DS125" s="26">
        <v>227.21100000000001</v>
      </c>
      <c r="DT125" s="26">
        <v>227.21100000000001</v>
      </c>
      <c r="DU125" s="27">
        <v>2044.8990000000001</v>
      </c>
      <c r="DV125" s="36">
        <v>12</v>
      </c>
      <c r="DW125" s="26">
        <v>454.42200000000003</v>
      </c>
      <c r="DX125" s="26">
        <v>681.63300000000004</v>
      </c>
      <c r="DY125" s="27">
        <v>1590.4770000000001</v>
      </c>
      <c r="DZ125" s="36">
        <v>12</v>
      </c>
      <c r="EA125" s="26">
        <v>454.42200000000003</v>
      </c>
      <c r="EB125" s="26">
        <v>1136.0550000000001</v>
      </c>
      <c r="EC125" s="27">
        <v>1136.0550000000001</v>
      </c>
      <c r="ED125" s="36">
        <v>12</v>
      </c>
      <c r="EE125" s="26">
        <v>454.42200000000003</v>
      </c>
      <c r="EF125" s="26">
        <v>1590.47</v>
      </c>
      <c r="EG125" s="27">
        <v>681.6400000000001</v>
      </c>
      <c r="EH125" s="36">
        <v>12</v>
      </c>
      <c r="EI125" s="26">
        <v>454.42200000000003</v>
      </c>
      <c r="EJ125" s="26">
        <v>2044.8920000000001</v>
      </c>
      <c r="EK125" s="27">
        <v>227.22</v>
      </c>
      <c r="EL125" s="36" cm="1">
        <f t="array" ref="EL125">+_xlfn.IFS(YEAR($A125)&gt;YEAR(EL$6),0,YEAR(EL$6)=YEAR($A125),13-MONTH($A125),AND(EK125&lt;$L125,YEAR(EL$6)=YEAR($B125)),IF(MONTH($B125)&lt;EK125/$M125,MONTH($B125),EK125/$M125),EK125&lt;$L125,EK125/$M125,YEAR(EL$6)=YEAR($B125),MONTH($B125),AND(YEAR(EL$6)&gt;YEAR($B125),NOT(ISBLANK($B125))),0,YEAR(EL$6)&gt;YEAR($A125),12,EL$6&lt;$A125,0,YEAR(EH$6)=YEAR($B125),0)</f>
        <v>6.0002376645496911</v>
      </c>
      <c r="EM125" s="26">
        <f t="shared" si="10"/>
        <v>227.22</v>
      </c>
      <c r="EN125" s="26">
        <f t="shared" si="11"/>
        <v>2272.1120000000001</v>
      </c>
      <c r="EO125" s="27">
        <f t="shared" si="12"/>
        <v>0</v>
      </c>
      <c r="EP125" s="28">
        <f t="shared" si="13"/>
        <v>0</v>
      </c>
      <c r="EQ125" s="34">
        <f t="shared" si="14"/>
        <v>113.60550000000001</v>
      </c>
      <c r="ES125" s="21">
        <f>IFERROR(IF(VLOOKUP(D125,'DIV CHANGE'!A:D,3,FALSE)="", E125, VLOOKUP(D125,'DIV CHANGE'!A:D,3,FALSE)), E125)</f>
        <v>9</v>
      </c>
      <c r="ET125" s="21" t="str">
        <f t="shared" si="15"/>
        <v>SAME</v>
      </c>
      <c r="EU125" s="29">
        <v>44013</v>
      </c>
    </row>
    <row r="126" spans="1:151" ht="12.75">
      <c r="A126" s="29">
        <v>44013</v>
      </c>
      <c r="B126" s="24"/>
      <c r="C126" s="35">
        <v>577</v>
      </c>
      <c r="D126" s="21" t="s">
        <v>270</v>
      </c>
      <c r="E126" s="21">
        <v>9</v>
      </c>
      <c r="F126" s="21" t="s">
        <v>103</v>
      </c>
      <c r="G126" s="21" t="s">
        <v>271</v>
      </c>
      <c r="H126" s="23">
        <v>1298.98</v>
      </c>
      <c r="I126" s="22">
        <v>5</v>
      </c>
      <c r="J126" s="25">
        <v>0</v>
      </c>
      <c r="K126" s="25">
        <v>0</v>
      </c>
      <c r="L126" s="25">
        <f t="shared" si="8"/>
        <v>259.79599999999999</v>
      </c>
      <c r="M126" s="37">
        <f t="shared" si="9"/>
        <v>21.649666666666665</v>
      </c>
      <c r="N126" s="36">
        <v>0</v>
      </c>
      <c r="O126" s="26">
        <v>0</v>
      </c>
      <c r="P126" s="26">
        <v>0</v>
      </c>
      <c r="Q126" s="27">
        <v>0</v>
      </c>
      <c r="R126" s="36">
        <v>0</v>
      </c>
      <c r="S126" s="26">
        <v>0</v>
      </c>
      <c r="T126" s="26">
        <v>0</v>
      </c>
      <c r="U126" s="27">
        <v>0</v>
      </c>
      <c r="V126" s="36">
        <v>0</v>
      </c>
      <c r="W126" s="26">
        <v>0</v>
      </c>
      <c r="X126" s="26">
        <v>0</v>
      </c>
      <c r="Y126" s="27">
        <v>0</v>
      </c>
      <c r="Z126" s="36">
        <v>0</v>
      </c>
      <c r="AA126" s="26">
        <v>0</v>
      </c>
      <c r="AB126" s="26">
        <v>0</v>
      </c>
      <c r="AC126" s="27">
        <v>0</v>
      </c>
      <c r="AD126" s="36">
        <v>0</v>
      </c>
      <c r="AE126" s="26">
        <v>0</v>
      </c>
      <c r="AF126" s="26">
        <v>0</v>
      </c>
      <c r="AG126" s="27">
        <v>0</v>
      </c>
      <c r="AH126" s="36">
        <v>0</v>
      </c>
      <c r="AI126" s="26">
        <v>0</v>
      </c>
      <c r="AJ126" s="26">
        <v>0</v>
      </c>
      <c r="AK126" s="27">
        <v>0</v>
      </c>
      <c r="AL126" s="36">
        <v>0</v>
      </c>
      <c r="AM126" s="26">
        <v>0</v>
      </c>
      <c r="AN126" s="26">
        <v>0</v>
      </c>
      <c r="AO126" s="27">
        <v>0</v>
      </c>
      <c r="AP126" s="36">
        <v>0</v>
      </c>
      <c r="AQ126" s="26">
        <v>0</v>
      </c>
      <c r="AR126" s="26">
        <v>0</v>
      </c>
      <c r="AS126" s="27">
        <v>0</v>
      </c>
      <c r="AT126" s="36">
        <v>0</v>
      </c>
      <c r="AU126" s="26">
        <v>0</v>
      </c>
      <c r="AV126" s="26">
        <v>0</v>
      </c>
      <c r="AW126" s="27">
        <v>0</v>
      </c>
      <c r="AX126" s="36">
        <v>0</v>
      </c>
      <c r="AY126" s="26">
        <v>0</v>
      </c>
      <c r="AZ126" s="26">
        <v>0</v>
      </c>
      <c r="BA126" s="27">
        <v>0</v>
      </c>
      <c r="BB126" s="36">
        <v>0</v>
      </c>
      <c r="BC126" s="26">
        <v>0</v>
      </c>
      <c r="BD126" s="26">
        <v>0</v>
      </c>
      <c r="BE126" s="27">
        <v>0</v>
      </c>
      <c r="BF126" s="36">
        <v>0</v>
      </c>
      <c r="BG126" s="26">
        <v>0</v>
      </c>
      <c r="BH126" s="26">
        <v>0</v>
      </c>
      <c r="BI126" s="27">
        <v>0</v>
      </c>
      <c r="BJ126" s="36">
        <v>0</v>
      </c>
      <c r="BK126" s="26">
        <v>0</v>
      </c>
      <c r="BL126" s="26">
        <v>0</v>
      </c>
      <c r="BM126" s="27">
        <v>0</v>
      </c>
      <c r="BN126" s="36">
        <v>0</v>
      </c>
      <c r="BO126" s="26">
        <v>0</v>
      </c>
      <c r="BP126" s="26">
        <v>0</v>
      </c>
      <c r="BQ126" s="27">
        <v>0</v>
      </c>
      <c r="BR126" s="36">
        <v>0</v>
      </c>
      <c r="BS126" s="26">
        <v>0</v>
      </c>
      <c r="BT126" s="26">
        <v>0</v>
      </c>
      <c r="BU126" s="27">
        <v>0</v>
      </c>
      <c r="BV126" s="36">
        <v>0</v>
      </c>
      <c r="BW126" s="26">
        <v>0</v>
      </c>
      <c r="BX126" s="26">
        <v>0</v>
      </c>
      <c r="BY126" s="27">
        <v>0</v>
      </c>
      <c r="BZ126" s="36">
        <v>0</v>
      </c>
      <c r="CA126" s="26">
        <v>0</v>
      </c>
      <c r="CB126" s="26">
        <v>0</v>
      </c>
      <c r="CC126" s="27">
        <v>0</v>
      </c>
      <c r="CD126" s="36">
        <v>0</v>
      </c>
      <c r="CE126" s="26">
        <v>0</v>
      </c>
      <c r="CF126" s="26">
        <v>0</v>
      </c>
      <c r="CG126" s="27">
        <v>0</v>
      </c>
      <c r="CH126" s="36">
        <v>0</v>
      </c>
      <c r="CI126" s="26">
        <v>0</v>
      </c>
      <c r="CJ126" s="26">
        <v>0</v>
      </c>
      <c r="CK126" s="27">
        <v>0</v>
      </c>
      <c r="CL126" s="36">
        <v>0</v>
      </c>
      <c r="CM126" s="26">
        <v>0</v>
      </c>
      <c r="CN126" s="26">
        <v>0</v>
      </c>
      <c r="CO126" s="27">
        <v>0</v>
      </c>
      <c r="CP126" s="36">
        <v>0</v>
      </c>
      <c r="CQ126" s="26">
        <v>0</v>
      </c>
      <c r="CR126" s="26">
        <v>0</v>
      </c>
      <c r="CS126" s="27">
        <v>0</v>
      </c>
      <c r="CT126" s="36">
        <v>0</v>
      </c>
      <c r="CU126" s="26">
        <v>0</v>
      </c>
      <c r="CV126" s="26">
        <v>0</v>
      </c>
      <c r="CW126" s="27">
        <v>0</v>
      </c>
      <c r="CX126" s="36">
        <v>0</v>
      </c>
      <c r="CY126" s="26">
        <v>0</v>
      </c>
      <c r="CZ126" s="26">
        <v>0</v>
      </c>
      <c r="DA126" s="27">
        <v>0</v>
      </c>
      <c r="DB126" s="36">
        <v>0</v>
      </c>
      <c r="DC126" s="26">
        <v>0</v>
      </c>
      <c r="DD126" s="26">
        <v>0</v>
      </c>
      <c r="DE126" s="27">
        <v>0</v>
      </c>
      <c r="DF126" s="36">
        <v>0</v>
      </c>
      <c r="DG126" s="26">
        <v>0</v>
      </c>
      <c r="DH126" s="26">
        <v>0</v>
      </c>
      <c r="DI126" s="27">
        <v>0</v>
      </c>
      <c r="DJ126" s="36">
        <v>0</v>
      </c>
      <c r="DK126" s="26">
        <v>0</v>
      </c>
      <c r="DL126" s="26">
        <v>0</v>
      </c>
      <c r="DM126" s="27">
        <v>0</v>
      </c>
      <c r="DN126" s="36">
        <v>0</v>
      </c>
      <c r="DO126" s="26">
        <v>0</v>
      </c>
      <c r="DP126" s="26">
        <v>0</v>
      </c>
      <c r="DQ126" s="27">
        <v>0</v>
      </c>
      <c r="DR126" s="36">
        <v>6</v>
      </c>
      <c r="DS126" s="26">
        <v>129.898</v>
      </c>
      <c r="DT126" s="26">
        <v>129.898</v>
      </c>
      <c r="DU126" s="27">
        <v>1169.0820000000001</v>
      </c>
      <c r="DV126" s="36">
        <v>12</v>
      </c>
      <c r="DW126" s="26">
        <v>259.79599999999999</v>
      </c>
      <c r="DX126" s="26">
        <v>389.69399999999996</v>
      </c>
      <c r="DY126" s="27">
        <v>909.28600000000006</v>
      </c>
      <c r="DZ126" s="36">
        <v>12</v>
      </c>
      <c r="EA126" s="26">
        <v>259.79599999999999</v>
      </c>
      <c r="EB126" s="26">
        <v>649.49</v>
      </c>
      <c r="EC126" s="27">
        <v>649.49</v>
      </c>
      <c r="ED126" s="36">
        <v>12</v>
      </c>
      <c r="EE126" s="26">
        <v>259.79599999999999</v>
      </c>
      <c r="EF126" s="26">
        <v>909.3</v>
      </c>
      <c r="EG126" s="27">
        <v>389.68000000000006</v>
      </c>
      <c r="EH126" s="36">
        <v>12</v>
      </c>
      <c r="EI126" s="26">
        <v>259.79599999999999</v>
      </c>
      <c r="EJ126" s="26">
        <v>1169.096</v>
      </c>
      <c r="EK126" s="27">
        <v>129.88</v>
      </c>
      <c r="EL126" s="36" cm="1">
        <f t="array" ref="EL126">+_xlfn.IFS(YEAR($A126)&gt;YEAR(EL$6),0,YEAR(EL$6)=YEAR($A126),13-MONTH($A126),AND(EK126&lt;$L126,YEAR(EL$6)=YEAR($B126)),IF(MONTH($B126)&lt;EK126/$M126,MONTH($B126),EK126/$M126),EK126&lt;$L126,EK126/$M126,YEAR(EL$6)=YEAR($B126),MONTH($B126),AND(YEAR(EL$6)&gt;YEAR($B126),NOT(ISBLANK($B126))),0,YEAR(EL$6)&gt;YEAR($A126),12,EL$6&lt;$A126,0,YEAR(EH$6)=YEAR($B126),0)</f>
        <v>5.9991685784230704</v>
      </c>
      <c r="EM126" s="26">
        <f t="shared" si="10"/>
        <v>129.88</v>
      </c>
      <c r="EN126" s="26">
        <f t="shared" si="11"/>
        <v>1298.9760000000001</v>
      </c>
      <c r="EO126" s="27">
        <f t="shared" si="12"/>
        <v>0</v>
      </c>
      <c r="EP126" s="28">
        <f t="shared" si="13"/>
        <v>0</v>
      </c>
      <c r="EQ126" s="34">
        <f t="shared" si="14"/>
        <v>64.948999999999998</v>
      </c>
      <c r="ES126" s="21">
        <f>IFERROR(IF(VLOOKUP(D126,'DIV CHANGE'!A:D,3,FALSE)="", E126, VLOOKUP(D126,'DIV CHANGE'!A:D,3,FALSE)), E126)</f>
        <v>9</v>
      </c>
      <c r="ET126" s="21" t="str">
        <f t="shared" si="15"/>
        <v>SAME</v>
      </c>
      <c r="EU126" s="29">
        <v>44013</v>
      </c>
    </row>
    <row r="127" spans="1:151" ht="12.75">
      <c r="A127" s="29">
        <v>44013</v>
      </c>
      <c r="B127" s="24"/>
      <c r="C127" s="35">
        <v>582</v>
      </c>
      <c r="D127" s="21" t="s">
        <v>272</v>
      </c>
      <c r="E127" s="21">
        <v>9</v>
      </c>
      <c r="F127" s="21" t="s">
        <v>103</v>
      </c>
      <c r="G127" s="21" t="s">
        <v>273</v>
      </c>
      <c r="H127" s="23">
        <v>1101.18</v>
      </c>
      <c r="I127" s="22">
        <v>5</v>
      </c>
      <c r="J127" s="25">
        <v>0</v>
      </c>
      <c r="K127" s="25">
        <v>0</v>
      </c>
      <c r="L127" s="25">
        <f t="shared" si="8"/>
        <v>220.23600000000002</v>
      </c>
      <c r="M127" s="37">
        <f t="shared" si="9"/>
        <v>18.353000000000002</v>
      </c>
      <c r="N127" s="36">
        <v>0</v>
      </c>
      <c r="O127" s="26">
        <v>0</v>
      </c>
      <c r="P127" s="26">
        <v>0</v>
      </c>
      <c r="Q127" s="27">
        <v>0</v>
      </c>
      <c r="R127" s="36">
        <v>0</v>
      </c>
      <c r="S127" s="26">
        <v>0</v>
      </c>
      <c r="T127" s="26">
        <v>0</v>
      </c>
      <c r="U127" s="27">
        <v>0</v>
      </c>
      <c r="V127" s="36">
        <v>0</v>
      </c>
      <c r="W127" s="26">
        <v>0</v>
      </c>
      <c r="X127" s="26">
        <v>0</v>
      </c>
      <c r="Y127" s="27">
        <v>0</v>
      </c>
      <c r="Z127" s="36">
        <v>0</v>
      </c>
      <c r="AA127" s="26">
        <v>0</v>
      </c>
      <c r="AB127" s="26">
        <v>0</v>
      </c>
      <c r="AC127" s="27">
        <v>0</v>
      </c>
      <c r="AD127" s="36">
        <v>0</v>
      </c>
      <c r="AE127" s="26">
        <v>0</v>
      </c>
      <c r="AF127" s="26">
        <v>0</v>
      </c>
      <c r="AG127" s="27">
        <v>0</v>
      </c>
      <c r="AH127" s="36">
        <v>0</v>
      </c>
      <c r="AI127" s="26">
        <v>0</v>
      </c>
      <c r="AJ127" s="26">
        <v>0</v>
      </c>
      <c r="AK127" s="27">
        <v>0</v>
      </c>
      <c r="AL127" s="36">
        <v>0</v>
      </c>
      <c r="AM127" s="26">
        <v>0</v>
      </c>
      <c r="AN127" s="26">
        <v>0</v>
      </c>
      <c r="AO127" s="27">
        <v>0</v>
      </c>
      <c r="AP127" s="36">
        <v>0</v>
      </c>
      <c r="AQ127" s="26">
        <v>0</v>
      </c>
      <c r="AR127" s="26">
        <v>0</v>
      </c>
      <c r="AS127" s="27">
        <v>0</v>
      </c>
      <c r="AT127" s="36">
        <v>0</v>
      </c>
      <c r="AU127" s="26">
        <v>0</v>
      </c>
      <c r="AV127" s="26">
        <v>0</v>
      </c>
      <c r="AW127" s="27">
        <v>0</v>
      </c>
      <c r="AX127" s="36">
        <v>0</v>
      </c>
      <c r="AY127" s="26">
        <v>0</v>
      </c>
      <c r="AZ127" s="26">
        <v>0</v>
      </c>
      <c r="BA127" s="27">
        <v>0</v>
      </c>
      <c r="BB127" s="36">
        <v>0</v>
      </c>
      <c r="BC127" s="26">
        <v>0</v>
      </c>
      <c r="BD127" s="26">
        <v>0</v>
      </c>
      <c r="BE127" s="27">
        <v>0</v>
      </c>
      <c r="BF127" s="36">
        <v>0</v>
      </c>
      <c r="BG127" s="26">
        <v>0</v>
      </c>
      <c r="BH127" s="26">
        <v>0</v>
      </c>
      <c r="BI127" s="27">
        <v>0</v>
      </c>
      <c r="BJ127" s="36">
        <v>0</v>
      </c>
      <c r="BK127" s="26">
        <v>0</v>
      </c>
      <c r="BL127" s="26">
        <v>0</v>
      </c>
      <c r="BM127" s="27">
        <v>0</v>
      </c>
      <c r="BN127" s="36">
        <v>0</v>
      </c>
      <c r="BO127" s="26">
        <v>0</v>
      </c>
      <c r="BP127" s="26">
        <v>0</v>
      </c>
      <c r="BQ127" s="27">
        <v>0</v>
      </c>
      <c r="BR127" s="36">
        <v>0</v>
      </c>
      <c r="BS127" s="26">
        <v>0</v>
      </c>
      <c r="BT127" s="26">
        <v>0</v>
      </c>
      <c r="BU127" s="27">
        <v>0</v>
      </c>
      <c r="BV127" s="36">
        <v>0</v>
      </c>
      <c r="BW127" s="26">
        <v>0</v>
      </c>
      <c r="BX127" s="26">
        <v>0</v>
      </c>
      <c r="BY127" s="27">
        <v>0</v>
      </c>
      <c r="BZ127" s="36">
        <v>0</v>
      </c>
      <c r="CA127" s="26">
        <v>0</v>
      </c>
      <c r="CB127" s="26">
        <v>0</v>
      </c>
      <c r="CC127" s="27">
        <v>0</v>
      </c>
      <c r="CD127" s="36">
        <v>0</v>
      </c>
      <c r="CE127" s="26">
        <v>0</v>
      </c>
      <c r="CF127" s="26">
        <v>0</v>
      </c>
      <c r="CG127" s="27">
        <v>0</v>
      </c>
      <c r="CH127" s="36">
        <v>0</v>
      </c>
      <c r="CI127" s="26">
        <v>0</v>
      </c>
      <c r="CJ127" s="26">
        <v>0</v>
      </c>
      <c r="CK127" s="27">
        <v>0</v>
      </c>
      <c r="CL127" s="36">
        <v>0</v>
      </c>
      <c r="CM127" s="26">
        <v>0</v>
      </c>
      <c r="CN127" s="26">
        <v>0</v>
      </c>
      <c r="CO127" s="27">
        <v>0</v>
      </c>
      <c r="CP127" s="36">
        <v>0</v>
      </c>
      <c r="CQ127" s="26">
        <v>0</v>
      </c>
      <c r="CR127" s="26">
        <v>0</v>
      </c>
      <c r="CS127" s="27">
        <v>0</v>
      </c>
      <c r="CT127" s="36">
        <v>0</v>
      </c>
      <c r="CU127" s="26">
        <v>0</v>
      </c>
      <c r="CV127" s="26">
        <v>0</v>
      </c>
      <c r="CW127" s="27">
        <v>0</v>
      </c>
      <c r="CX127" s="36">
        <v>0</v>
      </c>
      <c r="CY127" s="26">
        <v>0</v>
      </c>
      <c r="CZ127" s="26">
        <v>0</v>
      </c>
      <c r="DA127" s="27">
        <v>0</v>
      </c>
      <c r="DB127" s="36">
        <v>0</v>
      </c>
      <c r="DC127" s="26">
        <v>0</v>
      </c>
      <c r="DD127" s="26">
        <v>0</v>
      </c>
      <c r="DE127" s="27">
        <v>0</v>
      </c>
      <c r="DF127" s="36">
        <v>0</v>
      </c>
      <c r="DG127" s="26">
        <v>0</v>
      </c>
      <c r="DH127" s="26">
        <v>0</v>
      </c>
      <c r="DI127" s="27">
        <v>0</v>
      </c>
      <c r="DJ127" s="36">
        <v>0</v>
      </c>
      <c r="DK127" s="26">
        <v>0</v>
      </c>
      <c r="DL127" s="26">
        <v>0</v>
      </c>
      <c r="DM127" s="27">
        <v>0</v>
      </c>
      <c r="DN127" s="36">
        <v>0</v>
      </c>
      <c r="DO127" s="26">
        <v>0</v>
      </c>
      <c r="DP127" s="26">
        <v>0</v>
      </c>
      <c r="DQ127" s="27">
        <v>0</v>
      </c>
      <c r="DR127" s="36">
        <v>6</v>
      </c>
      <c r="DS127" s="26">
        <v>110.11800000000001</v>
      </c>
      <c r="DT127" s="26">
        <v>110.11800000000001</v>
      </c>
      <c r="DU127" s="27">
        <v>991.06200000000001</v>
      </c>
      <c r="DV127" s="36">
        <v>12</v>
      </c>
      <c r="DW127" s="26">
        <v>220.23600000000002</v>
      </c>
      <c r="DX127" s="26">
        <v>330.35400000000004</v>
      </c>
      <c r="DY127" s="27">
        <v>770.82600000000002</v>
      </c>
      <c r="DZ127" s="36">
        <v>12</v>
      </c>
      <c r="EA127" s="26">
        <v>220.23600000000002</v>
      </c>
      <c r="EB127" s="26">
        <v>550.59</v>
      </c>
      <c r="EC127" s="27">
        <v>550.59</v>
      </c>
      <c r="ED127" s="36">
        <v>12</v>
      </c>
      <c r="EE127" s="26">
        <v>220.23600000000002</v>
      </c>
      <c r="EF127" s="26">
        <v>770.84</v>
      </c>
      <c r="EG127" s="27">
        <v>330.34000000000003</v>
      </c>
      <c r="EH127" s="36">
        <v>12</v>
      </c>
      <c r="EI127" s="26">
        <v>220.23600000000002</v>
      </c>
      <c r="EJ127" s="26">
        <v>991.07600000000002</v>
      </c>
      <c r="EK127" s="27">
        <v>110.1</v>
      </c>
      <c r="EL127" s="36" cm="1">
        <f t="array" ref="EL127">+_xlfn.IFS(YEAR($A127)&gt;YEAR(EL$6),0,YEAR(EL$6)=YEAR($A127),13-MONTH($A127),AND(EK127&lt;$L127,YEAR(EL$6)=YEAR($B127)),IF(MONTH($B127)&lt;EK127/$M127,MONTH($B127),EK127/$M127),EK127&lt;$L127,EK127/$M127,YEAR(EL$6)=YEAR($B127),MONTH($B127),AND(YEAR(EL$6)&gt;YEAR($B127),NOT(ISBLANK($B127))),0,YEAR(EL$6)&gt;YEAR($A127),12,EL$6&lt;$A127,0,YEAR(EH$6)=YEAR($B127),0)</f>
        <v>5.9990192339127111</v>
      </c>
      <c r="EM127" s="26">
        <f t="shared" si="10"/>
        <v>110.1</v>
      </c>
      <c r="EN127" s="26">
        <f t="shared" si="11"/>
        <v>1101.1759999999999</v>
      </c>
      <c r="EO127" s="27">
        <f t="shared" si="12"/>
        <v>0</v>
      </c>
      <c r="EP127" s="28">
        <f t="shared" si="13"/>
        <v>0</v>
      </c>
      <c r="EQ127" s="34">
        <f t="shared" si="14"/>
        <v>55.059000000000005</v>
      </c>
      <c r="ES127" s="21">
        <f>IFERROR(IF(VLOOKUP(D127,'DIV CHANGE'!A:D,3,FALSE)="", E127, VLOOKUP(D127,'DIV CHANGE'!A:D,3,FALSE)), E127)</f>
        <v>9</v>
      </c>
      <c r="ET127" s="21" t="str">
        <f t="shared" si="15"/>
        <v>SAME</v>
      </c>
      <c r="EU127" s="29">
        <v>44013</v>
      </c>
    </row>
    <row r="128" spans="1:151" ht="12.75">
      <c r="A128" s="29">
        <v>44013</v>
      </c>
      <c r="B128" s="24"/>
      <c r="C128" s="35">
        <v>584</v>
      </c>
      <c r="D128" s="21" t="s">
        <v>274</v>
      </c>
      <c r="E128" s="21">
        <v>9</v>
      </c>
      <c r="F128" s="21" t="s">
        <v>103</v>
      </c>
      <c r="G128" s="21" t="s">
        <v>275</v>
      </c>
      <c r="H128" s="23">
        <v>634.52</v>
      </c>
      <c r="I128" s="22">
        <v>5</v>
      </c>
      <c r="J128" s="25">
        <v>0</v>
      </c>
      <c r="K128" s="25">
        <v>0</v>
      </c>
      <c r="L128" s="25">
        <f t="shared" si="8"/>
        <v>126.904</v>
      </c>
      <c r="M128" s="37">
        <f t="shared" si="9"/>
        <v>10.575333333333333</v>
      </c>
      <c r="N128" s="36">
        <v>0</v>
      </c>
      <c r="O128" s="26">
        <v>0</v>
      </c>
      <c r="P128" s="26">
        <v>0</v>
      </c>
      <c r="Q128" s="27">
        <v>0</v>
      </c>
      <c r="R128" s="36">
        <v>0</v>
      </c>
      <c r="S128" s="26">
        <v>0</v>
      </c>
      <c r="T128" s="26">
        <v>0</v>
      </c>
      <c r="U128" s="27">
        <v>0</v>
      </c>
      <c r="V128" s="36">
        <v>0</v>
      </c>
      <c r="W128" s="26">
        <v>0</v>
      </c>
      <c r="X128" s="26">
        <v>0</v>
      </c>
      <c r="Y128" s="27">
        <v>0</v>
      </c>
      <c r="Z128" s="36">
        <v>0</v>
      </c>
      <c r="AA128" s="26">
        <v>0</v>
      </c>
      <c r="AB128" s="26">
        <v>0</v>
      </c>
      <c r="AC128" s="27">
        <v>0</v>
      </c>
      <c r="AD128" s="36">
        <v>0</v>
      </c>
      <c r="AE128" s="26">
        <v>0</v>
      </c>
      <c r="AF128" s="26">
        <v>0</v>
      </c>
      <c r="AG128" s="27">
        <v>0</v>
      </c>
      <c r="AH128" s="36">
        <v>0</v>
      </c>
      <c r="AI128" s="26">
        <v>0</v>
      </c>
      <c r="AJ128" s="26">
        <v>0</v>
      </c>
      <c r="AK128" s="27">
        <v>0</v>
      </c>
      <c r="AL128" s="36">
        <v>0</v>
      </c>
      <c r="AM128" s="26">
        <v>0</v>
      </c>
      <c r="AN128" s="26">
        <v>0</v>
      </c>
      <c r="AO128" s="27">
        <v>0</v>
      </c>
      <c r="AP128" s="36">
        <v>0</v>
      </c>
      <c r="AQ128" s="26">
        <v>0</v>
      </c>
      <c r="AR128" s="26">
        <v>0</v>
      </c>
      <c r="AS128" s="27">
        <v>0</v>
      </c>
      <c r="AT128" s="36">
        <v>0</v>
      </c>
      <c r="AU128" s="26">
        <v>0</v>
      </c>
      <c r="AV128" s="26">
        <v>0</v>
      </c>
      <c r="AW128" s="27">
        <v>0</v>
      </c>
      <c r="AX128" s="36">
        <v>0</v>
      </c>
      <c r="AY128" s="26">
        <v>0</v>
      </c>
      <c r="AZ128" s="26">
        <v>0</v>
      </c>
      <c r="BA128" s="27">
        <v>0</v>
      </c>
      <c r="BB128" s="36">
        <v>0</v>
      </c>
      <c r="BC128" s="26">
        <v>0</v>
      </c>
      <c r="BD128" s="26">
        <v>0</v>
      </c>
      <c r="BE128" s="27">
        <v>0</v>
      </c>
      <c r="BF128" s="36">
        <v>0</v>
      </c>
      <c r="BG128" s="26">
        <v>0</v>
      </c>
      <c r="BH128" s="26">
        <v>0</v>
      </c>
      <c r="BI128" s="27">
        <v>0</v>
      </c>
      <c r="BJ128" s="36">
        <v>0</v>
      </c>
      <c r="BK128" s="26">
        <v>0</v>
      </c>
      <c r="BL128" s="26">
        <v>0</v>
      </c>
      <c r="BM128" s="27">
        <v>0</v>
      </c>
      <c r="BN128" s="36">
        <v>0</v>
      </c>
      <c r="BO128" s="26">
        <v>0</v>
      </c>
      <c r="BP128" s="26">
        <v>0</v>
      </c>
      <c r="BQ128" s="27">
        <v>0</v>
      </c>
      <c r="BR128" s="36">
        <v>0</v>
      </c>
      <c r="BS128" s="26">
        <v>0</v>
      </c>
      <c r="BT128" s="26">
        <v>0</v>
      </c>
      <c r="BU128" s="27">
        <v>0</v>
      </c>
      <c r="BV128" s="36">
        <v>0</v>
      </c>
      <c r="BW128" s="26">
        <v>0</v>
      </c>
      <c r="BX128" s="26">
        <v>0</v>
      </c>
      <c r="BY128" s="27">
        <v>0</v>
      </c>
      <c r="BZ128" s="36">
        <v>0</v>
      </c>
      <c r="CA128" s="26">
        <v>0</v>
      </c>
      <c r="CB128" s="26">
        <v>0</v>
      </c>
      <c r="CC128" s="27">
        <v>0</v>
      </c>
      <c r="CD128" s="36">
        <v>0</v>
      </c>
      <c r="CE128" s="26">
        <v>0</v>
      </c>
      <c r="CF128" s="26">
        <v>0</v>
      </c>
      <c r="CG128" s="27">
        <v>0</v>
      </c>
      <c r="CH128" s="36">
        <v>0</v>
      </c>
      <c r="CI128" s="26">
        <v>0</v>
      </c>
      <c r="CJ128" s="26">
        <v>0</v>
      </c>
      <c r="CK128" s="27">
        <v>0</v>
      </c>
      <c r="CL128" s="36">
        <v>0</v>
      </c>
      <c r="CM128" s="26">
        <v>0</v>
      </c>
      <c r="CN128" s="26">
        <v>0</v>
      </c>
      <c r="CO128" s="27">
        <v>0</v>
      </c>
      <c r="CP128" s="36">
        <v>0</v>
      </c>
      <c r="CQ128" s="26">
        <v>0</v>
      </c>
      <c r="CR128" s="26">
        <v>0</v>
      </c>
      <c r="CS128" s="27">
        <v>0</v>
      </c>
      <c r="CT128" s="36">
        <v>0</v>
      </c>
      <c r="CU128" s="26">
        <v>0</v>
      </c>
      <c r="CV128" s="26">
        <v>0</v>
      </c>
      <c r="CW128" s="27">
        <v>0</v>
      </c>
      <c r="CX128" s="36">
        <v>0</v>
      </c>
      <c r="CY128" s="26">
        <v>0</v>
      </c>
      <c r="CZ128" s="26">
        <v>0</v>
      </c>
      <c r="DA128" s="27">
        <v>0</v>
      </c>
      <c r="DB128" s="36">
        <v>0</v>
      </c>
      <c r="DC128" s="26">
        <v>0</v>
      </c>
      <c r="DD128" s="26">
        <v>0</v>
      </c>
      <c r="DE128" s="27">
        <v>0</v>
      </c>
      <c r="DF128" s="36">
        <v>0</v>
      </c>
      <c r="DG128" s="26">
        <v>0</v>
      </c>
      <c r="DH128" s="26">
        <v>0</v>
      </c>
      <c r="DI128" s="27">
        <v>0</v>
      </c>
      <c r="DJ128" s="36">
        <v>0</v>
      </c>
      <c r="DK128" s="26">
        <v>0</v>
      </c>
      <c r="DL128" s="26">
        <v>0</v>
      </c>
      <c r="DM128" s="27">
        <v>0</v>
      </c>
      <c r="DN128" s="36">
        <v>0</v>
      </c>
      <c r="DO128" s="26">
        <v>0</v>
      </c>
      <c r="DP128" s="26">
        <v>0</v>
      </c>
      <c r="DQ128" s="27">
        <v>0</v>
      </c>
      <c r="DR128" s="36">
        <v>6</v>
      </c>
      <c r="DS128" s="26">
        <v>63.451999999999998</v>
      </c>
      <c r="DT128" s="26">
        <v>63.451999999999998</v>
      </c>
      <c r="DU128" s="27">
        <v>571.06799999999998</v>
      </c>
      <c r="DV128" s="36">
        <v>12</v>
      </c>
      <c r="DW128" s="26">
        <v>126.904</v>
      </c>
      <c r="DX128" s="26">
        <v>190.35599999999999</v>
      </c>
      <c r="DY128" s="27">
        <v>444.16399999999999</v>
      </c>
      <c r="DZ128" s="36">
        <v>12</v>
      </c>
      <c r="EA128" s="26">
        <v>126.904</v>
      </c>
      <c r="EB128" s="26">
        <v>317.26</v>
      </c>
      <c r="EC128" s="27">
        <v>317.26</v>
      </c>
      <c r="ED128" s="36">
        <v>12</v>
      </c>
      <c r="EE128" s="26">
        <v>126.904</v>
      </c>
      <c r="EF128" s="26">
        <v>444.15</v>
      </c>
      <c r="EG128" s="27">
        <v>190.37</v>
      </c>
      <c r="EH128" s="36">
        <v>12</v>
      </c>
      <c r="EI128" s="26">
        <v>126.904</v>
      </c>
      <c r="EJ128" s="26">
        <v>571.05399999999997</v>
      </c>
      <c r="EK128" s="27">
        <v>63.47</v>
      </c>
      <c r="EL128" s="36" cm="1">
        <f t="array" ref="EL128">+_xlfn.IFS(YEAR($A128)&gt;YEAR(EL$6),0,YEAR(EL$6)=YEAR($A128),13-MONTH($A128),AND(EK128&lt;$L128,YEAR(EL$6)=YEAR($B128)),IF(MONTH($B128)&lt;EK128/$M128,MONTH($B128),EK128/$M128),EK128&lt;$L128,EK128/$M128,YEAR(EL$6)=YEAR($B128),MONTH($B128),AND(YEAR(EL$6)&gt;YEAR($B128),NOT(ISBLANK($B128))),0,YEAR(EL$6)&gt;YEAR($A128),12,EL$6&lt;$A128,0,YEAR(EH$6)=YEAR($B128),0)</f>
        <v>6.0017020740086995</v>
      </c>
      <c r="EM128" s="26">
        <f t="shared" si="10"/>
        <v>63.47</v>
      </c>
      <c r="EN128" s="26">
        <f t="shared" si="11"/>
        <v>634.524</v>
      </c>
      <c r="EO128" s="27">
        <f t="shared" si="12"/>
        <v>0</v>
      </c>
      <c r="EP128" s="28">
        <f t="shared" si="13"/>
        <v>0</v>
      </c>
      <c r="EQ128" s="34">
        <f t="shared" si="14"/>
        <v>31.725999999999999</v>
      </c>
      <c r="ES128" s="21">
        <f>IFERROR(IF(VLOOKUP(D128,'DIV CHANGE'!A:D,3,FALSE)="", E128, VLOOKUP(D128,'DIV CHANGE'!A:D,3,FALSE)), E128)</f>
        <v>9</v>
      </c>
      <c r="ET128" s="21" t="str">
        <f t="shared" si="15"/>
        <v>SAME</v>
      </c>
      <c r="EU128" s="29">
        <v>44013</v>
      </c>
    </row>
    <row r="129" spans="1:151" ht="12.75">
      <c r="A129" s="29">
        <v>44013</v>
      </c>
      <c r="B129" s="24"/>
      <c r="C129" s="35">
        <v>585</v>
      </c>
      <c r="D129" s="21" t="s">
        <v>276</v>
      </c>
      <c r="E129" s="21">
        <v>9</v>
      </c>
      <c r="F129" s="21" t="s">
        <v>103</v>
      </c>
      <c r="G129" s="21" t="s">
        <v>277</v>
      </c>
      <c r="H129" s="23">
        <v>976.91</v>
      </c>
      <c r="I129" s="22">
        <v>5</v>
      </c>
      <c r="J129" s="25">
        <v>0</v>
      </c>
      <c r="K129" s="25">
        <v>0</v>
      </c>
      <c r="L129" s="25">
        <f t="shared" si="8"/>
        <v>195.38200000000001</v>
      </c>
      <c r="M129" s="37">
        <f t="shared" si="9"/>
        <v>16.281833333333335</v>
      </c>
      <c r="N129" s="36">
        <v>0</v>
      </c>
      <c r="O129" s="26">
        <v>0</v>
      </c>
      <c r="P129" s="26">
        <v>0</v>
      </c>
      <c r="Q129" s="27">
        <v>0</v>
      </c>
      <c r="R129" s="36">
        <v>0</v>
      </c>
      <c r="S129" s="26">
        <v>0</v>
      </c>
      <c r="T129" s="26">
        <v>0</v>
      </c>
      <c r="U129" s="27">
        <v>0</v>
      </c>
      <c r="V129" s="36">
        <v>0</v>
      </c>
      <c r="W129" s="26">
        <v>0</v>
      </c>
      <c r="X129" s="26">
        <v>0</v>
      </c>
      <c r="Y129" s="27">
        <v>0</v>
      </c>
      <c r="Z129" s="36">
        <v>0</v>
      </c>
      <c r="AA129" s="26">
        <v>0</v>
      </c>
      <c r="AB129" s="26">
        <v>0</v>
      </c>
      <c r="AC129" s="27">
        <v>0</v>
      </c>
      <c r="AD129" s="36">
        <v>0</v>
      </c>
      <c r="AE129" s="26">
        <v>0</v>
      </c>
      <c r="AF129" s="26">
        <v>0</v>
      </c>
      <c r="AG129" s="27">
        <v>0</v>
      </c>
      <c r="AH129" s="36">
        <v>0</v>
      </c>
      <c r="AI129" s="26">
        <v>0</v>
      </c>
      <c r="AJ129" s="26">
        <v>0</v>
      </c>
      <c r="AK129" s="27">
        <v>0</v>
      </c>
      <c r="AL129" s="36">
        <v>0</v>
      </c>
      <c r="AM129" s="26">
        <v>0</v>
      </c>
      <c r="AN129" s="26">
        <v>0</v>
      </c>
      <c r="AO129" s="27">
        <v>0</v>
      </c>
      <c r="AP129" s="36">
        <v>0</v>
      </c>
      <c r="AQ129" s="26">
        <v>0</v>
      </c>
      <c r="AR129" s="26">
        <v>0</v>
      </c>
      <c r="AS129" s="27">
        <v>0</v>
      </c>
      <c r="AT129" s="36">
        <v>0</v>
      </c>
      <c r="AU129" s="26">
        <v>0</v>
      </c>
      <c r="AV129" s="26">
        <v>0</v>
      </c>
      <c r="AW129" s="27">
        <v>0</v>
      </c>
      <c r="AX129" s="36">
        <v>0</v>
      </c>
      <c r="AY129" s="26">
        <v>0</v>
      </c>
      <c r="AZ129" s="26">
        <v>0</v>
      </c>
      <c r="BA129" s="27">
        <v>0</v>
      </c>
      <c r="BB129" s="36">
        <v>0</v>
      </c>
      <c r="BC129" s="26">
        <v>0</v>
      </c>
      <c r="BD129" s="26">
        <v>0</v>
      </c>
      <c r="BE129" s="27">
        <v>0</v>
      </c>
      <c r="BF129" s="36">
        <v>0</v>
      </c>
      <c r="BG129" s="26">
        <v>0</v>
      </c>
      <c r="BH129" s="26">
        <v>0</v>
      </c>
      <c r="BI129" s="27">
        <v>0</v>
      </c>
      <c r="BJ129" s="36">
        <v>0</v>
      </c>
      <c r="BK129" s="26">
        <v>0</v>
      </c>
      <c r="BL129" s="26">
        <v>0</v>
      </c>
      <c r="BM129" s="27">
        <v>0</v>
      </c>
      <c r="BN129" s="36">
        <v>0</v>
      </c>
      <c r="BO129" s="26">
        <v>0</v>
      </c>
      <c r="BP129" s="26">
        <v>0</v>
      </c>
      <c r="BQ129" s="27">
        <v>0</v>
      </c>
      <c r="BR129" s="36">
        <v>0</v>
      </c>
      <c r="BS129" s="26">
        <v>0</v>
      </c>
      <c r="BT129" s="26">
        <v>0</v>
      </c>
      <c r="BU129" s="27">
        <v>0</v>
      </c>
      <c r="BV129" s="36">
        <v>0</v>
      </c>
      <c r="BW129" s="26">
        <v>0</v>
      </c>
      <c r="BX129" s="26">
        <v>0</v>
      </c>
      <c r="BY129" s="27">
        <v>0</v>
      </c>
      <c r="BZ129" s="36">
        <v>0</v>
      </c>
      <c r="CA129" s="26">
        <v>0</v>
      </c>
      <c r="CB129" s="26">
        <v>0</v>
      </c>
      <c r="CC129" s="27">
        <v>0</v>
      </c>
      <c r="CD129" s="36">
        <v>0</v>
      </c>
      <c r="CE129" s="26">
        <v>0</v>
      </c>
      <c r="CF129" s="26">
        <v>0</v>
      </c>
      <c r="CG129" s="27">
        <v>0</v>
      </c>
      <c r="CH129" s="36">
        <v>0</v>
      </c>
      <c r="CI129" s="26">
        <v>0</v>
      </c>
      <c r="CJ129" s="26">
        <v>0</v>
      </c>
      <c r="CK129" s="27">
        <v>0</v>
      </c>
      <c r="CL129" s="36">
        <v>0</v>
      </c>
      <c r="CM129" s="26">
        <v>0</v>
      </c>
      <c r="CN129" s="26">
        <v>0</v>
      </c>
      <c r="CO129" s="27">
        <v>0</v>
      </c>
      <c r="CP129" s="36">
        <v>0</v>
      </c>
      <c r="CQ129" s="26">
        <v>0</v>
      </c>
      <c r="CR129" s="26">
        <v>0</v>
      </c>
      <c r="CS129" s="27">
        <v>0</v>
      </c>
      <c r="CT129" s="36">
        <v>0</v>
      </c>
      <c r="CU129" s="26">
        <v>0</v>
      </c>
      <c r="CV129" s="26">
        <v>0</v>
      </c>
      <c r="CW129" s="27">
        <v>0</v>
      </c>
      <c r="CX129" s="36">
        <v>0</v>
      </c>
      <c r="CY129" s="26">
        <v>0</v>
      </c>
      <c r="CZ129" s="26">
        <v>0</v>
      </c>
      <c r="DA129" s="27">
        <v>0</v>
      </c>
      <c r="DB129" s="36">
        <v>0</v>
      </c>
      <c r="DC129" s="26">
        <v>0</v>
      </c>
      <c r="DD129" s="26">
        <v>0</v>
      </c>
      <c r="DE129" s="27">
        <v>0</v>
      </c>
      <c r="DF129" s="36">
        <v>0</v>
      </c>
      <c r="DG129" s="26">
        <v>0</v>
      </c>
      <c r="DH129" s="26">
        <v>0</v>
      </c>
      <c r="DI129" s="27">
        <v>0</v>
      </c>
      <c r="DJ129" s="36">
        <v>0</v>
      </c>
      <c r="DK129" s="26">
        <v>0</v>
      </c>
      <c r="DL129" s="26">
        <v>0</v>
      </c>
      <c r="DM129" s="27">
        <v>0</v>
      </c>
      <c r="DN129" s="36">
        <v>0</v>
      </c>
      <c r="DO129" s="26">
        <v>0</v>
      </c>
      <c r="DP129" s="26">
        <v>0</v>
      </c>
      <c r="DQ129" s="27">
        <v>0</v>
      </c>
      <c r="DR129" s="36">
        <v>6</v>
      </c>
      <c r="DS129" s="26">
        <v>97.691000000000003</v>
      </c>
      <c r="DT129" s="26">
        <v>97.691000000000003</v>
      </c>
      <c r="DU129" s="27">
        <v>879.21899999999994</v>
      </c>
      <c r="DV129" s="36">
        <v>12</v>
      </c>
      <c r="DW129" s="26">
        <v>195.38200000000001</v>
      </c>
      <c r="DX129" s="26">
        <v>293.07299999999998</v>
      </c>
      <c r="DY129" s="27">
        <v>683.83699999999999</v>
      </c>
      <c r="DZ129" s="36">
        <v>12</v>
      </c>
      <c r="EA129" s="26">
        <v>195.38200000000001</v>
      </c>
      <c r="EB129" s="26">
        <v>488.45499999999998</v>
      </c>
      <c r="EC129" s="27">
        <v>488.45499999999998</v>
      </c>
      <c r="ED129" s="36">
        <v>12</v>
      </c>
      <c r="EE129" s="26">
        <v>195.38200000000001</v>
      </c>
      <c r="EF129" s="26">
        <v>683.82999999999993</v>
      </c>
      <c r="EG129" s="27">
        <v>293.08000000000004</v>
      </c>
      <c r="EH129" s="36">
        <v>12</v>
      </c>
      <c r="EI129" s="26">
        <v>195.38200000000001</v>
      </c>
      <c r="EJ129" s="26">
        <v>879.21199999999999</v>
      </c>
      <c r="EK129" s="27">
        <v>97.7</v>
      </c>
      <c r="EL129" s="36" cm="1">
        <f t="array" ref="EL129">+_xlfn.IFS(YEAR($A129)&gt;YEAR(EL$6),0,YEAR(EL$6)=YEAR($A129),13-MONTH($A129),AND(EK129&lt;$L129,YEAR(EL$6)=YEAR($B129)),IF(MONTH($B129)&lt;EK129/$M129,MONTH($B129),EK129/$M129),EK129&lt;$L129,EK129/$M129,YEAR(EL$6)=YEAR($B129),MONTH($B129),AND(YEAR(EL$6)&gt;YEAR($B129),NOT(ISBLANK($B129))),0,YEAR(EL$6)&gt;YEAR($A129),12,EL$6&lt;$A129,0,YEAR(EH$6)=YEAR($B129),0)</f>
        <v>6.0005527633047056</v>
      </c>
      <c r="EM129" s="26">
        <f t="shared" si="10"/>
        <v>97.7</v>
      </c>
      <c r="EN129" s="26">
        <f t="shared" si="11"/>
        <v>976.91200000000003</v>
      </c>
      <c r="EO129" s="27">
        <f t="shared" si="12"/>
        <v>0</v>
      </c>
      <c r="EP129" s="28">
        <f t="shared" si="13"/>
        <v>0</v>
      </c>
      <c r="EQ129" s="34">
        <f t="shared" si="14"/>
        <v>48.845500000000001</v>
      </c>
      <c r="ES129" s="21">
        <f>IFERROR(IF(VLOOKUP(D129,'DIV CHANGE'!A:D,3,FALSE)="", E129, VLOOKUP(D129,'DIV CHANGE'!A:D,3,FALSE)), E129)</f>
        <v>9</v>
      </c>
      <c r="ET129" s="21" t="str">
        <f t="shared" si="15"/>
        <v>SAME</v>
      </c>
      <c r="EU129" s="29">
        <v>44013</v>
      </c>
    </row>
    <row r="130" spans="1:151" ht="12.75">
      <c r="A130" s="29">
        <v>44013</v>
      </c>
      <c r="B130" s="24"/>
      <c r="C130" s="35">
        <v>588</v>
      </c>
      <c r="D130" s="21" t="s">
        <v>278</v>
      </c>
      <c r="E130" s="21">
        <v>9</v>
      </c>
      <c r="F130" s="21" t="s">
        <v>103</v>
      </c>
      <c r="G130" s="21" t="s">
        <v>271</v>
      </c>
      <c r="H130" s="23">
        <v>1984.51</v>
      </c>
      <c r="I130" s="22">
        <v>5</v>
      </c>
      <c r="J130" s="25">
        <v>0</v>
      </c>
      <c r="K130" s="25">
        <v>0</v>
      </c>
      <c r="L130" s="25">
        <f t="shared" si="8"/>
        <v>396.90199999999999</v>
      </c>
      <c r="M130" s="37">
        <f t="shared" si="9"/>
        <v>33.075166666666668</v>
      </c>
      <c r="N130" s="36">
        <v>0</v>
      </c>
      <c r="O130" s="26">
        <v>0</v>
      </c>
      <c r="P130" s="26">
        <v>0</v>
      </c>
      <c r="Q130" s="27">
        <v>0</v>
      </c>
      <c r="R130" s="36">
        <v>0</v>
      </c>
      <c r="S130" s="26">
        <v>0</v>
      </c>
      <c r="T130" s="26">
        <v>0</v>
      </c>
      <c r="U130" s="27">
        <v>0</v>
      </c>
      <c r="V130" s="36">
        <v>0</v>
      </c>
      <c r="W130" s="26">
        <v>0</v>
      </c>
      <c r="X130" s="26">
        <v>0</v>
      </c>
      <c r="Y130" s="27">
        <v>0</v>
      </c>
      <c r="Z130" s="36">
        <v>0</v>
      </c>
      <c r="AA130" s="26">
        <v>0</v>
      </c>
      <c r="AB130" s="26">
        <v>0</v>
      </c>
      <c r="AC130" s="27">
        <v>0</v>
      </c>
      <c r="AD130" s="36">
        <v>0</v>
      </c>
      <c r="AE130" s="26">
        <v>0</v>
      </c>
      <c r="AF130" s="26">
        <v>0</v>
      </c>
      <c r="AG130" s="27">
        <v>0</v>
      </c>
      <c r="AH130" s="36">
        <v>0</v>
      </c>
      <c r="AI130" s="26">
        <v>0</v>
      </c>
      <c r="AJ130" s="26">
        <v>0</v>
      </c>
      <c r="AK130" s="27">
        <v>0</v>
      </c>
      <c r="AL130" s="36">
        <v>0</v>
      </c>
      <c r="AM130" s="26">
        <v>0</v>
      </c>
      <c r="AN130" s="26">
        <v>0</v>
      </c>
      <c r="AO130" s="27">
        <v>0</v>
      </c>
      <c r="AP130" s="36">
        <v>0</v>
      </c>
      <c r="AQ130" s="26">
        <v>0</v>
      </c>
      <c r="AR130" s="26">
        <v>0</v>
      </c>
      <c r="AS130" s="27">
        <v>0</v>
      </c>
      <c r="AT130" s="36">
        <v>0</v>
      </c>
      <c r="AU130" s="26">
        <v>0</v>
      </c>
      <c r="AV130" s="26">
        <v>0</v>
      </c>
      <c r="AW130" s="27">
        <v>0</v>
      </c>
      <c r="AX130" s="36">
        <v>0</v>
      </c>
      <c r="AY130" s="26">
        <v>0</v>
      </c>
      <c r="AZ130" s="26">
        <v>0</v>
      </c>
      <c r="BA130" s="27">
        <v>0</v>
      </c>
      <c r="BB130" s="36">
        <v>0</v>
      </c>
      <c r="BC130" s="26">
        <v>0</v>
      </c>
      <c r="BD130" s="26">
        <v>0</v>
      </c>
      <c r="BE130" s="27">
        <v>0</v>
      </c>
      <c r="BF130" s="36">
        <v>0</v>
      </c>
      <c r="BG130" s="26">
        <v>0</v>
      </c>
      <c r="BH130" s="26">
        <v>0</v>
      </c>
      <c r="BI130" s="27">
        <v>0</v>
      </c>
      <c r="BJ130" s="36">
        <v>0</v>
      </c>
      <c r="BK130" s="26">
        <v>0</v>
      </c>
      <c r="BL130" s="26">
        <v>0</v>
      </c>
      <c r="BM130" s="27">
        <v>0</v>
      </c>
      <c r="BN130" s="36">
        <v>0</v>
      </c>
      <c r="BO130" s="26">
        <v>0</v>
      </c>
      <c r="BP130" s="26">
        <v>0</v>
      </c>
      <c r="BQ130" s="27">
        <v>0</v>
      </c>
      <c r="BR130" s="36">
        <v>0</v>
      </c>
      <c r="BS130" s="26">
        <v>0</v>
      </c>
      <c r="BT130" s="26">
        <v>0</v>
      </c>
      <c r="BU130" s="27">
        <v>0</v>
      </c>
      <c r="BV130" s="36">
        <v>0</v>
      </c>
      <c r="BW130" s="26">
        <v>0</v>
      </c>
      <c r="BX130" s="26">
        <v>0</v>
      </c>
      <c r="BY130" s="27">
        <v>0</v>
      </c>
      <c r="BZ130" s="36">
        <v>0</v>
      </c>
      <c r="CA130" s="26">
        <v>0</v>
      </c>
      <c r="CB130" s="26">
        <v>0</v>
      </c>
      <c r="CC130" s="27">
        <v>0</v>
      </c>
      <c r="CD130" s="36">
        <v>0</v>
      </c>
      <c r="CE130" s="26">
        <v>0</v>
      </c>
      <c r="CF130" s="26">
        <v>0</v>
      </c>
      <c r="CG130" s="27">
        <v>0</v>
      </c>
      <c r="CH130" s="36">
        <v>0</v>
      </c>
      <c r="CI130" s="26">
        <v>0</v>
      </c>
      <c r="CJ130" s="26">
        <v>0</v>
      </c>
      <c r="CK130" s="27">
        <v>0</v>
      </c>
      <c r="CL130" s="36">
        <v>0</v>
      </c>
      <c r="CM130" s="26">
        <v>0</v>
      </c>
      <c r="CN130" s="26">
        <v>0</v>
      </c>
      <c r="CO130" s="27">
        <v>0</v>
      </c>
      <c r="CP130" s="36">
        <v>0</v>
      </c>
      <c r="CQ130" s="26">
        <v>0</v>
      </c>
      <c r="CR130" s="26">
        <v>0</v>
      </c>
      <c r="CS130" s="27">
        <v>0</v>
      </c>
      <c r="CT130" s="36">
        <v>0</v>
      </c>
      <c r="CU130" s="26">
        <v>0</v>
      </c>
      <c r="CV130" s="26">
        <v>0</v>
      </c>
      <c r="CW130" s="27">
        <v>0</v>
      </c>
      <c r="CX130" s="36">
        <v>0</v>
      </c>
      <c r="CY130" s="26">
        <v>0</v>
      </c>
      <c r="CZ130" s="26">
        <v>0</v>
      </c>
      <c r="DA130" s="27">
        <v>0</v>
      </c>
      <c r="DB130" s="36">
        <v>0</v>
      </c>
      <c r="DC130" s="26">
        <v>0</v>
      </c>
      <c r="DD130" s="26">
        <v>0</v>
      </c>
      <c r="DE130" s="27">
        <v>0</v>
      </c>
      <c r="DF130" s="36">
        <v>0</v>
      </c>
      <c r="DG130" s="26">
        <v>0</v>
      </c>
      <c r="DH130" s="26">
        <v>0</v>
      </c>
      <c r="DI130" s="27">
        <v>0</v>
      </c>
      <c r="DJ130" s="36">
        <v>0</v>
      </c>
      <c r="DK130" s="26">
        <v>0</v>
      </c>
      <c r="DL130" s="26">
        <v>0</v>
      </c>
      <c r="DM130" s="27">
        <v>0</v>
      </c>
      <c r="DN130" s="36">
        <v>0</v>
      </c>
      <c r="DO130" s="26">
        <v>0</v>
      </c>
      <c r="DP130" s="26">
        <v>0</v>
      </c>
      <c r="DQ130" s="27">
        <v>0</v>
      </c>
      <c r="DR130" s="36">
        <v>6</v>
      </c>
      <c r="DS130" s="26">
        <v>198.45100000000002</v>
      </c>
      <c r="DT130" s="26">
        <v>198.45100000000002</v>
      </c>
      <c r="DU130" s="27">
        <v>1786.059</v>
      </c>
      <c r="DV130" s="36">
        <v>12</v>
      </c>
      <c r="DW130" s="26">
        <v>396.90200000000004</v>
      </c>
      <c r="DX130" s="26">
        <v>595.35300000000007</v>
      </c>
      <c r="DY130" s="27">
        <v>1389.1569999999999</v>
      </c>
      <c r="DZ130" s="36">
        <v>12</v>
      </c>
      <c r="EA130" s="26">
        <v>396.90200000000004</v>
      </c>
      <c r="EB130" s="26">
        <v>992.25500000000011</v>
      </c>
      <c r="EC130" s="27">
        <v>992.25499999999988</v>
      </c>
      <c r="ED130" s="36">
        <v>12</v>
      </c>
      <c r="EE130" s="26">
        <v>396.90200000000004</v>
      </c>
      <c r="EF130" s="26">
        <v>1389.15</v>
      </c>
      <c r="EG130" s="27">
        <v>595.3599999999999</v>
      </c>
      <c r="EH130" s="36">
        <v>12</v>
      </c>
      <c r="EI130" s="26">
        <v>396.90200000000004</v>
      </c>
      <c r="EJ130" s="26">
        <v>1786.0520000000001</v>
      </c>
      <c r="EK130" s="27">
        <v>198.46</v>
      </c>
      <c r="EL130" s="36" cm="1">
        <f t="array" ref="EL130">+_xlfn.IFS(YEAR($A130)&gt;YEAR(EL$6),0,YEAR(EL$6)=YEAR($A130),13-MONTH($A130),AND(EK130&lt;$L130,YEAR(EL$6)=YEAR($B130)),IF(MONTH($B130)&lt;EK130/$M130,MONTH($B130),EK130/$M130),EK130&lt;$L130,EK130/$M130,YEAR(EL$6)=YEAR($B130),MONTH($B130),AND(YEAR(EL$6)&gt;YEAR($B130),NOT(ISBLANK($B130))),0,YEAR(EL$6)&gt;YEAR($A130),12,EL$6&lt;$A130,0,YEAR(EH$6)=YEAR($B130),0)</f>
        <v>6.0002721074723739</v>
      </c>
      <c r="EM130" s="26">
        <f t="shared" si="10"/>
        <v>198.46</v>
      </c>
      <c r="EN130" s="26">
        <f t="shared" si="11"/>
        <v>1984.5120000000002</v>
      </c>
      <c r="EO130" s="27">
        <f t="shared" si="12"/>
        <v>0</v>
      </c>
      <c r="EP130" s="28">
        <f t="shared" si="13"/>
        <v>0</v>
      </c>
      <c r="EQ130" s="34">
        <f t="shared" si="14"/>
        <v>99.225500000000011</v>
      </c>
      <c r="ES130" s="21">
        <f>IFERROR(IF(VLOOKUP(D130,'DIV CHANGE'!A:D,3,FALSE)="", E130, VLOOKUP(D130,'DIV CHANGE'!A:D,3,FALSE)), E130)</f>
        <v>9</v>
      </c>
      <c r="ET130" s="21" t="str">
        <f t="shared" si="15"/>
        <v>SAME</v>
      </c>
      <c r="EU130" s="29">
        <v>44013</v>
      </c>
    </row>
    <row r="131" spans="1:151" ht="12.75">
      <c r="A131" s="29">
        <v>44013</v>
      </c>
      <c r="B131" s="24"/>
      <c r="C131" s="35">
        <v>587</v>
      </c>
      <c r="D131" s="21" t="s">
        <v>279</v>
      </c>
      <c r="E131" s="21">
        <v>1</v>
      </c>
      <c r="F131" s="21" t="s">
        <v>103</v>
      </c>
      <c r="G131" s="21" t="s">
        <v>280</v>
      </c>
      <c r="H131" s="23">
        <v>1785.75</v>
      </c>
      <c r="I131" s="22">
        <v>5</v>
      </c>
      <c r="J131" s="25">
        <v>0</v>
      </c>
      <c r="K131" s="25">
        <v>0</v>
      </c>
      <c r="L131" s="25">
        <f t="shared" si="8"/>
        <v>357.15</v>
      </c>
      <c r="M131" s="37">
        <f t="shared" si="9"/>
        <v>29.762499999999999</v>
      </c>
      <c r="N131" s="36">
        <v>0</v>
      </c>
      <c r="O131" s="26">
        <v>0</v>
      </c>
      <c r="P131" s="26">
        <v>0</v>
      </c>
      <c r="Q131" s="27">
        <v>0</v>
      </c>
      <c r="R131" s="36">
        <v>0</v>
      </c>
      <c r="S131" s="26">
        <v>0</v>
      </c>
      <c r="T131" s="26">
        <v>0</v>
      </c>
      <c r="U131" s="27">
        <v>0</v>
      </c>
      <c r="V131" s="36">
        <v>0</v>
      </c>
      <c r="W131" s="26">
        <v>0</v>
      </c>
      <c r="X131" s="26">
        <v>0</v>
      </c>
      <c r="Y131" s="27">
        <v>0</v>
      </c>
      <c r="Z131" s="36">
        <v>0</v>
      </c>
      <c r="AA131" s="26">
        <v>0</v>
      </c>
      <c r="AB131" s="26">
        <v>0</v>
      </c>
      <c r="AC131" s="27">
        <v>0</v>
      </c>
      <c r="AD131" s="36">
        <v>0</v>
      </c>
      <c r="AE131" s="26">
        <v>0</v>
      </c>
      <c r="AF131" s="26">
        <v>0</v>
      </c>
      <c r="AG131" s="27">
        <v>0</v>
      </c>
      <c r="AH131" s="36">
        <v>0</v>
      </c>
      <c r="AI131" s="26">
        <v>0</v>
      </c>
      <c r="AJ131" s="26">
        <v>0</v>
      </c>
      <c r="AK131" s="27">
        <v>0</v>
      </c>
      <c r="AL131" s="36">
        <v>0</v>
      </c>
      <c r="AM131" s="26">
        <v>0</v>
      </c>
      <c r="AN131" s="26">
        <v>0</v>
      </c>
      <c r="AO131" s="27">
        <v>0</v>
      </c>
      <c r="AP131" s="36">
        <v>0</v>
      </c>
      <c r="AQ131" s="26">
        <v>0</v>
      </c>
      <c r="AR131" s="26">
        <v>0</v>
      </c>
      <c r="AS131" s="27">
        <v>0</v>
      </c>
      <c r="AT131" s="36">
        <v>0</v>
      </c>
      <c r="AU131" s="26">
        <v>0</v>
      </c>
      <c r="AV131" s="26">
        <v>0</v>
      </c>
      <c r="AW131" s="27">
        <v>0</v>
      </c>
      <c r="AX131" s="36">
        <v>0</v>
      </c>
      <c r="AY131" s="26">
        <v>0</v>
      </c>
      <c r="AZ131" s="26">
        <v>0</v>
      </c>
      <c r="BA131" s="27">
        <v>0</v>
      </c>
      <c r="BB131" s="36">
        <v>0</v>
      </c>
      <c r="BC131" s="26">
        <v>0</v>
      </c>
      <c r="BD131" s="26">
        <v>0</v>
      </c>
      <c r="BE131" s="27">
        <v>0</v>
      </c>
      <c r="BF131" s="36">
        <v>0</v>
      </c>
      <c r="BG131" s="26">
        <v>0</v>
      </c>
      <c r="BH131" s="26">
        <v>0</v>
      </c>
      <c r="BI131" s="27">
        <v>0</v>
      </c>
      <c r="BJ131" s="36">
        <v>0</v>
      </c>
      <c r="BK131" s="26">
        <v>0</v>
      </c>
      <c r="BL131" s="26">
        <v>0</v>
      </c>
      <c r="BM131" s="27">
        <v>0</v>
      </c>
      <c r="BN131" s="36">
        <v>0</v>
      </c>
      <c r="BO131" s="26">
        <v>0</v>
      </c>
      <c r="BP131" s="26">
        <v>0</v>
      </c>
      <c r="BQ131" s="27">
        <v>0</v>
      </c>
      <c r="BR131" s="36">
        <v>0</v>
      </c>
      <c r="BS131" s="26">
        <v>0</v>
      </c>
      <c r="BT131" s="26">
        <v>0</v>
      </c>
      <c r="BU131" s="27">
        <v>0</v>
      </c>
      <c r="BV131" s="36">
        <v>0</v>
      </c>
      <c r="BW131" s="26">
        <v>0</v>
      </c>
      <c r="BX131" s="26">
        <v>0</v>
      </c>
      <c r="BY131" s="27">
        <v>0</v>
      </c>
      <c r="BZ131" s="36">
        <v>0</v>
      </c>
      <c r="CA131" s="26">
        <v>0</v>
      </c>
      <c r="CB131" s="26">
        <v>0</v>
      </c>
      <c r="CC131" s="27">
        <v>0</v>
      </c>
      <c r="CD131" s="36">
        <v>0</v>
      </c>
      <c r="CE131" s="26">
        <v>0</v>
      </c>
      <c r="CF131" s="26">
        <v>0</v>
      </c>
      <c r="CG131" s="27">
        <v>0</v>
      </c>
      <c r="CH131" s="36">
        <v>0</v>
      </c>
      <c r="CI131" s="26">
        <v>0</v>
      </c>
      <c r="CJ131" s="26">
        <v>0</v>
      </c>
      <c r="CK131" s="27">
        <v>0</v>
      </c>
      <c r="CL131" s="36">
        <v>0</v>
      </c>
      <c r="CM131" s="26">
        <v>0</v>
      </c>
      <c r="CN131" s="26">
        <v>0</v>
      </c>
      <c r="CO131" s="27">
        <v>0</v>
      </c>
      <c r="CP131" s="36">
        <v>0</v>
      </c>
      <c r="CQ131" s="26">
        <v>0</v>
      </c>
      <c r="CR131" s="26">
        <v>0</v>
      </c>
      <c r="CS131" s="27">
        <v>0</v>
      </c>
      <c r="CT131" s="36">
        <v>0</v>
      </c>
      <c r="CU131" s="26">
        <v>0</v>
      </c>
      <c r="CV131" s="26">
        <v>0</v>
      </c>
      <c r="CW131" s="27">
        <v>0</v>
      </c>
      <c r="CX131" s="36">
        <v>0</v>
      </c>
      <c r="CY131" s="26">
        <v>0</v>
      </c>
      <c r="CZ131" s="26">
        <v>0</v>
      </c>
      <c r="DA131" s="27">
        <v>0</v>
      </c>
      <c r="DB131" s="36">
        <v>0</v>
      </c>
      <c r="DC131" s="26">
        <v>0</v>
      </c>
      <c r="DD131" s="26">
        <v>0</v>
      </c>
      <c r="DE131" s="27">
        <v>0</v>
      </c>
      <c r="DF131" s="36">
        <v>0</v>
      </c>
      <c r="DG131" s="26">
        <v>0</v>
      </c>
      <c r="DH131" s="26">
        <v>0</v>
      </c>
      <c r="DI131" s="27">
        <v>0</v>
      </c>
      <c r="DJ131" s="36">
        <v>0</v>
      </c>
      <c r="DK131" s="26">
        <v>0</v>
      </c>
      <c r="DL131" s="26">
        <v>0</v>
      </c>
      <c r="DM131" s="27">
        <v>0</v>
      </c>
      <c r="DN131" s="36">
        <v>0</v>
      </c>
      <c r="DO131" s="26">
        <v>0</v>
      </c>
      <c r="DP131" s="26">
        <v>0</v>
      </c>
      <c r="DQ131" s="27">
        <v>0</v>
      </c>
      <c r="DR131" s="36">
        <v>6</v>
      </c>
      <c r="DS131" s="26">
        <v>178.57499999999999</v>
      </c>
      <c r="DT131" s="26">
        <v>178.57499999999999</v>
      </c>
      <c r="DU131" s="27">
        <v>1607.175</v>
      </c>
      <c r="DV131" s="36">
        <v>12</v>
      </c>
      <c r="DW131" s="26">
        <v>357.15</v>
      </c>
      <c r="DX131" s="26">
        <v>535.72499999999991</v>
      </c>
      <c r="DY131" s="27">
        <v>1250.0250000000001</v>
      </c>
      <c r="DZ131" s="36">
        <v>12</v>
      </c>
      <c r="EA131" s="26">
        <v>357.15</v>
      </c>
      <c r="EB131" s="26">
        <v>892.87499999999989</v>
      </c>
      <c r="EC131" s="27">
        <v>892.87500000000011</v>
      </c>
      <c r="ED131" s="36">
        <v>12</v>
      </c>
      <c r="EE131" s="26">
        <v>357.15</v>
      </c>
      <c r="EF131" s="26">
        <v>1250.03</v>
      </c>
      <c r="EG131" s="27">
        <v>535.72</v>
      </c>
      <c r="EH131" s="36">
        <v>12</v>
      </c>
      <c r="EI131" s="26">
        <v>357.15</v>
      </c>
      <c r="EJ131" s="26">
        <v>1607.1799999999998</v>
      </c>
      <c r="EK131" s="27">
        <v>178.57</v>
      </c>
      <c r="EL131" s="36" cm="1">
        <f t="array" ref="EL131">+_xlfn.IFS(YEAR($A131)&gt;YEAR(EL$6),0,YEAR(EL$6)=YEAR($A131),13-MONTH($A131),AND(EK131&lt;$L131,YEAR(EL$6)=YEAR($B131)),IF(MONTH($B131)&lt;EK131/$M131,MONTH($B131),EK131/$M131),EK131&lt;$L131,EK131/$M131,YEAR(EL$6)=YEAR($B131),MONTH($B131),AND(YEAR(EL$6)&gt;YEAR($B131),NOT(ISBLANK($B131))),0,YEAR(EL$6)&gt;YEAR($A131),12,EL$6&lt;$A131,0,YEAR(EH$6)=YEAR($B131),0)</f>
        <v>5.9998320033599324</v>
      </c>
      <c r="EM131" s="26">
        <f t="shared" si="10"/>
        <v>178.57</v>
      </c>
      <c r="EN131" s="26">
        <f t="shared" si="11"/>
        <v>1785.7499999999998</v>
      </c>
      <c r="EO131" s="27">
        <f t="shared" si="12"/>
        <v>0</v>
      </c>
      <c r="EP131" s="28">
        <f t="shared" si="13"/>
        <v>0</v>
      </c>
      <c r="EQ131" s="34">
        <f t="shared" si="14"/>
        <v>89.287499999999994</v>
      </c>
      <c r="ES131" s="21">
        <f>IFERROR(IF(VLOOKUP(D131,'DIV CHANGE'!A:D,3,FALSE)="", E131, VLOOKUP(D131,'DIV CHANGE'!A:D,3,FALSE)), E131)</f>
        <v>1</v>
      </c>
      <c r="ET131" s="21" t="str">
        <f t="shared" si="15"/>
        <v>SAME</v>
      </c>
      <c r="EU131" s="29">
        <v>44013</v>
      </c>
    </row>
    <row r="132" spans="1:151" ht="12.75">
      <c r="A132" s="29">
        <v>44013</v>
      </c>
      <c r="B132" s="24"/>
      <c r="C132" s="35">
        <v>586</v>
      </c>
      <c r="D132" s="21" t="s">
        <v>281</v>
      </c>
      <c r="E132" s="21">
        <v>1</v>
      </c>
      <c r="F132" s="21" t="s">
        <v>103</v>
      </c>
      <c r="G132" s="21" t="s">
        <v>271</v>
      </c>
      <c r="H132" s="23">
        <v>1140.32</v>
      </c>
      <c r="I132" s="22">
        <v>5</v>
      </c>
      <c r="J132" s="25">
        <v>0</v>
      </c>
      <c r="K132" s="25">
        <v>0</v>
      </c>
      <c r="L132" s="25">
        <f t="shared" si="8"/>
        <v>228.06399999999999</v>
      </c>
      <c r="M132" s="37">
        <f t="shared" si="9"/>
        <v>19.005333333333333</v>
      </c>
      <c r="N132" s="36">
        <v>0</v>
      </c>
      <c r="O132" s="26">
        <v>0</v>
      </c>
      <c r="P132" s="26">
        <v>0</v>
      </c>
      <c r="Q132" s="27">
        <v>0</v>
      </c>
      <c r="R132" s="36">
        <v>0</v>
      </c>
      <c r="S132" s="26">
        <v>0</v>
      </c>
      <c r="T132" s="26">
        <v>0</v>
      </c>
      <c r="U132" s="27">
        <v>0</v>
      </c>
      <c r="V132" s="36">
        <v>0</v>
      </c>
      <c r="W132" s="26">
        <v>0</v>
      </c>
      <c r="X132" s="26">
        <v>0</v>
      </c>
      <c r="Y132" s="27">
        <v>0</v>
      </c>
      <c r="Z132" s="36">
        <v>0</v>
      </c>
      <c r="AA132" s="26">
        <v>0</v>
      </c>
      <c r="AB132" s="26">
        <v>0</v>
      </c>
      <c r="AC132" s="27">
        <v>0</v>
      </c>
      <c r="AD132" s="36">
        <v>0</v>
      </c>
      <c r="AE132" s="26">
        <v>0</v>
      </c>
      <c r="AF132" s="26">
        <v>0</v>
      </c>
      <c r="AG132" s="27">
        <v>0</v>
      </c>
      <c r="AH132" s="36">
        <v>0</v>
      </c>
      <c r="AI132" s="26">
        <v>0</v>
      </c>
      <c r="AJ132" s="26">
        <v>0</v>
      </c>
      <c r="AK132" s="27">
        <v>0</v>
      </c>
      <c r="AL132" s="36">
        <v>0</v>
      </c>
      <c r="AM132" s="26">
        <v>0</v>
      </c>
      <c r="AN132" s="26">
        <v>0</v>
      </c>
      <c r="AO132" s="27">
        <v>0</v>
      </c>
      <c r="AP132" s="36">
        <v>0</v>
      </c>
      <c r="AQ132" s="26">
        <v>0</v>
      </c>
      <c r="AR132" s="26">
        <v>0</v>
      </c>
      <c r="AS132" s="27">
        <v>0</v>
      </c>
      <c r="AT132" s="36">
        <v>0</v>
      </c>
      <c r="AU132" s="26">
        <v>0</v>
      </c>
      <c r="AV132" s="26">
        <v>0</v>
      </c>
      <c r="AW132" s="27">
        <v>0</v>
      </c>
      <c r="AX132" s="36">
        <v>0</v>
      </c>
      <c r="AY132" s="26">
        <v>0</v>
      </c>
      <c r="AZ132" s="26">
        <v>0</v>
      </c>
      <c r="BA132" s="27">
        <v>0</v>
      </c>
      <c r="BB132" s="36">
        <v>0</v>
      </c>
      <c r="BC132" s="26">
        <v>0</v>
      </c>
      <c r="BD132" s="26">
        <v>0</v>
      </c>
      <c r="BE132" s="27">
        <v>0</v>
      </c>
      <c r="BF132" s="36">
        <v>0</v>
      </c>
      <c r="BG132" s="26">
        <v>0</v>
      </c>
      <c r="BH132" s="26">
        <v>0</v>
      </c>
      <c r="BI132" s="27">
        <v>0</v>
      </c>
      <c r="BJ132" s="36">
        <v>0</v>
      </c>
      <c r="BK132" s="26">
        <v>0</v>
      </c>
      <c r="BL132" s="26">
        <v>0</v>
      </c>
      <c r="BM132" s="27">
        <v>0</v>
      </c>
      <c r="BN132" s="36">
        <v>0</v>
      </c>
      <c r="BO132" s="26">
        <v>0</v>
      </c>
      <c r="BP132" s="26">
        <v>0</v>
      </c>
      <c r="BQ132" s="27">
        <v>0</v>
      </c>
      <c r="BR132" s="36">
        <v>0</v>
      </c>
      <c r="BS132" s="26">
        <v>0</v>
      </c>
      <c r="BT132" s="26">
        <v>0</v>
      </c>
      <c r="BU132" s="27">
        <v>0</v>
      </c>
      <c r="BV132" s="36">
        <v>0</v>
      </c>
      <c r="BW132" s="26">
        <v>0</v>
      </c>
      <c r="BX132" s="26">
        <v>0</v>
      </c>
      <c r="BY132" s="27">
        <v>0</v>
      </c>
      <c r="BZ132" s="36">
        <v>0</v>
      </c>
      <c r="CA132" s="26">
        <v>0</v>
      </c>
      <c r="CB132" s="26">
        <v>0</v>
      </c>
      <c r="CC132" s="27">
        <v>0</v>
      </c>
      <c r="CD132" s="36">
        <v>0</v>
      </c>
      <c r="CE132" s="26">
        <v>0</v>
      </c>
      <c r="CF132" s="26">
        <v>0</v>
      </c>
      <c r="CG132" s="27">
        <v>0</v>
      </c>
      <c r="CH132" s="36">
        <v>0</v>
      </c>
      <c r="CI132" s="26">
        <v>0</v>
      </c>
      <c r="CJ132" s="26">
        <v>0</v>
      </c>
      <c r="CK132" s="27">
        <v>0</v>
      </c>
      <c r="CL132" s="36">
        <v>0</v>
      </c>
      <c r="CM132" s="26">
        <v>0</v>
      </c>
      <c r="CN132" s="26">
        <v>0</v>
      </c>
      <c r="CO132" s="27">
        <v>0</v>
      </c>
      <c r="CP132" s="36">
        <v>0</v>
      </c>
      <c r="CQ132" s="26">
        <v>0</v>
      </c>
      <c r="CR132" s="26">
        <v>0</v>
      </c>
      <c r="CS132" s="27">
        <v>0</v>
      </c>
      <c r="CT132" s="36">
        <v>0</v>
      </c>
      <c r="CU132" s="26">
        <v>0</v>
      </c>
      <c r="CV132" s="26">
        <v>0</v>
      </c>
      <c r="CW132" s="27">
        <v>0</v>
      </c>
      <c r="CX132" s="36">
        <v>0</v>
      </c>
      <c r="CY132" s="26">
        <v>0</v>
      </c>
      <c r="CZ132" s="26">
        <v>0</v>
      </c>
      <c r="DA132" s="27">
        <v>0</v>
      </c>
      <c r="DB132" s="36">
        <v>0</v>
      </c>
      <c r="DC132" s="26">
        <v>0</v>
      </c>
      <c r="DD132" s="26">
        <v>0</v>
      </c>
      <c r="DE132" s="27">
        <v>0</v>
      </c>
      <c r="DF132" s="36">
        <v>0</v>
      </c>
      <c r="DG132" s="26">
        <v>0</v>
      </c>
      <c r="DH132" s="26">
        <v>0</v>
      </c>
      <c r="DI132" s="27">
        <v>0</v>
      </c>
      <c r="DJ132" s="36">
        <v>0</v>
      </c>
      <c r="DK132" s="26">
        <v>0</v>
      </c>
      <c r="DL132" s="26">
        <v>0</v>
      </c>
      <c r="DM132" s="27">
        <v>0</v>
      </c>
      <c r="DN132" s="36">
        <v>0</v>
      </c>
      <c r="DO132" s="26">
        <v>0</v>
      </c>
      <c r="DP132" s="26">
        <v>0</v>
      </c>
      <c r="DQ132" s="27">
        <v>0</v>
      </c>
      <c r="DR132" s="36">
        <v>6</v>
      </c>
      <c r="DS132" s="26">
        <v>114.032</v>
      </c>
      <c r="DT132" s="26">
        <v>114.032</v>
      </c>
      <c r="DU132" s="27">
        <v>1026.288</v>
      </c>
      <c r="DV132" s="36">
        <v>12</v>
      </c>
      <c r="DW132" s="26">
        <v>228.06399999999999</v>
      </c>
      <c r="DX132" s="26">
        <v>342.096</v>
      </c>
      <c r="DY132" s="27">
        <v>798.22399999999993</v>
      </c>
      <c r="DZ132" s="36">
        <v>12</v>
      </c>
      <c r="EA132" s="26">
        <v>228.06399999999999</v>
      </c>
      <c r="EB132" s="26">
        <v>570.16</v>
      </c>
      <c r="EC132" s="27">
        <v>570.16</v>
      </c>
      <c r="ED132" s="36">
        <v>12</v>
      </c>
      <c r="EE132" s="26">
        <v>228.06399999999999</v>
      </c>
      <c r="EF132" s="26">
        <v>798.21</v>
      </c>
      <c r="EG132" s="27">
        <v>342.1099999999999</v>
      </c>
      <c r="EH132" s="36">
        <v>12</v>
      </c>
      <c r="EI132" s="26">
        <v>228.06399999999999</v>
      </c>
      <c r="EJ132" s="26">
        <v>1026.2740000000001</v>
      </c>
      <c r="EK132" s="27">
        <v>114.05</v>
      </c>
      <c r="EL132" s="36" cm="1">
        <f t="array" ref="EL132">+_xlfn.IFS(YEAR($A132)&gt;YEAR(EL$6),0,YEAR(EL$6)=YEAR($A132),13-MONTH($A132),AND(EK132&lt;$L132,YEAR(EL$6)=YEAR($B132)),IF(MONTH($B132)&lt;EK132/$M132,MONTH($B132),EK132/$M132),EK132&lt;$L132,EK132/$M132,YEAR(EL$6)=YEAR($B132),MONTH($B132),AND(YEAR(EL$6)&gt;YEAR($B132),NOT(ISBLANK($B132))),0,YEAR(EL$6)&gt;YEAR($A132),12,EL$6&lt;$A132,0,YEAR(EH$6)=YEAR($B132),0)</f>
        <v>6.0009471025677001</v>
      </c>
      <c r="EM132" s="26">
        <f t="shared" si="10"/>
        <v>114.05</v>
      </c>
      <c r="EN132" s="26">
        <f t="shared" si="11"/>
        <v>1140.3240000000001</v>
      </c>
      <c r="EO132" s="27">
        <f t="shared" si="12"/>
        <v>0</v>
      </c>
      <c r="EP132" s="28">
        <f t="shared" si="13"/>
        <v>0</v>
      </c>
      <c r="EQ132" s="34">
        <f t="shared" si="14"/>
        <v>57.015999999999998</v>
      </c>
      <c r="ES132" s="21">
        <f>IFERROR(IF(VLOOKUP(D132,'DIV CHANGE'!A:D,3,FALSE)="", E132, VLOOKUP(D132,'DIV CHANGE'!A:D,3,FALSE)), E132)</f>
        <v>1</v>
      </c>
      <c r="ET132" s="21" t="str">
        <f t="shared" si="15"/>
        <v>SAME</v>
      </c>
      <c r="EU132" s="29">
        <v>44013</v>
      </c>
    </row>
    <row r="133" spans="1:151" ht="12.75">
      <c r="A133" s="29">
        <v>44013</v>
      </c>
      <c r="B133" s="24"/>
      <c r="C133" s="35">
        <v>589</v>
      </c>
      <c r="D133" s="21" t="s">
        <v>282</v>
      </c>
      <c r="E133" s="21">
        <v>1</v>
      </c>
      <c r="F133" s="21" t="s">
        <v>103</v>
      </c>
      <c r="G133" s="21" t="s">
        <v>283</v>
      </c>
      <c r="H133" s="23">
        <v>1730.06</v>
      </c>
      <c r="I133" s="22">
        <v>5</v>
      </c>
      <c r="J133" s="25">
        <v>0</v>
      </c>
      <c r="K133" s="25">
        <v>0</v>
      </c>
      <c r="L133" s="25">
        <f t="shared" si="8"/>
        <v>346.012</v>
      </c>
      <c r="M133" s="37">
        <f t="shared" si="9"/>
        <v>28.834333333333333</v>
      </c>
      <c r="N133" s="36">
        <v>0</v>
      </c>
      <c r="O133" s="26">
        <v>0</v>
      </c>
      <c r="P133" s="26">
        <v>0</v>
      </c>
      <c r="Q133" s="27">
        <v>0</v>
      </c>
      <c r="R133" s="36">
        <v>0</v>
      </c>
      <c r="S133" s="26">
        <v>0</v>
      </c>
      <c r="T133" s="26">
        <v>0</v>
      </c>
      <c r="U133" s="27">
        <v>0</v>
      </c>
      <c r="V133" s="36">
        <v>0</v>
      </c>
      <c r="W133" s="26">
        <v>0</v>
      </c>
      <c r="X133" s="26">
        <v>0</v>
      </c>
      <c r="Y133" s="27">
        <v>0</v>
      </c>
      <c r="Z133" s="36">
        <v>0</v>
      </c>
      <c r="AA133" s="26">
        <v>0</v>
      </c>
      <c r="AB133" s="26">
        <v>0</v>
      </c>
      <c r="AC133" s="27">
        <v>0</v>
      </c>
      <c r="AD133" s="36">
        <v>0</v>
      </c>
      <c r="AE133" s="26">
        <v>0</v>
      </c>
      <c r="AF133" s="26">
        <v>0</v>
      </c>
      <c r="AG133" s="27">
        <v>0</v>
      </c>
      <c r="AH133" s="36">
        <v>0</v>
      </c>
      <c r="AI133" s="26">
        <v>0</v>
      </c>
      <c r="AJ133" s="26">
        <v>0</v>
      </c>
      <c r="AK133" s="27">
        <v>0</v>
      </c>
      <c r="AL133" s="36">
        <v>0</v>
      </c>
      <c r="AM133" s="26">
        <v>0</v>
      </c>
      <c r="AN133" s="26">
        <v>0</v>
      </c>
      <c r="AO133" s="27">
        <v>0</v>
      </c>
      <c r="AP133" s="36">
        <v>0</v>
      </c>
      <c r="AQ133" s="26">
        <v>0</v>
      </c>
      <c r="AR133" s="26">
        <v>0</v>
      </c>
      <c r="AS133" s="27">
        <v>0</v>
      </c>
      <c r="AT133" s="36">
        <v>0</v>
      </c>
      <c r="AU133" s="26">
        <v>0</v>
      </c>
      <c r="AV133" s="26">
        <v>0</v>
      </c>
      <c r="AW133" s="27">
        <v>0</v>
      </c>
      <c r="AX133" s="36">
        <v>0</v>
      </c>
      <c r="AY133" s="26">
        <v>0</v>
      </c>
      <c r="AZ133" s="26">
        <v>0</v>
      </c>
      <c r="BA133" s="27">
        <v>0</v>
      </c>
      <c r="BB133" s="36">
        <v>0</v>
      </c>
      <c r="BC133" s="26">
        <v>0</v>
      </c>
      <c r="BD133" s="26">
        <v>0</v>
      </c>
      <c r="BE133" s="27">
        <v>0</v>
      </c>
      <c r="BF133" s="36">
        <v>0</v>
      </c>
      <c r="BG133" s="26">
        <v>0</v>
      </c>
      <c r="BH133" s="26">
        <v>0</v>
      </c>
      <c r="BI133" s="27">
        <v>0</v>
      </c>
      <c r="BJ133" s="36">
        <v>0</v>
      </c>
      <c r="BK133" s="26">
        <v>0</v>
      </c>
      <c r="BL133" s="26">
        <v>0</v>
      </c>
      <c r="BM133" s="27">
        <v>0</v>
      </c>
      <c r="BN133" s="36">
        <v>0</v>
      </c>
      <c r="BO133" s="26">
        <v>0</v>
      </c>
      <c r="BP133" s="26">
        <v>0</v>
      </c>
      <c r="BQ133" s="27">
        <v>0</v>
      </c>
      <c r="BR133" s="36">
        <v>0</v>
      </c>
      <c r="BS133" s="26">
        <v>0</v>
      </c>
      <c r="BT133" s="26">
        <v>0</v>
      </c>
      <c r="BU133" s="27">
        <v>0</v>
      </c>
      <c r="BV133" s="36">
        <v>0</v>
      </c>
      <c r="BW133" s="26">
        <v>0</v>
      </c>
      <c r="BX133" s="26">
        <v>0</v>
      </c>
      <c r="BY133" s="27">
        <v>0</v>
      </c>
      <c r="BZ133" s="36">
        <v>0</v>
      </c>
      <c r="CA133" s="26">
        <v>0</v>
      </c>
      <c r="CB133" s="26">
        <v>0</v>
      </c>
      <c r="CC133" s="27">
        <v>0</v>
      </c>
      <c r="CD133" s="36">
        <v>0</v>
      </c>
      <c r="CE133" s="26">
        <v>0</v>
      </c>
      <c r="CF133" s="26">
        <v>0</v>
      </c>
      <c r="CG133" s="27">
        <v>0</v>
      </c>
      <c r="CH133" s="36">
        <v>0</v>
      </c>
      <c r="CI133" s="26">
        <v>0</v>
      </c>
      <c r="CJ133" s="26">
        <v>0</v>
      </c>
      <c r="CK133" s="27">
        <v>0</v>
      </c>
      <c r="CL133" s="36">
        <v>0</v>
      </c>
      <c r="CM133" s="26">
        <v>0</v>
      </c>
      <c r="CN133" s="26">
        <v>0</v>
      </c>
      <c r="CO133" s="27">
        <v>0</v>
      </c>
      <c r="CP133" s="36">
        <v>0</v>
      </c>
      <c r="CQ133" s="26">
        <v>0</v>
      </c>
      <c r="CR133" s="26">
        <v>0</v>
      </c>
      <c r="CS133" s="27">
        <v>0</v>
      </c>
      <c r="CT133" s="36">
        <v>0</v>
      </c>
      <c r="CU133" s="26">
        <v>0</v>
      </c>
      <c r="CV133" s="26">
        <v>0</v>
      </c>
      <c r="CW133" s="27">
        <v>0</v>
      </c>
      <c r="CX133" s="36">
        <v>0</v>
      </c>
      <c r="CY133" s="26">
        <v>0</v>
      </c>
      <c r="CZ133" s="26">
        <v>0</v>
      </c>
      <c r="DA133" s="27">
        <v>0</v>
      </c>
      <c r="DB133" s="36">
        <v>0</v>
      </c>
      <c r="DC133" s="26">
        <v>0</v>
      </c>
      <c r="DD133" s="26">
        <v>0</v>
      </c>
      <c r="DE133" s="27">
        <v>0</v>
      </c>
      <c r="DF133" s="36">
        <v>0</v>
      </c>
      <c r="DG133" s="26">
        <v>0</v>
      </c>
      <c r="DH133" s="26">
        <v>0</v>
      </c>
      <c r="DI133" s="27">
        <v>0</v>
      </c>
      <c r="DJ133" s="36">
        <v>0</v>
      </c>
      <c r="DK133" s="26">
        <v>0</v>
      </c>
      <c r="DL133" s="26">
        <v>0</v>
      </c>
      <c r="DM133" s="27">
        <v>0</v>
      </c>
      <c r="DN133" s="36">
        <v>0</v>
      </c>
      <c r="DO133" s="26">
        <v>0</v>
      </c>
      <c r="DP133" s="26">
        <v>0</v>
      </c>
      <c r="DQ133" s="27">
        <v>0</v>
      </c>
      <c r="DR133" s="36">
        <v>6</v>
      </c>
      <c r="DS133" s="26">
        <v>173.006</v>
      </c>
      <c r="DT133" s="26">
        <v>173.006</v>
      </c>
      <c r="DU133" s="27">
        <v>1557.0539999999999</v>
      </c>
      <c r="DV133" s="36">
        <v>12</v>
      </c>
      <c r="DW133" s="26">
        <v>346.012</v>
      </c>
      <c r="DX133" s="26">
        <v>519.01800000000003</v>
      </c>
      <c r="DY133" s="27">
        <v>1211.0419999999999</v>
      </c>
      <c r="DZ133" s="36">
        <v>12</v>
      </c>
      <c r="EA133" s="26">
        <v>346.012</v>
      </c>
      <c r="EB133" s="26">
        <v>865.03</v>
      </c>
      <c r="EC133" s="27">
        <v>865.03</v>
      </c>
      <c r="ED133" s="36">
        <v>12</v>
      </c>
      <c r="EE133" s="26">
        <v>346.012</v>
      </c>
      <c r="EF133" s="26">
        <v>1211.04</v>
      </c>
      <c r="EG133" s="27">
        <v>519.02</v>
      </c>
      <c r="EH133" s="36">
        <v>12</v>
      </c>
      <c r="EI133" s="26">
        <v>346.012</v>
      </c>
      <c r="EJ133" s="26">
        <v>1557.0519999999999</v>
      </c>
      <c r="EK133" s="27">
        <v>173.01</v>
      </c>
      <c r="EL133" s="36" cm="1">
        <f t="array" ref="EL133">+_xlfn.IFS(YEAR($A133)&gt;YEAR(EL$6),0,YEAR(EL$6)=YEAR($A133),13-MONTH($A133),AND(EK133&lt;$L133,YEAR(EL$6)=YEAR($B133)),IF(MONTH($B133)&lt;EK133/$M133,MONTH($B133),EK133/$M133),EK133&lt;$L133,EK133/$M133,YEAR(EL$6)=YEAR($B133),MONTH($B133),AND(YEAR(EL$6)&gt;YEAR($B133),NOT(ISBLANK($B133))),0,YEAR(EL$6)&gt;YEAR($A133),12,EL$6&lt;$A133,0,YEAR(EH$6)=YEAR($B133),0)</f>
        <v>6.000138723512479</v>
      </c>
      <c r="EM133" s="26">
        <f t="shared" si="10"/>
        <v>173.01</v>
      </c>
      <c r="EN133" s="26">
        <f t="shared" si="11"/>
        <v>1730.0619999999999</v>
      </c>
      <c r="EO133" s="27">
        <f t="shared" si="12"/>
        <v>0</v>
      </c>
      <c r="EP133" s="28">
        <f t="shared" si="13"/>
        <v>0</v>
      </c>
      <c r="EQ133" s="34">
        <f t="shared" si="14"/>
        <v>86.503</v>
      </c>
      <c r="ES133" s="21">
        <f>IFERROR(IF(VLOOKUP(D133,'DIV CHANGE'!A:D,3,FALSE)="", E133, VLOOKUP(D133,'DIV CHANGE'!A:D,3,FALSE)), E133)</f>
        <v>1</v>
      </c>
      <c r="ET133" s="21" t="str">
        <f t="shared" si="15"/>
        <v>SAME</v>
      </c>
      <c r="EU133" s="29">
        <v>44013</v>
      </c>
    </row>
    <row r="134" spans="1:151" ht="12.75">
      <c r="A134" s="29">
        <v>44453</v>
      </c>
      <c r="B134" s="24"/>
      <c r="C134" s="35">
        <v>665</v>
      </c>
      <c r="D134" s="21" t="s">
        <v>284</v>
      </c>
      <c r="E134" s="21">
        <v>1</v>
      </c>
      <c r="F134" s="21" t="s">
        <v>285</v>
      </c>
      <c r="G134" s="21" t="s">
        <v>286</v>
      </c>
      <c r="H134" s="23">
        <v>8310.2800000000007</v>
      </c>
      <c r="I134" s="22">
        <v>5</v>
      </c>
      <c r="J134" s="25">
        <v>0</v>
      </c>
      <c r="K134" s="25">
        <v>0</v>
      </c>
      <c r="L134" s="25">
        <f t="shared" si="8"/>
        <v>1662.056</v>
      </c>
      <c r="M134" s="37">
        <f t="shared" si="9"/>
        <v>138.50466666666668</v>
      </c>
      <c r="N134" s="36">
        <v>0</v>
      </c>
      <c r="O134" s="26">
        <v>0</v>
      </c>
      <c r="P134" s="26">
        <v>0</v>
      </c>
      <c r="Q134" s="27">
        <v>0</v>
      </c>
      <c r="R134" s="36">
        <v>0</v>
      </c>
      <c r="S134" s="26">
        <v>0</v>
      </c>
      <c r="T134" s="26">
        <v>0</v>
      </c>
      <c r="U134" s="27">
        <v>0</v>
      </c>
      <c r="V134" s="36">
        <v>0</v>
      </c>
      <c r="W134" s="26">
        <v>0</v>
      </c>
      <c r="X134" s="26">
        <v>0</v>
      </c>
      <c r="Y134" s="27">
        <v>0</v>
      </c>
      <c r="Z134" s="36">
        <v>0</v>
      </c>
      <c r="AA134" s="26">
        <v>0</v>
      </c>
      <c r="AB134" s="26">
        <v>0</v>
      </c>
      <c r="AC134" s="27">
        <v>0</v>
      </c>
      <c r="AD134" s="36">
        <v>0</v>
      </c>
      <c r="AE134" s="26">
        <v>0</v>
      </c>
      <c r="AF134" s="26">
        <v>0</v>
      </c>
      <c r="AG134" s="27">
        <v>0</v>
      </c>
      <c r="AH134" s="36">
        <v>0</v>
      </c>
      <c r="AI134" s="26">
        <v>0</v>
      </c>
      <c r="AJ134" s="26">
        <v>0</v>
      </c>
      <c r="AK134" s="27">
        <v>0</v>
      </c>
      <c r="AL134" s="36">
        <v>0</v>
      </c>
      <c r="AM134" s="26">
        <v>0</v>
      </c>
      <c r="AN134" s="26">
        <v>0</v>
      </c>
      <c r="AO134" s="27">
        <v>0</v>
      </c>
      <c r="AP134" s="36">
        <v>0</v>
      </c>
      <c r="AQ134" s="26">
        <v>0</v>
      </c>
      <c r="AR134" s="26">
        <v>0</v>
      </c>
      <c r="AS134" s="27">
        <v>0</v>
      </c>
      <c r="AT134" s="36">
        <v>0</v>
      </c>
      <c r="AU134" s="26">
        <v>0</v>
      </c>
      <c r="AV134" s="26">
        <v>0</v>
      </c>
      <c r="AW134" s="27">
        <v>0</v>
      </c>
      <c r="AX134" s="36">
        <v>0</v>
      </c>
      <c r="AY134" s="26">
        <v>0</v>
      </c>
      <c r="AZ134" s="26">
        <v>0</v>
      </c>
      <c r="BA134" s="27">
        <v>0</v>
      </c>
      <c r="BB134" s="36">
        <v>0</v>
      </c>
      <c r="BC134" s="26">
        <v>0</v>
      </c>
      <c r="BD134" s="26">
        <v>0</v>
      </c>
      <c r="BE134" s="27">
        <v>0</v>
      </c>
      <c r="BF134" s="36">
        <v>0</v>
      </c>
      <c r="BG134" s="26">
        <v>0</v>
      </c>
      <c r="BH134" s="26">
        <v>0</v>
      </c>
      <c r="BI134" s="27">
        <v>0</v>
      </c>
      <c r="BJ134" s="36">
        <v>0</v>
      </c>
      <c r="BK134" s="26">
        <v>0</v>
      </c>
      <c r="BL134" s="26">
        <v>0</v>
      </c>
      <c r="BM134" s="27">
        <v>0</v>
      </c>
      <c r="BN134" s="36">
        <v>0</v>
      </c>
      <c r="BO134" s="26">
        <v>0</v>
      </c>
      <c r="BP134" s="26">
        <v>0</v>
      </c>
      <c r="BQ134" s="27">
        <v>0</v>
      </c>
      <c r="BR134" s="36">
        <v>0</v>
      </c>
      <c r="BS134" s="26">
        <v>0</v>
      </c>
      <c r="BT134" s="26">
        <v>0</v>
      </c>
      <c r="BU134" s="27">
        <v>0</v>
      </c>
      <c r="BV134" s="36">
        <v>0</v>
      </c>
      <c r="BW134" s="26">
        <v>0</v>
      </c>
      <c r="BX134" s="26">
        <v>0</v>
      </c>
      <c r="BY134" s="27">
        <v>0</v>
      </c>
      <c r="BZ134" s="36">
        <v>0</v>
      </c>
      <c r="CA134" s="26">
        <v>0</v>
      </c>
      <c r="CB134" s="26">
        <v>0</v>
      </c>
      <c r="CC134" s="27">
        <v>0</v>
      </c>
      <c r="CD134" s="36">
        <v>0</v>
      </c>
      <c r="CE134" s="26">
        <v>0</v>
      </c>
      <c r="CF134" s="26">
        <v>0</v>
      </c>
      <c r="CG134" s="27">
        <v>0</v>
      </c>
      <c r="CH134" s="36">
        <v>0</v>
      </c>
      <c r="CI134" s="26">
        <v>0</v>
      </c>
      <c r="CJ134" s="26">
        <v>0</v>
      </c>
      <c r="CK134" s="27">
        <v>0</v>
      </c>
      <c r="CL134" s="36">
        <v>0</v>
      </c>
      <c r="CM134" s="26">
        <v>0</v>
      </c>
      <c r="CN134" s="26">
        <v>0</v>
      </c>
      <c r="CO134" s="27">
        <v>0</v>
      </c>
      <c r="CP134" s="36">
        <v>0</v>
      </c>
      <c r="CQ134" s="26">
        <v>0</v>
      </c>
      <c r="CR134" s="26">
        <v>0</v>
      </c>
      <c r="CS134" s="27">
        <v>0</v>
      </c>
      <c r="CT134" s="36">
        <v>0</v>
      </c>
      <c r="CU134" s="26">
        <v>0</v>
      </c>
      <c r="CV134" s="26">
        <v>0</v>
      </c>
      <c r="CW134" s="27">
        <v>0</v>
      </c>
      <c r="CX134" s="36">
        <v>0</v>
      </c>
      <c r="CY134" s="26">
        <v>0</v>
      </c>
      <c r="CZ134" s="26">
        <v>0</v>
      </c>
      <c r="DA134" s="27">
        <v>0</v>
      </c>
      <c r="DB134" s="36">
        <v>0</v>
      </c>
      <c r="DC134" s="26">
        <v>0</v>
      </c>
      <c r="DD134" s="26">
        <v>0</v>
      </c>
      <c r="DE134" s="27">
        <v>0</v>
      </c>
      <c r="DF134" s="36">
        <v>0</v>
      </c>
      <c r="DG134" s="26">
        <v>0</v>
      </c>
      <c r="DH134" s="26">
        <v>0</v>
      </c>
      <c r="DI134" s="27">
        <v>0</v>
      </c>
      <c r="DJ134" s="36">
        <v>0</v>
      </c>
      <c r="DK134" s="26">
        <v>0</v>
      </c>
      <c r="DL134" s="26">
        <v>0</v>
      </c>
      <c r="DM134" s="27">
        <v>0</v>
      </c>
      <c r="DN134" s="36">
        <v>0</v>
      </c>
      <c r="DO134" s="26">
        <v>0</v>
      </c>
      <c r="DP134" s="26">
        <v>0</v>
      </c>
      <c r="DQ134" s="27">
        <v>0</v>
      </c>
      <c r="DR134" s="36">
        <v>0</v>
      </c>
      <c r="DS134" s="26">
        <v>0</v>
      </c>
      <c r="DT134" s="26">
        <v>0</v>
      </c>
      <c r="DU134" s="27">
        <v>0</v>
      </c>
      <c r="DV134" s="36">
        <v>4</v>
      </c>
      <c r="DW134" s="26">
        <v>554.01866666666672</v>
      </c>
      <c r="DX134" s="26">
        <v>554.01866666666672</v>
      </c>
      <c r="DY134" s="27">
        <v>7756.2613333333338</v>
      </c>
      <c r="DZ134" s="36">
        <v>12</v>
      </c>
      <c r="EA134" s="26">
        <v>1662.056</v>
      </c>
      <c r="EB134" s="26">
        <v>2216.0746666666669</v>
      </c>
      <c r="EC134" s="27">
        <v>6094.2053333333333</v>
      </c>
      <c r="ED134" s="36">
        <v>12</v>
      </c>
      <c r="EE134" s="26">
        <v>1662.056</v>
      </c>
      <c r="EF134" s="26">
        <v>3878.14</v>
      </c>
      <c r="EG134" s="27">
        <v>4432.1400000000012</v>
      </c>
      <c r="EH134" s="36">
        <v>12</v>
      </c>
      <c r="EI134" s="26">
        <v>1662.056</v>
      </c>
      <c r="EJ134" s="26">
        <v>5540.1959999999999</v>
      </c>
      <c r="EK134" s="27">
        <v>2770.08</v>
      </c>
      <c r="EL134" s="36" cm="1">
        <f t="array" ref="EL134">+_xlfn.IFS(YEAR($A134)&gt;YEAR(EL$6),0,YEAR(EL$6)=YEAR($A134),13-MONTH($A134),AND(EK134&lt;$L134,YEAR(EL$6)=YEAR($B134)),IF(MONTH($B134)&lt;EK134/$M134,MONTH($B134),EK134/$M134),EK134&lt;$L134,EK134/$M134,YEAR(EL$6)=YEAR($B134),MONTH($B134),AND(YEAR(EL$6)&gt;YEAR($B134),NOT(ISBLANK($B134))),0,YEAR(EL$6)&gt;YEAR($A134),12,EL$6&lt;$A134,0,YEAR(EH$6)=YEAR($B134),0)</f>
        <v>12</v>
      </c>
      <c r="EM134" s="26">
        <f t="shared" si="10"/>
        <v>1662.056</v>
      </c>
      <c r="EN134" s="26">
        <f t="shared" si="11"/>
        <v>7202.2520000000004</v>
      </c>
      <c r="EO134" s="27">
        <f t="shared" si="12"/>
        <v>1108.03</v>
      </c>
      <c r="EP134" s="28">
        <f t="shared" si="13"/>
        <v>7.9999470535288815</v>
      </c>
      <c r="EQ134" s="34">
        <f t="shared" si="14"/>
        <v>415.51400000000001</v>
      </c>
      <c r="ES134" s="21">
        <f>IFERROR(IF(VLOOKUP(D134,'DIV CHANGE'!A:D,3,FALSE)="", E134, VLOOKUP(D134,'DIV CHANGE'!A:D,3,FALSE)), E134)</f>
        <v>1</v>
      </c>
      <c r="ET134" s="21" t="str">
        <f t="shared" si="15"/>
        <v>SAME</v>
      </c>
      <c r="EU134" s="29">
        <v>44453</v>
      </c>
    </row>
    <row r="135" spans="1:151" ht="12.75">
      <c r="A135" s="29">
        <v>44767</v>
      </c>
      <c r="B135" s="24"/>
      <c r="C135" s="35">
        <v>763</v>
      </c>
      <c r="D135" s="21" t="s">
        <v>287</v>
      </c>
      <c r="E135" s="21">
        <v>1</v>
      </c>
      <c r="F135" s="21" t="s">
        <v>285</v>
      </c>
      <c r="G135" s="21" t="s">
        <v>288</v>
      </c>
      <c r="H135" s="23">
        <v>5407.4400000000005</v>
      </c>
      <c r="I135" s="22">
        <v>5</v>
      </c>
      <c r="J135" s="25">
        <v>0</v>
      </c>
      <c r="K135" s="25">
        <v>0</v>
      </c>
      <c r="L135" s="25">
        <f t="shared" si="8"/>
        <v>1081.4880000000001</v>
      </c>
      <c r="M135" s="37">
        <f t="shared" si="9"/>
        <v>90.124000000000009</v>
      </c>
      <c r="N135" s="36">
        <v>0</v>
      </c>
      <c r="O135" s="26">
        <v>0</v>
      </c>
      <c r="P135" s="26">
        <v>0</v>
      </c>
      <c r="Q135" s="27">
        <v>0</v>
      </c>
      <c r="R135" s="36">
        <v>0</v>
      </c>
      <c r="S135" s="26">
        <v>0</v>
      </c>
      <c r="T135" s="26">
        <v>0</v>
      </c>
      <c r="U135" s="27">
        <v>0</v>
      </c>
      <c r="V135" s="36">
        <v>0</v>
      </c>
      <c r="W135" s="26">
        <v>0</v>
      </c>
      <c r="X135" s="26">
        <v>0</v>
      </c>
      <c r="Y135" s="27">
        <v>0</v>
      </c>
      <c r="Z135" s="36">
        <v>0</v>
      </c>
      <c r="AA135" s="26">
        <v>0</v>
      </c>
      <c r="AB135" s="26">
        <v>0</v>
      </c>
      <c r="AC135" s="27">
        <v>0</v>
      </c>
      <c r="AD135" s="36">
        <v>0</v>
      </c>
      <c r="AE135" s="26">
        <v>0</v>
      </c>
      <c r="AF135" s="26">
        <v>0</v>
      </c>
      <c r="AG135" s="27">
        <v>0</v>
      </c>
      <c r="AH135" s="36">
        <v>0</v>
      </c>
      <c r="AI135" s="26">
        <v>0</v>
      </c>
      <c r="AJ135" s="26">
        <v>0</v>
      </c>
      <c r="AK135" s="27">
        <v>0</v>
      </c>
      <c r="AL135" s="36">
        <v>0</v>
      </c>
      <c r="AM135" s="26">
        <v>0</v>
      </c>
      <c r="AN135" s="26">
        <v>0</v>
      </c>
      <c r="AO135" s="27">
        <v>0</v>
      </c>
      <c r="AP135" s="36">
        <v>0</v>
      </c>
      <c r="AQ135" s="26">
        <v>0</v>
      </c>
      <c r="AR135" s="26">
        <v>0</v>
      </c>
      <c r="AS135" s="27">
        <v>0</v>
      </c>
      <c r="AT135" s="36">
        <v>0</v>
      </c>
      <c r="AU135" s="26">
        <v>0</v>
      </c>
      <c r="AV135" s="26">
        <v>0</v>
      </c>
      <c r="AW135" s="27">
        <v>0</v>
      </c>
      <c r="AX135" s="36">
        <v>0</v>
      </c>
      <c r="AY135" s="26">
        <v>0</v>
      </c>
      <c r="AZ135" s="26">
        <v>0</v>
      </c>
      <c r="BA135" s="27">
        <v>0</v>
      </c>
      <c r="BB135" s="36">
        <v>0</v>
      </c>
      <c r="BC135" s="26">
        <v>0</v>
      </c>
      <c r="BD135" s="26">
        <v>0</v>
      </c>
      <c r="BE135" s="27">
        <v>0</v>
      </c>
      <c r="BF135" s="36">
        <v>0</v>
      </c>
      <c r="BG135" s="26">
        <v>0</v>
      </c>
      <c r="BH135" s="26">
        <v>0</v>
      </c>
      <c r="BI135" s="27">
        <v>0</v>
      </c>
      <c r="BJ135" s="36">
        <v>0</v>
      </c>
      <c r="BK135" s="26">
        <v>0</v>
      </c>
      <c r="BL135" s="26">
        <v>0</v>
      </c>
      <c r="BM135" s="27">
        <v>0</v>
      </c>
      <c r="BN135" s="36">
        <v>0</v>
      </c>
      <c r="BO135" s="26">
        <v>0</v>
      </c>
      <c r="BP135" s="26">
        <v>0</v>
      </c>
      <c r="BQ135" s="27">
        <v>0</v>
      </c>
      <c r="BR135" s="36">
        <v>0</v>
      </c>
      <c r="BS135" s="26">
        <v>0</v>
      </c>
      <c r="BT135" s="26">
        <v>0</v>
      </c>
      <c r="BU135" s="27">
        <v>0</v>
      </c>
      <c r="BV135" s="36">
        <v>0</v>
      </c>
      <c r="BW135" s="26">
        <v>0</v>
      </c>
      <c r="BX135" s="26">
        <v>0</v>
      </c>
      <c r="BY135" s="27">
        <v>0</v>
      </c>
      <c r="BZ135" s="36">
        <v>0</v>
      </c>
      <c r="CA135" s="26">
        <v>0</v>
      </c>
      <c r="CB135" s="26">
        <v>0</v>
      </c>
      <c r="CC135" s="27">
        <v>0</v>
      </c>
      <c r="CD135" s="36">
        <v>0</v>
      </c>
      <c r="CE135" s="26">
        <v>0</v>
      </c>
      <c r="CF135" s="26">
        <v>0</v>
      </c>
      <c r="CG135" s="27">
        <v>0</v>
      </c>
      <c r="CH135" s="36">
        <v>0</v>
      </c>
      <c r="CI135" s="26">
        <v>0</v>
      </c>
      <c r="CJ135" s="26">
        <v>0</v>
      </c>
      <c r="CK135" s="27">
        <v>0</v>
      </c>
      <c r="CL135" s="36">
        <v>0</v>
      </c>
      <c r="CM135" s="26">
        <v>0</v>
      </c>
      <c r="CN135" s="26">
        <v>0</v>
      </c>
      <c r="CO135" s="27">
        <v>0</v>
      </c>
      <c r="CP135" s="36">
        <v>0</v>
      </c>
      <c r="CQ135" s="26">
        <v>0</v>
      </c>
      <c r="CR135" s="26">
        <v>0</v>
      </c>
      <c r="CS135" s="27">
        <v>0</v>
      </c>
      <c r="CT135" s="36">
        <v>0</v>
      </c>
      <c r="CU135" s="26">
        <v>0</v>
      </c>
      <c r="CV135" s="26">
        <v>0</v>
      </c>
      <c r="CW135" s="27">
        <v>0</v>
      </c>
      <c r="CX135" s="36">
        <v>0</v>
      </c>
      <c r="CY135" s="26">
        <v>0</v>
      </c>
      <c r="CZ135" s="26">
        <v>0</v>
      </c>
      <c r="DA135" s="27">
        <v>0</v>
      </c>
      <c r="DB135" s="36">
        <v>0</v>
      </c>
      <c r="DC135" s="26">
        <v>0</v>
      </c>
      <c r="DD135" s="26">
        <v>0</v>
      </c>
      <c r="DE135" s="27">
        <v>0</v>
      </c>
      <c r="DF135" s="36">
        <v>0</v>
      </c>
      <c r="DG135" s="26">
        <v>0</v>
      </c>
      <c r="DH135" s="26">
        <v>0</v>
      </c>
      <c r="DI135" s="27">
        <v>0</v>
      </c>
      <c r="DJ135" s="36">
        <v>0</v>
      </c>
      <c r="DK135" s="26">
        <v>0</v>
      </c>
      <c r="DL135" s="26">
        <v>0</v>
      </c>
      <c r="DM135" s="27">
        <v>0</v>
      </c>
      <c r="DN135" s="36">
        <v>0</v>
      </c>
      <c r="DO135" s="26">
        <v>0</v>
      </c>
      <c r="DP135" s="26">
        <v>0</v>
      </c>
      <c r="DQ135" s="27">
        <v>0</v>
      </c>
      <c r="DR135" s="36">
        <v>0</v>
      </c>
      <c r="DS135" s="26">
        <v>0</v>
      </c>
      <c r="DT135" s="26">
        <v>0</v>
      </c>
      <c r="DU135" s="27">
        <v>0</v>
      </c>
      <c r="DV135" s="36">
        <v>0</v>
      </c>
      <c r="DW135" s="26">
        <v>0</v>
      </c>
      <c r="DX135" s="26">
        <v>0</v>
      </c>
      <c r="DY135" s="27">
        <v>0</v>
      </c>
      <c r="DZ135" s="36">
        <v>6</v>
      </c>
      <c r="EA135" s="26">
        <v>540.74400000000003</v>
      </c>
      <c r="EB135" s="26">
        <v>540.74400000000003</v>
      </c>
      <c r="EC135" s="27">
        <v>4866.6960000000008</v>
      </c>
      <c r="ED135" s="36">
        <v>12</v>
      </c>
      <c r="EE135" s="26">
        <v>1081.4880000000001</v>
      </c>
      <c r="EF135" s="26">
        <v>1532.1100000000001</v>
      </c>
      <c r="EG135" s="27">
        <v>3875.3300000000004</v>
      </c>
      <c r="EH135" s="36">
        <v>12</v>
      </c>
      <c r="EI135" s="26">
        <v>1081.4880000000001</v>
      </c>
      <c r="EJ135" s="26">
        <v>2613.598</v>
      </c>
      <c r="EK135" s="27">
        <v>2793.84</v>
      </c>
      <c r="EL135" s="36" cm="1">
        <f t="array" ref="EL135">+_xlfn.IFS(YEAR($A135)&gt;YEAR(EL$6),0,YEAR(EL$6)=YEAR($A135),13-MONTH($A135),AND(EK135&lt;$L135,YEAR(EL$6)=YEAR($B135)),IF(MONTH($B135)&lt;EK135/$M135,MONTH($B135),EK135/$M135),EK135&lt;$L135,EK135/$M135,YEAR(EL$6)=YEAR($B135),MONTH($B135),AND(YEAR(EL$6)&gt;YEAR($B135),NOT(ISBLANK($B135))),0,YEAR(EL$6)&gt;YEAR($A135),12,EL$6&lt;$A135,0,YEAR(EH$6)=YEAR($B135),0)</f>
        <v>12</v>
      </c>
      <c r="EM135" s="26">
        <f t="shared" si="10"/>
        <v>1081.4880000000001</v>
      </c>
      <c r="EN135" s="26">
        <f t="shared" si="11"/>
        <v>3695.0860000000002</v>
      </c>
      <c r="EO135" s="27">
        <f t="shared" si="12"/>
        <v>1712.35</v>
      </c>
      <c r="EP135" s="28">
        <f t="shared" si="13"/>
        <v>18.999933425058806</v>
      </c>
      <c r="EQ135" s="34">
        <f t="shared" si="14"/>
        <v>270.37200000000001</v>
      </c>
      <c r="ES135" s="21">
        <f>IFERROR(IF(VLOOKUP(D135,'DIV CHANGE'!A:D,3,FALSE)="", E135, VLOOKUP(D135,'DIV CHANGE'!A:D,3,FALSE)), E135)</f>
        <v>1</v>
      </c>
      <c r="ET135" s="21" t="str">
        <f t="shared" si="15"/>
        <v>SAME</v>
      </c>
      <c r="EU135" s="29">
        <v>44767</v>
      </c>
    </row>
    <row r="136" spans="1:151" ht="12.75">
      <c r="A136" s="29">
        <v>44585</v>
      </c>
      <c r="B136" s="24"/>
      <c r="C136" s="35">
        <v>691</v>
      </c>
      <c r="D136" s="21" t="s">
        <v>289</v>
      </c>
      <c r="E136" s="21">
        <v>2</v>
      </c>
      <c r="F136" s="21" t="s">
        <v>179</v>
      </c>
      <c r="G136" s="21" t="s">
        <v>290</v>
      </c>
      <c r="H136" s="55">
        <v>83700</v>
      </c>
      <c r="I136" s="22">
        <v>10</v>
      </c>
      <c r="J136" s="25">
        <v>20000</v>
      </c>
      <c r="K136" s="25">
        <v>0</v>
      </c>
      <c r="L136" s="25">
        <f t="shared" ref="L136:L199" si="16">IFERROR(($H136-$J136-$K136)/$I136,0)</f>
        <v>6370</v>
      </c>
      <c r="M136" s="37">
        <f t="shared" ref="M136:M199" si="17">IFERROR($L136/12,0)</f>
        <v>530.83333333333337</v>
      </c>
      <c r="N136" s="36">
        <v>0</v>
      </c>
      <c r="O136" s="26">
        <v>0</v>
      </c>
      <c r="P136" s="26">
        <v>0</v>
      </c>
      <c r="Q136" s="27">
        <v>0</v>
      </c>
      <c r="R136" s="36">
        <v>0</v>
      </c>
      <c r="S136" s="26">
        <v>0</v>
      </c>
      <c r="T136" s="26">
        <v>0</v>
      </c>
      <c r="U136" s="27">
        <v>0</v>
      </c>
      <c r="V136" s="36">
        <v>0</v>
      </c>
      <c r="W136" s="26">
        <v>0</v>
      </c>
      <c r="X136" s="26">
        <v>0</v>
      </c>
      <c r="Y136" s="27">
        <v>0</v>
      </c>
      <c r="Z136" s="36">
        <v>0</v>
      </c>
      <c r="AA136" s="26">
        <v>0</v>
      </c>
      <c r="AB136" s="26">
        <v>0</v>
      </c>
      <c r="AC136" s="27">
        <v>0</v>
      </c>
      <c r="AD136" s="36">
        <v>0</v>
      </c>
      <c r="AE136" s="26">
        <v>0</v>
      </c>
      <c r="AF136" s="26">
        <v>0</v>
      </c>
      <c r="AG136" s="27">
        <v>0</v>
      </c>
      <c r="AH136" s="36">
        <v>0</v>
      </c>
      <c r="AI136" s="26">
        <v>0</v>
      </c>
      <c r="AJ136" s="26">
        <v>0</v>
      </c>
      <c r="AK136" s="27">
        <v>0</v>
      </c>
      <c r="AL136" s="36">
        <v>0</v>
      </c>
      <c r="AM136" s="26">
        <v>0</v>
      </c>
      <c r="AN136" s="26">
        <v>0</v>
      </c>
      <c r="AO136" s="27">
        <v>0</v>
      </c>
      <c r="AP136" s="36">
        <v>0</v>
      </c>
      <c r="AQ136" s="26">
        <v>0</v>
      </c>
      <c r="AR136" s="26">
        <v>0</v>
      </c>
      <c r="AS136" s="27">
        <v>0</v>
      </c>
      <c r="AT136" s="36">
        <v>0</v>
      </c>
      <c r="AU136" s="26">
        <v>0</v>
      </c>
      <c r="AV136" s="26">
        <v>0</v>
      </c>
      <c r="AW136" s="27">
        <v>0</v>
      </c>
      <c r="AX136" s="36">
        <v>0</v>
      </c>
      <c r="AY136" s="26">
        <v>0</v>
      </c>
      <c r="AZ136" s="26">
        <v>0</v>
      </c>
      <c r="BA136" s="27">
        <v>0</v>
      </c>
      <c r="BB136" s="36">
        <v>0</v>
      </c>
      <c r="BC136" s="26">
        <v>0</v>
      </c>
      <c r="BD136" s="26">
        <v>0</v>
      </c>
      <c r="BE136" s="27">
        <v>0</v>
      </c>
      <c r="BF136" s="36">
        <v>0</v>
      </c>
      <c r="BG136" s="26">
        <v>0</v>
      </c>
      <c r="BH136" s="26">
        <v>0</v>
      </c>
      <c r="BI136" s="27">
        <v>0</v>
      </c>
      <c r="BJ136" s="36">
        <v>0</v>
      </c>
      <c r="BK136" s="26">
        <v>0</v>
      </c>
      <c r="BL136" s="26">
        <v>0</v>
      </c>
      <c r="BM136" s="27">
        <v>0</v>
      </c>
      <c r="BN136" s="36">
        <v>0</v>
      </c>
      <c r="BO136" s="26">
        <v>0</v>
      </c>
      <c r="BP136" s="26">
        <v>0</v>
      </c>
      <c r="BQ136" s="27">
        <v>0</v>
      </c>
      <c r="BR136" s="36">
        <v>0</v>
      </c>
      <c r="BS136" s="26">
        <v>0</v>
      </c>
      <c r="BT136" s="26">
        <v>0</v>
      </c>
      <c r="BU136" s="27">
        <v>0</v>
      </c>
      <c r="BV136" s="36">
        <v>0</v>
      </c>
      <c r="BW136" s="26">
        <v>0</v>
      </c>
      <c r="BX136" s="26">
        <v>0</v>
      </c>
      <c r="BY136" s="27">
        <v>0</v>
      </c>
      <c r="BZ136" s="36">
        <v>0</v>
      </c>
      <c r="CA136" s="26">
        <v>0</v>
      </c>
      <c r="CB136" s="26">
        <v>0</v>
      </c>
      <c r="CC136" s="27">
        <v>0</v>
      </c>
      <c r="CD136" s="36">
        <v>0</v>
      </c>
      <c r="CE136" s="26">
        <v>0</v>
      </c>
      <c r="CF136" s="26">
        <v>0</v>
      </c>
      <c r="CG136" s="27">
        <v>0</v>
      </c>
      <c r="CH136" s="36">
        <v>0</v>
      </c>
      <c r="CI136" s="26">
        <v>0</v>
      </c>
      <c r="CJ136" s="26">
        <v>0</v>
      </c>
      <c r="CK136" s="27">
        <v>0</v>
      </c>
      <c r="CL136" s="36">
        <v>0</v>
      </c>
      <c r="CM136" s="26">
        <v>0</v>
      </c>
      <c r="CN136" s="26">
        <v>0</v>
      </c>
      <c r="CO136" s="27">
        <v>0</v>
      </c>
      <c r="CP136" s="36">
        <v>0</v>
      </c>
      <c r="CQ136" s="26">
        <v>0</v>
      </c>
      <c r="CR136" s="26">
        <v>0</v>
      </c>
      <c r="CS136" s="27">
        <v>0</v>
      </c>
      <c r="CT136" s="36">
        <v>0</v>
      </c>
      <c r="CU136" s="26">
        <v>0</v>
      </c>
      <c r="CV136" s="26">
        <v>0</v>
      </c>
      <c r="CW136" s="27">
        <v>0</v>
      </c>
      <c r="CX136" s="36">
        <v>0</v>
      </c>
      <c r="CY136" s="26">
        <v>0</v>
      </c>
      <c r="CZ136" s="26">
        <v>0</v>
      </c>
      <c r="DA136" s="27">
        <v>0</v>
      </c>
      <c r="DB136" s="36">
        <v>0</v>
      </c>
      <c r="DC136" s="26">
        <v>0</v>
      </c>
      <c r="DD136" s="26">
        <v>0</v>
      </c>
      <c r="DE136" s="27">
        <v>0</v>
      </c>
      <c r="DF136" s="36">
        <v>0</v>
      </c>
      <c r="DG136" s="26">
        <v>0</v>
      </c>
      <c r="DH136" s="26">
        <v>0</v>
      </c>
      <c r="DI136" s="27">
        <v>0</v>
      </c>
      <c r="DJ136" s="36">
        <v>0</v>
      </c>
      <c r="DK136" s="26">
        <v>0</v>
      </c>
      <c r="DL136" s="26">
        <v>0</v>
      </c>
      <c r="DM136" s="27">
        <v>0</v>
      </c>
      <c r="DN136" s="36">
        <v>0</v>
      </c>
      <c r="DO136" s="26">
        <v>0</v>
      </c>
      <c r="DP136" s="26">
        <v>0</v>
      </c>
      <c r="DQ136" s="27">
        <v>0</v>
      </c>
      <c r="DR136" s="36">
        <v>0</v>
      </c>
      <c r="DS136" s="26">
        <v>0</v>
      </c>
      <c r="DT136" s="26">
        <v>0</v>
      </c>
      <c r="DU136" s="27">
        <v>0</v>
      </c>
      <c r="DV136" s="36">
        <v>0</v>
      </c>
      <c r="DW136" s="26">
        <v>0</v>
      </c>
      <c r="DX136" s="26">
        <v>0</v>
      </c>
      <c r="DY136" s="27">
        <v>0</v>
      </c>
      <c r="DZ136" s="36">
        <v>12</v>
      </c>
      <c r="EA136" s="26">
        <v>6370</v>
      </c>
      <c r="EB136" s="26">
        <v>6370</v>
      </c>
      <c r="EC136" s="27">
        <v>57330</v>
      </c>
      <c r="ED136" s="36">
        <v>12</v>
      </c>
      <c r="EE136" s="26">
        <v>6370</v>
      </c>
      <c r="EF136" s="26">
        <v>12209.17</v>
      </c>
      <c r="EG136" s="27">
        <v>51490.83</v>
      </c>
      <c r="EH136" s="36">
        <v>12</v>
      </c>
      <c r="EI136" s="26">
        <v>6370</v>
      </c>
      <c r="EJ136" s="26">
        <v>18579.169999999998</v>
      </c>
      <c r="EK136" s="27">
        <v>45120.83</v>
      </c>
      <c r="EL136" s="36" cm="1">
        <f t="array" ref="EL136">+_xlfn.IFS(YEAR($A136)&gt;YEAR(EL$6),0,YEAR(EL$6)=YEAR($A136),13-MONTH($A136),AND(EK136&lt;$L136,YEAR(EL$6)=YEAR($B136)),IF(MONTH($B136)&lt;EK136/$M136,MONTH($B136),EK136/$M136),EK136&lt;$L136,EK136/$M136,YEAR(EL$6)=YEAR($B136),MONTH($B136),AND(YEAR(EL$6)&gt;YEAR($B136),NOT(ISBLANK($B136))),0,YEAR(EL$6)&gt;YEAR($A136),12,EL$6&lt;$A136,0,YEAR(EH$6)=YEAR($B136),0)</f>
        <v>12</v>
      </c>
      <c r="EM136" s="26">
        <f t="shared" ref="EM136:EM199" si="18">EL136*$M136</f>
        <v>6370</v>
      </c>
      <c r="EN136" s="26">
        <f t="shared" ref="EN136:EN199" si="19">EM136+EJ136</f>
        <v>24949.17</v>
      </c>
      <c r="EO136" s="27">
        <f t="shared" ref="EO136:EO199" si="20">ROUND(IF(YEAR(EL$6)&lt;YEAR($A136),0,($H136-$J136)-EN136),2)</f>
        <v>38750.83</v>
      </c>
      <c r="EP136" s="28">
        <f t="shared" ref="EP136:EP199" si="21">IFERROR(SUM(EO136/$M136),0)</f>
        <v>72.999993720565143</v>
      </c>
      <c r="EQ136" s="34">
        <f t="shared" ref="EQ136:EQ199" si="22">+IFERROR(IF(YEAR($D$4)=YEAR($A136),IF(MONTH($D$4)&gt;=MONTH($A136),IF(MONTH($D$4)-MONTH($A136)=0,1,MONTH($D$4)-MONTH($A136)+1)*$M136,0),IF(MONTH($D$4)&gt;EL136,EL136*$M136,MONTH($D$4)*$M136)),0)</f>
        <v>1592.5</v>
      </c>
      <c r="ES136" s="21">
        <f>IFERROR(IF(VLOOKUP(D136,'DIV CHANGE'!A:D,3,FALSE)="", E136, VLOOKUP(D136,'DIV CHANGE'!A:D,3,FALSE)), E136)</f>
        <v>2</v>
      </c>
      <c r="ET136" s="21" t="str">
        <f t="shared" ref="ET136:ET199" si="23">IF(E136=ES136, "SAME", "CHANGE")</f>
        <v>SAME</v>
      </c>
      <c r="EU136" s="29">
        <v>44585</v>
      </c>
    </row>
    <row r="137" spans="1:151" ht="12.75">
      <c r="A137" s="29">
        <v>44718</v>
      </c>
      <c r="B137" s="24"/>
      <c r="C137" s="35">
        <v>742</v>
      </c>
      <c r="D137" s="21" t="s">
        <v>291</v>
      </c>
      <c r="E137" s="21">
        <v>2</v>
      </c>
      <c r="F137" s="21" t="s">
        <v>179</v>
      </c>
      <c r="G137" s="21" t="s">
        <v>292</v>
      </c>
      <c r="H137" s="55">
        <v>69950</v>
      </c>
      <c r="I137" s="22">
        <v>7</v>
      </c>
      <c r="J137" s="25">
        <v>20000</v>
      </c>
      <c r="K137" s="25">
        <v>0</v>
      </c>
      <c r="L137" s="25">
        <f t="shared" si="16"/>
        <v>7135.7142857142853</v>
      </c>
      <c r="M137" s="37">
        <f t="shared" si="17"/>
        <v>594.64285714285711</v>
      </c>
      <c r="N137" s="36">
        <v>0</v>
      </c>
      <c r="O137" s="26">
        <v>0</v>
      </c>
      <c r="P137" s="26">
        <v>0</v>
      </c>
      <c r="Q137" s="27">
        <v>0</v>
      </c>
      <c r="R137" s="36">
        <v>0</v>
      </c>
      <c r="S137" s="26">
        <v>0</v>
      </c>
      <c r="T137" s="26">
        <v>0</v>
      </c>
      <c r="U137" s="27">
        <v>0</v>
      </c>
      <c r="V137" s="36">
        <v>0</v>
      </c>
      <c r="W137" s="26">
        <v>0</v>
      </c>
      <c r="X137" s="26">
        <v>0</v>
      </c>
      <c r="Y137" s="27">
        <v>0</v>
      </c>
      <c r="Z137" s="36">
        <v>0</v>
      </c>
      <c r="AA137" s="26">
        <v>0</v>
      </c>
      <c r="AB137" s="26">
        <v>0</v>
      </c>
      <c r="AC137" s="27">
        <v>0</v>
      </c>
      <c r="AD137" s="36">
        <v>0</v>
      </c>
      <c r="AE137" s="26">
        <v>0</v>
      </c>
      <c r="AF137" s="26">
        <v>0</v>
      </c>
      <c r="AG137" s="27">
        <v>0</v>
      </c>
      <c r="AH137" s="36">
        <v>0</v>
      </c>
      <c r="AI137" s="26">
        <v>0</v>
      </c>
      <c r="AJ137" s="26">
        <v>0</v>
      </c>
      <c r="AK137" s="27">
        <v>0</v>
      </c>
      <c r="AL137" s="36">
        <v>0</v>
      </c>
      <c r="AM137" s="26">
        <v>0</v>
      </c>
      <c r="AN137" s="26">
        <v>0</v>
      </c>
      <c r="AO137" s="27">
        <v>0</v>
      </c>
      <c r="AP137" s="36">
        <v>0</v>
      </c>
      <c r="AQ137" s="26">
        <v>0</v>
      </c>
      <c r="AR137" s="26">
        <v>0</v>
      </c>
      <c r="AS137" s="27">
        <v>0</v>
      </c>
      <c r="AT137" s="36">
        <v>0</v>
      </c>
      <c r="AU137" s="26">
        <v>0</v>
      </c>
      <c r="AV137" s="26">
        <v>0</v>
      </c>
      <c r="AW137" s="27">
        <v>0</v>
      </c>
      <c r="AX137" s="36">
        <v>0</v>
      </c>
      <c r="AY137" s="26">
        <v>0</v>
      </c>
      <c r="AZ137" s="26">
        <v>0</v>
      </c>
      <c r="BA137" s="27">
        <v>0</v>
      </c>
      <c r="BB137" s="36">
        <v>0</v>
      </c>
      <c r="BC137" s="26">
        <v>0</v>
      </c>
      <c r="BD137" s="26">
        <v>0</v>
      </c>
      <c r="BE137" s="27">
        <v>0</v>
      </c>
      <c r="BF137" s="36">
        <v>0</v>
      </c>
      <c r="BG137" s="26">
        <v>0</v>
      </c>
      <c r="BH137" s="26">
        <v>0</v>
      </c>
      <c r="BI137" s="27">
        <v>0</v>
      </c>
      <c r="BJ137" s="36">
        <v>0</v>
      </c>
      <c r="BK137" s="26">
        <v>0</v>
      </c>
      <c r="BL137" s="26">
        <v>0</v>
      </c>
      <c r="BM137" s="27">
        <v>0</v>
      </c>
      <c r="BN137" s="36">
        <v>0</v>
      </c>
      <c r="BO137" s="26">
        <v>0</v>
      </c>
      <c r="BP137" s="26">
        <v>0</v>
      </c>
      <c r="BQ137" s="27">
        <v>0</v>
      </c>
      <c r="BR137" s="36">
        <v>0</v>
      </c>
      <c r="BS137" s="26">
        <v>0</v>
      </c>
      <c r="BT137" s="26">
        <v>0</v>
      </c>
      <c r="BU137" s="27">
        <v>0</v>
      </c>
      <c r="BV137" s="36">
        <v>0</v>
      </c>
      <c r="BW137" s="26">
        <v>0</v>
      </c>
      <c r="BX137" s="26">
        <v>0</v>
      </c>
      <c r="BY137" s="27">
        <v>0</v>
      </c>
      <c r="BZ137" s="36">
        <v>0</v>
      </c>
      <c r="CA137" s="26">
        <v>0</v>
      </c>
      <c r="CB137" s="26">
        <v>0</v>
      </c>
      <c r="CC137" s="27">
        <v>0</v>
      </c>
      <c r="CD137" s="36">
        <v>0</v>
      </c>
      <c r="CE137" s="26">
        <v>0</v>
      </c>
      <c r="CF137" s="26">
        <v>0</v>
      </c>
      <c r="CG137" s="27">
        <v>0</v>
      </c>
      <c r="CH137" s="36">
        <v>0</v>
      </c>
      <c r="CI137" s="26">
        <v>0</v>
      </c>
      <c r="CJ137" s="26">
        <v>0</v>
      </c>
      <c r="CK137" s="27">
        <v>0</v>
      </c>
      <c r="CL137" s="36">
        <v>0</v>
      </c>
      <c r="CM137" s="26">
        <v>0</v>
      </c>
      <c r="CN137" s="26">
        <v>0</v>
      </c>
      <c r="CO137" s="27">
        <v>0</v>
      </c>
      <c r="CP137" s="36">
        <v>0</v>
      </c>
      <c r="CQ137" s="26">
        <v>0</v>
      </c>
      <c r="CR137" s="26">
        <v>0</v>
      </c>
      <c r="CS137" s="27">
        <v>0</v>
      </c>
      <c r="CT137" s="36">
        <v>0</v>
      </c>
      <c r="CU137" s="26">
        <v>0</v>
      </c>
      <c r="CV137" s="26">
        <v>0</v>
      </c>
      <c r="CW137" s="27">
        <v>0</v>
      </c>
      <c r="CX137" s="36">
        <v>0</v>
      </c>
      <c r="CY137" s="26">
        <v>0</v>
      </c>
      <c r="CZ137" s="26">
        <v>0</v>
      </c>
      <c r="DA137" s="27">
        <v>0</v>
      </c>
      <c r="DB137" s="36">
        <v>0</v>
      </c>
      <c r="DC137" s="26">
        <v>0</v>
      </c>
      <c r="DD137" s="26">
        <v>0</v>
      </c>
      <c r="DE137" s="27">
        <v>0</v>
      </c>
      <c r="DF137" s="36">
        <v>0</v>
      </c>
      <c r="DG137" s="26">
        <v>0</v>
      </c>
      <c r="DH137" s="26">
        <v>0</v>
      </c>
      <c r="DI137" s="27">
        <v>0</v>
      </c>
      <c r="DJ137" s="36">
        <v>0</v>
      </c>
      <c r="DK137" s="26">
        <v>0</v>
      </c>
      <c r="DL137" s="26">
        <v>0</v>
      </c>
      <c r="DM137" s="27">
        <v>0</v>
      </c>
      <c r="DN137" s="36">
        <v>0</v>
      </c>
      <c r="DO137" s="26">
        <v>0</v>
      </c>
      <c r="DP137" s="26">
        <v>0</v>
      </c>
      <c r="DQ137" s="27">
        <v>0</v>
      </c>
      <c r="DR137" s="36">
        <v>0</v>
      </c>
      <c r="DS137" s="26">
        <v>0</v>
      </c>
      <c r="DT137" s="26">
        <v>0</v>
      </c>
      <c r="DU137" s="27">
        <v>0</v>
      </c>
      <c r="DV137" s="36">
        <v>0</v>
      </c>
      <c r="DW137" s="26">
        <v>0</v>
      </c>
      <c r="DX137" s="26">
        <v>0</v>
      </c>
      <c r="DY137" s="27">
        <v>0</v>
      </c>
      <c r="DZ137" s="36">
        <v>7</v>
      </c>
      <c r="EA137" s="26">
        <v>4162.5</v>
      </c>
      <c r="EB137" s="26">
        <v>4162.5</v>
      </c>
      <c r="EC137" s="27">
        <v>45787.5</v>
      </c>
      <c r="ED137" s="36">
        <v>12</v>
      </c>
      <c r="EE137" s="26">
        <v>7135.7142857142853</v>
      </c>
      <c r="EF137" s="26">
        <v>11298.21</v>
      </c>
      <c r="EG137" s="27">
        <v>38651.79</v>
      </c>
      <c r="EH137" s="36">
        <v>12</v>
      </c>
      <c r="EI137" s="26">
        <v>7135.7142857142853</v>
      </c>
      <c r="EJ137" s="26">
        <v>18433.924285714285</v>
      </c>
      <c r="EK137" s="27">
        <v>31516.080000000002</v>
      </c>
      <c r="EL137" s="36" cm="1">
        <f t="array" ref="EL137">+_xlfn.IFS(YEAR($A137)&gt;YEAR(EL$6),0,YEAR(EL$6)=YEAR($A137),13-MONTH($A137),AND(EK137&lt;$L137,YEAR(EL$6)=YEAR($B137)),IF(MONTH($B137)&lt;EK137/$M137,MONTH($B137),EK137/$M137),EK137&lt;$L137,EK137/$M137,YEAR(EL$6)=YEAR($B137),MONTH($B137),AND(YEAR(EL$6)&gt;YEAR($B137),NOT(ISBLANK($B137))),0,YEAR(EL$6)&gt;YEAR($A137),12,EL$6&lt;$A137,0,YEAR(EH$6)=YEAR($B137),0)</f>
        <v>12</v>
      </c>
      <c r="EM137" s="26">
        <f t="shared" si="18"/>
        <v>7135.7142857142853</v>
      </c>
      <c r="EN137" s="26">
        <f t="shared" si="19"/>
        <v>25569.638571428572</v>
      </c>
      <c r="EO137" s="27">
        <f t="shared" si="20"/>
        <v>24380.36</v>
      </c>
      <c r="EP137" s="28">
        <f t="shared" si="21"/>
        <v>41.00000480480481</v>
      </c>
      <c r="EQ137" s="34">
        <f t="shared" si="22"/>
        <v>1783.9285714285713</v>
      </c>
      <c r="ES137" s="21">
        <f>IFERROR(IF(VLOOKUP(D137,'DIV CHANGE'!A:D,3,FALSE)="", E137, VLOOKUP(D137,'DIV CHANGE'!A:D,3,FALSE)), E137)</f>
        <v>2</v>
      </c>
      <c r="ET137" s="21" t="str">
        <f t="shared" si="23"/>
        <v>SAME</v>
      </c>
      <c r="EU137" s="29">
        <v>44718</v>
      </c>
    </row>
    <row r="138" spans="1:151" ht="12.75">
      <c r="A138" s="29">
        <v>45302</v>
      </c>
      <c r="C138" s="77"/>
      <c r="D138" s="21" t="s">
        <v>293</v>
      </c>
      <c r="E138" s="21">
        <v>2</v>
      </c>
      <c r="F138" s="21" t="s">
        <v>179</v>
      </c>
      <c r="G138" s="21" t="s">
        <v>294</v>
      </c>
      <c r="H138" s="55">
        <v>382328</v>
      </c>
      <c r="I138" s="22">
        <v>10</v>
      </c>
      <c r="J138" s="56">
        <v>150000</v>
      </c>
      <c r="K138" s="56">
        <v>0</v>
      </c>
      <c r="L138" s="25">
        <f t="shared" si="16"/>
        <v>23232.799999999999</v>
      </c>
      <c r="M138" s="37">
        <f t="shared" si="17"/>
        <v>1936.0666666666666</v>
      </c>
      <c r="N138" s="36"/>
      <c r="O138" s="26"/>
      <c r="P138" s="26"/>
      <c r="Q138" s="27"/>
      <c r="R138" s="36"/>
      <c r="S138" s="26"/>
      <c r="T138" s="26"/>
      <c r="U138" s="27"/>
      <c r="V138" s="36"/>
      <c r="W138" s="26"/>
      <c r="X138" s="26"/>
      <c r="Y138" s="27"/>
      <c r="Z138" s="36"/>
      <c r="AA138" s="26"/>
      <c r="AB138" s="26"/>
      <c r="AC138" s="27"/>
      <c r="AD138" s="36"/>
      <c r="AE138" s="26"/>
      <c r="AF138" s="26"/>
      <c r="AG138" s="27"/>
      <c r="AH138" s="36"/>
      <c r="AI138" s="26"/>
      <c r="AJ138" s="26"/>
      <c r="AK138" s="27"/>
      <c r="AL138" s="36"/>
      <c r="AM138" s="26"/>
      <c r="AN138" s="26"/>
      <c r="AO138" s="27"/>
      <c r="AP138" s="36"/>
      <c r="AQ138" s="26"/>
      <c r="AR138" s="26"/>
      <c r="AS138" s="27"/>
      <c r="AT138" s="36"/>
      <c r="AU138" s="26"/>
      <c r="AV138" s="26"/>
      <c r="AW138" s="27"/>
      <c r="AX138" s="36"/>
      <c r="AY138" s="26"/>
      <c r="AZ138" s="26"/>
      <c r="BA138" s="27"/>
      <c r="BB138" s="36"/>
      <c r="BC138" s="26"/>
      <c r="BD138" s="26"/>
      <c r="BE138" s="27"/>
      <c r="BF138" s="36"/>
      <c r="BG138" s="26"/>
      <c r="BH138" s="26"/>
      <c r="BI138" s="27"/>
      <c r="BJ138" s="36"/>
      <c r="BK138" s="26"/>
      <c r="BL138" s="26"/>
      <c r="BM138" s="27"/>
      <c r="BN138" s="36"/>
      <c r="BO138" s="26"/>
      <c r="BP138" s="26"/>
      <c r="BQ138" s="27"/>
      <c r="BR138" s="36"/>
      <c r="BS138" s="26"/>
      <c r="BT138" s="26"/>
      <c r="BU138" s="27"/>
      <c r="BV138" s="36"/>
      <c r="BW138" s="26"/>
      <c r="BX138" s="26"/>
      <c r="BY138" s="27"/>
      <c r="BZ138" s="36"/>
      <c r="CA138" s="26"/>
      <c r="CB138" s="26"/>
      <c r="CC138" s="27"/>
      <c r="CD138" s="36"/>
      <c r="CE138" s="26"/>
      <c r="CF138" s="26"/>
      <c r="CG138" s="27"/>
      <c r="CH138" s="36"/>
      <c r="CI138" s="26"/>
      <c r="CJ138" s="26"/>
      <c r="CK138" s="27"/>
      <c r="CL138" s="36"/>
      <c r="CM138" s="26"/>
      <c r="CN138" s="26"/>
      <c r="CO138" s="27"/>
      <c r="CP138" s="36"/>
      <c r="CQ138" s="26"/>
      <c r="CR138" s="26"/>
      <c r="CS138" s="27"/>
      <c r="CT138" s="36"/>
      <c r="CU138" s="26"/>
      <c r="CV138" s="26"/>
      <c r="CW138" s="27"/>
      <c r="CX138" s="36"/>
      <c r="CY138" s="26"/>
      <c r="CZ138" s="26"/>
      <c r="DA138" s="27"/>
      <c r="DB138" s="36"/>
      <c r="DC138" s="26"/>
      <c r="DD138" s="26"/>
      <c r="DE138" s="27"/>
      <c r="DF138" s="36"/>
      <c r="DG138" s="26"/>
      <c r="DH138" s="26"/>
      <c r="DI138" s="27"/>
      <c r="DJ138" s="36"/>
      <c r="DK138" s="26"/>
      <c r="DL138" s="26"/>
      <c r="DM138" s="27"/>
      <c r="DN138" s="36"/>
      <c r="DO138" s="26"/>
      <c r="DP138" s="26"/>
      <c r="DQ138" s="27"/>
      <c r="DR138" s="36"/>
      <c r="DS138" s="26"/>
      <c r="DT138" s="26"/>
      <c r="DU138" s="27"/>
      <c r="DV138" s="36"/>
      <c r="DW138" s="26"/>
      <c r="DX138" s="26"/>
      <c r="DY138" s="27"/>
      <c r="DZ138" s="36"/>
      <c r="EA138" s="26"/>
      <c r="EB138" s="26"/>
      <c r="EC138" s="27"/>
      <c r="ED138" s="36">
        <v>0</v>
      </c>
      <c r="EE138" s="26">
        <v>0</v>
      </c>
      <c r="EF138" s="26">
        <v>0</v>
      </c>
      <c r="EG138" s="27">
        <v>0</v>
      </c>
      <c r="EH138" s="36">
        <v>12</v>
      </c>
      <c r="EI138" s="26">
        <v>23232.799999999999</v>
      </c>
      <c r="EJ138" s="26">
        <v>23232.799999999999</v>
      </c>
      <c r="EK138" s="27">
        <v>209095.2</v>
      </c>
      <c r="EL138" s="36" cm="1">
        <f t="array" ref="EL138">+_xlfn.IFS(YEAR($A138)&gt;YEAR(EL$6),0,YEAR(EL$6)=YEAR($A138),13-MONTH($A138),AND(EK138&lt;$L138,YEAR(EL$6)=YEAR($B138)),IF(MONTH($B138)&lt;EK138/$M138,MONTH($B138),EK138/$M138),EK138&lt;$L138,EK138/$M138,YEAR(EL$6)=YEAR($B138),MONTH($B138),AND(YEAR(EL$6)&gt;YEAR($B138),NOT(ISBLANK($B138))),0,YEAR(EL$6)&gt;YEAR($A138),12,EL$6&lt;$A138,0,YEAR(EH$6)=YEAR($B138),0)</f>
        <v>12</v>
      </c>
      <c r="EM138" s="26">
        <f t="shared" si="18"/>
        <v>23232.799999999999</v>
      </c>
      <c r="EN138" s="26">
        <f t="shared" si="19"/>
        <v>46465.599999999999</v>
      </c>
      <c r="EO138" s="27">
        <f t="shared" si="20"/>
        <v>185862.39999999999</v>
      </c>
      <c r="EP138" s="28">
        <f t="shared" si="21"/>
        <v>96</v>
      </c>
      <c r="EQ138" s="34">
        <f t="shared" si="22"/>
        <v>5808.2</v>
      </c>
      <c r="ES138" s="21">
        <f>IFERROR(IF(VLOOKUP(D138,'DIV CHANGE'!A:D,3,FALSE)="", E138, VLOOKUP(D138,'DIV CHANGE'!A:D,3,FALSE)), E138)</f>
        <v>2</v>
      </c>
      <c r="ET138" s="21" t="str">
        <f t="shared" si="23"/>
        <v>SAME</v>
      </c>
      <c r="EU138" s="29">
        <v>45302</v>
      </c>
    </row>
    <row r="139" spans="1:151" ht="12.75">
      <c r="A139" s="29">
        <v>45411</v>
      </c>
      <c r="C139" s="77"/>
      <c r="D139" s="21" t="s">
        <v>295</v>
      </c>
      <c r="E139" s="21">
        <v>2</v>
      </c>
      <c r="F139" s="21" t="s">
        <v>179</v>
      </c>
      <c r="G139" s="21" t="s">
        <v>296</v>
      </c>
      <c r="H139" s="55">
        <v>79000</v>
      </c>
      <c r="I139" s="22">
        <v>10</v>
      </c>
      <c r="J139" s="56">
        <v>15800</v>
      </c>
      <c r="K139" s="56">
        <v>0</v>
      </c>
      <c r="L139" s="25">
        <f t="shared" si="16"/>
        <v>6320</v>
      </c>
      <c r="M139" s="37">
        <f t="shared" si="17"/>
        <v>526.66666666666663</v>
      </c>
      <c r="N139" s="36">
        <v>0</v>
      </c>
      <c r="O139" s="26">
        <v>0</v>
      </c>
      <c r="P139" s="26">
        <v>0</v>
      </c>
      <c r="Q139" s="27">
        <v>0</v>
      </c>
      <c r="R139" s="36">
        <v>0</v>
      </c>
      <c r="S139" s="26">
        <v>0</v>
      </c>
      <c r="T139" s="26">
        <v>0</v>
      </c>
      <c r="U139" s="27">
        <v>0</v>
      </c>
      <c r="V139" s="36">
        <v>0</v>
      </c>
      <c r="W139" s="26">
        <v>0</v>
      </c>
      <c r="X139" s="26">
        <v>0</v>
      </c>
      <c r="Y139" s="27">
        <v>0</v>
      </c>
      <c r="Z139" s="36">
        <v>0</v>
      </c>
      <c r="AA139" s="26">
        <v>0</v>
      </c>
      <c r="AB139" s="26">
        <v>0</v>
      </c>
      <c r="AC139" s="27">
        <v>0</v>
      </c>
      <c r="AD139" s="36">
        <v>0</v>
      </c>
      <c r="AE139" s="26">
        <v>0</v>
      </c>
      <c r="AF139" s="26">
        <v>0</v>
      </c>
      <c r="AG139" s="27">
        <v>0</v>
      </c>
      <c r="AH139" s="36">
        <v>0</v>
      </c>
      <c r="AI139" s="26">
        <v>0</v>
      </c>
      <c r="AJ139" s="26">
        <v>0</v>
      </c>
      <c r="AK139" s="27">
        <v>0</v>
      </c>
      <c r="AL139" s="36">
        <v>0</v>
      </c>
      <c r="AM139" s="26">
        <v>0</v>
      </c>
      <c r="AN139" s="26">
        <v>0</v>
      </c>
      <c r="AO139" s="27">
        <v>0</v>
      </c>
      <c r="AP139" s="36">
        <v>0</v>
      </c>
      <c r="AQ139" s="26">
        <v>0</v>
      </c>
      <c r="AR139" s="26">
        <v>0</v>
      </c>
      <c r="AS139" s="27">
        <v>0</v>
      </c>
      <c r="AT139" s="36">
        <v>0</v>
      </c>
      <c r="AU139" s="26">
        <v>0</v>
      </c>
      <c r="AV139" s="26">
        <v>0</v>
      </c>
      <c r="AW139" s="27">
        <v>0</v>
      </c>
      <c r="AX139" s="36">
        <v>0</v>
      </c>
      <c r="AY139" s="26">
        <v>0</v>
      </c>
      <c r="AZ139" s="26">
        <v>0</v>
      </c>
      <c r="BA139" s="27">
        <v>0</v>
      </c>
      <c r="BB139" s="36">
        <v>0</v>
      </c>
      <c r="BC139" s="26">
        <v>0</v>
      </c>
      <c r="BD139" s="26">
        <v>0</v>
      </c>
      <c r="BE139" s="27">
        <v>0</v>
      </c>
      <c r="BF139" s="36">
        <v>0</v>
      </c>
      <c r="BG139" s="26">
        <v>0</v>
      </c>
      <c r="BH139" s="26">
        <v>0</v>
      </c>
      <c r="BI139" s="27">
        <v>0</v>
      </c>
      <c r="BJ139" s="36">
        <v>0</v>
      </c>
      <c r="BK139" s="26">
        <v>0</v>
      </c>
      <c r="BL139" s="26">
        <v>0</v>
      </c>
      <c r="BM139" s="27">
        <v>0</v>
      </c>
      <c r="BN139" s="36">
        <v>0</v>
      </c>
      <c r="BO139" s="26">
        <v>0</v>
      </c>
      <c r="BP139" s="26">
        <v>0</v>
      </c>
      <c r="BQ139" s="27">
        <v>0</v>
      </c>
      <c r="BR139" s="36">
        <v>0</v>
      </c>
      <c r="BS139" s="26">
        <v>0</v>
      </c>
      <c r="BT139" s="26">
        <v>0</v>
      </c>
      <c r="BU139" s="27">
        <v>0</v>
      </c>
      <c r="BV139" s="36">
        <v>0</v>
      </c>
      <c r="BW139" s="26">
        <v>0</v>
      </c>
      <c r="BX139" s="26">
        <v>0</v>
      </c>
      <c r="BY139" s="27">
        <v>0</v>
      </c>
      <c r="BZ139" s="36">
        <v>0</v>
      </c>
      <c r="CA139" s="26">
        <v>0</v>
      </c>
      <c r="CB139" s="26">
        <v>0</v>
      </c>
      <c r="CC139" s="27">
        <v>0</v>
      </c>
      <c r="CD139" s="36">
        <v>0</v>
      </c>
      <c r="CE139" s="26">
        <v>0</v>
      </c>
      <c r="CF139" s="26">
        <v>0</v>
      </c>
      <c r="CG139" s="27">
        <v>0</v>
      </c>
      <c r="CH139" s="36">
        <v>0</v>
      </c>
      <c r="CI139" s="26">
        <v>0</v>
      </c>
      <c r="CJ139" s="26">
        <v>0</v>
      </c>
      <c r="CK139" s="27">
        <v>0</v>
      </c>
      <c r="CL139" s="36">
        <v>0</v>
      </c>
      <c r="CM139" s="26">
        <v>0</v>
      </c>
      <c r="CN139" s="26">
        <v>0</v>
      </c>
      <c r="CO139" s="27">
        <v>0</v>
      </c>
      <c r="CP139" s="36">
        <v>0</v>
      </c>
      <c r="CQ139" s="26">
        <v>0</v>
      </c>
      <c r="CR139" s="26">
        <v>0</v>
      </c>
      <c r="CS139" s="27">
        <v>0</v>
      </c>
      <c r="CT139" s="36">
        <v>0</v>
      </c>
      <c r="CU139" s="26">
        <v>0</v>
      </c>
      <c r="CV139" s="26">
        <v>0</v>
      </c>
      <c r="CW139" s="27">
        <v>0</v>
      </c>
      <c r="CX139" s="36">
        <v>0</v>
      </c>
      <c r="CY139" s="26">
        <v>0</v>
      </c>
      <c r="CZ139" s="26">
        <v>0</v>
      </c>
      <c r="DA139" s="27">
        <v>0</v>
      </c>
      <c r="DB139" s="36">
        <v>0</v>
      </c>
      <c r="DC139" s="26">
        <v>0</v>
      </c>
      <c r="DD139" s="26">
        <v>0</v>
      </c>
      <c r="DE139" s="27">
        <v>0</v>
      </c>
      <c r="DF139" s="36">
        <v>0</v>
      </c>
      <c r="DG139" s="26">
        <v>0</v>
      </c>
      <c r="DH139" s="26">
        <v>0</v>
      </c>
      <c r="DI139" s="27">
        <v>0</v>
      </c>
      <c r="DJ139" s="36">
        <v>0</v>
      </c>
      <c r="DK139" s="26">
        <v>0</v>
      </c>
      <c r="DL139" s="26">
        <v>0</v>
      </c>
      <c r="DM139" s="27">
        <v>0</v>
      </c>
      <c r="DN139" s="36">
        <v>0</v>
      </c>
      <c r="DO139" s="26">
        <v>0</v>
      </c>
      <c r="DP139" s="26">
        <v>0</v>
      </c>
      <c r="DQ139" s="27">
        <v>0</v>
      </c>
      <c r="DR139" s="36">
        <v>0</v>
      </c>
      <c r="DS139" s="26">
        <v>0</v>
      </c>
      <c r="DT139" s="26">
        <v>0</v>
      </c>
      <c r="DU139" s="27">
        <v>0</v>
      </c>
      <c r="DV139" s="36">
        <v>0</v>
      </c>
      <c r="DW139" s="26">
        <v>0</v>
      </c>
      <c r="DX139" s="26">
        <v>0</v>
      </c>
      <c r="DY139" s="27">
        <v>0</v>
      </c>
      <c r="DZ139" s="36">
        <v>0</v>
      </c>
      <c r="EA139" s="26">
        <v>0</v>
      </c>
      <c r="EB139" s="26">
        <v>0</v>
      </c>
      <c r="EC139" s="27">
        <v>0</v>
      </c>
      <c r="ED139" s="36">
        <v>0</v>
      </c>
      <c r="EE139" s="26">
        <v>0</v>
      </c>
      <c r="EF139" s="26">
        <v>0</v>
      </c>
      <c r="EG139" s="27">
        <v>0</v>
      </c>
      <c r="EH139" s="36">
        <v>8</v>
      </c>
      <c r="EI139" s="26">
        <v>4213.333333333333</v>
      </c>
      <c r="EJ139" s="26">
        <v>4213.333333333333</v>
      </c>
      <c r="EK139" s="27">
        <v>58986.67</v>
      </c>
      <c r="EL139" s="36" cm="1">
        <f t="array" ref="EL139">+_xlfn.IFS(YEAR($A139)&gt;YEAR(EL$6),0,YEAR(EL$6)=YEAR($A139),13-MONTH($A139),AND(EK139&lt;$L139,YEAR(EL$6)=YEAR($B139)),IF(MONTH($B139)&lt;EK139/$M139,MONTH($B139),EK139/$M139),EK139&lt;$L139,EK139/$M139,YEAR(EL$6)=YEAR($B139),MONTH($B139),AND(YEAR(EL$6)&gt;YEAR($B139),NOT(ISBLANK($B139))),0,YEAR(EL$6)&gt;YEAR($A139),12,EL$6&lt;$A139,0,YEAR(EH$6)=YEAR($B139),0)</f>
        <v>12</v>
      </c>
      <c r="EM139" s="26">
        <f t="shared" si="18"/>
        <v>6320</v>
      </c>
      <c r="EN139" s="26">
        <f t="shared" si="19"/>
        <v>10533.333333333332</v>
      </c>
      <c r="EO139" s="27">
        <f t="shared" si="20"/>
        <v>52666.67</v>
      </c>
      <c r="EP139" s="28">
        <f t="shared" si="21"/>
        <v>100.00000632911393</v>
      </c>
      <c r="EQ139" s="34">
        <f t="shared" si="22"/>
        <v>1580</v>
      </c>
      <c r="ES139" s="21">
        <f>IFERROR(IF(VLOOKUP(D139,'DIV CHANGE'!A:D,3,FALSE)="", E139, VLOOKUP(D139,'DIV CHANGE'!A:D,3,FALSE)), E139)</f>
        <v>2</v>
      </c>
      <c r="ET139" s="21" t="str">
        <f t="shared" si="23"/>
        <v>SAME</v>
      </c>
      <c r="EU139" s="29">
        <v>45411</v>
      </c>
    </row>
    <row r="140" spans="1:151" ht="12.75">
      <c r="A140" s="29">
        <v>38440</v>
      </c>
      <c r="B140" s="24"/>
      <c r="C140" s="35">
        <v>46</v>
      </c>
      <c r="D140" s="21" t="s">
        <v>297</v>
      </c>
      <c r="E140" s="21">
        <v>1</v>
      </c>
      <c r="F140" s="21" t="s">
        <v>42</v>
      </c>
      <c r="G140" s="21" t="s">
        <v>298</v>
      </c>
      <c r="H140" s="55">
        <v>1325</v>
      </c>
      <c r="I140" s="22">
        <v>10</v>
      </c>
      <c r="J140" s="25">
        <v>500</v>
      </c>
      <c r="K140" s="25">
        <v>0</v>
      </c>
      <c r="L140" s="25">
        <f t="shared" si="16"/>
        <v>82.5</v>
      </c>
      <c r="M140" s="37">
        <f t="shared" si="17"/>
        <v>6.875</v>
      </c>
      <c r="N140" s="36">
        <v>0</v>
      </c>
      <c r="O140" s="26">
        <v>0</v>
      </c>
      <c r="P140" s="26">
        <v>0</v>
      </c>
      <c r="Q140" s="27">
        <v>0</v>
      </c>
      <c r="R140" s="36">
        <v>0</v>
      </c>
      <c r="S140" s="26">
        <v>0</v>
      </c>
      <c r="T140" s="26">
        <v>0</v>
      </c>
      <c r="U140" s="27">
        <v>0</v>
      </c>
      <c r="V140" s="36">
        <v>0</v>
      </c>
      <c r="W140" s="26">
        <v>0</v>
      </c>
      <c r="X140" s="26">
        <v>0</v>
      </c>
      <c r="Y140" s="27">
        <v>0</v>
      </c>
      <c r="Z140" s="36">
        <v>0</v>
      </c>
      <c r="AA140" s="26">
        <v>0</v>
      </c>
      <c r="AB140" s="26">
        <v>0</v>
      </c>
      <c r="AC140" s="27">
        <v>0</v>
      </c>
      <c r="AD140" s="36">
        <v>0</v>
      </c>
      <c r="AE140" s="26">
        <v>0</v>
      </c>
      <c r="AF140" s="26">
        <v>0</v>
      </c>
      <c r="AG140" s="27">
        <v>0</v>
      </c>
      <c r="AH140" s="36">
        <v>0</v>
      </c>
      <c r="AI140" s="26">
        <v>0</v>
      </c>
      <c r="AJ140" s="26">
        <v>0</v>
      </c>
      <c r="AK140" s="27">
        <v>0</v>
      </c>
      <c r="AL140" s="36">
        <v>0</v>
      </c>
      <c r="AM140" s="26">
        <v>0</v>
      </c>
      <c r="AN140" s="26">
        <v>0</v>
      </c>
      <c r="AO140" s="27">
        <v>0</v>
      </c>
      <c r="AP140" s="36">
        <v>0</v>
      </c>
      <c r="AQ140" s="26">
        <v>0</v>
      </c>
      <c r="AR140" s="26">
        <v>0</v>
      </c>
      <c r="AS140" s="27">
        <v>0</v>
      </c>
      <c r="AT140" s="36">
        <v>0</v>
      </c>
      <c r="AU140" s="26">
        <v>0</v>
      </c>
      <c r="AV140" s="26">
        <v>0</v>
      </c>
      <c r="AW140" s="27">
        <v>0</v>
      </c>
      <c r="AX140" s="36">
        <v>0</v>
      </c>
      <c r="AY140" s="26">
        <v>0</v>
      </c>
      <c r="AZ140" s="26">
        <v>0</v>
      </c>
      <c r="BA140" s="27">
        <v>0</v>
      </c>
      <c r="BB140" s="36">
        <v>0</v>
      </c>
      <c r="BC140" s="26">
        <v>0</v>
      </c>
      <c r="BD140" s="26">
        <v>0</v>
      </c>
      <c r="BE140" s="27">
        <v>0</v>
      </c>
      <c r="BF140" s="36">
        <v>0</v>
      </c>
      <c r="BG140" s="26">
        <v>0</v>
      </c>
      <c r="BH140" s="26">
        <v>0</v>
      </c>
      <c r="BI140" s="27">
        <v>0</v>
      </c>
      <c r="BJ140" s="36">
        <v>10</v>
      </c>
      <c r="BK140" s="26">
        <v>68.75</v>
      </c>
      <c r="BL140" s="26">
        <v>68.75</v>
      </c>
      <c r="BM140" s="27">
        <v>756.25</v>
      </c>
      <c r="BN140" s="36">
        <v>12</v>
      </c>
      <c r="BO140" s="26">
        <v>82.5</v>
      </c>
      <c r="BP140" s="26">
        <v>151.25</v>
      </c>
      <c r="BQ140" s="27">
        <v>673.75</v>
      </c>
      <c r="BR140" s="36">
        <v>12</v>
      </c>
      <c r="BS140" s="26">
        <v>82.5</v>
      </c>
      <c r="BT140" s="26">
        <v>233.75</v>
      </c>
      <c r="BU140" s="27">
        <v>591.25</v>
      </c>
      <c r="BV140" s="36">
        <v>12</v>
      </c>
      <c r="BW140" s="26">
        <v>82.5</v>
      </c>
      <c r="BX140" s="26">
        <v>316.25</v>
      </c>
      <c r="BY140" s="27">
        <v>508.75</v>
      </c>
      <c r="BZ140" s="36">
        <v>12</v>
      </c>
      <c r="CA140" s="26">
        <v>82.5</v>
      </c>
      <c r="CB140" s="26">
        <v>398.75</v>
      </c>
      <c r="CC140" s="27">
        <v>426.25</v>
      </c>
      <c r="CD140" s="36">
        <v>12</v>
      </c>
      <c r="CE140" s="26">
        <v>82.5</v>
      </c>
      <c r="CF140" s="26">
        <v>481.25</v>
      </c>
      <c r="CG140" s="27">
        <v>343.75</v>
      </c>
      <c r="CH140" s="36">
        <v>12</v>
      </c>
      <c r="CI140" s="26">
        <v>82.5</v>
      </c>
      <c r="CJ140" s="26">
        <v>563.75</v>
      </c>
      <c r="CK140" s="27">
        <v>261.25</v>
      </c>
      <c r="CL140" s="36">
        <v>12</v>
      </c>
      <c r="CM140" s="26">
        <v>82.5</v>
      </c>
      <c r="CN140" s="26">
        <v>646.25</v>
      </c>
      <c r="CO140" s="27">
        <v>178.75</v>
      </c>
      <c r="CP140" s="36">
        <v>12</v>
      </c>
      <c r="CQ140" s="26">
        <v>82.5</v>
      </c>
      <c r="CR140" s="26">
        <v>728.75</v>
      </c>
      <c r="CS140" s="27">
        <v>96.25</v>
      </c>
      <c r="CT140" s="36">
        <v>12</v>
      </c>
      <c r="CU140" s="26">
        <v>82.5</v>
      </c>
      <c r="CV140" s="26">
        <v>811.25</v>
      </c>
      <c r="CW140" s="27">
        <v>13.75</v>
      </c>
      <c r="CX140" s="36">
        <v>2</v>
      </c>
      <c r="CY140" s="26">
        <v>13.75</v>
      </c>
      <c r="CZ140" s="26">
        <v>825</v>
      </c>
      <c r="DA140" s="27">
        <v>0</v>
      </c>
      <c r="DB140" s="36">
        <v>0</v>
      </c>
      <c r="DC140" s="26">
        <v>0</v>
      </c>
      <c r="DD140" s="26">
        <v>825</v>
      </c>
      <c r="DE140" s="27">
        <v>0</v>
      </c>
      <c r="DF140" s="36">
        <v>0</v>
      </c>
      <c r="DG140" s="26">
        <v>0</v>
      </c>
      <c r="DH140" s="26">
        <v>825</v>
      </c>
      <c r="DI140" s="27">
        <v>0</v>
      </c>
      <c r="DJ140" s="36">
        <v>0</v>
      </c>
      <c r="DK140" s="26">
        <v>0</v>
      </c>
      <c r="DL140" s="26">
        <v>825</v>
      </c>
      <c r="DM140" s="27">
        <v>0</v>
      </c>
      <c r="DN140" s="36">
        <v>0</v>
      </c>
      <c r="DO140" s="26">
        <v>0</v>
      </c>
      <c r="DP140" s="26">
        <v>825</v>
      </c>
      <c r="DQ140" s="27">
        <v>0</v>
      </c>
      <c r="DR140" s="36">
        <v>0</v>
      </c>
      <c r="DS140" s="26">
        <v>0</v>
      </c>
      <c r="DT140" s="26">
        <v>825</v>
      </c>
      <c r="DU140" s="27">
        <v>0</v>
      </c>
      <c r="DV140" s="36">
        <v>0</v>
      </c>
      <c r="DW140" s="26">
        <v>0</v>
      </c>
      <c r="DX140" s="26">
        <v>825</v>
      </c>
      <c r="DY140" s="27">
        <v>0</v>
      </c>
      <c r="DZ140" s="36">
        <v>0</v>
      </c>
      <c r="EA140" s="26">
        <v>0</v>
      </c>
      <c r="EB140" s="26">
        <v>825</v>
      </c>
      <c r="EC140" s="27">
        <v>0</v>
      </c>
      <c r="ED140" s="36">
        <v>0</v>
      </c>
      <c r="EE140" s="26">
        <v>0</v>
      </c>
      <c r="EF140" s="26">
        <v>825</v>
      </c>
      <c r="EG140" s="27">
        <v>0</v>
      </c>
      <c r="EH140" s="36">
        <v>0</v>
      </c>
      <c r="EI140" s="26">
        <v>0</v>
      </c>
      <c r="EJ140" s="26">
        <v>825</v>
      </c>
      <c r="EK140" s="27">
        <v>0</v>
      </c>
      <c r="EL140" s="36" cm="1">
        <f t="array" ref="EL140">+_xlfn.IFS(YEAR($A140)&gt;YEAR(EL$6),0,YEAR(EL$6)=YEAR($A140),13-MONTH($A140),AND(EK140&lt;$L140,YEAR(EL$6)=YEAR($B140)),IF(MONTH($B140)&lt;EK140/$M140,MONTH($B140),EK140/$M140),EK140&lt;$L140,EK140/$M140,YEAR(EL$6)=YEAR($B140),MONTH($B140),AND(YEAR(EL$6)&gt;YEAR($B140),NOT(ISBLANK($B140))),0,YEAR(EL$6)&gt;YEAR($A140),12,EL$6&lt;$A140,0,YEAR(EH$6)=YEAR($B140),0)</f>
        <v>0</v>
      </c>
      <c r="EM140" s="26">
        <f t="shared" si="18"/>
        <v>0</v>
      </c>
      <c r="EN140" s="26">
        <f t="shared" si="19"/>
        <v>825</v>
      </c>
      <c r="EO140" s="27">
        <f t="shared" si="20"/>
        <v>0</v>
      </c>
      <c r="EP140" s="28">
        <f t="shared" si="21"/>
        <v>0</v>
      </c>
      <c r="EQ140" s="34">
        <f t="shared" si="22"/>
        <v>0</v>
      </c>
      <c r="ES140" s="21">
        <f>IFERROR(IF(VLOOKUP(D140,'DIV CHANGE'!A:D,3,FALSE)="", E140, VLOOKUP(D140,'DIV CHANGE'!A:D,3,FALSE)), E140)</f>
        <v>1</v>
      </c>
      <c r="ET140" s="21" t="str">
        <f t="shared" si="23"/>
        <v>SAME</v>
      </c>
      <c r="EU140" s="24">
        <v>38440</v>
      </c>
    </row>
    <row r="141" spans="1:151" ht="12.75">
      <c r="A141" s="29">
        <v>38440</v>
      </c>
      <c r="B141" s="24"/>
      <c r="C141" s="35">
        <v>47</v>
      </c>
      <c r="D141" s="21" t="s">
        <v>299</v>
      </c>
      <c r="E141" s="21">
        <v>1</v>
      </c>
      <c r="F141" s="21" t="s">
        <v>42</v>
      </c>
      <c r="G141" s="21" t="s">
        <v>298</v>
      </c>
      <c r="H141" s="55">
        <v>1325</v>
      </c>
      <c r="I141" s="22">
        <v>10</v>
      </c>
      <c r="J141" s="25">
        <v>500</v>
      </c>
      <c r="K141" s="25">
        <v>0</v>
      </c>
      <c r="L141" s="25">
        <f t="shared" si="16"/>
        <v>82.5</v>
      </c>
      <c r="M141" s="37">
        <f t="shared" si="17"/>
        <v>6.875</v>
      </c>
      <c r="N141" s="36">
        <v>0</v>
      </c>
      <c r="O141" s="26">
        <v>0</v>
      </c>
      <c r="P141" s="26">
        <v>0</v>
      </c>
      <c r="Q141" s="27">
        <v>0</v>
      </c>
      <c r="R141" s="36">
        <v>0</v>
      </c>
      <c r="S141" s="26">
        <v>0</v>
      </c>
      <c r="T141" s="26">
        <v>0</v>
      </c>
      <c r="U141" s="27">
        <v>0</v>
      </c>
      <c r="V141" s="36">
        <v>0</v>
      </c>
      <c r="W141" s="26">
        <v>0</v>
      </c>
      <c r="X141" s="26">
        <v>0</v>
      </c>
      <c r="Y141" s="27">
        <v>0</v>
      </c>
      <c r="Z141" s="36">
        <v>0</v>
      </c>
      <c r="AA141" s="26">
        <v>0</v>
      </c>
      <c r="AB141" s="26">
        <v>0</v>
      </c>
      <c r="AC141" s="27">
        <v>0</v>
      </c>
      <c r="AD141" s="36">
        <v>0</v>
      </c>
      <c r="AE141" s="26">
        <v>0</v>
      </c>
      <c r="AF141" s="26">
        <v>0</v>
      </c>
      <c r="AG141" s="27">
        <v>0</v>
      </c>
      <c r="AH141" s="36">
        <v>0</v>
      </c>
      <c r="AI141" s="26">
        <v>0</v>
      </c>
      <c r="AJ141" s="26">
        <v>0</v>
      </c>
      <c r="AK141" s="27">
        <v>0</v>
      </c>
      <c r="AL141" s="36">
        <v>0</v>
      </c>
      <c r="AM141" s="26">
        <v>0</v>
      </c>
      <c r="AN141" s="26">
        <v>0</v>
      </c>
      <c r="AO141" s="27">
        <v>0</v>
      </c>
      <c r="AP141" s="36">
        <v>0</v>
      </c>
      <c r="AQ141" s="26">
        <v>0</v>
      </c>
      <c r="AR141" s="26">
        <v>0</v>
      </c>
      <c r="AS141" s="27">
        <v>0</v>
      </c>
      <c r="AT141" s="36">
        <v>0</v>
      </c>
      <c r="AU141" s="26">
        <v>0</v>
      </c>
      <c r="AV141" s="26">
        <v>0</v>
      </c>
      <c r="AW141" s="27">
        <v>0</v>
      </c>
      <c r="AX141" s="36">
        <v>0</v>
      </c>
      <c r="AY141" s="26">
        <v>0</v>
      </c>
      <c r="AZ141" s="26">
        <v>0</v>
      </c>
      <c r="BA141" s="27">
        <v>0</v>
      </c>
      <c r="BB141" s="36">
        <v>0</v>
      </c>
      <c r="BC141" s="26">
        <v>0</v>
      </c>
      <c r="BD141" s="26">
        <v>0</v>
      </c>
      <c r="BE141" s="27">
        <v>0</v>
      </c>
      <c r="BF141" s="36">
        <v>0</v>
      </c>
      <c r="BG141" s="26">
        <v>0</v>
      </c>
      <c r="BH141" s="26">
        <v>0</v>
      </c>
      <c r="BI141" s="27">
        <v>0</v>
      </c>
      <c r="BJ141" s="36">
        <v>10</v>
      </c>
      <c r="BK141" s="26">
        <v>68.75</v>
      </c>
      <c r="BL141" s="26">
        <v>68.75</v>
      </c>
      <c r="BM141" s="27">
        <v>756.25</v>
      </c>
      <c r="BN141" s="36">
        <v>12</v>
      </c>
      <c r="BO141" s="26">
        <v>82.5</v>
      </c>
      <c r="BP141" s="26">
        <v>151.25</v>
      </c>
      <c r="BQ141" s="27">
        <v>673.75</v>
      </c>
      <c r="BR141" s="36">
        <v>12</v>
      </c>
      <c r="BS141" s="26">
        <v>82.5</v>
      </c>
      <c r="BT141" s="26">
        <v>233.75</v>
      </c>
      <c r="BU141" s="27">
        <v>591.25</v>
      </c>
      <c r="BV141" s="36">
        <v>12</v>
      </c>
      <c r="BW141" s="26">
        <v>82.5</v>
      </c>
      <c r="BX141" s="26">
        <v>316.25</v>
      </c>
      <c r="BY141" s="27">
        <v>508.75</v>
      </c>
      <c r="BZ141" s="36">
        <v>12</v>
      </c>
      <c r="CA141" s="26">
        <v>82.5</v>
      </c>
      <c r="CB141" s="26">
        <v>398.75</v>
      </c>
      <c r="CC141" s="27">
        <v>426.25</v>
      </c>
      <c r="CD141" s="36">
        <v>12</v>
      </c>
      <c r="CE141" s="26">
        <v>82.5</v>
      </c>
      <c r="CF141" s="26">
        <v>481.25</v>
      </c>
      <c r="CG141" s="27">
        <v>343.75</v>
      </c>
      <c r="CH141" s="36">
        <v>12</v>
      </c>
      <c r="CI141" s="26">
        <v>82.5</v>
      </c>
      <c r="CJ141" s="26">
        <v>563.75</v>
      </c>
      <c r="CK141" s="27">
        <v>261.25</v>
      </c>
      <c r="CL141" s="36">
        <v>12</v>
      </c>
      <c r="CM141" s="26">
        <v>82.5</v>
      </c>
      <c r="CN141" s="26">
        <v>646.25</v>
      </c>
      <c r="CO141" s="27">
        <v>178.75</v>
      </c>
      <c r="CP141" s="36">
        <v>12</v>
      </c>
      <c r="CQ141" s="26">
        <v>82.5</v>
      </c>
      <c r="CR141" s="26">
        <v>728.75</v>
      </c>
      <c r="CS141" s="27">
        <v>96.25</v>
      </c>
      <c r="CT141" s="36">
        <v>12</v>
      </c>
      <c r="CU141" s="26">
        <v>82.5</v>
      </c>
      <c r="CV141" s="26">
        <v>811.25</v>
      </c>
      <c r="CW141" s="27">
        <v>13.75</v>
      </c>
      <c r="CX141" s="36">
        <v>2</v>
      </c>
      <c r="CY141" s="26">
        <v>13.75</v>
      </c>
      <c r="CZ141" s="26">
        <v>825</v>
      </c>
      <c r="DA141" s="27">
        <v>0</v>
      </c>
      <c r="DB141" s="36">
        <v>0</v>
      </c>
      <c r="DC141" s="26">
        <v>0</v>
      </c>
      <c r="DD141" s="26">
        <v>825</v>
      </c>
      <c r="DE141" s="27">
        <v>0</v>
      </c>
      <c r="DF141" s="36">
        <v>0</v>
      </c>
      <c r="DG141" s="26">
        <v>0</v>
      </c>
      <c r="DH141" s="26">
        <v>825</v>
      </c>
      <c r="DI141" s="27">
        <v>0</v>
      </c>
      <c r="DJ141" s="36">
        <v>0</v>
      </c>
      <c r="DK141" s="26">
        <v>0</v>
      </c>
      <c r="DL141" s="26">
        <v>825</v>
      </c>
      <c r="DM141" s="27">
        <v>0</v>
      </c>
      <c r="DN141" s="36">
        <v>0</v>
      </c>
      <c r="DO141" s="26">
        <v>0</v>
      </c>
      <c r="DP141" s="26">
        <v>825</v>
      </c>
      <c r="DQ141" s="27">
        <v>0</v>
      </c>
      <c r="DR141" s="36">
        <v>0</v>
      </c>
      <c r="DS141" s="26">
        <v>0</v>
      </c>
      <c r="DT141" s="26">
        <v>825</v>
      </c>
      <c r="DU141" s="27">
        <v>0</v>
      </c>
      <c r="DV141" s="36">
        <v>0</v>
      </c>
      <c r="DW141" s="26">
        <v>0</v>
      </c>
      <c r="DX141" s="26">
        <v>825</v>
      </c>
      <c r="DY141" s="27">
        <v>0</v>
      </c>
      <c r="DZ141" s="36">
        <v>0</v>
      </c>
      <c r="EA141" s="26">
        <v>0</v>
      </c>
      <c r="EB141" s="26">
        <v>825</v>
      </c>
      <c r="EC141" s="27">
        <v>0</v>
      </c>
      <c r="ED141" s="36">
        <v>0</v>
      </c>
      <c r="EE141" s="26">
        <v>0</v>
      </c>
      <c r="EF141" s="26">
        <v>825</v>
      </c>
      <c r="EG141" s="27">
        <v>0</v>
      </c>
      <c r="EH141" s="36">
        <v>0</v>
      </c>
      <c r="EI141" s="26">
        <v>0</v>
      </c>
      <c r="EJ141" s="26">
        <v>825</v>
      </c>
      <c r="EK141" s="27">
        <v>0</v>
      </c>
      <c r="EL141" s="36" cm="1">
        <f t="array" ref="EL141">+_xlfn.IFS(YEAR($A141)&gt;YEAR(EL$6),0,YEAR(EL$6)=YEAR($A141),13-MONTH($A141),AND(EK141&lt;$L141,YEAR(EL$6)=YEAR($B141)),IF(MONTH($B141)&lt;EK141/$M141,MONTH($B141),EK141/$M141),EK141&lt;$L141,EK141/$M141,YEAR(EL$6)=YEAR($B141),MONTH($B141),AND(YEAR(EL$6)&gt;YEAR($B141),NOT(ISBLANK($B141))),0,YEAR(EL$6)&gt;YEAR($A141),12,EL$6&lt;$A141,0,YEAR(EH$6)=YEAR($B141),0)</f>
        <v>0</v>
      </c>
      <c r="EM141" s="26">
        <f t="shared" si="18"/>
        <v>0</v>
      </c>
      <c r="EN141" s="26">
        <f t="shared" si="19"/>
        <v>825</v>
      </c>
      <c r="EO141" s="27">
        <f t="shared" si="20"/>
        <v>0</v>
      </c>
      <c r="EP141" s="28">
        <f t="shared" si="21"/>
        <v>0</v>
      </c>
      <c r="EQ141" s="34">
        <f t="shared" si="22"/>
        <v>0</v>
      </c>
      <c r="ES141" s="21">
        <f>IFERROR(IF(VLOOKUP(D141,'DIV CHANGE'!A:D,3,FALSE)="", E141, VLOOKUP(D141,'DIV CHANGE'!A:D,3,FALSE)), E141)</f>
        <v>1</v>
      </c>
      <c r="ET141" s="21" t="str">
        <f t="shared" si="23"/>
        <v>SAME</v>
      </c>
      <c r="EU141" s="24">
        <v>38440</v>
      </c>
    </row>
    <row r="142" spans="1:151" ht="12.75">
      <c r="A142" s="29">
        <v>41866</v>
      </c>
      <c r="B142" s="24"/>
      <c r="C142" s="35">
        <v>158</v>
      </c>
      <c r="D142" s="21" t="s">
        <v>300</v>
      </c>
      <c r="E142" s="21">
        <v>2</v>
      </c>
      <c r="F142" s="21" t="s">
        <v>42</v>
      </c>
      <c r="G142" s="21" t="s">
        <v>98</v>
      </c>
      <c r="H142" s="55">
        <v>2968.64</v>
      </c>
      <c r="I142" s="22">
        <v>15</v>
      </c>
      <c r="J142" s="25">
        <v>500</v>
      </c>
      <c r="K142" s="25">
        <v>0</v>
      </c>
      <c r="L142" s="25">
        <f t="shared" si="16"/>
        <v>164.57599999999999</v>
      </c>
      <c r="M142" s="37">
        <f t="shared" si="17"/>
        <v>13.714666666666666</v>
      </c>
      <c r="N142" s="36">
        <v>0</v>
      </c>
      <c r="O142" s="26">
        <v>0</v>
      </c>
      <c r="P142" s="26">
        <v>0</v>
      </c>
      <c r="Q142" s="27">
        <v>0</v>
      </c>
      <c r="R142" s="36">
        <v>0</v>
      </c>
      <c r="S142" s="26">
        <v>0</v>
      </c>
      <c r="T142" s="26">
        <v>0</v>
      </c>
      <c r="U142" s="27">
        <v>0</v>
      </c>
      <c r="V142" s="36">
        <v>0</v>
      </c>
      <c r="W142" s="26">
        <v>0</v>
      </c>
      <c r="X142" s="26">
        <v>0</v>
      </c>
      <c r="Y142" s="27">
        <v>0</v>
      </c>
      <c r="Z142" s="36">
        <v>0</v>
      </c>
      <c r="AA142" s="26">
        <v>0</v>
      </c>
      <c r="AB142" s="26">
        <v>0</v>
      </c>
      <c r="AC142" s="27">
        <v>0</v>
      </c>
      <c r="AD142" s="36">
        <v>0</v>
      </c>
      <c r="AE142" s="26">
        <v>0</v>
      </c>
      <c r="AF142" s="26">
        <v>0</v>
      </c>
      <c r="AG142" s="27">
        <v>0</v>
      </c>
      <c r="AH142" s="36">
        <v>0</v>
      </c>
      <c r="AI142" s="26">
        <v>0</v>
      </c>
      <c r="AJ142" s="26">
        <v>0</v>
      </c>
      <c r="AK142" s="27">
        <v>0</v>
      </c>
      <c r="AL142" s="36">
        <v>0</v>
      </c>
      <c r="AM142" s="26">
        <v>0</v>
      </c>
      <c r="AN142" s="26">
        <v>0</v>
      </c>
      <c r="AO142" s="27">
        <v>0</v>
      </c>
      <c r="AP142" s="36">
        <v>0</v>
      </c>
      <c r="AQ142" s="26">
        <v>0</v>
      </c>
      <c r="AR142" s="26">
        <v>0</v>
      </c>
      <c r="AS142" s="27">
        <v>0</v>
      </c>
      <c r="AT142" s="36">
        <v>0</v>
      </c>
      <c r="AU142" s="26">
        <v>0</v>
      </c>
      <c r="AV142" s="26">
        <v>0</v>
      </c>
      <c r="AW142" s="27">
        <v>0</v>
      </c>
      <c r="AX142" s="36">
        <v>0</v>
      </c>
      <c r="AY142" s="26">
        <v>0</v>
      </c>
      <c r="AZ142" s="26">
        <v>0</v>
      </c>
      <c r="BA142" s="27">
        <v>0</v>
      </c>
      <c r="BB142" s="36">
        <v>0</v>
      </c>
      <c r="BC142" s="26">
        <v>0</v>
      </c>
      <c r="BD142" s="26">
        <v>0</v>
      </c>
      <c r="BE142" s="27">
        <v>0</v>
      </c>
      <c r="BF142" s="36">
        <v>0</v>
      </c>
      <c r="BG142" s="26">
        <v>0</v>
      </c>
      <c r="BH142" s="26">
        <v>0</v>
      </c>
      <c r="BI142" s="27">
        <v>0</v>
      </c>
      <c r="BJ142" s="36">
        <v>0</v>
      </c>
      <c r="BK142" s="26">
        <v>0</v>
      </c>
      <c r="BL142" s="26">
        <v>0</v>
      </c>
      <c r="BM142" s="27">
        <v>0</v>
      </c>
      <c r="BN142" s="36">
        <v>0</v>
      </c>
      <c r="BO142" s="26">
        <v>0</v>
      </c>
      <c r="BP142" s="26">
        <v>0</v>
      </c>
      <c r="BQ142" s="27">
        <v>0</v>
      </c>
      <c r="BR142" s="36">
        <v>0</v>
      </c>
      <c r="BS142" s="26">
        <v>0</v>
      </c>
      <c r="BT142" s="26">
        <v>0</v>
      </c>
      <c r="BU142" s="27">
        <v>0</v>
      </c>
      <c r="BV142" s="36">
        <v>0</v>
      </c>
      <c r="BW142" s="26">
        <v>0</v>
      </c>
      <c r="BX142" s="26">
        <v>0</v>
      </c>
      <c r="BY142" s="27">
        <v>0</v>
      </c>
      <c r="BZ142" s="36">
        <v>0</v>
      </c>
      <c r="CA142" s="26">
        <v>0</v>
      </c>
      <c r="CB142" s="26">
        <v>0</v>
      </c>
      <c r="CC142" s="27">
        <v>0</v>
      </c>
      <c r="CD142" s="36">
        <v>0</v>
      </c>
      <c r="CE142" s="26">
        <v>0</v>
      </c>
      <c r="CF142" s="26">
        <v>0</v>
      </c>
      <c r="CG142" s="27">
        <v>0</v>
      </c>
      <c r="CH142" s="36">
        <v>0</v>
      </c>
      <c r="CI142" s="26">
        <v>0</v>
      </c>
      <c r="CJ142" s="26">
        <v>0</v>
      </c>
      <c r="CK142" s="27">
        <v>0</v>
      </c>
      <c r="CL142" s="36">
        <v>0</v>
      </c>
      <c r="CM142" s="26">
        <v>0</v>
      </c>
      <c r="CN142" s="26">
        <v>0</v>
      </c>
      <c r="CO142" s="27">
        <v>0</v>
      </c>
      <c r="CP142" s="36">
        <v>0</v>
      </c>
      <c r="CQ142" s="26">
        <v>0</v>
      </c>
      <c r="CR142" s="26">
        <v>0</v>
      </c>
      <c r="CS142" s="27">
        <v>0</v>
      </c>
      <c r="CT142" s="36">
        <v>5</v>
      </c>
      <c r="CU142" s="26">
        <v>68.573333333333323</v>
      </c>
      <c r="CV142" s="26">
        <v>68.573333333333323</v>
      </c>
      <c r="CW142" s="27">
        <v>2400.0666666666666</v>
      </c>
      <c r="CX142" s="36">
        <v>12</v>
      </c>
      <c r="CY142" s="26">
        <v>164.57599999999999</v>
      </c>
      <c r="CZ142" s="26">
        <v>233.14933333333332</v>
      </c>
      <c r="DA142" s="27">
        <v>2235.4906666666666</v>
      </c>
      <c r="DB142" s="36">
        <v>12</v>
      </c>
      <c r="DC142" s="26">
        <v>164.57599999999999</v>
      </c>
      <c r="DD142" s="26">
        <v>397.72533333333331</v>
      </c>
      <c r="DE142" s="27">
        <v>2070.9146666666666</v>
      </c>
      <c r="DF142" s="36">
        <v>12</v>
      </c>
      <c r="DG142" s="26">
        <v>164.57599999999999</v>
      </c>
      <c r="DH142" s="26">
        <v>562.30133333333333</v>
      </c>
      <c r="DI142" s="27">
        <v>1906.3386666666665</v>
      </c>
      <c r="DJ142" s="36">
        <v>12</v>
      </c>
      <c r="DK142" s="26">
        <v>164.57599999999999</v>
      </c>
      <c r="DL142" s="26">
        <v>726.87733333333335</v>
      </c>
      <c r="DM142" s="27">
        <v>1741.7626666666665</v>
      </c>
      <c r="DN142" s="36">
        <v>12</v>
      </c>
      <c r="DO142" s="26">
        <v>164.57599999999999</v>
      </c>
      <c r="DP142" s="26">
        <v>891.45333333333338</v>
      </c>
      <c r="DQ142" s="27">
        <v>1577.1866666666665</v>
      </c>
      <c r="DR142" s="36">
        <v>12</v>
      </c>
      <c r="DS142" s="26">
        <v>164.57599999999999</v>
      </c>
      <c r="DT142" s="26">
        <v>1056.0293333333334</v>
      </c>
      <c r="DU142" s="27">
        <v>1412.6106666666665</v>
      </c>
      <c r="DV142" s="36">
        <v>12</v>
      </c>
      <c r="DW142" s="26">
        <v>164.57599999999999</v>
      </c>
      <c r="DX142" s="26">
        <v>1220.6053333333334</v>
      </c>
      <c r="DY142" s="27">
        <v>1248.0346666666665</v>
      </c>
      <c r="DZ142" s="36">
        <v>12</v>
      </c>
      <c r="EA142" s="26">
        <v>164.57599999999999</v>
      </c>
      <c r="EB142" s="26">
        <v>1385.1813333333334</v>
      </c>
      <c r="EC142" s="27">
        <v>1083.4586666666664</v>
      </c>
      <c r="ED142" s="36">
        <v>12</v>
      </c>
      <c r="EE142" s="26">
        <v>164.57599999999999</v>
      </c>
      <c r="EF142" s="26">
        <v>1869.47</v>
      </c>
      <c r="EG142" s="27">
        <v>599.16999999999985</v>
      </c>
      <c r="EH142" s="36">
        <v>12</v>
      </c>
      <c r="EI142" s="26">
        <v>164.57599999999999</v>
      </c>
      <c r="EJ142" s="26">
        <v>2034.046</v>
      </c>
      <c r="EK142" s="27">
        <v>434.59</v>
      </c>
      <c r="EL142" s="36" cm="1">
        <f t="array" ref="EL142">+_xlfn.IFS(YEAR($A142)&gt;YEAR(EL$6),0,YEAR(EL$6)=YEAR($A142),13-MONTH($A142),AND(EK142&lt;$L142,YEAR(EL$6)=YEAR($B142)),IF(MONTH($B142)&lt;EK142/$M142,MONTH($B142),EK142/$M142),EK142&lt;$L142,EK142/$M142,YEAR(EL$6)=YEAR($B142),MONTH($B142),AND(YEAR(EL$6)&gt;YEAR($B142),NOT(ISBLANK($B142))),0,YEAR(EL$6)&gt;YEAR($A142),12,EL$6&lt;$A142,0,YEAR(EH$6)=YEAR($B142),0)</f>
        <v>12</v>
      </c>
      <c r="EM142" s="26">
        <f t="shared" si="18"/>
        <v>164.57599999999999</v>
      </c>
      <c r="EN142" s="26">
        <f t="shared" si="19"/>
        <v>2198.6219999999998</v>
      </c>
      <c r="EO142" s="27">
        <f t="shared" si="20"/>
        <v>270.02</v>
      </c>
      <c r="EP142" s="28">
        <f t="shared" si="21"/>
        <v>19.688411433015748</v>
      </c>
      <c r="EQ142" s="34">
        <f t="shared" si="22"/>
        <v>41.143999999999998</v>
      </c>
      <c r="ES142" s="21">
        <f>IFERROR(IF(VLOOKUP(D142,'DIV CHANGE'!A:D,3,FALSE)="", E142, VLOOKUP(D142,'DIV CHANGE'!A:D,3,FALSE)), E142)</f>
        <v>2</v>
      </c>
      <c r="ET142" s="21" t="str">
        <f t="shared" si="23"/>
        <v>SAME</v>
      </c>
      <c r="EU142" s="24">
        <v>41866</v>
      </c>
    </row>
    <row r="143" spans="1:151" ht="12.75">
      <c r="A143" s="29">
        <v>41690</v>
      </c>
      <c r="B143" s="24"/>
      <c r="C143" s="35">
        <v>135</v>
      </c>
      <c r="D143" s="21" t="s">
        <v>301</v>
      </c>
      <c r="E143" s="21">
        <v>2</v>
      </c>
      <c r="F143" s="21" t="s">
        <v>103</v>
      </c>
      <c r="G143" s="21" t="s">
        <v>302</v>
      </c>
      <c r="H143" s="23">
        <v>2604</v>
      </c>
      <c r="I143" s="22">
        <v>15</v>
      </c>
      <c r="J143" s="25">
        <v>500</v>
      </c>
      <c r="K143" s="25">
        <v>0</v>
      </c>
      <c r="L143" s="25">
        <f t="shared" si="16"/>
        <v>140.26666666666668</v>
      </c>
      <c r="M143" s="37">
        <f t="shared" si="17"/>
        <v>11.68888888888889</v>
      </c>
      <c r="N143" s="36">
        <v>0</v>
      </c>
      <c r="O143" s="26">
        <v>0</v>
      </c>
      <c r="P143" s="26">
        <v>0</v>
      </c>
      <c r="Q143" s="27">
        <v>0</v>
      </c>
      <c r="R143" s="36">
        <v>0</v>
      </c>
      <c r="S143" s="26">
        <v>0</v>
      </c>
      <c r="T143" s="26">
        <v>0</v>
      </c>
      <c r="U143" s="27">
        <v>0</v>
      </c>
      <c r="V143" s="36">
        <v>0</v>
      </c>
      <c r="W143" s="26">
        <v>0</v>
      </c>
      <c r="X143" s="26">
        <v>0</v>
      </c>
      <c r="Y143" s="27">
        <v>0</v>
      </c>
      <c r="Z143" s="36">
        <v>0</v>
      </c>
      <c r="AA143" s="26">
        <v>0</v>
      </c>
      <c r="AB143" s="26">
        <v>0</v>
      </c>
      <c r="AC143" s="27">
        <v>0</v>
      </c>
      <c r="AD143" s="36">
        <v>0</v>
      </c>
      <c r="AE143" s="26">
        <v>0</v>
      </c>
      <c r="AF143" s="26">
        <v>0</v>
      </c>
      <c r="AG143" s="27">
        <v>0</v>
      </c>
      <c r="AH143" s="36">
        <v>0</v>
      </c>
      <c r="AI143" s="26">
        <v>0</v>
      </c>
      <c r="AJ143" s="26">
        <v>0</v>
      </c>
      <c r="AK143" s="27">
        <v>0</v>
      </c>
      <c r="AL143" s="36">
        <v>0</v>
      </c>
      <c r="AM143" s="26">
        <v>0</v>
      </c>
      <c r="AN143" s="26">
        <v>0</v>
      </c>
      <c r="AO143" s="27">
        <v>0</v>
      </c>
      <c r="AP143" s="36">
        <v>0</v>
      </c>
      <c r="AQ143" s="26">
        <v>0</v>
      </c>
      <c r="AR143" s="26">
        <v>0</v>
      </c>
      <c r="AS143" s="27">
        <v>0</v>
      </c>
      <c r="AT143" s="36">
        <v>0</v>
      </c>
      <c r="AU143" s="26">
        <v>0</v>
      </c>
      <c r="AV143" s="26">
        <v>0</v>
      </c>
      <c r="AW143" s="27">
        <v>0</v>
      </c>
      <c r="AX143" s="36">
        <v>0</v>
      </c>
      <c r="AY143" s="26">
        <v>0</v>
      </c>
      <c r="AZ143" s="26">
        <v>0</v>
      </c>
      <c r="BA143" s="27">
        <v>0</v>
      </c>
      <c r="BB143" s="36">
        <v>0</v>
      </c>
      <c r="BC143" s="26">
        <v>0</v>
      </c>
      <c r="BD143" s="26">
        <v>0</v>
      </c>
      <c r="BE143" s="27">
        <v>0</v>
      </c>
      <c r="BF143" s="36">
        <v>0</v>
      </c>
      <c r="BG143" s="26">
        <v>0</v>
      </c>
      <c r="BH143" s="26">
        <v>0</v>
      </c>
      <c r="BI143" s="27">
        <v>0</v>
      </c>
      <c r="BJ143" s="36">
        <v>0</v>
      </c>
      <c r="BK143" s="26">
        <v>0</v>
      </c>
      <c r="BL143" s="26">
        <v>0</v>
      </c>
      <c r="BM143" s="27">
        <v>0</v>
      </c>
      <c r="BN143" s="36">
        <v>0</v>
      </c>
      <c r="BO143" s="26">
        <v>0</v>
      </c>
      <c r="BP143" s="26">
        <v>0</v>
      </c>
      <c r="BQ143" s="27">
        <v>0</v>
      </c>
      <c r="BR143" s="36">
        <v>0</v>
      </c>
      <c r="BS143" s="26">
        <v>0</v>
      </c>
      <c r="BT143" s="26">
        <v>0</v>
      </c>
      <c r="BU143" s="27">
        <v>0</v>
      </c>
      <c r="BV143" s="36">
        <v>0</v>
      </c>
      <c r="BW143" s="26">
        <v>0</v>
      </c>
      <c r="BX143" s="26">
        <v>0</v>
      </c>
      <c r="BY143" s="27">
        <v>0</v>
      </c>
      <c r="BZ143" s="36">
        <v>0</v>
      </c>
      <c r="CA143" s="26">
        <v>0</v>
      </c>
      <c r="CB143" s="26">
        <v>0</v>
      </c>
      <c r="CC143" s="27">
        <v>0</v>
      </c>
      <c r="CD143" s="36">
        <v>0</v>
      </c>
      <c r="CE143" s="26">
        <v>0</v>
      </c>
      <c r="CF143" s="26">
        <v>0</v>
      </c>
      <c r="CG143" s="27">
        <v>0</v>
      </c>
      <c r="CH143" s="36">
        <v>0</v>
      </c>
      <c r="CI143" s="26">
        <v>0</v>
      </c>
      <c r="CJ143" s="26">
        <v>0</v>
      </c>
      <c r="CK143" s="27">
        <v>0</v>
      </c>
      <c r="CL143" s="36">
        <v>0</v>
      </c>
      <c r="CM143" s="26">
        <v>0</v>
      </c>
      <c r="CN143" s="26">
        <v>0</v>
      </c>
      <c r="CO143" s="27">
        <v>0</v>
      </c>
      <c r="CP143" s="36">
        <v>0</v>
      </c>
      <c r="CQ143" s="26">
        <v>0</v>
      </c>
      <c r="CR143" s="26">
        <v>0</v>
      </c>
      <c r="CS143" s="27">
        <v>0</v>
      </c>
      <c r="CT143" s="36">
        <v>11</v>
      </c>
      <c r="CU143" s="26">
        <v>128.57777777777778</v>
      </c>
      <c r="CV143" s="26">
        <v>128.57777777777778</v>
      </c>
      <c r="CW143" s="27">
        <v>1975.4222222222222</v>
      </c>
      <c r="CX143" s="36">
        <v>12</v>
      </c>
      <c r="CY143" s="26">
        <v>140.26666666666668</v>
      </c>
      <c r="CZ143" s="26">
        <v>268.84444444444443</v>
      </c>
      <c r="DA143" s="27">
        <v>1835.1555555555556</v>
      </c>
      <c r="DB143" s="36">
        <v>12</v>
      </c>
      <c r="DC143" s="26">
        <v>140.26666666666668</v>
      </c>
      <c r="DD143" s="26">
        <v>409.11111111111109</v>
      </c>
      <c r="DE143" s="27">
        <v>1694.8888888888889</v>
      </c>
      <c r="DF143" s="36">
        <v>12</v>
      </c>
      <c r="DG143" s="26">
        <v>140.26666666666668</v>
      </c>
      <c r="DH143" s="26">
        <v>549.37777777777774</v>
      </c>
      <c r="DI143" s="27">
        <v>1554.6222222222223</v>
      </c>
      <c r="DJ143" s="36">
        <v>12</v>
      </c>
      <c r="DK143" s="26">
        <v>140.26666666666668</v>
      </c>
      <c r="DL143" s="26">
        <v>689.64444444444439</v>
      </c>
      <c r="DM143" s="27">
        <v>1414.3555555555556</v>
      </c>
      <c r="DN143" s="36">
        <v>12</v>
      </c>
      <c r="DO143" s="26">
        <v>140.26666666666668</v>
      </c>
      <c r="DP143" s="26">
        <v>829.91111111111104</v>
      </c>
      <c r="DQ143" s="27">
        <v>1274.088888888889</v>
      </c>
      <c r="DR143" s="36">
        <v>12</v>
      </c>
      <c r="DS143" s="26">
        <v>140.26666666666668</v>
      </c>
      <c r="DT143" s="26">
        <v>970.17777777777769</v>
      </c>
      <c r="DU143" s="27">
        <v>1133.8222222222223</v>
      </c>
      <c r="DV143" s="36">
        <v>12</v>
      </c>
      <c r="DW143" s="26">
        <v>140.26666666666668</v>
      </c>
      <c r="DX143" s="26">
        <v>1110.4444444444443</v>
      </c>
      <c r="DY143" s="27">
        <v>993.55555555555566</v>
      </c>
      <c r="DZ143" s="36">
        <v>12</v>
      </c>
      <c r="EA143" s="26">
        <v>140.26666666666668</v>
      </c>
      <c r="EB143" s="26">
        <v>1250.711111111111</v>
      </c>
      <c r="EC143" s="27">
        <v>853.28888888888901</v>
      </c>
      <c r="ED143" s="36">
        <v>12</v>
      </c>
      <c r="EE143" s="26">
        <v>140.26666666666668</v>
      </c>
      <c r="EF143" s="26">
        <v>1533.15</v>
      </c>
      <c r="EG143" s="27">
        <v>570.84999999999991</v>
      </c>
      <c r="EH143" s="36">
        <v>12</v>
      </c>
      <c r="EI143" s="26">
        <v>140.26666666666668</v>
      </c>
      <c r="EJ143" s="26">
        <v>1673.4166666666667</v>
      </c>
      <c r="EK143" s="27">
        <v>430.58</v>
      </c>
      <c r="EL143" s="36" cm="1">
        <f t="array" ref="EL143">+_xlfn.IFS(YEAR($A143)&gt;YEAR(EL$6),0,YEAR(EL$6)=YEAR($A143),13-MONTH($A143),AND(EK143&lt;$L143,YEAR(EL$6)=YEAR($B143)),IF(MONTH($B143)&lt;EK143/$M143,MONTH($B143),EK143/$M143),EK143&lt;$L143,EK143/$M143,YEAR(EL$6)=YEAR($B143),MONTH($B143),AND(YEAR(EL$6)&gt;YEAR($B143),NOT(ISBLANK($B143))),0,YEAR(EL$6)&gt;YEAR($A143),12,EL$6&lt;$A143,0,YEAR(EH$6)=YEAR($B143),0)</f>
        <v>12</v>
      </c>
      <c r="EM143" s="26">
        <f t="shared" si="18"/>
        <v>140.26666666666668</v>
      </c>
      <c r="EN143" s="26">
        <f t="shared" si="19"/>
        <v>1813.6833333333334</v>
      </c>
      <c r="EO143" s="27">
        <f t="shared" si="20"/>
        <v>290.32</v>
      </c>
      <c r="EP143" s="28">
        <f t="shared" si="21"/>
        <v>24.837262357414446</v>
      </c>
      <c r="EQ143" s="34">
        <f t="shared" si="22"/>
        <v>35.06666666666667</v>
      </c>
      <c r="ES143" s="21">
        <f>IFERROR(IF(VLOOKUP(D143,'DIV CHANGE'!A:D,3,FALSE)="", E143, VLOOKUP(D143,'DIV CHANGE'!A:D,3,FALSE)), E143)</f>
        <v>2</v>
      </c>
      <c r="ET143" s="21" t="str">
        <f t="shared" si="23"/>
        <v>SAME</v>
      </c>
      <c r="EU143" s="24">
        <v>41690</v>
      </c>
    </row>
    <row r="144" spans="1:151" ht="12.75">
      <c r="A144" s="29">
        <v>42030</v>
      </c>
      <c r="B144" s="24"/>
      <c r="C144" s="35">
        <v>168</v>
      </c>
      <c r="D144" s="21" t="s">
        <v>303</v>
      </c>
      <c r="E144" s="21">
        <v>2</v>
      </c>
      <c r="F144" s="21" t="s">
        <v>42</v>
      </c>
      <c r="G144" s="21" t="s">
        <v>98</v>
      </c>
      <c r="H144" s="55">
        <v>2400</v>
      </c>
      <c r="I144" s="22">
        <v>15</v>
      </c>
      <c r="J144" s="25">
        <v>500</v>
      </c>
      <c r="K144" s="25">
        <v>0</v>
      </c>
      <c r="L144" s="25">
        <f t="shared" si="16"/>
        <v>126.66666666666667</v>
      </c>
      <c r="M144" s="37">
        <f t="shared" si="17"/>
        <v>10.555555555555555</v>
      </c>
      <c r="N144" s="36">
        <v>0</v>
      </c>
      <c r="O144" s="26">
        <v>0</v>
      </c>
      <c r="P144" s="26">
        <v>0</v>
      </c>
      <c r="Q144" s="27">
        <v>0</v>
      </c>
      <c r="R144" s="36">
        <v>0</v>
      </c>
      <c r="S144" s="26">
        <v>0</v>
      </c>
      <c r="T144" s="26">
        <v>0</v>
      </c>
      <c r="U144" s="27">
        <v>0</v>
      </c>
      <c r="V144" s="36">
        <v>0</v>
      </c>
      <c r="W144" s="26">
        <v>0</v>
      </c>
      <c r="X144" s="26">
        <v>0</v>
      </c>
      <c r="Y144" s="27">
        <v>0</v>
      </c>
      <c r="Z144" s="36">
        <v>0</v>
      </c>
      <c r="AA144" s="26">
        <v>0</v>
      </c>
      <c r="AB144" s="26">
        <v>0</v>
      </c>
      <c r="AC144" s="27">
        <v>0</v>
      </c>
      <c r="AD144" s="36">
        <v>0</v>
      </c>
      <c r="AE144" s="26">
        <v>0</v>
      </c>
      <c r="AF144" s="26">
        <v>0</v>
      </c>
      <c r="AG144" s="27">
        <v>0</v>
      </c>
      <c r="AH144" s="36">
        <v>0</v>
      </c>
      <c r="AI144" s="26">
        <v>0</v>
      </c>
      <c r="AJ144" s="26">
        <v>0</v>
      </c>
      <c r="AK144" s="27">
        <v>0</v>
      </c>
      <c r="AL144" s="36">
        <v>0</v>
      </c>
      <c r="AM144" s="26">
        <v>0</v>
      </c>
      <c r="AN144" s="26">
        <v>0</v>
      </c>
      <c r="AO144" s="27">
        <v>0</v>
      </c>
      <c r="AP144" s="36">
        <v>0</v>
      </c>
      <c r="AQ144" s="26">
        <v>0</v>
      </c>
      <c r="AR144" s="26">
        <v>0</v>
      </c>
      <c r="AS144" s="27">
        <v>0</v>
      </c>
      <c r="AT144" s="36">
        <v>0</v>
      </c>
      <c r="AU144" s="26">
        <v>0</v>
      </c>
      <c r="AV144" s="26">
        <v>0</v>
      </c>
      <c r="AW144" s="27">
        <v>0</v>
      </c>
      <c r="AX144" s="36">
        <v>0</v>
      </c>
      <c r="AY144" s="26">
        <v>0</v>
      </c>
      <c r="AZ144" s="26">
        <v>0</v>
      </c>
      <c r="BA144" s="27">
        <v>0</v>
      </c>
      <c r="BB144" s="36">
        <v>0</v>
      </c>
      <c r="BC144" s="26">
        <v>0</v>
      </c>
      <c r="BD144" s="26">
        <v>0</v>
      </c>
      <c r="BE144" s="27">
        <v>0</v>
      </c>
      <c r="BF144" s="36">
        <v>0</v>
      </c>
      <c r="BG144" s="26">
        <v>0</v>
      </c>
      <c r="BH144" s="26">
        <v>0</v>
      </c>
      <c r="BI144" s="27">
        <v>0</v>
      </c>
      <c r="BJ144" s="36">
        <v>0</v>
      </c>
      <c r="BK144" s="26">
        <v>0</v>
      </c>
      <c r="BL144" s="26">
        <v>0</v>
      </c>
      <c r="BM144" s="27">
        <v>0</v>
      </c>
      <c r="BN144" s="36">
        <v>0</v>
      </c>
      <c r="BO144" s="26">
        <v>0</v>
      </c>
      <c r="BP144" s="26">
        <v>0</v>
      </c>
      <c r="BQ144" s="27">
        <v>0</v>
      </c>
      <c r="BR144" s="36">
        <v>0</v>
      </c>
      <c r="BS144" s="26">
        <v>0</v>
      </c>
      <c r="BT144" s="26">
        <v>0</v>
      </c>
      <c r="BU144" s="27">
        <v>0</v>
      </c>
      <c r="BV144" s="36">
        <v>0</v>
      </c>
      <c r="BW144" s="26">
        <v>0</v>
      </c>
      <c r="BX144" s="26">
        <v>0</v>
      </c>
      <c r="BY144" s="27">
        <v>0</v>
      </c>
      <c r="BZ144" s="36">
        <v>0</v>
      </c>
      <c r="CA144" s="26">
        <v>0</v>
      </c>
      <c r="CB144" s="26">
        <v>0</v>
      </c>
      <c r="CC144" s="27">
        <v>0</v>
      </c>
      <c r="CD144" s="36">
        <v>0</v>
      </c>
      <c r="CE144" s="26">
        <v>0</v>
      </c>
      <c r="CF144" s="26">
        <v>0</v>
      </c>
      <c r="CG144" s="27">
        <v>0</v>
      </c>
      <c r="CH144" s="36">
        <v>0</v>
      </c>
      <c r="CI144" s="26">
        <v>0</v>
      </c>
      <c r="CJ144" s="26">
        <v>0</v>
      </c>
      <c r="CK144" s="27">
        <v>0</v>
      </c>
      <c r="CL144" s="36">
        <v>0</v>
      </c>
      <c r="CM144" s="26">
        <v>0</v>
      </c>
      <c r="CN144" s="26">
        <v>0</v>
      </c>
      <c r="CO144" s="27">
        <v>0</v>
      </c>
      <c r="CP144" s="36">
        <v>0</v>
      </c>
      <c r="CQ144" s="26">
        <v>0</v>
      </c>
      <c r="CR144" s="26">
        <v>0</v>
      </c>
      <c r="CS144" s="27">
        <v>0</v>
      </c>
      <c r="CT144" s="36">
        <v>0</v>
      </c>
      <c r="CU144" s="26">
        <v>0</v>
      </c>
      <c r="CV144" s="26">
        <v>0</v>
      </c>
      <c r="CW144" s="27">
        <v>0</v>
      </c>
      <c r="CX144" s="36">
        <v>12</v>
      </c>
      <c r="CY144" s="26">
        <v>126.66666666666666</v>
      </c>
      <c r="CZ144" s="26">
        <v>126.66666666666666</v>
      </c>
      <c r="DA144" s="27">
        <v>1773.3333333333333</v>
      </c>
      <c r="DB144" s="36">
        <v>12</v>
      </c>
      <c r="DC144" s="26">
        <v>126.66666666666666</v>
      </c>
      <c r="DD144" s="26">
        <v>253.33333333333331</v>
      </c>
      <c r="DE144" s="27">
        <v>1646.6666666666667</v>
      </c>
      <c r="DF144" s="36">
        <v>12</v>
      </c>
      <c r="DG144" s="26">
        <v>126.66666666666666</v>
      </c>
      <c r="DH144" s="26">
        <v>380</v>
      </c>
      <c r="DI144" s="27">
        <v>1520</v>
      </c>
      <c r="DJ144" s="36">
        <v>12</v>
      </c>
      <c r="DK144" s="26">
        <v>126.66666666666666</v>
      </c>
      <c r="DL144" s="26">
        <v>506.66666666666663</v>
      </c>
      <c r="DM144" s="27">
        <v>1393.3333333333335</v>
      </c>
      <c r="DN144" s="36">
        <v>12</v>
      </c>
      <c r="DO144" s="26">
        <v>126.66666666666666</v>
      </c>
      <c r="DP144" s="26">
        <v>633.33333333333326</v>
      </c>
      <c r="DQ144" s="27">
        <v>1266.6666666666667</v>
      </c>
      <c r="DR144" s="36">
        <v>12</v>
      </c>
      <c r="DS144" s="26">
        <v>126.66666666666666</v>
      </c>
      <c r="DT144" s="26">
        <v>759.99999999999989</v>
      </c>
      <c r="DU144" s="27">
        <v>1140</v>
      </c>
      <c r="DV144" s="36">
        <v>12</v>
      </c>
      <c r="DW144" s="26">
        <v>126.66666666666666</v>
      </c>
      <c r="DX144" s="26">
        <v>886.66666666666652</v>
      </c>
      <c r="DY144" s="27">
        <v>1013.3333333333335</v>
      </c>
      <c r="DZ144" s="36">
        <v>12</v>
      </c>
      <c r="EA144" s="26">
        <v>126.66666666666666</v>
      </c>
      <c r="EB144" s="26">
        <v>1013.3333333333331</v>
      </c>
      <c r="EC144" s="27">
        <v>886.66666666666686</v>
      </c>
      <c r="ED144" s="36">
        <v>12</v>
      </c>
      <c r="EE144" s="26">
        <v>126.66666666666666</v>
      </c>
      <c r="EF144" s="26">
        <v>1460.0200000000002</v>
      </c>
      <c r="EG144" s="27">
        <v>439.97999999999979</v>
      </c>
      <c r="EH144" s="36">
        <v>12</v>
      </c>
      <c r="EI144" s="26">
        <v>126.66666666666666</v>
      </c>
      <c r="EJ144" s="26">
        <v>1586.686666666667</v>
      </c>
      <c r="EK144" s="27">
        <v>313.31</v>
      </c>
      <c r="EL144" s="36" cm="1">
        <f t="array" ref="EL144">+_xlfn.IFS(YEAR($A144)&gt;YEAR(EL$6),0,YEAR(EL$6)=YEAR($A144),13-MONTH($A144),AND(EK144&lt;$L144,YEAR(EL$6)=YEAR($B144)),IF(MONTH($B144)&lt;EK144/$M144,MONTH($B144),EK144/$M144),EK144&lt;$L144,EK144/$M144,YEAR(EL$6)=YEAR($B144),MONTH($B144),AND(YEAR(EL$6)&gt;YEAR($B144),NOT(ISBLANK($B144))),0,YEAR(EL$6)&gt;YEAR($A144),12,EL$6&lt;$A144,0,YEAR(EH$6)=YEAR($B144),0)</f>
        <v>12</v>
      </c>
      <c r="EM144" s="26">
        <f t="shared" si="18"/>
        <v>126.66666666666666</v>
      </c>
      <c r="EN144" s="26">
        <f t="shared" si="19"/>
        <v>1713.3533333333337</v>
      </c>
      <c r="EO144" s="27">
        <f t="shared" si="20"/>
        <v>186.65</v>
      </c>
      <c r="EP144" s="28">
        <f t="shared" si="21"/>
        <v>17.682631578947369</v>
      </c>
      <c r="EQ144" s="34">
        <f t="shared" si="22"/>
        <v>31.666666666666664</v>
      </c>
      <c r="ES144" s="21">
        <f>IFERROR(IF(VLOOKUP(D144,'DIV CHANGE'!A:D,3,FALSE)="", E144, VLOOKUP(D144,'DIV CHANGE'!A:D,3,FALSE)), E144)</f>
        <v>2</v>
      </c>
      <c r="ET144" s="21" t="str">
        <f t="shared" si="23"/>
        <v>SAME</v>
      </c>
      <c r="EU144" s="24">
        <v>42030</v>
      </c>
    </row>
    <row r="145" spans="1:151" ht="12.75">
      <c r="A145" s="29">
        <v>44911</v>
      </c>
      <c r="B145" s="24"/>
      <c r="C145" s="35">
        <v>766</v>
      </c>
      <c r="D145" s="21" t="s">
        <v>304</v>
      </c>
      <c r="E145" s="21">
        <v>2</v>
      </c>
      <c r="F145" s="21" t="s">
        <v>42</v>
      </c>
      <c r="G145" s="21" t="s">
        <v>305</v>
      </c>
      <c r="H145" s="55">
        <v>19701.5</v>
      </c>
      <c r="I145" s="22">
        <v>5</v>
      </c>
      <c r="J145" s="25">
        <v>0</v>
      </c>
      <c r="K145" s="25">
        <v>0</v>
      </c>
      <c r="L145" s="25">
        <f t="shared" si="16"/>
        <v>3940.3</v>
      </c>
      <c r="M145" s="37">
        <f t="shared" si="17"/>
        <v>328.35833333333335</v>
      </c>
      <c r="N145" s="36">
        <v>0</v>
      </c>
      <c r="O145" s="26">
        <v>0</v>
      </c>
      <c r="P145" s="26">
        <v>0</v>
      </c>
      <c r="Q145" s="27">
        <v>0</v>
      </c>
      <c r="R145" s="36">
        <v>0</v>
      </c>
      <c r="S145" s="26">
        <v>0</v>
      </c>
      <c r="T145" s="26">
        <v>0</v>
      </c>
      <c r="U145" s="27">
        <v>0</v>
      </c>
      <c r="V145" s="36">
        <v>0</v>
      </c>
      <c r="W145" s="26">
        <v>0</v>
      </c>
      <c r="X145" s="26">
        <v>0</v>
      </c>
      <c r="Y145" s="27">
        <v>0</v>
      </c>
      <c r="Z145" s="36">
        <v>0</v>
      </c>
      <c r="AA145" s="26">
        <v>0</v>
      </c>
      <c r="AB145" s="26">
        <v>0</v>
      </c>
      <c r="AC145" s="27">
        <v>0</v>
      </c>
      <c r="AD145" s="36">
        <v>0</v>
      </c>
      <c r="AE145" s="26">
        <v>0</v>
      </c>
      <c r="AF145" s="26">
        <v>0</v>
      </c>
      <c r="AG145" s="27">
        <v>0</v>
      </c>
      <c r="AH145" s="36">
        <v>0</v>
      </c>
      <c r="AI145" s="26">
        <v>0</v>
      </c>
      <c r="AJ145" s="26">
        <v>0</v>
      </c>
      <c r="AK145" s="27">
        <v>0</v>
      </c>
      <c r="AL145" s="36">
        <v>0</v>
      </c>
      <c r="AM145" s="26">
        <v>0</v>
      </c>
      <c r="AN145" s="26">
        <v>0</v>
      </c>
      <c r="AO145" s="27">
        <v>0</v>
      </c>
      <c r="AP145" s="36">
        <v>0</v>
      </c>
      <c r="AQ145" s="26">
        <v>0</v>
      </c>
      <c r="AR145" s="26">
        <v>0</v>
      </c>
      <c r="AS145" s="27">
        <v>0</v>
      </c>
      <c r="AT145" s="36">
        <v>0</v>
      </c>
      <c r="AU145" s="26">
        <v>0</v>
      </c>
      <c r="AV145" s="26">
        <v>0</v>
      </c>
      <c r="AW145" s="27">
        <v>0</v>
      </c>
      <c r="AX145" s="36">
        <v>0</v>
      </c>
      <c r="AY145" s="26">
        <v>0</v>
      </c>
      <c r="AZ145" s="26">
        <v>0</v>
      </c>
      <c r="BA145" s="27">
        <v>0</v>
      </c>
      <c r="BB145" s="36">
        <v>0</v>
      </c>
      <c r="BC145" s="26">
        <v>0</v>
      </c>
      <c r="BD145" s="26">
        <v>0</v>
      </c>
      <c r="BE145" s="27">
        <v>0</v>
      </c>
      <c r="BF145" s="36">
        <v>0</v>
      </c>
      <c r="BG145" s="26">
        <v>0</v>
      </c>
      <c r="BH145" s="26">
        <v>0</v>
      </c>
      <c r="BI145" s="27">
        <v>0</v>
      </c>
      <c r="BJ145" s="36">
        <v>0</v>
      </c>
      <c r="BK145" s="26">
        <v>0</v>
      </c>
      <c r="BL145" s="26">
        <v>0</v>
      </c>
      <c r="BM145" s="27">
        <v>0</v>
      </c>
      <c r="BN145" s="36">
        <v>0</v>
      </c>
      <c r="BO145" s="26">
        <v>0</v>
      </c>
      <c r="BP145" s="26">
        <v>0</v>
      </c>
      <c r="BQ145" s="27">
        <v>0</v>
      </c>
      <c r="BR145" s="36">
        <v>0</v>
      </c>
      <c r="BS145" s="26">
        <v>0</v>
      </c>
      <c r="BT145" s="26">
        <v>0</v>
      </c>
      <c r="BU145" s="27">
        <v>0</v>
      </c>
      <c r="BV145" s="36">
        <v>0</v>
      </c>
      <c r="BW145" s="26">
        <v>0</v>
      </c>
      <c r="BX145" s="26">
        <v>0</v>
      </c>
      <c r="BY145" s="27">
        <v>0</v>
      </c>
      <c r="BZ145" s="36">
        <v>0</v>
      </c>
      <c r="CA145" s="26">
        <v>0</v>
      </c>
      <c r="CB145" s="26">
        <v>0</v>
      </c>
      <c r="CC145" s="27">
        <v>0</v>
      </c>
      <c r="CD145" s="36">
        <v>0</v>
      </c>
      <c r="CE145" s="26">
        <v>0</v>
      </c>
      <c r="CF145" s="26">
        <v>0</v>
      </c>
      <c r="CG145" s="27">
        <v>0</v>
      </c>
      <c r="CH145" s="36">
        <v>0</v>
      </c>
      <c r="CI145" s="26">
        <v>0</v>
      </c>
      <c r="CJ145" s="26">
        <v>0</v>
      </c>
      <c r="CK145" s="27">
        <v>0</v>
      </c>
      <c r="CL145" s="36">
        <v>0</v>
      </c>
      <c r="CM145" s="26">
        <v>0</v>
      </c>
      <c r="CN145" s="26">
        <v>0</v>
      </c>
      <c r="CO145" s="27">
        <v>0</v>
      </c>
      <c r="CP145" s="36">
        <v>0</v>
      </c>
      <c r="CQ145" s="26">
        <v>0</v>
      </c>
      <c r="CR145" s="26">
        <v>0</v>
      </c>
      <c r="CS145" s="27">
        <v>0</v>
      </c>
      <c r="CT145" s="36">
        <v>0</v>
      </c>
      <c r="CU145" s="26">
        <v>0</v>
      </c>
      <c r="CV145" s="26">
        <v>0</v>
      </c>
      <c r="CW145" s="27">
        <v>0</v>
      </c>
      <c r="CX145" s="36">
        <v>0</v>
      </c>
      <c r="CY145" s="26">
        <v>0</v>
      </c>
      <c r="CZ145" s="26">
        <v>0</v>
      </c>
      <c r="DA145" s="27">
        <v>0</v>
      </c>
      <c r="DB145" s="36">
        <v>0</v>
      </c>
      <c r="DC145" s="26">
        <v>0</v>
      </c>
      <c r="DD145" s="26">
        <v>0</v>
      </c>
      <c r="DE145" s="27">
        <v>0</v>
      </c>
      <c r="DF145" s="36">
        <v>0</v>
      </c>
      <c r="DG145" s="26">
        <v>0</v>
      </c>
      <c r="DH145" s="26">
        <v>0</v>
      </c>
      <c r="DI145" s="27">
        <v>0</v>
      </c>
      <c r="DJ145" s="36">
        <v>0</v>
      </c>
      <c r="DK145" s="26">
        <v>0</v>
      </c>
      <c r="DL145" s="26">
        <v>0</v>
      </c>
      <c r="DM145" s="27">
        <v>0</v>
      </c>
      <c r="DN145" s="36">
        <v>0</v>
      </c>
      <c r="DO145" s="26">
        <v>0</v>
      </c>
      <c r="DP145" s="26">
        <v>0</v>
      </c>
      <c r="DQ145" s="27">
        <v>0</v>
      </c>
      <c r="DR145" s="36">
        <v>0</v>
      </c>
      <c r="DS145" s="26">
        <v>0</v>
      </c>
      <c r="DT145" s="26">
        <v>0</v>
      </c>
      <c r="DU145" s="27">
        <v>0</v>
      </c>
      <c r="DV145" s="36">
        <v>0</v>
      </c>
      <c r="DW145" s="26">
        <v>0</v>
      </c>
      <c r="DX145" s="26">
        <v>0</v>
      </c>
      <c r="DY145" s="27">
        <v>0</v>
      </c>
      <c r="DZ145" s="36">
        <v>1</v>
      </c>
      <c r="EA145" s="26">
        <v>328.35833333333335</v>
      </c>
      <c r="EB145" s="26">
        <v>328.35833333333335</v>
      </c>
      <c r="EC145" s="27">
        <v>19373.141666666666</v>
      </c>
      <c r="ED145" s="36">
        <v>12</v>
      </c>
      <c r="EE145" s="26">
        <v>3940.3</v>
      </c>
      <c r="EF145" s="26">
        <v>3940.3</v>
      </c>
      <c r="EG145" s="27">
        <v>15761.2</v>
      </c>
      <c r="EH145" s="36">
        <v>12</v>
      </c>
      <c r="EI145" s="26">
        <v>3940.3</v>
      </c>
      <c r="EJ145" s="26">
        <v>7880.6</v>
      </c>
      <c r="EK145" s="27">
        <v>11820.9</v>
      </c>
      <c r="EL145" s="36" cm="1">
        <f t="array" ref="EL145">+_xlfn.IFS(YEAR($A145)&gt;YEAR(EL$6),0,YEAR(EL$6)=YEAR($A145),13-MONTH($A145),AND(EK145&lt;$L145,YEAR(EL$6)=YEAR($B145)),IF(MONTH($B145)&lt;EK145/$M145,MONTH($B145),EK145/$M145),EK145&lt;$L145,EK145/$M145,YEAR(EL$6)=YEAR($B145),MONTH($B145),AND(YEAR(EL$6)&gt;YEAR($B145),NOT(ISBLANK($B145))),0,YEAR(EL$6)&gt;YEAR($A145),12,EL$6&lt;$A145,0,YEAR(EH$6)=YEAR($B145),0)</f>
        <v>12</v>
      </c>
      <c r="EM145" s="26">
        <f t="shared" si="18"/>
        <v>3940.3</v>
      </c>
      <c r="EN145" s="26">
        <f t="shared" si="19"/>
        <v>11820.900000000001</v>
      </c>
      <c r="EO145" s="27">
        <f t="shared" si="20"/>
        <v>7880.6</v>
      </c>
      <c r="EP145" s="28">
        <f t="shared" si="21"/>
        <v>24</v>
      </c>
      <c r="EQ145" s="34">
        <f t="shared" si="22"/>
        <v>985.07500000000005</v>
      </c>
      <c r="ES145" s="21">
        <f>IFERROR(IF(VLOOKUP(D145,'DIV CHANGE'!A:D,3,FALSE)="", E145, VLOOKUP(D145,'DIV CHANGE'!A:D,3,FALSE)), E145)</f>
        <v>2</v>
      </c>
      <c r="ET145" s="21" t="str">
        <f t="shared" si="23"/>
        <v>SAME</v>
      </c>
      <c r="EU145" s="29">
        <v>44911</v>
      </c>
    </row>
    <row r="146" spans="1:151" ht="12.75">
      <c r="A146" s="29">
        <v>44992</v>
      </c>
      <c r="B146" s="24"/>
      <c r="C146" s="35">
        <v>805</v>
      </c>
      <c r="D146" s="21" t="s">
        <v>306</v>
      </c>
      <c r="E146" s="21">
        <v>2</v>
      </c>
      <c r="F146" s="21" t="s">
        <v>42</v>
      </c>
      <c r="G146" s="21" t="s">
        <v>307</v>
      </c>
      <c r="H146" s="55">
        <v>16399.88</v>
      </c>
      <c r="I146" s="22">
        <v>10</v>
      </c>
      <c r="J146" s="25">
        <v>0</v>
      </c>
      <c r="K146" s="25">
        <v>0</v>
      </c>
      <c r="L146" s="25">
        <f t="shared" si="16"/>
        <v>1639.9880000000001</v>
      </c>
      <c r="M146" s="37">
        <f t="shared" si="17"/>
        <v>136.66566666666668</v>
      </c>
      <c r="N146" s="36">
        <v>0</v>
      </c>
      <c r="O146" s="26">
        <v>0</v>
      </c>
      <c r="P146" s="26">
        <v>0</v>
      </c>
      <c r="Q146" s="27">
        <v>0</v>
      </c>
      <c r="R146" s="36">
        <v>0</v>
      </c>
      <c r="S146" s="26">
        <v>0</v>
      </c>
      <c r="T146" s="26">
        <v>0</v>
      </c>
      <c r="U146" s="27">
        <v>0</v>
      </c>
      <c r="V146" s="36">
        <v>0</v>
      </c>
      <c r="W146" s="26">
        <v>0</v>
      </c>
      <c r="X146" s="26">
        <v>0</v>
      </c>
      <c r="Y146" s="27">
        <v>0</v>
      </c>
      <c r="Z146" s="36">
        <v>0</v>
      </c>
      <c r="AA146" s="26">
        <v>0</v>
      </c>
      <c r="AB146" s="26">
        <v>0</v>
      </c>
      <c r="AC146" s="27">
        <v>0</v>
      </c>
      <c r="AD146" s="36">
        <v>0</v>
      </c>
      <c r="AE146" s="26">
        <v>0</v>
      </c>
      <c r="AF146" s="26">
        <v>0</v>
      </c>
      <c r="AG146" s="27">
        <v>0</v>
      </c>
      <c r="AH146" s="36">
        <v>0</v>
      </c>
      <c r="AI146" s="26">
        <v>0</v>
      </c>
      <c r="AJ146" s="26">
        <v>0</v>
      </c>
      <c r="AK146" s="27">
        <v>0</v>
      </c>
      <c r="AL146" s="36">
        <v>0</v>
      </c>
      <c r="AM146" s="26">
        <v>0</v>
      </c>
      <c r="AN146" s="26">
        <v>0</v>
      </c>
      <c r="AO146" s="27">
        <v>0</v>
      </c>
      <c r="AP146" s="36">
        <v>0</v>
      </c>
      <c r="AQ146" s="26">
        <v>0</v>
      </c>
      <c r="AR146" s="26">
        <v>0</v>
      </c>
      <c r="AS146" s="27">
        <v>0</v>
      </c>
      <c r="AT146" s="36">
        <v>0</v>
      </c>
      <c r="AU146" s="26">
        <v>0</v>
      </c>
      <c r="AV146" s="26">
        <v>0</v>
      </c>
      <c r="AW146" s="27">
        <v>0</v>
      </c>
      <c r="AX146" s="36">
        <v>0</v>
      </c>
      <c r="AY146" s="26">
        <v>0</v>
      </c>
      <c r="AZ146" s="26">
        <v>0</v>
      </c>
      <c r="BA146" s="27">
        <v>0</v>
      </c>
      <c r="BB146" s="36">
        <v>0</v>
      </c>
      <c r="BC146" s="26">
        <v>0</v>
      </c>
      <c r="BD146" s="26">
        <v>0</v>
      </c>
      <c r="BE146" s="27">
        <v>0</v>
      </c>
      <c r="BF146" s="36">
        <v>0</v>
      </c>
      <c r="BG146" s="26">
        <v>0</v>
      </c>
      <c r="BH146" s="26">
        <v>0</v>
      </c>
      <c r="BI146" s="27">
        <v>0</v>
      </c>
      <c r="BJ146" s="36">
        <v>0</v>
      </c>
      <c r="BK146" s="26">
        <v>0</v>
      </c>
      <c r="BL146" s="26">
        <v>0</v>
      </c>
      <c r="BM146" s="27">
        <v>0</v>
      </c>
      <c r="BN146" s="36">
        <v>0</v>
      </c>
      <c r="BO146" s="26">
        <v>0</v>
      </c>
      <c r="BP146" s="26">
        <v>0</v>
      </c>
      <c r="BQ146" s="27">
        <v>0</v>
      </c>
      <c r="BR146" s="36">
        <v>0</v>
      </c>
      <c r="BS146" s="26">
        <v>0</v>
      </c>
      <c r="BT146" s="26">
        <v>0</v>
      </c>
      <c r="BU146" s="27">
        <v>0</v>
      </c>
      <c r="BV146" s="36">
        <v>0</v>
      </c>
      <c r="BW146" s="26">
        <v>0</v>
      </c>
      <c r="BX146" s="26">
        <v>0</v>
      </c>
      <c r="BY146" s="27">
        <v>0</v>
      </c>
      <c r="BZ146" s="36">
        <v>0</v>
      </c>
      <c r="CA146" s="26">
        <v>0</v>
      </c>
      <c r="CB146" s="26">
        <v>0</v>
      </c>
      <c r="CC146" s="27">
        <v>0</v>
      </c>
      <c r="CD146" s="36">
        <v>0</v>
      </c>
      <c r="CE146" s="26">
        <v>0</v>
      </c>
      <c r="CF146" s="26">
        <v>0</v>
      </c>
      <c r="CG146" s="27">
        <v>0</v>
      </c>
      <c r="CH146" s="36">
        <v>0</v>
      </c>
      <c r="CI146" s="26">
        <v>0</v>
      </c>
      <c r="CJ146" s="26">
        <v>0</v>
      </c>
      <c r="CK146" s="27">
        <v>0</v>
      </c>
      <c r="CL146" s="36">
        <v>0</v>
      </c>
      <c r="CM146" s="26">
        <v>0</v>
      </c>
      <c r="CN146" s="26">
        <v>0</v>
      </c>
      <c r="CO146" s="27">
        <v>0</v>
      </c>
      <c r="CP146" s="36">
        <v>0</v>
      </c>
      <c r="CQ146" s="26">
        <v>0</v>
      </c>
      <c r="CR146" s="26">
        <v>0</v>
      </c>
      <c r="CS146" s="27">
        <v>0</v>
      </c>
      <c r="CT146" s="36">
        <v>0</v>
      </c>
      <c r="CU146" s="26">
        <v>0</v>
      </c>
      <c r="CV146" s="26">
        <v>0</v>
      </c>
      <c r="CW146" s="27">
        <v>0</v>
      </c>
      <c r="CX146" s="36">
        <v>0</v>
      </c>
      <c r="CY146" s="26">
        <v>0</v>
      </c>
      <c r="CZ146" s="26">
        <v>0</v>
      </c>
      <c r="DA146" s="27">
        <v>0</v>
      </c>
      <c r="DB146" s="36">
        <v>0</v>
      </c>
      <c r="DC146" s="26">
        <v>0</v>
      </c>
      <c r="DD146" s="26">
        <v>0</v>
      </c>
      <c r="DE146" s="27">
        <v>0</v>
      </c>
      <c r="DF146" s="36">
        <v>0</v>
      </c>
      <c r="DG146" s="26">
        <v>0</v>
      </c>
      <c r="DH146" s="26">
        <v>0</v>
      </c>
      <c r="DI146" s="27">
        <v>0</v>
      </c>
      <c r="DJ146" s="36">
        <v>0</v>
      </c>
      <c r="DK146" s="26">
        <v>0</v>
      </c>
      <c r="DL146" s="26">
        <v>0</v>
      </c>
      <c r="DM146" s="27">
        <v>0</v>
      </c>
      <c r="DN146" s="36">
        <v>0</v>
      </c>
      <c r="DO146" s="26">
        <v>0</v>
      </c>
      <c r="DP146" s="26">
        <v>0</v>
      </c>
      <c r="DQ146" s="27">
        <v>0</v>
      </c>
      <c r="DR146" s="36">
        <v>0</v>
      </c>
      <c r="DS146" s="26">
        <v>0</v>
      </c>
      <c r="DT146" s="26">
        <v>0</v>
      </c>
      <c r="DU146" s="27">
        <v>0</v>
      </c>
      <c r="DV146" s="36">
        <v>0</v>
      </c>
      <c r="DW146" s="26">
        <v>0</v>
      </c>
      <c r="DX146" s="26">
        <v>0</v>
      </c>
      <c r="DY146" s="27">
        <v>0</v>
      </c>
      <c r="DZ146" s="36">
        <v>0</v>
      </c>
      <c r="EA146" s="26">
        <v>0</v>
      </c>
      <c r="EB146" s="26">
        <v>0</v>
      </c>
      <c r="EC146" s="27">
        <v>0</v>
      </c>
      <c r="ED146" s="36">
        <v>10</v>
      </c>
      <c r="EE146" s="26">
        <v>1366.6566666666668</v>
      </c>
      <c r="EF146" s="26">
        <v>1366.6566666666668</v>
      </c>
      <c r="EG146" s="27">
        <v>15033.223333333302</v>
      </c>
      <c r="EH146" s="36">
        <v>12</v>
      </c>
      <c r="EI146" s="26">
        <v>1639.9880000000003</v>
      </c>
      <c r="EJ146" s="26">
        <v>3006.644666666667</v>
      </c>
      <c r="EK146" s="27">
        <v>13393.24</v>
      </c>
      <c r="EL146" s="36" cm="1">
        <f t="array" ref="EL146">+_xlfn.IFS(YEAR($A146)&gt;YEAR(EL$6),0,YEAR(EL$6)=YEAR($A146),13-MONTH($A146),AND(EK146&lt;$L146,YEAR(EL$6)=YEAR($B146)),IF(MONTH($B146)&lt;EK146/$M146,MONTH($B146),EK146/$M146),EK146&lt;$L146,EK146/$M146,YEAR(EL$6)=YEAR($B146),MONTH($B146),AND(YEAR(EL$6)&gt;YEAR($B146),NOT(ISBLANK($B146))),0,YEAR(EL$6)&gt;YEAR($A146),12,EL$6&lt;$A146,0,YEAR(EH$6)=YEAR($B146),0)</f>
        <v>12</v>
      </c>
      <c r="EM146" s="26">
        <f t="shared" si="18"/>
        <v>1639.9880000000003</v>
      </c>
      <c r="EN146" s="26">
        <f t="shared" si="19"/>
        <v>4646.6326666666673</v>
      </c>
      <c r="EO146" s="27">
        <f t="shared" si="20"/>
        <v>11753.25</v>
      </c>
      <c r="EP146" s="28">
        <f t="shared" si="21"/>
        <v>86.000019512337886</v>
      </c>
      <c r="EQ146" s="34">
        <f t="shared" si="22"/>
        <v>409.99700000000007</v>
      </c>
      <c r="ES146" s="21">
        <f>IFERROR(IF(VLOOKUP(D146,'DIV CHANGE'!A:D,3,FALSE)="", E146, VLOOKUP(D146,'DIV CHANGE'!A:D,3,FALSE)), E146)</f>
        <v>2</v>
      </c>
      <c r="ET146" s="21" t="str">
        <f t="shared" si="23"/>
        <v>SAME</v>
      </c>
      <c r="EU146" s="29">
        <v>44992</v>
      </c>
    </row>
    <row r="147" spans="1:151" ht="12.75">
      <c r="A147" s="29">
        <v>44467</v>
      </c>
      <c r="B147" s="24"/>
      <c r="C147" s="35">
        <v>642</v>
      </c>
      <c r="D147" s="21" t="s">
        <v>308</v>
      </c>
      <c r="E147" s="21">
        <v>2</v>
      </c>
      <c r="F147" s="21" t="s">
        <v>100</v>
      </c>
      <c r="G147" s="21" t="s">
        <v>309</v>
      </c>
      <c r="H147" s="55">
        <v>514434.8</v>
      </c>
      <c r="I147" s="22">
        <v>15</v>
      </c>
      <c r="J147" s="25">
        <v>250000</v>
      </c>
      <c r="K147" s="25">
        <v>0</v>
      </c>
      <c r="L147" s="25">
        <f t="shared" si="16"/>
        <v>17628.986666666668</v>
      </c>
      <c r="M147" s="37">
        <f t="shared" si="17"/>
        <v>1469.0822222222223</v>
      </c>
      <c r="N147" s="36">
        <v>0</v>
      </c>
      <c r="O147" s="26">
        <v>0</v>
      </c>
      <c r="P147" s="26">
        <v>0</v>
      </c>
      <c r="Q147" s="27">
        <v>0</v>
      </c>
      <c r="R147" s="36">
        <v>0</v>
      </c>
      <c r="S147" s="26">
        <v>0</v>
      </c>
      <c r="T147" s="26">
        <v>0</v>
      </c>
      <c r="U147" s="27">
        <v>0</v>
      </c>
      <c r="V147" s="36">
        <v>0</v>
      </c>
      <c r="W147" s="26">
        <v>0</v>
      </c>
      <c r="X147" s="26">
        <v>0</v>
      </c>
      <c r="Y147" s="27">
        <v>0</v>
      </c>
      <c r="Z147" s="36">
        <v>0</v>
      </c>
      <c r="AA147" s="26">
        <v>0</v>
      </c>
      <c r="AB147" s="26">
        <v>0</v>
      </c>
      <c r="AC147" s="27">
        <v>0</v>
      </c>
      <c r="AD147" s="36">
        <v>0</v>
      </c>
      <c r="AE147" s="26">
        <v>0</v>
      </c>
      <c r="AF147" s="26">
        <v>0</v>
      </c>
      <c r="AG147" s="27">
        <v>0</v>
      </c>
      <c r="AH147" s="36">
        <v>0</v>
      </c>
      <c r="AI147" s="26">
        <v>0</v>
      </c>
      <c r="AJ147" s="26">
        <v>0</v>
      </c>
      <c r="AK147" s="27">
        <v>0</v>
      </c>
      <c r="AL147" s="36">
        <v>0</v>
      </c>
      <c r="AM147" s="26">
        <v>0</v>
      </c>
      <c r="AN147" s="26">
        <v>0</v>
      </c>
      <c r="AO147" s="27">
        <v>0</v>
      </c>
      <c r="AP147" s="36">
        <v>0</v>
      </c>
      <c r="AQ147" s="26">
        <v>0</v>
      </c>
      <c r="AR147" s="26">
        <v>0</v>
      </c>
      <c r="AS147" s="27">
        <v>0</v>
      </c>
      <c r="AT147" s="36">
        <v>0</v>
      </c>
      <c r="AU147" s="26">
        <v>0</v>
      </c>
      <c r="AV147" s="26">
        <v>0</v>
      </c>
      <c r="AW147" s="27">
        <v>0</v>
      </c>
      <c r="AX147" s="36">
        <v>0</v>
      </c>
      <c r="AY147" s="26">
        <v>0</v>
      </c>
      <c r="AZ147" s="26">
        <v>0</v>
      </c>
      <c r="BA147" s="27">
        <v>0</v>
      </c>
      <c r="BB147" s="36">
        <v>0</v>
      </c>
      <c r="BC147" s="26">
        <v>0</v>
      </c>
      <c r="BD147" s="26">
        <v>0</v>
      </c>
      <c r="BE147" s="27">
        <v>0</v>
      </c>
      <c r="BF147" s="36">
        <v>0</v>
      </c>
      <c r="BG147" s="26">
        <v>0</v>
      </c>
      <c r="BH147" s="26">
        <v>0</v>
      </c>
      <c r="BI147" s="27">
        <v>0</v>
      </c>
      <c r="BJ147" s="36">
        <v>0</v>
      </c>
      <c r="BK147" s="26">
        <v>0</v>
      </c>
      <c r="BL147" s="26">
        <v>0</v>
      </c>
      <c r="BM147" s="27">
        <v>0</v>
      </c>
      <c r="BN147" s="36">
        <v>0</v>
      </c>
      <c r="BO147" s="26">
        <v>0</v>
      </c>
      <c r="BP147" s="26">
        <v>0</v>
      </c>
      <c r="BQ147" s="27">
        <v>0</v>
      </c>
      <c r="BR147" s="36">
        <v>0</v>
      </c>
      <c r="BS147" s="26">
        <v>0</v>
      </c>
      <c r="BT147" s="26">
        <v>0</v>
      </c>
      <c r="BU147" s="27">
        <v>0</v>
      </c>
      <c r="BV147" s="36">
        <v>0</v>
      </c>
      <c r="BW147" s="26">
        <v>0</v>
      </c>
      <c r="BX147" s="26">
        <v>0</v>
      </c>
      <c r="BY147" s="27">
        <v>0</v>
      </c>
      <c r="BZ147" s="36">
        <v>0</v>
      </c>
      <c r="CA147" s="26">
        <v>0</v>
      </c>
      <c r="CB147" s="26">
        <v>0</v>
      </c>
      <c r="CC147" s="27">
        <v>0</v>
      </c>
      <c r="CD147" s="36">
        <v>0</v>
      </c>
      <c r="CE147" s="26">
        <v>0</v>
      </c>
      <c r="CF147" s="26">
        <v>0</v>
      </c>
      <c r="CG147" s="27">
        <v>0</v>
      </c>
      <c r="CH147" s="36">
        <v>0</v>
      </c>
      <c r="CI147" s="26">
        <v>0</v>
      </c>
      <c r="CJ147" s="26">
        <v>0</v>
      </c>
      <c r="CK147" s="27">
        <v>0</v>
      </c>
      <c r="CL147" s="36">
        <v>0</v>
      </c>
      <c r="CM147" s="26">
        <v>0</v>
      </c>
      <c r="CN147" s="26">
        <v>0</v>
      </c>
      <c r="CO147" s="27">
        <v>0</v>
      </c>
      <c r="CP147" s="36">
        <v>0</v>
      </c>
      <c r="CQ147" s="26">
        <v>0</v>
      </c>
      <c r="CR147" s="26">
        <v>0</v>
      </c>
      <c r="CS147" s="27">
        <v>0</v>
      </c>
      <c r="CT147" s="36">
        <v>0</v>
      </c>
      <c r="CU147" s="26">
        <v>0</v>
      </c>
      <c r="CV147" s="26">
        <v>0</v>
      </c>
      <c r="CW147" s="27">
        <v>0</v>
      </c>
      <c r="CX147" s="36">
        <v>0</v>
      </c>
      <c r="CY147" s="26">
        <v>0</v>
      </c>
      <c r="CZ147" s="26">
        <v>0</v>
      </c>
      <c r="DA147" s="27">
        <v>0</v>
      </c>
      <c r="DB147" s="36">
        <v>0</v>
      </c>
      <c r="DC147" s="26">
        <v>0</v>
      </c>
      <c r="DD147" s="26">
        <v>0</v>
      </c>
      <c r="DE147" s="27">
        <v>0</v>
      </c>
      <c r="DF147" s="36">
        <v>0</v>
      </c>
      <c r="DG147" s="26">
        <v>0</v>
      </c>
      <c r="DH147" s="26">
        <v>0</v>
      </c>
      <c r="DI147" s="27">
        <v>0</v>
      </c>
      <c r="DJ147" s="36">
        <v>0</v>
      </c>
      <c r="DK147" s="26">
        <v>0</v>
      </c>
      <c r="DL147" s="26">
        <v>0</v>
      </c>
      <c r="DM147" s="27">
        <v>0</v>
      </c>
      <c r="DN147" s="36">
        <v>0</v>
      </c>
      <c r="DO147" s="26">
        <v>0</v>
      </c>
      <c r="DP147" s="26">
        <v>0</v>
      </c>
      <c r="DQ147" s="27">
        <v>0</v>
      </c>
      <c r="DR147" s="36">
        <v>0</v>
      </c>
      <c r="DS147" s="26">
        <v>0</v>
      </c>
      <c r="DT147" s="26">
        <v>0</v>
      </c>
      <c r="DU147" s="27">
        <v>0</v>
      </c>
      <c r="DV147" s="36">
        <v>4</v>
      </c>
      <c r="DW147" s="26">
        <v>5876.3288888888892</v>
      </c>
      <c r="DX147" s="26">
        <v>5876.3288888888892</v>
      </c>
      <c r="DY147" s="27">
        <v>258558.47111111111</v>
      </c>
      <c r="DZ147" s="36">
        <v>12</v>
      </c>
      <c r="EA147" s="26">
        <v>17628.986666666668</v>
      </c>
      <c r="EB147" s="26">
        <v>23505.315555555557</v>
      </c>
      <c r="EC147" s="27">
        <v>240929.48444444442</v>
      </c>
      <c r="ED147" s="36">
        <v>12</v>
      </c>
      <c r="EE147" s="26">
        <v>17628.986666666668</v>
      </c>
      <c r="EF147" s="26">
        <v>44368.850000000006</v>
      </c>
      <c r="EG147" s="27">
        <v>220065.94999999998</v>
      </c>
      <c r="EH147" s="36">
        <v>12</v>
      </c>
      <c r="EI147" s="26">
        <v>17628.986666666668</v>
      </c>
      <c r="EJ147" s="26">
        <v>61997.83666666667</v>
      </c>
      <c r="EK147" s="27">
        <v>202436.96</v>
      </c>
      <c r="EL147" s="36" cm="1">
        <f t="array" ref="EL147">+_xlfn.IFS(YEAR($A147)&gt;YEAR(EL$6),0,YEAR(EL$6)=YEAR($A147),13-MONTH($A147),AND(EK147&lt;$L147,YEAR(EL$6)=YEAR($B147)),IF(MONTH($B147)&lt;EK147/$M147,MONTH($B147),EK147/$M147),EK147&lt;$L147,EK147/$M147,YEAR(EL$6)=YEAR($B147),MONTH($B147),AND(YEAR(EL$6)&gt;YEAR($B147),NOT(ISBLANK($B147))),0,YEAR(EL$6)&gt;YEAR($A147),12,EL$6&lt;$A147,0,YEAR(EH$6)=YEAR($B147),0)</f>
        <v>12</v>
      </c>
      <c r="EM147" s="26">
        <f t="shared" si="18"/>
        <v>17628.986666666668</v>
      </c>
      <c r="EN147" s="26">
        <f t="shared" si="19"/>
        <v>79626.823333333334</v>
      </c>
      <c r="EO147" s="27">
        <f t="shared" si="20"/>
        <v>184807.98</v>
      </c>
      <c r="EP147" s="28">
        <f t="shared" si="21"/>
        <v>125.79825499518218</v>
      </c>
      <c r="EQ147" s="34">
        <f t="shared" si="22"/>
        <v>4407.2466666666669</v>
      </c>
      <c r="ES147" s="21">
        <f>IFERROR(IF(VLOOKUP(D147,'DIV CHANGE'!A:D,3,FALSE)="", E147, VLOOKUP(D147,'DIV CHANGE'!A:D,3,FALSE)), E147)</f>
        <v>2</v>
      </c>
      <c r="ET147" s="21" t="str">
        <f t="shared" si="23"/>
        <v>SAME</v>
      </c>
      <c r="EU147" s="29">
        <v>44467</v>
      </c>
    </row>
    <row r="148" spans="1:151" ht="12.75">
      <c r="A148" s="29">
        <v>44515</v>
      </c>
      <c r="B148" s="24"/>
      <c r="C148" s="35">
        <v>673</v>
      </c>
      <c r="D148" s="21" t="s">
        <v>310</v>
      </c>
      <c r="E148" s="21">
        <v>2</v>
      </c>
      <c r="F148" s="21" t="s">
        <v>100</v>
      </c>
      <c r="G148" s="21" t="s">
        <v>311</v>
      </c>
      <c r="H148" s="55">
        <v>84465.2</v>
      </c>
      <c r="I148" s="22">
        <v>10</v>
      </c>
      <c r="J148" s="25">
        <v>0</v>
      </c>
      <c r="K148" s="25">
        <v>0</v>
      </c>
      <c r="L148" s="25">
        <f t="shared" si="16"/>
        <v>8446.52</v>
      </c>
      <c r="M148" s="37">
        <f t="shared" si="17"/>
        <v>703.87666666666667</v>
      </c>
      <c r="N148" s="36">
        <v>0</v>
      </c>
      <c r="O148" s="26">
        <v>0</v>
      </c>
      <c r="P148" s="26">
        <v>0</v>
      </c>
      <c r="Q148" s="27">
        <v>0</v>
      </c>
      <c r="R148" s="36">
        <v>0</v>
      </c>
      <c r="S148" s="26">
        <v>0</v>
      </c>
      <c r="T148" s="26">
        <v>0</v>
      </c>
      <c r="U148" s="27">
        <v>0</v>
      </c>
      <c r="V148" s="36">
        <v>0</v>
      </c>
      <c r="W148" s="26">
        <v>0</v>
      </c>
      <c r="X148" s="26">
        <v>0</v>
      </c>
      <c r="Y148" s="27">
        <v>0</v>
      </c>
      <c r="Z148" s="36">
        <v>0</v>
      </c>
      <c r="AA148" s="26">
        <v>0</v>
      </c>
      <c r="AB148" s="26">
        <v>0</v>
      </c>
      <c r="AC148" s="27">
        <v>0</v>
      </c>
      <c r="AD148" s="36">
        <v>0</v>
      </c>
      <c r="AE148" s="26">
        <v>0</v>
      </c>
      <c r="AF148" s="26">
        <v>0</v>
      </c>
      <c r="AG148" s="27">
        <v>0</v>
      </c>
      <c r="AH148" s="36">
        <v>0</v>
      </c>
      <c r="AI148" s="26">
        <v>0</v>
      </c>
      <c r="AJ148" s="26">
        <v>0</v>
      </c>
      <c r="AK148" s="27">
        <v>0</v>
      </c>
      <c r="AL148" s="36">
        <v>0</v>
      </c>
      <c r="AM148" s="26">
        <v>0</v>
      </c>
      <c r="AN148" s="26">
        <v>0</v>
      </c>
      <c r="AO148" s="27">
        <v>0</v>
      </c>
      <c r="AP148" s="36">
        <v>0</v>
      </c>
      <c r="AQ148" s="26">
        <v>0</v>
      </c>
      <c r="AR148" s="26">
        <v>0</v>
      </c>
      <c r="AS148" s="27">
        <v>0</v>
      </c>
      <c r="AT148" s="36">
        <v>0</v>
      </c>
      <c r="AU148" s="26">
        <v>0</v>
      </c>
      <c r="AV148" s="26">
        <v>0</v>
      </c>
      <c r="AW148" s="27">
        <v>0</v>
      </c>
      <c r="AX148" s="36">
        <v>0</v>
      </c>
      <c r="AY148" s="26">
        <v>0</v>
      </c>
      <c r="AZ148" s="26">
        <v>0</v>
      </c>
      <c r="BA148" s="27">
        <v>0</v>
      </c>
      <c r="BB148" s="36">
        <v>0</v>
      </c>
      <c r="BC148" s="26">
        <v>0</v>
      </c>
      <c r="BD148" s="26">
        <v>0</v>
      </c>
      <c r="BE148" s="27">
        <v>0</v>
      </c>
      <c r="BF148" s="36">
        <v>0</v>
      </c>
      <c r="BG148" s="26">
        <v>0</v>
      </c>
      <c r="BH148" s="26">
        <v>0</v>
      </c>
      <c r="BI148" s="27">
        <v>0</v>
      </c>
      <c r="BJ148" s="36">
        <v>0</v>
      </c>
      <c r="BK148" s="26">
        <v>0</v>
      </c>
      <c r="BL148" s="26">
        <v>0</v>
      </c>
      <c r="BM148" s="27">
        <v>0</v>
      </c>
      <c r="BN148" s="36">
        <v>0</v>
      </c>
      <c r="BO148" s="26">
        <v>0</v>
      </c>
      <c r="BP148" s="26">
        <v>0</v>
      </c>
      <c r="BQ148" s="27">
        <v>0</v>
      </c>
      <c r="BR148" s="36">
        <v>0</v>
      </c>
      <c r="BS148" s="26">
        <v>0</v>
      </c>
      <c r="BT148" s="26">
        <v>0</v>
      </c>
      <c r="BU148" s="27">
        <v>0</v>
      </c>
      <c r="BV148" s="36">
        <v>0</v>
      </c>
      <c r="BW148" s="26">
        <v>0</v>
      </c>
      <c r="BX148" s="26">
        <v>0</v>
      </c>
      <c r="BY148" s="27">
        <v>0</v>
      </c>
      <c r="BZ148" s="36">
        <v>0</v>
      </c>
      <c r="CA148" s="26">
        <v>0</v>
      </c>
      <c r="CB148" s="26">
        <v>0</v>
      </c>
      <c r="CC148" s="27">
        <v>0</v>
      </c>
      <c r="CD148" s="36">
        <v>0</v>
      </c>
      <c r="CE148" s="26">
        <v>0</v>
      </c>
      <c r="CF148" s="26">
        <v>0</v>
      </c>
      <c r="CG148" s="27">
        <v>0</v>
      </c>
      <c r="CH148" s="36">
        <v>0</v>
      </c>
      <c r="CI148" s="26">
        <v>0</v>
      </c>
      <c r="CJ148" s="26">
        <v>0</v>
      </c>
      <c r="CK148" s="27">
        <v>0</v>
      </c>
      <c r="CL148" s="36">
        <v>0</v>
      </c>
      <c r="CM148" s="26">
        <v>0</v>
      </c>
      <c r="CN148" s="26">
        <v>0</v>
      </c>
      <c r="CO148" s="27">
        <v>0</v>
      </c>
      <c r="CP148" s="36">
        <v>0</v>
      </c>
      <c r="CQ148" s="26">
        <v>0</v>
      </c>
      <c r="CR148" s="26">
        <v>0</v>
      </c>
      <c r="CS148" s="27">
        <v>0</v>
      </c>
      <c r="CT148" s="36">
        <v>0</v>
      </c>
      <c r="CU148" s="26">
        <v>0</v>
      </c>
      <c r="CV148" s="26">
        <v>0</v>
      </c>
      <c r="CW148" s="27">
        <v>0</v>
      </c>
      <c r="CX148" s="36">
        <v>0</v>
      </c>
      <c r="CY148" s="26">
        <v>0</v>
      </c>
      <c r="CZ148" s="26">
        <v>0</v>
      </c>
      <c r="DA148" s="27">
        <v>0</v>
      </c>
      <c r="DB148" s="36">
        <v>0</v>
      </c>
      <c r="DC148" s="26">
        <v>0</v>
      </c>
      <c r="DD148" s="26">
        <v>0</v>
      </c>
      <c r="DE148" s="27">
        <v>0</v>
      </c>
      <c r="DF148" s="36">
        <v>0</v>
      </c>
      <c r="DG148" s="26">
        <v>0</v>
      </c>
      <c r="DH148" s="26">
        <v>0</v>
      </c>
      <c r="DI148" s="27">
        <v>0</v>
      </c>
      <c r="DJ148" s="36">
        <v>0</v>
      </c>
      <c r="DK148" s="26">
        <v>0</v>
      </c>
      <c r="DL148" s="26">
        <v>0</v>
      </c>
      <c r="DM148" s="27">
        <v>0</v>
      </c>
      <c r="DN148" s="36">
        <v>0</v>
      </c>
      <c r="DO148" s="26">
        <v>0</v>
      </c>
      <c r="DP148" s="26">
        <v>0</v>
      </c>
      <c r="DQ148" s="27">
        <v>0</v>
      </c>
      <c r="DR148" s="36">
        <v>0</v>
      </c>
      <c r="DS148" s="26">
        <v>0</v>
      </c>
      <c r="DT148" s="26">
        <v>0</v>
      </c>
      <c r="DU148" s="27">
        <v>0</v>
      </c>
      <c r="DV148" s="36">
        <v>2</v>
      </c>
      <c r="DW148" s="26">
        <v>1407.7533333333333</v>
      </c>
      <c r="DX148" s="26">
        <v>1407.7533333333333</v>
      </c>
      <c r="DY148" s="27">
        <v>83057.44666666667</v>
      </c>
      <c r="DZ148" s="36">
        <v>12</v>
      </c>
      <c r="EA148" s="26">
        <v>8446.52</v>
      </c>
      <c r="EB148" s="26">
        <v>9854.2733333333344</v>
      </c>
      <c r="EC148" s="27">
        <v>74610.926666666666</v>
      </c>
      <c r="ED148" s="36">
        <v>12</v>
      </c>
      <c r="EE148" s="26">
        <v>8446.52</v>
      </c>
      <c r="EF148" s="26">
        <v>18300.79</v>
      </c>
      <c r="EG148" s="27">
        <v>66164.41</v>
      </c>
      <c r="EH148" s="36">
        <v>12</v>
      </c>
      <c r="EI148" s="26">
        <v>8446.52</v>
      </c>
      <c r="EJ148" s="26">
        <v>26747.31</v>
      </c>
      <c r="EK148" s="27">
        <v>57717.89</v>
      </c>
      <c r="EL148" s="36" cm="1">
        <f t="array" ref="EL148">+_xlfn.IFS(YEAR($A148)&gt;YEAR(EL$6),0,YEAR(EL$6)=YEAR($A148),13-MONTH($A148),AND(EK148&lt;$L148,YEAR(EL$6)=YEAR($B148)),IF(MONTH($B148)&lt;EK148/$M148,MONTH($B148),EK148/$M148),EK148&lt;$L148,EK148/$M148,YEAR(EL$6)=YEAR($B148),MONTH($B148),AND(YEAR(EL$6)&gt;YEAR($B148),NOT(ISBLANK($B148))),0,YEAR(EL$6)&gt;YEAR($A148),12,EL$6&lt;$A148,0,YEAR(EH$6)=YEAR($B148),0)</f>
        <v>12</v>
      </c>
      <c r="EM148" s="26">
        <f t="shared" si="18"/>
        <v>8446.52</v>
      </c>
      <c r="EN148" s="26">
        <f t="shared" si="19"/>
        <v>35193.83</v>
      </c>
      <c r="EO148" s="27">
        <f t="shared" si="20"/>
        <v>49271.37</v>
      </c>
      <c r="EP148" s="28">
        <f t="shared" si="21"/>
        <v>70.000004735678132</v>
      </c>
      <c r="EQ148" s="34">
        <f t="shared" si="22"/>
        <v>2111.63</v>
      </c>
      <c r="ES148" s="21">
        <f>IFERROR(IF(VLOOKUP(D148,'DIV CHANGE'!A:D,3,FALSE)="", E148, VLOOKUP(D148,'DIV CHANGE'!A:D,3,FALSE)), E148)</f>
        <v>2</v>
      </c>
      <c r="ET148" s="21" t="str">
        <f t="shared" si="23"/>
        <v>SAME</v>
      </c>
      <c r="EU148" s="29">
        <v>44515</v>
      </c>
    </row>
    <row r="149" spans="1:151" ht="12.75">
      <c r="A149" s="29">
        <v>39140</v>
      </c>
      <c r="B149" s="24"/>
      <c r="C149" s="35">
        <v>58</v>
      </c>
      <c r="D149" s="21" t="s">
        <v>312</v>
      </c>
      <c r="E149" s="21">
        <v>9</v>
      </c>
      <c r="F149" s="21" t="s">
        <v>313</v>
      </c>
      <c r="G149" s="21" t="s">
        <v>314</v>
      </c>
      <c r="H149" s="23">
        <v>12497.11</v>
      </c>
      <c r="I149" s="22">
        <v>5</v>
      </c>
      <c r="J149" s="25">
        <v>0</v>
      </c>
      <c r="K149" s="25">
        <v>0</v>
      </c>
      <c r="L149" s="25">
        <f t="shared" si="16"/>
        <v>2499.422</v>
      </c>
      <c r="M149" s="37">
        <f t="shared" si="17"/>
        <v>208.28516666666667</v>
      </c>
      <c r="N149" s="36">
        <v>0</v>
      </c>
      <c r="O149" s="26">
        <v>0</v>
      </c>
      <c r="P149" s="26">
        <v>0</v>
      </c>
      <c r="Q149" s="27">
        <v>0</v>
      </c>
      <c r="R149" s="36">
        <v>0</v>
      </c>
      <c r="S149" s="26">
        <v>0</v>
      </c>
      <c r="T149" s="26">
        <v>0</v>
      </c>
      <c r="U149" s="27">
        <v>0</v>
      </c>
      <c r="V149" s="36">
        <v>0</v>
      </c>
      <c r="W149" s="26">
        <v>0</v>
      </c>
      <c r="X149" s="26">
        <v>0</v>
      </c>
      <c r="Y149" s="27">
        <v>0</v>
      </c>
      <c r="Z149" s="36">
        <v>0</v>
      </c>
      <c r="AA149" s="26">
        <v>0</v>
      </c>
      <c r="AB149" s="26">
        <v>0</v>
      </c>
      <c r="AC149" s="27">
        <v>0</v>
      </c>
      <c r="AD149" s="36">
        <v>0</v>
      </c>
      <c r="AE149" s="26">
        <v>0</v>
      </c>
      <c r="AF149" s="26">
        <v>0</v>
      </c>
      <c r="AG149" s="27">
        <v>0</v>
      </c>
      <c r="AH149" s="36">
        <v>0</v>
      </c>
      <c r="AI149" s="26">
        <v>0</v>
      </c>
      <c r="AJ149" s="26">
        <v>0</v>
      </c>
      <c r="AK149" s="27">
        <v>0</v>
      </c>
      <c r="AL149" s="36">
        <v>0</v>
      </c>
      <c r="AM149" s="26">
        <v>0</v>
      </c>
      <c r="AN149" s="26">
        <v>0</v>
      </c>
      <c r="AO149" s="27">
        <v>0</v>
      </c>
      <c r="AP149" s="36">
        <v>0</v>
      </c>
      <c r="AQ149" s="26">
        <v>0</v>
      </c>
      <c r="AR149" s="26">
        <v>0</v>
      </c>
      <c r="AS149" s="27">
        <v>0</v>
      </c>
      <c r="AT149" s="36">
        <v>0</v>
      </c>
      <c r="AU149" s="26">
        <v>0</v>
      </c>
      <c r="AV149" s="26">
        <v>0</v>
      </c>
      <c r="AW149" s="27">
        <v>0</v>
      </c>
      <c r="AX149" s="36">
        <v>0</v>
      </c>
      <c r="AY149" s="26">
        <v>0</v>
      </c>
      <c r="AZ149" s="26">
        <v>0</v>
      </c>
      <c r="BA149" s="27">
        <v>0</v>
      </c>
      <c r="BB149" s="36">
        <v>0</v>
      </c>
      <c r="BC149" s="26">
        <v>0</v>
      </c>
      <c r="BD149" s="26">
        <v>0</v>
      </c>
      <c r="BE149" s="27">
        <v>0</v>
      </c>
      <c r="BF149" s="36">
        <v>0</v>
      </c>
      <c r="BG149" s="26">
        <v>0</v>
      </c>
      <c r="BH149" s="26">
        <v>0</v>
      </c>
      <c r="BI149" s="27">
        <v>0</v>
      </c>
      <c r="BJ149" s="36">
        <v>0</v>
      </c>
      <c r="BK149" s="26">
        <v>0</v>
      </c>
      <c r="BL149" s="26">
        <v>0</v>
      </c>
      <c r="BM149" s="27">
        <v>0</v>
      </c>
      <c r="BN149" s="36">
        <v>0</v>
      </c>
      <c r="BO149" s="26">
        <v>0</v>
      </c>
      <c r="BP149" s="26">
        <v>0</v>
      </c>
      <c r="BQ149" s="27">
        <v>0</v>
      </c>
      <c r="BR149" s="36">
        <v>11</v>
      </c>
      <c r="BS149" s="26">
        <v>2291.1368333333335</v>
      </c>
      <c r="BT149" s="26">
        <v>2291.1368333333335</v>
      </c>
      <c r="BU149" s="27">
        <v>10205.973166666667</v>
      </c>
      <c r="BV149" s="36">
        <v>12</v>
      </c>
      <c r="BW149" s="26">
        <v>2499.422</v>
      </c>
      <c r="BX149" s="26">
        <v>4790.5588333333335</v>
      </c>
      <c r="BY149" s="27">
        <v>7706.5511666666671</v>
      </c>
      <c r="BZ149" s="36">
        <v>12</v>
      </c>
      <c r="CA149" s="26">
        <v>2499.422</v>
      </c>
      <c r="CB149" s="26">
        <v>7289.9808333333331</v>
      </c>
      <c r="CC149" s="27">
        <v>5207.1291666666675</v>
      </c>
      <c r="CD149" s="36">
        <v>12</v>
      </c>
      <c r="CE149" s="26">
        <v>2499.422</v>
      </c>
      <c r="CF149" s="26">
        <v>9789.4028333333335</v>
      </c>
      <c r="CG149" s="27">
        <v>2707.707166666667</v>
      </c>
      <c r="CH149" s="36">
        <v>12</v>
      </c>
      <c r="CI149" s="26">
        <v>2499.422</v>
      </c>
      <c r="CJ149" s="26">
        <v>12288.824833333334</v>
      </c>
      <c r="CK149" s="27">
        <v>208.28516666666656</v>
      </c>
      <c r="CL149" s="36">
        <v>0.99999999999999944</v>
      </c>
      <c r="CM149" s="26">
        <v>208.28516666666656</v>
      </c>
      <c r="CN149" s="26">
        <v>12497.11</v>
      </c>
      <c r="CO149" s="27">
        <v>0</v>
      </c>
      <c r="CP149" s="36">
        <v>0</v>
      </c>
      <c r="CQ149" s="26">
        <v>0</v>
      </c>
      <c r="CR149" s="26">
        <v>12497.11</v>
      </c>
      <c r="CS149" s="27">
        <v>0</v>
      </c>
      <c r="CT149" s="36">
        <v>0</v>
      </c>
      <c r="CU149" s="26">
        <v>0</v>
      </c>
      <c r="CV149" s="26">
        <v>12497.11</v>
      </c>
      <c r="CW149" s="27">
        <v>0</v>
      </c>
      <c r="CX149" s="36">
        <v>0</v>
      </c>
      <c r="CY149" s="26">
        <v>0</v>
      </c>
      <c r="CZ149" s="26">
        <v>12497.11</v>
      </c>
      <c r="DA149" s="27">
        <v>0</v>
      </c>
      <c r="DB149" s="36">
        <v>0</v>
      </c>
      <c r="DC149" s="26">
        <v>0</v>
      </c>
      <c r="DD149" s="26">
        <v>12497.11</v>
      </c>
      <c r="DE149" s="27">
        <v>0</v>
      </c>
      <c r="DF149" s="36">
        <v>0</v>
      </c>
      <c r="DG149" s="26">
        <v>0</v>
      </c>
      <c r="DH149" s="26">
        <v>12497.11</v>
      </c>
      <c r="DI149" s="27">
        <v>0</v>
      </c>
      <c r="DJ149" s="36">
        <v>0</v>
      </c>
      <c r="DK149" s="26">
        <v>0</v>
      </c>
      <c r="DL149" s="26">
        <v>12497.11</v>
      </c>
      <c r="DM149" s="27">
        <v>0</v>
      </c>
      <c r="DN149" s="36">
        <v>0</v>
      </c>
      <c r="DO149" s="26">
        <v>0</v>
      </c>
      <c r="DP149" s="26">
        <v>12497.11</v>
      </c>
      <c r="DQ149" s="27">
        <v>0</v>
      </c>
      <c r="DR149" s="36">
        <v>0</v>
      </c>
      <c r="DS149" s="26">
        <v>0</v>
      </c>
      <c r="DT149" s="26">
        <v>12497.11</v>
      </c>
      <c r="DU149" s="27">
        <v>0</v>
      </c>
      <c r="DV149" s="36">
        <v>0</v>
      </c>
      <c r="DW149" s="26">
        <v>0</v>
      </c>
      <c r="DX149" s="26">
        <v>12497.11</v>
      </c>
      <c r="DY149" s="27">
        <v>0</v>
      </c>
      <c r="DZ149" s="36">
        <v>0</v>
      </c>
      <c r="EA149" s="26">
        <v>0</v>
      </c>
      <c r="EB149" s="26">
        <v>12497.11</v>
      </c>
      <c r="EC149" s="27">
        <v>0</v>
      </c>
      <c r="ED149" s="36">
        <v>0</v>
      </c>
      <c r="EE149" s="26">
        <v>0</v>
      </c>
      <c r="EF149" s="26">
        <v>12497.11</v>
      </c>
      <c r="EG149" s="27">
        <v>0</v>
      </c>
      <c r="EH149" s="36">
        <v>0</v>
      </c>
      <c r="EI149" s="26">
        <v>0</v>
      </c>
      <c r="EJ149" s="26">
        <v>12497.11</v>
      </c>
      <c r="EK149" s="27">
        <v>0</v>
      </c>
      <c r="EL149" s="36" cm="1">
        <f t="array" ref="EL149">+_xlfn.IFS(YEAR($A149)&gt;YEAR(EL$6),0,YEAR(EL$6)=YEAR($A149),13-MONTH($A149),AND(EK149&lt;$L149,YEAR(EL$6)=YEAR($B149)),IF(MONTH($B149)&lt;EK149/$M149,MONTH($B149),EK149/$M149),EK149&lt;$L149,EK149/$M149,YEAR(EL$6)=YEAR($B149),MONTH($B149),AND(YEAR(EL$6)&gt;YEAR($B149),NOT(ISBLANK($B149))),0,YEAR(EL$6)&gt;YEAR($A149),12,EL$6&lt;$A149,0,YEAR(EH$6)=YEAR($B149),0)</f>
        <v>0</v>
      </c>
      <c r="EM149" s="26">
        <f t="shared" si="18"/>
        <v>0</v>
      </c>
      <c r="EN149" s="26">
        <f t="shared" si="19"/>
        <v>12497.11</v>
      </c>
      <c r="EO149" s="27">
        <f t="shared" si="20"/>
        <v>0</v>
      </c>
      <c r="EP149" s="28">
        <f t="shared" si="21"/>
        <v>0</v>
      </c>
      <c r="EQ149" s="34">
        <f t="shared" si="22"/>
        <v>0</v>
      </c>
      <c r="ES149" s="21">
        <f>IFERROR(IF(VLOOKUP(D149,'DIV CHANGE'!A:D,3,FALSE)="", E149, VLOOKUP(D149,'DIV CHANGE'!A:D,3,FALSE)), E149)</f>
        <v>9</v>
      </c>
      <c r="ET149" s="21" t="str">
        <f t="shared" si="23"/>
        <v>SAME</v>
      </c>
      <c r="EU149" s="24">
        <v>39140</v>
      </c>
    </row>
    <row r="150" spans="1:151" ht="12.75">
      <c r="A150" s="29">
        <v>39340</v>
      </c>
      <c r="B150" s="24"/>
      <c r="C150" s="35">
        <v>61</v>
      </c>
      <c r="D150" s="21" t="s">
        <v>315</v>
      </c>
      <c r="E150" s="21">
        <v>9</v>
      </c>
      <c r="F150" s="21" t="s">
        <v>313</v>
      </c>
      <c r="G150" s="21" t="s">
        <v>316</v>
      </c>
      <c r="H150" s="23">
        <v>2223</v>
      </c>
      <c r="I150" s="22">
        <v>3</v>
      </c>
      <c r="J150" s="25">
        <v>0</v>
      </c>
      <c r="K150" s="25">
        <v>0</v>
      </c>
      <c r="L150" s="25">
        <f t="shared" si="16"/>
        <v>741</v>
      </c>
      <c r="M150" s="37">
        <f t="shared" si="17"/>
        <v>61.75</v>
      </c>
      <c r="N150" s="36">
        <v>0</v>
      </c>
      <c r="O150" s="26">
        <v>0</v>
      </c>
      <c r="P150" s="26">
        <v>0</v>
      </c>
      <c r="Q150" s="27">
        <v>0</v>
      </c>
      <c r="R150" s="36">
        <v>0</v>
      </c>
      <c r="S150" s="26">
        <v>0</v>
      </c>
      <c r="T150" s="26">
        <v>0</v>
      </c>
      <c r="U150" s="27">
        <v>0</v>
      </c>
      <c r="V150" s="36">
        <v>0</v>
      </c>
      <c r="W150" s="26">
        <v>0</v>
      </c>
      <c r="X150" s="26">
        <v>0</v>
      </c>
      <c r="Y150" s="27">
        <v>0</v>
      </c>
      <c r="Z150" s="36">
        <v>0</v>
      </c>
      <c r="AA150" s="26">
        <v>0</v>
      </c>
      <c r="AB150" s="26">
        <v>0</v>
      </c>
      <c r="AC150" s="27">
        <v>0</v>
      </c>
      <c r="AD150" s="36">
        <v>0</v>
      </c>
      <c r="AE150" s="26">
        <v>0</v>
      </c>
      <c r="AF150" s="26">
        <v>0</v>
      </c>
      <c r="AG150" s="27">
        <v>0</v>
      </c>
      <c r="AH150" s="36">
        <v>0</v>
      </c>
      <c r="AI150" s="26">
        <v>0</v>
      </c>
      <c r="AJ150" s="26">
        <v>0</v>
      </c>
      <c r="AK150" s="27">
        <v>0</v>
      </c>
      <c r="AL150" s="36">
        <v>0</v>
      </c>
      <c r="AM150" s="26">
        <v>0</v>
      </c>
      <c r="AN150" s="26">
        <v>0</v>
      </c>
      <c r="AO150" s="27">
        <v>0</v>
      </c>
      <c r="AP150" s="36">
        <v>0</v>
      </c>
      <c r="AQ150" s="26">
        <v>0</v>
      </c>
      <c r="AR150" s="26">
        <v>0</v>
      </c>
      <c r="AS150" s="27">
        <v>0</v>
      </c>
      <c r="AT150" s="36">
        <v>0</v>
      </c>
      <c r="AU150" s="26">
        <v>0</v>
      </c>
      <c r="AV150" s="26">
        <v>0</v>
      </c>
      <c r="AW150" s="27">
        <v>0</v>
      </c>
      <c r="AX150" s="36">
        <v>0</v>
      </c>
      <c r="AY150" s="26">
        <v>0</v>
      </c>
      <c r="AZ150" s="26">
        <v>0</v>
      </c>
      <c r="BA150" s="27">
        <v>0</v>
      </c>
      <c r="BB150" s="36">
        <v>0</v>
      </c>
      <c r="BC150" s="26">
        <v>0</v>
      </c>
      <c r="BD150" s="26">
        <v>0</v>
      </c>
      <c r="BE150" s="27">
        <v>0</v>
      </c>
      <c r="BF150" s="36">
        <v>0</v>
      </c>
      <c r="BG150" s="26">
        <v>0</v>
      </c>
      <c r="BH150" s="26">
        <v>0</v>
      </c>
      <c r="BI150" s="27">
        <v>0</v>
      </c>
      <c r="BJ150" s="36">
        <v>0</v>
      </c>
      <c r="BK150" s="26">
        <v>0</v>
      </c>
      <c r="BL150" s="26">
        <v>0</v>
      </c>
      <c r="BM150" s="27">
        <v>0</v>
      </c>
      <c r="BN150" s="36">
        <v>0</v>
      </c>
      <c r="BO150" s="26">
        <v>0</v>
      </c>
      <c r="BP150" s="26">
        <v>0</v>
      </c>
      <c r="BQ150" s="27">
        <v>0</v>
      </c>
      <c r="BR150" s="36">
        <v>4</v>
      </c>
      <c r="BS150" s="26">
        <v>247</v>
      </c>
      <c r="BT150" s="26">
        <v>247</v>
      </c>
      <c r="BU150" s="27">
        <v>1976</v>
      </c>
      <c r="BV150" s="36">
        <v>12</v>
      </c>
      <c r="BW150" s="26">
        <v>741</v>
      </c>
      <c r="BX150" s="26">
        <v>988</v>
      </c>
      <c r="BY150" s="27">
        <v>1235</v>
      </c>
      <c r="BZ150" s="36">
        <v>12</v>
      </c>
      <c r="CA150" s="26">
        <v>741</v>
      </c>
      <c r="CB150" s="26">
        <v>1729</v>
      </c>
      <c r="CC150" s="27">
        <v>494</v>
      </c>
      <c r="CD150" s="36">
        <v>8</v>
      </c>
      <c r="CE150" s="26">
        <v>494</v>
      </c>
      <c r="CF150" s="26">
        <v>2223</v>
      </c>
      <c r="CG150" s="27">
        <v>0</v>
      </c>
      <c r="CH150" s="36">
        <v>0</v>
      </c>
      <c r="CI150" s="26">
        <v>0</v>
      </c>
      <c r="CJ150" s="26">
        <v>2223</v>
      </c>
      <c r="CK150" s="27">
        <v>0</v>
      </c>
      <c r="CL150" s="36">
        <v>0</v>
      </c>
      <c r="CM150" s="26">
        <v>0</v>
      </c>
      <c r="CN150" s="26">
        <v>2223</v>
      </c>
      <c r="CO150" s="27">
        <v>0</v>
      </c>
      <c r="CP150" s="36">
        <v>0</v>
      </c>
      <c r="CQ150" s="26">
        <v>0</v>
      </c>
      <c r="CR150" s="26">
        <v>2223</v>
      </c>
      <c r="CS150" s="27">
        <v>0</v>
      </c>
      <c r="CT150" s="36">
        <v>0</v>
      </c>
      <c r="CU150" s="26">
        <v>0</v>
      </c>
      <c r="CV150" s="26">
        <v>2223</v>
      </c>
      <c r="CW150" s="27">
        <v>0</v>
      </c>
      <c r="CX150" s="36">
        <v>0</v>
      </c>
      <c r="CY150" s="26">
        <v>0</v>
      </c>
      <c r="CZ150" s="26">
        <v>2223</v>
      </c>
      <c r="DA150" s="27">
        <v>0</v>
      </c>
      <c r="DB150" s="36">
        <v>0</v>
      </c>
      <c r="DC150" s="26">
        <v>0</v>
      </c>
      <c r="DD150" s="26">
        <v>2223</v>
      </c>
      <c r="DE150" s="27">
        <v>0</v>
      </c>
      <c r="DF150" s="36">
        <v>0</v>
      </c>
      <c r="DG150" s="26">
        <v>0</v>
      </c>
      <c r="DH150" s="26">
        <v>2223</v>
      </c>
      <c r="DI150" s="27">
        <v>0</v>
      </c>
      <c r="DJ150" s="36">
        <v>0</v>
      </c>
      <c r="DK150" s="26">
        <v>0</v>
      </c>
      <c r="DL150" s="26">
        <v>2223</v>
      </c>
      <c r="DM150" s="27">
        <v>0</v>
      </c>
      <c r="DN150" s="36">
        <v>0</v>
      </c>
      <c r="DO150" s="26">
        <v>0</v>
      </c>
      <c r="DP150" s="26">
        <v>2223</v>
      </c>
      <c r="DQ150" s="27">
        <v>0</v>
      </c>
      <c r="DR150" s="36">
        <v>0</v>
      </c>
      <c r="DS150" s="26">
        <v>0</v>
      </c>
      <c r="DT150" s="26">
        <v>2223</v>
      </c>
      <c r="DU150" s="27">
        <v>0</v>
      </c>
      <c r="DV150" s="36">
        <v>0</v>
      </c>
      <c r="DW150" s="26">
        <v>0</v>
      </c>
      <c r="DX150" s="26">
        <v>2223</v>
      </c>
      <c r="DY150" s="27">
        <v>0</v>
      </c>
      <c r="DZ150" s="36">
        <v>0</v>
      </c>
      <c r="EA150" s="26">
        <v>0</v>
      </c>
      <c r="EB150" s="26">
        <v>2223</v>
      </c>
      <c r="EC150" s="27">
        <v>0</v>
      </c>
      <c r="ED150" s="36">
        <v>0</v>
      </c>
      <c r="EE150" s="26">
        <v>0</v>
      </c>
      <c r="EF150" s="26">
        <v>2223</v>
      </c>
      <c r="EG150" s="27">
        <v>0</v>
      </c>
      <c r="EH150" s="36">
        <v>0</v>
      </c>
      <c r="EI150" s="26">
        <v>0</v>
      </c>
      <c r="EJ150" s="26">
        <v>2223</v>
      </c>
      <c r="EK150" s="27">
        <v>0</v>
      </c>
      <c r="EL150" s="36" cm="1">
        <f t="array" ref="EL150">+_xlfn.IFS(YEAR($A150)&gt;YEAR(EL$6),0,YEAR(EL$6)=YEAR($A150),13-MONTH($A150),AND(EK150&lt;$L150,YEAR(EL$6)=YEAR($B150)),IF(MONTH($B150)&lt;EK150/$M150,MONTH($B150),EK150/$M150),EK150&lt;$L150,EK150/$M150,YEAR(EL$6)=YEAR($B150),MONTH($B150),AND(YEAR(EL$6)&gt;YEAR($B150),NOT(ISBLANK($B150))),0,YEAR(EL$6)&gt;YEAR($A150),12,EL$6&lt;$A150,0,YEAR(EH$6)=YEAR($B150),0)</f>
        <v>0</v>
      </c>
      <c r="EM150" s="26">
        <f t="shared" si="18"/>
        <v>0</v>
      </c>
      <c r="EN150" s="26">
        <f t="shared" si="19"/>
        <v>2223</v>
      </c>
      <c r="EO150" s="27">
        <f t="shared" si="20"/>
        <v>0</v>
      </c>
      <c r="EP150" s="28">
        <f t="shared" si="21"/>
        <v>0</v>
      </c>
      <c r="EQ150" s="34">
        <f t="shared" si="22"/>
        <v>0</v>
      </c>
      <c r="ES150" s="21">
        <f>IFERROR(IF(VLOOKUP(D150,'DIV CHANGE'!A:D,3,FALSE)="", E150, VLOOKUP(D150,'DIV CHANGE'!A:D,3,FALSE)), E150)</f>
        <v>9</v>
      </c>
      <c r="ET150" s="21" t="str">
        <f t="shared" si="23"/>
        <v>SAME</v>
      </c>
      <c r="EU150" s="24">
        <v>39340</v>
      </c>
    </row>
    <row r="151" spans="1:151" ht="12.75">
      <c r="A151" s="29">
        <v>42075</v>
      </c>
      <c r="B151" s="24"/>
      <c r="C151" s="35">
        <v>161</v>
      </c>
      <c r="D151" s="21" t="s">
        <v>317</v>
      </c>
      <c r="E151" s="21">
        <v>9</v>
      </c>
      <c r="F151" s="21" t="s">
        <v>318</v>
      </c>
      <c r="G151" s="21" t="s">
        <v>319</v>
      </c>
      <c r="H151" s="23">
        <v>18390.5</v>
      </c>
      <c r="I151" s="22">
        <v>5</v>
      </c>
      <c r="J151" s="25">
        <v>0</v>
      </c>
      <c r="K151" s="25">
        <v>0</v>
      </c>
      <c r="L151" s="25">
        <f t="shared" si="16"/>
        <v>3678.1</v>
      </c>
      <c r="M151" s="37">
        <f t="shared" si="17"/>
        <v>306.50833333333333</v>
      </c>
      <c r="N151" s="36">
        <v>0</v>
      </c>
      <c r="O151" s="26">
        <v>0</v>
      </c>
      <c r="P151" s="26">
        <v>0</v>
      </c>
      <c r="Q151" s="27">
        <v>0</v>
      </c>
      <c r="R151" s="36">
        <v>0</v>
      </c>
      <c r="S151" s="26">
        <v>0</v>
      </c>
      <c r="T151" s="26">
        <v>0</v>
      </c>
      <c r="U151" s="27">
        <v>0</v>
      </c>
      <c r="V151" s="36">
        <v>0</v>
      </c>
      <c r="W151" s="26">
        <v>0</v>
      </c>
      <c r="X151" s="26">
        <v>0</v>
      </c>
      <c r="Y151" s="27">
        <v>0</v>
      </c>
      <c r="Z151" s="36">
        <v>0</v>
      </c>
      <c r="AA151" s="26">
        <v>0</v>
      </c>
      <c r="AB151" s="26">
        <v>0</v>
      </c>
      <c r="AC151" s="27">
        <v>0</v>
      </c>
      <c r="AD151" s="36">
        <v>0</v>
      </c>
      <c r="AE151" s="26">
        <v>0</v>
      </c>
      <c r="AF151" s="26">
        <v>0</v>
      </c>
      <c r="AG151" s="27">
        <v>0</v>
      </c>
      <c r="AH151" s="36">
        <v>0</v>
      </c>
      <c r="AI151" s="26">
        <v>0</v>
      </c>
      <c r="AJ151" s="26">
        <v>0</v>
      </c>
      <c r="AK151" s="27">
        <v>0</v>
      </c>
      <c r="AL151" s="36">
        <v>0</v>
      </c>
      <c r="AM151" s="26">
        <v>0</v>
      </c>
      <c r="AN151" s="26">
        <v>0</v>
      </c>
      <c r="AO151" s="27">
        <v>0</v>
      </c>
      <c r="AP151" s="36">
        <v>0</v>
      </c>
      <c r="AQ151" s="26">
        <v>0</v>
      </c>
      <c r="AR151" s="26">
        <v>0</v>
      </c>
      <c r="AS151" s="27">
        <v>0</v>
      </c>
      <c r="AT151" s="36">
        <v>0</v>
      </c>
      <c r="AU151" s="26">
        <v>0</v>
      </c>
      <c r="AV151" s="26">
        <v>0</v>
      </c>
      <c r="AW151" s="27">
        <v>0</v>
      </c>
      <c r="AX151" s="36">
        <v>0</v>
      </c>
      <c r="AY151" s="26">
        <v>0</v>
      </c>
      <c r="AZ151" s="26">
        <v>0</v>
      </c>
      <c r="BA151" s="27">
        <v>0</v>
      </c>
      <c r="BB151" s="36">
        <v>0</v>
      </c>
      <c r="BC151" s="26">
        <v>0</v>
      </c>
      <c r="BD151" s="26">
        <v>0</v>
      </c>
      <c r="BE151" s="27">
        <v>0</v>
      </c>
      <c r="BF151" s="36">
        <v>0</v>
      </c>
      <c r="BG151" s="26">
        <v>0</v>
      </c>
      <c r="BH151" s="26">
        <v>0</v>
      </c>
      <c r="BI151" s="27">
        <v>0</v>
      </c>
      <c r="BJ151" s="36">
        <v>0</v>
      </c>
      <c r="BK151" s="26">
        <v>0</v>
      </c>
      <c r="BL151" s="26">
        <v>0</v>
      </c>
      <c r="BM151" s="27">
        <v>0</v>
      </c>
      <c r="BN151" s="36">
        <v>0</v>
      </c>
      <c r="BO151" s="26">
        <v>0</v>
      </c>
      <c r="BP151" s="26">
        <v>0</v>
      </c>
      <c r="BQ151" s="27">
        <v>0</v>
      </c>
      <c r="BR151" s="36">
        <v>0</v>
      </c>
      <c r="BS151" s="26">
        <v>0</v>
      </c>
      <c r="BT151" s="26">
        <v>0</v>
      </c>
      <c r="BU151" s="27">
        <v>0</v>
      </c>
      <c r="BV151" s="36">
        <v>0</v>
      </c>
      <c r="BW151" s="26">
        <v>0</v>
      </c>
      <c r="BX151" s="26">
        <v>0</v>
      </c>
      <c r="BY151" s="27">
        <v>0</v>
      </c>
      <c r="BZ151" s="36">
        <v>0</v>
      </c>
      <c r="CA151" s="26">
        <v>0</v>
      </c>
      <c r="CB151" s="26">
        <v>0</v>
      </c>
      <c r="CC151" s="27">
        <v>0</v>
      </c>
      <c r="CD151" s="36">
        <v>0</v>
      </c>
      <c r="CE151" s="26">
        <v>0</v>
      </c>
      <c r="CF151" s="26">
        <v>0</v>
      </c>
      <c r="CG151" s="27">
        <v>0</v>
      </c>
      <c r="CH151" s="36">
        <v>0</v>
      </c>
      <c r="CI151" s="26">
        <v>0</v>
      </c>
      <c r="CJ151" s="26">
        <v>0</v>
      </c>
      <c r="CK151" s="27">
        <v>0</v>
      </c>
      <c r="CL151" s="36">
        <v>0</v>
      </c>
      <c r="CM151" s="26">
        <v>0</v>
      </c>
      <c r="CN151" s="26">
        <v>0</v>
      </c>
      <c r="CO151" s="27">
        <v>0</v>
      </c>
      <c r="CP151" s="36">
        <v>0</v>
      </c>
      <c r="CQ151" s="26">
        <v>0</v>
      </c>
      <c r="CR151" s="26">
        <v>0</v>
      </c>
      <c r="CS151" s="27">
        <v>0</v>
      </c>
      <c r="CT151" s="36">
        <v>0</v>
      </c>
      <c r="CU151" s="26">
        <v>0</v>
      </c>
      <c r="CV151" s="26">
        <v>0</v>
      </c>
      <c r="CW151" s="27">
        <v>0</v>
      </c>
      <c r="CX151" s="36">
        <v>10</v>
      </c>
      <c r="CY151" s="26">
        <v>3065.083333333333</v>
      </c>
      <c r="CZ151" s="26">
        <v>3065.083333333333</v>
      </c>
      <c r="DA151" s="27">
        <v>15325.416666666668</v>
      </c>
      <c r="DB151" s="36">
        <v>12</v>
      </c>
      <c r="DC151" s="26">
        <v>3678.1</v>
      </c>
      <c r="DD151" s="26">
        <v>6743.1833333333325</v>
      </c>
      <c r="DE151" s="27">
        <v>11647.316666666668</v>
      </c>
      <c r="DF151" s="36">
        <v>12</v>
      </c>
      <c r="DG151" s="26">
        <v>3678.1</v>
      </c>
      <c r="DH151" s="26">
        <v>10421.283333333333</v>
      </c>
      <c r="DI151" s="27">
        <v>7969.2166666666672</v>
      </c>
      <c r="DJ151" s="36">
        <v>12</v>
      </c>
      <c r="DK151" s="26">
        <v>3678.1</v>
      </c>
      <c r="DL151" s="26">
        <v>14099.383333333333</v>
      </c>
      <c r="DM151" s="27">
        <v>4291.1166666666668</v>
      </c>
      <c r="DN151" s="36">
        <v>12</v>
      </c>
      <c r="DO151" s="26">
        <v>3678.1</v>
      </c>
      <c r="DP151" s="26">
        <v>17777.483333333334</v>
      </c>
      <c r="DQ151" s="27">
        <v>613.01666666666642</v>
      </c>
      <c r="DR151" s="36">
        <v>1.9999999999999993</v>
      </c>
      <c r="DS151" s="26">
        <v>613.01666666666642</v>
      </c>
      <c r="DT151" s="26">
        <v>18390.5</v>
      </c>
      <c r="DU151" s="27">
        <v>0</v>
      </c>
      <c r="DV151" s="36">
        <v>0</v>
      </c>
      <c r="DW151" s="26">
        <v>0</v>
      </c>
      <c r="DX151" s="26">
        <v>18390.5</v>
      </c>
      <c r="DY151" s="27">
        <v>0</v>
      </c>
      <c r="DZ151" s="36">
        <v>0</v>
      </c>
      <c r="EA151" s="26">
        <v>0</v>
      </c>
      <c r="EB151" s="26">
        <v>18390.5</v>
      </c>
      <c r="EC151" s="27">
        <v>0</v>
      </c>
      <c r="ED151" s="36">
        <v>0</v>
      </c>
      <c r="EE151" s="26">
        <v>0</v>
      </c>
      <c r="EF151" s="26">
        <v>18390.5</v>
      </c>
      <c r="EG151" s="27">
        <v>0</v>
      </c>
      <c r="EH151" s="36">
        <v>0</v>
      </c>
      <c r="EI151" s="26">
        <v>0</v>
      </c>
      <c r="EJ151" s="26">
        <v>18390.5</v>
      </c>
      <c r="EK151" s="27">
        <v>0</v>
      </c>
      <c r="EL151" s="36" cm="1">
        <f t="array" ref="EL151">+_xlfn.IFS(YEAR($A151)&gt;YEAR(EL$6),0,YEAR(EL$6)=YEAR($A151),13-MONTH($A151),AND(EK151&lt;$L151,YEAR(EL$6)=YEAR($B151)),IF(MONTH($B151)&lt;EK151/$M151,MONTH($B151),EK151/$M151),EK151&lt;$L151,EK151/$M151,YEAR(EL$6)=YEAR($B151),MONTH($B151),AND(YEAR(EL$6)&gt;YEAR($B151),NOT(ISBLANK($B151))),0,YEAR(EL$6)&gt;YEAR($A151),12,EL$6&lt;$A151,0,YEAR(EH$6)=YEAR($B151),0)</f>
        <v>0</v>
      </c>
      <c r="EM151" s="26">
        <f t="shared" si="18"/>
        <v>0</v>
      </c>
      <c r="EN151" s="26">
        <f t="shared" si="19"/>
        <v>18390.5</v>
      </c>
      <c r="EO151" s="27">
        <f t="shared" si="20"/>
        <v>0</v>
      </c>
      <c r="EP151" s="28">
        <f t="shared" si="21"/>
        <v>0</v>
      </c>
      <c r="EQ151" s="34">
        <f t="shared" si="22"/>
        <v>0</v>
      </c>
      <c r="ES151" s="21">
        <f>IFERROR(IF(VLOOKUP(D151,'DIV CHANGE'!A:D,3,FALSE)="", E151, VLOOKUP(D151,'DIV CHANGE'!A:D,3,FALSE)), E151)</f>
        <v>9</v>
      </c>
      <c r="ET151" s="21" t="str">
        <f t="shared" si="23"/>
        <v>SAME</v>
      </c>
      <c r="EU151" s="24">
        <v>42075</v>
      </c>
    </row>
    <row r="152" spans="1:151" ht="12.75">
      <c r="A152" s="29">
        <v>43647</v>
      </c>
      <c r="B152" s="24"/>
      <c r="C152" s="35">
        <v>467</v>
      </c>
      <c r="D152" s="21" t="s">
        <v>320</v>
      </c>
      <c r="E152" s="21">
        <v>1</v>
      </c>
      <c r="F152" s="21" t="s">
        <v>313</v>
      </c>
      <c r="G152" s="21" t="s">
        <v>321</v>
      </c>
      <c r="H152" s="23">
        <v>27934.55</v>
      </c>
      <c r="I152" s="22">
        <v>3</v>
      </c>
      <c r="J152" s="25">
        <v>0</v>
      </c>
      <c r="K152" s="25">
        <v>0</v>
      </c>
      <c r="L152" s="25">
        <f t="shared" si="16"/>
        <v>9311.5166666666664</v>
      </c>
      <c r="M152" s="37">
        <f t="shared" si="17"/>
        <v>775.95972222222224</v>
      </c>
      <c r="N152" s="36">
        <v>0</v>
      </c>
      <c r="O152" s="26">
        <v>0</v>
      </c>
      <c r="P152" s="26">
        <v>0</v>
      </c>
      <c r="Q152" s="27">
        <v>0</v>
      </c>
      <c r="R152" s="36">
        <v>0</v>
      </c>
      <c r="S152" s="26">
        <v>0</v>
      </c>
      <c r="T152" s="26">
        <v>0</v>
      </c>
      <c r="U152" s="27">
        <v>0</v>
      </c>
      <c r="V152" s="36">
        <v>0</v>
      </c>
      <c r="W152" s="26">
        <v>0</v>
      </c>
      <c r="X152" s="26">
        <v>0</v>
      </c>
      <c r="Y152" s="27">
        <v>0</v>
      </c>
      <c r="Z152" s="36">
        <v>0</v>
      </c>
      <c r="AA152" s="26">
        <v>0</v>
      </c>
      <c r="AB152" s="26">
        <v>0</v>
      </c>
      <c r="AC152" s="27">
        <v>0</v>
      </c>
      <c r="AD152" s="36">
        <v>0</v>
      </c>
      <c r="AE152" s="26">
        <v>0</v>
      </c>
      <c r="AF152" s="26">
        <v>0</v>
      </c>
      <c r="AG152" s="27">
        <v>0</v>
      </c>
      <c r="AH152" s="36">
        <v>0</v>
      </c>
      <c r="AI152" s="26">
        <v>0</v>
      </c>
      <c r="AJ152" s="26">
        <v>0</v>
      </c>
      <c r="AK152" s="27">
        <v>0</v>
      </c>
      <c r="AL152" s="36">
        <v>0</v>
      </c>
      <c r="AM152" s="26">
        <v>0</v>
      </c>
      <c r="AN152" s="26">
        <v>0</v>
      </c>
      <c r="AO152" s="27">
        <v>0</v>
      </c>
      <c r="AP152" s="36">
        <v>0</v>
      </c>
      <c r="AQ152" s="26">
        <v>0</v>
      </c>
      <c r="AR152" s="26">
        <v>0</v>
      </c>
      <c r="AS152" s="27">
        <v>0</v>
      </c>
      <c r="AT152" s="36">
        <v>0</v>
      </c>
      <c r="AU152" s="26">
        <v>0</v>
      </c>
      <c r="AV152" s="26">
        <v>0</v>
      </c>
      <c r="AW152" s="27">
        <v>0</v>
      </c>
      <c r="AX152" s="36">
        <v>0</v>
      </c>
      <c r="AY152" s="26">
        <v>0</v>
      </c>
      <c r="AZ152" s="26">
        <v>0</v>
      </c>
      <c r="BA152" s="27">
        <v>0</v>
      </c>
      <c r="BB152" s="36">
        <v>0</v>
      </c>
      <c r="BC152" s="26">
        <v>0</v>
      </c>
      <c r="BD152" s="26">
        <v>0</v>
      </c>
      <c r="BE152" s="27">
        <v>0</v>
      </c>
      <c r="BF152" s="36">
        <v>0</v>
      </c>
      <c r="BG152" s="26">
        <v>0</v>
      </c>
      <c r="BH152" s="26">
        <v>0</v>
      </c>
      <c r="BI152" s="27">
        <v>0</v>
      </c>
      <c r="BJ152" s="36">
        <v>0</v>
      </c>
      <c r="BK152" s="26">
        <v>0</v>
      </c>
      <c r="BL152" s="26">
        <v>0</v>
      </c>
      <c r="BM152" s="27">
        <v>0</v>
      </c>
      <c r="BN152" s="36">
        <v>0</v>
      </c>
      <c r="BO152" s="26">
        <v>0</v>
      </c>
      <c r="BP152" s="26">
        <v>0</v>
      </c>
      <c r="BQ152" s="27">
        <v>0</v>
      </c>
      <c r="BR152" s="36">
        <v>0</v>
      </c>
      <c r="BS152" s="26">
        <v>0</v>
      </c>
      <c r="BT152" s="26">
        <v>0</v>
      </c>
      <c r="BU152" s="27">
        <v>0</v>
      </c>
      <c r="BV152" s="36">
        <v>0</v>
      </c>
      <c r="BW152" s="26">
        <v>0</v>
      </c>
      <c r="BX152" s="26">
        <v>0</v>
      </c>
      <c r="BY152" s="27">
        <v>0</v>
      </c>
      <c r="BZ152" s="36">
        <v>0</v>
      </c>
      <c r="CA152" s="26">
        <v>0</v>
      </c>
      <c r="CB152" s="26">
        <v>0</v>
      </c>
      <c r="CC152" s="27">
        <v>0</v>
      </c>
      <c r="CD152" s="36">
        <v>0</v>
      </c>
      <c r="CE152" s="26">
        <v>0</v>
      </c>
      <c r="CF152" s="26">
        <v>0</v>
      </c>
      <c r="CG152" s="27">
        <v>0</v>
      </c>
      <c r="CH152" s="36">
        <v>0</v>
      </c>
      <c r="CI152" s="26">
        <v>0</v>
      </c>
      <c r="CJ152" s="26">
        <v>0</v>
      </c>
      <c r="CK152" s="27">
        <v>0</v>
      </c>
      <c r="CL152" s="36">
        <v>0</v>
      </c>
      <c r="CM152" s="26">
        <v>0</v>
      </c>
      <c r="CN152" s="26">
        <v>0</v>
      </c>
      <c r="CO152" s="27">
        <v>0</v>
      </c>
      <c r="CP152" s="36">
        <v>0</v>
      </c>
      <c r="CQ152" s="26">
        <v>0</v>
      </c>
      <c r="CR152" s="26">
        <v>0</v>
      </c>
      <c r="CS152" s="27">
        <v>0</v>
      </c>
      <c r="CT152" s="36">
        <v>0</v>
      </c>
      <c r="CU152" s="26">
        <v>0</v>
      </c>
      <c r="CV152" s="26">
        <v>0</v>
      </c>
      <c r="CW152" s="27">
        <v>0</v>
      </c>
      <c r="CX152" s="36">
        <v>0</v>
      </c>
      <c r="CY152" s="26">
        <v>0</v>
      </c>
      <c r="CZ152" s="26">
        <v>0</v>
      </c>
      <c r="DA152" s="27">
        <v>0</v>
      </c>
      <c r="DB152" s="36">
        <v>0</v>
      </c>
      <c r="DC152" s="26">
        <v>0</v>
      </c>
      <c r="DD152" s="26">
        <v>0</v>
      </c>
      <c r="DE152" s="27">
        <v>0</v>
      </c>
      <c r="DF152" s="36">
        <v>0</v>
      </c>
      <c r="DG152" s="26">
        <v>0</v>
      </c>
      <c r="DH152" s="26">
        <v>0</v>
      </c>
      <c r="DI152" s="27">
        <v>0</v>
      </c>
      <c r="DJ152" s="36">
        <v>0</v>
      </c>
      <c r="DK152" s="26">
        <v>0</v>
      </c>
      <c r="DL152" s="26">
        <v>0</v>
      </c>
      <c r="DM152" s="27">
        <v>0</v>
      </c>
      <c r="DN152" s="36">
        <v>6</v>
      </c>
      <c r="DO152" s="26">
        <v>4655.7583333333332</v>
      </c>
      <c r="DP152" s="26">
        <v>4655.7583333333332</v>
      </c>
      <c r="DQ152" s="27">
        <v>23278.791666666664</v>
      </c>
      <c r="DR152" s="36">
        <v>12</v>
      </c>
      <c r="DS152" s="26">
        <v>9311.5166666666664</v>
      </c>
      <c r="DT152" s="26">
        <v>13967.275</v>
      </c>
      <c r="DU152" s="27">
        <v>13967.275</v>
      </c>
      <c r="DV152" s="36">
        <v>12</v>
      </c>
      <c r="DW152" s="26">
        <v>9311.5166666666664</v>
      </c>
      <c r="DX152" s="26">
        <v>23278.791666666664</v>
      </c>
      <c r="DY152" s="27">
        <v>4655.758333333335</v>
      </c>
      <c r="DZ152" s="36">
        <v>6.0000000000000018</v>
      </c>
      <c r="EA152" s="26">
        <v>4655.758333333335</v>
      </c>
      <c r="EB152" s="26">
        <v>27934.55</v>
      </c>
      <c r="EC152" s="27">
        <v>0</v>
      </c>
      <c r="ED152" s="36">
        <v>0</v>
      </c>
      <c r="EE152" s="26">
        <v>0</v>
      </c>
      <c r="EF152" s="26">
        <v>27934.55</v>
      </c>
      <c r="EG152" s="27">
        <v>0</v>
      </c>
      <c r="EH152" s="36">
        <v>0</v>
      </c>
      <c r="EI152" s="26">
        <v>0</v>
      </c>
      <c r="EJ152" s="26">
        <v>27934.55</v>
      </c>
      <c r="EK152" s="27">
        <v>0</v>
      </c>
      <c r="EL152" s="36" cm="1">
        <f t="array" ref="EL152">+_xlfn.IFS(YEAR($A152)&gt;YEAR(EL$6),0,YEAR(EL$6)=YEAR($A152),13-MONTH($A152),AND(EK152&lt;$L152,YEAR(EL$6)=YEAR($B152)),IF(MONTH($B152)&lt;EK152/$M152,MONTH($B152),EK152/$M152),EK152&lt;$L152,EK152/$M152,YEAR(EL$6)=YEAR($B152),MONTH($B152),AND(YEAR(EL$6)&gt;YEAR($B152),NOT(ISBLANK($B152))),0,YEAR(EL$6)&gt;YEAR($A152),12,EL$6&lt;$A152,0,YEAR(EH$6)=YEAR($B152),0)</f>
        <v>0</v>
      </c>
      <c r="EM152" s="26">
        <f t="shared" si="18"/>
        <v>0</v>
      </c>
      <c r="EN152" s="26">
        <f t="shared" si="19"/>
        <v>27934.55</v>
      </c>
      <c r="EO152" s="27">
        <f t="shared" si="20"/>
        <v>0</v>
      </c>
      <c r="EP152" s="28">
        <f t="shared" si="21"/>
        <v>0</v>
      </c>
      <c r="EQ152" s="34">
        <f t="shared" si="22"/>
        <v>0</v>
      </c>
      <c r="ES152" s="21">
        <f>IFERROR(IF(VLOOKUP(D152,'DIV CHANGE'!A:D,3,FALSE)="", E152, VLOOKUP(D152,'DIV CHANGE'!A:D,3,FALSE)), E152)</f>
        <v>1</v>
      </c>
      <c r="ET152" s="21" t="str">
        <f t="shared" si="23"/>
        <v>SAME</v>
      </c>
      <c r="EU152" s="24">
        <v>43647</v>
      </c>
    </row>
    <row r="153" spans="1:151" ht="12.75">
      <c r="A153" s="29">
        <v>44013</v>
      </c>
      <c r="B153" s="24"/>
      <c r="C153" s="35">
        <v>569</v>
      </c>
      <c r="D153" s="21" t="s">
        <v>322</v>
      </c>
      <c r="E153" s="21">
        <v>9</v>
      </c>
      <c r="F153" s="21" t="s">
        <v>313</v>
      </c>
      <c r="G153" s="21" t="s">
        <v>323</v>
      </c>
      <c r="H153" s="23">
        <v>20000</v>
      </c>
      <c r="I153" s="22">
        <v>3</v>
      </c>
      <c r="J153" s="25">
        <v>0</v>
      </c>
      <c r="K153" s="25">
        <v>0</v>
      </c>
      <c r="L153" s="25">
        <f t="shared" si="16"/>
        <v>6666.666666666667</v>
      </c>
      <c r="M153" s="37">
        <f t="shared" si="17"/>
        <v>555.55555555555554</v>
      </c>
      <c r="N153" s="36">
        <v>0</v>
      </c>
      <c r="O153" s="26">
        <v>0</v>
      </c>
      <c r="P153" s="26">
        <v>0</v>
      </c>
      <c r="Q153" s="27">
        <v>0</v>
      </c>
      <c r="R153" s="36">
        <v>0</v>
      </c>
      <c r="S153" s="26">
        <v>0</v>
      </c>
      <c r="T153" s="26">
        <v>0</v>
      </c>
      <c r="U153" s="27">
        <v>0</v>
      </c>
      <c r="V153" s="36">
        <v>0</v>
      </c>
      <c r="W153" s="26">
        <v>0</v>
      </c>
      <c r="X153" s="26">
        <v>0</v>
      </c>
      <c r="Y153" s="27">
        <v>0</v>
      </c>
      <c r="Z153" s="36">
        <v>0</v>
      </c>
      <c r="AA153" s="26">
        <v>0</v>
      </c>
      <c r="AB153" s="26">
        <v>0</v>
      </c>
      <c r="AC153" s="27">
        <v>0</v>
      </c>
      <c r="AD153" s="36">
        <v>0</v>
      </c>
      <c r="AE153" s="26">
        <v>0</v>
      </c>
      <c r="AF153" s="26">
        <v>0</v>
      </c>
      <c r="AG153" s="27">
        <v>0</v>
      </c>
      <c r="AH153" s="36">
        <v>0</v>
      </c>
      <c r="AI153" s="26">
        <v>0</v>
      </c>
      <c r="AJ153" s="26">
        <v>0</v>
      </c>
      <c r="AK153" s="27">
        <v>0</v>
      </c>
      <c r="AL153" s="36">
        <v>0</v>
      </c>
      <c r="AM153" s="26">
        <v>0</v>
      </c>
      <c r="AN153" s="26">
        <v>0</v>
      </c>
      <c r="AO153" s="27">
        <v>0</v>
      </c>
      <c r="AP153" s="36">
        <v>0</v>
      </c>
      <c r="AQ153" s="26">
        <v>0</v>
      </c>
      <c r="AR153" s="26">
        <v>0</v>
      </c>
      <c r="AS153" s="27">
        <v>0</v>
      </c>
      <c r="AT153" s="36">
        <v>0</v>
      </c>
      <c r="AU153" s="26">
        <v>0</v>
      </c>
      <c r="AV153" s="26">
        <v>0</v>
      </c>
      <c r="AW153" s="27">
        <v>0</v>
      </c>
      <c r="AX153" s="36">
        <v>0</v>
      </c>
      <c r="AY153" s="26">
        <v>0</v>
      </c>
      <c r="AZ153" s="26">
        <v>0</v>
      </c>
      <c r="BA153" s="27">
        <v>0</v>
      </c>
      <c r="BB153" s="36">
        <v>0</v>
      </c>
      <c r="BC153" s="26">
        <v>0</v>
      </c>
      <c r="BD153" s="26">
        <v>0</v>
      </c>
      <c r="BE153" s="27">
        <v>0</v>
      </c>
      <c r="BF153" s="36">
        <v>0</v>
      </c>
      <c r="BG153" s="26">
        <v>0</v>
      </c>
      <c r="BH153" s="26">
        <v>0</v>
      </c>
      <c r="BI153" s="27">
        <v>0</v>
      </c>
      <c r="BJ153" s="36">
        <v>0</v>
      </c>
      <c r="BK153" s="26">
        <v>0</v>
      </c>
      <c r="BL153" s="26">
        <v>0</v>
      </c>
      <c r="BM153" s="27">
        <v>0</v>
      </c>
      <c r="BN153" s="36">
        <v>0</v>
      </c>
      <c r="BO153" s="26">
        <v>0</v>
      </c>
      <c r="BP153" s="26">
        <v>0</v>
      </c>
      <c r="BQ153" s="27">
        <v>0</v>
      </c>
      <c r="BR153" s="36">
        <v>0</v>
      </c>
      <c r="BS153" s="26">
        <v>0</v>
      </c>
      <c r="BT153" s="26">
        <v>0</v>
      </c>
      <c r="BU153" s="27">
        <v>0</v>
      </c>
      <c r="BV153" s="36">
        <v>0</v>
      </c>
      <c r="BW153" s="26">
        <v>0</v>
      </c>
      <c r="BX153" s="26">
        <v>0</v>
      </c>
      <c r="BY153" s="27">
        <v>0</v>
      </c>
      <c r="BZ153" s="36">
        <v>0</v>
      </c>
      <c r="CA153" s="26">
        <v>0</v>
      </c>
      <c r="CB153" s="26">
        <v>0</v>
      </c>
      <c r="CC153" s="27">
        <v>0</v>
      </c>
      <c r="CD153" s="36">
        <v>0</v>
      </c>
      <c r="CE153" s="26">
        <v>0</v>
      </c>
      <c r="CF153" s="26">
        <v>0</v>
      </c>
      <c r="CG153" s="27">
        <v>0</v>
      </c>
      <c r="CH153" s="36">
        <v>0</v>
      </c>
      <c r="CI153" s="26">
        <v>0</v>
      </c>
      <c r="CJ153" s="26">
        <v>0</v>
      </c>
      <c r="CK153" s="27">
        <v>0</v>
      </c>
      <c r="CL153" s="36">
        <v>0</v>
      </c>
      <c r="CM153" s="26">
        <v>0</v>
      </c>
      <c r="CN153" s="26">
        <v>0</v>
      </c>
      <c r="CO153" s="27">
        <v>0</v>
      </c>
      <c r="CP153" s="36">
        <v>0</v>
      </c>
      <c r="CQ153" s="26">
        <v>0</v>
      </c>
      <c r="CR153" s="26">
        <v>0</v>
      </c>
      <c r="CS153" s="27">
        <v>0</v>
      </c>
      <c r="CT153" s="36">
        <v>0</v>
      </c>
      <c r="CU153" s="26">
        <v>0</v>
      </c>
      <c r="CV153" s="26">
        <v>0</v>
      </c>
      <c r="CW153" s="27">
        <v>0</v>
      </c>
      <c r="CX153" s="36">
        <v>0</v>
      </c>
      <c r="CY153" s="26">
        <v>0</v>
      </c>
      <c r="CZ153" s="26">
        <v>0</v>
      </c>
      <c r="DA153" s="27">
        <v>0</v>
      </c>
      <c r="DB153" s="36">
        <v>0</v>
      </c>
      <c r="DC153" s="26">
        <v>0</v>
      </c>
      <c r="DD153" s="26">
        <v>0</v>
      </c>
      <c r="DE153" s="27">
        <v>0</v>
      </c>
      <c r="DF153" s="36">
        <v>0</v>
      </c>
      <c r="DG153" s="26">
        <v>0</v>
      </c>
      <c r="DH153" s="26">
        <v>0</v>
      </c>
      <c r="DI153" s="27">
        <v>0</v>
      </c>
      <c r="DJ153" s="36">
        <v>0</v>
      </c>
      <c r="DK153" s="26">
        <v>0</v>
      </c>
      <c r="DL153" s="26">
        <v>0</v>
      </c>
      <c r="DM153" s="27">
        <v>0</v>
      </c>
      <c r="DN153" s="36">
        <v>0</v>
      </c>
      <c r="DO153" s="26">
        <v>0</v>
      </c>
      <c r="DP153" s="26">
        <v>0</v>
      </c>
      <c r="DQ153" s="27">
        <v>0</v>
      </c>
      <c r="DR153" s="36">
        <v>6</v>
      </c>
      <c r="DS153" s="26">
        <v>3333.333333333333</v>
      </c>
      <c r="DT153" s="26">
        <v>3333.333333333333</v>
      </c>
      <c r="DU153" s="27">
        <v>16666.666666666668</v>
      </c>
      <c r="DV153" s="36">
        <v>12</v>
      </c>
      <c r="DW153" s="26">
        <v>6666.6666666666661</v>
      </c>
      <c r="DX153" s="26">
        <v>10000</v>
      </c>
      <c r="DY153" s="27">
        <v>10000</v>
      </c>
      <c r="DZ153" s="36">
        <v>12</v>
      </c>
      <c r="EA153" s="26">
        <v>6666.6666666666661</v>
      </c>
      <c r="EB153" s="26">
        <v>16666.666666666664</v>
      </c>
      <c r="EC153" s="27">
        <v>3333.3333333333358</v>
      </c>
      <c r="ED153" s="36">
        <v>6.0000000000000044</v>
      </c>
      <c r="EE153" s="26">
        <v>3333.3333333333358</v>
      </c>
      <c r="EF153" s="26">
        <v>20000</v>
      </c>
      <c r="EG153" s="27">
        <v>0</v>
      </c>
      <c r="EH153" s="36">
        <v>0</v>
      </c>
      <c r="EI153" s="26">
        <v>0</v>
      </c>
      <c r="EJ153" s="26">
        <v>20000</v>
      </c>
      <c r="EK153" s="27">
        <v>0</v>
      </c>
      <c r="EL153" s="36" cm="1">
        <f t="array" ref="EL153">+_xlfn.IFS(YEAR($A153)&gt;YEAR(EL$6),0,YEAR(EL$6)=YEAR($A153),13-MONTH($A153),AND(EK153&lt;$L153,YEAR(EL$6)=YEAR($B153)),IF(MONTH($B153)&lt;EK153/$M153,MONTH($B153),EK153/$M153),EK153&lt;$L153,EK153/$M153,YEAR(EL$6)=YEAR($B153),MONTH($B153),AND(YEAR(EL$6)&gt;YEAR($B153),NOT(ISBLANK($B153))),0,YEAR(EL$6)&gt;YEAR($A153),12,EL$6&lt;$A153,0,YEAR(EH$6)=YEAR($B153),0)</f>
        <v>0</v>
      </c>
      <c r="EM153" s="26">
        <f t="shared" si="18"/>
        <v>0</v>
      </c>
      <c r="EN153" s="26">
        <f t="shared" si="19"/>
        <v>20000</v>
      </c>
      <c r="EO153" s="27">
        <f t="shared" si="20"/>
        <v>0</v>
      </c>
      <c r="EP153" s="28">
        <f t="shared" si="21"/>
        <v>0</v>
      </c>
      <c r="EQ153" s="34">
        <f t="shared" si="22"/>
        <v>0</v>
      </c>
      <c r="ES153" s="21">
        <f>IFERROR(IF(VLOOKUP(D153,'DIV CHANGE'!A:D,3,FALSE)="", E153, VLOOKUP(D153,'DIV CHANGE'!A:D,3,FALSE)), E153)</f>
        <v>9</v>
      </c>
      <c r="ET153" s="21" t="str">
        <f t="shared" si="23"/>
        <v>SAME</v>
      </c>
      <c r="EU153" s="29">
        <v>44013</v>
      </c>
    </row>
    <row r="154" spans="1:151" ht="12.75">
      <c r="A154" s="29">
        <v>44013</v>
      </c>
      <c r="B154" s="24"/>
      <c r="C154" s="35">
        <v>570</v>
      </c>
      <c r="D154" s="21" t="s">
        <v>324</v>
      </c>
      <c r="E154" s="21">
        <v>9</v>
      </c>
      <c r="F154" s="21" t="s">
        <v>313</v>
      </c>
      <c r="G154" s="21" t="s">
        <v>325</v>
      </c>
      <c r="H154" s="23">
        <v>14527.15</v>
      </c>
      <c r="I154" s="22">
        <v>3</v>
      </c>
      <c r="J154" s="25">
        <v>0</v>
      </c>
      <c r="K154" s="25">
        <v>0</v>
      </c>
      <c r="L154" s="25">
        <f t="shared" si="16"/>
        <v>4842.3833333333332</v>
      </c>
      <c r="M154" s="37">
        <f t="shared" si="17"/>
        <v>403.53194444444443</v>
      </c>
      <c r="N154" s="36">
        <v>0</v>
      </c>
      <c r="O154" s="26">
        <v>0</v>
      </c>
      <c r="P154" s="26">
        <v>0</v>
      </c>
      <c r="Q154" s="27">
        <v>0</v>
      </c>
      <c r="R154" s="36">
        <v>0</v>
      </c>
      <c r="S154" s="26">
        <v>0</v>
      </c>
      <c r="T154" s="26">
        <v>0</v>
      </c>
      <c r="U154" s="27">
        <v>0</v>
      </c>
      <c r="V154" s="36">
        <v>0</v>
      </c>
      <c r="W154" s="26">
        <v>0</v>
      </c>
      <c r="X154" s="26">
        <v>0</v>
      </c>
      <c r="Y154" s="27">
        <v>0</v>
      </c>
      <c r="Z154" s="36">
        <v>0</v>
      </c>
      <c r="AA154" s="26">
        <v>0</v>
      </c>
      <c r="AB154" s="26">
        <v>0</v>
      </c>
      <c r="AC154" s="27">
        <v>0</v>
      </c>
      <c r="AD154" s="36">
        <v>0</v>
      </c>
      <c r="AE154" s="26">
        <v>0</v>
      </c>
      <c r="AF154" s="26">
        <v>0</v>
      </c>
      <c r="AG154" s="27">
        <v>0</v>
      </c>
      <c r="AH154" s="36">
        <v>0</v>
      </c>
      <c r="AI154" s="26">
        <v>0</v>
      </c>
      <c r="AJ154" s="26">
        <v>0</v>
      </c>
      <c r="AK154" s="27">
        <v>0</v>
      </c>
      <c r="AL154" s="36">
        <v>0</v>
      </c>
      <c r="AM154" s="26">
        <v>0</v>
      </c>
      <c r="AN154" s="26">
        <v>0</v>
      </c>
      <c r="AO154" s="27">
        <v>0</v>
      </c>
      <c r="AP154" s="36">
        <v>0</v>
      </c>
      <c r="AQ154" s="26">
        <v>0</v>
      </c>
      <c r="AR154" s="26">
        <v>0</v>
      </c>
      <c r="AS154" s="27">
        <v>0</v>
      </c>
      <c r="AT154" s="36">
        <v>0</v>
      </c>
      <c r="AU154" s="26">
        <v>0</v>
      </c>
      <c r="AV154" s="26">
        <v>0</v>
      </c>
      <c r="AW154" s="27">
        <v>0</v>
      </c>
      <c r="AX154" s="36">
        <v>0</v>
      </c>
      <c r="AY154" s="26">
        <v>0</v>
      </c>
      <c r="AZ154" s="26">
        <v>0</v>
      </c>
      <c r="BA154" s="27">
        <v>0</v>
      </c>
      <c r="BB154" s="36">
        <v>0</v>
      </c>
      <c r="BC154" s="26">
        <v>0</v>
      </c>
      <c r="BD154" s="26">
        <v>0</v>
      </c>
      <c r="BE154" s="27">
        <v>0</v>
      </c>
      <c r="BF154" s="36">
        <v>0</v>
      </c>
      <c r="BG154" s="26">
        <v>0</v>
      </c>
      <c r="BH154" s="26">
        <v>0</v>
      </c>
      <c r="BI154" s="27">
        <v>0</v>
      </c>
      <c r="BJ154" s="36">
        <v>0</v>
      </c>
      <c r="BK154" s="26">
        <v>0</v>
      </c>
      <c r="BL154" s="26">
        <v>0</v>
      </c>
      <c r="BM154" s="27">
        <v>0</v>
      </c>
      <c r="BN154" s="36">
        <v>0</v>
      </c>
      <c r="BO154" s="26">
        <v>0</v>
      </c>
      <c r="BP154" s="26">
        <v>0</v>
      </c>
      <c r="BQ154" s="27">
        <v>0</v>
      </c>
      <c r="BR154" s="36">
        <v>0</v>
      </c>
      <c r="BS154" s="26">
        <v>0</v>
      </c>
      <c r="BT154" s="26">
        <v>0</v>
      </c>
      <c r="BU154" s="27">
        <v>0</v>
      </c>
      <c r="BV154" s="36">
        <v>0</v>
      </c>
      <c r="BW154" s="26">
        <v>0</v>
      </c>
      <c r="BX154" s="26">
        <v>0</v>
      </c>
      <c r="BY154" s="27">
        <v>0</v>
      </c>
      <c r="BZ154" s="36">
        <v>0</v>
      </c>
      <c r="CA154" s="26">
        <v>0</v>
      </c>
      <c r="CB154" s="26">
        <v>0</v>
      </c>
      <c r="CC154" s="27">
        <v>0</v>
      </c>
      <c r="CD154" s="36">
        <v>0</v>
      </c>
      <c r="CE154" s="26">
        <v>0</v>
      </c>
      <c r="CF154" s="26">
        <v>0</v>
      </c>
      <c r="CG154" s="27">
        <v>0</v>
      </c>
      <c r="CH154" s="36">
        <v>0</v>
      </c>
      <c r="CI154" s="26">
        <v>0</v>
      </c>
      <c r="CJ154" s="26">
        <v>0</v>
      </c>
      <c r="CK154" s="27">
        <v>0</v>
      </c>
      <c r="CL154" s="36">
        <v>0</v>
      </c>
      <c r="CM154" s="26">
        <v>0</v>
      </c>
      <c r="CN154" s="26">
        <v>0</v>
      </c>
      <c r="CO154" s="27">
        <v>0</v>
      </c>
      <c r="CP154" s="36">
        <v>0</v>
      </c>
      <c r="CQ154" s="26">
        <v>0</v>
      </c>
      <c r="CR154" s="26">
        <v>0</v>
      </c>
      <c r="CS154" s="27">
        <v>0</v>
      </c>
      <c r="CT154" s="36">
        <v>0</v>
      </c>
      <c r="CU154" s="26">
        <v>0</v>
      </c>
      <c r="CV154" s="26">
        <v>0</v>
      </c>
      <c r="CW154" s="27">
        <v>0</v>
      </c>
      <c r="CX154" s="36">
        <v>0</v>
      </c>
      <c r="CY154" s="26">
        <v>0</v>
      </c>
      <c r="CZ154" s="26">
        <v>0</v>
      </c>
      <c r="DA154" s="27">
        <v>0</v>
      </c>
      <c r="DB154" s="36">
        <v>0</v>
      </c>
      <c r="DC154" s="26">
        <v>0</v>
      </c>
      <c r="DD154" s="26">
        <v>0</v>
      </c>
      <c r="DE154" s="27">
        <v>0</v>
      </c>
      <c r="DF154" s="36">
        <v>0</v>
      </c>
      <c r="DG154" s="26">
        <v>0</v>
      </c>
      <c r="DH154" s="26">
        <v>0</v>
      </c>
      <c r="DI154" s="27">
        <v>0</v>
      </c>
      <c r="DJ154" s="36">
        <v>0</v>
      </c>
      <c r="DK154" s="26">
        <v>0</v>
      </c>
      <c r="DL154" s="26">
        <v>0</v>
      </c>
      <c r="DM154" s="27">
        <v>0</v>
      </c>
      <c r="DN154" s="36">
        <v>0</v>
      </c>
      <c r="DO154" s="26">
        <v>0</v>
      </c>
      <c r="DP154" s="26">
        <v>0</v>
      </c>
      <c r="DQ154" s="27">
        <v>0</v>
      </c>
      <c r="DR154" s="36">
        <v>6</v>
      </c>
      <c r="DS154" s="26">
        <v>2421.1916666666666</v>
      </c>
      <c r="DT154" s="26">
        <v>2421.1916666666666</v>
      </c>
      <c r="DU154" s="27">
        <v>12105.958333333332</v>
      </c>
      <c r="DV154" s="36">
        <v>12</v>
      </c>
      <c r="DW154" s="26">
        <v>4842.3833333333332</v>
      </c>
      <c r="DX154" s="26">
        <v>7263.5749999999998</v>
      </c>
      <c r="DY154" s="27">
        <v>7263.5749999999998</v>
      </c>
      <c r="DZ154" s="36">
        <v>12</v>
      </c>
      <c r="EA154" s="26">
        <v>4842.3833333333332</v>
      </c>
      <c r="EB154" s="26">
        <v>12105.958333333332</v>
      </c>
      <c r="EC154" s="27">
        <v>2421.1916666666675</v>
      </c>
      <c r="ED154" s="36">
        <v>6.0000000000000027</v>
      </c>
      <c r="EE154" s="26">
        <v>2421.1916666666675</v>
      </c>
      <c r="EF154" s="26">
        <v>14527.150000000001</v>
      </c>
      <c r="EG154" s="27">
        <v>0</v>
      </c>
      <c r="EH154" s="36">
        <v>0</v>
      </c>
      <c r="EI154" s="26">
        <v>0</v>
      </c>
      <c r="EJ154" s="26">
        <v>14527.150000000001</v>
      </c>
      <c r="EK154" s="27">
        <v>0</v>
      </c>
      <c r="EL154" s="36" cm="1">
        <f t="array" ref="EL154">+_xlfn.IFS(YEAR($A154)&gt;YEAR(EL$6),0,YEAR(EL$6)=YEAR($A154),13-MONTH($A154),AND(EK154&lt;$L154,YEAR(EL$6)=YEAR($B154)),IF(MONTH($B154)&lt;EK154/$M154,MONTH($B154),EK154/$M154),EK154&lt;$L154,EK154/$M154,YEAR(EL$6)=YEAR($B154),MONTH($B154),AND(YEAR(EL$6)&gt;YEAR($B154),NOT(ISBLANK($B154))),0,YEAR(EL$6)&gt;YEAR($A154),12,EL$6&lt;$A154,0,YEAR(EH$6)=YEAR($B154),0)</f>
        <v>0</v>
      </c>
      <c r="EM154" s="26">
        <f t="shared" si="18"/>
        <v>0</v>
      </c>
      <c r="EN154" s="26">
        <f t="shared" si="19"/>
        <v>14527.150000000001</v>
      </c>
      <c r="EO154" s="27">
        <f t="shared" si="20"/>
        <v>0</v>
      </c>
      <c r="EP154" s="28">
        <f t="shared" si="21"/>
        <v>0</v>
      </c>
      <c r="EQ154" s="34">
        <f t="shared" si="22"/>
        <v>0</v>
      </c>
      <c r="ES154" s="21">
        <f>IFERROR(IF(VLOOKUP(D154,'DIV CHANGE'!A:D,3,FALSE)="", E154, VLOOKUP(D154,'DIV CHANGE'!A:D,3,FALSE)), E154)</f>
        <v>9</v>
      </c>
      <c r="ET154" s="21" t="str">
        <f t="shared" si="23"/>
        <v>SAME</v>
      </c>
      <c r="EU154" s="29">
        <v>44013</v>
      </c>
    </row>
    <row r="155" spans="1:151" ht="12.75">
      <c r="A155" s="29">
        <v>44013</v>
      </c>
      <c r="B155" s="24"/>
      <c r="C155" s="35">
        <v>590</v>
      </c>
      <c r="D155" s="21" t="s">
        <v>326</v>
      </c>
      <c r="E155" s="21">
        <v>9</v>
      </c>
      <c r="F155" s="21" t="s">
        <v>313</v>
      </c>
      <c r="G155" s="21" t="s">
        <v>327</v>
      </c>
      <c r="H155" s="23">
        <v>10533.31</v>
      </c>
      <c r="I155" s="22">
        <v>3</v>
      </c>
      <c r="J155" s="25">
        <v>0</v>
      </c>
      <c r="K155" s="25">
        <v>0</v>
      </c>
      <c r="L155" s="25">
        <f t="shared" si="16"/>
        <v>3511.103333333333</v>
      </c>
      <c r="M155" s="37">
        <f t="shared" si="17"/>
        <v>292.59194444444444</v>
      </c>
      <c r="N155" s="36">
        <v>0</v>
      </c>
      <c r="O155" s="26">
        <v>0</v>
      </c>
      <c r="P155" s="26">
        <v>0</v>
      </c>
      <c r="Q155" s="27">
        <v>0</v>
      </c>
      <c r="R155" s="36">
        <v>0</v>
      </c>
      <c r="S155" s="26">
        <v>0</v>
      </c>
      <c r="T155" s="26">
        <v>0</v>
      </c>
      <c r="U155" s="27">
        <v>0</v>
      </c>
      <c r="V155" s="36">
        <v>0</v>
      </c>
      <c r="W155" s="26">
        <v>0</v>
      </c>
      <c r="X155" s="26">
        <v>0</v>
      </c>
      <c r="Y155" s="27">
        <v>0</v>
      </c>
      <c r="Z155" s="36">
        <v>0</v>
      </c>
      <c r="AA155" s="26">
        <v>0</v>
      </c>
      <c r="AB155" s="26">
        <v>0</v>
      </c>
      <c r="AC155" s="27">
        <v>0</v>
      </c>
      <c r="AD155" s="36">
        <v>0</v>
      </c>
      <c r="AE155" s="26">
        <v>0</v>
      </c>
      <c r="AF155" s="26">
        <v>0</v>
      </c>
      <c r="AG155" s="27">
        <v>0</v>
      </c>
      <c r="AH155" s="36">
        <v>0</v>
      </c>
      <c r="AI155" s="26">
        <v>0</v>
      </c>
      <c r="AJ155" s="26">
        <v>0</v>
      </c>
      <c r="AK155" s="27">
        <v>0</v>
      </c>
      <c r="AL155" s="36">
        <v>0</v>
      </c>
      <c r="AM155" s="26">
        <v>0</v>
      </c>
      <c r="AN155" s="26">
        <v>0</v>
      </c>
      <c r="AO155" s="27">
        <v>0</v>
      </c>
      <c r="AP155" s="36">
        <v>0</v>
      </c>
      <c r="AQ155" s="26">
        <v>0</v>
      </c>
      <c r="AR155" s="26">
        <v>0</v>
      </c>
      <c r="AS155" s="27">
        <v>0</v>
      </c>
      <c r="AT155" s="36">
        <v>0</v>
      </c>
      <c r="AU155" s="26">
        <v>0</v>
      </c>
      <c r="AV155" s="26">
        <v>0</v>
      </c>
      <c r="AW155" s="27">
        <v>0</v>
      </c>
      <c r="AX155" s="36">
        <v>0</v>
      </c>
      <c r="AY155" s="26">
        <v>0</v>
      </c>
      <c r="AZ155" s="26">
        <v>0</v>
      </c>
      <c r="BA155" s="27">
        <v>0</v>
      </c>
      <c r="BB155" s="36">
        <v>0</v>
      </c>
      <c r="BC155" s="26">
        <v>0</v>
      </c>
      <c r="BD155" s="26">
        <v>0</v>
      </c>
      <c r="BE155" s="27">
        <v>0</v>
      </c>
      <c r="BF155" s="36">
        <v>0</v>
      </c>
      <c r="BG155" s="26">
        <v>0</v>
      </c>
      <c r="BH155" s="26">
        <v>0</v>
      </c>
      <c r="BI155" s="27">
        <v>0</v>
      </c>
      <c r="BJ155" s="36">
        <v>0</v>
      </c>
      <c r="BK155" s="26">
        <v>0</v>
      </c>
      <c r="BL155" s="26">
        <v>0</v>
      </c>
      <c r="BM155" s="27">
        <v>0</v>
      </c>
      <c r="BN155" s="36">
        <v>0</v>
      </c>
      <c r="BO155" s="26">
        <v>0</v>
      </c>
      <c r="BP155" s="26">
        <v>0</v>
      </c>
      <c r="BQ155" s="27">
        <v>0</v>
      </c>
      <c r="BR155" s="36">
        <v>0</v>
      </c>
      <c r="BS155" s="26">
        <v>0</v>
      </c>
      <c r="BT155" s="26">
        <v>0</v>
      </c>
      <c r="BU155" s="27">
        <v>0</v>
      </c>
      <c r="BV155" s="36">
        <v>0</v>
      </c>
      <c r="BW155" s="26">
        <v>0</v>
      </c>
      <c r="BX155" s="26">
        <v>0</v>
      </c>
      <c r="BY155" s="27">
        <v>0</v>
      </c>
      <c r="BZ155" s="36">
        <v>0</v>
      </c>
      <c r="CA155" s="26">
        <v>0</v>
      </c>
      <c r="CB155" s="26">
        <v>0</v>
      </c>
      <c r="CC155" s="27">
        <v>0</v>
      </c>
      <c r="CD155" s="36">
        <v>0</v>
      </c>
      <c r="CE155" s="26">
        <v>0</v>
      </c>
      <c r="CF155" s="26">
        <v>0</v>
      </c>
      <c r="CG155" s="27">
        <v>0</v>
      </c>
      <c r="CH155" s="36">
        <v>0</v>
      </c>
      <c r="CI155" s="26">
        <v>0</v>
      </c>
      <c r="CJ155" s="26">
        <v>0</v>
      </c>
      <c r="CK155" s="27">
        <v>0</v>
      </c>
      <c r="CL155" s="36">
        <v>0</v>
      </c>
      <c r="CM155" s="26">
        <v>0</v>
      </c>
      <c r="CN155" s="26">
        <v>0</v>
      </c>
      <c r="CO155" s="27">
        <v>0</v>
      </c>
      <c r="CP155" s="36">
        <v>0</v>
      </c>
      <c r="CQ155" s="26">
        <v>0</v>
      </c>
      <c r="CR155" s="26">
        <v>0</v>
      </c>
      <c r="CS155" s="27">
        <v>0</v>
      </c>
      <c r="CT155" s="36">
        <v>0</v>
      </c>
      <c r="CU155" s="26">
        <v>0</v>
      </c>
      <c r="CV155" s="26">
        <v>0</v>
      </c>
      <c r="CW155" s="27">
        <v>0</v>
      </c>
      <c r="CX155" s="36">
        <v>0</v>
      </c>
      <c r="CY155" s="26">
        <v>0</v>
      </c>
      <c r="CZ155" s="26">
        <v>0</v>
      </c>
      <c r="DA155" s="27">
        <v>0</v>
      </c>
      <c r="DB155" s="36">
        <v>0</v>
      </c>
      <c r="DC155" s="26">
        <v>0</v>
      </c>
      <c r="DD155" s="26">
        <v>0</v>
      </c>
      <c r="DE155" s="27">
        <v>0</v>
      </c>
      <c r="DF155" s="36">
        <v>0</v>
      </c>
      <c r="DG155" s="26">
        <v>0</v>
      </c>
      <c r="DH155" s="26">
        <v>0</v>
      </c>
      <c r="DI155" s="27">
        <v>0</v>
      </c>
      <c r="DJ155" s="36">
        <v>0</v>
      </c>
      <c r="DK155" s="26">
        <v>0</v>
      </c>
      <c r="DL155" s="26">
        <v>0</v>
      </c>
      <c r="DM155" s="27">
        <v>0</v>
      </c>
      <c r="DN155" s="36">
        <v>0</v>
      </c>
      <c r="DO155" s="26">
        <v>0</v>
      </c>
      <c r="DP155" s="26">
        <v>0</v>
      </c>
      <c r="DQ155" s="27">
        <v>0</v>
      </c>
      <c r="DR155" s="36">
        <v>6</v>
      </c>
      <c r="DS155" s="26">
        <v>1755.5516666666667</v>
      </c>
      <c r="DT155" s="26">
        <v>1755.5516666666667</v>
      </c>
      <c r="DU155" s="27">
        <v>8777.7583333333332</v>
      </c>
      <c r="DV155" s="36">
        <v>12</v>
      </c>
      <c r="DW155" s="26">
        <v>3511.1033333333335</v>
      </c>
      <c r="DX155" s="26">
        <v>5266.6550000000007</v>
      </c>
      <c r="DY155" s="27">
        <v>5266.6549999999988</v>
      </c>
      <c r="DZ155" s="36">
        <v>12</v>
      </c>
      <c r="EA155" s="26">
        <v>3511.1033333333335</v>
      </c>
      <c r="EB155" s="26">
        <v>8777.758333333335</v>
      </c>
      <c r="EC155" s="27">
        <v>1755.5516666666645</v>
      </c>
      <c r="ED155" s="36">
        <v>5.9999999999999929</v>
      </c>
      <c r="EE155" s="26">
        <v>1755.5516666666645</v>
      </c>
      <c r="EF155" s="26">
        <v>10533.31</v>
      </c>
      <c r="EG155" s="27">
        <v>0</v>
      </c>
      <c r="EH155" s="36">
        <v>0</v>
      </c>
      <c r="EI155" s="26">
        <v>0</v>
      </c>
      <c r="EJ155" s="26">
        <v>10533.31</v>
      </c>
      <c r="EK155" s="27">
        <v>0</v>
      </c>
      <c r="EL155" s="36" cm="1">
        <f t="array" ref="EL155">+_xlfn.IFS(YEAR($A155)&gt;YEAR(EL$6),0,YEAR(EL$6)=YEAR($A155),13-MONTH($A155),AND(EK155&lt;$L155,YEAR(EL$6)=YEAR($B155)),IF(MONTH($B155)&lt;EK155/$M155,MONTH($B155),EK155/$M155),EK155&lt;$L155,EK155/$M155,YEAR(EL$6)=YEAR($B155),MONTH($B155),AND(YEAR(EL$6)&gt;YEAR($B155),NOT(ISBLANK($B155))),0,YEAR(EL$6)&gt;YEAR($A155),12,EL$6&lt;$A155,0,YEAR(EH$6)=YEAR($B155),0)</f>
        <v>0</v>
      </c>
      <c r="EM155" s="26">
        <f t="shared" si="18"/>
        <v>0</v>
      </c>
      <c r="EN155" s="26">
        <f t="shared" si="19"/>
        <v>10533.31</v>
      </c>
      <c r="EO155" s="27">
        <f t="shared" si="20"/>
        <v>0</v>
      </c>
      <c r="EP155" s="28">
        <f t="shared" si="21"/>
        <v>0</v>
      </c>
      <c r="EQ155" s="34">
        <f t="shared" si="22"/>
        <v>0</v>
      </c>
      <c r="ES155" s="21">
        <f>IFERROR(IF(VLOOKUP(D155,'DIV CHANGE'!A:D,3,FALSE)="", E155, VLOOKUP(D155,'DIV CHANGE'!A:D,3,FALSE)), E155)</f>
        <v>9</v>
      </c>
      <c r="ET155" s="21" t="str">
        <f t="shared" si="23"/>
        <v>SAME</v>
      </c>
      <c r="EU155" s="29">
        <v>44013</v>
      </c>
    </row>
    <row r="156" spans="1:151" ht="12.75">
      <c r="A156" s="29">
        <v>44389</v>
      </c>
      <c r="B156" s="24"/>
      <c r="C156" s="35">
        <v>663</v>
      </c>
      <c r="D156" s="21" t="s">
        <v>328</v>
      </c>
      <c r="E156" s="21">
        <v>1</v>
      </c>
      <c r="F156" s="21" t="s">
        <v>313</v>
      </c>
      <c r="G156" s="21" t="s">
        <v>329</v>
      </c>
      <c r="H156" s="23">
        <v>2883.65</v>
      </c>
      <c r="I156" s="22">
        <v>3</v>
      </c>
      <c r="J156" s="25">
        <v>0</v>
      </c>
      <c r="K156" s="25">
        <v>0</v>
      </c>
      <c r="L156" s="25">
        <f t="shared" si="16"/>
        <v>961.2166666666667</v>
      </c>
      <c r="M156" s="37">
        <f t="shared" si="17"/>
        <v>80.101388888888891</v>
      </c>
      <c r="N156" s="36">
        <v>0</v>
      </c>
      <c r="O156" s="26">
        <v>0</v>
      </c>
      <c r="P156" s="26">
        <v>0</v>
      </c>
      <c r="Q156" s="27">
        <v>0</v>
      </c>
      <c r="R156" s="36">
        <v>0</v>
      </c>
      <c r="S156" s="26">
        <v>0</v>
      </c>
      <c r="T156" s="26">
        <v>0</v>
      </c>
      <c r="U156" s="27">
        <v>0</v>
      </c>
      <c r="V156" s="36">
        <v>0</v>
      </c>
      <c r="W156" s="26">
        <v>0</v>
      </c>
      <c r="X156" s="26">
        <v>0</v>
      </c>
      <c r="Y156" s="27">
        <v>0</v>
      </c>
      <c r="Z156" s="36">
        <v>0</v>
      </c>
      <c r="AA156" s="26">
        <v>0</v>
      </c>
      <c r="AB156" s="26">
        <v>0</v>
      </c>
      <c r="AC156" s="27">
        <v>0</v>
      </c>
      <c r="AD156" s="36">
        <v>0</v>
      </c>
      <c r="AE156" s="26">
        <v>0</v>
      </c>
      <c r="AF156" s="26">
        <v>0</v>
      </c>
      <c r="AG156" s="27">
        <v>0</v>
      </c>
      <c r="AH156" s="36">
        <v>0</v>
      </c>
      <c r="AI156" s="26">
        <v>0</v>
      </c>
      <c r="AJ156" s="26">
        <v>0</v>
      </c>
      <c r="AK156" s="27">
        <v>0</v>
      </c>
      <c r="AL156" s="36">
        <v>0</v>
      </c>
      <c r="AM156" s="26">
        <v>0</v>
      </c>
      <c r="AN156" s="26">
        <v>0</v>
      </c>
      <c r="AO156" s="27">
        <v>0</v>
      </c>
      <c r="AP156" s="36">
        <v>0</v>
      </c>
      <c r="AQ156" s="26">
        <v>0</v>
      </c>
      <c r="AR156" s="26">
        <v>0</v>
      </c>
      <c r="AS156" s="27">
        <v>0</v>
      </c>
      <c r="AT156" s="36">
        <v>0</v>
      </c>
      <c r="AU156" s="26">
        <v>0</v>
      </c>
      <c r="AV156" s="26">
        <v>0</v>
      </c>
      <c r="AW156" s="27">
        <v>0</v>
      </c>
      <c r="AX156" s="36">
        <v>0</v>
      </c>
      <c r="AY156" s="26">
        <v>0</v>
      </c>
      <c r="AZ156" s="26">
        <v>0</v>
      </c>
      <c r="BA156" s="27">
        <v>0</v>
      </c>
      <c r="BB156" s="36">
        <v>0</v>
      </c>
      <c r="BC156" s="26">
        <v>0</v>
      </c>
      <c r="BD156" s="26">
        <v>0</v>
      </c>
      <c r="BE156" s="27">
        <v>0</v>
      </c>
      <c r="BF156" s="36">
        <v>0</v>
      </c>
      <c r="BG156" s="26">
        <v>0</v>
      </c>
      <c r="BH156" s="26">
        <v>0</v>
      </c>
      <c r="BI156" s="27">
        <v>0</v>
      </c>
      <c r="BJ156" s="36">
        <v>0</v>
      </c>
      <c r="BK156" s="26">
        <v>0</v>
      </c>
      <c r="BL156" s="26">
        <v>0</v>
      </c>
      <c r="BM156" s="27">
        <v>0</v>
      </c>
      <c r="BN156" s="36">
        <v>0</v>
      </c>
      <c r="BO156" s="26">
        <v>0</v>
      </c>
      <c r="BP156" s="26">
        <v>0</v>
      </c>
      <c r="BQ156" s="27">
        <v>0</v>
      </c>
      <c r="BR156" s="36">
        <v>0</v>
      </c>
      <c r="BS156" s="26">
        <v>0</v>
      </c>
      <c r="BT156" s="26">
        <v>0</v>
      </c>
      <c r="BU156" s="27">
        <v>0</v>
      </c>
      <c r="BV156" s="36">
        <v>0</v>
      </c>
      <c r="BW156" s="26">
        <v>0</v>
      </c>
      <c r="BX156" s="26">
        <v>0</v>
      </c>
      <c r="BY156" s="27">
        <v>0</v>
      </c>
      <c r="BZ156" s="36">
        <v>0</v>
      </c>
      <c r="CA156" s="26">
        <v>0</v>
      </c>
      <c r="CB156" s="26">
        <v>0</v>
      </c>
      <c r="CC156" s="27">
        <v>0</v>
      </c>
      <c r="CD156" s="36">
        <v>0</v>
      </c>
      <c r="CE156" s="26">
        <v>0</v>
      </c>
      <c r="CF156" s="26">
        <v>0</v>
      </c>
      <c r="CG156" s="27">
        <v>0</v>
      </c>
      <c r="CH156" s="36">
        <v>0</v>
      </c>
      <c r="CI156" s="26">
        <v>0</v>
      </c>
      <c r="CJ156" s="26">
        <v>0</v>
      </c>
      <c r="CK156" s="27">
        <v>0</v>
      </c>
      <c r="CL156" s="36">
        <v>0</v>
      </c>
      <c r="CM156" s="26">
        <v>0</v>
      </c>
      <c r="CN156" s="26">
        <v>0</v>
      </c>
      <c r="CO156" s="27">
        <v>0</v>
      </c>
      <c r="CP156" s="36">
        <v>0</v>
      </c>
      <c r="CQ156" s="26">
        <v>0</v>
      </c>
      <c r="CR156" s="26">
        <v>0</v>
      </c>
      <c r="CS156" s="27">
        <v>0</v>
      </c>
      <c r="CT156" s="36">
        <v>0</v>
      </c>
      <c r="CU156" s="26">
        <v>0</v>
      </c>
      <c r="CV156" s="26">
        <v>0</v>
      </c>
      <c r="CW156" s="27">
        <v>0</v>
      </c>
      <c r="CX156" s="36">
        <v>0</v>
      </c>
      <c r="CY156" s="26">
        <v>0</v>
      </c>
      <c r="CZ156" s="26">
        <v>0</v>
      </c>
      <c r="DA156" s="27">
        <v>0</v>
      </c>
      <c r="DB156" s="36">
        <v>0</v>
      </c>
      <c r="DC156" s="26">
        <v>0</v>
      </c>
      <c r="DD156" s="26">
        <v>0</v>
      </c>
      <c r="DE156" s="27">
        <v>0</v>
      </c>
      <c r="DF156" s="36">
        <v>0</v>
      </c>
      <c r="DG156" s="26">
        <v>0</v>
      </c>
      <c r="DH156" s="26">
        <v>0</v>
      </c>
      <c r="DI156" s="27">
        <v>0</v>
      </c>
      <c r="DJ156" s="36">
        <v>0</v>
      </c>
      <c r="DK156" s="26">
        <v>0</v>
      </c>
      <c r="DL156" s="26">
        <v>0</v>
      </c>
      <c r="DM156" s="27">
        <v>0</v>
      </c>
      <c r="DN156" s="36">
        <v>0</v>
      </c>
      <c r="DO156" s="26">
        <v>0</v>
      </c>
      <c r="DP156" s="26">
        <v>0</v>
      </c>
      <c r="DQ156" s="27">
        <v>0</v>
      </c>
      <c r="DR156" s="36">
        <v>0</v>
      </c>
      <c r="DS156" s="26">
        <v>0</v>
      </c>
      <c r="DT156" s="26">
        <v>0</v>
      </c>
      <c r="DU156" s="27">
        <v>0</v>
      </c>
      <c r="DV156" s="36">
        <v>6</v>
      </c>
      <c r="DW156" s="26">
        <v>480.60833333333335</v>
      </c>
      <c r="DX156" s="26">
        <v>480.60833333333335</v>
      </c>
      <c r="DY156" s="27">
        <v>2403.041666666667</v>
      </c>
      <c r="DZ156" s="36">
        <v>12</v>
      </c>
      <c r="EA156" s="26">
        <v>961.2166666666667</v>
      </c>
      <c r="EB156" s="26">
        <v>1441.825</v>
      </c>
      <c r="EC156" s="27">
        <v>1441.825</v>
      </c>
      <c r="ED156" s="36">
        <v>12</v>
      </c>
      <c r="EE156" s="26">
        <v>961.2166666666667</v>
      </c>
      <c r="EF156" s="26">
        <v>2403.0500000000002</v>
      </c>
      <c r="EG156" s="27">
        <v>480.59999999999991</v>
      </c>
      <c r="EH156" s="36">
        <v>5.999895965183013</v>
      </c>
      <c r="EI156" s="26">
        <v>480.59999999999991</v>
      </c>
      <c r="EJ156" s="26">
        <v>2883.65</v>
      </c>
      <c r="EK156" s="27">
        <v>0</v>
      </c>
      <c r="EL156" s="36" cm="1">
        <f t="array" ref="EL156">+_xlfn.IFS(YEAR($A156)&gt;YEAR(EL$6),0,YEAR(EL$6)=YEAR($A156),13-MONTH($A156),AND(EK156&lt;$L156,YEAR(EL$6)=YEAR($B156)),IF(MONTH($B156)&lt;EK156/$M156,MONTH($B156),EK156/$M156),EK156&lt;$L156,EK156/$M156,YEAR(EL$6)=YEAR($B156),MONTH($B156),AND(YEAR(EL$6)&gt;YEAR($B156),NOT(ISBLANK($B156))),0,YEAR(EL$6)&gt;YEAR($A156),12,EL$6&lt;$A156,0,YEAR(EH$6)=YEAR($B156),0)</f>
        <v>0</v>
      </c>
      <c r="EM156" s="26">
        <f t="shared" si="18"/>
        <v>0</v>
      </c>
      <c r="EN156" s="26">
        <f t="shared" si="19"/>
        <v>2883.65</v>
      </c>
      <c r="EO156" s="27">
        <f t="shared" si="20"/>
        <v>0</v>
      </c>
      <c r="EP156" s="28">
        <f t="shared" si="21"/>
        <v>0</v>
      </c>
      <c r="EQ156" s="34">
        <f t="shared" si="22"/>
        <v>0</v>
      </c>
      <c r="ES156" s="21">
        <f>IFERROR(IF(VLOOKUP(D156,'DIV CHANGE'!A:D,3,FALSE)="", E156, VLOOKUP(D156,'DIV CHANGE'!A:D,3,FALSE)), E156)</f>
        <v>1</v>
      </c>
      <c r="ET156" s="21" t="str">
        <f t="shared" si="23"/>
        <v>SAME</v>
      </c>
      <c r="EU156" s="29">
        <v>44389</v>
      </c>
    </row>
    <row r="157" spans="1:151" ht="12.75">
      <c r="A157" s="29">
        <v>36844</v>
      </c>
      <c r="B157" s="24"/>
      <c r="C157" s="35">
        <v>18</v>
      </c>
      <c r="D157" s="21" t="s">
        <v>330</v>
      </c>
      <c r="E157" s="21">
        <v>1</v>
      </c>
      <c r="F157" s="21" t="s">
        <v>42</v>
      </c>
      <c r="G157" s="21" t="s">
        <v>331</v>
      </c>
      <c r="H157" s="55">
        <v>2750</v>
      </c>
      <c r="I157" s="22">
        <v>10</v>
      </c>
      <c r="J157" s="25">
        <v>1000</v>
      </c>
      <c r="K157" s="25">
        <v>0</v>
      </c>
      <c r="L157" s="25">
        <f t="shared" si="16"/>
        <v>175</v>
      </c>
      <c r="M157" s="37">
        <f t="shared" si="17"/>
        <v>14.583333333333334</v>
      </c>
      <c r="N157" s="36">
        <v>0</v>
      </c>
      <c r="O157" s="26">
        <v>0</v>
      </c>
      <c r="P157" s="26">
        <v>0</v>
      </c>
      <c r="Q157" s="27">
        <v>0</v>
      </c>
      <c r="R157" s="36">
        <v>0</v>
      </c>
      <c r="S157" s="26">
        <v>0</v>
      </c>
      <c r="T157" s="26">
        <v>0</v>
      </c>
      <c r="U157" s="27">
        <v>0</v>
      </c>
      <c r="V157" s="36">
        <v>0</v>
      </c>
      <c r="W157" s="26">
        <v>0</v>
      </c>
      <c r="X157" s="26">
        <v>0</v>
      </c>
      <c r="Y157" s="27">
        <v>0</v>
      </c>
      <c r="Z157" s="36">
        <v>0</v>
      </c>
      <c r="AA157" s="26">
        <v>0</v>
      </c>
      <c r="AB157" s="26">
        <v>0</v>
      </c>
      <c r="AC157" s="27">
        <v>0</v>
      </c>
      <c r="AD157" s="36">
        <v>0</v>
      </c>
      <c r="AE157" s="26">
        <v>0</v>
      </c>
      <c r="AF157" s="26">
        <v>0</v>
      </c>
      <c r="AG157" s="27">
        <v>0</v>
      </c>
      <c r="AH157" s="36">
        <v>0</v>
      </c>
      <c r="AI157" s="26">
        <v>0</v>
      </c>
      <c r="AJ157" s="26">
        <v>0</v>
      </c>
      <c r="AK157" s="27">
        <v>0</v>
      </c>
      <c r="AL157" s="36">
        <v>0</v>
      </c>
      <c r="AM157" s="26">
        <v>0</v>
      </c>
      <c r="AN157" s="26">
        <v>0</v>
      </c>
      <c r="AO157" s="27">
        <v>0</v>
      </c>
      <c r="AP157" s="36">
        <v>2</v>
      </c>
      <c r="AQ157" s="26">
        <v>29.166666666666668</v>
      </c>
      <c r="AR157" s="26">
        <v>29.166666666666668</v>
      </c>
      <c r="AS157" s="27">
        <v>1720.8333333333333</v>
      </c>
      <c r="AT157" s="36">
        <v>12</v>
      </c>
      <c r="AU157" s="26">
        <v>175</v>
      </c>
      <c r="AV157" s="26">
        <v>204.16666666666666</v>
      </c>
      <c r="AW157" s="27">
        <v>1545.8333333333333</v>
      </c>
      <c r="AX157" s="36">
        <v>12</v>
      </c>
      <c r="AY157" s="26">
        <v>175</v>
      </c>
      <c r="AZ157" s="26">
        <v>379.16666666666663</v>
      </c>
      <c r="BA157" s="27">
        <v>1370.8333333333335</v>
      </c>
      <c r="BB157" s="36">
        <v>12</v>
      </c>
      <c r="BC157" s="26">
        <v>175</v>
      </c>
      <c r="BD157" s="26">
        <v>554.16666666666663</v>
      </c>
      <c r="BE157" s="27">
        <v>1195.8333333333335</v>
      </c>
      <c r="BF157" s="36">
        <v>12</v>
      </c>
      <c r="BG157" s="26">
        <v>175</v>
      </c>
      <c r="BH157" s="26">
        <v>729.16666666666663</v>
      </c>
      <c r="BI157" s="27">
        <v>1020.8333333333334</v>
      </c>
      <c r="BJ157" s="36">
        <v>12</v>
      </c>
      <c r="BK157" s="26">
        <v>175</v>
      </c>
      <c r="BL157" s="26">
        <v>904.16666666666663</v>
      </c>
      <c r="BM157" s="27">
        <v>845.83333333333337</v>
      </c>
      <c r="BN157" s="36">
        <v>12</v>
      </c>
      <c r="BO157" s="26">
        <v>175</v>
      </c>
      <c r="BP157" s="26">
        <v>1079.1666666666665</v>
      </c>
      <c r="BQ157" s="27">
        <v>670.83333333333348</v>
      </c>
      <c r="BR157" s="36">
        <v>12</v>
      </c>
      <c r="BS157" s="26">
        <v>175</v>
      </c>
      <c r="BT157" s="26">
        <v>1254.1666666666665</v>
      </c>
      <c r="BU157" s="27">
        <v>495.83333333333348</v>
      </c>
      <c r="BV157" s="36">
        <v>12</v>
      </c>
      <c r="BW157" s="26">
        <v>175</v>
      </c>
      <c r="BX157" s="26">
        <v>1429.1666666666665</v>
      </c>
      <c r="BY157" s="27">
        <v>320.83333333333348</v>
      </c>
      <c r="BZ157" s="36">
        <v>12</v>
      </c>
      <c r="CA157" s="26">
        <v>175</v>
      </c>
      <c r="CB157" s="26">
        <v>1604.1666666666665</v>
      </c>
      <c r="CC157" s="27">
        <v>145.83333333333348</v>
      </c>
      <c r="CD157" s="36">
        <v>10.000000000000011</v>
      </c>
      <c r="CE157" s="26">
        <v>145.83333333333348</v>
      </c>
      <c r="CF157" s="26">
        <v>1750</v>
      </c>
      <c r="CG157" s="27">
        <v>0</v>
      </c>
      <c r="CH157" s="36">
        <v>0</v>
      </c>
      <c r="CI157" s="26">
        <v>0</v>
      </c>
      <c r="CJ157" s="26">
        <v>1750</v>
      </c>
      <c r="CK157" s="27">
        <v>0</v>
      </c>
      <c r="CL157" s="36">
        <v>0</v>
      </c>
      <c r="CM157" s="26">
        <v>0</v>
      </c>
      <c r="CN157" s="26">
        <v>1750</v>
      </c>
      <c r="CO157" s="27">
        <v>0</v>
      </c>
      <c r="CP157" s="36">
        <v>0</v>
      </c>
      <c r="CQ157" s="26">
        <v>0</v>
      </c>
      <c r="CR157" s="26">
        <v>1750</v>
      </c>
      <c r="CS157" s="27">
        <v>0</v>
      </c>
      <c r="CT157" s="36">
        <v>0</v>
      </c>
      <c r="CU157" s="26">
        <v>0</v>
      </c>
      <c r="CV157" s="26">
        <v>1750</v>
      </c>
      <c r="CW157" s="27">
        <v>0</v>
      </c>
      <c r="CX157" s="36">
        <v>0</v>
      </c>
      <c r="CY157" s="26">
        <v>0</v>
      </c>
      <c r="CZ157" s="26">
        <v>1750</v>
      </c>
      <c r="DA157" s="27">
        <v>0</v>
      </c>
      <c r="DB157" s="36">
        <v>0</v>
      </c>
      <c r="DC157" s="26">
        <v>0</v>
      </c>
      <c r="DD157" s="26">
        <v>1750</v>
      </c>
      <c r="DE157" s="27">
        <v>0</v>
      </c>
      <c r="DF157" s="36">
        <v>0</v>
      </c>
      <c r="DG157" s="26">
        <v>0</v>
      </c>
      <c r="DH157" s="26">
        <v>1750</v>
      </c>
      <c r="DI157" s="27">
        <v>0</v>
      </c>
      <c r="DJ157" s="36">
        <v>0</v>
      </c>
      <c r="DK157" s="26">
        <v>0</v>
      </c>
      <c r="DL157" s="26">
        <v>1750</v>
      </c>
      <c r="DM157" s="27">
        <v>0</v>
      </c>
      <c r="DN157" s="36">
        <v>0</v>
      </c>
      <c r="DO157" s="26">
        <v>0</v>
      </c>
      <c r="DP157" s="26">
        <v>1750</v>
      </c>
      <c r="DQ157" s="27">
        <v>0</v>
      </c>
      <c r="DR157" s="36">
        <v>0</v>
      </c>
      <c r="DS157" s="26">
        <v>0</v>
      </c>
      <c r="DT157" s="26">
        <v>1750</v>
      </c>
      <c r="DU157" s="27">
        <v>0</v>
      </c>
      <c r="DV157" s="36">
        <v>0</v>
      </c>
      <c r="DW157" s="26">
        <v>0</v>
      </c>
      <c r="DX157" s="26">
        <v>1750</v>
      </c>
      <c r="DY157" s="27">
        <v>0</v>
      </c>
      <c r="DZ157" s="36">
        <v>0</v>
      </c>
      <c r="EA157" s="26">
        <v>0</v>
      </c>
      <c r="EB157" s="26">
        <v>1750</v>
      </c>
      <c r="EC157" s="27">
        <v>0</v>
      </c>
      <c r="ED157" s="36">
        <v>0</v>
      </c>
      <c r="EE157" s="26">
        <v>0</v>
      </c>
      <c r="EF157" s="26">
        <v>1750</v>
      </c>
      <c r="EG157" s="27">
        <v>0</v>
      </c>
      <c r="EH157" s="36">
        <v>0</v>
      </c>
      <c r="EI157" s="26">
        <v>0</v>
      </c>
      <c r="EJ157" s="26">
        <v>1750</v>
      </c>
      <c r="EK157" s="27">
        <v>0</v>
      </c>
      <c r="EL157" s="36" cm="1">
        <f t="array" ref="EL157">+_xlfn.IFS(YEAR($A157)&gt;YEAR(EL$6),0,YEAR(EL$6)=YEAR($A157),13-MONTH($A157),AND(EK157&lt;$L157,YEAR(EL$6)=YEAR($B157)),IF(MONTH($B157)&lt;EK157/$M157,MONTH($B157),EK157/$M157),EK157&lt;$L157,EK157/$M157,YEAR(EL$6)=YEAR($B157),MONTH($B157),AND(YEAR(EL$6)&gt;YEAR($B157),NOT(ISBLANK($B157))),0,YEAR(EL$6)&gt;YEAR($A157),12,EL$6&lt;$A157,0,YEAR(EH$6)=YEAR($B157),0)</f>
        <v>0</v>
      </c>
      <c r="EM157" s="26">
        <f t="shared" si="18"/>
        <v>0</v>
      </c>
      <c r="EN157" s="26">
        <f t="shared" si="19"/>
        <v>1750</v>
      </c>
      <c r="EO157" s="27">
        <f t="shared" si="20"/>
        <v>0</v>
      </c>
      <c r="EP157" s="28">
        <f t="shared" si="21"/>
        <v>0</v>
      </c>
      <c r="EQ157" s="34">
        <f t="shared" si="22"/>
        <v>0</v>
      </c>
      <c r="ES157" s="21">
        <f>IFERROR(IF(VLOOKUP(D157,'DIV CHANGE'!A:D,3,FALSE)="", E157, VLOOKUP(D157,'DIV CHANGE'!A:D,3,FALSE)), E157)</f>
        <v>1</v>
      </c>
      <c r="ET157" s="21" t="str">
        <f t="shared" si="23"/>
        <v>SAME</v>
      </c>
      <c r="EU157" s="24">
        <v>36844</v>
      </c>
    </row>
    <row r="158" spans="1:151" ht="12.75">
      <c r="A158" s="29">
        <v>36256</v>
      </c>
      <c r="B158" s="24"/>
      <c r="C158" s="35">
        <v>12</v>
      </c>
      <c r="D158" s="21" t="s">
        <v>332</v>
      </c>
      <c r="E158" s="21">
        <v>1</v>
      </c>
      <c r="F158" s="21" t="s">
        <v>42</v>
      </c>
      <c r="G158" s="21" t="s">
        <v>333</v>
      </c>
      <c r="H158" s="55">
        <v>3990</v>
      </c>
      <c r="I158" s="22">
        <v>15</v>
      </c>
      <c r="J158" s="25">
        <v>1000</v>
      </c>
      <c r="K158" s="25">
        <v>0</v>
      </c>
      <c r="L158" s="25">
        <f t="shared" si="16"/>
        <v>199.33333333333334</v>
      </c>
      <c r="M158" s="37">
        <f t="shared" si="17"/>
        <v>16.611111111111111</v>
      </c>
      <c r="N158" s="36">
        <v>0</v>
      </c>
      <c r="O158" s="26">
        <v>0</v>
      </c>
      <c r="P158" s="26">
        <v>0</v>
      </c>
      <c r="Q158" s="27">
        <v>0</v>
      </c>
      <c r="R158" s="36">
        <v>0</v>
      </c>
      <c r="S158" s="26">
        <v>0</v>
      </c>
      <c r="T158" s="26">
        <v>0</v>
      </c>
      <c r="U158" s="27">
        <v>0</v>
      </c>
      <c r="V158" s="36">
        <v>0</v>
      </c>
      <c r="W158" s="26">
        <v>0</v>
      </c>
      <c r="X158" s="26">
        <v>0</v>
      </c>
      <c r="Y158" s="27">
        <v>0</v>
      </c>
      <c r="Z158" s="36">
        <v>0</v>
      </c>
      <c r="AA158" s="26">
        <v>0</v>
      </c>
      <c r="AB158" s="26">
        <v>0</v>
      </c>
      <c r="AC158" s="27">
        <v>0</v>
      </c>
      <c r="AD158" s="36">
        <v>0</v>
      </c>
      <c r="AE158" s="26">
        <v>0</v>
      </c>
      <c r="AF158" s="26">
        <v>0</v>
      </c>
      <c r="AG158" s="27">
        <v>0</v>
      </c>
      <c r="AH158" s="36">
        <v>0</v>
      </c>
      <c r="AI158" s="26">
        <v>0</v>
      </c>
      <c r="AJ158" s="26">
        <v>0</v>
      </c>
      <c r="AK158" s="27">
        <v>0</v>
      </c>
      <c r="AL158" s="36">
        <v>9</v>
      </c>
      <c r="AM158" s="26">
        <v>149.5</v>
      </c>
      <c r="AN158" s="26">
        <v>149.5</v>
      </c>
      <c r="AO158" s="27">
        <v>2840.5</v>
      </c>
      <c r="AP158" s="36">
        <v>12</v>
      </c>
      <c r="AQ158" s="26">
        <v>199.33333333333331</v>
      </c>
      <c r="AR158" s="26">
        <v>348.83333333333331</v>
      </c>
      <c r="AS158" s="27">
        <v>2641.1666666666665</v>
      </c>
      <c r="AT158" s="36">
        <v>12</v>
      </c>
      <c r="AU158" s="26">
        <v>199.33333333333331</v>
      </c>
      <c r="AV158" s="26">
        <v>548.16666666666663</v>
      </c>
      <c r="AW158" s="27">
        <v>2441.8333333333335</v>
      </c>
      <c r="AX158" s="36">
        <v>12</v>
      </c>
      <c r="AY158" s="26">
        <v>199.33333333333331</v>
      </c>
      <c r="AZ158" s="26">
        <v>747.5</v>
      </c>
      <c r="BA158" s="27">
        <v>2242.5</v>
      </c>
      <c r="BB158" s="36">
        <v>12</v>
      </c>
      <c r="BC158" s="26">
        <v>199.33333333333331</v>
      </c>
      <c r="BD158" s="26">
        <v>946.83333333333326</v>
      </c>
      <c r="BE158" s="27">
        <v>2043.1666666666667</v>
      </c>
      <c r="BF158" s="36">
        <v>12</v>
      </c>
      <c r="BG158" s="26">
        <v>199.33333333333331</v>
      </c>
      <c r="BH158" s="26">
        <v>1146.1666666666665</v>
      </c>
      <c r="BI158" s="27">
        <v>1843.8333333333335</v>
      </c>
      <c r="BJ158" s="36">
        <v>12</v>
      </c>
      <c r="BK158" s="26">
        <v>199.33333333333331</v>
      </c>
      <c r="BL158" s="26">
        <v>1345.4999999999998</v>
      </c>
      <c r="BM158" s="27">
        <v>1644.5000000000002</v>
      </c>
      <c r="BN158" s="36">
        <v>12</v>
      </c>
      <c r="BO158" s="26">
        <v>199.33333333333331</v>
      </c>
      <c r="BP158" s="26">
        <v>1544.833333333333</v>
      </c>
      <c r="BQ158" s="27">
        <v>1445.166666666667</v>
      </c>
      <c r="BR158" s="36">
        <v>12</v>
      </c>
      <c r="BS158" s="26">
        <v>199.33333333333331</v>
      </c>
      <c r="BT158" s="26">
        <v>1744.1666666666663</v>
      </c>
      <c r="BU158" s="27">
        <v>1245.8333333333337</v>
      </c>
      <c r="BV158" s="36">
        <v>12</v>
      </c>
      <c r="BW158" s="26">
        <v>199.33333333333331</v>
      </c>
      <c r="BX158" s="26">
        <v>1943.4999999999995</v>
      </c>
      <c r="BY158" s="27">
        <v>1046.5000000000005</v>
      </c>
      <c r="BZ158" s="36">
        <v>12</v>
      </c>
      <c r="CA158" s="26">
        <v>199.33333333333331</v>
      </c>
      <c r="CB158" s="26">
        <v>2142.833333333333</v>
      </c>
      <c r="CC158" s="27">
        <v>847.16666666666697</v>
      </c>
      <c r="CD158" s="36">
        <v>12</v>
      </c>
      <c r="CE158" s="26">
        <v>199.33333333333331</v>
      </c>
      <c r="CF158" s="26">
        <v>2342.1666666666665</v>
      </c>
      <c r="CG158" s="27">
        <v>647.83333333333348</v>
      </c>
      <c r="CH158" s="36">
        <v>12</v>
      </c>
      <c r="CI158" s="26">
        <v>199.33333333333331</v>
      </c>
      <c r="CJ158" s="26">
        <v>2541.5</v>
      </c>
      <c r="CK158" s="27">
        <v>448.5</v>
      </c>
      <c r="CL158" s="36">
        <v>12</v>
      </c>
      <c r="CM158" s="26">
        <v>199.33333333333331</v>
      </c>
      <c r="CN158" s="26">
        <v>2740.8333333333335</v>
      </c>
      <c r="CO158" s="27">
        <v>249.16666666666652</v>
      </c>
      <c r="CP158" s="36">
        <v>12</v>
      </c>
      <c r="CQ158" s="26">
        <v>199.33333333333331</v>
      </c>
      <c r="CR158" s="26">
        <v>2940.166666666667</v>
      </c>
      <c r="CS158" s="27">
        <v>49.83333333333303</v>
      </c>
      <c r="CT158" s="36">
        <v>2.9999999999999818</v>
      </c>
      <c r="CU158" s="26">
        <v>49.83333333333303</v>
      </c>
      <c r="CV158" s="26">
        <v>2990</v>
      </c>
      <c r="CW158" s="27">
        <v>0</v>
      </c>
      <c r="CX158" s="36">
        <v>0</v>
      </c>
      <c r="CY158" s="26">
        <v>0</v>
      </c>
      <c r="CZ158" s="26">
        <v>2990</v>
      </c>
      <c r="DA158" s="27">
        <v>0</v>
      </c>
      <c r="DB158" s="36">
        <v>0</v>
      </c>
      <c r="DC158" s="26">
        <v>0</v>
      </c>
      <c r="DD158" s="26">
        <v>2990</v>
      </c>
      <c r="DE158" s="27">
        <v>0</v>
      </c>
      <c r="DF158" s="36">
        <v>0</v>
      </c>
      <c r="DG158" s="26">
        <v>0</v>
      </c>
      <c r="DH158" s="26">
        <v>2990</v>
      </c>
      <c r="DI158" s="27">
        <v>0</v>
      </c>
      <c r="DJ158" s="36">
        <v>0</v>
      </c>
      <c r="DK158" s="26">
        <v>0</v>
      </c>
      <c r="DL158" s="26">
        <v>2990</v>
      </c>
      <c r="DM158" s="27">
        <v>0</v>
      </c>
      <c r="DN158" s="36">
        <v>0</v>
      </c>
      <c r="DO158" s="26">
        <v>0</v>
      </c>
      <c r="DP158" s="26">
        <v>2990</v>
      </c>
      <c r="DQ158" s="27">
        <v>0</v>
      </c>
      <c r="DR158" s="36">
        <v>0</v>
      </c>
      <c r="DS158" s="26">
        <v>0</v>
      </c>
      <c r="DT158" s="26">
        <v>2990</v>
      </c>
      <c r="DU158" s="27">
        <v>0</v>
      </c>
      <c r="DV158" s="36">
        <v>0</v>
      </c>
      <c r="DW158" s="26">
        <v>0</v>
      </c>
      <c r="DX158" s="26">
        <v>2990</v>
      </c>
      <c r="DY158" s="27">
        <v>0</v>
      </c>
      <c r="DZ158" s="36">
        <v>0</v>
      </c>
      <c r="EA158" s="26">
        <v>0</v>
      </c>
      <c r="EB158" s="26">
        <v>2990</v>
      </c>
      <c r="EC158" s="27">
        <v>0</v>
      </c>
      <c r="ED158" s="36">
        <v>0</v>
      </c>
      <c r="EE158" s="26">
        <v>0</v>
      </c>
      <c r="EF158" s="26">
        <v>2990</v>
      </c>
      <c r="EG158" s="27">
        <v>0</v>
      </c>
      <c r="EH158" s="36">
        <v>0</v>
      </c>
      <c r="EI158" s="26">
        <v>0</v>
      </c>
      <c r="EJ158" s="26">
        <v>2990</v>
      </c>
      <c r="EK158" s="27">
        <v>0</v>
      </c>
      <c r="EL158" s="36" cm="1">
        <f t="array" ref="EL158">+_xlfn.IFS(YEAR($A158)&gt;YEAR(EL$6),0,YEAR(EL$6)=YEAR($A158),13-MONTH($A158),AND(EK158&lt;$L158,YEAR(EL$6)=YEAR($B158)),IF(MONTH($B158)&lt;EK158/$M158,MONTH($B158),EK158/$M158),EK158&lt;$L158,EK158/$M158,YEAR(EL$6)=YEAR($B158),MONTH($B158),AND(YEAR(EL$6)&gt;YEAR($B158),NOT(ISBLANK($B158))),0,YEAR(EL$6)&gt;YEAR($A158),12,EL$6&lt;$A158,0,YEAR(EH$6)=YEAR($B158),0)</f>
        <v>0</v>
      </c>
      <c r="EM158" s="26">
        <f t="shared" si="18"/>
        <v>0</v>
      </c>
      <c r="EN158" s="26">
        <f t="shared" si="19"/>
        <v>2990</v>
      </c>
      <c r="EO158" s="27">
        <f t="shared" si="20"/>
        <v>0</v>
      </c>
      <c r="EP158" s="28">
        <f t="shared" si="21"/>
        <v>0</v>
      </c>
      <c r="EQ158" s="34">
        <f t="shared" si="22"/>
        <v>0</v>
      </c>
      <c r="ES158" s="21">
        <f>IFERROR(IF(VLOOKUP(D158,'DIV CHANGE'!A:D,3,FALSE)="", E158, VLOOKUP(D158,'DIV CHANGE'!A:D,3,FALSE)), E158)</f>
        <v>1</v>
      </c>
      <c r="ET158" s="21" t="str">
        <f t="shared" si="23"/>
        <v>SAME</v>
      </c>
      <c r="EU158" s="24">
        <v>36256</v>
      </c>
    </row>
    <row r="159" spans="1:151" ht="12.75">
      <c r="A159" s="29">
        <v>35276</v>
      </c>
      <c r="B159" s="24"/>
      <c r="C159" s="35">
        <v>5</v>
      </c>
      <c r="D159" s="21" t="s">
        <v>334</v>
      </c>
      <c r="E159" s="21">
        <v>1</v>
      </c>
      <c r="F159" s="21" t="s">
        <v>42</v>
      </c>
      <c r="G159" s="21" t="s">
        <v>335</v>
      </c>
      <c r="H159" s="55">
        <v>1200</v>
      </c>
      <c r="I159" s="22">
        <v>7</v>
      </c>
      <c r="J159" s="25">
        <v>300</v>
      </c>
      <c r="K159" s="25">
        <v>0</v>
      </c>
      <c r="L159" s="25">
        <f t="shared" si="16"/>
        <v>128.57142857142858</v>
      </c>
      <c r="M159" s="37">
        <f t="shared" si="17"/>
        <v>10.714285714285715</v>
      </c>
      <c r="N159" s="36">
        <v>0</v>
      </c>
      <c r="O159" s="26">
        <v>0</v>
      </c>
      <c r="P159" s="26">
        <v>0</v>
      </c>
      <c r="Q159" s="27">
        <v>0</v>
      </c>
      <c r="R159" s="36">
        <v>0</v>
      </c>
      <c r="S159" s="26">
        <v>0</v>
      </c>
      <c r="T159" s="26">
        <v>0</v>
      </c>
      <c r="U159" s="27">
        <v>0</v>
      </c>
      <c r="V159" s="36">
        <v>0</v>
      </c>
      <c r="W159" s="26">
        <v>0</v>
      </c>
      <c r="X159" s="26">
        <v>0</v>
      </c>
      <c r="Y159" s="27">
        <v>0</v>
      </c>
      <c r="Z159" s="36">
        <v>6</v>
      </c>
      <c r="AA159" s="26">
        <v>64.285714285714292</v>
      </c>
      <c r="AB159" s="26">
        <v>64.285714285714292</v>
      </c>
      <c r="AC159" s="27">
        <v>835.71428571428567</v>
      </c>
      <c r="AD159" s="36">
        <v>12</v>
      </c>
      <c r="AE159" s="26">
        <v>128.57142857142858</v>
      </c>
      <c r="AF159" s="26">
        <v>192.85714285714289</v>
      </c>
      <c r="AG159" s="27">
        <v>707.14285714285711</v>
      </c>
      <c r="AH159" s="36">
        <v>12</v>
      </c>
      <c r="AI159" s="26">
        <v>128.57142857142858</v>
      </c>
      <c r="AJ159" s="26">
        <v>321.42857142857144</v>
      </c>
      <c r="AK159" s="27">
        <v>578.57142857142856</v>
      </c>
      <c r="AL159" s="36">
        <v>12</v>
      </c>
      <c r="AM159" s="26">
        <v>128.57142857142858</v>
      </c>
      <c r="AN159" s="26">
        <v>450</v>
      </c>
      <c r="AO159" s="27">
        <v>450</v>
      </c>
      <c r="AP159" s="36">
        <v>12</v>
      </c>
      <c r="AQ159" s="26">
        <v>128.57142857142858</v>
      </c>
      <c r="AR159" s="26">
        <v>578.57142857142856</v>
      </c>
      <c r="AS159" s="27">
        <v>321.42857142857144</v>
      </c>
      <c r="AT159" s="36">
        <v>12</v>
      </c>
      <c r="AU159" s="26">
        <v>128.57142857142858</v>
      </c>
      <c r="AV159" s="26">
        <v>707.14285714285711</v>
      </c>
      <c r="AW159" s="27">
        <v>192.85714285714289</v>
      </c>
      <c r="AX159" s="36">
        <v>12</v>
      </c>
      <c r="AY159" s="26">
        <v>128.57142857142858</v>
      </c>
      <c r="AZ159" s="26">
        <v>835.71428571428567</v>
      </c>
      <c r="BA159" s="27">
        <v>64.285714285714334</v>
      </c>
      <c r="BB159" s="36">
        <v>6.0000000000000036</v>
      </c>
      <c r="BC159" s="26">
        <v>64.285714285714334</v>
      </c>
      <c r="BD159" s="26">
        <v>900</v>
      </c>
      <c r="BE159" s="27">
        <v>0</v>
      </c>
      <c r="BF159" s="36">
        <v>0</v>
      </c>
      <c r="BG159" s="26">
        <v>0</v>
      </c>
      <c r="BH159" s="26">
        <v>900</v>
      </c>
      <c r="BI159" s="27">
        <v>0</v>
      </c>
      <c r="BJ159" s="36">
        <v>0</v>
      </c>
      <c r="BK159" s="26">
        <v>0</v>
      </c>
      <c r="BL159" s="26">
        <v>900</v>
      </c>
      <c r="BM159" s="27">
        <v>0</v>
      </c>
      <c r="BN159" s="36">
        <v>0</v>
      </c>
      <c r="BO159" s="26">
        <v>0</v>
      </c>
      <c r="BP159" s="26">
        <v>900</v>
      </c>
      <c r="BQ159" s="27">
        <v>0</v>
      </c>
      <c r="BR159" s="36">
        <v>0</v>
      </c>
      <c r="BS159" s="26">
        <v>0</v>
      </c>
      <c r="BT159" s="26">
        <v>900</v>
      </c>
      <c r="BU159" s="27">
        <v>0</v>
      </c>
      <c r="BV159" s="36">
        <v>0</v>
      </c>
      <c r="BW159" s="26">
        <v>0</v>
      </c>
      <c r="BX159" s="26">
        <v>900</v>
      </c>
      <c r="BY159" s="27">
        <v>0</v>
      </c>
      <c r="BZ159" s="36">
        <v>0</v>
      </c>
      <c r="CA159" s="26">
        <v>0</v>
      </c>
      <c r="CB159" s="26">
        <v>900</v>
      </c>
      <c r="CC159" s="27">
        <v>0</v>
      </c>
      <c r="CD159" s="36">
        <v>0</v>
      </c>
      <c r="CE159" s="26">
        <v>0</v>
      </c>
      <c r="CF159" s="26">
        <v>900</v>
      </c>
      <c r="CG159" s="27">
        <v>0</v>
      </c>
      <c r="CH159" s="36">
        <v>0</v>
      </c>
      <c r="CI159" s="26">
        <v>0</v>
      </c>
      <c r="CJ159" s="26">
        <v>900</v>
      </c>
      <c r="CK159" s="27">
        <v>0</v>
      </c>
      <c r="CL159" s="36">
        <v>0</v>
      </c>
      <c r="CM159" s="26">
        <v>0</v>
      </c>
      <c r="CN159" s="26">
        <v>900</v>
      </c>
      <c r="CO159" s="27">
        <v>0</v>
      </c>
      <c r="CP159" s="36">
        <v>0</v>
      </c>
      <c r="CQ159" s="26">
        <v>0</v>
      </c>
      <c r="CR159" s="26">
        <v>900</v>
      </c>
      <c r="CS159" s="27">
        <v>0</v>
      </c>
      <c r="CT159" s="36">
        <v>0</v>
      </c>
      <c r="CU159" s="26">
        <v>0</v>
      </c>
      <c r="CV159" s="26">
        <v>900</v>
      </c>
      <c r="CW159" s="27">
        <v>0</v>
      </c>
      <c r="CX159" s="36">
        <v>0</v>
      </c>
      <c r="CY159" s="26">
        <v>0</v>
      </c>
      <c r="CZ159" s="26">
        <v>900</v>
      </c>
      <c r="DA159" s="27">
        <v>0</v>
      </c>
      <c r="DB159" s="36">
        <v>0</v>
      </c>
      <c r="DC159" s="26">
        <v>0</v>
      </c>
      <c r="DD159" s="26">
        <v>900</v>
      </c>
      <c r="DE159" s="27">
        <v>0</v>
      </c>
      <c r="DF159" s="36">
        <v>0</v>
      </c>
      <c r="DG159" s="26">
        <v>0</v>
      </c>
      <c r="DH159" s="26">
        <v>900</v>
      </c>
      <c r="DI159" s="27">
        <v>0</v>
      </c>
      <c r="DJ159" s="36">
        <v>0</v>
      </c>
      <c r="DK159" s="26">
        <v>0</v>
      </c>
      <c r="DL159" s="26">
        <v>900</v>
      </c>
      <c r="DM159" s="27">
        <v>0</v>
      </c>
      <c r="DN159" s="36">
        <v>0</v>
      </c>
      <c r="DO159" s="26">
        <v>0</v>
      </c>
      <c r="DP159" s="26">
        <v>900</v>
      </c>
      <c r="DQ159" s="27">
        <v>0</v>
      </c>
      <c r="DR159" s="36">
        <v>0</v>
      </c>
      <c r="DS159" s="26">
        <v>0</v>
      </c>
      <c r="DT159" s="26">
        <v>900</v>
      </c>
      <c r="DU159" s="27">
        <v>0</v>
      </c>
      <c r="DV159" s="36">
        <v>0</v>
      </c>
      <c r="DW159" s="26">
        <v>0</v>
      </c>
      <c r="DX159" s="26">
        <v>900</v>
      </c>
      <c r="DY159" s="27">
        <v>0</v>
      </c>
      <c r="DZ159" s="36">
        <v>0</v>
      </c>
      <c r="EA159" s="26">
        <v>0</v>
      </c>
      <c r="EB159" s="26">
        <v>900</v>
      </c>
      <c r="EC159" s="27">
        <v>0</v>
      </c>
      <c r="ED159" s="36">
        <v>0</v>
      </c>
      <c r="EE159" s="26">
        <v>0</v>
      </c>
      <c r="EF159" s="26">
        <v>900</v>
      </c>
      <c r="EG159" s="27">
        <v>0</v>
      </c>
      <c r="EH159" s="36">
        <v>0</v>
      </c>
      <c r="EI159" s="26">
        <v>0</v>
      </c>
      <c r="EJ159" s="26">
        <v>900</v>
      </c>
      <c r="EK159" s="27">
        <v>0</v>
      </c>
      <c r="EL159" s="36" cm="1">
        <f t="array" ref="EL159">+_xlfn.IFS(YEAR($A159)&gt;YEAR(EL$6),0,YEAR(EL$6)=YEAR($A159),13-MONTH($A159),AND(EK159&lt;$L159,YEAR(EL$6)=YEAR($B159)),IF(MONTH($B159)&lt;EK159/$M159,MONTH($B159),EK159/$M159),EK159&lt;$L159,EK159/$M159,YEAR(EL$6)=YEAR($B159),MONTH($B159),AND(YEAR(EL$6)&gt;YEAR($B159),NOT(ISBLANK($B159))),0,YEAR(EL$6)&gt;YEAR($A159),12,EL$6&lt;$A159,0,YEAR(EH$6)=YEAR($B159),0)</f>
        <v>0</v>
      </c>
      <c r="EM159" s="26">
        <f t="shared" si="18"/>
        <v>0</v>
      </c>
      <c r="EN159" s="26">
        <f t="shared" si="19"/>
        <v>900</v>
      </c>
      <c r="EO159" s="27">
        <f t="shared" si="20"/>
        <v>0</v>
      </c>
      <c r="EP159" s="28">
        <f t="shared" si="21"/>
        <v>0</v>
      </c>
      <c r="EQ159" s="34">
        <f t="shared" si="22"/>
        <v>0</v>
      </c>
      <c r="ES159" s="21">
        <f>IFERROR(IF(VLOOKUP(D159,'DIV CHANGE'!A:D,3,FALSE)="", E159, VLOOKUP(D159,'DIV CHANGE'!A:D,3,FALSE)), E159)</f>
        <v>1</v>
      </c>
      <c r="ET159" s="21" t="str">
        <f t="shared" si="23"/>
        <v>SAME</v>
      </c>
      <c r="EU159" s="24">
        <v>35276</v>
      </c>
    </row>
    <row r="160" spans="1:151" ht="12.75">
      <c r="A160" s="29">
        <v>42639</v>
      </c>
      <c r="B160" s="24"/>
      <c r="C160" s="35">
        <v>227</v>
      </c>
      <c r="D160" s="21" t="s">
        <v>336</v>
      </c>
      <c r="E160" s="21">
        <v>1</v>
      </c>
      <c r="F160" s="21" t="s">
        <v>42</v>
      </c>
      <c r="G160" s="21" t="s">
        <v>337</v>
      </c>
      <c r="H160" s="55">
        <v>3000</v>
      </c>
      <c r="I160" s="22">
        <v>7</v>
      </c>
      <c r="J160" s="25">
        <v>0</v>
      </c>
      <c r="K160" s="25">
        <v>0</v>
      </c>
      <c r="L160" s="25">
        <f t="shared" si="16"/>
        <v>428.57142857142856</v>
      </c>
      <c r="M160" s="37">
        <f t="shared" si="17"/>
        <v>35.714285714285715</v>
      </c>
      <c r="N160" s="36">
        <v>0</v>
      </c>
      <c r="O160" s="26">
        <v>0</v>
      </c>
      <c r="P160" s="26">
        <v>0</v>
      </c>
      <c r="Q160" s="27">
        <v>0</v>
      </c>
      <c r="R160" s="36">
        <v>0</v>
      </c>
      <c r="S160" s="26">
        <v>0</v>
      </c>
      <c r="T160" s="26">
        <v>0</v>
      </c>
      <c r="U160" s="27">
        <v>0</v>
      </c>
      <c r="V160" s="36">
        <v>0</v>
      </c>
      <c r="W160" s="26">
        <v>0</v>
      </c>
      <c r="X160" s="26">
        <v>0</v>
      </c>
      <c r="Y160" s="27">
        <v>0</v>
      </c>
      <c r="Z160" s="36">
        <v>0</v>
      </c>
      <c r="AA160" s="26">
        <v>0</v>
      </c>
      <c r="AB160" s="26">
        <v>0</v>
      </c>
      <c r="AC160" s="27">
        <v>0</v>
      </c>
      <c r="AD160" s="36">
        <v>0</v>
      </c>
      <c r="AE160" s="26">
        <v>0</v>
      </c>
      <c r="AF160" s="26">
        <v>0</v>
      </c>
      <c r="AG160" s="27">
        <v>0</v>
      </c>
      <c r="AH160" s="36">
        <v>0</v>
      </c>
      <c r="AI160" s="26">
        <v>0</v>
      </c>
      <c r="AJ160" s="26">
        <v>0</v>
      </c>
      <c r="AK160" s="27">
        <v>0</v>
      </c>
      <c r="AL160" s="36">
        <v>0</v>
      </c>
      <c r="AM160" s="26">
        <v>0</v>
      </c>
      <c r="AN160" s="26">
        <v>0</v>
      </c>
      <c r="AO160" s="27">
        <v>0</v>
      </c>
      <c r="AP160" s="36">
        <v>0</v>
      </c>
      <c r="AQ160" s="26">
        <v>0</v>
      </c>
      <c r="AR160" s="26">
        <v>0</v>
      </c>
      <c r="AS160" s="27">
        <v>0</v>
      </c>
      <c r="AT160" s="36">
        <v>0</v>
      </c>
      <c r="AU160" s="26">
        <v>0</v>
      </c>
      <c r="AV160" s="26">
        <v>0</v>
      </c>
      <c r="AW160" s="27">
        <v>0</v>
      </c>
      <c r="AX160" s="36">
        <v>0</v>
      </c>
      <c r="AY160" s="26">
        <v>0</v>
      </c>
      <c r="AZ160" s="26">
        <v>0</v>
      </c>
      <c r="BA160" s="27">
        <v>0</v>
      </c>
      <c r="BB160" s="36">
        <v>0</v>
      </c>
      <c r="BC160" s="26">
        <v>0</v>
      </c>
      <c r="BD160" s="26">
        <v>0</v>
      </c>
      <c r="BE160" s="27">
        <v>0</v>
      </c>
      <c r="BF160" s="36">
        <v>0</v>
      </c>
      <c r="BG160" s="26">
        <v>0</v>
      </c>
      <c r="BH160" s="26">
        <v>0</v>
      </c>
      <c r="BI160" s="27">
        <v>0</v>
      </c>
      <c r="BJ160" s="36">
        <v>0</v>
      </c>
      <c r="BK160" s="26">
        <v>0</v>
      </c>
      <c r="BL160" s="26">
        <v>0</v>
      </c>
      <c r="BM160" s="27">
        <v>0</v>
      </c>
      <c r="BN160" s="36">
        <v>0</v>
      </c>
      <c r="BO160" s="26">
        <v>0</v>
      </c>
      <c r="BP160" s="26">
        <v>0</v>
      </c>
      <c r="BQ160" s="27">
        <v>0</v>
      </c>
      <c r="BR160" s="36">
        <v>0</v>
      </c>
      <c r="BS160" s="26">
        <v>0</v>
      </c>
      <c r="BT160" s="26">
        <v>0</v>
      </c>
      <c r="BU160" s="27">
        <v>0</v>
      </c>
      <c r="BV160" s="36">
        <v>0</v>
      </c>
      <c r="BW160" s="26">
        <v>0</v>
      </c>
      <c r="BX160" s="26">
        <v>0</v>
      </c>
      <c r="BY160" s="27">
        <v>0</v>
      </c>
      <c r="BZ160" s="36">
        <v>0</v>
      </c>
      <c r="CA160" s="26">
        <v>0</v>
      </c>
      <c r="CB160" s="26">
        <v>0</v>
      </c>
      <c r="CC160" s="27">
        <v>0</v>
      </c>
      <c r="CD160" s="36">
        <v>0</v>
      </c>
      <c r="CE160" s="26">
        <v>0</v>
      </c>
      <c r="CF160" s="26">
        <v>0</v>
      </c>
      <c r="CG160" s="27">
        <v>0</v>
      </c>
      <c r="CH160" s="36">
        <v>0</v>
      </c>
      <c r="CI160" s="26">
        <v>0</v>
      </c>
      <c r="CJ160" s="26">
        <v>0</v>
      </c>
      <c r="CK160" s="27">
        <v>0</v>
      </c>
      <c r="CL160" s="36">
        <v>0</v>
      </c>
      <c r="CM160" s="26">
        <v>0</v>
      </c>
      <c r="CN160" s="26">
        <v>0</v>
      </c>
      <c r="CO160" s="27">
        <v>0</v>
      </c>
      <c r="CP160" s="36">
        <v>0</v>
      </c>
      <c r="CQ160" s="26">
        <v>0</v>
      </c>
      <c r="CR160" s="26">
        <v>0</v>
      </c>
      <c r="CS160" s="27">
        <v>0</v>
      </c>
      <c r="CT160" s="36">
        <v>0</v>
      </c>
      <c r="CU160" s="26">
        <v>0</v>
      </c>
      <c r="CV160" s="26">
        <v>0</v>
      </c>
      <c r="CW160" s="27">
        <v>0</v>
      </c>
      <c r="CX160" s="36">
        <v>0</v>
      </c>
      <c r="CY160" s="26">
        <v>0</v>
      </c>
      <c r="CZ160" s="26">
        <v>0</v>
      </c>
      <c r="DA160" s="27">
        <v>0</v>
      </c>
      <c r="DB160" s="36">
        <v>4</v>
      </c>
      <c r="DC160" s="26">
        <v>142.85714285714286</v>
      </c>
      <c r="DD160" s="26">
        <v>142.85714285714286</v>
      </c>
      <c r="DE160" s="27">
        <v>2857.1428571428573</v>
      </c>
      <c r="DF160" s="36">
        <v>12</v>
      </c>
      <c r="DG160" s="26">
        <v>428.57142857142856</v>
      </c>
      <c r="DH160" s="26">
        <v>571.42857142857144</v>
      </c>
      <c r="DI160" s="27">
        <v>2428.5714285714284</v>
      </c>
      <c r="DJ160" s="36">
        <v>12</v>
      </c>
      <c r="DK160" s="26">
        <v>428.57142857142856</v>
      </c>
      <c r="DL160" s="26">
        <v>1000</v>
      </c>
      <c r="DM160" s="27">
        <v>2000</v>
      </c>
      <c r="DN160" s="36">
        <v>12</v>
      </c>
      <c r="DO160" s="26">
        <v>428.57142857142856</v>
      </c>
      <c r="DP160" s="26">
        <v>1428.5714285714284</v>
      </c>
      <c r="DQ160" s="27">
        <v>1571.4285714285716</v>
      </c>
      <c r="DR160" s="36">
        <v>12</v>
      </c>
      <c r="DS160" s="26">
        <v>428.57142857142856</v>
      </c>
      <c r="DT160" s="26">
        <v>1857.1428571428569</v>
      </c>
      <c r="DU160" s="27">
        <v>1142.8571428571431</v>
      </c>
      <c r="DV160" s="36">
        <v>12</v>
      </c>
      <c r="DW160" s="26">
        <v>428.57142857142856</v>
      </c>
      <c r="DX160" s="26">
        <v>2285.7142857142853</v>
      </c>
      <c r="DY160" s="27">
        <v>714.28571428571468</v>
      </c>
      <c r="DZ160" s="36">
        <v>12</v>
      </c>
      <c r="EA160" s="26">
        <v>428.57142857142856</v>
      </c>
      <c r="EB160" s="26">
        <v>2714.2857142857138</v>
      </c>
      <c r="EC160" s="27">
        <v>285.71428571428623</v>
      </c>
      <c r="ED160" s="36">
        <v>8.0000000000000142</v>
      </c>
      <c r="EE160" s="26">
        <v>285.71428571428623</v>
      </c>
      <c r="EF160" s="26">
        <v>3000</v>
      </c>
      <c r="EG160" s="27">
        <v>0</v>
      </c>
      <c r="EH160" s="36">
        <v>0</v>
      </c>
      <c r="EI160" s="26">
        <v>0</v>
      </c>
      <c r="EJ160" s="26">
        <v>3000</v>
      </c>
      <c r="EK160" s="27">
        <v>0</v>
      </c>
      <c r="EL160" s="36" cm="1">
        <f t="array" ref="EL160">+_xlfn.IFS(YEAR($A160)&gt;YEAR(EL$6),0,YEAR(EL$6)=YEAR($A160),13-MONTH($A160),AND(EK160&lt;$L160,YEAR(EL$6)=YEAR($B160)),IF(MONTH($B160)&lt;EK160/$M160,MONTH($B160),EK160/$M160),EK160&lt;$L160,EK160/$M160,YEAR(EL$6)=YEAR($B160),MONTH($B160),AND(YEAR(EL$6)&gt;YEAR($B160),NOT(ISBLANK($B160))),0,YEAR(EL$6)&gt;YEAR($A160),12,EL$6&lt;$A160,0,YEAR(EH$6)=YEAR($B160),0)</f>
        <v>0</v>
      </c>
      <c r="EM160" s="26">
        <f t="shared" si="18"/>
        <v>0</v>
      </c>
      <c r="EN160" s="26">
        <f t="shared" si="19"/>
        <v>3000</v>
      </c>
      <c r="EO160" s="27">
        <f t="shared" si="20"/>
        <v>0</v>
      </c>
      <c r="EP160" s="28">
        <f t="shared" si="21"/>
        <v>0</v>
      </c>
      <c r="EQ160" s="34">
        <f t="shared" si="22"/>
        <v>0</v>
      </c>
      <c r="ES160" s="21">
        <f>IFERROR(IF(VLOOKUP(D160,'DIV CHANGE'!A:D,3,FALSE)="", E160, VLOOKUP(D160,'DIV CHANGE'!A:D,3,FALSE)), E160)</f>
        <v>1</v>
      </c>
      <c r="ET160" s="21" t="str">
        <f t="shared" si="23"/>
        <v>SAME</v>
      </c>
      <c r="EU160" s="24">
        <v>42639</v>
      </c>
    </row>
    <row r="161" spans="1:151" ht="12.75">
      <c r="A161" s="29">
        <v>44647</v>
      </c>
      <c r="B161" s="24"/>
      <c r="C161" s="35">
        <v>702</v>
      </c>
      <c r="D161" s="21" t="s">
        <v>338</v>
      </c>
      <c r="E161" s="21">
        <v>1</v>
      </c>
      <c r="F161" s="21" t="s">
        <v>42</v>
      </c>
      <c r="G161" s="21" t="s">
        <v>339</v>
      </c>
      <c r="H161" s="55">
        <v>9196.65</v>
      </c>
      <c r="I161" s="22">
        <v>6</v>
      </c>
      <c r="J161" s="25">
        <v>0</v>
      </c>
      <c r="K161" s="25">
        <v>0</v>
      </c>
      <c r="L161" s="25">
        <f t="shared" si="16"/>
        <v>1532.7749999999999</v>
      </c>
      <c r="M161" s="37">
        <f t="shared" si="17"/>
        <v>127.73124999999999</v>
      </c>
      <c r="N161" s="36">
        <v>0</v>
      </c>
      <c r="O161" s="26">
        <v>0</v>
      </c>
      <c r="P161" s="26">
        <v>0</v>
      </c>
      <c r="Q161" s="27">
        <v>0</v>
      </c>
      <c r="R161" s="36">
        <v>0</v>
      </c>
      <c r="S161" s="26">
        <v>0</v>
      </c>
      <c r="T161" s="26">
        <v>0</v>
      </c>
      <c r="U161" s="27">
        <v>0</v>
      </c>
      <c r="V161" s="36">
        <v>0</v>
      </c>
      <c r="W161" s="26">
        <v>0</v>
      </c>
      <c r="X161" s="26">
        <v>0</v>
      </c>
      <c r="Y161" s="27">
        <v>0</v>
      </c>
      <c r="Z161" s="36">
        <v>0</v>
      </c>
      <c r="AA161" s="26">
        <v>0</v>
      </c>
      <c r="AB161" s="26">
        <v>0</v>
      </c>
      <c r="AC161" s="27">
        <v>0</v>
      </c>
      <c r="AD161" s="36">
        <v>0</v>
      </c>
      <c r="AE161" s="26">
        <v>0</v>
      </c>
      <c r="AF161" s="26">
        <v>0</v>
      </c>
      <c r="AG161" s="27">
        <v>0</v>
      </c>
      <c r="AH161" s="36">
        <v>0</v>
      </c>
      <c r="AI161" s="26">
        <v>0</v>
      </c>
      <c r="AJ161" s="26">
        <v>0</v>
      </c>
      <c r="AK161" s="27">
        <v>0</v>
      </c>
      <c r="AL161" s="36">
        <v>0</v>
      </c>
      <c r="AM161" s="26">
        <v>0</v>
      </c>
      <c r="AN161" s="26">
        <v>0</v>
      </c>
      <c r="AO161" s="27">
        <v>0</v>
      </c>
      <c r="AP161" s="36">
        <v>0</v>
      </c>
      <c r="AQ161" s="26">
        <v>0</v>
      </c>
      <c r="AR161" s="26">
        <v>0</v>
      </c>
      <c r="AS161" s="27">
        <v>0</v>
      </c>
      <c r="AT161" s="36">
        <v>0</v>
      </c>
      <c r="AU161" s="26">
        <v>0</v>
      </c>
      <c r="AV161" s="26">
        <v>0</v>
      </c>
      <c r="AW161" s="27">
        <v>0</v>
      </c>
      <c r="AX161" s="36">
        <v>0</v>
      </c>
      <c r="AY161" s="26">
        <v>0</v>
      </c>
      <c r="AZ161" s="26">
        <v>0</v>
      </c>
      <c r="BA161" s="27">
        <v>0</v>
      </c>
      <c r="BB161" s="36">
        <v>0</v>
      </c>
      <c r="BC161" s="26">
        <v>0</v>
      </c>
      <c r="BD161" s="26">
        <v>0</v>
      </c>
      <c r="BE161" s="27">
        <v>0</v>
      </c>
      <c r="BF161" s="36">
        <v>0</v>
      </c>
      <c r="BG161" s="26">
        <v>0</v>
      </c>
      <c r="BH161" s="26">
        <v>0</v>
      </c>
      <c r="BI161" s="27">
        <v>0</v>
      </c>
      <c r="BJ161" s="36">
        <v>0</v>
      </c>
      <c r="BK161" s="26">
        <v>0</v>
      </c>
      <c r="BL161" s="26">
        <v>0</v>
      </c>
      <c r="BM161" s="27">
        <v>0</v>
      </c>
      <c r="BN161" s="36">
        <v>0</v>
      </c>
      <c r="BO161" s="26">
        <v>0</v>
      </c>
      <c r="BP161" s="26">
        <v>0</v>
      </c>
      <c r="BQ161" s="27">
        <v>0</v>
      </c>
      <c r="BR161" s="36">
        <v>0</v>
      </c>
      <c r="BS161" s="26">
        <v>0</v>
      </c>
      <c r="BT161" s="26">
        <v>0</v>
      </c>
      <c r="BU161" s="27">
        <v>0</v>
      </c>
      <c r="BV161" s="36">
        <v>0</v>
      </c>
      <c r="BW161" s="26">
        <v>0</v>
      </c>
      <c r="BX161" s="26">
        <v>0</v>
      </c>
      <c r="BY161" s="27">
        <v>0</v>
      </c>
      <c r="BZ161" s="36">
        <v>0</v>
      </c>
      <c r="CA161" s="26">
        <v>0</v>
      </c>
      <c r="CB161" s="26">
        <v>0</v>
      </c>
      <c r="CC161" s="27">
        <v>0</v>
      </c>
      <c r="CD161" s="36">
        <v>0</v>
      </c>
      <c r="CE161" s="26">
        <v>0</v>
      </c>
      <c r="CF161" s="26">
        <v>0</v>
      </c>
      <c r="CG161" s="27">
        <v>0</v>
      </c>
      <c r="CH161" s="36">
        <v>0</v>
      </c>
      <c r="CI161" s="26">
        <v>0</v>
      </c>
      <c r="CJ161" s="26">
        <v>0</v>
      </c>
      <c r="CK161" s="27">
        <v>0</v>
      </c>
      <c r="CL161" s="36">
        <v>0</v>
      </c>
      <c r="CM161" s="26">
        <v>0</v>
      </c>
      <c r="CN161" s="26">
        <v>0</v>
      </c>
      <c r="CO161" s="27">
        <v>0</v>
      </c>
      <c r="CP161" s="36">
        <v>0</v>
      </c>
      <c r="CQ161" s="26">
        <v>0</v>
      </c>
      <c r="CR161" s="26">
        <v>0</v>
      </c>
      <c r="CS161" s="27">
        <v>0</v>
      </c>
      <c r="CT161" s="36">
        <v>0</v>
      </c>
      <c r="CU161" s="26">
        <v>0</v>
      </c>
      <c r="CV161" s="26">
        <v>0</v>
      </c>
      <c r="CW161" s="27">
        <v>0</v>
      </c>
      <c r="CX161" s="36">
        <v>0</v>
      </c>
      <c r="CY161" s="26">
        <v>0</v>
      </c>
      <c r="CZ161" s="26">
        <v>0</v>
      </c>
      <c r="DA161" s="27">
        <v>0</v>
      </c>
      <c r="DB161" s="36">
        <v>0</v>
      </c>
      <c r="DC161" s="26">
        <v>0</v>
      </c>
      <c r="DD161" s="26">
        <v>0</v>
      </c>
      <c r="DE161" s="27">
        <v>0</v>
      </c>
      <c r="DF161" s="36">
        <v>0</v>
      </c>
      <c r="DG161" s="26">
        <v>0</v>
      </c>
      <c r="DH161" s="26">
        <v>0</v>
      </c>
      <c r="DI161" s="27">
        <v>0</v>
      </c>
      <c r="DJ161" s="36">
        <v>0</v>
      </c>
      <c r="DK161" s="26">
        <v>0</v>
      </c>
      <c r="DL161" s="26">
        <v>0</v>
      </c>
      <c r="DM161" s="27">
        <v>0</v>
      </c>
      <c r="DN161" s="36">
        <v>0</v>
      </c>
      <c r="DO161" s="26">
        <v>0</v>
      </c>
      <c r="DP161" s="26">
        <v>0</v>
      </c>
      <c r="DQ161" s="27">
        <v>0</v>
      </c>
      <c r="DR161" s="36">
        <v>0</v>
      </c>
      <c r="DS161" s="26">
        <v>0</v>
      </c>
      <c r="DT161" s="26">
        <v>0</v>
      </c>
      <c r="DU161" s="27">
        <v>0</v>
      </c>
      <c r="DV161" s="36">
        <v>0</v>
      </c>
      <c r="DW161" s="26">
        <v>0</v>
      </c>
      <c r="DX161" s="26">
        <v>0</v>
      </c>
      <c r="DY161" s="27">
        <v>0</v>
      </c>
      <c r="DZ161" s="36">
        <v>10</v>
      </c>
      <c r="EA161" s="26">
        <v>1277.3125</v>
      </c>
      <c r="EB161" s="26">
        <v>1277.3125</v>
      </c>
      <c r="EC161" s="27">
        <v>7919.3374999999996</v>
      </c>
      <c r="ED161" s="36">
        <v>12</v>
      </c>
      <c r="EE161" s="26">
        <v>1532.7749999999999</v>
      </c>
      <c r="EF161" s="26">
        <v>2682.3599999999997</v>
      </c>
      <c r="EG161" s="27">
        <v>6514.29</v>
      </c>
      <c r="EH161" s="36">
        <v>12</v>
      </c>
      <c r="EI161" s="26">
        <v>1532.7749999999999</v>
      </c>
      <c r="EJ161" s="26">
        <v>4215.1349999999993</v>
      </c>
      <c r="EK161" s="27">
        <v>4981.5200000000004</v>
      </c>
      <c r="EL161" s="36" cm="1">
        <f t="array" ref="EL161">+_xlfn.IFS(YEAR($A161)&gt;YEAR(EL$6),0,YEAR(EL$6)=YEAR($A161),13-MONTH($A161),AND(EK161&lt;$L161,YEAR(EL$6)=YEAR($B161)),IF(MONTH($B161)&lt;EK161/$M161,MONTH($B161),EK161/$M161),EK161&lt;$L161,EK161/$M161,YEAR(EL$6)=YEAR($B161),MONTH($B161),AND(YEAR(EL$6)&gt;YEAR($B161),NOT(ISBLANK($B161))),0,YEAR(EL$6)&gt;YEAR($A161),12,EL$6&lt;$A161,0,YEAR(EH$6)=YEAR($B161),0)</f>
        <v>12</v>
      </c>
      <c r="EM161" s="26">
        <f t="shared" si="18"/>
        <v>1532.7749999999999</v>
      </c>
      <c r="EN161" s="26">
        <f t="shared" si="19"/>
        <v>5747.9099999999989</v>
      </c>
      <c r="EO161" s="27">
        <f t="shared" si="20"/>
        <v>3448.74</v>
      </c>
      <c r="EP161" s="28">
        <f t="shared" si="21"/>
        <v>26.999970641483586</v>
      </c>
      <c r="EQ161" s="34">
        <f t="shared" si="22"/>
        <v>383.19374999999997</v>
      </c>
      <c r="ES161" s="21">
        <f>IFERROR(IF(VLOOKUP(D161,'DIV CHANGE'!A:D,3,FALSE)="", E161, VLOOKUP(D161,'DIV CHANGE'!A:D,3,FALSE)), E161)</f>
        <v>1</v>
      </c>
      <c r="ET161" s="21" t="str">
        <f t="shared" si="23"/>
        <v>SAME</v>
      </c>
      <c r="EU161" s="29">
        <v>44647</v>
      </c>
    </row>
    <row r="162" spans="1:151" ht="12.75">
      <c r="A162" s="29">
        <v>45040</v>
      </c>
      <c r="B162" s="24"/>
      <c r="C162" s="35">
        <v>814</v>
      </c>
      <c r="D162" s="21" t="s">
        <v>340</v>
      </c>
      <c r="E162" s="21">
        <v>2</v>
      </c>
      <c r="F162" s="21" t="s">
        <v>42</v>
      </c>
      <c r="G162" s="21" t="s">
        <v>341</v>
      </c>
      <c r="H162" s="55">
        <v>10031.81</v>
      </c>
      <c r="I162" s="22">
        <v>5</v>
      </c>
      <c r="J162" s="25">
        <v>0</v>
      </c>
      <c r="K162" s="25">
        <v>0</v>
      </c>
      <c r="L162" s="25">
        <f t="shared" si="16"/>
        <v>2006.3619999999999</v>
      </c>
      <c r="M162" s="37">
        <f t="shared" si="17"/>
        <v>167.19683333333333</v>
      </c>
      <c r="N162" s="36">
        <v>0</v>
      </c>
      <c r="O162" s="26">
        <v>0</v>
      </c>
      <c r="P162" s="26">
        <v>0</v>
      </c>
      <c r="Q162" s="27">
        <v>0</v>
      </c>
      <c r="R162" s="36">
        <v>0</v>
      </c>
      <c r="S162" s="26">
        <v>0</v>
      </c>
      <c r="T162" s="26">
        <v>0</v>
      </c>
      <c r="U162" s="27">
        <v>0</v>
      </c>
      <c r="V162" s="36">
        <v>0</v>
      </c>
      <c r="W162" s="26">
        <v>0</v>
      </c>
      <c r="X162" s="26">
        <v>0</v>
      </c>
      <c r="Y162" s="27">
        <v>0</v>
      </c>
      <c r="Z162" s="36">
        <v>0</v>
      </c>
      <c r="AA162" s="26">
        <v>0</v>
      </c>
      <c r="AB162" s="26">
        <v>0</v>
      </c>
      <c r="AC162" s="27">
        <v>0</v>
      </c>
      <c r="AD162" s="36">
        <v>0</v>
      </c>
      <c r="AE162" s="26">
        <v>0</v>
      </c>
      <c r="AF162" s="26">
        <v>0</v>
      </c>
      <c r="AG162" s="27">
        <v>0</v>
      </c>
      <c r="AH162" s="36">
        <v>0</v>
      </c>
      <c r="AI162" s="26">
        <v>0</v>
      </c>
      <c r="AJ162" s="26">
        <v>0</v>
      </c>
      <c r="AK162" s="27">
        <v>0</v>
      </c>
      <c r="AL162" s="36">
        <v>0</v>
      </c>
      <c r="AM162" s="26">
        <v>0</v>
      </c>
      <c r="AN162" s="26">
        <v>0</v>
      </c>
      <c r="AO162" s="27">
        <v>0</v>
      </c>
      <c r="AP162" s="36">
        <v>0</v>
      </c>
      <c r="AQ162" s="26">
        <v>0</v>
      </c>
      <c r="AR162" s="26">
        <v>0</v>
      </c>
      <c r="AS162" s="27">
        <v>0</v>
      </c>
      <c r="AT162" s="36">
        <v>0</v>
      </c>
      <c r="AU162" s="26">
        <v>0</v>
      </c>
      <c r="AV162" s="26">
        <v>0</v>
      </c>
      <c r="AW162" s="27">
        <v>0</v>
      </c>
      <c r="AX162" s="36">
        <v>0</v>
      </c>
      <c r="AY162" s="26">
        <v>0</v>
      </c>
      <c r="AZ162" s="26">
        <v>0</v>
      </c>
      <c r="BA162" s="27">
        <v>0</v>
      </c>
      <c r="BB162" s="36">
        <v>0</v>
      </c>
      <c r="BC162" s="26">
        <v>0</v>
      </c>
      <c r="BD162" s="26">
        <v>0</v>
      </c>
      <c r="BE162" s="27">
        <v>0</v>
      </c>
      <c r="BF162" s="36">
        <v>0</v>
      </c>
      <c r="BG162" s="26">
        <v>0</v>
      </c>
      <c r="BH162" s="26">
        <v>0</v>
      </c>
      <c r="BI162" s="27">
        <v>0</v>
      </c>
      <c r="BJ162" s="36">
        <v>0</v>
      </c>
      <c r="BK162" s="26">
        <v>0</v>
      </c>
      <c r="BL162" s="26">
        <v>0</v>
      </c>
      <c r="BM162" s="27">
        <v>0</v>
      </c>
      <c r="BN162" s="36">
        <v>0</v>
      </c>
      <c r="BO162" s="26">
        <v>0</v>
      </c>
      <c r="BP162" s="26">
        <v>0</v>
      </c>
      <c r="BQ162" s="27">
        <v>0</v>
      </c>
      <c r="BR162" s="36">
        <v>0</v>
      </c>
      <c r="BS162" s="26">
        <v>0</v>
      </c>
      <c r="BT162" s="26">
        <v>0</v>
      </c>
      <c r="BU162" s="27">
        <v>0</v>
      </c>
      <c r="BV162" s="36">
        <v>0</v>
      </c>
      <c r="BW162" s="26">
        <v>0</v>
      </c>
      <c r="BX162" s="26">
        <v>0</v>
      </c>
      <c r="BY162" s="27">
        <v>0</v>
      </c>
      <c r="BZ162" s="36">
        <v>0</v>
      </c>
      <c r="CA162" s="26">
        <v>0</v>
      </c>
      <c r="CB162" s="26">
        <v>0</v>
      </c>
      <c r="CC162" s="27">
        <v>0</v>
      </c>
      <c r="CD162" s="36">
        <v>0</v>
      </c>
      <c r="CE162" s="26">
        <v>0</v>
      </c>
      <c r="CF162" s="26">
        <v>0</v>
      </c>
      <c r="CG162" s="27">
        <v>0</v>
      </c>
      <c r="CH162" s="36">
        <v>0</v>
      </c>
      <c r="CI162" s="26">
        <v>0</v>
      </c>
      <c r="CJ162" s="26">
        <v>0</v>
      </c>
      <c r="CK162" s="27">
        <v>0</v>
      </c>
      <c r="CL162" s="36">
        <v>0</v>
      </c>
      <c r="CM162" s="26">
        <v>0</v>
      </c>
      <c r="CN162" s="26">
        <v>0</v>
      </c>
      <c r="CO162" s="27">
        <v>0</v>
      </c>
      <c r="CP162" s="36">
        <v>0</v>
      </c>
      <c r="CQ162" s="26">
        <v>0</v>
      </c>
      <c r="CR162" s="26">
        <v>0</v>
      </c>
      <c r="CS162" s="27">
        <v>0</v>
      </c>
      <c r="CT162" s="36">
        <v>0</v>
      </c>
      <c r="CU162" s="26">
        <v>0</v>
      </c>
      <c r="CV162" s="26">
        <v>0</v>
      </c>
      <c r="CW162" s="27">
        <v>0</v>
      </c>
      <c r="CX162" s="36">
        <v>0</v>
      </c>
      <c r="CY162" s="26">
        <v>0</v>
      </c>
      <c r="CZ162" s="26">
        <v>0</v>
      </c>
      <c r="DA162" s="27">
        <v>0</v>
      </c>
      <c r="DB162" s="36">
        <v>0</v>
      </c>
      <c r="DC162" s="26">
        <v>0</v>
      </c>
      <c r="DD162" s="26">
        <v>0</v>
      </c>
      <c r="DE162" s="27">
        <v>0</v>
      </c>
      <c r="DF162" s="36">
        <v>0</v>
      </c>
      <c r="DG162" s="26">
        <v>0</v>
      </c>
      <c r="DH162" s="26">
        <v>0</v>
      </c>
      <c r="DI162" s="27">
        <v>0</v>
      </c>
      <c r="DJ162" s="36">
        <v>0</v>
      </c>
      <c r="DK162" s="26">
        <v>0</v>
      </c>
      <c r="DL162" s="26">
        <v>0</v>
      </c>
      <c r="DM162" s="27">
        <v>0</v>
      </c>
      <c r="DN162" s="36">
        <v>0</v>
      </c>
      <c r="DO162" s="26">
        <v>0</v>
      </c>
      <c r="DP162" s="26">
        <v>0</v>
      </c>
      <c r="DQ162" s="27">
        <v>0</v>
      </c>
      <c r="DR162" s="36">
        <v>0</v>
      </c>
      <c r="DS162" s="26">
        <v>0</v>
      </c>
      <c r="DT162" s="26">
        <v>0</v>
      </c>
      <c r="DU162" s="27">
        <v>0</v>
      </c>
      <c r="DV162" s="36">
        <v>0</v>
      </c>
      <c r="DW162" s="26">
        <v>0</v>
      </c>
      <c r="DX162" s="26">
        <v>0</v>
      </c>
      <c r="DY162" s="27">
        <v>0</v>
      </c>
      <c r="DZ162" s="36">
        <v>0</v>
      </c>
      <c r="EA162" s="26">
        <v>0</v>
      </c>
      <c r="EB162" s="26">
        <v>0</v>
      </c>
      <c r="EC162" s="27">
        <v>0</v>
      </c>
      <c r="ED162" s="36">
        <v>9</v>
      </c>
      <c r="EE162" s="26">
        <v>1337.57</v>
      </c>
      <c r="EF162" s="26">
        <v>1337.57</v>
      </c>
      <c r="EG162" s="27">
        <v>8694.24</v>
      </c>
      <c r="EH162" s="36">
        <v>12</v>
      </c>
      <c r="EI162" s="26">
        <v>2006.3620000000001</v>
      </c>
      <c r="EJ162" s="26">
        <v>3343.9319999999998</v>
      </c>
      <c r="EK162" s="27">
        <v>6687.88</v>
      </c>
      <c r="EL162" s="36" cm="1">
        <f t="array" ref="EL162">+_xlfn.IFS(YEAR($A162)&gt;YEAR(EL$6),0,YEAR(EL$6)=YEAR($A162),13-MONTH($A162),AND(EK162&lt;$L162,YEAR(EL$6)=YEAR($B162)),IF(MONTH($B162)&lt;EK162/$M162,MONTH($B162),EK162/$M162),EK162&lt;$L162,EK162/$M162,YEAR(EL$6)=YEAR($B162),MONTH($B162),AND(YEAR(EL$6)&gt;YEAR($B162),NOT(ISBLANK($B162))),0,YEAR(EL$6)&gt;YEAR($A162),12,EL$6&lt;$A162,0,YEAR(EH$6)=YEAR($B162),0)</f>
        <v>12</v>
      </c>
      <c r="EM162" s="26">
        <f t="shared" si="18"/>
        <v>2006.3620000000001</v>
      </c>
      <c r="EN162" s="26">
        <f t="shared" si="19"/>
        <v>5350.2939999999999</v>
      </c>
      <c r="EO162" s="27">
        <f t="shared" si="20"/>
        <v>4681.5200000000004</v>
      </c>
      <c r="EP162" s="28">
        <f t="shared" si="21"/>
        <v>28.000051835112512</v>
      </c>
      <c r="EQ162" s="34">
        <f t="shared" si="22"/>
        <v>501.59050000000002</v>
      </c>
      <c r="ES162" s="21">
        <f>IFERROR(IF(VLOOKUP(D162,'DIV CHANGE'!A:D,3,FALSE)="", E162, VLOOKUP(D162,'DIV CHANGE'!A:D,3,FALSE)), E162)</f>
        <v>2</v>
      </c>
      <c r="ET162" s="21" t="str">
        <f t="shared" si="23"/>
        <v>SAME</v>
      </c>
      <c r="EU162" s="29">
        <v>45040</v>
      </c>
    </row>
    <row r="163" spans="1:151" ht="12.75">
      <c r="A163" s="29">
        <v>45040</v>
      </c>
      <c r="B163" s="24"/>
      <c r="C163" s="35">
        <v>813</v>
      </c>
      <c r="D163" s="21" t="s">
        <v>342</v>
      </c>
      <c r="E163" s="21">
        <v>2</v>
      </c>
      <c r="F163" s="21" t="s">
        <v>42</v>
      </c>
      <c r="G163" s="21" t="s">
        <v>343</v>
      </c>
      <c r="H163" s="55">
        <v>10031.81</v>
      </c>
      <c r="I163" s="22">
        <v>5</v>
      </c>
      <c r="J163" s="25">
        <v>0</v>
      </c>
      <c r="K163" s="25">
        <v>0</v>
      </c>
      <c r="L163" s="25">
        <f t="shared" si="16"/>
        <v>2006.3619999999999</v>
      </c>
      <c r="M163" s="37">
        <f t="shared" si="17"/>
        <v>167.19683333333333</v>
      </c>
      <c r="N163" s="36">
        <v>0</v>
      </c>
      <c r="O163" s="26">
        <v>0</v>
      </c>
      <c r="P163" s="26">
        <v>0</v>
      </c>
      <c r="Q163" s="27">
        <v>0</v>
      </c>
      <c r="R163" s="36">
        <v>0</v>
      </c>
      <c r="S163" s="26">
        <v>0</v>
      </c>
      <c r="T163" s="26">
        <v>0</v>
      </c>
      <c r="U163" s="27">
        <v>0</v>
      </c>
      <c r="V163" s="36">
        <v>0</v>
      </c>
      <c r="W163" s="26">
        <v>0</v>
      </c>
      <c r="X163" s="26">
        <v>0</v>
      </c>
      <c r="Y163" s="27">
        <v>0</v>
      </c>
      <c r="Z163" s="36">
        <v>0</v>
      </c>
      <c r="AA163" s="26">
        <v>0</v>
      </c>
      <c r="AB163" s="26">
        <v>0</v>
      </c>
      <c r="AC163" s="27">
        <v>0</v>
      </c>
      <c r="AD163" s="36">
        <v>0</v>
      </c>
      <c r="AE163" s="26">
        <v>0</v>
      </c>
      <c r="AF163" s="26">
        <v>0</v>
      </c>
      <c r="AG163" s="27">
        <v>0</v>
      </c>
      <c r="AH163" s="36">
        <v>0</v>
      </c>
      <c r="AI163" s="26">
        <v>0</v>
      </c>
      <c r="AJ163" s="26">
        <v>0</v>
      </c>
      <c r="AK163" s="27">
        <v>0</v>
      </c>
      <c r="AL163" s="36">
        <v>0</v>
      </c>
      <c r="AM163" s="26">
        <v>0</v>
      </c>
      <c r="AN163" s="26">
        <v>0</v>
      </c>
      <c r="AO163" s="27">
        <v>0</v>
      </c>
      <c r="AP163" s="36">
        <v>0</v>
      </c>
      <c r="AQ163" s="26">
        <v>0</v>
      </c>
      <c r="AR163" s="26">
        <v>0</v>
      </c>
      <c r="AS163" s="27">
        <v>0</v>
      </c>
      <c r="AT163" s="36">
        <v>0</v>
      </c>
      <c r="AU163" s="26">
        <v>0</v>
      </c>
      <c r="AV163" s="26">
        <v>0</v>
      </c>
      <c r="AW163" s="27">
        <v>0</v>
      </c>
      <c r="AX163" s="36">
        <v>0</v>
      </c>
      <c r="AY163" s="26">
        <v>0</v>
      </c>
      <c r="AZ163" s="26">
        <v>0</v>
      </c>
      <c r="BA163" s="27">
        <v>0</v>
      </c>
      <c r="BB163" s="36">
        <v>0</v>
      </c>
      <c r="BC163" s="26">
        <v>0</v>
      </c>
      <c r="BD163" s="26">
        <v>0</v>
      </c>
      <c r="BE163" s="27">
        <v>0</v>
      </c>
      <c r="BF163" s="36">
        <v>0</v>
      </c>
      <c r="BG163" s="26">
        <v>0</v>
      </c>
      <c r="BH163" s="26">
        <v>0</v>
      </c>
      <c r="BI163" s="27">
        <v>0</v>
      </c>
      <c r="BJ163" s="36">
        <v>0</v>
      </c>
      <c r="BK163" s="26">
        <v>0</v>
      </c>
      <c r="BL163" s="26">
        <v>0</v>
      </c>
      <c r="BM163" s="27">
        <v>0</v>
      </c>
      <c r="BN163" s="36">
        <v>0</v>
      </c>
      <c r="BO163" s="26">
        <v>0</v>
      </c>
      <c r="BP163" s="26">
        <v>0</v>
      </c>
      <c r="BQ163" s="27">
        <v>0</v>
      </c>
      <c r="BR163" s="36">
        <v>0</v>
      </c>
      <c r="BS163" s="26">
        <v>0</v>
      </c>
      <c r="BT163" s="26">
        <v>0</v>
      </c>
      <c r="BU163" s="27">
        <v>0</v>
      </c>
      <c r="BV163" s="36">
        <v>0</v>
      </c>
      <c r="BW163" s="26">
        <v>0</v>
      </c>
      <c r="BX163" s="26">
        <v>0</v>
      </c>
      <c r="BY163" s="27">
        <v>0</v>
      </c>
      <c r="BZ163" s="36">
        <v>0</v>
      </c>
      <c r="CA163" s="26">
        <v>0</v>
      </c>
      <c r="CB163" s="26">
        <v>0</v>
      </c>
      <c r="CC163" s="27">
        <v>0</v>
      </c>
      <c r="CD163" s="36">
        <v>0</v>
      </c>
      <c r="CE163" s="26">
        <v>0</v>
      </c>
      <c r="CF163" s="26">
        <v>0</v>
      </c>
      <c r="CG163" s="27">
        <v>0</v>
      </c>
      <c r="CH163" s="36">
        <v>0</v>
      </c>
      <c r="CI163" s="26">
        <v>0</v>
      </c>
      <c r="CJ163" s="26">
        <v>0</v>
      </c>
      <c r="CK163" s="27">
        <v>0</v>
      </c>
      <c r="CL163" s="36">
        <v>0</v>
      </c>
      <c r="CM163" s="26">
        <v>0</v>
      </c>
      <c r="CN163" s="26">
        <v>0</v>
      </c>
      <c r="CO163" s="27">
        <v>0</v>
      </c>
      <c r="CP163" s="36">
        <v>0</v>
      </c>
      <c r="CQ163" s="26">
        <v>0</v>
      </c>
      <c r="CR163" s="26">
        <v>0</v>
      </c>
      <c r="CS163" s="27">
        <v>0</v>
      </c>
      <c r="CT163" s="36">
        <v>0</v>
      </c>
      <c r="CU163" s="26">
        <v>0</v>
      </c>
      <c r="CV163" s="26">
        <v>0</v>
      </c>
      <c r="CW163" s="27">
        <v>0</v>
      </c>
      <c r="CX163" s="36">
        <v>0</v>
      </c>
      <c r="CY163" s="26">
        <v>0</v>
      </c>
      <c r="CZ163" s="26">
        <v>0</v>
      </c>
      <c r="DA163" s="27">
        <v>0</v>
      </c>
      <c r="DB163" s="36">
        <v>0</v>
      </c>
      <c r="DC163" s="26">
        <v>0</v>
      </c>
      <c r="DD163" s="26">
        <v>0</v>
      </c>
      <c r="DE163" s="27">
        <v>0</v>
      </c>
      <c r="DF163" s="36">
        <v>0</v>
      </c>
      <c r="DG163" s="26">
        <v>0</v>
      </c>
      <c r="DH163" s="26">
        <v>0</v>
      </c>
      <c r="DI163" s="27">
        <v>0</v>
      </c>
      <c r="DJ163" s="36">
        <v>0</v>
      </c>
      <c r="DK163" s="26">
        <v>0</v>
      </c>
      <c r="DL163" s="26">
        <v>0</v>
      </c>
      <c r="DM163" s="27">
        <v>0</v>
      </c>
      <c r="DN163" s="36">
        <v>0</v>
      </c>
      <c r="DO163" s="26">
        <v>0</v>
      </c>
      <c r="DP163" s="26">
        <v>0</v>
      </c>
      <c r="DQ163" s="27">
        <v>0</v>
      </c>
      <c r="DR163" s="36">
        <v>0</v>
      </c>
      <c r="DS163" s="26">
        <v>0</v>
      </c>
      <c r="DT163" s="26">
        <v>0</v>
      </c>
      <c r="DU163" s="27">
        <v>0</v>
      </c>
      <c r="DV163" s="36">
        <v>0</v>
      </c>
      <c r="DW163" s="26">
        <v>0</v>
      </c>
      <c r="DX163" s="26">
        <v>0</v>
      </c>
      <c r="DY163" s="27">
        <v>0</v>
      </c>
      <c r="DZ163" s="36">
        <v>0</v>
      </c>
      <c r="EA163" s="26">
        <v>0</v>
      </c>
      <c r="EB163" s="26">
        <v>0</v>
      </c>
      <c r="EC163" s="27">
        <v>0</v>
      </c>
      <c r="ED163" s="36">
        <v>9</v>
      </c>
      <c r="EE163" s="26">
        <v>1337.57</v>
      </c>
      <c r="EF163" s="26">
        <v>1337.57</v>
      </c>
      <c r="EG163" s="27">
        <v>8694.24</v>
      </c>
      <c r="EH163" s="36">
        <v>12</v>
      </c>
      <c r="EI163" s="26">
        <v>2006.3620000000001</v>
      </c>
      <c r="EJ163" s="26">
        <v>3343.9319999999998</v>
      </c>
      <c r="EK163" s="27">
        <v>6687.88</v>
      </c>
      <c r="EL163" s="36" cm="1">
        <f t="array" ref="EL163">+_xlfn.IFS(YEAR($A163)&gt;YEAR(EL$6),0,YEAR(EL$6)=YEAR($A163),13-MONTH($A163),AND(EK163&lt;$L163,YEAR(EL$6)=YEAR($B163)),IF(MONTH($B163)&lt;EK163/$M163,MONTH($B163),EK163/$M163),EK163&lt;$L163,EK163/$M163,YEAR(EL$6)=YEAR($B163),MONTH($B163),AND(YEAR(EL$6)&gt;YEAR($B163),NOT(ISBLANK($B163))),0,YEAR(EL$6)&gt;YEAR($A163),12,EL$6&lt;$A163,0,YEAR(EH$6)=YEAR($B163),0)</f>
        <v>12</v>
      </c>
      <c r="EM163" s="26">
        <f t="shared" si="18"/>
        <v>2006.3620000000001</v>
      </c>
      <c r="EN163" s="26">
        <f t="shared" si="19"/>
        <v>5350.2939999999999</v>
      </c>
      <c r="EO163" s="27">
        <f t="shared" si="20"/>
        <v>4681.5200000000004</v>
      </c>
      <c r="EP163" s="28">
        <f t="shared" si="21"/>
        <v>28.000051835112512</v>
      </c>
      <c r="EQ163" s="34">
        <f t="shared" si="22"/>
        <v>501.59050000000002</v>
      </c>
      <c r="ES163" s="21">
        <f>IFERROR(IF(VLOOKUP(D163,'DIV CHANGE'!A:D,3,FALSE)="", E163, VLOOKUP(D163,'DIV CHANGE'!A:D,3,FALSE)), E163)</f>
        <v>2</v>
      </c>
      <c r="ET163" s="21" t="str">
        <f t="shared" si="23"/>
        <v>SAME</v>
      </c>
      <c r="EU163" s="29">
        <v>45040</v>
      </c>
    </row>
    <row r="164" spans="1:151" ht="12.75">
      <c r="A164" s="29">
        <v>44379</v>
      </c>
      <c r="B164" s="24"/>
      <c r="C164" s="35">
        <v>625</v>
      </c>
      <c r="D164" s="21" t="s">
        <v>344</v>
      </c>
      <c r="E164" s="21">
        <v>1</v>
      </c>
      <c r="F164" s="21" t="s">
        <v>179</v>
      </c>
      <c r="G164" s="21" t="s">
        <v>345</v>
      </c>
      <c r="H164" s="55">
        <v>45310</v>
      </c>
      <c r="I164" s="22">
        <v>6</v>
      </c>
      <c r="J164" s="25">
        <v>10000</v>
      </c>
      <c r="K164" s="25">
        <v>0</v>
      </c>
      <c r="L164" s="25">
        <f t="shared" si="16"/>
        <v>5885</v>
      </c>
      <c r="M164" s="37">
        <f t="shared" si="17"/>
        <v>490.41666666666669</v>
      </c>
      <c r="N164" s="36">
        <v>0</v>
      </c>
      <c r="O164" s="26">
        <v>0</v>
      </c>
      <c r="P164" s="26">
        <v>0</v>
      </c>
      <c r="Q164" s="27">
        <v>0</v>
      </c>
      <c r="R164" s="36">
        <v>0</v>
      </c>
      <c r="S164" s="26">
        <v>0</v>
      </c>
      <c r="T164" s="26">
        <v>0</v>
      </c>
      <c r="U164" s="27">
        <v>0</v>
      </c>
      <c r="V164" s="36">
        <v>0</v>
      </c>
      <c r="W164" s="26">
        <v>0</v>
      </c>
      <c r="X164" s="26">
        <v>0</v>
      </c>
      <c r="Y164" s="27">
        <v>0</v>
      </c>
      <c r="Z164" s="36">
        <v>0</v>
      </c>
      <c r="AA164" s="26">
        <v>0</v>
      </c>
      <c r="AB164" s="26">
        <v>0</v>
      </c>
      <c r="AC164" s="27">
        <v>0</v>
      </c>
      <c r="AD164" s="36">
        <v>0</v>
      </c>
      <c r="AE164" s="26">
        <v>0</v>
      </c>
      <c r="AF164" s="26">
        <v>0</v>
      </c>
      <c r="AG164" s="27">
        <v>0</v>
      </c>
      <c r="AH164" s="36">
        <v>0</v>
      </c>
      <c r="AI164" s="26">
        <v>0</v>
      </c>
      <c r="AJ164" s="26">
        <v>0</v>
      </c>
      <c r="AK164" s="27">
        <v>0</v>
      </c>
      <c r="AL164" s="36">
        <v>0</v>
      </c>
      <c r="AM164" s="26">
        <v>0</v>
      </c>
      <c r="AN164" s="26">
        <v>0</v>
      </c>
      <c r="AO164" s="27">
        <v>0</v>
      </c>
      <c r="AP164" s="36">
        <v>0</v>
      </c>
      <c r="AQ164" s="26">
        <v>0</v>
      </c>
      <c r="AR164" s="26">
        <v>0</v>
      </c>
      <c r="AS164" s="27">
        <v>0</v>
      </c>
      <c r="AT164" s="36">
        <v>0</v>
      </c>
      <c r="AU164" s="26">
        <v>0</v>
      </c>
      <c r="AV164" s="26">
        <v>0</v>
      </c>
      <c r="AW164" s="27">
        <v>0</v>
      </c>
      <c r="AX164" s="36">
        <v>0</v>
      </c>
      <c r="AY164" s="26">
        <v>0</v>
      </c>
      <c r="AZ164" s="26">
        <v>0</v>
      </c>
      <c r="BA164" s="27">
        <v>0</v>
      </c>
      <c r="BB164" s="36">
        <v>0</v>
      </c>
      <c r="BC164" s="26">
        <v>0</v>
      </c>
      <c r="BD164" s="26">
        <v>0</v>
      </c>
      <c r="BE164" s="27">
        <v>0</v>
      </c>
      <c r="BF164" s="36">
        <v>0</v>
      </c>
      <c r="BG164" s="26">
        <v>0</v>
      </c>
      <c r="BH164" s="26">
        <v>0</v>
      </c>
      <c r="BI164" s="27">
        <v>0</v>
      </c>
      <c r="BJ164" s="36">
        <v>0</v>
      </c>
      <c r="BK164" s="26">
        <v>0</v>
      </c>
      <c r="BL164" s="26">
        <v>0</v>
      </c>
      <c r="BM164" s="27">
        <v>0</v>
      </c>
      <c r="BN164" s="36">
        <v>0</v>
      </c>
      <c r="BO164" s="26">
        <v>0</v>
      </c>
      <c r="BP164" s="26">
        <v>0</v>
      </c>
      <c r="BQ164" s="27">
        <v>0</v>
      </c>
      <c r="BR164" s="36">
        <v>0</v>
      </c>
      <c r="BS164" s="26">
        <v>0</v>
      </c>
      <c r="BT164" s="26">
        <v>0</v>
      </c>
      <c r="BU164" s="27">
        <v>0</v>
      </c>
      <c r="BV164" s="36">
        <v>0</v>
      </c>
      <c r="BW164" s="26">
        <v>0</v>
      </c>
      <c r="BX164" s="26">
        <v>0</v>
      </c>
      <c r="BY164" s="27">
        <v>0</v>
      </c>
      <c r="BZ164" s="36">
        <v>0</v>
      </c>
      <c r="CA164" s="26">
        <v>0</v>
      </c>
      <c r="CB164" s="26">
        <v>0</v>
      </c>
      <c r="CC164" s="27">
        <v>0</v>
      </c>
      <c r="CD164" s="36">
        <v>0</v>
      </c>
      <c r="CE164" s="26">
        <v>0</v>
      </c>
      <c r="CF164" s="26">
        <v>0</v>
      </c>
      <c r="CG164" s="27">
        <v>0</v>
      </c>
      <c r="CH164" s="36">
        <v>0</v>
      </c>
      <c r="CI164" s="26">
        <v>0</v>
      </c>
      <c r="CJ164" s="26">
        <v>0</v>
      </c>
      <c r="CK164" s="27">
        <v>0</v>
      </c>
      <c r="CL164" s="36">
        <v>0</v>
      </c>
      <c r="CM164" s="26">
        <v>0</v>
      </c>
      <c r="CN164" s="26">
        <v>0</v>
      </c>
      <c r="CO164" s="27">
        <v>0</v>
      </c>
      <c r="CP164" s="36">
        <v>0</v>
      </c>
      <c r="CQ164" s="26">
        <v>0</v>
      </c>
      <c r="CR164" s="26">
        <v>0</v>
      </c>
      <c r="CS164" s="27">
        <v>0</v>
      </c>
      <c r="CT164" s="36">
        <v>0</v>
      </c>
      <c r="CU164" s="26">
        <v>0</v>
      </c>
      <c r="CV164" s="26">
        <v>0</v>
      </c>
      <c r="CW164" s="27">
        <v>0</v>
      </c>
      <c r="CX164" s="36">
        <v>0</v>
      </c>
      <c r="CY164" s="26">
        <v>0</v>
      </c>
      <c r="CZ164" s="26">
        <v>0</v>
      </c>
      <c r="DA164" s="27">
        <v>0</v>
      </c>
      <c r="DB164" s="36">
        <v>0</v>
      </c>
      <c r="DC164" s="26">
        <v>0</v>
      </c>
      <c r="DD164" s="26">
        <v>0</v>
      </c>
      <c r="DE164" s="27">
        <v>0</v>
      </c>
      <c r="DF164" s="36">
        <v>0</v>
      </c>
      <c r="DG164" s="26">
        <v>0</v>
      </c>
      <c r="DH164" s="26">
        <v>0</v>
      </c>
      <c r="DI164" s="27">
        <v>0</v>
      </c>
      <c r="DJ164" s="36">
        <v>0</v>
      </c>
      <c r="DK164" s="26">
        <v>0</v>
      </c>
      <c r="DL164" s="26">
        <v>0</v>
      </c>
      <c r="DM164" s="27">
        <v>0</v>
      </c>
      <c r="DN164" s="36">
        <v>0</v>
      </c>
      <c r="DO164" s="26">
        <v>0</v>
      </c>
      <c r="DP164" s="26">
        <v>0</v>
      </c>
      <c r="DQ164" s="27">
        <v>0</v>
      </c>
      <c r="DR164" s="36">
        <v>0</v>
      </c>
      <c r="DS164" s="26">
        <v>0</v>
      </c>
      <c r="DT164" s="26">
        <v>0</v>
      </c>
      <c r="DU164" s="27">
        <v>0</v>
      </c>
      <c r="DV164" s="36">
        <v>6</v>
      </c>
      <c r="DW164" s="26">
        <v>2942.5</v>
      </c>
      <c r="DX164" s="26">
        <v>2942.5</v>
      </c>
      <c r="DY164" s="27">
        <v>32367.5</v>
      </c>
      <c r="DZ164" s="36">
        <v>12</v>
      </c>
      <c r="EA164" s="26">
        <v>5885</v>
      </c>
      <c r="EB164" s="26">
        <v>8827.5</v>
      </c>
      <c r="EC164" s="27">
        <v>26482.5</v>
      </c>
      <c r="ED164" s="36">
        <v>12</v>
      </c>
      <c r="EE164" s="26">
        <v>5885</v>
      </c>
      <c r="EF164" s="26">
        <v>14712.5</v>
      </c>
      <c r="EG164" s="27">
        <v>20597.5</v>
      </c>
      <c r="EH164" s="36">
        <v>12</v>
      </c>
      <c r="EI164" s="26">
        <v>5885</v>
      </c>
      <c r="EJ164" s="26">
        <v>20597.5</v>
      </c>
      <c r="EK164" s="27">
        <v>14712.5</v>
      </c>
      <c r="EL164" s="36" cm="1">
        <f t="array" ref="EL164">+_xlfn.IFS(YEAR($A164)&gt;YEAR(EL$6),0,YEAR(EL$6)=YEAR($A164),13-MONTH($A164),AND(EK164&lt;$L164,YEAR(EL$6)=YEAR($B164)),IF(MONTH($B164)&lt;EK164/$M164,MONTH($B164),EK164/$M164),EK164&lt;$L164,EK164/$M164,YEAR(EL$6)=YEAR($B164),MONTH($B164),AND(YEAR(EL$6)&gt;YEAR($B164),NOT(ISBLANK($B164))),0,YEAR(EL$6)&gt;YEAR($A164),12,EL$6&lt;$A164,0,YEAR(EH$6)=YEAR($B164),0)</f>
        <v>12</v>
      </c>
      <c r="EM164" s="26">
        <f t="shared" si="18"/>
        <v>5885</v>
      </c>
      <c r="EN164" s="26">
        <f t="shared" si="19"/>
        <v>26482.5</v>
      </c>
      <c r="EO164" s="27">
        <f t="shared" si="20"/>
        <v>8827.5</v>
      </c>
      <c r="EP164" s="28">
        <f t="shared" si="21"/>
        <v>18</v>
      </c>
      <c r="EQ164" s="34">
        <f t="shared" si="22"/>
        <v>1471.25</v>
      </c>
      <c r="ES164" s="21">
        <f>IFERROR(IF(VLOOKUP(D164,'DIV CHANGE'!A:D,3,FALSE)="", E164, VLOOKUP(D164,'DIV CHANGE'!A:D,3,FALSE)), E164)</f>
        <v>1</v>
      </c>
      <c r="ET164" s="21" t="str">
        <f t="shared" si="23"/>
        <v>SAME</v>
      </c>
      <c r="EU164" s="29">
        <v>44379</v>
      </c>
    </row>
    <row r="165" spans="1:151" ht="12.75">
      <c r="A165" s="29">
        <v>36356</v>
      </c>
      <c r="B165" s="24"/>
      <c r="C165" s="35">
        <v>11</v>
      </c>
      <c r="D165" s="21" t="s">
        <v>346</v>
      </c>
      <c r="E165" s="21">
        <v>1</v>
      </c>
      <c r="F165" s="21" t="s">
        <v>100</v>
      </c>
      <c r="G165" s="21" t="s">
        <v>347</v>
      </c>
      <c r="H165" s="55">
        <v>95806</v>
      </c>
      <c r="I165" s="22">
        <v>10</v>
      </c>
      <c r="J165" s="25">
        <v>15000</v>
      </c>
      <c r="K165" s="25">
        <v>0</v>
      </c>
      <c r="L165" s="25">
        <f t="shared" si="16"/>
        <v>8080.6</v>
      </c>
      <c r="M165" s="37">
        <f t="shared" si="17"/>
        <v>673.38333333333333</v>
      </c>
      <c r="N165" s="36">
        <v>0</v>
      </c>
      <c r="O165" s="26">
        <v>0</v>
      </c>
      <c r="P165" s="26">
        <v>0</v>
      </c>
      <c r="Q165" s="27">
        <v>0</v>
      </c>
      <c r="R165" s="36">
        <v>0</v>
      </c>
      <c r="S165" s="26">
        <v>0</v>
      </c>
      <c r="T165" s="26">
        <v>0</v>
      </c>
      <c r="U165" s="27">
        <v>0</v>
      </c>
      <c r="V165" s="36">
        <v>0</v>
      </c>
      <c r="W165" s="26">
        <v>0</v>
      </c>
      <c r="X165" s="26">
        <v>0</v>
      </c>
      <c r="Y165" s="27">
        <v>0</v>
      </c>
      <c r="Z165" s="36">
        <v>0</v>
      </c>
      <c r="AA165" s="26">
        <v>0</v>
      </c>
      <c r="AB165" s="26">
        <v>0</v>
      </c>
      <c r="AC165" s="27">
        <v>0</v>
      </c>
      <c r="AD165" s="36">
        <v>0</v>
      </c>
      <c r="AE165" s="26">
        <v>0</v>
      </c>
      <c r="AF165" s="26">
        <v>0</v>
      </c>
      <c r="AG165" s="27">
        <v>0</v>
      </c>
      <c r="AH165" s="36">
        <v>0</v>
      </c>
      <c r="AI165" s="26">
        <v>0</v>
      </c>
      <c r="AJ165" s="26">
        <v>0</v>
      </c>
      <c r="AK165" s="27">
        <v>0</v>
      </c>
      <c r="AL165" s="36">
        <v>6</v>
      </c>
      <c r="AM165" s="26">
        <v>3290.3</v>
      </c>
      <c r="AN165" s="26">
        <v>3290.3</v>
      </c>
      <c r="AO165" s="27">
        <v>62515.7</v>
      </c>
      <c r="AP165" s="36">
        <v>12</v>
      </c>
      <c r="AQ165" s="26">
        <v>6580.6</v>
      </c>
      <c r="AR165" s="26">
        <v>9870.9000000000015</v>
      </c>
      <c r="AS165" s="27">
        <v>55935.1</v>
      </c>
      <c r="AT165" s="36">
        <v>12</v>
      </c>
      <c r="AU165" s="26">
        <v>6580.6</v>
      </c>
      <c r="AV165" s="26">
        <v>16451.5</v>
      </c>
      <c r="AW165" s="27">
        <v>49354.5</v>
      </c>
      <c r="AX165" s="36">
        <v>12</v>
      </c>
      <c r="AY165" s="26">
        <v>6580.6</v>
      </c>
      <c r="AZ165" s="26">
        <v>23032.1</v>
      </c>
      <c r="BA165" s="27">
        <v>42773.9</v>
      </c>
      <c r="BB165" s="36">
        <v>12</v>
      </c>
      <c r="BC165" s="26">
        <v>6580.6</v>
      </c>
      <c r="BD165" s="26">
        <v>29612.699999999997</v>
      </c>
      <c r="BE165" s="27">
        <v>36193.300000000003</v>
      </c>
      <c r="BF165" s="36">
        <v>12</v>
      </c>
      <c r="BG165" s="26">
        <v>6580.6</v>
      </c>
      <c r="BH165" s="26">
        <v>36193.299999999996</v>
      </c>
      <c r="BI165" s="27">
        <v>29612.700000000004</v>
      </c>
      <c r="BJ165" s="36">
        <v>12</v>
      </c>
      <c r="BK165" s="26">
        <v>6580.6</v>
      </c>
      <c r="BL165" s="26">
        <v>42773.899999999994</v>
      </c>
      <c r="BM165" s="27">
        <v>23032.100000000006</v>
      </c>
      <c r="BN165" s="36">
        <v>12</v>
      </c>
      <c r="BO165" s="26">
        <v>6580.6</v>
      </c>
      <c r="BP165" s="26">
        <v>49354.499999999993</v>
      </c>
      <c r="BQ165" s="27">
        <v>16451.500000000007</v>
      </c>
      <c r="BR165" s="36">
        <v>12</v>
      </c>
      <c r="BS165" s="26">
        <v>6580.6</v>
      </c>
      <c r="BT165" s="26">
        <v>55935.099999999991</v>
      </c>
      <c r="BU165" s="27">
        <v>9870.9000000000087</v>
      </c>
      <c r="BV165" s="36">
        <v>12</v>
      </c>
      <c r="BW165" s="26">
        <v>6580.6</v>
      </c>
      <c r="BX165" s="26">
        <v>62515.69999999999</v>
      </c>
      <c r="BY165" s="27">
        <v>3290.3000000000102</v>
      </c>
      <c r="BZ165" s="36">
        <v>6.0000000000000187</v>
      </c>
      <c r="CA165" s="26">
        <v>3290.3000000000102</v>
      </c>
      <c r="CB165" s="26">
        <v>65806</v>
      </c>
      <c r="CC165" s="27">
        <v>0</v>
      </c>
      <c r="CD165" s="36">
        <v>0</v>
      </c>
      <c r="CE165" s="26">
        <v>0</v>
      </c>
      <c r="CF165" s="26">
        <v>65806</v>
      </c>
      <c r="CG165" s="27">
        <v>0</v>
      </c>
      <c r="CH165" s="36">
        <v>0</v>
      </c>
      <c r="CI165" s="26">
        <v>0</v>
      </c>
      <c r="CJ165" s="26">
        <v>65806</v>
      </c>
      <c r="CK165" s="27">
        <v>0</v>
      </c>
      <c r="CL165" s="36">
        <v>0</v>
      </c>
      <c r="CM165" s="26">
        <v>0</v>
      </c>
      <c r="CN165" s="26">
        <v>65806</v>
      </c>
      <c r="CO165" s="27">
        <v>0</v>
      </c>
      <c r="CP165" s="36">
        <v>0</v>
      </c>
      <c r="CQ165" s="26">
        <v>0</v>
      </c>
      <c r="CR165" s="26">
        <v>65806</v>
      </c>
      <c r="CS165" s="27">
        <v>0</v>
      </c>
      <c r="CT165" s="36">
        <v>0</v>
      </c>
      <c r="CU165" s="26">
        <v>0</v>
      </c>
      <c r="CV165" s="26">
        <v>65806</v>
      </c>
      <c r="CW165" s="27">
        <v>0</v>
      </c>
      <c r="CX165" s="36">
        <v>0</v>
      </c>
      <c r="CY165" s="26">
        <v>0</v>
      </c>
      <c r="CZ165" s="26">
        <v>65806</v>
      </c>
      <c r="DA165" s="27">
        <v>0</v>
      </c>
      <c r="DB165" s="36">
        <v>0</v>
      </c>
      <c r="DC165" s="26">
        <v>0</v>
      </c>
      <c r="DD165" s="26">
        <v>65806</v>
      </c>
      <c r="DE165" s="27">
        <v>0</v>
      </c>
      <c r="DF165" s="36">
        <v>0</v>
      </c>
      <c r="DG165" s="26">
        <v>0</v>
      </c>
      <c r="DH165" s="26">
        <v>65806</v>
      </c>
      <c r="DI165" s="27">
        <v>0</v>
      </c>
      <c r="DJ165" s="36">
        <v>0</v>
      </c>
      <c r="DK165" s="26">
        <v>0</v>
      </c>
      <c r="DL165" s="26">
        <v>65806</v>
      </c>
      <c r="DM165" s="27">
        <v>0</v>
      </c>
      <c r="DN165" s="36">
        <v>0</v>
      </c>
      <c r="DO165" s="26">
        <v>0</v>
      </c>
      <c r="DP165" s="26">
        <v>65806</v>
      </c>
      <c r="DQ165" s="27">
        <v>0</v>
      </c>
      <c r="DR165" s="36">
        <v>0</v>
      </c>
      <c r="DS165" s="26">
        <v>0</v>
      </c>
      <c r="DT165" s="26">
        <v>65806</v>
      </c>
      <c r="DU165" s="27">
        <v>0</v>
      </c>
      <c r="DV165" s="36">
        <v>0</v>
      </c>
      <c r="DW165" s="26">
        <v>0</v>
      </c>
      <c r="DX165" s="26">
        <v>65806</v>
      </c>
      <c r="DY165" s="27">
        <v>0</v>
      </c>
      <c r="DZ165" s="36">
        <v>0</v>
      </c>
      <c r="EA165" s="26">
        <v>0</v>
      </c>
      <c r="EB165" s="26">
        <v>65806</v>
      </c>
      <c r="EC165" s="27">
        <v>0</v>
      </c>
      <c r="ED165" s="36">
        <v>0</v>
      </c>
      <c r="EE165" s="26">
        <v>0</v>
      </c>
      <c r="EF165" s="26">
        <v>65806</v>
      </c>
      <c r="EG165" s="27">
        <v>0</v>
      </c>
      <c r="EH165" s="36">
        <v>0</v>
      </c>
      <c r="EI165" s="26">
        <v>15000</v>
      </c>
      <c r="EJ165" s="26">
        <v>80806</v>
      </c>
      <c r="EK165" s="27">
        <v>0</v>
      </c>
      <c r="EL165" s="36" cm="1">
        <f t="array" ref="EL165">+_xlfn.IFS(YEAR($A165)&gt;YEAR(EL$6),0,YEAR(EL$6)=YEAR($A165),13-MONTH($A165),AND(EK165&lt;$L165,YEAR(EL$6)=YEAR($B165)),IF(MONTH($B165)&lt;EK165/$M165,MONTH($B165),EK165/$M165),EK165&lt;$L165,EK165/$M165,YEAR(EL$6)=YEAR($B165),MONTH($B165),AND(YEAR(EL$6)&gt;YEAR($B165),NOT(ISBLANK($B165))),0,YEAR(EL$6)&gt;YEAR($A165),12,EL$6&lt;$A165,0,YEAR(EH$6)=YEAR($B165),0)</f>
        <v>0</v>
      </c>
      <c r="EM165" s="26">
        <f t="shared" si="18"/>
        <v>0</v>
      </c>
      <c r="EN165" s="26">
        <f t="shared" si="19"/>
        <v>80806</v>
      </c>
      <c r="EO165" s="27">
        <f t="shared" si="20"/>
        <v>0</v>
      </c>
      <c r="EP165" s="28">
        <f t="shared" si="21"/>
        <v>0</v>
      </c>
      <c r="EQ165" s="34">
        <f t="shared" si="22"/>
        <v>0</v>
      </c>
      <c r="ES165" s="21">
        <f>IFERROR(IF(VLOOKUP(D165,'DIV CHANGE'!A:D,3,FALSE)="", E165, VLOOKUP(D165,'DIV CHANGE'!A:D,3,FALSE)), E165)</f>
        <v>1</v>
      </c>
      <c r="ET165" s="21" t="str">
        <f t="shared" si="23"/>
        <v>SAME</v>
      </c>
      <c r="EU165" s="24">
        <v>36356</v>
      </c>
    </row>
    <row r="166" spans="1:151" ht="12.75">
      <c r="A166" s="29">
        <v>38145</v>
      </c>
      <c r="B166" s="24"/>
      <c r="C166" s="35">
        <v>41</v>
      </c>
      <c r="D166" s="21" t="s">
        <v>348</v>
      </c>
      <c r="E166" s="21">
        <v>3</v>
      </c>
      <c r="F166" s="21" t="s">
        <v>100</v>
      </c>
      <c r="G166" s="21" t="s">
        <v>349</v>
      </c>
      <c r="H166" s="55">
        <v>79500</v>
      </c>
      <c r="I166" s="22">
        <v>10</v>
      </c>
      <c r="J166" s="25">
        <v>15000</v>
      </c>
      <c r="K166" s="25">
        <v>0</v>
      </c>
      <c r="L166" s="25">
        <f t="shared" si="16"/>
        <v>6450</v>
      </c>
      <c r="M166" s="37">
        <f t="shared" si="17"/>
        <v>537.5</v>
      </c>
      <c r="N166" s="36">
        <v>0</v>
      </c>
      <c r="O166" s="26">
        <v>0</v>
      </c>
      <c r="P166" s="26">
        <v>0</v>
      </c>
      <c r="Q166" s="27">
        <v>0</v>
      </c>
      <c r="R166" s="36">
        <v>0</v>
      </c>
      <c r="S166" s="26">
        <v>0</v>
      </c>
      <c r="T166" s="26">
        <v>0</v>
      </c>
      <c r="U166" s="27">
        <v>0</v>
      </c>
      <c r="V166" s="36">
        <v>0</v>
      </c>
      <c r="W166" s="26">
        <v>0</v>
      </c>
      <c r="X166" s="26">
        <v>0</v>
      </c>
      <c r="Y166" s="27">
        <v>0</v>
      </c>
      <c r="Z166" s="36">
        <v>0</v>
      </c>
      <c r="AA166" s="26">
        <v>0</v>
      </c>
      <c r="AB166" s="26">
        <v>0</v>
      </c>
      <c r="AC166" s="27">
        <v>0</v>
      </c>
      <c r="AD166" s="36">
        <v>0</v>
      </c>
      <c r="AE166" s="26">
        <v>0</v>
      </c>
      <c r="AF166" s="26">
        <v>0</v>
      </c>
      <c r="AG166" s="27">
        <v>0</v>
      </c>
      <c r="AH166" s="36">
        <v>0</v>
      </c>
      <c r="AI166" s="26">
        <v>0</v>
      </c>
      <c r="AJ166" s="26">
        <v>0</v>
      </c>
      <c r="AK166" s="27">
        <v>0</v>
      </c>
      <c r="AL166" s="36">
        <v>0</v>
      </c>
      <c r="AM166" s="26">
        <v>0</v>
      </c>
      <c r="AN166" s="26">
        <v>0</v>
      </c>
      <c r="AO166" s="27">
        <v>0</v>
      </c>
      <c r="AP166" s="36">
        <v>0</v>
      </c>
      <c r="AQ166" s="26">
        <v>0</v>
      </c>
      <c r="AR166" s="26">
        <v>0</v>
      </c>
      <c r="AS166" s="27">
        <v>0</v>
      </c>
      <c r="AT166" s="36">
        <v>0</v>
      </c>
      <c r="AU166" s="26">
        <v>0</v>
      </c>
      <c r="AV166" s="26">
        <v>0</v>
      </c>
      <c r="AW166" s="27">
        <v>0</v>
      </c>
      <c r="AX166" s="36">
        <v>0</v>
      </c>
      <c r="AY166" s="26">
        <v>0</v>
      </c>
      <c r="AZ166" s="26">
        <v>0</v>
      </c>
      <c r="BA166" s="27">
        <v>0</v>
      </c>
      <c r="BB166" s="36">
        <v>0</v>
      </c>
      <c r="BC166" s="26">
        <v>0</v>
      </c>
      <c r="BD166" s="26">
        <v>0</v>
      </c>
      <c r="BE166" s="27">
        <v>0</v>
      </c>
      <c r="BF166" s="36">
        <v>7</v>
      </c>
      <c r="BG166" s="26">
        <v>2887.5</v>
      </c>
      <c r="BH166" s="26">
        <v>2887.5</v>
      </c>
      <c r="BI166" s="27">
        <v>46612.5</v>
      </c>
      <c r="BJ166" s="36">
        <v>12</v>
      </c>
      <c r="BK166" s="26">
        <v>4950</v>
      </c>
      <c r="BL166" s="26">
        <v>7837.5</v>
      </c>
      <c r="BM166" s="27">
        <v>41662.5</v>
      </c>
      <c r="BN166" s="36">
        <v>12</v>
      </c>
      <c r="BO166" s="26">
        <v>4950</v>
      </c>
      <c r="BP166" s="26">
        <v>12787.5</v>
      </c>
      <c r="BQ166" s="27">
        <v>36712.5</v>
      </c>
      <c r="BR166" s="36">
        <v>12</v>
      </c>
      <c r="BS166" s="26">
        <v>4950</v>
      </c>
      <c r="BT166" s="26">
        <v>17737.5</v>
      </c>
      <c r="BU166" s="27">
        <v>31762.5</v>
      </c>
      <c r="BV166" s="36">
        <v>12</v>
      </c>
      <c r="BW166" s="26">
        <v>4950</v>
      </c>
      <c r="BX166" s="26">
        <v>22687.5</v>
      </c>
      <c r="BY166" s="27">
        <v>26812.5</v>
      </c>
      <c r="BZ166" s="36">
        <v>12</v>
      </c>
      <c r="CA166" s="26">
        <v>4950</v>
      </c>
      <c r="CB166" s="26">
        <v>27637.5</v>
      </c>
      <c r="CC166" s="27">
        <v>21862.5</v>
      </c>
      <c r="CD166" s="36">
        <v>12</v>
      </c>
      <c r="CE166" s="26">
        <v>4950</v>
      </c>
      <c r="CF166" s="26">
        <v>32587.5</v>
      </c>
      <c r="CG166" s="27">
        <v>16912.5</v>
      </c>
      <c r="CH166" s="36">
        <v>12</v>
      </c>
      <c r="CI166" s="26">
        <v>4950</v>
      </c>
      <c r="CJ166" s="26">
        <v>37537.5</v>
      </c>
      <c r="CK166" s="27">
        <v>11962.5</v>
      </c>
      <c r="CL166" s="36">
        <v>12</v>
      </c>
      <c r="CM166" s="26">
        <v>4950</v>
      </c>
      <c r="CN166" s="26">
        <v>42487.5</v>
      </c>
      <c r="CO166" s="27">
        <v>7012.5</v>
      </c>
      <c r="CP166" s="36">
        <v>12</v>
      </c>
      <c r="CQ166" s="26">
        <v>4950</v>
      </c>
      <c r="CR166" s="26">
        <v>47437.5</v>
      </c>
      <c r="CS166" s="27">
        <v>2062.5</v>
      </c>
      <c r="CT166" s="36">
        <v>5</v>
      </c>
      <c r="CU166" s="26">
        <v>2062.5</v>
      </c>
      <c r="CV166" s="26">
        <v>49500</v>
      </c>
      <c r="CW166" s="27">
        <v>0</v>
      </c>
      <c r="CX166" s="36">
        <v>0</v>
      </c>
      <c r="CY166" s="26">
        <v>0</v>
      </c>
      <c r="CZ166" s="26">
        <v>49500</v>
      </c>
      <c r="DA166" s="27">
        <v>0</v>
      </c>
      <c r="DB166" s="36">
        <v>0</v>
      </c>
      <c r="DC166" s="26">
        <v>0</v>
      </c>
      <c r="DD166" s="26">
        <v>49500</v>
      </c>
      <c r="DE166" s="27">
        <v>0</v>
      </c>
      <c r="DF166" s="36">
        <v>0</v>
      </c>
      <c r="DG166" s="26">
        <v>0</v>
      </c>
      <c r="DH166" s="26">
        <v>49500</v>
      </c>
      <c r="DI166" s="27">
        <v>0</v>
      </c>
      <c r="DJ166" s="36">
        <v>0</v>
      </c>
      <c r="DK166" s="26">
        <v>0</v>
      </c>
      <c r="DL166" s="26">
        <v>49500</v>
      </c>
      <c r="DM166" s="27">
        <v>0</v>
      </c>
      <c r="DN166" s="36">
        <v>0</v>
      </c>
      <c r="DO166" s="26">
        <v>0</v>
      </c>
      <c r="DP166" s="26">
        <v>49500</v>
      </c>
      <c r="DQ166" s="27">
        <v>0</v>
      </c>
      <c r="DR166" s="36">
        <v>0</v>
      </c>
      <c r="DS166" s="26">
        <v>0</v>
      </c>
      <c r="DT166" s="26">
        <v>49500</v>
      </c>
      <c r="DU166" s="27">
        <v>0</v>
      </c>
      <c r="DV166" s="36">
        <v>0</v>
      </c>
      <c r="DW166" s="26">
        <v>0</v>
      </c>
      <c r="DX166" s="26">
        <v>49500</v>
      </c>
      <c r="DY166" s="27">
        <v>0</v>
      </c>
      <c r="DZ166" s="36">
        <v>0</v>
      </c>
      <c r="EA166" s="26">
        <v>0</v>
      </c>
      <c r="EB166" s="26">
        <v>49500</v>
      </c>
      <c r="EC166" s="27">
        <v>0</v>
      </c>
      <c r="ED166" s="36">
        <v>0</v>
      </c>
      <c r="EE166" s="26">
        <v>0</v>
      </c>
      <c r="EF166" s="26">
        <v>49500</v>
      </c>
      <c r="EG166" s="27">
        <v>0</v>
      </c>
      <c r="EH166" s="36">
        <v>0</v>
      </c>
      <c r="EI166" s="26">
        <v>15000</v>
      </c>
      <c r="EJ166" s="26">
        <v>64500</v>
      </c>
      <c r="EK166" s="27">
        <v>0</v>
      </c>
      <c r="EL166" s="36" cm="1">
        <f t="array" ref="EL166">+_xlfn.IFS(YEAR($A166)&gt;YEAR(EL$6),0,YEAR(EL$6)=YEAR($A166),13-MONTH($A166),AND(EK166&lt;$L166,YEAR(EL$6)=YEAR($B166)),IF(MONTH($B166)&lt;EK166/$M166,MONTH($B166),EK166/$M166),EK166&lt;$L166,EK166/$M166,YEAR(EL$6)=YEAR($B166),MONTH($B166),AND(YEAR(EL$6)&gt;YEAR($B166),NOT(ISBLANK($B166))),0,YEAR(EL$6)&gt;YEAR($A166),12,EL$6&lt;$A166,0,YEAR(EH$6)=YEAR($B166),0)</f>
        <v>0</v>
      </c>
      <c r="EM166" s="26">
        <f t="shared" si="18"/>
        <v>0</v>
      </c>
      <c r="EN166" s="26">
        <f t="shared" si="19"/>
        <v>64500</v>
      </c>
      <c r="EO166" s="27">
        <f t="shared" si="20"/>
        <v>0</v>
      </c>
      <c r="EP166" s="28">
        <f t="shared" si="21"/>
        <v>0</v>
      </c>
      <c r="EQ166" s="34">
        <f t="shared" si="22"/>
        <v>0</v>
      </c>
      <c r="ES166" s="21">
        <f>IFERROR(IF(VLOOKUP(D166,'DIV CHANGE'!A:D,3,FALSE)="", E166, VLOOKUP(D166,'DIV CHANGE'!A:D,3,FALSE)), E166)</f>
        <v>3</v>
      </c>
      <c r="ET166" s="21" t="str">
        <f t="shared" si="23"/>
        <v>SAME</v>
      </c>
      <c r="EU166" s="24">
        <v>38145</v>
      </c>
    </row>
    <row r="167" spans="1:151" ht="12.75">
      <c r="A167" s="29">
        <v>39300</v>
      </c>
      <c r="B167" s="24"/>
      <c r="C167" s="35">
        <v>60</v>
      </c>
      <c r="D167" s="21" t="s">
        <v>350</v>
      </c>
      <c r="E167" s="21">
        <v>1</v>
      </c>
      <c r="F167" s="21" t="s">
        <v>100</v>
      </c>
      <c r="G167" s="21" t="s">
        <v>351</v>
      </c>
      <c r="H167" s="55">
        <v>84800</v>
      </c>
      <c r="I167" s="22">
        <v>10</v>
      </c>
      <c r="J167" s="25">
        <v>30000</v>
      </c>
      <c r="K167" s="25">
        <v>0</v>
      </c>
      <c r="L167" s="25">
        <f t="shared" si="16"/>
        <v>5480</v>
      </c>
      <c r="M167" s="37">
        <f t="shared" si="17"/>
        <v>456.66666666666669</v>
      </c>
      <c r="N167" s="36">
        <v>0</v>
      </c>
      <c r="O167" s="26">
        <v>0</v>
      </c>
      <c r="P167" s="26">
        <v>0</v>
      </c>
      <c r="Q167" s="27">
        <v>0</v>
      </c>
      <c r="R167" s="36">
        <v>0</v>
      </c>
      <c r="S167" s="26">
        <v>0</v>
      </c>
      <c r="T167" s="26">
        <v>0</v>
      </c>
      <c r="U167" s="27">
        <v>0</v>
      </c>
      <c r="V167" s="36">
        <v>0</v>
      </c>
      <c r="W167" s="26">
        <v>0</v>
      </c>
      <c r="X167" s="26">
        <v>0</v>
      </c>
      <c r="Y167" s="27">
        <v>0</v>
      </c>
      <c r="Z167" s="36">
        <v>0</v>
      </c>
      <c r="AA167" s="26">
        <v>0</v>
      </c>
      <c r="AB167" s="26">
        <v>0</v>
      </c>
      <c r="AC167" s="27">
        <v>0</v>
      </c>
      <c r="AD167" s="36">
        <v>0</v>
      </c>
      <c r="AE167" s="26">
        <v>0</v>
      </c>
      <c r="AF167" s="26">
        <v>0</v>
      </c>
      <c r="AG167" s="27">
        <v>0</v>
      </c>
      <c r="AH167" s="36">
        <v>0</v>
      </c>
      <c r="AI167" s="26">
        <v>0</v>
      </c>
      <c r="AJ167" s="26">
        <v>0</v>
      </c>
      <c r="AK167" s="27">
        <v>0</v>
      </c>
      <c r="AL167" s="36">
        <v>0</v>
      </c>
      <c r="AM167" s="26">
        <v>0</v>
      </c>
      <c r="AN167" s="26">
        <v>0</v>
      </c>
      <c r="AO167" s="27">
        <v>0</v>
      </c>
      <c r="AP167" s="36">
        <v>0</v>
      </c>
      <c r="AQ167" s="26">
        <v>0</v>
      </c>
      <c r="AR167" s="26">
        <v>0</v>
      </c>
      <c r="AS167" s="27">
        <v>0</v>
      </c>
      <c r="AT167" s="36">
        <v>0</v>
      </c>
      <c r="AU167" s="26">
        <v>0</v>
      </c>
      <c r="AV167" s="26">
        <v>0</v>
      </c>
      <c r="AW167" s="27">
        <v>0</v>
      </c>
      <c r="AX167" s="36">
        <v>0</v>
      </c>
      <c r="AY167" s="26">
        <v>0</v>
      </c>
      <c r="AZ167" s="26">
        <v>0</v>
      </c>
      <c r="BA167" s="27">
        <v>0</v>
      </c>
      <c r="BB167" s="36">
        <v>0</v>
      </c>
      <c r="BC167" s="26">
        <v>0</v>
      </c>
      <c r="BD167" s="26">
        <v>0</v>
      </c>
      <c r="BE167" s="27">
        <v>0</v>
      </c>
      <c r="BF167" s="36">
        <v>0</v>
      </c>
      <c r="BG167" s="26">
        <v>0</v>
      </c>
      <c r="BH167" s="26">
        <v>0</v>
      </c>
      <c r="BI167" s="27">
        <v>0</v>
      </c>
      <c r="BJ167" s="36">
        <v>0</v>
      </c>
      <c r="BK167" s="26">
        <v>0</v>
      </c>
      <c r="BL167" s="26">
        <v>0</v>
      </c>
      <c r="BM167" s="27">
        <v>0</v>
      </c>
      <c r="BN167" s="36">
        <v>0</v>
      </c>
      <c r="BO167" s="26">
        <v>0</v>
      </c>
      <c r="BP167" s="26">
        <v>0</v>
      </c>
      <c r="BQ167" s="27">
        <v>0</v>
      </c>
      <c r="BR167" s="36">
        <v>5</v>
      </c>
      <c r="BS167" s="26">
        <v>2283.3333333333335</v>
      </c>
      <c r="BT167" s="26">
        <v>2283.3333333333335</v>
      </c>
      <c r="BU167" s="27">
        <v>52516.666666666664</v>
      </c>
      <c r="BV167" s="36">
        <v>12</v>
      </c>
      <c r="BW167" s="26">
        <v>5480</v>
      </c>
      <c r="BX167" s="26">
        <v>7763.3333333333339</v>
      </c>
      <c r="BY167" s="27">
        <v>47036.666666666664</v>
      </c>
      <c r="BZ167" s="36">
        <v>12</v>
      </c>
      <c r="CA167" s="26">
        <v>5480</v>
      </c>
      <c r="CB167" s="26">
        <v>13243.333333333334</v>
      </c>
      <c r="CC167" s="27">
        <v>41556.666666666664</v>
      </c>
      <c r="CD167" s="36">
        <v>12</v>
      </c>
      <c r="CE167" s="26">
        <v>5480</v>
      </c>
      <c r="CF167" s="26">
        <v>18723.333333333336</v>
      </c>
      <c r="CG167" s="27">
        <v>36076.666666666664</v>
      </c>
      <c r="CH167" s="36">
        <v>12</v>
      </c>
      <c r="CI167" s="26">
        <v>5480</v>
      </c>
      <c r="CJ167" s="26">
        <v>24203.333333333336</v>
      </c>
      <c r="CK167" s="27">
        <v>30596.666666666664</v>
      </c>
      <c r="CL167" s="36">
        <v>12</v>
      </c>
      <c r="CM167" s="26">
        <v>5480</v>
      </c>
      <c r="CN167" s="26">
        <v>29683.333333333336</v>
      </c>
      <c r="CO167" s="27">
        <v>25116.666666666664</v>
      </c>
      <c r="CP167" s="36">
        <v>12</v>
      </c>
      <c r="CQ167" s="26">
        <v>5480</v>
      </c>
      <c r="CR167" s="26">
        <v>35163.333333333336</v>
      </c>
      <c r="CS167" s="27">
        <v>19636.666666666664</v>
      </c>
      <c r="CT167" s="36">
        <v>12</v>
      </c>
      <c r="CU167" s="26">
        <v>5480</v>
      </c>
      <c r="CV167" s="26">
        <v>40643.333333333336</v>
      </c>
      <c r="CW167" s="27">
        <v>14156.666666666664</v>
      </c>
      <c r="CX167" s="36">
        <v>12</v>
      </c>
      <c r="CY167" s="26">
        <v>5480</v>
      </c>
      <c r="CZ167" s="26">
        <v>46123.333333333336</v>
      </c>
      <c r="DA167" s="27">
        <v>8676.6666666666642</v>
      </c>
      <c r="DB167" s="36">
        <v>12</v>
      </c>
      <c r="DC167" s="26">
        <v>5480</v>
      </c>
      <c r="DD167" s="26">
        <v>51603.333333333336</v>
      </c>
      <c r="DE167" s="27">
        <v>3196.6666666666642</v>
      </c>
      <c r="DF167" s="36">
        <v>6.9999999999999947</v>
      </c>
      <c r="DG167" s="26">
        <v>3196.6666666666642</v>
      </c>
      <c r="DH167" s="26">
        <v>54800</v>
      </c>
      <c r="DI167" s="27">
        <v>0</v>
      </c>
      <c r="DJ167" s="36">
        <v>0</v>
      </c>
      <c r="DK167" s="26">
        <v>0</v>
      </c>
      <c r="DL167" s="26">
        <v>54800</v>
      </c>
      <c r="DM167" s="27">
        <v>0</v>
      </c>
      <c r="DN167" s="36">
        <v>0</v>
      </c>
      <c r="DO167" s="26">
        <v>0</v>
      </c>
      <c r="DP167" s="26">
        <v>54800</v>
      </c>
      <c r="DQ167" s="27">
        <v>0</v>
      </c>
      <c r="DR167" s="36">
        <v>0</v>
      </c>
      <c r="DS167" s="26">
        <v>0</v>
      </c>
      <c r="DT167" s="26">
        <v>54800</v>
      </c>
      <c r="DU167" s="27">
        <v>0</v>
      </c>
      <c r="DV167" s="36">
        <v>0</v>
      </c>
      <c r="DW167" s="26">
        <v>0</v>
      </c>
      <c r="DX167" s="26">
        <v>54800</v>
      </c>
      <c r="DY167" s="27">
        <v>0</v>
      </c>
      <c r="DZ167" s="36">
        <v>0</v>
      </c>
      <c r="EA167" s="26">
        <v>0</v>
      </c>
      <c r="EB167" s="26">
        <v>54800</v>
      </c>
      <c r="EC167" s="27">
        <v>0</v>
      </c>
      <c r="ED167" s="36">
        <v>0</v>
      </c>
      <c r="EE167" s="26">
        <v>0</v>
      </c>
      <c r="EF167" s="26">
        <v>54800</v>
      </c>
      <c r="EG167" s="27">
        <v>0</v>
      </c>
      <c r="EH167" s="36">
        <v>0</v>
      </c>
      <c r="EI167" s="26">
        <v>0</v>
      </c>
      <c r="EJ167" s="26">
        <v>54800</v>
      </c>
      <c r="EK167" s="27">
        <v>0</v>
      </c>
      <c r="EL167" s="36" cm="1">
        <f t="array" ref="EL167">+_xlfn.IFS(YEAR($A167)&gt;YEAR(EL$6),0,YEAR(EL$6)=YEAR($A167),13-MONTH($A167),AND(EK167&lt;$L167,YEAR(EL$6)=YEAR($B167)),IF(MONTH($B167)&lt;EK167/$M167,MONTH($B167),EK167/$M167),EK167&lt;$L167,EK167/$M167,YEAR(EL$6)=YEAR($B167),MONTH($B167),AND(YEAR(EL$6)&gt;YEAR($B167),NOT(ISBLANK($B167))),0,YEAR(EL$6)&gt;YEAR($A167),12,EL$6&lt;$A167,0,YEAR(EH$6)=YEAR($B167),0)</f>
        <v>0</v>
      </c>
      <c r="EM167" s="26">
        <f t="shared" si="18"/>
        <v>0</v>
      </c>
      <c r="EN167" s="26">
        <f t="shared" si="19"/>
        <v>54800</v>
      </c>
      <c r="EO167" s="27">
        <f t="shared" si="20"/>
        <v>0</v>
      </c>
      <c r="EP167" s="28">
        <f t="shared" si="21"/>
        <v>0</v>
      </c>
      <c r="EQ167" s="34">
        <f t="shared" si="22"/>
        <v>0</v>
      </c>
      <c r="ES167" s="21">
        <f>IFERROR(IF(VLOOKUP(D167,'DIV CHANGE'!A:D,3,FALSE)="", E167, VLOOKUP(D167,'DIV CHANGE'!A:D,3,FALSE)), E167)</f>
        <v>1</v>
      </c>
      <c r="ET167" s="21" t="str">
        <f t="shared" si="23"/>
        <v>SAME</v>
      </c>
      <c r="EU167" s="24">
        <v>39300</v>
      </c>
    </row>
    <row r="168" spans="1:151" ht="12.75">
      <c r="A168" s="29">
        <v>39889</v>
      </c>
      <c r="B168" s="24"/>
      <c r="C168" s="35">
        <v>69</v>
      </c>
      <c r="D168" s="21" t="s">
        <v>352</v>
      </c>
      <c r="E168" s="21">
        <v>1</v>
      </c>
      <c r="F168" s="21" t="s">
        <v>100</v>
      </c>
      <c r="G168" s="21" t="s">
        <v>353</v>
      </c>
      <c r="H168" s="55">
        <v>67840</v>
      </c>
      <c r="I168" s="22">
        <v>10</v>
      </c>
      <c r="J168" s="25">
        <v>30000</v>
      </c>
      <c r="K168" s="25">
        <v>0</v>
      </c>
      <c r="L168" s="25">
        <f t="shared" si="16"/>
        <v>3784</v>
      </c>
      <c r="M168" s="37">
        <f t="shared" si="17"/>
        <v>315.33333333333331</v>
      </c>
      <c r="N168" s="36">
        <v>0</v>
      </c>
      <c r="O168" s="26">
        <v>0</v>
      </c>
      <c r="P168" s="26">
        <v>0</v>
      </c>
      <c r="Q168" s="27">
        <v>0</v>
      </c>
      <c r="R168" s="36">
        <v>0</v>
      </c>
      <c r="S168" s="26">
        <v>0</v>
      </c>
      <c r="T168" s="26">
        <v>0</v>
      </c>
      <c r="U168" s="27">
        <v>0</v>
      </c>
      <c r="V168" s="36">
        <v>0</v>
      </c>
      <c r="W168" s="26">
        <v>0</v>
      </c>
      <c r="X168" s="26">
        <v>0</v>
      </c>
      <c r="Y168" s="27">
        <v>0</v>
      </c>
      <c r="Z168" s="36">
        <v>0</v>
      </c>
      <c r="AA168" s="26">
        <v>0</v>
      </c>
      <c r="AB168" s="26">
        <v>0</v>
      </c>
      <c r="AC168" s="27">
        <v>0</v>
      </c>
      <c r="AD168" s="36">
        <v>0</v>
      </c>
      <c r="AE168" s="26">
        <v>0</v>
      </c>
      <c r="AF168" s="26">
        <v>0</v>
      </c>
      <c r="AG168" s="27">
        <v>0</v>
      </c>
      <c r="AH168" s="36">
        <v>0</v>
      </c>
      <c r="AI168" s="26">
        <v>0</v>
      </c>
      <c r="AJ168" s="26">
        <v>0</v>
      </c>
      <c r="AK168" s="27">
        <v>0</v>
      </c>
      <c r="AL168" s="36">
        <v>0</v>
      </c>
      <c r="AM168" s="26">
        <v>0</v>
      </c>
      <c r="AN168" s="26">
        <v>0</v>
      </c>
      <c r="AO168" s="27">
        <v>0</v>
      </c>
      <c r="AP168" s="36">
        <v>0</v>
      </c>
      <c r="AQ168" s="26">
        <v>0</v>
      </c>
      <c r="AR168" s="26">
        <v>0</v>
      </c>
      <c r="AS168" s="27">
        <v>0</v>
      </c>
      <c r="AT168" s="36">
        <v>0</v>
      </c>
      <c r="AU168" s="26">
        <v>0</v>
      </c>
      <c r="AV168" s="26">
        <v>0</v>
      </c>
      <c r="AW168" s="27">
        <v>0</v>
      </c>
      <c r="AX168" s="36">
        <v>0</v>
      </c>
      <c r="AY168" s="26">
        <v>0</v>
      </c>
      <c r="AZ168" s="26">
        <v>0</v>
      </c>
      <c r="BA168" s="27">
        <v>0</v>
      </c>
      <c r="BB168" s="36">
        <v>0</v>
      </c>
      <c r="BC168" s="26">
        <v>0</v>
      </c>
      <c r="BD168" s="26">
        <v>0</v>
      </c>
      <c r="BE168" s="27">
        <v>0</v>
      </c>
      <c r="BF168" s="36">
        <v>0</v>
      </c>
      <c r="BG168" s="26">
        <v>0</v>
      </c>
      <c r="BH168" s="26">
        <v>0</v>
      </c>
      <c r="BI168" s="27">
        <v>0</v>
      </c>
      <c r="BJ168" s="36">
        <v>0</v>
      </c>
      <c r="BK168" s="26">
        <v>0</v>
      </c>
      <c r="BL168" s="26">
        <v>0</v>
      </c>
      <c r="BM168" s="27">
        <v>0</v>
      </c>
      <c r="BN168" s="36">
        <v>0</v>
      </c>
      <c r="BO168" s="26">
        <v>0</v>
      </c>
      <c r="BP168" s="26">
        <v>0</v>
      </c>
      <c r="BQ168" s="27">
        <v>0</v>
      </c>
      <c r="BR168" s="36">
        <v>0</v>
      </c>
      <c r="BS168" s="26">
        <v>0</v>
      </c>
      <c r="BT168" s="26">
        <v>0</v>
      </c>
      <c r="BU168" s="27">
        <v>0</v>
      </c>
      <c r="BV168" s="36">
        <v>0</v>
      </c>
      <c r="BW168" s="26">
        <v>0</v>
      </c>
      <c r="BX168" s="26">
        <v>0</v>
      </c>
      <c r="BY168" s="27">
        <v>0</v>
      </c>
      <c r="BZ168" s="36">
        <v>10</v>
      </c>
      <c r="CA168" s="26">
        <v>3153.333333333333</v>
      </c>
      <c r="CB168" s="26">
        <v>3153.333333333333</v>
      </c>
      <c r="CC168" s="27">
        <v>34686.666666666664</v>
      </c>
      <c r="CD168" s="36">
        <v>12</v>
      </c>
      <c r="CE168" s="26">
        <v>3784</v>
      </c>
      <c r="CF168" s="26">
        <v>6937.333333333333</v>
      </c>
      <c r="CG168" s="27">
        <v>30902.666666666668</v>
      </c>
      <c r="CH168" s="36">
        <v>12</v>
      </c>
      <c r="CI168" s="26">
        <v>3784</v>
      </c>
      <c r="CJ168" s="26">
        <v>10721.333333333332</v>
      </c>
      <c r="CK168" s="27">
        <v>27118.666666666668</v>
      </c>
      <c r="CL168" s="36">
        <v>12</v>
      </c>
      <c r="CM168" s="26">
        <v>3784</v>
      </c>
      <c r="CN168" s="26">
        <v>14505.333333333332</v>
      </c>
      <c r="CO168" s="27">
        <v>23334.666666666668</v>
      </c>
      <c r="CP168" s="36">
        <v>12</v>
      </c>
      <c r="CQ168" s="26">
        <v>3784</v>
      </c>
      <c r="CR168" s="26">
        <v>18289.333333333332</v>
      </c>
      <c r="CS168" s="27">
        <v>19550.666666666668</v>
      </c>
      <c r="CT168" s="36">
        <v>12</v>
      </c>
      <c r="CU168" s="26">
        <v>3784</v>
      </c>
      <c r="CV168" s="26">
        <v>22073.333333333332</v>
      </c>
      <c r="CW168" s="27">
        <v>15766.666666666668</v>
      </c>
      <c r="CX168" s="36">
        <v>12</v>
      </c>
      <c r="CY168" s="26">
        <v>3784</v>
      </c>
      <c r="CZ168" s="26">
        <v>25857.333333333332</v>
      </c>
      <c r="DA168" s="27">
        <v>11982.666666666668</v>
      </c>
      <c r="DB168" s="36">
        <v>12</v>
      </c>
      <c r="DC168" s="26">
        <v>3784</v>
      </c>
      <c r="DD168" s="26">
        <v>29641.333333333332</v>
      </c>
      <c r="DE168" s="27">
        <v>8198.6666666666679</v>
      </c>
      <c r="DF168" s="36">
        <v>12</v>
      </c>
      <c r="DG168" s="26">
        <v>3784</v>
      </c>
      <c r="DH168" s="26">
        <v>33425.333333333328</v>
      </c>
      <c r="DI168" s="27">
        <v>4414.6666666666715</v>
      </c>
      <c r="DJ168" s="36">
        <v>12</v>
      </c>
      <c r="DK168" s="26">
        <v>3784</v>
      </c>
      <c r="DL168" s="26">
        <v>37209.333333333328</v>
      </c>
      <c r="DM168" s="27">
        <v>630.66666666667152</v>
      </c>
      <c r="DN168" s="36">
        <v>2.0000000000000155</v>
      </c>
      <c r="DO168" s="26">
        <v>630.66666666667152</v>
      </c>
      <c r="DP168" s="26">
        <v>37840</v>
      </c>
      <c r="DQ168" s="27">
        <v>0</v>
      </c>
      <c r="DR168" s="36">
        <v>0</v>
      </c>
      <c r="DS168" s="26">
        <v>0</v>
      </c>
      <c r="DT168" s="26">
        <v>37840</v>
      </c>
      <c r="DU168" s="27">
        <v>0</v>
      </c>
      <c r="DV168" s="36">
        <v>0</v>
      </c>
      <c r="DW168" s="26">
        <v>0</v>
      </c>
      <c r="DX168" s="26">
        <v>37840</v>
      </c>
      <c r="DY168" s="27">
        <v>0</v>
      </c>
      <c r="DZ168" s="36">
        <v>0</v>
      </c>
      <c r="EA168" s="26">
        <v>0</v>
      </c>
      <c r="EB168" s="26">
        <v>37840</v>
      </c>
      <c r="EC168" s="27">
        <v>0</v>
      </c>
      <c r="ED168" s="36">
        <v>0</v>
      </c>
      <c r="EE168" s="26">
        <v>0</v>
      </c>
      <c r="EF168" s="26">
        <v>37840</v>
      </c>
      <c r="EG168" s="27">
        <v>0</v>
      </c>
      <c r="EH168" s="36">
        <v>0</v>
      </c>
      <c r="EI168" s="26">
        <v>0</v>
      </c>
      <c r="EJ168" s="26">
        <v>37840</v>
      </c>
      <c r="EK168" s="27">
        <v>0</v>
      </c>
      <c r="EL168" s="36" cm="1">
        <f t="array" ref="EL168">+_xlfn.IFS(YEAR($A168)&gt;YEAR(EL$6),0,YEAR(EL$6)=YEAR($A168),13-MONTH($A168),AND(EK168&lt;$L168,YEAR(EL$6)=YEAR($B168)),IF(MONTH($B168)&lt;EK168/$M168,MONTH($B168),EK168/$M168),EK168&lt;$L168,EK168/$M168,YEAR(EL$6)=YEAR($B168),MONTH($B168),AND(YEAR(EL$6)&gt;YEAR($B168),NOT(ISBLANK($B168))),0,YEAR(EL$6)&gt;YEAR($A168),12,EL$6&lt;$A168,0,YEAR(EH$6)=YEAR($B168),0)</f>
        <v>0</v>
      </c>
      <c r="EM168" s="26">
        <f t="shared" si="18"/>
        <v>0</v>
      </c>
      <c r="EN168" s="26">
        <f t="shared" si="19"/>
        <v>37840</v>
      </c>
      <c r="EO168" s="27">
        <f t="shared" si="20"/>
        <v>0</v>
      </c>
      <c r="EP168" s="28">
        <f t="shared" si="21"/>
        <v>0</v>
      </c>
      <c r="EQ168" s="34">
        <f t="shared" si="22"/>
        <v>0</v>
      </c>
      <c r="ES168" s="21">
        <f>IFERROR(IF(VLOOKUP(D168,'DIV CHANGE'!A:D,3,FALSE)="", E168, VLOOKUP(D168,'DIV CHANGE'!A:D,3,FALSE)), E168)</f>
        <v>1</v>
      </c>
      <c r="ET168" s="21" t="str">
        <f t="shared" si="23"/>
        <v>SAME</v>
      </c>
      <c r="EU168" s="24">
        <v>39889</v>
      </c>
    </row>
    <row r="169" spans="1:151" ht="12.75">
      <c r="A169" s="29">
        <v>40980</v>
      </c>
      <c r="B169" s="24"/>
      <c r="C169" s="35">
        <v>105</v>
      </c>
      <c r="D169" s="21" t="s">
        <v>354</v>
      </c>
      <c r="E169" s="21">
        <v>1</v>
      </c>
      <c r="F169" s="21" t="s">
        <v>100</v>
      </c>
      <c r="G169" s="21" t="s">
        <v>355</v>
      </c>
      <c r="H169" s="55">
        <v>39751.9</v>
      </c>
      <c r="I169" s="22">
        <v>10</v>
      </c>
      <c r="J169" s="25">
        <v>20000</v>
      </c>
      <c r="K169" s="25">
        <v>0</v>
      </c>
      <c r="L169" s="25">
        <f t="shared" si="16"/>
        <v>1975.19</v>
      </c>
      <c r="M169" s="37">
        <f t="shared" si="17"/>
        <v>164.59916666666666</v>
      </c>
      <c r="N169" s="36">
        <v>0</v>
      </c>
      <c r="O169" s="26">
        <v>0</v>
      </c>
      <c r="P169" s="26">
        <v>0</v>
      </c>
      <c r="Q169" s="27">
        <v>0</v>
      </c>
      <c r="R169" s="36">
        <v>0</v>
      </c>
      <c r="S169" s="26">
        <v>0</v>
      </c>
      <c r="T169" s="26">
        <v>0</v>
      </c>
      <c r="U169" s="27">
        <v>0</v>
      </c>
      <c r="V169" s="36">
        <v>0</v>
      </c>
      <c r="W169" s="26">
        <v>0</v>
      </c>
      <c r="X169" s="26">
        <v>0</v>
      </c>
      <c r="Y169" s="27">
        <v>0</v>
      </c>
      <c r="Z169" s="36">
        <v>0</v>
      </c>
      <c r="AA169" s="26">
        <v>0</v>
      </c>
      <c r="AB169" s="26">
        <v>0</v>
      </c>
      <c r="AC169" s="27">
        <v>0</v>
      </c>
      <c r="AD169" s="36">
        <v>0</v>
      </c>
      <c r="AE169" s="26">
        <v>0</v>
      </c>
      <c r="AF169" s="26">
        <v>0</v>
      </c>
      <c r="AG169" s="27">
        <v>0</v>
      </c>
      <c r="AH169" s="36">
        <v>0</v>
      </c>
      <c r="AI169" s="26">
        <v>0</v>
      </c>
      <c r="AJ169" s="26">
        <v>0</v>
      </c>
      <c r="AK169" s="27">
        <v>0</v>
      </c>
      <c r="AL169" s="36">
        <v>0</v>
      </c>
      <c r="AM169" s="26">
        <v>0</v>
      </c>
      <c r="AN169" s="26">
        <v>0</v>
      </c>
      <c r="AO169" s="27">
        <v>0</v>
      </c>
      <c r="AP169" s="36">
        <v>0</v>
      </c>
      <c r="AQ169" s="26">
        <v>0</v>
      </c>
      <c r="AR169" s="26">
        <v>0</v>
      </c>
      <c r="AS169" s="27">
        <v>0</v>
      </c>
      <c r="AT169" s="36">
        <v>0</v>
      </c>
      <c r="AU169" s="26">
        <v>0</v>
      </c>
      <c r="AV169" s="26">
        <v>0</v>
      </c>
      <c r="AW169" s="27">
        <v>0</v>
      </c>
      <c r="AX169" s="36">
        <v>0</v>
      </c>
      <c r="AY169" s="26">
        <v>0</v>
      </c>
      <c r="AZ169" s="26">
        <v>0</v>
      </c>
      <c r="BA169" s="27">
        <v>0</v>
      </c>
      <c r="BB169" s="36">
        <v>0</v>
      </c>
      <c r="BC169" s="26">
        <v>0</v>
      </c>
      <c r="BD169" s="26">
        <v>0</v>
      </c>
      <c r="BE169" s="27">
        <v>0</v>
      </c>
      <c r="BF169" s="36">
        <v>0</v>
      </c>
      <c r="BG169" s="26">
        <v>0</v>
      </c>
      <c r="BH169" s="26">
        <v>0</v>
      </c>
      <c r="BI169" s="27">
        <v>0</v>
      </c>
      <c r="BJ169" s="36">
        <v>0</v>
      </c>
      <c r="BK169" s="26">
        <v>0</v>
      </c>
      <c r="BL169" s="26">
        <v>0</v>
      </c>
      <c r="BM169" s="27">
        <v>0</v>
      </c>
      <c r="BN169" s="36">
        <v>0</v>
      </c>
      <c r="BO169" s="26">
        <v>0</v>
      </c>
      <c r="BP169" s="26">
        <v>0</v>
      </c>
      <c r="BQ169" s="27">
        <v>0</v>
      </c>
      <c r="BR169" s="36">
        <v>0</v>
      </c>
      <c r="BS169" s="26">
        <v>0</v>
      </c>
      <c r="BT169" s="26">
        <v>0</v>
      </c>
      <c r="BU169" s="27">
        <v>0</v>
      </c>
      <c r="BV169" s="36">
        <v>0</v>
      </c>
      <c r="BW169" s="26">
        <v>0</v>
      </c>
      <c r="BX169" s="26">
        <v>0</v>
      </c>
      <c r="BY169" s="27">
        <v>0</v>
      </c>
      <c r="BZ169" s="36">
        <v>0</v>
      </c>
      <c r="CA169" s="26">
        <v>0</v>
      </c>
      <c r="CB169" s="26">
        <v>0</v>
      </c>
      <c r="CC169" s="27">
        <v>0</v>
      </c>
      <c r="CD169" s="36">
        <v>0</v>
      </c>
      <c r="CE169" s="26">
        <v>0</v>
      </c>
      <c r="CF169" s="26">
        <v>0</v>
      </c>
      <c r="CG169" s="27">
        <v>0</v>
      </c>
      <c r="CH169" s="36">
        <v>0</v>
      </c>
      <c r="CI169" s="26">
        <v>0</v>
      </c>
      <c r="CJ169" s="26">
        <v>0</v>
      </c>
      <c r="CK169" s="27">
        <v>0</v>
      </c>
      <c r="CL169" s="36">
        <v>10</v>
      </c>
      <c r="CM169" s="26">
        <v>1645.9916666666666</v>
      </c>
      <c r="CN169" s="26">
        <v>1645.9916666666666</v>
      </c>
      <c r="CO169" s="27">
        <v>18105.908333333336</v>
      </c>
      <c r="CP169" s="36">
        <v>12</v>
      </c>
      <c r="CQ169" s="26">
        <v>1975.19</v>
      </c>
      <c r="CR169" s="26">
        <v>3621.1816666666664</v>
      </c>
      <c r="CS169" s="27">
        <v>16130.718333333334</v>
      </c>
      <c r="CT169" s="36">
        <v>12</v>
      </c>
      <c r="CU169" s="26">
        <v>1975.19</v>
      </c>
      <c r="CV169" s="26">
        <v>5596.371666666666</v>
      </c>
      <c r="CW169" s="27">
        <v>14155.528333333335</v>
      </c>
      <c r="CX169" s="36">
        <v>12</v>
      </c>
      <c r="CY169" s="26">
        <v>1975.19</v>
      </c>
      <c r="CZ169" s="26">
        <v>7571.5616666666665</v>
      </c>
      <c r="DA169" s="27">
        <v>12180.338333333335</v>
      </c>
      <c r="DB169" s="36">
        <v>12</v>
      </c>
      <c r="DC169" s="26">
        <v>1975.19</v>
      </c>
      <c r="DD169" s="26">
        <v>9546.751666666667</v>
      </c>
      <c r="DE169" s="27">
        <v>10205.148333333334</v>
      </c>
      <c r="DF169" s="36">
        <v>12</v>
      </c>
      <c r="DG169" s="26">
        <v>1975.19</v>
      </c>
      <c r="DH169" s="26">
        <v>11521.941666666668</v>
      </c>
      <c r="DI169" s="27">
        <v>8229.9583333333339</v>
      </c>
      <c r="DJ169" s="36">
        <v>12</v>
      </c>
      <c r="DK169" s="26">
        <v>1975.19</v>
      </c>
      <c r="DL169" s="26">
        <v>13497.131666666668</v>
      </c>
      <c r="DM169" s="27">
        <v>6254.7683333333334</v>
      </c>
      <c r="DN169" s="36">
        <v>12</v>
      </c>
      <c r="DO169" s="26">
        <v>1975.19</v>
      </c>
      <c r="DP169" s="26">
        <v>15472.321666666669</v>
      </c>
      <c r="DQ169" s="27">
        <v>4279.5783333333329</v>
      </c>
      <c r="DR169" s="36">
        <v>12</v>
      </c>
      <c r="DS169" s="26">
        <v>1975.19</v>
      </c>
      <c r="DT169" s="26">
        <v>17447.511666666669</v>
      </c>
      <c r="DU169" s="27">
        <v>2304.3883333333324</v>
      </c>
      <c r="DV169" s="36">
        <v>12</v>
      </c>
      <c r="DW169" s="26">
        <v>1975.19</v>
      </c>
      <c r="DX169" s="26">
        <v>19422.701666666668</v>
      </c>
      <c r="DY169" s="27">
        <v>329.19833333333372</v>
      </c>
      <c r="DZ169" s="36">
        <v>2.0000000000000022</v>
      </c>
      <c r="EA169" s="26">
        <v>329.19833333333366</v>
      </c>
      <c r="EB169" s="26">
        <v>19751.900000000001</v>
      </c>
      <c r="EC169" s="27">
        <v>0</v>
      </c>
      <c r="ED169" s="36">
        <v>0</v>
      </c>
      <c r="EE169" s="26">
        <v>0</v>
      </c>
      <c r="EF169" s="26">
        <v>19751.900000000001</v>
      </c>
      <c r="EG169" s="27">
        <v>0</v>
      </c>
      <c r="EH169" s="36">
        <v>0</v>
      </c>
      <c r="EI169" s="26">
        <v>0</v>
      </c>
      <c r="EJ169" s="26">
        <v>19751.900000000001</v>
      </c>
      <c r="EK169" s="27">
        <v>0</v>
      </c>
      <c r="EL169" s="36" cm="1">
        <f t="array" ref="EL169">+_xlfn.IFS(YEAR($A169)&gt;YEAR(EL$6),0,YEAR(EL$6)=YEAR($A169),13-MONTH($A169),AND(EK169&lt;$L169,YEAR(EL$6)=YEAR($B169)),IF(MONTH($B169)&lt;EK169/$M169,MONTH($B169),EK169/$M169),EK169&lt;$L169,EK169/$M169,YEAR(EL$6)=YEAR($B169),MONTH($B169),AND(YEAR(EL$6)&gt;YEAR($B169),NOT(ISBLANK($B169))),0,YEAR(EL$6)&gt;YEAR($A169),12,EL$6&lt;$A169,0,YEAR(EH$6)=YEAR($B169),0)</f>
        <v>0</v>
      </c>
      <c r="EM169" s="26">
        <f t="shared" si="18"/>
        <v>0</v>
      </c>
      <c r="EN169" s="26">
        <f t="shared" si="19"/>
        <v>19751.900000000001</v>
      </c>
      <c r="EO169" s="27">
        <f t="shared" si="20"/>
        <v>0</v>
      </c>
      <c r="EP169" s="28">
        <f t="shared" si="21"/>
        <v>0</v>
      </c>
      <c r="EQ169" s="34">
        <f t="shared" si="22"/>
        <v>0</v>
      </c>
      <c r="ES169" s="21">
        <f>IFERROR(IF(VLOOKUP(D169,'DIV CHANGE'!A:D,3,FALSE)="", E169, VLOOKUP(D169,'DIV CHANGE'!A:D,3,FALSE)), E169)</f>
        <v>1</v>
      </c>
      <c r="ET169" s="21" t="str">
        <f t="shared" si="23"/>
        <v>SAME</v>
      </c>
      <c r="EU169" s="24">
        <v>40980</v>
      </c>
    </row>
    <row r="170" spans="1:151" ht="12.75">
      <c r="A170" s="29">
        <v>44537</v>
      </c>
      <c r="B170" s="24"/>
      <c r="C170" s="35">
        <v>681</v>
      </c>
      <c r="D170" s="21" t="s">
        <v>356</v>
      </c>
      <c r="E170" s="21">
        <v>1</v>
      </c>
      <c r="F170" s="21" t="s">
        <v>100</v>
      </c>
      <c r="G170" s="21" t="s">
        <v>357</v>
      </c>
      <c r="H170" s="55">
        <v>10348.94</v>
      </c>
      <c r="I170" s="22">
        <v>5</v>
      </c>
      <c r="J170" s="25">
        <v>2000</v>
      </c>
      <c r="K170" s="25">
        <v>0</v>
      </c>
      <c r="L170" s="25">
        <f t="shared" si="16"/>
        <v>1669.788</v>
      </c>
      <c r="M170" s="37">
        <f t="shared" si="17"/>
        <v>139.149</v>
      </c>
      <c r="N170" s="36">
        <v>0</v>
      </c>
      <c r="O170" s="26">
        <v>0</v>
      </c>
      <c r="P170" s="26">
        <v>0</v>
      </c>
      <c r="Q170" s="27">
        <v>0</v>
      </c>
      <c r="R170" s="36">
        <v>0</v>
      </c>
      <c r="S170" s="26">
        <v>0</v>
      </c>
      <c r="T170" s="26">
        <v>0</v>
      </c>
      <c r="U170" s="27">
        <v>0</v>
      </c>
      <c r="V170" s="36">
        <v>0</v>
      </c>
      <c r="W170" s="26">
        <v>0</v>
      </c>
      <c r="X170" s="26">
        <v>0</v>
      </c>
      <c r="Y170" s="27">
        <v>0</v>
      </c>
      <c r="Z170" s="36">
        <v>0</v>
      </c>
      <c r="AA170" s="26">
        <v>0</v>
      </c>
      <c r="AB170" s="26">
        <v>0</v>
      </c>
      <c r="AC170" s="27">
        <v>0</v>
      </c>
      <c r="AD170" s="36">
        <v>0</v>
      </c>
      <c r="AE170" s="26">
        <v>0</v>
      </c>
      <c r="AF170" s="26">
        <v>0</v>
      </c>
      <c r="AG170" s="27">
        <v>0</v>
      </c>
      <c r="AH170" s="36">
        <v>0</v>
      </c>
      <c r="AI170" s="26">
        <v>0</v>
      </c>
      <c r="AJ170" s="26">
        <v>0</v>
      </c>
      <c r="AK170" s="27">
        <v>0</v>
      </c>
      <c r="AL170" s="36">
        <v>0</v>
      </c>
      <c r="AM170" s="26">
        <v>0</v>
      </c>
      <c r="AN170" s="26">
        <v>0</v>
      </c>
      <c r="AO170" s="27">
        <v>0</v>
      </c>
      <c r="AP170" s="36">
        <v>0</v>
      </c>
      <c r="AQ170" s="26">
        <v>0</v>
      </c>
      <c r="AR170" s="26">
        <v>0</v>
      </c>
      <c r="AS170" s="27">
        <v>0</v>
      </c>
      <c r="AT170" s="36">
        <v>0</v>
      </c>
      <c r="AU170" s="26">
        <v>0</v>
      </c>
      <c r="AV170" s="26">
        <v>0</v>
      </c>
      <c r="AW170" s="27">
        <v>0</v>
      </c>
      <c r="AX170" s="36">
        <v>0</v>
      </c>
      <c r="AY170" s="26">
        <v>0</v>
      </c>
      <c r="AZ170" s="26">
        <v>0</v>
      </c>
      <c r="BA170" s="27">
        <v>0</v>
      </c>
      <c r="BB170" s="36">
        <v>0</v>
      </c>
      <c r="BC170" s="26">
        <v>0</v>
      </c>
      <c r="BD170" s="26">
        <v>0</v>
      </c>
      <c r="BE170" s="27">
        <v>0</v>
      </c>
      <c r="BF170" s="36">
        <v>0</v>
      </c>
      <c r="BG170" s="26">
        <v>0</v>
      </c>
      <c r="BH170" s="26">
        <v>0</v>
      </c>
      <c r="BI170" s="27">
        <v>0</v>
      </c>
      <c r="BJ170" s="36">
        <v>0</v>
      </c>
      <c r="BK170" s="26">
        <v>0</v>
      </c>
      <c r="BL170" s="26">
        <v>0</v>
      </c>
      <c r="BM170" s="27">
        <v>0</v>
      </c>
      <c r="BN170" s="36">
        <v>0</v>
      </c>
      <c r="BO170" s="26">
        <v>0</v>
      </c>
      <c r="BP170" s="26">
        <v>0</v>
      </c>
      <c r="BQ170" s="27">
        <v>0</v>
      </c>
      <c r="BR170" s="36">
        <v>0</v>
      </c>
      <c r="BS170" s="26">
        <v>0</v>
      </c>
      <c r="BT170" s="26">
        <v>0</v>
      </c>
      <c r="BU170" s="27">
        <v>0</v>
      </c>
      <c r="BV170" s="36">
        <v>0</v>
      </c>
      <c r="BW170" s="26">
        <v>0</v>
      </c>
      <c r="BX170" s="26">
        <v>0</v>
      </c>
      <c r="BY170" s="27">
        <v>0</v>
      </c>
      <c r="BZ170" s="36">
        <v>0</v>
      </c>
      <c r="CA170" s="26">
        <v>0</v>
      </c>
      <c r="CB170" s="26">
        <v>0</v>
      </c>
      <c r="CC170" s="27">
        <v>0</v>
      </c>
      <c r="CD170" s="36">
        <v>0</v>
      </c>
      <c r="CE170" s="26">
        <v>0</v>
      </c>
      <c r="CF170" s="26">
        <v>0</v>
      </c>
      <c r="CG170" s="27">
        <v>0</v>
      </c>
      <c r="CH170" s="36">
        <v>0</v>
      </c>
      <c r="CI170" s="26">
        <v>0</v>
      </c>
      <c r="CJ170" s="26">
        <v>0</v>
      </c>
      <c r="CK170" s="27">
        <v>0</v>
      </c>
      <c r="CL170" s="36">
        <v>0</v>
      </c>
      <c r="CM170" s="26">
        <v>0</v>
      </c>
      <c r="CN170" s="26">
        <v>0</v>
      </c>
      <c r="CO170" s="27">
        <v>0</v>
      </c>
      <c r="CP170" s="36">
        <v>0</v>
      </c>
      <c r="CQ170" s="26">
        <v>0</v>
      </c>
      <c r="CR170" s="26">
        <v>0</v>
      </c>
      <c r="CS170" s="27">
        <v>0</v>
      </c>
      <c r="CT170" s="36">
        <v>0</v>
      </c>
      <c r="CU170" s="26">
        <v>0</v>
      </c>
      <c r="CV170" s="26">
        <v>0</v>
      </c>
      <c r="CW170" s="27">
        <v>0</v>
      </c>
      <c r="CX170" s="36">
        <v>0</v>
      </c>
      <c r="CY170" s="26">
        <v>0</v>
      </c>
      <c r="CZ170" s="26">
        <v>0</v>
      </c>
      <c r="DA170" s="27">
        <v>0</v>
      </c>
      <c r="DB170" s="36">
        <v>0</v>
      </c>
      <c r="DC170" s="26">
        <v>0</v>
      </c>
      <c r="DD170" s="26">
        <v>0</v>
      </c>
      <c r="DE170" s="27">
        <v>0</v>
      </c>
      <c r="DF170" s="36">
        <v>0</v>
      </c>
      <c r="DG170" s="26">
        <v>0</v>
      </c>
      <c r="DH170" s="26">
        <v>0</v>
      </c>
      <c r="DI170" s="27">
        <v>0</v>
      </c>
      <c r="DJ170" s="36">
        <v>0</v>
      </c>
      <c r="DK170" s="26">
        <v>0</v>
      </c>
      <c r="DL170" s="26">
        <v>0</v>
      </c>
      <c r="DM170" s="27">
        <v>0</v>
      </c>
      <c r="DN170" s="36">
        <v>0</v>
      </c>
      <c r="DO170" s="26">
        <v>0</v>
      </c>
      <c r="DP170" s="26">
        <v>0</v>
      </c>
      <c r="DQ170" s="27">
        <v>0</v>
      </c>
      <c r="DR170" s="36">
        <v>0</v>
      </c>
      <c r="DS170" s="26">
        <v>0</v>
      </c>
      <c r="DT170" s="26">
        <v>0</v>
      </c>
      <c r="DU170" s="27">
        <v>0</v>
      </c>
      <c r="DV170" s="36">
        <v>1</v>
      </c>
      <c r="DW170" s="26">
        <v>139.149</v>
      </c>
      <c r="DX170" s="26">
        <v>139.149</v>
      </c>
      <c r="DY170" s="27">
        <v>8209.7910000000011</v>
      </c>
      <c r="DZ170" s="36">
        <v>12</v>
      </c>
      <c r="EA170" s="26">
        <v>1669.788</v>
      </c>
      <c r="EB170" s="26">
        <v>1808.9369999999999</v>
      </c>
      <c r="EC170" s="27">
        <v>6540.0030000000006</v>
      </c>
      <c r="ED170" s="36">
        <v>12</v>
      </c>
      <c r="EE170" s="26">
        <v>1669.788</v>
      </c>
      <c r="EF170" s="26">
        <v>3478.73</v>
      </c>
      <c r="EG170" s="27">
        <v>4870.2100000000009</v>
      </c>
      <c r="EH170" s="36">
        <v>12</v>
      </c>
      <c r="EI170" s="26">
        <v>1669.788</v>
      </c>
      <c r="EJ170" s="26">
        <v>5148.518</v>
      </c>
      <c r="EK170" s="27">
        <v>3200.42</v>
      </c>
      <c r="EL170" s="36" cm="1">
        <f t="array" ref="EL170">+_xlfn.IFS(YEAR($A170)&gt;YEAR(EL$6),0,YEAR(EL$6)=YEAR($A170),13-MONTH($A170),AND(EK170&lt;$L170,YEAR(EL$6)=YEAR($B170)),IF(MONTH($B170)&lt;EK170/$M170,MONTH($B170),EK170/$M170),EK170&lt;$L170,EK170/$M170,YEAR(EL$6)=YEAR($B170),MONTH($B170),AND(YEAR(EL$6)&gt;YEAR($B170),NOT(ISBLANK($B170))),0,YEAR(EL$6)&gt;YEAR($A170),12,EL$6&lt;$A170,0,YEAR(EH$6)=YEAR($B170),0)</f>
        <v>12</v>
      </c>
      <c r="EM170" s="26">
        <f t="shared" si="18"/>
        <v>1669.788</v>
      </c>
      <c r="EN170" s="26">
        <f t="shared" si="19"/>
        <v>6818.3060000000005</v>
      </c>
      <c r="EO170" s="27">
        <f t="shared" si="20"/>
        <v>1530.63</v>
      </c>
      <c r="EP170" s="28">
        <f t="shared" si="21"/>
        <v>10.999935321130588</v>
      </c>
      <c r="EQ170" s="34">
        <f t="shared" si="22"/>
        <v>417.447</v>
      </c>
      <c r="ES170" s="21">
        <f>IFERROR(IF(VLOOKUP(D170,'DIV CHANGE'!A:D,3,FALSE)="", E170, VLOOKUP(D170,'DIV CHANGE'!A:D,3,FALSE)), E170)</f>
        <v>1</v>
      </c>
      <c r="ET170" s="21" t="str">
        <f t="shared" si="23"/>
        <v>SAME</v>
      </c>
      <c r="EU170" s="29">
        <v>44537</v>
      </c>
    </row>
    <row r="171" spans="1:151" ht="12.75">
      <c r="A171" s="29">
        <v>44916</v>
      </c>
      <c r="B171" s="24"/>
      <c r="C171" s="35">
        <v>765</v>
      </c>
      <c r="D171" s="21" t="s">
        <v>358</v>
      </c>
      <c r="E171" s="21">
        <v>1</v>
      </c>
      <c r="F171" s="21" t="s">
        <v>100</v>
      </c>
      <c r="G171" s="21" t="s">
        <v>359</v>
      </c>
      <c r="H171" s="55">
        <v>9003.17</v>
      </c>
      <c r="I171" s="22">
        <v>5</v>
      </c>
      <c r="J171" s="25">
        <v>0</v>
      </c>
      <c r="K171" s="25">
        <v>0</v>
      </c>
      <c r="L171" s="25">
        <f t="shared" si="16"/>
        <v>1800.634</v>
      </c>
      <c r="M171" s="37">
        <f t="shared" si="17"/>
        <v>150.05283333333333</v>
      </c>
      <c r="N171" s="36">
        <v>0</v>
      </c>
      <c r="O171" s="26">
        <v>0</v>
      </c>
      <c r="P171" s="26">
        <v>0</v>
      </c>
      <c r="Q171" s="27">
        <v>0</v>
      </c>
      <c r="R171" s="36">
        <v>0</v>
      </c>
      <c r="S171" s="26">
        <v>0</v>
      </c>
      <c r="T171" s="26">
        <v>0</v>
      </c>
      <c r="U171" s="27">
        <v>0</v>
      </c>
      <c r="V171" s="36">
        <v>0</v>
      </c>
      <c r="W171" s="26">
        <v>0</v>
      </c>
      <c r="X171" s="26">
        <v>0</v>
      </c>
      <c r="Y171" s="27">
        <v>0</v>
      </c>
      <c r="Z171" s="36">
        <v>0</v>
      </c>
      <c r="AA171" s="26">
        <v>0</v>
      </c>
      <c r="AB171" s="26">
        <v>0</v>
      </c>
      <c r="AC171" s="27">
        <v>0</v>
      </c>
      <c r="AD171" s="36">
        <v>0</v>
      </c>
      <c r="AE171" s="26">
        <v>0</v>
      </c>
      <c r="AF171" s="26">
        <v>0</v>
      </c>
      <c r="AG171" s="27">
        <v>0</v>
      </c>
      <c r="AH171" s="36">
        <v>0</v>
      </c>
      <c r="AI171" s="26">
        <v>0</v>
      </c>
      <c r="AJ171" s="26">
        <v>0</v>
      </c>
      <c r="AK171" s="27">
        <v>0</v>
      </c>
      <c r="AL171" s="36">
        <v>0</v>
      </c>
      <c r="AM171" s="26">
        <v>0</v>
      </c>
      <c r="AN171" s="26">
        <v>0</v>
      </c>
      <c r="AO171" s="27">
        <v>0</v>
      </c>
      <c r="AP171" s="36">
        <v>0</v>
      </c>
      <c r="AQ171" s="26">
        <v>0</v>
      </c>
      <c r="AR171" s="26">
        <v>0</v>
      </c>
      <c r="AS171" s="27">
        <v>0</v>
      </c>
      <c r="AT171" s="36">
        <v>0</v>
      </c>
      <c r="AU171" s="26">
        <v>0</v>
      </c>
      <c r="AV171" s="26">
        <v>0</v>
      </c>
      <c r="AW171" s="27">
        <v>0</v>
      </c>
      <c r="AX171" s="36">
        <v>0</v>
      </c>
      <c r="AY171" s="26">
        <v>0</v>
      </c>
      <c r="AZ171" s="26">
        <v>0</v>
      </c>
      <c r="BA171" s="27">
        <v>0</v>
      </c>
      <c r="BB171" s="36">
        <v>0</v>
      </c>
      <c r="BC171" s="26">
        <v>0</v>
      </c>
      <c r="BD171" s="26">
        <v>0</v>
      </c>
      <c r="BE171" s="27">
        <v>0</v>
      </c>
      <c r="BF171" s="36">
        <v>0</v>
      </c>
      <c r="BG171" s="26">
        <v>0</v>
      </c>
      <c r="BH171" s="26">
        <v>0</v>
      </c>
      <c r="BI171" s="27">
        <v>0</v>
      </c>
      <c r="BJ171" s="36">
        <v>0</v>
      </c>
      <c r="BK171" s="26">
        <v>0</v>
      </c>
      <c r="BL171" s="26">
        <v>0</v>
      </c>
      <c r="BM171" s="27">
        <v>0</v>
      </c>
      <c r="BN171" s="36">
        <v>0</v>
      </c>
      <c r="BO171" s="26">
        <v>0</v>
      </c>
      <c r="BP171" s="26">
        <v>0</v>
      </c>
      <c r="BQ171" s="27">
        <v>0</v>
      </c>
      <c r="BR171" s="36">
        <v>0</v>
      </c>
      <c r="BS171" s="26">
        <v>0</v>
      </c>
      <c r="BT171" s="26">
        <v>0</v>
      </c>
      <c r="BU171" s="27">
        <v>0</v>
      </c>
      <c r="BV171" s="36">
        <v>0</v>
      </c>
      <c r="BW171" s="26">
        <v>0</v>
      </c>
      <c r="BX171" s="26">
        <v>0</v>
      </c>
      <c r="BY171" s="27">
        <v>0</v>
      </c>
      <c r="BZ171" s="36">
        <v>0</v>
      </c>
      <c r="CA171" s="26">
        <v>0</v>
      </c>
      <c r="CB171" s="26">
        <v>0</v>
      </c>
      <c r="CC171" s="27">
        <v>0</v>
      </c>
      <c r="CD171" s="36">
        <v>0</v>
      </c>
      <c r="CE171" s="26">
        <v>0</v>
      </c>
      <c r="CF171" s="26">
        <v>0</v>
      </c>
      <c r="CG171" s="27">
        <v>0</v>
      </c>
      <c r="CH171" s="36">
        <v>0</v>
      </c>
      <c r="CI171" s="26">
        <v>0</v>
      </c>
      <c r="CJ171" s="26">
        <v>0</v>
      </c>
      <c r="CK171" s="27">
        <v>0</v>
      </c>
      <c r="CL171" s="36">
        <v>0</v>
      </c>
      <c r="CM171" s="26">
        <v>0</v>
      </c>
      <c r="CN171" s="26">
        <v>0</v>
      </c>
      <c r="CO171" s="27">
        <v>0</v>
      </c>
      <c r="CP171" s="36">
        <v>0</v>
      </c>
      <c r="CQ171" s="26">
        <v>0</v>
      </c>
      <c r="CR171" s="26">
        <v>0</v>
      </c>
      <c r="CS171" s="27">
        <v>0</v>
      </c>
      <c r="CT171" s="36">
        <v>0</v>
      </c>
      <c r="CU171" s="26">
        <v>0</v>
      </c>
      <c r="CV171" s="26">
        <v>0</v>
      </c>
      <c r="CW171" s="27">
        <v>0</v>
      </c>
      <c r="CX171" s="36">
        <v>0</v>
      </c>
      <c r="CY171" s="26">
        <v>0</v>
      </c>
      <c r="CZ171" s="26">
        <v>0</v>
      </c>
      <c r="DA171" s="27">
        <v>0</v>
      </c>
      <c r="DB171" s="36">
        <v>0</v>
      </c>
      <c r="DC171" s="26">
        <v>0</v>
      </c>
      <c r="DD171" s="26">
        <v>0</v>
      </c>
      <c r="DE171" s="27">
        <v>0</v>
      </c>
      <c r="DF171" s="36">
        <v>0</v>
      </c>
      <c r="DG171" s="26">
        <v>0</v>
      </c>
      <c r="DH171" s="26">
        <v>0</v>
      </c>
      <c r="DI171" s="27">
        <v>0</v>
      </c>
      <c r="DJ171" s="36">
        <v>0</v>
      </c>
      <c r="DK171" s="26">
        <v>0</v>
      </c>
      <c r="DL171" s="26">
        <v>0</v>
      </c>
      <c r="DM171" s="27">
        <v>0</v>
      </c>
      <c r="DN171" s="36">
        <v>0</v>
      </c>
      <c r="DO171" s="26">
        <v>0</v>
      </c>
      <c r="DP171" s="26">
        <v>0</v>
      </c>
      <c r="DQ171" s="27">
        <v>0</v>
      </c>
      <c r="DR171" s="36">
        <v>0</v>
      </c>
      <c r="DS171" s="26">
        <v>0</v>
      </c>
      <c r="DT171" s="26">
        <v>0</v>
      </c>
      <c r="DU171" s="27">
        <v>0</v>
      </c>
      <c r="DV171" s="36">
        <v>0</v>
      </c>
      <c r="DW171" s="26">
        <v>0</v>
      </c>
      <c r="DX171" s="26">
        <v>0</v>
      </c>
      <c r="DY171" s="27">
        <v>0</v>
      </c>
      <c r="DZ171" s="36">
        <v>1</v>
      </c>
      <c r="EA171" s="26">
        <v>150.05283333333333</v>
      </c>
      <c r="EB171" s="26">
        <v>150.05283333333333</v>
      </c>
      <c r="EC171" s="27">
        <v>8853.1171666666669</v>
      </c>
      <c r="ED171" s="36">
        <v>12</v>
      </c>
      <c r="EE171" s="26">
        <v>1800.634</v>
      </c>
      <c r="EF171" s="26">
        <v>1800.63</v>
      </c>
      <c r="EG171" s="27">
        <v>7202.54</v>
      </c>
      <c r="EH171" s="36">
        <v>12</v>
      </c>
      <c r="EI171" s="26">
        <v>1800.634</v>
      </c>
      <c r="EJ171" s="26">
        <v>3601.2640000000001</v>
      </c>
      <c r="EK171" s="27">
        <v>5401.91</v>
      </c>
      <c r="EL171" s="36" cm="1">
        <f t="array" ref="EL171">+_xlfn.IFS(YEAR($A171)&gt;YEAR(EL$6),0,YEAR(EL$6)=YEAR($A171),13-MONTH($A171),AND(EK171&lt;$L171,YEAR(EL$6)=YEAR($B171)),IF(MONTH($B171)&lt;EK171/$M171,MONTH($B171),EK171/$M171),EK171&lt;$L171,EK171/$M171,YEAR(EL$6)=YEAR($B171),MONTH($B171),AND(YEAR(EL$6)&gt;YEAR($B171),NOT(ISBLANK($B171))),0,YEAR(EL$6)&gt;YEAR($A171),12,EL$6&lt;$A171,0,YEAR(EH$6)=YEAR($B171),0)</f>
        <v>12</v>
      </c>
      <c r="EM171" s="26">
        <f t="shared" si="18"/>
        <v>1800.634</v>
      </c>
      <c r="EN171" s="26">
        <f t="shared" si="19"/>
        <v>5401.8980000000001</v>
      </c>
      <c r="EO171" s="27">
        <f t="shared" si="20"/>
        <v>3601.27</v>
      </c>
      <c r="EP171" s="28">
        <f t="shared" si="21"/>
        <v>24.000013328638691</v>
      </c>
      <c r="EQ171" s="34">
        <f t="shared" si="22"/>
        <v>450.1585</v>
      </c>
      <c r="ES171" s="21">
        <f>IFERROR(IF(VLOOKUP(D171,'DIV CHANGE'!A:D,3,FALSE)="", E171, VLOOKUP(D171,'DIV CHANGE'!A:D,3,FALSE)), E171)</f>
        <v>1</v>
      </c>
      <c r="ET171" s="21" t="str">
        <f t="shared" si="23"/>
        <v>SAME</v>
      </c>
      <c r="EU171" s="29">
        <v>44916</v>
      </c>
    </row>
    <row r="172" spans="1:151" ht="12.75">
      <c r="A172" s="29">
        <v>41354</v>
      </c>
      <c r="B172" s="24"/>
      <c r="C172" s="35">
        <v>113</v>
      </c>
      <c r="D172" s="21" t="s">
        <v>360</v>
      </c>
      <c r="E172" s="21">
        <v>1</v>
      </c>
      <c r="F172" s="21" t="s">
        <v>100</v>
      </c>
      <c r="G172" s="21" t="s">
        <v>361</v>
      </c>
      <c r="H172" s="55">
        <v>160875</v>
      </c>
      <c r="I172" s="22">
        <v>10</v>
      </c>
      <c r="J172" s="25">
        <v>78000</v>
      </c>
      <c r="K172" s="25">
        <v>0</v>
      </c>
      <c r="L172" s="25">
        <f t="shared" si="16"/>
        <v>8287.5</v>
      </c>
      <c r="M172" s="37">
        <f t="shared" si="17"/>
        <v>690.625</v>
      </c>
      <c r="N172" s="36">
        <v>0</v>
      </c>
      <c r="O172" s="26">
        <v>0</v>
      </c>
      <c r="P172" s="26">
        <v>0</v>
      </c>
      <c r="Q172" s="27">
        <v>0</v>
      </c>
      <c r="R172" s="36">
        <v>0</v>
      </c>
      <c r="S172" s="26">
        <v>0</v>
      </c>
      <c r="T172" s="26">
        <v>0</v>
      </c>
      <c r="U172" s="27">
        <v>0</v>
      </c>
      <c r="V172" s="36">
        <v>0</v>
      </c>
      <c r="W172" s="26">
        <v>0</v>
      </c>
      <c r="X172" s="26">
        <v>0</v>
      </c>
      <c r="Y172" s="27">
        <v>0</v>
      </c>
      <c r="Z172" s="36">
        <v>0</v>
      </c>
      <c r="AA172" s="26">
        <v>0</v>
      </c>
      <c r="AB172" s="26">
        <v>0</v>
      </c>
      <c r="AC172" s="27">
        <v>0</v>
      </c>
      <c r="AD172" s="36">
        <v>0</v>
      </c>
      <c r="AE172" s="26">
        <v>0</v>
      </c>
      <c r="AF172" s="26">
        <v>0</v>
      </c>
      <c r="AG172" s="27">
        <v>0</v>
      </c>
      <c r="AH172" s="36">
        <v>0</v>
      </c>
      <c r="AI172" s="26">
        <v>0</v>
      </c>
      <c r="AJ172" s="26">
        <v>0</v>
      </c>
      <c r="AK172" s="27">
        <v>0</v>
      </c>
      <c r="AL172" s="36">
        <v>0</v>
      </c>
      <c r="AM172" s="26">
        <v>0</v>
      </c>
      <c r="AN172" s="26">
        <v>0</v>
      </c>
      <c r="AO172" s="27">
        <v>0</v>
      </c>
      <c r="AP172" s="36">
        <v>0</v>
      </c>
      <c r="AQ172" s="26">
        <v>0</v>
      </c>
      <c r="AR172" s="26">
        <v>0</v>
      </c>
      <c r="AS172" s="27">
        <v>0</v>
      </c>
      <c r="AT172" s="36">
        <v>0</v>
      </c>
      <c r="AU172" s="26">
        <v>0</v>
      </c>
      <c r="AV172" s="26">
        <v>0</v>
      </c>
      <c r="AW172" s="27">
        <v>0</v>
      </c>
      <c r="AX172" s="36">
        <v>0</v>
      </c>
      <c r="AY172" s="26">
        <v>0</v>
      </c>
      <c r="AZ172" s="26">
        <v>0</v>
      </c>
      <c r="BA172" s="27">
        <v>0</v>
      </c>
      <c r="BB172" s="36">
        <v>0</v>
      </c>
      <c r="BC172" s="26">
        <v>0</v>
      </c>
      <c r="BD172" s="26">
        <v>0</v>
      </c>
      <c r="BE172" s="27">
        <v>0</v>
      </c>
      <c r="BF172" s="36">
        <v>0</v>
      </c>
      <c r="BG172" s="26">
        <v>0</v>
      </c>
      <c r="BH172" s="26">
        <v>0</v>
      </c>
      <c r="BI172" s="27">
        <v>0</v>
      </c>
      <c r="BJ172" s="36">
        <v>0</v>
      </c>
      <c r="BK172" s="26">
        <v>0</v>
      </c>
      <c r="BL172" s="26">
        <v>0</v>
      </c>
      <c r="BM172" s="27">
        <v>0</v>
      </c>
      <c r="BN172" s="36">
        <v>0</v>
      </c>
      <c r="BO172" s="26">
        <v>0</v>
      </c>
      <c r="BP172" s="26">
        <v>0</v>
      </c>
      <c r="BQ172" s="27">
        <v>0</v>
      </c>
      <c r="BR172" s="36">
        <v>0</v>
      </c>
      <c r="BS172" s="26">
        <v>0</v>
      </c>
      <c r="BT172" s="26">
        <v>0</v>
      </c>
      <c r="BU172" s="27">
        <v>0</v>
      </c>
      <c r="BV172" s="36">
        <v>0</v>
      </c>
      <c r="BW172" s="26">
        <v>0</v>
      </c>
      <c r="BX172" s="26">
        <v>0</v>
      </c>
      <c r="BY172" s="27">
        <v>0</v>
      </c>
      <c r="BZ172" s="36">
        <v>0</v>
      </c>
      <c r="CA172" s="26">
        <v>0</v>
      </c>
      <c r="CB172" s="26">
        <v>0</v>
      </c>
      <c r="CC172" s="27">
        <v>0</v>
      </c>
      <c r="CD172" s="36">
        <v>0</v>
      </c>
      <c r="CE172" s="26">
        <v>0</v>
      </c>
      <c r="CF172" s="26">
        <v>0</v>
      </c>
      <c r="CG172" s="27">
        <v>0</v>
      </c>
      <c r="CH172" s="36">
        <v>0</v>
      </c>
      <c r="CI172" s="26">
        <v>0</v>
      </c>
      <c r="CJ172" s="26">
        <v>0</v>
      </c>
      <c r="CK172" s="27">
        <v>0</v>
      </c>
      <c r="CL172" s="36">
        <v>0</v>
      </c>
      <c r="CM172" s="26">
        <v>0</v>
      </c>
      <c r="CN172" s="26">
        <v>0</v>
      </c>
      <c r="CO172" s="27">
        <v>0</v>
      </c>
      <c r="CP172" s="36">
        <v>10</v>
      </c>
      <c r="CQ172" s="26">
        <v>6906.25</v>
      </c>
      <c r="CR172" s="26">
        <v>6906.25</v>
      </c>
      <c r="CS172" s="27">
        <v>75968.75</v>
      </c>
      <c r="CT172" s="36">
        <v>12</v>
      </c>
      <c r="CU172" s="26">
        <v>8287.5</v>
      </c>
      <c r="CV172" s="26">
        <v>15193.75</v>
      </c>
      <c r="CW172" s="27">
        <v>67681.25</v>
      </c>
      <c r="CX172" s="36">
        <v>12</v>
      </c>
      <c r="CY172" s="26">
        <v>8287.5</v>
      </c>
      <c r="CZ172" s="26">
        <v>23481.25</v>
      </c>
      <c r="DA172" s="27">
        <v>59393.75</v>
      </c>
      <c r="DB172" s="36">
        <v>12</v>
      </c>
      <c r="DC172" s="26">
        <v>8287.5</v>
      </c>
      <c r="DD172" s="26">
        <v>31768.75</v>
      </c>
      <c r="DE172" s="27">
        <v>51106.25</v>
      </c>
      <c r="DF172" s="36">
        <v>12</v>
      </c>
      <c r="DG172" s="26">
        <v>8287.5</v>
      </c>
      <c r="DH172" s="26">
        <v>40056.25</v>
      </c>
      <c r="DI172" s="27">
        <v>42818.75</v>
      </c>
      <c r="DJ172" s="36">
        <v>12</v>
      </c>
      <c r="DK172" s="26">
        <v>8287.5</v>
      </c>
      <c r="DL172" s="26">
        <v>48343.75</v>
      </c>
      <c r="DM172" s="27">
        <v>34531.25</v>
      </c>
      <c r="DN172" s="36">
        <v>12</v>
      </c>
      <c r="DO172" s="26">
        <v>8287.5</v>
      </c>
      <c r="DP172" s="26">
        <v>56631.25</v>
      </c>
      <c r="DQ172" s="27">
        <v>26243.75</v>
      </c>
      <c r="DR172" s="36">
        <v>12</v>
      </c>
      <c r="DS172" s="26">
        <v>8287.5</v>
      </c>
      <c r="DT172" s="26">
        <v>64918.75</v>
      </c>
      <c r="DU172" s="27">
        <v>17956.25</v>
      </c>
      <c r="DV172" s="36">
        <v>12</v>
      </c>
      <c r="DW172" s="26">
        <v>8287.5</v>
      </c>
      <c r="DX172" s="26">
        <v>73206.25</v>
      </c>
      <c r="DY172" s="27">
        <v>9668.75</v>
      </c>
      <c r="DZ172" s="36">
        <v>12</v>
      </c>
      <c r="EA172" s="26">
        <v>8287.5</v>
      </c>
      <c r="EB172" s="26">
        <v>81493.75</v>
      </c>
      <c r="EC172" s="27">
        <v>1381.25</v>
      </c>
      <c r="ED172" s="36">
        <v>0</v>
      </c>
      <c r="EE172" s="26">
        <v>0</v>
      </c>
      <c r="EF172" s="26">
        <v>82875</v>
      </c>
      <c r="EG172" s="27">
        <v>0</v>
      </c>
      <c r="EH172" s="36">
        <v>0</v>
      </c>
      <c r="EI172" s="26">
        <v>0</v>
      </c>
      <c r="EJ172" s="26">
        <v>82875</v>
      </c>
      <c r="EK172" s="27">
        <v>0</v>
      </c>
      <c r="EL172" s="36" cm="1">
        <f t="array" ref="EL172">+_xlfn.IFS(YEAR($A172)&gt;YEAR(EL$6),0,YEAR(EL$6)=YEAR($A172),13-MONTH($A172),AND(EK172&lt;$L172,YEAR(EL$6)=YEAR($B172)),IF(MONTH($B172)&lt;EK172/$M172,MONTH($B172),EK172/$M172),EK172&lt;$L172,EK172/$M172,YEAR(EL$6)=YEAR($B172),MONTH($B172),AND(YEAR(EL$6)&gt;YEAR($B172),NOT(ISBLANK($B172))),0,YEAR(EL$6)&gt;YEAR($A172),12,EL$6&lt;$A172,0,YEAR(EH$6)=YEAR($B172),0)</f>
        <v>0</v>
      </c>
      <c r="EM172" s="26">
        <f t="shared" si="18"/>
        <v>0</v>
      </c>
      <c r="EN172" s="26">
        <f t="shared" si="19"/>
        <v>82875</v>
      </c>
      <c r="EO172" s="27">
        <f t="shared" si="20"/>
        <v>0</v>
      </c>
      <c r="EP172" s="28">
        <f t="shared" si="21"/>
        <v>0</v>
      </c>
      <c r="EQ172" s="34">
        <f t="shared" si="22"/>
        <v>0</v>
      </c>
      <c r="ES172" s="21">
        <f>IFERROR(IF(VLOOKUP(D172,'DIV CHANGE'!A:D,3,FALSE)="", E172, VLOOKUP(D172,'DIV CHANGE'!A:D,3,FALSE)), E172)</f>
        <v>1</v>
      </c>
      <c r="ET172" s="21" t="str">
        <f t="shared" si="23"/>
        <v>SAME</v>
      </c>
      <c r="EU172" s="24">
        <v>41354</v>
      </c>
    </row>
    <row r="173" spans="1:151" ht="12.75">
      <c r="A173" s="29">
        <v>41354</v>
      </c>
      <c r="B173" s="24"/>
      <c r="C173" s="35">
        <v>114</v>
      </c>
      <c r="D173" s="21" t="s">
        <v>362</v>
      </c>
      <c r="E173" s="21">
        <v>1</v>
      </c>
      <c r="F173" s="21" t="s">
        <v>100</v>
      </c>
      <c r="G173" s="21" t="s">
        <v>363</v>
      </c>
      <c r="H173" s="55">
        <v>24570</v>
      </c>
      <c r="I173" s="22">
        <v>10</v>
      </c>
      <c r="J173" s="25">
        <v>0</v>
      </c>
      <c r="K173" s="25">
        <v>0</v>
      </c>
      <c r="L173" s="25">
        <f t="shared" si="16"/>
        <v>2457</v>
      </c>
      <c r="M173" s="37">
        <f t="shared" si="17"/>
        <v>204.75</v>
      </c>
      <c r="N173" s="36">
        <v>0</v>
      </c>
      <c r="O173" s="26">
        <v>0</v>
      </c>
      <c r="P173" s="26">
        <v>0</v>
      </c>
      <c r="Q173" s="27">
        <v>0</v>
      </c>
      <c r="R173" s="36">
        <v>0</v>
      </c>
      <c r="S173" s="26">
        <v>0</v>
      </c>
      <c r="T173" s="26">
        <v>0</v>
      </c>
      <c r="U173" s="27">
        <v>0</v>
      </c>
      <c r="V173" s="36">
        <v>0</v>
      </c>
      <c r="W173" s="26">
        <v>0</v>
      </c>
      <c r="X173" s="26">
        <v>0</v>
      </c>
      <c r="Y173" s="27">
        <v>0</v>
      </c>
      <c r="Z173" s="36">
        <v>0</v>
      </c>
      <c r="AA173" s="26">
        <v>0</v>
      </c>
      <c r="AB173" s="26">
        <v>0</v>
      </c>
      <c r="AC173" s="27">
        <v>0</v>
      </c>
      <c r="AD173" s="36">
        <v>0</v>
      </c>
      <c r="AE173" s="26">
        <v>0</v>
      </c>
      <c r="AF173" s="26">
        <v>0</v>
      </c>
      <c r="AG173" s="27">
        <v>0</v>
      </c>
      <c r="AH173" s="36">
        <v>0</v>
      </c>
      <c r="AI173" s="26">
        <v>0</v>
      </c>
      <c r="AJ173" s="26">
        <v>0</v>
      </c>
      <c r="AK173" s="27">
        <v>0</v>
      </c>
      <c r="AL173" s="36">
        <v>0</v>
      </c>
      <c r="AM173" s="26">
        <v>0</v>
      </c>
      <c r="AN173" s="26">
        <v>0</v>
      </c>
      <c r="AO173" s="27">
        <v>0</v>
      </c>
      <c r="AP173" s="36">
        <v>0</v>
      </c>
      <c r="AQ173" s="26">
        <v>0</v>
      </c>
      <c r="AR173" s="26">
        <v>0</v>
      </c>
      <c r="AS173" s="27">
        <v>0</v>
      </c>
      <c r="AT173" s="36">
        <v>0</v>
      </c>
      <c r="AU173" s="26">
        <v>0</v>
      </c>
      <c r="AV173" s="26">
        <v>0</v>
      </c>
      <c r="AW173" s="27">
        <v>0</v>
      </c>
      <c r="AX173" s="36">
        <v>0</v>
      </c>
      <c r="AY173" s="26">
        <v>0</v>
      </c>
      <c r="AZ173" s="26">
        <v>0</v>
      </c>
      <c r="BA173" s="27">
        <v>0</v>
      </c>
      <c r="BB173" s="36">
        <v>0</v>
      </c>
      <c r="BC173" s="26">
        <v>0</v>
      </c>
      <c r="BD173" s="26">
        <v>0</v>
      </c>
      <c r="BE173" s="27">
        <v>0</v>
      </c>
      <c r="BF173" s="36">
        <v>0</v>
      </c>
      <c r="BG173" s="26">
        <v>0</v>
      </c>
      <c r="BH173" s="26">
        <v>0</v>
      </c>
      <c r="BI173" s="27">
        <v>0</v>
      </c>
      <c r="BJ173" s="36">
        <v>0</v>
      </c>
      <c r="BK173" s="26">
        <v>0</v>
      </c>
      <c r="BL173" s="26">
        <v>0</v>
      </c>
      <c r="BM173" s="27">
        <v>0</v>
      </c>
      <c r="BN173" s="36">
        <v>0</v>
      </c>
      <c r="BO173" s="26">
        <v>0</v>
      </c>
      <c r="BP173" s="26">
        <v>0</v>
      </c>
      <c r="BQ173" s="27">
        <v>0</v>
      </c>
      <c r="BR173" s="36">
        <v>0</v>
      </c>
      <c r="BS173" s="26">
        <v>0</v>
      </c>
      <c r="BT173" s="26">
        <v>0</v>
      </c>
      <c r="BU173" s="27">
        <v>0</v>
      </c>
      <c r="BV173" s="36">
        <v>0</v>
      </c>
      <c r="BW173" s="26">
        <v>0</v>
      </c>
      <c r="BX173" s="26">
        <v>0</v>
      </c>
      <c r="BY173" s="27">
        <v>0</v>
      </c>
      <c r="BZ173" s="36">
        <v>0</v>
      </c>
      <c r="CA173" s="26">
        <v>0</v>
      </c>
      <c r="CB173" s="26">
        <v>0</v>
      </c>
      <c r="CC173" s="27">
        <v>0</v>
      </c>
      <c r="CD173" s="36">
        <v>0</v>
      </c>
      <c r="CE173" s="26">
        <v>0</v>
      </c>
      <c r="CF173" s="26">
        <v>0</v>
      </c>
      <c r="CG173" s="27">
        <v>0</v>
      </c>
      <c r="CH173" s="36">
        <v>0</v>
      </c>
      <c r="CI173" s="26">
        <v>0</v>
      </c>
      <c r="CJ173" s="26">
        <v>0</v>
      </c>
      <c r="CK173" s="27">
        <v>0</v>
      </c>
      <c r="CL173" s="36">
        <v>0</v>
      </c>
      <c r="CM173" s="26">
        <v>0</v>
      </c>
      <c r="CN173" s="26">
        <v>0</v>
      </c>
      <c r="CO173" s="27">
        <v>0</v>
      </c>
      <c r="CP173" s="36">
        <v>10</v>
      </c>
      <c r="CQ173" s="26">
        <v>2047.5</v>
      </c>
      <c r="CR173" s="26">
        <v>2047.5</v>
      </c>
      <c r="CS173" s="27">
        <v>22522.5</v>
      </c>
      <c r="CT173" s="36">
        <v>12</v>
      </c>
      <c r="CU173" s="26">
        <v>2457</v>
      </c>
      <c r="CV173" s="26">
        <v>4504.5</v>
      </c>
      <c r="CW173" s="27">
        <v>20065.5</v>
      </c>
      <c r="CX173" s="36">
        <v>12</v>
      </c>
      <c r="CY173" s="26">
        <v>2457</v>
      </c>
      <c r="CZ173" s="26">
        <v>6961.5</v>
      </c>
      <c r="DA173" s="27">
        <v>17608.5</v>
      </c>
      <c r="DB173" s="36">
        <v>12</v>
      </c>
      <c r="DC173" s="26">
        <v>2457</v>
      </c>
      <c r="DD173" s="26">
        <v>9418.5</v>
      </c>
      <c r="DE173" s="27">
        <v>15151.5</v>
      </c>
      <c r="DF173" s="36">
        <v>12</v>
      </c>
      <c r="DG173" s="26">
        <v>2457</v>
      </c>
      <c r="DH173" s="26">
        <v>11875.5</v>
      </c>
      <c r="DI173" s="27">
        <v>12694.5</v>
      </c>
      <c r="DJ173" s="36">
        <v>12</v>
      </c>
      <c r="DK173" s="26">
        <v>2457</v>
      </c>
      <c r="DL173" s="26">
        <v>14332.5</v>
      </c>
      <c r="DM173" s="27">
        <v>10237.5</v>
      </c>
      <c r="DN173" s="36">
        <v>12</v>
      </c>
      <c r="DO173" s="26">
        <v>2457</v>
      </c>
      <c r="DP173" s="26">
        <v>16789.5</v>
      </c>
      <c r="DQ173" s="27">
        <v>7780.5</v>
      </c>
      <c r="DR173" s="36">
        <v>12</v>
      </c>
      <c r="DS173" s="26">
        <v>2457</v>
      </c>
      <c r="DT173" s="26">
        <v>19246.5</v>
      </c>
      <c r="DU173" s="27">
        <v>5323.5</v>
      </c>
      <c r="DV173" s="36">
        <v>12</v>
      </c>
      <c r="DW173" s="26">
        <v>2457</v>
      </c>
      <c r="DX173" s="26">
        <v>21703.5</v>
      </c>
      <c r="DY173" s="27">
        <v>2866.5</v>
      </c>
      <c r="DZ173" s="36">
        <v>12</v>
      </c>
      <c r="EA173" s="26">
        <v>2457</v>
      </c>
      <c r="EB173" s="26">
        <v>24160.5</v>
      </c>
      <c r="EC173" s="27">
        <v>409.5</v>
      </c>
      <c r="ED173" s="36">
        <v>0</v>
      </c>
      <c r="EE173" s="26">
        <v>0</v>
      </c>
      <c r="EF173" s="26">
        <v>24570</v>
      </c>
      <c r="EG173" s="27">
        <v>0</v>
      </c>
      <c r="EH173" s="36">
        <v>0</v>
      </c>
      <c r="EI173" s="26">
        <v>0</v>
      </c>
      <c r="EJ173" s="26">
        <v>24570</v>
      </c>
      <c r="EK173" s="27">
        <v>0</v>
      </c>
      <c r="EL173" s="36" cm="1">
        <f t="array" ref="EL173">+_xlfn.IFS(YEAR($A173)&gt;YEAR(EL$6),0,YEAR(EL$6)=YEAR($A173),13-MONTH($A173),AND(EK173&lt;$L173,YEAR(EL$6)=YEAR($B173)),IF(MONTH($B173)&lt;EK173/$M173,MONTH($B173),EK173/$M173),EK173&lt;$L173,EK173/$M173,YEAR(EL$6)=YEAR($B173),MONTH($B173),AND(YEAR(EL$6)&gt;YEAR($B173),NOT(ISBLANK($B173))),0,YEAR(EL$6)&gt;YEAR($A173),12,EL$6&lt;$A173,0,YEAR(EH$6)=YEAR($B173),0)</f>
        <v>0</v>
      </c>
      <c r="EM173" s="26">
        <f t="shared" si="18"/>
        <v>0</v>
      </c>
      <c r="EN173" s="26">
        <f t="shared" si="19"/>
        <v>24570</v>
      </c>
      <c r="EO173" s="27">
        <f t="shared" si="20"/>
        <v>0</v>
      </c>
      <c r="EP173" s="28">
        <f t="shared" si="21"/>
        <v>0</v>
      </c>
      <c r="EQ173" s="34">
        <f t="shared" si="22"/>
        <v>0</v>
      </c>
      <c r="ES173" s="21">
        <f>IFERROR(IF(VLOOKUP(D173,'DIV CHANGE'!A:D,3,FALSE)="", E173, VLOOKUP(D173,'DIV CHANGE'!A:D,3,FALSE)), E173)</f>
        <v>1</v>
      </c>
      <c r="ET173" s="21" t="str">
        <f t="shared" si="23"/>
        <v>SAME</v>
      </c>
      <c r="EU173" s="24">
        <v>41354</v>
      </c>
    </row>
    <row r="174" spans="1:151" ht="12.75">
      <c r="A174" s="29">
        <v>43497</v>
      </c>
      <c r="B174" s="24"/>
      <c r="C174" s="77">
        <v>389</v>
      </c>
      <c r="D174" s="21" t="s">
        <v>364</v>
      </c>
      <c r="E174" s="21">
        <v>1</v>
      </c>
      <c r="F174" s="21" t="s">
        <v>100</v>
      </c>
      <c r="G174" s="21" t="s">
        <v>365</v>
      </c>
      <c r="H174" s="55">
        <v>46570.400000000001</v>
      </c>
      <c r="I174" s="22">
        <v>5</v>
      </c>
      <c r="J174" s="25">
        <v>0</v>
      </c>
      <c r="K174" s="25">
        <v>0</v>
      </c>
      <c r="L174" s="25">
        <f t="shared" si="16"/>
        <v>9314.08</v>
      </c>
      <c r="M174" s="37">
        <f t="shared" si="17"/>
        <v>776.17333333333329</v>
      </c>
      <c r="N174" s="36">
        <v>0</v>
      </c>
      <c r="O174" s="26">
        <v>0</v>
      </c>
      <c r="P174" s="26">
        <v>0</v>
      </c>
      <c r="Q174" s="27">
        <v>0</v>
      </c>
      <c r="R174" s="36">
        <v>0</v>
      </c>
      <c r="S174" s="26">
        <v>0</v>
      </c>
      <c r="T174" s="26">
        <v>0</v>
      </c>
      <c r="U174" s="27">
        <v>0</v>
      </c>
      <c r="V174" s="36">
        <v>0</v>
      </c>
      <c r="W174" s="26">
        <v>0</v>
      </c>
      <c r="X174" s="26">
        <v>0</v>
      </c>
      <c r="Y174" s="27">
        <v>0</v>
      </c>
      <c r="Z174" s="36">
        <v>0</v>
      </c>
      <c r="AA174" s="26">
        <v>0</v>
      </c>
      <c r="AB174" s="26">
        <v>0</v>
      </c>
      <c r="AC174" s="27">
        <v>0</v>
      </c>
      <c r="AD174" s="36">
        <v>0</v>
      </c>
      <c r="AE174" s="26">
        <v>0</v>
      </c>
      <c r="AF174" s="26">
        <v>0</v>
      </c>
      <c r="AG174" s="27">
        <v>0</v>
      </c>
      <c r="AH174" s="36">
        <v>0</v>
      </c>
      <c r="AI174" s="26">
        <v>0</v>
      </c>
      <c r="AJ174" s="26">
        <v>0</v>
      </c>
      <c r="AK174" s="27">
        <v>0</v>
      </c>
      <c r="AL174" s="36">
        <v>0</v>
      </c>
      <c r="AM174" s="26">
        <v>0</v>
      </c>
      <c r="AN174" s="26">
        <v>0</v>
      </c>
      <c r="AO174" s="27">
        <v>0</v>
      </c>
      <c r="AP174" s="36">
        <v>0</v>
      </c>
      <c r="AQ174" s="26">
        <v>0</v>
      </c>
      <c r="AR174" s="26">
        <v>0</v>
      </c>
      <c r="AS174" s="27">
        <v>0</v>
      </c>
      <c r="AT174" s="36">
        <v>0</v>
      </c>
      <c r="AU174" s="26">
        <v>0</v>
      </c>
      <c r="AV174" s="26">
        <v>0</v>
      </c>
      <c r="AW174" s="27">
        <v>0</v>
      </c>
      <c r="AX174" s="36">
        <v>0</v>
      </c>
      <c r="AY174" s="26">
        <v>0</v>
      </c>
      <c r="AZ174" s="26">
        <v>0</v>
      </c>
      <c r="BA174" s="27">
        <v>0</v>
      </c>
      <c r="BB174" s="36">
        <v>0</v>
      </c>
      <c r="BC174" s="26">
        <v>0</v>
      </c>
      <c r="BD174" s="26">
        <v>0</v>
      </c>
      <c r="BE174" s="27">
        <v>0</v>
      </c>
      <c r="BF174" s="36">
        <v>0</v>
      </c>
      <c r="BG174" s="26">
        <v>0</v>
      </c>
      <c r="BH174" s="26">
        <v>0</v>
      </c>
      <c r="BI174" s="27">
        <v>0</v>
      </c>
      <c r="BJ174" s="36">
        <v>0</v>
      </c>
      <c r="BK174" s="26">
        <v>0</v>
      </c>
      <c r="BL174" s="26">
        <v>0</v>
      </c>
      <c r="BM174" s="27">
        <v>0</v>
      </c>
      <c r="BN174" s="36">
        <v>0</v>
      </c>
      <c r="BO174" s="26">
        <v>0</v>
      </c>
      <c r="BP174" s="26">
        <v>0</v>
      </c>
      <c r="BQ174" s="27">
        <v>0</v>
      </c>
      <c r="BR174" s="36">
        <v>0</v>
      </c>
      <c r="BS174" s="26">
        <v>0</v>
      </c>
      <c r="BT174" s="26">
        <v>0</v>
      </c>
      <c r="BU174" s="27">
        <v>0</v>
      </c>
      <c r="BV174" s="36">
        <v>0</v>
      </c>
      <c r="BW174" s="26">
        <v>0</v>
      </c>
      <c r="BX174" s="26">
        <v>0</v>
      </c>
      <c r="BY174" s="27">
        <v>0</v>
      </c>
      <c r="BZ174" s="36">
        <v>0</v>
      </c>
      <c r="CA174" s="26">
        <v>0</v>
      </c>
      <c r="CB174" s="26">
        <v>0</v>
      </c>
      <c r="CC174" s="27">
        <v>0</v>
      </c>
      <c r="CD174" s="36">
        <v>0</v>
      </c>
      <c r="CE174" s="26">
        <v>0</v>
      </c>
      <c r="CF174" s="26">
        <v>0</v>
      </c>
      <c r="CG174" s="27">
        <v>0</v>
      </c>
      <c r="CH174" s="36">
        <v>0</v>
      </c>
      <c r="CI174" s="26">
        <v>0</v>
      </c>
      <c r="CJ174" s="26">
        <v>0</v>
      </c>
      <c r="CK174" s="27">
        <v>0</v>
      </c>
      <c r="CL174" s="36">
        <v>0</v>
      </c>
      <c r="CM174" s="26">
        <v>0</v>
      </c>
      <c r="CN174" s="26">
        <v>0</v>
      </c>
      <c r="CO174" s="27">
        <v>0</v>
      </c>
      <c r="CP174" s="36">
        <v>0</v>
      </c>
      <c r="CQ174" s="26">
        <v>0</v>
      </c>
      <c r="CR174" s="26">
        <v>0</v>
      </c>
      <c r="CS174" s="27">
        <v>0</v>
      </c>
      <c r="CT174" s="36">
        <v>0</v>
      </c>
      <c r="CU174" s="26">
        <v>0</v>
      </c>
      <c r="CV174" s="26">
        <v>0</v>
      </c>
      <c r="CW174" s="27">
        <v>0</v>
      </c>
      <c r="CX174" s="36">
        <v>0</v>
      </c>
      <c r="CY174" s="26">
        <v>0</v>
      </c>
      <c r="CZ174" s="26">
        <v>0</v>
      </c>
      <c r="DA174" s="27">
        <v>0</v>
      </c>
      <c r="DB174" s="36">
        <v>0</v>
      </c>
      <c r="DC174" s="26">
        <v>0</v>
      </c>
      <c r="DD174" s="26">
        <v>0</v>
      </c>
      <c r="DE174" s="27">
        <v>0</v>
      </c>
      <c r="DF174" s="36">
        <v>0</v>
      </c>
      <c r="DG174" s="26">
        <v>0</v>
      </c>
      <c r="DH174" s="26">
        <v>0</v>
      </c>
      <c r="DI174" s="27">
        <v>0</v>
      </c>
      <c r="DJ174" s="36">
        <v>0</v>
      </c>
      <c r="DK174" s="26">
        <v>0</v>
      </c>
      <c r="DL174" s="26">
        <v>0</v>
      </c>
      <c r="DM174" s="27">
        <v>0</v>
      </c>
      <c r="DN174" s="36">
        <v>11</v>
      </c>
      <c r="DO174" s="26">
        <v>8537.9066666666658</v>
      </c>
      <c r="DP174" s="26">
        <v>8537.9066666666658</v>
      </c>
      <c r="DQ174" s="27">
        <v>38032.493333333332</v>
      </c>
      <c r="DR174" s="36">
        <v>12</v>
      </c>
      <c r="DS174" s="26">
        <v>9314.08</v>
      </c>
      <c r="DT174" s="26">
        <v>17851.986666666664</v>
      </c>
      <c r="DU174" s="27">
        <v>28718.413333333338</v>
      </c>
      <c r="DV174" s="36">
        <v>12</v>
      </c>
      <c r="DW174" s="26">
        <v>9314.08</v>
      </c>
      <c r="DX174" s="26">
        <v>27166.066666666666</v>
      </c>
      <c r="DY174" s="27">
        <v>19404.333333333336</v>
      </c>
      <c r="DZ174" s="36">
        <v>12</v>
      </c>
      <c r="EA174" s="26">
        <v>9314.08</v>
      </c>
      <c r="EB174" s="26">
        <v>36480.146666666667</v>
      </c>
      <c r="EC174" s="27">
        <v>10090.253333333334</v>
      </c>
      <c r="ED174" s="36">
        <v>12</v>
      </c>
      <c r="EE174" s="26">
        <v>9314.08</v>
      </c>
      <c r="EF174" s="26">
        <v>45794.23</v>
      </c>
      <c r="EG174" s="27">
        <v>776.16999999999825</v>
      </c>
      <c r="EH174" s="36">
        <v>0.99999570542662075</v>
      </c>
      <c r="EI174" s="26">
        <v>776.16999999999825</v>
      </c>
      <c r="EJ174" s="26">
        <v>46570.400000000001</v>
      </c>
      <c r="EK174" s="27">
        <v>0</v>
      </c>
      <c r="EL174" s="36" cm="1">
        <f t="array" ref="EL174">+_xlfn.IFS(YEAR($A174)&gt;YEAR(EL$6),0,YEAR(EL$6)=YEAR($A174),13-MONTH($A174),AND(EK174&lt;$L174,YEAR(EL$6)=YEAR($B174)),IF(MONTH($B174)&lt;EK174/$M174,MONTH($B174),EK174/$M174),EK174&lt;$L174,EK174/$M174,YEAR(EL$6)=YEAR($B174),MONTH($B174),AND(YEAR(EL$6)&gt;YEAR($B174),NOT(ISBLANK($B174))),0,YEAR(EL$6)&gt;YEAR($A174),12,EL$6&lt;$A174,0,YEAR(EH$6)=YEAR($B174),0)</f>
        <v>0</v>
      </c>
      <c r="EM174" s="26">
        <f t="shared" si="18"/>
        <v>0</v>
      </c>
      <c r="EN174" s="26">
        <f t="shared" si="19"/>
        <v>46570.400000000001</v>
      </c>
      <c r="EO174" s="27">
        <f t="shared" si="20"/>
        <v>0</v>
      </c>
      <c r="EP174" s="28">
        <f t="shared" si="21"/>
        <v>0</v>
      </c>
      <c r="EQ174" s="34">
        <f t="shared" si="22"/>
        <v>0</v>
      </c>
      <c r="ES174" s="21">
        <f>IFERROR(IF(VLOOKUP(D174,'DIV CHANGE'!A:D,3,FALSE)="", E174, VLOOKUP(D174,'DIV CHANGE'!A:D,3,FALSE)), E174)</f>
        <v>1</v>
      </c>
      <c r="ET174" s="21" t="str">
        <f t="shared" si="23"/>
        <v>SAME</v>
      </c>
      <c r="EU174" s="24">
        <v>43497</v>
      </c>
    </row>
    <row r="175" spans="1:151" ht="12.75">
      <c r="A175" s="29">
        <v>42137</v>
      </c>
      <c r="B175" s="24"/>
      <c r="C175" s="35">
        <v>177</v>
      </c>
      <c r="D175" s="21" t="s">
        <v>366</v>
      </c>
      <c r="E175" s="21">
        <v>1</v>
      </c>
      <c r="F175" s="21" t="s">
        <v>100</v>
      </c>
      <c r="G175" s="21" t="s">
        <v>367</v>
      </c>
      <c r="H175" s="55">
        <v>212990.18</v>
      </c>
      <c r="I175" s="22">
        <v>10</v>
      </c>
      <c r="J175" s="25">
        <v>100000</v>
      </c>
      <c r="K175" s="25">
        <v>0</v>
      </c>
      <c r="L175" s="25">
        <f t="shared" si="16"/>
        <v>11299.018</v>
      </c>
      <c r="M175" s="37">
        <f t="shared" si="17"/>
        <v>941.58483333333334</v>
      </c>
      <c r="N175" s="36">
        <v>0</v>
      </c>
      <c r="O175" s="26">
        <v>0</v>
      </c>
      <c r="P175" s="26">
        <v>0</v>
      </c>
      <c r="Q175" s="27">
        <v>0</v>
      </c>
      <c r="R175" s="36">
        <v>0</v>
      </c>
      <c r="S175" s="26">
        <v>0</v>
      </c>
      <c r="T175" s="26">
        <v>0</v>
      </c>
      <c r="U175" s="27">
        <v>0</v>
      </c>
      <c r="V175" s="36">
        <v>0</v>
      </c>
      <c r="W175" s="26">
        <v>0</v>
      </c>
      <c r="X175" s="26">
        <v>0</v>
      </c>
      <c r="Y175" s="27">
        <v>0</v>
      </c>
      <c r="Z175" s="36">
        <v>0</v>
      </c>
      <c r="AA175" s="26">
        <v>0</v>
      </c>
      <c r="AB175" s="26">
        <v>0</v>
      </c>
      <c r="AC175" s="27">
        <v>0</v>
      </c>
      <c r="AD175" s="36">
        <v>0</v>
      </c>
      <c r="AE175" s="26">
        <v>0</v>
      </c>
      <c r="AF175" s="26">
        <v>0</v>
      </c>
      <c r="AG175" s="27">
        <v>0</v>
      </c>
      <c r="AH175" s="36">
        <v>0</v>
      </c>
      <c r="AI175" s="26">
        <v>0</v>
      </c>
      <c r="AJ175" s="26">
        <v>0</v>
      </c>
      <c r="AK175" s="27">
        <v>0</v>
      </c>
      <c r="AL175" s="36">
        <v>0</v>
      </c>
      <c r="AM175" s="26">
        <v>0</v>
      </c>
      <c r="AN175" s="26">
        <v>0</v>
      </c>
      <c r="AO175" s="27">
        <v>0</v>
      </c>
      <c r="AP175" s="36">
        <v>0</v>
      </c>
      <c r="AQ175" s="26">
        <v>0</v>
      </c>
      <c r="AR175" s="26">
        <v>0</v>
      </c>
      <c r="AS175" s="27">
        <v>0</v>
      </c>
      <c r="AT175" s="36">
        <v>0</v>
      </c>
      <c r="AU175" s="26">
        <v>0</v>
      </c>
      <c r="AV175" s="26">
        <v>0</v>
      </c>
      <c r="AW175" s="27">
        <v>0</v>
      </c>
      <c r="AX175" s="36">
        <v>0</v>
      </c>
      <c r="AY175" s="26">
        <v>0</v>
      </c>
      <c r="AZ175" s="26">
        <v>0</v>
      </c>
      <c r="BA175" s="27">
        <v>0</v>
      </c>
      <c r="BB175" s="36">
        <v>0</v>
      </c>
      <c r="BC175" s="26">
        <v>0</v>
      </c>
      <c r="BD175" s="26">
        <v>0</v>
      </c>
      <c r="BE175" s="27">
        <v>0</v>
      </c>
      <c r="BF175" s="36">
        <v>0</v>
      </c>
      <c r="BG175" s="26">
        <v>0</v>
      </c>
      <c r="BH175" s="26">
        <v>0</v>
      </c>
      <c r="BI175" s="27">
        <v>0</v>
      </c>
      <c r="BJ175" s="36">
        <v>0</v>
      </c>
      <c r="BK175" s="26">
        <v>0</v>
      </c>
      <c r="BL175" s="26">
        <v>0</v>
      </c>
      <c r="BM175" s="27">
        <v>0</v>
      </c>
      <c r="BN175" s="36">
        <v>0</v>
      </c>
      <c r="BO175" s="26">
        <v>0</v>
      </c>
      <c r="BP175" s="26">
        <v>0</v>
      </c>
      <c r="BQ175" s="27">
        <v>0</v>
      </c>
      <c r="BR175" s="36">
        <v>0</v>
      </c>
      <c r="BS175" s="26">
        <v>0</v>
      </c>
      <c r="BT175" s="26">
        <v>0</v>
      </c>
      <c r="BU175" s="27">
        <v>0</v>
      </c>
      <c r="BV175" s="36">
        <v>0</v>
      </c>
      <c r="BW175" s="26">
        <v>0</v>
      </c>
      <c r="BX175" s="26">
        <v>0</v>
      </c>
      <c r="BY175" s="27">
        <v>0</v>
      </c>
      <c r="BZ175" s="36">
        <v>0</v>
      </c>
      <c r="CA175" s="26">
        <v>0</v>
      </c>
      <c r="CB175" s="26">
        <v>0</v>
      </c>
      <c r="CC175" s="27">
        <v>0</v>
      </c>
      <c r="CD175" s="36">
        <v>0</v>
      </c>
      <c r="CE175" s="26">
        <v>0</v>
      </c>
      <c r="CF175" s="26">
        <v>0</v>
      </c>
      <c r="CG175" s="27">
        <v>0</v>
      </c>
      <c r="CH175" s="36">
        <v>0</v>
      </c>
      <c r="CI175" s="26">
        <v>0</v>
      </c>
      <c r="CJ175" s="26">
        <v>0</v>
      </c>
      <c r="CK175" s="27">
        <v>0</v>
      </c>
      <c r="CL175" s="36">
        <v>0</v>
      </c>
      <c r="CM175" s="26">
        <v>0</v>
      </c>
      <c r="CN175" s="26">
        <v>0</v>
      </c>
      <c r="CO175" s="27">
        <v>0</v>
      </c>
      <c r="CP175" s="36">
        <v>0</v>
      </c>
      <c r="CQ175" s="26">
        <v>0</v>
      </c>
      <c r="CR175" s="26">
        <v>0</v>
      </c>
      <c r="CS175" s="27">
        <v>0</v>
      </c>
      <c r="CT175" s="36">
        <v>0</v>
      </c>
      <c r="CU175" s="26">
        <v>0</v>
      </c>
      <c r="CV175" s="26">
        <v>0</v>
      </c>
      <c r="CW175" s="27">
        <v>0</v>
      </c>
      <c r="CX175" s="36">
        <v>8</v>
      </c>
      <c r="CY175" s="26">
        <v>7532.6786666666667</v>
      </c>
      <c r="CZ175" s="26">
        <v>7532.6786666666667</v>
      </c>
      <c r="DA175" s="27">
        <v>105457.50133333332</v>
      </c>
      <c r="DB175" s="36">
        <v>12</v>
      </c>
      <c r="DC175" s="26">
        <v>11299.018</v>
      </c>
      <c r="DD175" s="26">
        <v>18831.696666666667</v>
      </c>
      <c r="DE175" s="27">
        <v>94158.483333333323</v>
      </c>
      <c r="DF175" s="36">
        <v>12</v>
      </c>
      <c r="DG175" s="26">
        <v>11299.018</v>
      </c>
      <c r="DH175" s="26">
        <v>30130.714666666667</v>
      </c>
      <c r="DI175" s="27">
        <v>82859.465333333326</v>
      </c>
      <c r="DJ175" s="36">
        <v>12</v>
      </c>
      <c r="DK175" s="26">
        <v>11299.018</v>
      </c>
      <c r="DL175" s="26">
        <v>41429.732666666663</v>
      </c>
      <c r="DM175" s="27">
        <v>71560.44733333333</v>
      </c>
      <c r="DN175" s="36">
        <v>12</v>
      </c>
      <c r="DO175" s="26">
        <v>11299.018</v>
      </c>
      <c r="DP175" s="26">
        <v>52728.75066666666</v>
      </c>
      <c r="DQ175" s="27">
        <v>60261.429333333333</v>
      </c>
      <c r="DR175" s="36">
        <v>12</v>
      </c>
      <c r="DS175" s="26">
        <v>11299.018</v>
      </c>
      <c r="DT175" s="26">
        <v>64027.768666666656</v>
      </c>
      <c r="DU175" s="27">
        <v>48962.411333333337</v>
      </c>
      <c r="DV175" s="36">
        <v>12</v>
      </c>
      <c r="DW175" s="26">
        <v>11299.018</v>
      </c>
      <c r="DX175" s="26">
        <v>75326.786666666652</v>
      </c>
      <c r="DY175" s="27">
        <v>37663.393333333341</v>
      </c>
      <c r="DZ175" s="36">
        <v>12</v>
      </c>
      <c r="EA175" s="26">
        <v>11299.018</v>
      </c>
      <c r="EB175" s="26">
        <v>86625.804666666649</v>
      </c>
      <c r="EC175" s="27">
        <v>26364.375333333344</v>
      </c>
      <c r="ED175" s="36">
        <v>12</v>
      </c>
      <c r="EE175" s="26">
        <v>0</v>
      </c>
      <c r="EF175" s="26">
        <v>112990.18000000001</v>
      </c>
      <c r="EG175" s="27">
        <v>0</v>
      </c>
      <c r="EH175" s="36">
        <v>0</v>
      </c>
      <c r="EI175" s="26">
        <v>0</v>
      </c>
      <c r="EJ175" s="26">
        <v>112990.18000000001</v>
      </c>
      <c r="EK175" s="27">
        <v>0</v>
      </c>
      <c r="EL175" s="36" cm="1">
        <f t="array" ref="EL175">+_xlfn.IFS(YEAR($A175)&gt;YEAR(EL$6),0,YEAR(EL$6)=YEAR($A175),13-MONTH($A175),AND(EK175&lt;$L175,YEAR(EL$6)=YEAR($B175)),IF(MONTH($B175)&lt;EK175/$M175,MONTH($B175),EK175/$M175),EK175&lt;$L175,EK175/$M175,YEAR(EL$6)=YEAR($B175),MONTH($B175),AND(YEAR(EL$6)&gt;YEAR($B175),NOT(ISBLANK($B175))),0,YEAR(EL$6)&gt;YEAR($A175),12,EL$6&lt;$A175,0,YEAR(EH$6)=YEAR($B175),0)</f>
        <v>0</v>
      </c>
      <c r="EM175" s="26">
        <f t="shared" si="18"/>
        <v>0</v>
      </c>
      <c r="EN175" s="26">
        <f t="shared" si="19"/>
        <v>112990.18000000001</v>
      </c>
      <c r="EO175" s="27">
        <f t="shared" si="20"/>
        <v>0</v>
      </c>
      <c r="EP175" s="28">
        <f t="shared" si="21"/>
        <v>0</v>
      </c>
      <c r="EQ175" s="34">
        <f t="shared" si="22"/>
        <v>0</v>
      </c>
      <c r="ES175" s="21">
        <f>IFERROR(IF(VLOOKUP(D175,'DIV CHANGE'!A:D,3,FALSE)="", E175, VLOOKUP(D175,'DIV CHANGE'!A:D,3,FALSE)), E175)</f>
        <v>1</v>
      </c>
      <c r="ET175" s="21" t="str">
        <f t="shared" si="23"/>
        <v>SAME</v>
      </c>
      <c r="EU175" s="24">
        <v>42137</v>
      </c>
    </row>
    <row r="176" spans="1:151" ht="12.75">
      <c r="A176" s="29">
        <v>45200</v>
      </c>
      <c r="C176" s="35">
        <v>871</v>
      </c>
      <c r="D176" s="21" t="s">
        <v>368</v>
      </c>
      <c r="E176" s="21">
        <v>1</v>
      </c>
      <c r="F176" s="21" t="s">
        <v>100</v>
      </c>
      <c r="G176" s="21" t="s">
        <v>369</v>
      </c>
      <c r="H176" s="55">
        <v>15743.74</v>
      </c>
      <c r="I176" s="22">
        <v>5</v>
      </c>
      <c r="J176" s="25">
        <v>0</v>
      </c>
      <c r="K176" s="25">
        <v>0</v>
      </c>
      <c r="L176" s="25">
        <f t="shared" si="16"/>
        <v>3148.748</v>
      </c>
      <c r="M176" s="37">
        <f t="shared" si="17"/>
        <v>262.39566666666667</v>
      </c>
      <c r="N176" s="36">
        <v>0</v>
      </c>
      <c r="O176" s="26">
        <v>0</v>
      </c>
      <c r="P176" s="26">
        <v>0</v>
      </c>
      <c r="Q176" s="27">
        <v>0</v>
      </c>
      <c r="R176" s="36">
        <v>0</v>
      </c>
      <c r="S176" s="26">
        <v>0</v>
      </c>
      <c r="T176" s="26">
        <v>0</v>
      </c>
      <c r="U176" s="27">
        <v>0</v>
      </c>
      <c r="V176" s="36">
        <v>0</v>
      </c>
      <c r="W176" s="26">
        <v>0</v>
      </c>
      <c r="X176" s="26">
        <v>0</v>
      </c>
      <c r="Y176" s="27">
        <v>0</v>
      </c>
      <c r="Z176" s="36">
        <v>0</v>
      </c>
      <c r="AA176" s="26">
        <v>0</v>
      </c>
      <c r="AB176" s="26">
        <v>0</v>
      </c>
      <c r="AC176" s="27">
        <v>0</v>
      </c>
      <c r="AD176" s="36">
        <v>0</v>
      </c>
      <c r="AE176" s="26">
        <v>0</v>
      </c>
      <c r="AF176" s="26">
        <v>0</v>
      </c>
      <c r="AG176" s="27">
        <v>0</v>
      </c>
      <c r="AH176" s="36">
        <v>0</v>
      </c>
      <c r="AI176" s="26">
        <v>0</v>
      </c>
      <c r="AJ176" s="26">
        <v>0</v>
      </c>
      <c r="AK176" s="27">
        <v>0</v>
      </c>
      <c r="AL176" s="36">
        <v>0</v>
      </c>
      <c r="AM176" s="26">
        <v>0</v>
      </c>
      <c r="AN176" s="26">
        <v>0</v>
      </c>
      <c r="AO176" s="27">
        <v>0</v>
      </c>
      <c r="AP176" s="36">
        <v>0</v>
      </c>
      <c r="AQ176" s="26">
        <v>0</v>
      </c>
      <c r="AR176" s="26">
        <v>0</v>
      </c>
      <c r="AS176" s="27">
        <v>0</v>
      </c>
      <c r="AT176" s="36">
        <v>0</v>
      </c>
      <c r="AU176" s="26">
        <v>0</v>
      </c>
      <c r="AV176" s="26">
        <v>0</v>
      </c>
      <c r="AW176" s="27">
        <v>0</v>
      </c>
      <c r="AX176" s="36">
        <v>0</v>
      </c>
      <c r="AY176" s="26">
        <v>0</v>
      </c>
      <c r="AZ176" s="26">
        <v>0</v>
      </c>
      <c r="BA176" s="27">
        <v>0</v>
      </c>
      <c r="BB176" s="36">
        <v>0</v>
      </c>
      <c r="BC176" s="26">
        <v>0</v>
      </c>
      <c r="BD176" s="26">
        <v>0</v>
      </c>
      <c r="BE176" s="27">
        <v>0</v>
      </c>
      <c r="BF176" s="36">
        <v>0</v>
      </c>
      <c r="BG176" s="26">
        <v>0</v>
      </c>
      <c r="BH176" s="26">
        <v>0</v>
      </c>
      <c r="BI176" s="27">
        <v>0</v>
      </c>
      <c r="BJ176" s="36">
        <v>0</v>
      </c>
      <c r="BK176" s="26">
        <v>0</v>
      </c>
      <c r="BL176" s="26">
        <v>0</v>
      </c>
      <c r="BM176" s="27">
        <v>0</v>
      </c>
      <c r="BN176" s="36">
        <v>0</v>
      </c>
      <c r="BO176" s="26">
        <v>0</v>
      </c>
      <c r="BP176" s="26">
        <v>0</v>
      </c>
      <c r="BQ176" s="27">
        <v>0</v>
      </c>
      <c r="BR176" s="36">
        <v>0</v>
      </c>
      <c r="BS176" s="26">
        <v>0</v>
      </c>
      <c r="BT176" s="26">
        <v>0</v>
      </c>
      <c r="BU176" s="27">
        <v>0</v>
      </c>
      <c r="BV176" s="36">
        <v>0</v>
      </c>
      <c r="BW176" s="26">
        <v>0</v>
      </c>
      <c r="BX176" s="26">
        <v>0</v>
      </c>
      <c r="BY176" s="27">
        <v>0</v>
      </c>
      <c r="BZ176" s="36">
        <v>0</v>
      </c>
      <c r="CA176" s="26">
        <v>0</v>
      </c>
      <c r="CB176" s="26">
        <v>0</v>
      </c>
      <c r="CC176" s="27">
        <v>0</v>
      </c>
      <c r="CD176" s="36">
        <v>0</v>
      </c>
      <c r="CE176" s="26">
        <v>0</v>
      </c>
      <c r="CF176" s="26">
        <v>0</v>
      </c>
      <c r="CG176" s="27">
        <v>0</v>
      </c>
      <c r="CH176" s="36">
        <v>0</v>
      </c>
      <c r="CI176" s="26">
        <v>0</v>
      </c>
      <c r="CJ176" s="26">
        <v>0</v>
      </c>
      <c r="CK176" s="27">
        <v>0</v>
      </c>
      <c r="CL176" s="36">
        <v>0</v>
      </c>
      <c r="CM176" s="26">
        <v>0</v>
      </c>
      <c r="CN176" s="26">
        <v>0</v>
      </c>
      <c r="CO176" s="27">
        <v>0</v>
      </c>
      <c r="CP176" s="36">
        <v>0</v>
      </c>
      <c r="CQ176" s="26">
        <v>0</v>
      </c>
      <c r="CR176" s="26">
        <v>0</v>
      </c>
      <c r="CS176" s="27">
        <v>0</v>
      </c>
      <c r="CT176" s="36">
        <v>0</v>
      </c>
      <c r="CU176" s="26">
        <v>0</v>
      </c>
      <c r="CV176" s="26">
        <v>0</v>
      </c>
      <c r="CW176" s="27">
        <v>0</v>
      </c>
      <c r="CX176" s="36">
        <v>0</v>
      </c>
      <c r="CY176" s="26">
        <v>0</v>
      </c>
      <c r="CZ176" s="26">
        <v>0</v>
      </c>
      <c r="DA176" s="27">
        <v>0</v>
      </c>
      <c r="DB176" s="36">
        <v>0</v>
      </c>
      <c r="DC176" s="26">
        <v>0</v>
      </c>
      <c r="DD176" s="26">
        <v>0</v>
      </c>
      <c r="DE176" s="27">
        <v>0</v>
      </c>
      <c r="DF176" s="36">
        <v>0</v>
      </c>
      <c r="DG176" s="26">
        <v>0</v>
      </c>
      <c r="DH176" s="26">
        <v>0</v>
      </c>
      <c r="DI176" s="27">
        <v>0</v>
      </c>
      <c r="DJ176" s="36">
        <v>0</v>
      </c>
      <c r="DK176" s="26">
        <v>0</v>
      </c>
      <c r="DL176" s="26">
        <v>0</v>
      </c>
      <c r="DM176" s="27">
        <v>0</v>
      </c>
      <c r="DN176" s="36">
        <v>0</v>
      </c>
      <c r="DO176" s="26">
        <v>0</v>
      </c>
      <c r="DP176" s="26">
        <v>0</v>
      </c>
      <c r="DQ176" s="27">
        <v>0</v>
      </c>
      <c r="DR176" s="36">
        <v>0</v>
      </c>
      <c r="DS176" s="26">
        <v>0</v>
      </c>
      <c r="DT176" s="26">
        <v>0</v>
      </c>
      <c r="DU176" s="27">
        <v>0</v>
      </c>
      <c r="DV176" s="36">
        <v>0</v>
      </c>
      <c r="DW176" s="26">
        <v>0</v>
      </c>
      <c r="DX176" s="26">
        <v>0</v>
      </c>
      <c r="DY176" s="27">
        <v>0</v>
      </c>
      <c r="DZ176" s="36">
        <v>0</v>
      </c>
      <c r="EA176" s="26">
        <v>0</v>
      </c>
      <c r="EB176" s="26">
        <v>0</v>
      </c>
      <c r="EC176" s="27">
        <v>0</v>
      </c>
      <c r="ED176" s="36">
        <v>3</v>
      </c>
      <c r="EE176" s="26">
        <v>787.18700000000001</v>
      </c>
      <c r="EF176" s="26">
        <v>787.18700000000001</v>
      </c>
      <c r="EG176" s="27">
        <v>14956.552999999998</v>
      </c>
      <c r="EH176" s="36">
        <v>12</v>
      </c>
      <c r="EI176" s="26">
        <v>3148.748</v>
      </c>
      <c r="EJ176" s="26">
        <v>3935.9349999999999</v>
      </c>
      <c r="EK176" s="27">
        <v>11807.81</v>
      </c>
      <c r="EL176" s="36" cm="1">
        <f t="array" ref="EL176">+_xlfn.IFS(YEAR($A176)&gt;YEAR(EL$6),0,YEAR(EL$6)=YEAR($A176),13-MONTH($A176),AND(EK176&lt;$L176,YEAR(EL$6)=YEAR($B176)),IF(MONTH($B176)&lt;EK176/$M176,MONTH($B176),EK176/$M176),EK176&lt;$L176,EK176/$M176,YEAR(EL$6)=YEAR($B176),MONTH($B176),AND(YEAR(EL$6)&gt;YEAR($B176),NOT(ISBLANK($B176))),0,YEAR(EL$6)&gt;YEAR($A176),12,EL$6&lt;$A176,0,YEAR(EH$6)=YEAR($B176),0)</f>
        <v>12</v>
      </c>
      <c r="EM176" s="26">
        <f t="shared" si="18"/>
        <v>3148.748</v>
      </c>
      <c r="EN176" s="26">
        <f t="shared" si="19"/>
        <v>7084.683</v>
      </c>
      <c r="EO176" s="27">
        <f t="shared" si="20"/>
        <v>8659.06</v>
      </c>
      <c r="EP176" s="28">
        <f t="shared" si="21"/>
        <v>33.000011433115638</v>
      </c>
      <c r="EQ176" s="34">
        <f t="shared" si="22"/>
        <v>787.18700000000001</v>
      </c>
      <c r="ES176" s="21">
        <f>IFERROR(IF(VLOOKUP(D176,'DIV CHANGE'!A:D,3,FALSE)="", E176, VLOOKUP(D176,'DIV CHANGE'!A:D,3,FALSE)), E176)</f>
        <v>1</v>
      </c>
      <c r="ET176" s="21" t="str">
        <f t="shared" si="23"/>
        <v>SAME</v>
      </c>
      <c r="EU176" s="29">
        <v>45200</v>
      </c>
    </row>
    <row r="177" spans="1:151" ht="12.75">
      <c r="A177" s="29">
        <v>45243</v>
      </c>
      <c r="C177" s="35">
        <v>899</v>
      </c>
      <c r="D177" s="21" t="s">
        <v>370</v>
      </c>
      <c r="E177" s="21">
        <v>1</v>
      </c>
      <c r="F177" s="21" t="s">
        <v>100</v>
      </c>
      <c r="G177" s="21" t="s">
        <v>371</v>
      </c>
      <c r="H177" s="55">
        <v>10188.39</v>
      </c>
      <c r="I177" s="22">
        <v>5</v>
      </c>
      <c r="J177" s="25">
        <v>0</v>
      </c>
      <c r="K177" s="25">
        <v>0</v>
      </c>
      <c r="L177" s="25">
        <f t="shared" si="16"/>
        <v>2037.6779999999999</v>
      </c>
      <c r="M177" s="37">
        <f t="shared" si="17"/>
        <v>169.8065</v>
      </c>
      <c r="N177" s="36">
        <v>0</v>
      </c>
      <c r="O177" s="26">
        <v>0</v>
      </c>
      <c r="P177" s="26">
        <v>0</v>
      </c>
      <c r="Q177" s="27">
        <v>0</v>
      </c>
      <c r="R177" s="36">
        <v>0</v>
      </c>
      <c r="S177" s="26">
        <v>0</v>
      </c>
      <c r="T177" s="26">
        <v>0</v>
      </c>
      <c r="U177" s="27">
        <v>0</v>
      </c>
      <c r="V177" s="36">
        <v>0</v>
      </c>
      <c r="W177" s="26">
        <v>0</v>
      </c>
      <c r="X177" s="26">
        <v>0</v>
      </c>
      <c r="Y177" s="27">
        <v>0</v>
      </c>
      <c r="Z177" s="36">
        <v>0</v>
      </c>
      <c r="AA177" s="26">
        <v>0</v>
      </c>
      <c r="AB177" s="26">
        <v>0</v>
      </c>
      <c r="AC177" s="27">
        <v>0</v>
      </c>
      <c r="AD177" s="36">
        <v>0</v>
      </c>
      <c r="AE177" s="26">
        <v>0</v>
      </c>
      <c r="AF177" s="26">
        <v>0</v>
      </c>
      <c r="AG177" s="27">
        <v>0</v>
      </c>
      <c r="AH177" s="36">
        <v>0</v>
      </c>
      <c r="AI177" s="26">
        <v>0</v>
      </c>
      <c r="AJ177" s="26">
        <v>0</v>
      </c>
      <c r="AK177" s="27">
        <v>0</v>
      </c>
      <c r="AL177" s="36">
        <v>0</v>
      </c>
      <c r="AM177" s="26">
        <v>0</v>
      </c>
      <c r="AN177" s="26">
        <v>0</v>
      </c>
      <c r="AO177" s="27">
        <v>0</v>
      </c>
      <c r="AP177" s="36">
        <v>0</v>
      </c>
      <c r="AQ177" s="26">
        <v>0</v>
      </c>
      <c r="AR177" s="26">
        <v>0</v>
      </c>
      <c r="AS177" s="27">
        <v>0</v>
      </c>
      <c r="AT177" s="36">
        <v>0</v>
      </c>
      <c r="AU177" s="26">
        <v>0</v>
      </c>
      <c r="AV177" s="26">
        <v>0</v>
      </c>
      <c r="AW177" s="27">
        <v>0</v>
      </c>
      <c r="AX177" s="36">
        <v>0</v>
      </c>
      <c r="AY177" s="26">
        <v>0</v>
      </c>
      <c r="AZ177" s="26">
        <v>0</v>
      </c>
      <c r="BA177" s="27">
        <v>0</v>
      </c>
      <c r="BB177" s="36">
        <v>0</v>
      </c>
      <c r="BC177" s="26">
        <v>0</v>
      </c>
      <c r="BD177" s="26">
        <v>0</v>
      </c>
      <c r="BE177" s="27">
        <v>0</v>
      </c>
      <c r="BF177" s="36">
        <v>0</v>
      </c>
      <c r="BG177" s="26">
        <v>0</v>
      </c>
      <c r="BH177" s="26">
        <v>0</v>
      </c>
      <c r="BI177" s="27">
        <v>0</v>
      </c>
      <c r="BJ177" s="36">
        <v>0</v>
      </c>
      <c r="BK177" s="26">
        <v>0</v>
      </c>
      <c r="BL177" s="26">
        <v>0</v>
      </c>
      <c r="BM177" s="27">
        <v>0</v>
      </c>
      <c r="BN177" s="36">
        <v>0</v>
      </c>
      <c r="BO177" s="26">
        <v>0</v>
      </c>
      <c r="BP177" s="26">
        <v>0</v>
      </c>
      <c r="BQ177" s="27">
        <v>0</v>
      </c>
      <c r="BR177" s="36">
        <v>0</v>
      </c>
      <c r="BS177" s="26">
        <v>0</v>
      </c>
      <c r="BT177" s="26">
        <v>0</v>
      </c>
      <c r="BU177" s="27">
        <v>0</v>
      </c>
      <c r="BV177" s="36">
        <v>0</v>
      </c>
      <c r="BW177" s="26">
        <v>0</v>
      </c>
      <c r="BX177" s="26">
        <v>0</v>
      </c>
      <c r="BY177" s="27">
        <v>0</v>
      </c>
      <c r="BZ177" s="36">
        <v>0</v>
      </c>
      <c r="CA177" s="26">
        <v>0</v>
      </c>
      <c r="CB177" s="26">
        <v>0</v>
      </c>
      <c r="CC177" s="27">
        <v>0</v>
      </c>
      <c r="CD177" s="36">
        <v>0</v>
      </c>
      <c r="CE177" s="26">
        <v>0</v>
      </c>
      <c r="CF177" s="26">
        <v>0</v>
      </c>
      <c r="CG177" s="27">
        <v>0</v>
      </c>
      <c r="CH177" s="36">
        <v>0</v>
      </c>
      <c r="CI177" s="26">
        <v>0</v>
      </c>
      <c r="CJ177" s="26">
        <v>0</v>
      </c>
      <c r="CK177" s="27">
        <v>0</v>
      </c>
      <c r="CL177" s="36">
        <v>0</v>
      </c>
      <c r="CM177" s="26">
        <v>0</v>
      </c>
      <c r="CN177" s="26">
        <v>0</v>
      </c>
      <c r="CO177" s="27">
        <v>0</v>
      </c>
      <c r="CP177" s="36">
        <v>0</v>
      </c>
      <c r="CQ177" s="26">
        <v>0</v>
      </c>
      <c r="CR177" s="26">
        <v>0</v>
      </c>
      <c r="CS177" s="27">
        <v>0</v>
      </c>
      <c r="CT177" s="36">
        <v>0</v>
      </c>
      <c r="CU177" s="26">
        <v>0</v>
      </c>
      <c r="CV177" s="26">
        <v>0</v>
      </c>
      <c r="CW177" s="27">
        <v>0</v>
      </c>
      <c r="CX177" s="36">
        <v>0</v>
      </c>
      <c r="CY177" s="26">
        <v>0</v>
      </c>
      <c r="CZ177" s="26">
        <v>0</v>
      </c>
      <c r="DA177" s="27">
        <v>0</v>
      </c>
      <c r="DB177" s="36">
        <v>0</v>
      </c>
      <c r="DC177" s="26">
        <v>0</v>
      </c>
      <c r="DD177" s="26">
        <v>0</v>
      </c>
      <c r="DE177" s="27">
        <v>0</v>
      </c>
      <c r="DF177" s="36">
        <v>0</v>
      </c>
      <c r="DG177" s="26">
        <v>0</v>
      </c>
      <c r="DH177" s="26">
        <v>0</v>
      </c>
      <c r="DI177" s="27">
        <v>0</v>
      </c>
      <c r="DJ177" s="36">
        <v>0</v>
      </c>
      <c r="DK177" s="26">
        <v>0</v>
      </c>
      <c r="DL177" s="26">
        <v>0</v>
      </c>
      <c r="DM177" s="27">
        <v>0</v>
      </c>
      <c r="DN177" s="36">
        <v>0</v>
      </c>
      <c r="DO177" s="26">
        <v>0</v>
      </c>
      <c r="DP177" s="26">
        <v>0</v>
      </c>
      <c r="DQ177" s="27">
        <v>0</v>
      </c>
      <c r="DR177" s="36">
        <v>0</v>
      </c>
      <c r="DS177" s="26">
        <v>0</v>
      </c>
      <c r="DT177" s="26">
        <v>0</v>
      </c>
      <c r="DU177" s="27">
        <v>0</v>
      </c>
      <c r="DV177" s="36">
        <v>0</v>
      </c>
      <c r="DW177" s="26">
        <v>0</v>
      </c>
      <c r="DX177" s="26">
        <v>0</v>
      </c>
      <c r="DY177" s="27">
        <v>0</v>
      </c>
      <c r="DZ177" s="36">
        <v>0</v>
      </c>
      <c r="EA177" s="26">
        <v>0</v>
      </c>
      <c r="EB177" s="26">
        <v>0</v>
      </c>
      <c r="EC177" s="27">
        <v>0</v>
      </c>
      <c r="ED177" s="36">
        <v>2</v>
      </c>
      <c r="EE177" s="26">
        <v>339.613</v>
      </c>
      <c r="EF177" s="26">
        <v>339.613</v>
      </c>
      <c r="EG177" s="27">
        <v>9848.777</v>
      </c>
      <c r="EH177" s="36">
        <v>12</v>
      </c>
      <c r="EI177" s="26">
        <v>2037.6779999999999</v>
      </c>
      <c r="EJ177" s="26">
        <v>2377.2909999999997</v>
      </c>
      <c r="EK177" s="27">
        <v>7811.1</v>
      </c>
      <c r="EL177" s="36" cm="1">
        <f t="array" ref="EL177">+_xlfn.IFS(YEAR($A177)&gt;YEAR(EL$6),0,YEAR(EL$6)=YEAR($A177),13-MONTH($A177),AND(EK177&lt;$L177,YEAR(EL$6)=YEAR($B177)),IF(MONTH($B177)&lt;EK177/$M177,MONTH($B177),EK177/$M177),EK177&lt;$L177,EK177/$M177,YEAR(EL$6)=YEAR($B177),MONTH($B177),AND(YEAR(EL$6)&gt;YEAR($B177),NOT(ISBLANK($B177))),0,YEAR(EL$6)&gt;YEAR($A177),12,EL$6&lt;$A177,0,YEAR(EH$6)=YEAR($B177),0)</f>
        <v>12</v>
      </c>
      <c r="EM177" s="26">
        <f t="shared" si="18"/>
        <v>2037.6779999999999</v>
      </c>
      <c r="EN177" s="26">
        <f t="shared" si="19"/>
        <v>4414.9689999999991</v>
      </c>
      <c r="EO177" s="27">
        <f t="shared" si="20"/>
        <v>5773.42</v>
      </c>
      <c r="EP177" s="28">
        <f t="shared" si="21"/>
        <v>33.999994110943931</v>
      </c>
      <c r="EQ177" s="34">
        <f t="shared" si="22"/>
        <v>509.41949999999997</v>
      </c>
      <c r="ES177" s="21">
        <f>IFERROR(IF(VLOOKUP(D177,'DIV CHANGE'!A:D,3,FALSE)="", E177, VLOOKUP(D177,'DIV CHANGE'!A:D,3,FALSE)), E177)</f>
        <v>1</v>
      </c>
      <c r="ET177" s="21" t="str">
        <f t="shared" si="23"/>
        <v>SAME</v>
      </c>
      <c r="EU177" s="29">
        <v>45243</v>
      </c>
    </row>
    <row r="178" spans="1:151" ht="12.75">
      <c r="A178" s="29">
        <v>45336</v>
      </c>
      <c r="B178" s="24"/>
      <c r="C178" s="77"/>
      <c r="D178" s="21" t="s">
        <v>372</v>
      </c>
      <c r="E178" s="21">
        <v>1</v>
      </c>
      <c r="F178" s="21" t="s">
        <v>100</v>
      </c>
      <c r="G178" s="21" t="s">
        <v>371</v>
      </c>
      <c r="H178" s="55">
        <v>7931.76</v>
      </c>
      <c r="I178" s="22">
        <v>5</v>
      </c>
      <c r="J178" s="56">
        <v>0</v>
      </c>
      <c r="K178" s="56">
        <v>0</v>
      </c>
      <c r="L178" s="25">
        <f t="shared" si="16"/>
        <v>1586.3520000000001</v>
      </c>
      <c r="M178" s="37">
        <f t="shared" si="17"/>
        <v>132.196</v>
      </c>
      <c r="N178" s="36">
        <v>0</v>
      </c>
      <c r="O178" s="26">
        <v>0</v>
      </c>
      <c r="P178" s="26">
        <v>0</v>
      </c>
      <c r="Q178" s="27">
        <v>0</v>
      </c>
      <c r="R178" s="36">
        <v>0</v>
      </c>
      <c r="S178" s="26">
        <v>0</v>
      </c>
      <c r="T178" s="26">
        <v>0</v>
      </c>
      <c r="U178" s="27">
        <v>0</v>
      </c>
      <c r="V178" s="36">
        <v>0</v>
      </c>
      <c r="W178" s="26">
        <v>0</v>
      </c>
      <c r="X178" s="26">
        <v>0</v>
      </c>
      <c r="Y178" s="27">
        <v>0</v>
      </c>
      <c r="Z178" s="36">
        <v>0</v>
      </c>
      <c r="AA178" s="26">
        <v>0</v>
      </c>
      <c r="AB178" s="26">
        <v>0</v>
      </c>
      <c r="AC178" s="27">
        <v>0</v>
      </c>
      <c r="AD178" s="36">
        <v>0</v>
      </c>
      <c r="AE178" s="26">
        <v>0</v>
      </c>
      <c r="AF178" s="26">
        <v>0</v>
      </c>
      <c r="AG178" s="27">
        <v>0</v>
      </c>
      <c r="AH178" s="36">
        <v>0</v>
      </c>
      <c r="AI178" s="26">
        <v>0</v>
      </c>
      <c r="AJ178" s="26">
        <v>0</v>
      </c>
      <c r="AK178" s="27">
        <v>0</v>
      </c>
      <c r="AL178" s="36">
        <v>0</v>
      </c>
      <c r="AM178" s="26">
        <v>0</v>
      </c>
      <c r="AN178" s="26">
        <v>0</v>
      </c>
      <c r="AO178" s="27">
        <v>0</v>
      </c>
      <c r="AP178" s="36">
        <v>0</v>
      </c>
      <c r="AQ178" s="26">
        <v>0</v>
      </c>
      <c r="AR178" s="26">
        <v>0</v>
      </c>
      <c r="AS178" s="27">
        <v>0</v>
      </c>
      <c r="AT178" s="36">
        <v>0</v>
      </c>
      <c r="AU178" s="26">
        <v>0</v>
      </c>
      <c r="AV178" s="26">
        <v>0</v>
      </c>
      <c r="AW178" s="27">
        <v>0</v>
      </c>
      <c r="AX178" s="36">
        <v>0</v>
      </c>
      <c r="AY178" s="26">
        <v>0</v>
      </c>
      <c r="AZ178" s="26">
        <v>0</v>
      </c>
      <c r="BA178" s="27">
        <v>0</v>
      </c>
      <c r="BB178" s="36">
        <v>0</v>
      </c>
      <c r="BC178" s="26">
        <v>0</v>
      </c>
      <c r="BD178" s="26">
        <v>0</v>
      </c>
      <c r="BE178" s="27">
        <v>0</v>
      </c>
      <c r="BF178" s="36">
        <v>0</v>
      </c>
      <c r="BG178" s="26">
        <v>0</v>
      </c>
      <c r="BH178" s="26">
        <v>0</v>
      </c>
      <c r="BI178" s="27">
        <v>0</v>
      </c>
      <c r="BJ178" s="36">
        <v>0</v>
      </c>
      <c r="BK178" s="26">
        <v>0</v>
      </c>
      <c r="BL178" s="26">
        <v>0</v>
      </c>
      <c r="BM178" s="27">
        <v>0</v>
      </c>
      <c r="BN178" s="36">
        <v>0</v>
      </c>
      <c r="BO178" s="26">
        <v>0</v>
      </c>
      <c r="BP178" s="26">
        <v>0</v>
      </c>
      <c r="BQ178" s="27">
        <v>0</v>
      </c>
      <c r="BR178" s="36">
        <v>0</v>
      </c>
      <c r="BS178" s="26">
        <v>0</v>
      </c>
      <c r="BT178" s="26">
        <v>0</v>
      </c>
      <c r="BU178" s="27">
        <v>0</v>
      </c>
      <c r="BV178" s="36">
        <v>0</v>
      </c>
      <c r="BW178" s="26">
        <v>0</v>
      </c>
      <c r="BX178" s="26">
        <v>0</v>
      </c>
      <c r="BY178" s="27">
        <v>0</v>
      </c>
      <c r="BZ178" s="36">
        <v>0</v>
      </c>
      <c r="CA178" s="26">
        <v>0</v>
      </c>
      <c r="CB178" s="26">
        <v>0</v>
      </c>
      <c r="CC178" s="27">
        <v>0</v>
      </c>
      <c r="CD178" s="36">
        <v>0</v>
      </c>
      <c r="CE178" s="26">
        <v>0</v>
      </c>
      <c r="CF178" s="26">
        <v>0</v>
      </c>
      <c r="CG178" s="27">
        <v>0</v>
      </c>
      <c r="CH178" s="36">
        <v>0</v>
      </c>
      <c r="CI178" s="26">
        <v>0</v>
      </c>
      <c r="CJ178" s="26">
        <v>0</v>
      </c>
      <c r="CK178" s="27">
        <v>0</v>
      </c>
      <c r="CL178" s="36">
        <v>0</v>
      </c>
      <c r="CM178" s="26">
        <v>0</v>
      </c>
      <c r="CN178" s="26">
        <v>0</v>
      </c>
      <c r="CO178" s="27">
        <v>0</v>
      </c>
      <c r="CP178" s="36">
        <v>0</v>
      </c>
      <c r="CQ178" s="26">
        <v>0</v>
      </c>
      <c r="CR178" s="26">
        <v>0</v>
      </c>
      <c r="CS178" s="27">
        <v>0</v>
      </c>
      <c r="CT178" s="36">
        <v>0</v>
      </c>
      <c r="CU178" s="26">
        <v>0</v>
      </c>
      <c r="CV178" s="26">
        <v>0</v>
      </c>
      <c r="CW178" s="27">
        <v>0</v>
      </c>
      <c r="CX178" s="36">
        <v>0</v>
      </c>
      <c r="CY178" s="26">
        <v>0</v>
      </c>
      <c r="CZ178" s="26">
        <v>0</v>
      </c>
      <c r="DA178" s="27">
        <v>0</v>
      </c>
      <c r="DB178" s="36">
        <v>0</v>
      </c>
      <c r="DC178" s="26">
        <v>0</v>
      </c>
      <c r="DD178" s="26">
        <v>0</v>
      </c>
      <c r="DE178" s="27">
        <v>0</v>
      </c>
      <c r="DF178" s="36">
        <v>0</v>
      </c>
      <c r="DG178" s="26">
        <v>0</v>
      </c>
      <c r="DH178" s="26">
        <v>0</v>
      </c>
      <c r="DI178" s="27">
        <v>0</v>
      </c>
      <c r="DJ178" s="36">
        <v>0</v>
      </c>
      <c r="DK178" s="26">
        <v>0</v>
      </c>
      <c r="DL178" s="26">
        <v>0</v>
      </c>
      <c r="DM178" s="27">
        <v>0</v>
      </c>
      <c r="DN178" s="36">
        <v>0</v>
      </c>
      <c r="DO178" s="26">
        <v>0</v>
      </c>
      <c r="DP178" s="26">
        <v>0</v>
      </c>
      <c r="DQ178" s="27">
        <v>0</v>
      </c>
      <c r="DR178" s="36">
        <v>0</v>
      </c>
      <c r="DS178" s="26">
        <v>0</v>
      </c>
      <c r="DT178" s="26">
        <v>0</v>
      </c>
      <c r="DU178" s="27">
        <v>0</v>
      </c>
      <c r="DV178" s="36">
        <v>0</v>
      </c>
      <c r="DW178" s="26">
        <v>0</v>
      </c>
      <c r="DX178" s="26">
        <v>0</v>
      </c>
      <c r="DY178" s="27">
        <v>0</v>
      </c>
      <c r="DZ178" s="36">
        <v>0</v>
      </c>
      <c r="EA178" s="26">
        <v>0</v>
      </c>
      <c r="EB178" s="26">
        <v>0</v>
      </c>
      <c r="EC178" s="27">
        <v>0</v>
      </c>
      <c r="ED178" s="36">
        <v>0</v>
      </c>
      <c r="EE178" s="26">
        <v>0</v>
      </c>
      <c r="EF178" s="26">
        <v>0</v>
      </c>
      <c r="EG178" s="27">
        <v>0</v>
      </c>
      <c r="EH178" s="36">
        <v>11</v>
      </c>
      <c r="EI178" s="26">
        <v>1454.1559999999999</v>
      </c>
      <c r="EJ178" s="26">
        <v>1454.1559999999999</v>
      </c>
      <c r="EK178" s="27">
        <v>6477.6</v>
      </c>
      <c r="EL178" s="36" cm="1">
        <f t="array" ref="EL178">+_xlfn.IFS(YEAR($A178)&gt;YEAR(EL$6),0,YEAR(EL$6)=YEAR($A178),13-MONTH($A178),AND(EK178&lt;$L178,YEAR(EL$6)=YEAR($B178)),IF(MONTH($B178)&lt;EK178/$M178,MONTH($B178),EK178/$M178),EK178&lt;$L178,EK178/$M178,YEAR(EL$6)=YEAR($B178),MONTH($B178),AND(YEAR(EL$6)&gt;YEAR($B178),NOT(ISBLANK($B178))),0,YEAR(EL$6)&gt;YEAR($A178),12,EL$6&lt;$A178,0,YEAR(EH$6)=YEAR($B178),0)</f>
        <v>12</v>
      </c>
      <c r="EM178" s="26">
        <f t="shared" si="18"/>
        <v>1586.3519999999999</v>
      </c>
      <c r="EN178" s="26">
        <f t="shared" si="19"/>
        <v>3040.5079999999998</v>
      </c>
      <c r="EO178" s="27">
        <f t="shared" si="20"/>
        <v>4891.25</v>
      </c>
      <c r="EP178" s="28">
        <f t="shared" si="21"/>
        <v>36.999984870949199</v>
      </c>
      <c r="EQ178" s="34">
        <f t="shared" si="22"/>
        <v>396.58799999999997</v>
      </c>
      <c r="ES178" s="21">
        <f>IFERROR(IF(VLOOKUP(D178,'DIV CHANGE'!A:D,3,FALSE)="", E178, VLOOKUP(D178,'DIV CHANGE'!A:D,3,FALSE)), E178)</f>
        <v>1</v>
      </c>
      <c r="ET178" s="21" t="str">
        <f t="shared" si="23"/>
        <v>SAME</v>
      </c>
      <c r="EU178" s="24">
        <v>45336</v>
      </c>
    </row>
    <row r="179" spans="1:151" ht="12.75">
      <c r="A179" s="29">
        <v>43115</v>
      </c>
      <c r="B179" s="24"/>
      <c r="C179" s="35">
        <v>286</v>
      </c>
      <c r="D179" s="21" t="s">
        <v>373</v>
      </c>
      <c r="E179" s="21">
        <v>2</v>
      </c>
      <c r="F179" s="21" t="s">
        <v>100</v>
      </c>
      <c r="G179" s="21" t="s">
        <v>374</v>
      </c>
      <c r="H179" s="55">
        <v>112350</v>
      </c>
      <c r="I179" s="22">
        <v>10</v>
      </c>
      <c r="J179" s="25">
        <v>70000</v>
      </c>
      <c r="K179" s="25">
        <v>0</v>
      </c>
      <c r="L179" s="25">
        <f t="shared" si="16"/>
        <v>4235</v>
      </c>
      <c r="M179" s="37">
        <f t="shared" si="17"/>
        <v>352.91666666666669</v>
      </c>
      <c r="N179" s="36">
        <v>0</v>
      </c>
      <c r="O179" s="26">
        <v>0</v>
      </c>
      <c r="P179" s="26">
        <v>0</v>
      </c>
      <c r="Q179" s="27">
        <v>0</v>
      </c>
      <c r="R179" s="36">
        <v>0</v>
      </c>
      <c r="S179" s="26">
        <v>0</v>
      </c>
      <c r="T179" s="26">
        <v>0</v>
      </c>
      <c r="U179" s="27">
        <v>0</v>
      </c>
      <c r="V179" s="36">
        <v>0</v>
      </c>
      <c r="W179" s="26">
        <v>0</v>
      </c>
      <c r="X179" s="26">
        <v>0</v>
      </c>
      <c r="Y179" s="27">
        <v>0</v>
      </c>
      <c r="Z179" s="36">
        <v>0</v>
      </c>
      <c r="AA179" s="26">
        <v>0</v>
      </c>
      <c r="AB179" s="26">
        <v>0</v>
      </c>
      <c r="AC179" s="27">
        <v>0</v>
      </c>
      <c r="AD179" s="36">
        <v>0</v>
      </c>
      <c r="AE179" s="26">
        <v>0</v>
      </c>
      <c r="AF179" s="26">
        <v>0</v>
      </c>
      <c r="AG179" s="27">
        <v>0</v>
      </c>
      <c r="AH179" s="36">
        <v>0</v>
      </c>
      <c r="AI179" s="26">
        <v>0</v>
      </c>
      <c r="AJ179" s="26">
        <v>0</v>
      </c>
      <c r="AK179" s="27">
        <v>0</v>
      </c>
      <c r="AL179" s="36">
        <v>0</v>
      </c>
      <c r="AM179" s="26">
        <v>0</v>
      </c>
      <c r="AN179" s="26">
        <v>0</v>
      </c>
      <c r="AO179" s="27">
        <v>0</v>
      </c>
      <c r="AP179" s="36">
        <v>0</v>
      </c>
      <c r="AQ179" s="26">
        <v>0</v>
      </c>
      <c r="AR179" s="26">
        <v>0</v>
      </c>
      <c r="AS179" s="27">
        <v>0</v>
      </c>
      <c r="AT179" s="36">
        <v>0</v>
      </c>
      <c r="AU179" s="26">
        <v>0</v>
      </c>
      <c r="AV179" s="26">
        <v>0</v>
      </c>
      <c r="AW179" s="27">
        <v>0</v>
      </c>
      <c r="AX179" s="36">
        <v>0</v>
      </c>
      <c r="AY179" s="26">
        <v>0</v>
      </c>
      <c r="AZ179" s="26">
        <v>0</v>
      </c>
      <c r="BA179" s="27">
        <v>0</v>
      </c>
      <c r="BB179" s="36">
        <v>0</v>
      </c>
      <c r="BC179" s="26">
        <v>0</v>
      </c>
      <c r="BD179" s="26">
        <v>0</v>
      </c>
      <c r="BE179" s="27">
        <v>0</v>
      </c>
      <c r="BF179" s="36">
        <v>0</v>
      </c>
      <c r="BG179" s="26">
        <v>0</v>
      </c>
      <c r="BH179" s="26">
        <v>0</v>
      </c>
      <c r="BI179" s="27">
        <v>0</v>
      </c>
      <c r="BJ179" s="36">
        <v>0</v>
      </c>
      <c r="BK179" s="26">
        <v>0</v>
      </c>
      <c r="BL179" s="26">
        <v>0</v>
      </c>
      <c r="BM179" s="27">
        <v>0</v>
      </c>
      <c r="BN179" s="36">
        <v>0</v>
      </c>
      <c r="BO179" s="26">
        <v>0</v>
      </c>
      <c r="BP179" s="26">
        <v>0</v>
      </c>
      <c r="BQ179" s="27">
        <v>0</v>
      </c>
      <c r="BR179" s="36">
        <v>0</v>
      </c>
      <c r="BS179" s="26">
        <v>0</v>
      </c>
      <c r="BT179" s="26">
        <v>0</v>
      </c>
      <c r="BU179" s="27">
        <v>0</v>
      </c>
      <c r="BV179" s="36">
        <v>0</v>
      </c>
      <c r="BW179" s="26">
        <v>0</v>
      </c>
      <c r="BX179" s="26">
        <v>0</v>
      </c>
      <c r="BY179" s="27">
        <v>0</v>
      </c>
      <c r="BZ179" s="36">
        <v>0</v>
      </c>
      <c r="CA179" s="26">
        <v>0</v>
      </c>
      <c r="CB179" s="26">
        <v>0</v>
      </c>
      <c r="CC179" s="27">
        <v>0</v>
      </c>
      <c r="CD179" s="36">
        <v>0</v>
      </c>
      <c r="CE179" s="26">
        <v>0</v>
      </c>
      <c r="CF179" s="26">
        <v>0</v>
      </c>
      <c r="CG179" s="27">
        <v>0</v>
      </c>
      <c r="CH179" s="36">
        <v>0</v>
      </c>
      <c r="CI179" s="26">
        <v>0</v>
      </c>
      <c r="CJ179" s="26">
        <v>0</v>
      </c>
      <c r="CK179" s="27">
        <v>0</v>
      </c>
      <c r="CL179" s="36">
        <v>0</v>
      </c>
      <c r="CM179" s="26">
        <v>0</v>
      </c>
      <c r="CN179" s="26">
        <v>0</v>
      </c>
      <c r="CO179" s="27">
        <v>0</v>
      </c>
      <c r="CP179" s="36">
        <v>0</v>
      </c>
      <c r="CQ179" s="26">
        <v>0</v>
      </c>
      <c r="CR179" s="26">
        <v>0</v>
      </c>
      <c r="CS179" s="27">
        <v>0</v>
      </c>
      <c r="CT179" s="36">
        <v>0</v>
      </c>
      <c r="CU179" s="26">
        <v>0</v>
      </c>
      <c r="CV179" s="26">
        <v>0</v>
      </c>
      <c r="CW179" s="27">
        <v>0</v>
      </c>
      <c r="CX179" s="36">
        <v>0</v>
      </c>
      <c r="CY179" s="26">
        <v>0</v>
      </c>
      <c r="CZ179" s="26">
        <v>0</v>
      </c>
      <c r="DA179" s="27">
        <v>0</v>
      </c>
      <c r="DB179" s="36">
        <v>0</v>
      </c>
      <c r="DC179" s="26">
        <v>0</v>
      </c>
      <c r="DD179" s="26">
        <v>0</v>
      </c>
      <c r="DE179" s="27">
        <v>0</v>
      </c>
      <c r="DF179" s="36">
        <v>0</v>
      </c>
      <c r="DG179" s="26">
        <v>0</v>
      </c>
      <c r="DH179" s="26">
        <v>0</v>
      </c>
      <c r="DI179" s="27">
        <v>0</v>
      </c>
      <c r="DJ179" s="36">
        <v>12</v>
      </c>
      <c r="DK179" s="26">
        <v>4235</v>
      </c>
      <c r="DL179" s="26">
        <v>4235</v>
      </c>
      <c r="DM179" s="27">
        <v>38115</v>
      </c>
      <c r="DN179" s="36">
        <v>12</v>
      </c>
      <c r="DO179" s="26">
        <v>4235</v>
      </c>
      <c r="DP179" s="26">
        <v>8470</v>
      </c>
      <c r="DQ179" s="27">
        <v>33880</v>
      </c>
      <c r="DR179" s="36">
        <v>12</v>
      </c>
      <c r="DS179" s="26">
        <v>4235</v>
      </c>
      <c r="DT179" s="26">
        <v>12705</v>
      </c>
      <c r="DU179" s="27">
        <v>29645</v>
      </c>
      <c r="DV179" s="36">
        <v>12</v>
      </c>
      <c r="DW179" s="26">
        <v>4235</v>
      </c>
      <c r="DX179" s="26">
        <v>16940</v>
      </c>
      <c r="DY179" s="27">
        <v>25410</v>
      </c>
      <c r="DZ179" s="36">
        <v>12</v>
      </c>
      <c r="EA179" s="26">
        <v>4235</v>
      </c>
      <c r="EB179" s="26">
        <v>21175</v>
      </c>
      <c r="EC179" s="27">
        <v>21175</v>
      </c>
      <c r="ED179" s="36">
        <v>12</v>
      </c>
      <c r="EE179" s="26">
        <v>4235</v>
      </c>
      <c r="EF179" s="26">
        <v>42350</v>
      </c>
      <c r="EG179" s="27">
        <v>0</v>
      </c>
      <c r="EH179" s="36">
        <v>0</v>
      </c>
      <c r="EI179" s="26">
        <v>0</v>
      </c>
      <c r="EJ179" s="26">
        <v>42350</v>
      </c>
      <c r="EK179" s="27">
        <v>0</v>
      </c>
      <c r="EL179" s="36" cm="1">
        <f t="array" ref="EL179">+_xlfn.IFS(YEAR($A179)&gt;YEAR(EL$6),0,YEAR(EL$6)=YEAR($A179),13-MONTH($A179),AND(EK179&lt;$L179,YEAR(EL$6)=YEAR($B179)),IF(MONTH($B179)&lt;EK179/$M179,MONTH($B179),EK179/$M179),EK179&lt;$L179,EK179/$M179,YEAR(EL$6)=YEAR($B179),MONTH($B179),AND(YEAR(EL$6)&gt;YEAR($B179),NOT(ISBLANK($B179))),0,YEAR(EL$6)&gt;YEAR($A179),12,EL$6&lt;$A179,0,YEAR(EH$6)=YEAR($B179),0)</f>
        <v>0</v>
      </c>
      <c r="EM179" s="26">
        <f t="shared" si="18"/>
        <v>0</v>
      </c>
      <c r="EN179" s="26">
        <f t="shared" si="19"/>
        <v>42350</v>
      </c>
      <c r="EO179" s="27">
        <f t="shared" si="20"/>
        <v>0</v>
      </c>
      <c r="EP179" s="28">
        <f t="shared" si="21"/>
        <v>0</v>
      </c>
      <c r="EQ179" s="34">
        <f t="shared" si="22"/>
        <v>0</v>
      </c>
      <c r="ES179" s="21">
        <f>IFERROR(IF(VLOOKUP(D179,'DIV CHANGE'!A:D,3,FALSE)="", E179, VLOOKUP(D179,'DIV CHANGE'!A:D,3,FALSE)), E179)</f>
        <v>2</v>
      </c>
      <c r="ET179" s="21" t="str">
        <f t="shared" si="23"/>
        <v>SAME</v>
      </c>
      <c r="EU179" s="24">
        <v>43115</v>
      </c>
    </row>
    <row r="180" spans="1:151" ht="12.75">
      <c r="A180" s="29">
        <v>43844</v>
      </c>
      <c r="B180" s="24"/>
      <c r="C180" s="35">
        <v>488</v>
      </c>
      <c r="D180" s="21" t="s">
        <v>375</v>
      </c>
      <c r="E180" s="21">
        <v>2</v>
      </c>
      <c r="F180" s="21" t="s">
        <v>100</v>
      </c>
      <c r="G180" s="21" t="s">
        <v>376</v>
      </c>
      <c r="H180" s="55">
        <v>15517.64</v>
      </c>
      <c r="I180" s="22">
        <v>5</v>
      </c>
      <c r="J180" s="25">
        <v>9000</v>
      </c>
      <c r="K180" s="25">
        <v>0</v>
      </c>
      <c r="L180" s="25">
        <f t="shared" si="16"/>
        <v>1303.5279999999998</v>
      </c>
      <c r="M180" s="37">
        <f t="shared" si="17"/>
        <v>108.62733333333331</v>
      </c>
      <c r="N180" s="36">
        <v>0</v>
      </c>
      <c r="O180" s="26">
        <v>0</v>
      </c>
      <c r="P180" s="26">
        <v>0</v>
      </c>
      <c r="Q180" s="27">
        <v>0</v>
      </c>
      <c r="R180" s="36">
        <v>0</v>
      </c>
      <c r="S180" s="26">
        <v>0</v>
      </c>
      <c r="T180" s="26">
        <v>0</v>
      </c>
      <c r="U180" s="27">
        <v>0</v>
      </c>
      <c r="V180" s="36">
        <v>0</v>
      </c>
      <c r="W180" s="26">
        <v>0</v>
      </c>
      <c r="X180" s="26">
        <v>0</v>
      </c>
      <c r="Y180" s="27">
        <v>0</v>
      </c>
      <c r="Z180" s="36">
        <v>0</v>
      </c>
      <c r="AA180" s="26">
        <v>0</v>
      </c>
      <c r="AB180" s="26">
        <v>0</v>
      </c>
      <c r="AC180" s="27">
        <v>0</v>
      </c>
      <c r="AD180" s="36">
        <v>0</v>
      </c>
      <c r="AE180" s="26">
        <v>0</v>
      </c>
      <c r="AF180" s="26">
        <v>0</v>
      </c>
      <c r="AG180" s="27">
        <v>0</v>
      </c>
      <c r="AH180" s="36">
        <v>0</v>
      </c>
      <c r="AI180" s="26">
        <v>0</v>
      </c>
      <c r="AJ180" s="26">
        <v>0</v>
      </c>
      <c r="AK180" s="27">
        <v>0</v>
      </c>
      <c r="AL180" s="36">
        <v>0</v>
      </c>
      <c r="AM180" s="26">
        <v>0</v>
      </c>
      <c r="AN180" s="26">
        <v>0</v>
      </c>
      <c r="AO180" s="27">
        <v>0</v>
      </c>
      <c r="AP180" s="36">
        <v>0</v>
      </c>
      <c r="AQ180" s="26">
        <v>0</v>
      </c>
      <c r="AR180" s="26">
        <v>0</v>
      </c>
      <c r="AS180" s="27">
        <v>0</v>
      </c>
      <c r="AT180" s="36">
        <v>0</v>
      </c>
      <c r="AU180" s="26">
        <v>0</v>
      </c>
      <c r="AV180" s="26">
        <v>0</v>
      </c>
      <c r="AW180" s="27">
        <v>0</v>
      </c>
      <c r="AX180" s="36">
        <v>0</v>
      </c>
      <c r="AY180" s="26">
        <v>0</v>
      </c>
      <c r="AZ180" s="26">
        <v>0</v>
      </c>
      <c r="BA180" s="27">
        <v>0</v>
      </c>
      <c r="BB180" s="36">
        <v>0</v>
      </c>
      <c r="BC180" s="26">
        <v>0</v>
      </c>
      <c r="BD180" s="26">
        <v>0</v>
      </c>
      <c r="BE180" s="27">
        <v>0</v>
      </c>
      <c r="BF180" s="36">
        <v>0</v>
      </c>
      <c r="BG180" s="26">
        <v>0</v>
      </c>
      <c r="BH180" s="26">
        <v>0</v>
      </c>
      <c r="BI180" s="27">
        <v>0</v>
      </c>
      <c r="BJ180" s="36">
        <v>0</v>
      </c>
      <c r="BK180" s="26">
        <v>0</v>
      </c>
      <c r="BL180" s="26">
        <v>0</v>
      </c>
      <c r="BM180" s="27">
        <v>0</v>
      </c>
      <c r="BN180" s="36">
        <v>0</v>
      </c>
      <c r="BO180" s="26">
        <v>0</v>
      </c>
      <c r="BP180" s="26">
        <v>0</v>
      </c>
      <c r="BQ180" s="27">
        <v>0</v>
      </c>
      <c r="BR180" s="36">
        <v>0</v>
      </c>
      <c r="BS180" s="26">
        <v>0</v>
      </c>
      <c r="BT180" s="26">
        <v>0</v>
      </c>
      <c r="BU180" s="27">
        <v>0</v>
      </c>
      <c r="BV180" s="36">
        <v>0</v>
      </c>
      <c r="BW180" s="26">
        <v>0</v>
      </c>
      <c r="BX180" s="26">
        <v>0</v>
      </c>
      <c r="BY180" s="27">
        <v>0</v>
      </c>
      <c r="BZ180" s="36">
        <v>0</v>
      </c>
      <c r="CA180" s="26">
        <v>0</v>
      </c>
      <c r="CB180" s="26">
        <v>0</v>
      </c>
      <c r="CC180" s="27">
        <v>0</v>
      </c>
      <c r="CD180" s="36">
        <v>0</v>
      </c>
      <c r="CE180" s="26">
        <v>0</v>
      </c>
      <c r="CF180" s="26">
        <v>0</v>
      </c>
      <c r="CG180" s="27">
        <v>0</v>
      </c>
      <c r="CH180" s="36">
        <v>0</v>
      </c>
      <c r="CI180" s="26">
        <v>0</v>
      </c>
      <c r="CJ180" s="26">
        <v>0</v>
      </c>
      <c r="CK180" s="27">
        <v>0</v>
      </c>
      <c r="CL180" s="36">
        <v>0</v>
      </c>
      <c r="CM180" s="26">
        <v>0</v>
      </c>
      <c r="CN180" s="26">
        <v>0</v>
      </c>
      <c r="CO180" s="27">
        <v>0</v>
      </c>
      <c r="CP180" s="36">
        <v>0</v>
      </c>
      <c r="CQ180" s="26">
        <v>0</v>
      </c>
      <c r="CR180" s="26">
        <v>0</v>
      </c>
      <c r="CS180" s="27">
        <v>0</v>
      </c>
      <c r="CT180" s="36">
        <v>0</v>
      </c>
      <c r="CU180" s="26">
        <v>0</v>
      </c>
      <c r="CV180" s="26">
        <v>0</v>
      </c>
      <c r="CW180" s="27">
        <v>0</v>
      </c>
      <c r="CX180" s="36">
        <v>0</v>
      </c>
      <c r="CY180" s="26">
        <v>0</v>
      </c>
      <c r="CZ180" s="26">
        <v>0</v>
      </c>
      <c r="DA180" s="27">
        <v>0</v>
      </c>
      <c r="DB180" s="36">
        <v>0</v>
      </c>
      <c r="DC180" s="26">
        <v>0</v>
      </c>
      <c r="DD180" s="26">
        <v>0</v>
      </c>
      <c r="DE180" s="27">
        <v>0</v>
      </c>
      <c r="DF180" s="36">
        <v>0</v>
      </c>
      <c r="DG180" s="26">
        <v>0</v>
      </c>
      <c r="DH180" s="26">
        <v>0</v>
      </c>
      <c r="DI180" s="27">
        <v>0</v>
      </c>
      <c r="DJ180" s="36">
        <v>0</v>
      </c>
      <c r="DK180" s="26">
        <v>0</v>
      </c>
      <c r="DL180" s="26">
        <v>0</v>
      </c>
      <c r="DM180" s="27">
        <v>0</v>
      </c>
      <c r="DN180" s="36">
        <v>0</v>
      </c>
      <c r="DO180" s="26">
        <v>0</v>
      </c>
      <c r="DP180" s="26">
        <v>0</v>
      </c>
      <c r="DQ180" s="27">
        <v>0</v>
      </c>
      <c r="DR180" s="36">
        <v>12</v>
      </c>
      <c r="DS180" s="26">
        <v>1303.5279999999998</v>
      </c>
      <c r="DT180" s="26">
        <v>1303.5279999999998</v>
      </c>
      <c r="DU180" s="27">
        <v>5214.1119999999992</v>
      </c>
      <c r="DV180" s="36">
        <v>12</v>
      </c>
      <c r="DW180" s="26">
        <v>1303.5279999999998</v>
      </c>
      <c r="DX180" s="26">
        <v>2607.0559999999996</v>
      </c>
      <c r="DY180" s="27">
        <v>3910.5839999999998</v>
      </c>
      <c r="DZ180" s="36">
        <v>12</v>
      </c>
      <c r="EA180" s="26">
        <v>1303.5279999999998</v>
      </c>
      <c r="EB180" s="26">
        <v>3910.5839999999994</v>
      </c>
      <c r="EC180" s="27">
        <v>2607.056</v>
      </c>
      <c r="ED180" s="36">
        <v>12</v>
      </c>
      <c r="EE180" s="26">
        <v>1303.5279999999998</v>
      </c>
      <c r="EF180" s="26">
        <v>6517.64</v>
      </c>
      <c r="EG180" s="27">
        <v>0</v>
      </c>
      <c r="EH180" s="36">
        <v>0</v>
      </c>
      <c r="EI180" s="26">
        <v>0</v>
      </c>
      <c r="EJ180" s="26">
        <v>6517.64</v>
      </c>
      <c r="EK180" s="27">
        <v>0</v>
      </c>
      <c r="EL180" s="36" cm="1">
        <f t="array" ref="EL180">+_xlfn.IFS(YEAR($A180)&gt;YEAR(EL$6),0,YEAR(EL$6)=YEAR($A180),13-MONTH($A180),AND(EK180&lt;$L180,YEAR(EL$6)=YEAR($B180)),IF(MONTH($B180)&lt;EK180/$M180,MONTH($B180),EK180/$M180),EK180&lt;$L180,EK180/$M180,YEAR(EL$6)=YEAR($B180),MONTH($B180),AND(YEAR(EL$6)&gt;YEAR($B180),NOT(ISBLANK($B180))),0,YEAR(EL$6)&gt;YEAR($A180),12,EL$6&lt;$A180,0,YEAR(EH$6)=YEAR($B180),0)</f>
        <v>0</v>
      </c>
      <c r="EM180" s="26">
        <f t="shared" si="18"/>
        <v>0</v>
      </c>
      <c r="EN180" s="26">
        <f t="shared" si="19"/>
        <v>6517.64</v>
      </c>
      <c r="EO180" s="27">
        <f t="shared" si="20"/>
        <v>0</v>
      </c>
      <c r="EP180" s="28">
        <f t="shared" si="21"/>
        <v>0</v>
      </c>
      <c r="EQ180" s="34">
        <f t="shared" si="22"/>
        <v>0</v>
      </c>
      <c r="ES180" s="21">
        <f>IFERROR(IF(VLOOKUP(D180,'DIV CHANGE'!A:D,3,FALSE)="", E180, VLOOKUP(D180,'DIV CHANGE'!A:D,3,FALSE)), E180)</f>
        <v>2</v>
      </c>
      <c r="ET180" s="21" t="str">
        <f t="shared" si="23"/>
        <v>SAME</v>
      </c>
      <c r="EU180" s="24">
        <v>43844</v>
      </c>
    </row>
    <row r="181" spans="1:151" ht="12.75">
      <c r="A181" s="29">
        <v>45261</v>
      </c>
      <c r="C181" s="35">
        <v>878</v>
      </c>
      <c r="D181" s="21" t="s">
        <v>377</v>
      </c>
      <c r="E181" s="21">
        <v>2</v>
      </c>
      <c r="F181" s="21" t="s">
        <v>100</v>
      </c>
      <c r="G181" s="21" t="s">
        <v>378</v>
      </c>
      <c r="H181" s="55">
        <v>17181.54</v>
      </c>
      <c r="I181" s="22">
        <v>7</v>
      </c>
      <c r="J181" s="25">
        <v>0</v>
      </c>
      <c r="K181" s="25">
        <v>0</v>
      </c>
      <c r="L181" s="25">
        <f t="shared" si="16"/>
        <v>2454.5057142857145</v>
      </c>
      <c r="M181" s="37">
        <f t="shared" si="17"/>
        <v>204.54214285714286</v>
      </c>
      <c r="N181" s="36">
        <v>0</v>
      </c>
      <c r="O181" s="26">
        <v>0</v>
      </c>
      <c r="P181" s="26">
        <v>0</v>
      </c>
      <c r="Q181" s="27">
        <v>0</v>
      </c>
      <c r="R181" s="36">
        <v>0</v>
      </c>
      <c r="S181" s="26">
        <v>0</v>
      </c>
      <c r="T181" s="26">
        <v>0</v>
      </c>
      <c r="U181" s="27">
        <v>0</v>
      </c>
      <c r="V181" s="36">
        <v>0</v>
      </c>
      <c r="W181" s="26">
        <v>0</v>
      </c>
      <c r="X181" s="26">
        <v>0</v>
      </c>
      <c r="Y181" s="27">
        <v>0</v>
      </c>
      <c r="Z181" s="36">
        <v>0</v>
      </c>
      <c r="AA181" s="26">
        <v>0</v>
      </c>
      <c r="AB181" s="26">
        <v>0</v>
      </c>
      <c r="AC181" s="27">
        <v>0</v>
      </c>
      <c r="AD181" s="36">
        <v>0</v>
      </c>
      <c r="AE181" s="26">
        <v>0</v>
      </c>
      <c r="AF181" s="26">
        <v>0</v>
      </c>
      <c r="AG181" s="27">
        <v>0</v>
      </c>
      <c r="AH181" s="36">
        <v>0</v>
      </c>
      <c r="AI181" s="26">
        <v>0</v>
      </c>
      <c r="AJ181" s="26">
        <v>0</v>
      </c>
      <c r="AK181" s="27">
        <v>0</v>
      </c>
      <c r="AL181" s="36">
        <v>0</v>
      </c>
      <c r="AM181" s="26">
        <v>0</v>
      </c>
      <c r="AN181" s="26">
        <v>0</v>
      </c>
      <c r="AO181" s="27">
        <v>0</v>
      </c>
      <c r="AP181" s="36">
        <v>0</v>
      </c>
      <c r="AQ181" s="26">
        <v>0</v>
      </c>
      <c r="AR181" s="26">
        <v>0</v>
      </c>
      <c r="AS181" s="27">
        <v>0</v>
      </c>
      <c r="AT181" s="36">
        <v>0</v>
      </c>
      <c r="AU181" s="26">
        <v>0</v>
      </c>
      <c r="AV181" s="26">
        <v>0</v>
      </c>
      <c r="AW181" s="27">
        <v>0</v>
      </c>
      <c r="AX181" s="36">
        <v>0</v>
      </c>
      <c r="AY181" s="26">
        <v>0</v>
      </c>
      <c r="AZ181" s="26">
        <v>0</v>
      </c>
      <c r="BA181" s="27">
        <v>0</v>
      </c>
      <c r="BB181" s="36">
        <v>0</v>
      </c>
      <c r="BC181" s="26">
        <v>0</v>
      </c>
      <c r="BD181" s="26">
        <v>0</v>
      </c>
      <c r="BE181" s="27">
        <v>0</v>
      </c>
      <c r="BF181" s="36">
        <v>0</v>
      </c>
      <c r="BG181" s="26">
        <v>0</v>
      </c>
      <c r="BH181" s="26">
        <v>0</v>
      </c>
      <c r="BI181" s="27">
        <v>0</v>
      </c>
      <c r="BJ181" s="36">
        <v>0</v>
      </c>
      <c r="BK181" s="26">
        <v>0</v>
      </c>
      <c r="BL181" s="26">
        <v>0</v>
      </c>
      <c r="BM181" s="27">
        <v>0</v>
      </c>
      <c r="BN181" s="36">
        <v>0</v>
      </c>
      <c r="BO181" s="26">
        <v>0</v>
      </c>
      <c r="BP181" s="26">
        <v>0</v>
      </c>
      <c r="BQ181" s="27">
        <v>0</v>
      </c>
      <c r="BR181" s="36">
        <v>0</v>
      </c>
      <c r="BS181" s="26">
        <v>0</v>
      </c>
      <c r="BT181" s="26">
        <v>0</v>
      </c>
      <c r="BU181" s="27">
        <v>0</v>
      </c>
      <c r="BV181" s="36">
        <v>0</v>
      </c>
      <c r="BW181" s="26">
        <v>0</v>
      </c>
      <c r="BX181" s="26">
        <v>0</v>
      </c>
      <c r="BY181" s="27">
        <v>0</v>
      </c>
      <c r="BZ181" s="36">
        <v>0</v>
      </c>
      <c r="CA181" s="26">
        <v>0</v>
      </c>
      <c r="CB181" s="26">
        <v>0</v>
      </c>
      <c r="CC181" s="27">
        <v>0</v>
      </c>
      <c r="CD181" s="36">
        <v>0</v>
      </c>
      <c r="CE181" s="26">
        <v>0</v>
      </c>
      <c r="CF181" s="26">
        <v>0</v>
      </c>
      <c r="CG181" s="27">
        <v>0</v>
      </c>
      <c r="CH181" s="36">
        <v>0</v>
      </c>
      <c r="CI181" s="26">
        <v>0</v>
      </c>
      <c r="CJ181" s="26">
        <v>0</v>
      </c>
      <c r="CK181" s="27">
        <v>0</v>
      </c>
      <c r="CL181" s="36">
        <v>0</v>
      </c>
      <c r="CM181" s="26">
        <v>0</v>
      </c>
      <c r="CN181" s="26">
        <v>0</v>
      </c>
      <c r="CO181" s="27">
        <v>0</v>
      </c>
      <c r="CP181" s="36">
        <v>0</v>
      </c>
      <c r="CQ181" s="26">
        <v>0</v>
      </c>
      <c r="CR181" s="26">
        <v>0</v>
      </c>
      <c r="CS181" s="27">
        <v>0</v>
      </c>
      <c r="CT181" s="36">
        <v>0</v>
      </c>
      <c r="CU181" s="26">
        <v>0</v>
      </c>
      <c r="CV181" s="26">
        <v>0</v>
      </c>
      <c r="CW181" s="27">
        <v>0</v>
      </c>
      <c r="CX181" s="36">
        <v>0</v>
      </c>
      <c r="CY181" s="26">
        <v>0</v>
      </c>
      <c r="CZ181" s="26">
        <v>0</v>
      </c>
      <c r="DA181" s="27">
        <v>0</v>
      </c>
      <c r="DB181" s="36">
        <v>0</v>
      </c>
      <c r="DC181" s="26">
        <v>0</v>
      </c>
      <c r="DD181" s="26">
        <v>0</v>
      </c>
      <c r="DE181" s="27">
        <v>0</v>
      </c>
      <c r="DF181" s="36">
        <v>0</v>
      </c>
      <c r="DG181" s="26">
        <v>0</v>
      </c>
      <c r="DH181" s="26">
        <v>0</v>
      </c>
      <c r="DI181" s="27">
        <v>0</v>
      </c>
      <c r="DJ181" s="36">
        <v>0</v>
      </c>
      <c r="DK181" s="26">
        <v>0</v>
      </c>
      <c r="DL181" s="26">
        <v>0</v>
      </c>
      <c r="DM181" s="27">
        <v>0</v>
      </c>
      <c r="DN181" s="36">
        <v>0</v>
      </c>
      <c r="DO181" s="26">
        <v>0</v>
      </c>
      <c r="DP181" s="26">
        <v>0</v>
      </c>
      <c r="DQ181" s="27">
        <v>0</v>
      </c>
      <c r="DR181" s="36">
        <v>0</v>
      </c>
      <c r="DS181" s="26">
        <v>0</v>
      </c>
      <c r="DT181" s="26">
        <v>0</v>
      </c>
      <c r="DU181" s="27">
        <v>0</v>
      </c>
      <c r="DV181" s="36">
        <v>0</v>
      </c>
      <c r="DW181" s="26">
        <v>0</v>
      </c>
      <c r="DX181" s="26">
        <v>0</v>
      </c>
      <c r="DY181" s="27">
        <v>0</v>
      </c>
      <c r="DZ181" s="36">
        <v>0</v>
      </c>
      <c r="EA181" s="26">
        <v>0</v>
      </c>
      <c r="EB181" s="26">
        <v>0</v>
      </c>
      <c r="EC181" s="27">
        <v>0</v>
      </c>
      <c r="ED181" s="36">
        <v>1</v>
      </c>
      <c r="EE181" s="26">
        <v>204.54214285714286</v>
      </c>
      <c r="EF181" s="26">
        <v>204.54214285714286</v>
      </c>
      <c r="EG181" s="27">
        <v>16976.997857142858</v>
      </c>
      <c r="EH181" s="36">
        <v>12</v>
      </c>
      <c r="EI181" s="26">
        <v>2454.5057142857145</v>
      </c>
      <c r="EJ181" s="26">
        <v>2659.0478571428575</v>
      </c>
      <c r="EK181" s="27">
        <v>14522.49</v>
      </c>
      <c r="EL181" s="36" cm="1">
        <f t="array" ref="EL181">+_xlfn.IFS(YEAR($A181)&gt;YEAR(EL$6),0,YEAR(EL$6)=YEAR($A181),13-MONTH($A181),AND(EK181&lt;$L181,YEAR(EL$6)=YEAR($B181)),IF(MONTH($B181)&lt;EK181/$M181,MONTH($B181),EK181/$M181),EK181&lt;$L181,EK181/$M181,YEAR(EL$6)=YEAR($B181),MONTH($B181),AND(YEAR(EL$6)&gt;YEAR($B181),NOT(ISBLANK($B181))),0,YEAR(EL$6)&gt;YEAR($A181),12,EL$6&lt;$A181,0,YEAR(EH$6)=YEAR($B181),0)</f>
        <v>12</v>
      </c>
      <c r="EM181" s="26">
        <f t="shared" si="18"/>
        <v>2454.5057142857145</v>
      </c>
      <c r="EN181" s="26">
        <f t="shared" si="19"/>
        <v>5113.5535714285725</v>
      </c>
      <c r="EO181" s="27">
        <f t="shared" si="20"/>
        <v>12067.99</v>
      </c>
      <c r="EP181" s="28">
        <f t="shared" si="21"/>
        <v>59.000017460600155</v>
      </c>
      <c r="EQ181" s="34">
        <f t="shared" si="22"/>
        <v>613.62642857142862</v>
      </c>
      <c r="ES181" s="21">
        <f>IFERROR(IF(VLOOKUP(D181,'DIV CHANGE'!A:D,3,FALSE)="", E181, VLOOKUP(D181,'DIV CHANGE'!A:D,3,FALSE)), E181)</f>
        <v>2</v>
      </c>
      <c r="ET181" s="21" t="str">
        <f t="shared" si="23"/>
        <v>SAME</v>
      </c>
      <c r="EU181" s="29">
        <v>45261</v>
      </c>
    </row>
    <row r="182" spans="1:151" ht="12.75">
      <c r="A182" s="29">
        <v>43174</v>
      </c>
      <c r="B182" s="24"/>
      <c r="C182" s="35">
        <v>293</v>
      </c>
      <c r="D182" s="21" t="s">
        <v>379</v>
      </c>
      <c r="E182" s="21">
        <v>2</v>
      </c>
      <c r="F182" s="21" t="s">
        <v>100</v>
      </c>
      <c r="G182" s="21" t="s">
        <v>380</v>
      </c>
      <c r="H182" s="55">
        <v>85701</v>
      </c>
      <c r="I182" s="22">
        <v>10</v>
      </c>
      <c r="J182" s="25">
        <v>35000</v>
      </c>
      <c r="K182" s="25">
        <v>0</v>
      </c>
      <c r="L182" s="25">
        <f t="shared" si="16"/>
        <v>5070.1000000000004</v>
      </c>
      <c r="M182" s="37">
        <f t="shared" si="17"/>
        <v>422.50833333333338</v>
      </c>
      <c r="N182" s="36">
        <v>0</v>
      </c>
      <c r="O182" s="26">
        <v>0</v>
      </c>
      <c r="P182" s="26">
        <v>0</v>
      </c>
      <c r="Q182" s="27">
        <v>0</v>
      </c>
      <c r="R182" s="36">
        <v>0</v>
      </c>
      <c r="S182" s="26">
        <v>0</v>
      </c>
      <c r="T182" s="26">
        <v>0</v>
      </c>
      <c r="U182" s="27">
        <v>0</v>
      </c>
      <c r="V182" s="36">
        <v>0</v>
      </c>
      <c r="W182" s="26">
        <v>0</v>
      </c>
      <c r="X182" s="26">
        <v>0</v>
      </c>
      <c r="Y182" s="27">
        <v>0</v>
      </c>
      <c r="Z182" s="36">
        <v>0</v>
      </c>
      <c r="AA182" s="26">
        <v>0</v>
      </c>
      <c r="AB182" s="26">
        <v>0</v>
      </c>
      <c r="AC182" s="27">
        <v>0</v>
      </c>
      <c r="AD182" s="36">
        <v>0</v>
      </c>
      <c r="AE182" s="26">
        <v>0</v>
      </c>
      <c r="AF182" s="26">
        <v>0</v>
      </c>
      <c r="AG182" s="27">
        <v>0</v>
      </c>
      <c r="AH182" s="36">
        <v>0</v>
      </c>
      <c r="AI182" s="26">
        <v>0</v>
      </c>
      <c r="AJ182" s="26">
        <v>0</v>
      </c>
      <c r="AK182" s="27">
        <v>0</v>
      </c>
      <c r="AL182" s="36">
        <v>0</v>
      </c>
      <c r="AM182" s="26">
        <v>0</v>
      </c>
      <c r="AN182" s="26">
        <v>0</v>
      </c>
      <c r="AO182" s="27">
        <v>0</v>
      </c>
      <c r="AP182" s="36">
        <v>0</v>
      </c>
      <c r="AQ182" s="26">
        <v>0</v>
      </c>
      <c r="AR182" s="26">
        <v>0</v>
      </c>
      <c r="AS182" s="27">
        <v>0</v>
      </c>
      <c r="AT182" s="36">
        <v>0</v>
      </c>
      <c r="AU182" s="26">
        <v>0</v>
      </c>
      <c r="AV182" s="26">
        <v>0</v>
      </c>
      <c r="AW182" s="27">
        <v>0</v>
      </c>
      <c r="AX182" s="36">
        <v>0</v>
      </c>
      <c r="AY182" s="26">
        <v>0</v>
      </c>
      <c r="AZ182" s="26">
        <v>0</v>
      </c>
      <c r="BA182" s="27">
        <v>0</v>
      </c>
      <c r="BB182" s="36">
        <v>0</v>
      </c>
      <c r="BC182" s="26">
        <v>0</v>
      </c>
      <c r="BD182" s="26">
        <v>0</v>
      </c>
      <c r="BE182" s="27">
        <v>0</v>
      </c>
      <c r="BF182" s="36">
        <v>0</v>
      </c>
      <c r="BG182" s="26">
        <v>0</v>
      </c>
      <c r="BH182" s="26">
        <v>0</v>
      </c>
      <c r="BI182" s="27">
        <v>0</v>
      </c>
      <c r="BJ182" s="36">
        <v>0</v>
      </c>
      <c r="BK182" s="26">
        <v>0</v>
      </c>
      <c r="BL182" s="26">
        <v>0</v>
      </c>
      <c r="BM182" s="27">
        <v>0</v>
      </c>
      <c r="BN182" s="36">
        <v>0</v>
      </c>
      <c r="BO182" s="26">
        <v>0</v>
      </c>
      <c r="BP182" s="26">
        <v>0</v>
      </c>
      <c r="BQ182" s="27">
        <v>0</v>
      </c>
      <c r="BR182" s="36">
        <v>0</v>
      </c>
      <c r="BS182" s="26">
        <v>0</v>
      </c>
      <c r="BT182" s="26">
        <v>0</v>
      </c>
      <c r="BU182" s="27">
        <v>0</v>
      </c>
      <c r="BV182" s="36">
        <v>0</v>
      </c>
      <c r="BW182" s="26">
        <v>0</v>
      </c>
      <c r="BX182" s="26">
        <v>0</v>
      </c>
      <c r="BY182" s="27">
        <v>0</v>
      </c>
      <c r="BZ182" s="36">
        <v>0</v>
      </c>
      <c r="CA182" s="26">
        <v>0</v>
      </c>
      <c r="CB182" s="26">
        <v>0</v>
      </c>
      <c r="CC182" s="27">
        <v>0</v>
      </c>
      <c r="CD182" s="36">
        <v>0</v>
      </c>
      <c r="CE182" s="26">
        <v>0</v>
      </c>
      <c r="CF182" s="26">
        <v>0</v>
      </c>
      <c r="CG182" s="27">
        <v>0</v>
      </c>
      <c r="CH182" s="36">
        <v>0</v>
      </c>
      <c r="CI182" s="26">
        <v>0</v>
      </c>
      <c r="CJ182" s="26">
        <v>0</v>
      </c>
      <c r="CK182" s="27">
        <v>0</v>
      </c>
      <c r="CL182" s="36">
        <v>0</v>
      </c>
      <c r="CM182" s="26">
        <v>0</v>
      </c>
      <c r="CN182" s="26">
        <v>0</v>
      </c>
      <c r="CO182" s="27">
        <v>0</v>
      </c>
      <c r="CP182" s="36">
        <v>0</v>
      </c>
      <c r="CQ182" s="26">
        <v>0</v>
      </c>
      <c r="CR182" s="26">
        <v>0</v>
      </c>
      <c r="CS182" s="27">
        <v>0</v>
      </c>
      <c r="CT182" s="36">
        <v>0</v>
      </c>
      <c r="CU182" s="26">
        <v>0</v>
      </c>
      <c r="CV182" s="26">
        <v>0</v>
      </c>
      <c r="CW182" s="27">
        <v>0</v>
      </c>
      <c r="CX182" s="36">
        <v>0</v>
      </c>
      <c r="CY182" s="26">
        <v>0</v>
      </c>
      <c r="CZ182" s="26">
        <v>0</v>
      </c>
      <c r="DA182" s="27">
        <v>0</v>
      </c>
      <c r="DB182" s="36">
        <v>0</v>
      </c>
      <c r="DC182" s="26">
        <v>0</v>
      </c>
      <c r="DD182" s="26">
        <v>0</v>
      </c>
      <c r="DE182" s="27">
        <v>0</v>
      </c>
      <c r="DF182" s="36">
        <v>0</v>
      </c>
      <c r="DG182" s="26">
        <v>0</v>
      </c>
      <c r="DH182" s="26">
        <v>0</v>
      </c>
      <c r="DI182" s="27">
        <v>0</v>
      </c>
      <c r="DJ182" s="36">
        <v>10</v>
      </c>
      <c r="DK182" s="26">
        <v>4225.0833333333339</v>
      </c>
      <c r="DL182" s="26">
        <v>4225.0833333333339</v>
      </c>
      <c r="DM182" s="27">
        <v>46475.916666666664</v>
      </c>
      <c r="DN182" s="36">
        <v>12</v>
      </c>
      <c r="DO182" s="26">
        <v>5070.1000000000004</v>
      </c>
      <c r="DP182" s="26">
        <v>9295.1833333333343</v>
      </c>
      <c r="DQ182" s="27">
        <v>41405.816666666666</v>
      </c>
      <c r="DR182" s="36">
        <v>12</v>
      </c>
      <c r="DS182" s="26">
        <v>5070.1000000000004</v>
      </c>
      <c r="DT182" s="26">
        <v>14365.283333333335</v>
      </c>
      <c r="DU182" s="27">
        <v>36335.716666666667</v>
      </c>
      <c r="DV182" s="36">
        <v>12</v>
      </c>
      <c r="DW182" s="26">
        <v>5070.1000000000004</v>
      </c>
      <c r="DX182" s="26">
        <v>19435.383333333335</v>
      </c>
      <c r="DY182" s="27">
        <v>31265.616666666665</v>
      </c>
      <c r="DZ182" s="36">
        <v>12</v>
      </c>
      <c r="EA182" s="26">
        <v>5070.1000000000004</v>
      </c>
      <c r="EB182" s="26">
        <v>24505.483333333337</v>
      </c>
      <c r="EC182" s="27">
        <v>26195.516666666663</v>
      </c>
      <c r="ED182" s="36">
        <v>12</v>
      </c>
      <c r="EE182" s="26">
        <v>5070.1000000000004</v>
      </c>
      <c r="EF182" s="26">
        <v>35325.58</v>
      </c>
      <c r="EG182" s="27">
        <v>15375.419999999998</v>
      </c>
      <c r="EH182" s="36">
        <v>12</v>
      </c>
      <c r="EI182" s="26">
        <v>5070.1000000000004</v>
      </c>
      <c r="EJ182" s="26">
        <v>40395.68</v>
      </c>
      <c r="EK182" s="27">
        <v>10305.32</v>
      </c>
      <c r="EL182" s="36" cm="1">
        <f t="array" ref="EL182">+_xlfn.IFS(YEAR($A182)&gt;YEAR(EL$6),0,YEAR(EL$6)=YEAR($A182),13-MONTH($A182),AND(EK182&lt;$L182,YEAR(EL$6)=YEAR($B182)),IF(MONTH($B182)&lt;EK182/$M182,MONTH($B182),EK182/$M182),EK182&lt;$L182,EK182/$M182,YEAR(EL$6)=YEAR($B182),MONTH($B182),AND(YEAR(EL$6)&gt;YEAR($B182),NOT(ISBLANK($B182))),0,YEAR(EL$6)&gt;YEAR($A182),12,EL$6&lt;$A182,0,YEAR(EH$6)=YEAR($B182),0)</f>
        <v>12</v>
      </c>
      <c r="EM182" s="26">
        <f t="shared" si="18"/>
        <v>5070.1000000000004</v>
      </c>
      <c r="EN182" s="26">
        <f t="shared" si="19"/>
        <v>45465.78</v>
      </c>
      <c r="EO182" s="27">
        <f t="shared" si="20"/>
        <v>5235.22</v>
      </c>
      <c r="EP182" s="28">
        <f t="shared" si="21"/>
        <v>12.390808859785801</v>
      </c>
      <c r="EQ182" s="34">
        <f t="shared" si="22"/>
        <v>1267.5250000000001</v>
      </c>
      <c r="ES182" s="21">
        <f>IFERROR(IF(VLOOKUP(D182,'DIV CHANGE'!A:D,3,FALSE)="", E182, VLOOKUP(D182,'DIV CHANGE'!A:D,3,FALSE)), E182)</f>
        <v>2</v>
      </c>
      <c r="ET182" s="21" t="str">
        <f t="shared" si="23"/>
        <v>SAME</v>
      </c>
      <c r="EU182" s="24">
        <v>43174</v>
      </c>
    </row>
    <row r="183" spans="1:151" ht="12.75">
      <c r="A183" s="29">
        <v>43969</v>
      </c>
      <c r="B183" s="24"/>
      <c r="C183" s="35">
        <v>477</v>
      </c>
      <c r="D183" s="21" t="s">
        <v>381</v>
      </c>
      <c r="E183" s="21">
        <v>1</v>
      </c>
      <c r="F183" s="21" t="s">
        <v>100</v>
      </c>
      <c r="G183" s="21" t="s">
        <v>382</v>
      </c>
      <c r="H183" s="55">
        <v>177620</v>
      </c>
      <c r="I183" s="22">
        <v>10</v>
      </c>
      <c r="J183" s="25">
        <v>150000</v>
      </c>
      <c r="K183" s="25">
        <v>0</v>
      </c>
      <c r="L183" s="25">
        <f t="shared" si="16"/>
        <v>2762</v>
      </c>
      <c r="M183" s="37">
        <f t="shared" si="17"/>
        <v>230.16666666666666</v>
      </c>
      <c r="N183" s="36">
        <v>0</v>
      </c>
      <c r="O183" s="26">
        <v>0</v>
      </c>
      <c r="P183" s="26">
        <v>0</v>
      </c>
      <c r="Q183" s="27">
        <v>0</v>
      </c>
      <c r="R183" s="36">
        <v>0</v>
      </c>
      <c r="S183" s="26">
        <v>0</v>
      </c>
      <c r="T183" s="26">
        <v>0</v>
      </c>
      <c r="U183" s="27">
        <v>0</v>
      </c>
      <c r="V183" s="36">
        <v>0</v>
      </c>
      <c r="W183" s="26">
        <v>0</v>
      </c>
      <c r="X183" s="26">
        <v>0</v>
      </c>
      <c r="Y183" s="27">
        <v>0</v>
      </c>
      <c r="Z183" s="36">
        <v>0</v>
      </c>
      <c r="AA183" s="26">
        <v>0</v>
      </c>
      <c r="AB183" s="26">
        <v>0</v>
      </c>
      <c r="AC183" s="27">
        <v>0</v>
      </c>
      <c r="AD183" s="36">
        <v>0</v>
      </c>
      <c r="AE183" s="26">
        <v>0</v>
      </c>
      <c r="AF183" s="26">
        <v>0</v>
      </c>
      <c r="AG183" s="27">
        <v>0</v>
      </c>
      <c r="AH183" s="36">
        <v>0</v>
      </c>
      <c r="AI183" s="26">
        <v>0</v>
      </c>
      <c r="AJ183" s="26">
        <v>0</v>
      </c>
      <c r="AK183" s="27">
        <v>0</v>
      </c>
      <c r="AL183" s="36">
        <v>0</v>
      </c>
      <c r="AM183" s="26">
        <v>0</v>
      </c>
      <c r="AN183" s="26">
        <v>0</v>
      </c>
      <c r="AO183" s="27">
        <v>0</v>
      </c>
      <c r="AP183" s="36">
        <v>0</v>
      </c>
      <c r="AQ183" s="26">
        <v>0</v>
      </c>
      <c r="AR183" s="26">
        <v>0</v>
      </c>
      <c r="AS183" s="27">
        <v>0</v>
      </c>
      <c r="AT183" s="36">
        <v>0</v>
      </c>
      <c r="AU183" s="26">
        <v>0</v>
      </c>
      <c r="AV183" s="26">
        <v>0</v>
      </c>
      <c r="AW183" s="27">
        <v>0</v>
      </c>
      <c r="AX183" s="36">
        <v>0</v>
      </c>
      <c r="AY183" s="26">
        <v>0</v>
      </c>
      <c r="AZ183" s="26">
        <v>0</v>
      </c>
      <c r="BA183" s="27">
        <v>0</v>
      </c>
      <c r="BB183" s="36">
        <v>0</v>
      </c>
      <c r="BC183" s="26">
        <v>0</v>
      </c>
      <c r="BD183" s="26">
        <v>0</v>
      </c>
      <c r="BE183" s="27">
        <v>0</v>
      </c>
      <c r="BF183" s="36">
        <v>0</v>
      </c>
      <c r="BG183" s="26">
        <v>0</v>
      </c>
      <c r="BH183" s="26">
        <v>0</v>
      </c>
      <c r="BI183" s="27">
        <v>0</v>
      </c>
      <c r="BJ183" s="36">
        <v>0</v>
      </c>
      <c r="BK183" s="26">
        <v>0</v>
      </c>
      <c r="BL183" s="26">
        <v>0</v>
      </c>
      <c r="BM183" s="27">
        <v>0</v>
      </c>
      <c r="BN183" s="36">
        <v>0</v>
      </c>
      <c r="BO183" s="26">
        <v>0</v>
      </c>
      <c r="BP183" s="26">
        <v>0</v>
      </c>
      <c r="BQ183" s="27">
        <v>0</v>
      </c>
      <c r="BR183" s="36">
        <v>0</v>
      </c>
      <c r="BS183" s="26">
        <v>0</v>
      </c>
      <c r="BT183" s="26">
        <v>0</v>
      </c>
      <c r="BU183" s="27">
        <v>0</v>
      </c>
      <c r="BV183" s="36">
        <v>0</v>
      </c>
      <c r="BW183" s="26">
        <v>0</v>
      </c>
      <c r="BX183" s="26">
        <v>0</v>
      </c>
      <c r="BY183" s="27">
        <v>0</v>
      </c>
      <c r="BZ183" s="36">
        <v>0</v>
      </c>
      <c r="CA183" s="26">
        <v>0</v>
      </c>
      <c r="CB183" s="26">
        <v>0</v>
      </c>
      <c r="CC183" s="27">
        <v>0</v>
      </c>
      <c r="CD183" s="36">
        <v>0</v>
      </c>
      <c r="CE183" s="26">
        <v>0</v>
      </c>
      <c r="CF183" s="26">
        <v>0</v>
      </c>
      <c r="CG183" s="27">
        <v>0</v>
      </c>
      <c r="CH183" s="36">
        <v>0</v>
      </c>
      <c r="CI183" s="26">
        <v>0</v>
      </c>
      <c r="CJ183" s="26">
        <v>0</v>
      </c>
      <c r="CK183" s="27">
        <v>0</v>
      </c>
      <c r="CL183" s="36">
        <v>0</v>
      </c>
      <c r="CM183" s="26">
        <v>0</v>
      </c>
      <c r="CN183" s="26">
        <v>0</v>
      </c>
      <c r="CO183" s="27">
        <v>0</v>
      </c>
      <c r="CP183" s="36">
        <v>0</v>
      </c>
      <c r="CQ183" s="26">
        <v>0</v>
      </c>
      <c r="CR183" s="26">
        <v>0</v>
      </c>
      <c r="CS183" s="27">
        <v>0</v>
      </c>
      <c r="CT183" s="36">
        <v>0</v>
      </c>
      <c r="CU183" s="26">
        <v>0</v>
      </c>
      <c r="CV183" s="26">
        <v>0</v>
      </c>
      <c r="CW183" s="27">
        <v>0</v>
      </c>
      <c r="CX183" s="36">
        <v>0</v>
      </c>
      <c r="CY183" s="26">
        <v>0</v>
      </c>
      <c r="CZ183" s="26">
        <v>0</v>
      </c>
      <c r="DA183" s="27">
        <v>0</v>
      </c>
      <c r="DB183" s="36">
        <v>0</v>
      </c>
      <c r="DC183" s="26">
        <v>0</v>
      </c>
      <c r="DD183" s="26">
        <v>0</v>
      </c>
      <c r="DE183" s="27">
        <v>0</v>
      </c>
      <c r="DF183" s="36">
        <v>0</v>
      </c>
      <c r="DG183" s="26">
        <v>0</v>
      </c>
      <c r="DH183" s="26">
        <v>0</v>
      </c>
      <c r="DI183" s="27">
        <v>0</v>
      </c>
      <c r="DJ183" s="36">
        <v>0</v>
      </c>
      <c r="DK183" s="26">
        <v>0</v>
      </c>
      <c r="DL183" s="26">
        <v>0</v>
      </c>
      <c r="DM183" s="27">
        <v>0</v>
      </c>
      <c r="DN183" s="36">
        <v>0</v>
      </c>
      <c r="DO183" s="26">
        <v>0</v>
      </c>
      <c r="DP183" s="26">
        <v>0</v>
      </c>
      <c r="DQ183" s="27">
        <v>0</v>
      </c>
      <c r="DR183" s="36">
        <v>8</v>
      </c>
      <c r="DS183" s="26">
        <v>1841.3333333333333</v>
      </c>
      <c r="DT183" s="26">
        <v>1841.3333333333333</v>
      </c>
      <c r="DU183" s="27">
        <v>25778.666666666668</v>
      </c>
      <c r="DV183" s="36">
        <v>12</v>
      </c>
      <c r="DW183" s="26">
        <v>2762</v>
      </c>
      <c r="DX183" s="26">
        <v>4603.333333333333</v>
      </c>
      <c r="DY183" s="27">
        <v>23016.666666666668</v>
      </c>
      <c r="DZ183" s="36">
        <v>12</v>
      </c>
      <c r="EA183" s="26">
        <v>2762</v>
      </c>
      <c r="EB183" s="26">
        <v>7365.333333333333</v>
      </c>
      <c r="EC183" s="27">
        <v>20254.666666666668</v>
      </c>
      <c r="ED183" s="36">
        <v>12</v>
      </c>
      <c r="EE183" s="26">
        <v>2762</v>
      </c>
      <c r="EF183" s="26">
        <v>27620</v>
      </c>
      <c r="EG183" s="27">
        <v>0</v>
      </c>
      <c r="EH183" s="36">
        <v>0</v>
      </c>
      <c r="EI183" s="26">
        <v>0</v>
      </c>
      <c r="EJ183" s="26">
        <v>27620</v>
      </c>
      <c r="EK183" s="27">
        <v>0</v>
      </c>
      <c r="EL183" s="36" cm="1">
        <f t="array" ref="EL183">+_xlfn.IFS(YEAR($A183)&gt;YEAR(EL$6),0,YEAR(EL$6)=YEAR($A183),13-MONTH($A183),AND(EK183&lt;$L183,YEAR(EL$6)=YEAR($B183)),IF(MONTH($B183)&lt;EK183/$M183,MONTH($B183),EK183/$M183),EK183&lt;$L183,EK183/$M183,YEAR(EL$6)=YEAR($B183),MONTH($B183),AND(YEAR(EL$6)&gt;YEAR($B183),NOT(ISBLANK($B183))),0,YEAR(EL$6)&gt;YEAR($A183),12,EL$6&lt;$A183,0,YEAR(EH$6)=YEAR($B183),0)</f>
        <v>0</v>
      </c>
      <c r="EM183" s="26">
        <f t="shared" si="18"/>
        <v>0</v>
      </c>
      <c r="EN183" s="26">
        <f t="shared" si="19"/>
        <v>27620</v>
      </c>
      <c r="EO183" s="27">
        <f t="shared" si="20"/>
        <v>0</v>
      </c>
      <c r="EP183" s="28">
        <f t="shared" si="21"/>
        <v>0</v>
      </c>
      <c r="EQ183" s="34">
        <f t="shared" si="22"/>
        <v>0</v>
      </c>
      <c r="ES183" s="21">
        <f>IFERROR(IF(VLOOKUP(D183,'DIV CHANGE'!A:D,3,FALSE)="", E183, VLOOKUP(D183,'DIV CHANGE'!A:D,3,FALSE)), E183)</f>
        <v>1</v>
      </c>
      <c r="ET183" s="21" t="str">
        <f t="shared" si="23"/>
        <v>SAME</v>
      </c>
      <c r="EU183" s="24">
        <v>43969</v>
      </c>
    </row>
    <row r="184" spans="1:151" ht="12.75">
      <c r="A184" s="29">
        <v>45497</v>
      </c>
      <c r="C184" s="77"/>
      <c r="D184" s="21" t="s">
        <v>383</v>
      </c>
      <c r="E184" s="21">
        <v>1</v>
      </c>
      <c r="F184" s="21" t="s">
        <v>100</v>
      </c>
      <c r="G184" s="21" t="s">
        <v>384</v>
      </c>
      <c r="H184" s="55">
        <v>59187.05</v>
      </c>
      <c r="I184" s="22">
        <v>5</v>
      </c>
      <c r="J184" s="56">
        <v>0</v>
      </c>
      <c r="K184" s="56">
        <v>0</v>
      </c>
      <c r="L184" s="25">
        <f t="shared" si="16"/>
        <v>11837.41</v>
      </c>
      <c r="M184" s="37">
        <f t="shared" si="17"/>
        <v>986.45083333333332</v>
      </c>
      <c r="N184" s="36"/>
      <c r="O184" s="26"/>
      <c r="P184" s="26"/>
      <c r="Q184" s="27"/>
      <c r="R184" s="36"/>
      <c r="S184" s="26"/>
      <c r="T184" s="26"/>
      <c r="U184" s="27"/>
      <c r="V184" s="36"/>
      <c r="W184" s="26"/>
      <c r="X184" s="26"/>
      <c r="Y184" s="27"/>
      <c r="Z184" s="36"/>
      <c r="AA184" s="26"/>
      <c r="AB184" s="26"/>
      <c r="AC184" s="27"/>
      <c r="AD184" s="36"/>
      <c r="AE184" s="26"/>
      <c r="AF184" s="26"/>
      <c r="AG184" s="27"/>
      <c r="AH184" s="36"/>
      <c r="AI184" s="26"/>
      <c r="AJ184" s="26"/>
      <c r="AK184" s="27"/>
      <c r="AL184" s="36"/>
      <c r="AM184" s="26"/>
      <c r="AN184" s="26"/>
      <c r="AO184" s="27"/>
      <c r="AP184" s="36"/>
      <c r="AQ184" s="26"/>
      <c r="AR184" s="26"/>
      <c r="AS184" s="27"/>
      <c r="AT184" s="36"/>
      <c r="AU184" s="26"/>
      <c r="AV184" s="26"/>
      <c r="AW184" s="27"/>
      <c r="AX184" s="36"/>
      <c r="AY184" s="26"/>
      <c r="AZ184" s="26"/>
      <c r="BA184" s="27"/>
      <c r="BB184" s="36"/>
      <c r="BC184" s="26"/>
      <c r="BD184" s="26"/>
      <c r="BE184" s="27"/>
      <c r="BF184" s="36"/>
      <c r="BG184" s="26"/>
      <c r="BH184" s="26"/>
      <c r="BI184" s="27"/>
      <c r="BJ184" s="36"/>
      <c r="BK184" s="26"/>
      <c r="BL184" s="26"/>
      <c r="BM184" s="27"/>
      <c r="BN184" s="36"/>
      <c r="BO184" s="26"/>
      <c r="BP184" s="26"/>
      <c r="BQ184" s="27"/>
      <c r="BR184" s="36"/>
      <c r="BS184" s="26"/>
      <c r="BT184" s="26"/>
      <c r="BU184" s="27"/>
      <c r="BV184" s="36"/>
      <c r="BW184" s="26"/>
      <c r="BX184" s="26"/>
      <c r="BY184" s="27"/>
      <c r="BZ184" s="36"/>
      <c r="CA184" s="26"/>
      <c r="CB184" s="26"/>
      <c r="CC184" s="27"/>
      <c r="CD184" s="36"/>
      <c r="CE184" s="26"/>
      <c r="CF184" s="26"/>
      <c r="CG184" s="27"/>
      <c r="CH184" s="36"/>
      <c r="CI184" s="26"/>
      <c r="CJ184" s="26"/>
      <c r="CK184" s="27"/>
      <c r="CL184" s="36"/>
      <c r="CM184" s="26"/>
      <c r="CN184" s="26"/>
      <c r="CO184" s="27"/>
      <c r="CP184" s="36"/>
      <c r="CQ184" s="26"/>
      <c r="CR184" s="26"/>
      <c r="CS184" s="27"/>
      <c r="CT184" s="36"/>
      <c r="CU184" s="26"/>
      <c r="CV184" s="26"/>
      <c r="CW184" s="27"/>
      <c r="CX184" s="36"/>
      <c r="CY184" s="26"/>
      <c r="CZ184" s="26"/>
      <c r="DA184" s="27"/>
      <c r="DB184" s="36"/>
      <c r="DC184" s="26"/>
      <c r="DD184" s="26"/>
      <c r="DE184" s="27"/>
      <c r="DF184" s="36"/>
      <c r="DG184" s="26"/>
      <c r="DH184" s="26"/>
      <c r="DI184" s="27"/>
      <c r="DJ184" s="36"/>
      <c r="DK184" s="26"/>
      <c r="DL184" s="26"/>
      <c r="DM184" s="27"/>
      <c r="DN184" s="36"/>
      <c r="DO184" s="26"/>
      <c r="DP184" s="26"/>
      <c r="DQ184" s="27"/>
      <c r="DR184" s="36"/>
      <c r="DS184" s="26"/>
      <c r="DT184" s="26"/>
      <c r="DU184" s="27"/>
      <c r="DV184" s="36"/>
      <c r="DW184" s="26"/>
      <c r="DX184" s="26"/>
      <c r="DY184" s="27"/>
      <c r="DZ184" s="36"/>
      <c r="EA184" s="26"/>
      <c r="EB184" s="26"/>
      <c r="EC184" s="27"/>
      <c r="ED184" s="36">
        <v>0</v>
      </c>
      <c r="EE184" s="26">
        <v>0</v>
      </c>
      <c r="EF184" s="26">
        <v>0</v>
      </c>
      <c r="EG184" s="27">
        <v>0</v>
      </c>
      <c r="EH184" s="36">
        <v>5</v>
      </c>
      <c r="EI184" s="26">
        <v>4932.2541666666666</v>
      </c>
      <c r="EJ184" s="26">
        <v>4932.2541666666666</v>
      </c>
      <c r="EK184" s="27">
        <v>54254.8</v>
      </c>
      <c r="EL184" s="36" cm="1">
        <f t="array" ref="EL184">+_xlfn.IFS(YEAR($A184)&gt;YEAR(EL$6),0,YEAR(EL$6)=YEAR($A184),13-MONTH($A184),AND(EK184&lt;$L184,YEAR(EL$6)=YEAR($B184)),IF(MONTH($B184)&lt;EK184/$M184,MONTH($B184),EK184/$M184),EK184&lt;$L184,EK184/$M184,YEAR(EL$6)=YEAR($B184),MONTH($B184),AND(YEAR(EL$6)&gt;YEAR($B184),NOT(ISBLANK($B184))),0,YEAR(EL$6)&gt;YEAR($A184),12,EL$6&lt;$A184,0,YEAR(EH$6)=YEAR($B184),0)</f>
        <v>12</v>
      </c>
      <c r="EM184" s="26">
        <f t="shared" si="18"/>
        <v>11837.41</v>
      </c>
      <c r="EN184" s="26">
        <f t="shared" si="19"/>
        <v>16769.664166666666</v>
      </c>
      <c r="EO184" s="27">
        <f t="shared" si="20"/>
        <v>42417.39</v>
      </c>
      <c r="EP184" s="28">
        <f t="shared" si="21"/>
        <v>43.000004223896951</v>
      </c>
      <c r="EQ184" s="34">
        <f t="shared" si="22"/>
        <v>2959.3525</v>
      </c>
      <c r="ES184" s="21">
        <f>IFERROR(IF(VLOOKUP(D184,'DIV CHANGE'!A:D,3,FALSE)="", E184, VLOOKUP(D184,'DIV CHANGE'!A:D,3,FALSE)), E184)</f>
        <v>1</v>
      </c>
      <c r="ET184" s="21" t="str">
        <f t="shared" si="23"/>
        <v>SAME</v>
      </c>
      <c r="EU184" s="24">
        <v>45497</v>
      </c>
    </row>
    <row r="185" spans="1:151" ht="12.75">
      <c r="A185" s="29">
        <v>45488</v>
      </c>
      <c r="C185" s="77"/>
      <c r="D185" s="21" t="s">
        <v>385</v>
      </c>
      <c r="E185" s="21">
        <v>1</v>
      </c>
      <c r="F185" s="21" t="s">
        <v>100</v>
      </c>
      <c r="G185" s="21" t="s">
        <v>386</v>
      </c>
      <c r="H185" s="55">
        <v>15863.37</v>
      </c>
      <c r="I185" s="22">
        <v>5</v>
      </c>
      <c r="J185" s="56">
        <v>0</v>
      </c>
      <c r="K185" s="56">
        <v>0</v>
      </c>
      <c r="L185" s="25">
        <f t="shared" si="16"/>
        <v>3172.674</v>
      </c>
      <c r="M185" s="37">
        <f t="shared" si="17"/>
        <v>264.3895</v>
      </c>
      <c r="N185" s="36">
        <v>0</v>
      </c>
      <c r="O185" s="26">
        <v>0</v>
      </c>
      <c r="P185" s="26">
        <v>0</v>
      </c>
      <c r="Q185" s="27">
        <v>0</v>
      </c>
      <c r="R185" s="36" cm="1">
        <f t="array" ref="R185">+_xlfn.IFS(YEAR($A185)&gt;YEAR(R$6),0,YEAR(R$6)=YEAR($A185),13-MONTH($A185),AND(Q185&lt;$L185,YEAR(R$6)=YEAR($B185)),IF(MONTH($B185)&lt;Q185/$M185,MONTH($B185),Q185/$M185),Q185&lt;$L185,Q185/$M185,YEAR(R$6)=YEAR($B185),MONTH($B185),AND(YEAR(R$6)&gt;YEAR($B185),NOT(ISBLANK($B185))),0,YEAR(R$6)&gt;YEAR($A185),12,R$6&lt;$A185,0,YEAR(N$6)=YEAR($B185),0)</f>
        <v>0</v>
      </c>
      <c r="S185" s="26">
        <f>R185*$M185</f>
        <v>0</v>
      </c>
      <c r="T185" s="26">
        <f>S185+P185</f>
        <v>0</v>
      </c>
      <c r="U185" s="27">
        <f>ROUND(IF(YEAR(R$6)&lt;YEAR($A185),0,($H185-$J185)-T185),2)</f>
        <v>0</v>
      </c>
      <c r="V185" s="28">
        <f>IFERROR(SUM(U185/$M185),0)</f>
        <v>0</v>
      </c>
      <c r="W185" s="34">
        <f>+IFERROR(IF(YEAR($D$4)=YEAR($A185),IF(MONTH($D$4)&gt;=MONTH($A185),IF(MONTH($D$4)-MONTH($A185)=0,1,MONTH($D$4)-MONTH($A185)+1)*$M185,0),IF(MONTH($D$4)&gt;R185,R185*$M185,MONTH($D$4)*$M185)),0)</f>
        <v>0</v>
      </c>
      <c r="X185" s="26"/>
      <c r="Y185" s="27"/>
      <c r="Z185" s="36"/>
      <c r="AA185" s="26"/>
      <c r="AB185" s="26"/>
      <c r="AC185" s="27"/>
      <c r="AD185" s="36"/>
      <c r="AE185" s="26"/>
      <c r="AF185" s="26"/>
      <c r="AG185" s="27"/>
      <c r="AH185" s="36"/>
      <c r="AI185" s="26"/>
      <c r="AJ185" s="26"/>
      <c r="AK185" s="27"/>
      <c r="AL185" s="36"/>
      <c r="AM185" s="26"/>
      <c r="AN185" s="26"/>
      <c r="AO185" s="27"/>
      <c r="AP185" s="36"/>
      <c r="AQ185" s="26"/>
      <c r="AR185" s="26"/>
      <c r="AS185" s="27"/>
      <c r="AT185" s="36"/>
      <c r="AU185" s="26"/>
      <c r="AV185" s="26"/>
      <c r="AW185" s="27"/>
      <c r="AX185" s="36"/>
      <c r="AY185" s="26"/>
      <c r="AZ185" s="26"/>
      <c r="BA185" s="27"/>
      <c r="BB185" s="36"/>
      <c r="BC185" s="26"/>
      <c r="BD185" s="26"/>
      <c r="BE185" s="27"/>
      <c r="BF185" s="36"/>
      <c r="BG185" s="26"/>
      <c r="BH185" s="26"/>
      <c r="BI185" s="27"/>
      <c r="BJ185" s="36"/>
      <c r="BK185" s="26"/>
      <c r="BL185" s="26"/>
      <c r="BM185" s="27"/>
      <c r="BN185" s="36"/>
      <c r="BO185" s="26"/>
      <c r="BP185" s="26"/>
      <c r="BQ185" s="27"/>
      <c r="BR185" s="36"/>
      <c r="BS185" s="26"/>
      <c r="BT185" s="26"/>
      <c r="BU185" s="27"/>
      <c r="BV185" s="36"/>
      <c r="BW185" s="26"/>
      <c r="BX185" s="26"/>
      <c r="BY185" s="27"/>
      <c r="BZ185" s="36"/>
      <c r="CA185" s="26"/>
      <c r="CB185" s="26"/>
      <c r="CC185" s="27"/>
      <c r="CD185" s="36"/>
      <c r="CE185" s="26"/>
      <c r="CF185" s="26"/>
      <c r="CG185" s="27"/>
      <c r="CH185" s="36"/>
      <c r="CI185" s="26"/>
      <c r="CJ185" s="26"/>
      <c r="CK185" s="27"/>
      <c r="CL185" s="36"/>
      <c r="CM185" s="26"/>
      <c r="CN185" s="26"/>
      <c r="CO185" s="27"/>
      <c r="CP185" s="36"/>
      <c r="CQ185" s="26"/>
      <c r="CR185" s="26"/>
      <c r="CS185" s="27"/>
      <c r="CT185" s="36"/>
      <c r="CU185" s="26"/>
      <c r="CV185" s="26"/>
      <c r="CW185" s="27"/>
      <c r="CX185" s="36"/>
      <c r="CY185" s="26"/>
      <c r="CZ185" s="26"/>
      <c r="DA185" s="27"/>
      <c r="DB185" s="36"/>
      <c r="DC185" s="26"/>
      <c r="DD185" s="26"/>
      <c r="DE185" s="27"/>
      <c r="DF185" s="36"/>
      <c r="DG185" s="26"/>
      <c r="DH185" s="26"/>
      <c r="DI185" s="27"/>
      <c r="DJ185" s="36"/>
      <c r="DK185" s="26"/>
      <c r="DL185" s="26"/>
      <c r="DM185" s="27"/>
      <c r="DN185" s="36"/>
      <c r="DO185" s="26"/>
      <c r="DP185" s="26"/>
      <c r="DQ185" s="27"/>
      <c r="DR185" s="36"/>
      <c r="DS185" s="26"/>
      <c r="DT185" s="26"/>
      <c r="DU185" s="27"/>
      <c r="DV185" s="36"/>
      <c r="DW185" s="26"/>
      <c r="DX185" s="26"/>
      <c r="DY185" s="27"/>
      <c r="DZ185" s="36"/>
      <c r="EA185" s="26"/>
      <c r="EB185" s="26"/>
      <c r="EC185" s="27"/>
      <c r="ED185" s="36">
        <v>0</v>
      </c>
      <c r="EE185" s="26">
        <v>0</v>
      </c>
      <c r="EF185" s="26">
        <v>0</v>
      </c>
      <c r="EG185" s="27">
        <v>0</v>
      </c>
      <c r="EH185" s="36">
        <v>6</v>
      </c>
      <c r="EI185" s="26">
        <v>1586.337</v>
      </c>
      <c r="EJ185" s="26">
        <v>1586.337</v>
      </c>
      <c r="EK185" s="27">
        <v>14277.03</v>
      </c>
      <c r="EL185" s="36" cm="1">
        <f t="array" ref="EL185">+_xlfn.IFS(YEAR($A185)&gt;YEAR(EL$6),0,YEAR(EL$6)=YEAR($A185),13-MONTH($A185),AND(EK185&lt;$L185,YEAR(EL$6)=YEAR($B185)),IF(MONTH($B185)&lt;EK185/$M185,MONTH($B185),EK185/$M185),EK185&lt;$L185,EK185/$M185,YEAR(EL$6)=YEAR($B185),MONTH($B185),AND(YEAR(EL$6)&gt;YEAR($B185),NOT(ISBLANK($B185))),0,YEAR(EL$6)&gt;YEAR($A185),12,EL$6&lt;$A185,0,YEAR(EH$6)=YEAR($B185),0)</f>
        <v>12</v>
      </c>
      <c r="EM185" s="26">
        <f t="shared" si="18"/>
        <v>3172.674</v>
      </c>
      <c r="EN185" s="26">
        <f t="shared" si="19"/>
        <v>4759.0110000000004</v>
      </c>
      <c r="EO185" s="27">
        <f t="shared" si="20"/>
        <v>11104.36</v>
      </c>
      <c r="EP185" s="28">
        <f t="shared" si="21"/>
        <v>42.000003782298471</v>
      </c>
      <c r="EQ185" s="34">
        <f t="shared" si="22"/>
        <v>793.16849999999999</v>
      </c>
      <c r="ES185" s="21">
        <f>IFERROR(IF(VLOOKUP(D185,'DIV CHANGE'!A:D,3,FALSE)="", E185, VLOOKUP(D185,'DIV CHANGE'!A:D,3,FALSE)), E185)</f>
        <v>1</v>
      </c>
      <c r="ET185" s="21" t="str">
        <f t="shared" si="23"/>
        <v>SAME</v>
      </c>
      <c r="EU185" s="29"/>
    </row>
    <row r="186" spans="1:151" ht="12.75">
      <c r="A186" s="29">
        <v>43958</v>
      </c>
      <c r="B186" s="24"/>
      <c r="C186" s="35">
        <v>479</v>
      </c>
      <c r="D186" s="21" t="s">
        <v>387</v>
      </c>
      <c r="E186" s="21">
        <v>1</v>
      </c>
      <c r="F186" s="21" t="s">
        <v>100</v>
      </c>
      <c r="G186" s="21" t="s">
        <v>388</v>
      </c>
      <c r="H186" s="55">
        <v>172000</v>
      </c>
      <c r="I186" s="22">
        <v>10</v>
      </c>
      <c r="J186" s="25">
        <v>140000</v>
      </c>
      <c r="K186" s="25">
        <v>0</v>
      </c>
      <c r="L186" s="25">
        <f t="shared" si="16"/>
        <v>3200</v>
      </c>
      <c r="M186" s="37">
        <f t="shared" si="17"/>
        <v>266.66666666666669</v>
      </c>
      <c r="N186" s="36">
        <v>0</v>
      </c>
      <c r="O186" s="26">
        <v>0</v>
      </c>
      <c r="P186" s="26">
        <v>0</v>
      </c>
      <c r="Q186" s="27">
        <v>0</v>
      </c>
      <c r="R186" s="36">
        <v>0</v>
      </c>
      <c r="S186" s="26">
        <v>0</v>
      </c>
      <c r="T186" s="26">
        <v>0</v>
      </c>
      <c r="U186" s="27">
        <v>0</v>
      </c>
      <c r="V186" s="36">
        <v>0</v>
      </c>
      <c r="W186" s="26">
        <v>0</v>
      </c>
      <c r="X186" s="26">
        <v>0</v>
      </c>
      <c r="Y186" s="27">
        <v>0</v>
      </c>
      <c r="Z186" s="36">
        <v>0</v>
      </c>
      <c r="AA186" s="26">
        <v>0</v>
      </c>
      <c r="AB186" s="26">
        <v>0</v>
      </c>
      <c r="AC186" s="27">
        <v>0</v>
      </c>
      <c r="AD186" s="36">
        <v>0</v>
      </c>
      <c r="AE186" s="26">
        <v>0</v>
      </c>
      <c r="AF186" s="26">
        <v>0</v>
      </c>
      <c r="AG186" s="27">
        <v>0</v>
      </c>
      <c r="AH186" s="36">
        <v>0</v>
      </c>
      <c r="AI186" s="26">
        <v>0</v>
      </c>
      <c r="AJ186" s="26">
        <v>0</v>
      </c>
      <c r="AK186" s="27">
        <v>0</v>
      </c>
      <c r="AL186" s="36">
        <v>0</v>
      </c>
      <c r="AM186" s="26">
        <v>0</v>
      </c>
      <c r="AN186" s="26">
        <v>0</v>
      </c>
      <c r="AO186" s="27">
        <v>0</v>
      </c>
      <c r="AP186" s="36">
        <v>0</v>
      </c>
      <c r="AQ186" s="26">
        <v>0</v>
      </c>
      <c r="AR186" s="26">
        <v>0</v>
      </c>
      <c r="AS186" s="27">
        <v>0</v>
      </c>
      <c r="AT186" s="36">
        <v>0</v>
      </c>
      <c r="AU186" s="26">
        <v>0</v>
      </c>
      <c r="AV186" s="26">
        <v>0</v>
      </c>
      <c r="AW186" s="27">
        <v>0</v>
      </c>
      <c r="AX186" s="36">
        <v>0</v>
      </c>
      <c r="AY186" s="26">
        <v>0</v>
      </c>
      <c r="AZ186" s="26">
        <v>0</v>
      </c>
      <c r="BA186" s="27">
        <v>0</v>
      </c>
      <c r="BB186" s="36">
        <v>0</v>
      </c>
      <c r="BC186" s="26">
        <v>0</v>
      </c>
      <c r="BD186" s="26">
        <v>0</v>
      </c>
      <c r="BE186" s="27">
        <v>0</v>
      </c>
      <c r="BF186" s="36">
        <v>0</v>
      </c>
      <c r="BG186" s="26">
        <v>0</v>
      </c>
      <c r="BH186" s="26">
        <v>0</v>
      </c>
      <c r="BI186" s="27">
        <v>0</v>
      </c>
      <c r="BJ186" s="36">
        <v>0</v>
      </c>
      <c r="BK186" s="26">
        <v>0</v>
      </c>
      <c r="BL186" s="26">
        <v>0</v>
      </c>
      <c r="BM186" s="27">
        <v>0</v>
      </c>
      <c r="BN186" s="36">
        <v>0</v>
      </c>
      <c r="BO186" s="26">
        <v>0</v>
      </c>
      <c r="BP186" s="26">
        <v>0</v>
      </c>
      <c r="BQ186" s="27">
        <v>0</v>
      </c>
      <c r="BR186" s="36">
        <v>0</v>
      </c>
      <c r="BS186" s="26">
        <v>0</v>
      </c>
      <c r="BT186" s="26">
        <v>0</v>
      </c>
      <c r="BU186" s="27">
        <v>0</v>
      </c>
      <c r="BV186" s="36">
        <v>0</v>
      </c>
      <c r="BW186" s="26">
        <v>0</v>
      </c>
      <c r="BX186" s="26">
        <v>0</v>
      </c>
      <c r="BY186" s="27">
        <v>0</v>
      </c>
      <c r="BZ186" s="36">
        <v>0</v>
      </c>
      <c r="CA186" s="26">
        <v>0</v>
      </c>
      <c r="CB186" s="26">
        <v>0</v>
      </c>
      <c r="CC186" s="27">
        <v>0</v>
      </c>
      <c r="CD186" s="36">
        <v>0</v>
      </c>
      <c r="CE186" s="26">
        <v>0</v>
      </c>
      <c r="CF186" s="26">
        <v>0</v>
      </c>
      <c r="CG186" s="27">
        <v>0</v>
      </c>
      <c r="CH186" s="36">
        <v>0</v>
      </c>
      <c r="CI186" s="26">
        <v>0</v>
      </c>
      <c r="CJ186" s="26">
        <v>0</v>
      </c>
      <c r="CK186" s="27">
        <v>0</v>
      </c>
      <c r="CL186" s="36">
        <v>0</v>
      </c>
      <c r="CM186" s="26">
        <v>0</v>
      </c>
      <c r="CN186" s="26">
        <v>0</v>
      </c>
      <c r="CO186" s="27">
        <v>0</v>
      </c>
      <c r="CP186" s="36">
        <v>0</v>
      </c>
      <c r="CQ186" s="26">
        <v>0</v>
      </c>
      <c r="CR186" s="26">
        <v>0</v>
      </c>
      <c r="CS186" s="27">
        <v>0</v>
      </c>
      <c r="CT186" s="36">
        <v>0</v>
      </c>
      <c r="CU186" s="26">
        <v>0</v>
      </c>
      <c r="CV186" s="26">
        <v>0</v>
      </c>
      <c r="CW186" s="27">
        <v>0</v>
      </c>
      <c r="CX186" s="36">
        <v>0</v>
      </c>
      <c r="CY186" s="26">
        <v>0</v>
      </c>
      <c r="CZ186" s="26">
        <v>0</v>
      </c>
      <c r="DA186" s="27">
        <v>0</v>
      </c>
      <c r="DB186" s="36">
        <v>0</v>
      </c>
      <c r="DC186" s="26">
        <v>0</v>
      </c>
      <c r="DD186" s="26">
        <v>0</v>
      </c>
      <c r="DE186" s="27">
        <v>0</v>
      </c>
      <c r="DF186" s="36">
        <v>0</v>
      </c>
      <c r="DG186" s="26">
        <v>0</v>
      </c>
      <c r="DH186" s="26">
        <v>0</v>
      </c>
      <c r="DI186" s="27">
        <v>0</v>
      </c>
      <c r="DJ186" s="36">
        <v>0</v>
      </c>
      <c r="DK186" s="26">
        <v>0</v>
      </c>
      <c r="DL186" s="26">
        <v>0</v>
      </c>
      <c r="DM186" s="27">
        <v>0</v>
      </c>
      <c r="DN186" s="36">
        <v>0</v>
      </c>
      <c r="DO186" s="26">
        <v>0</v>
      </c>
      <c r="DP186" s="26">
        <v>0</v>
      </c>
      <c r="DQ186" s="27">
        <v>0</v>
      </c>
      <c r="DR186" s="36">
        <v>8</v>
      </c>
      <c r="DS186" s="26">
        <v>2133.3333333333335</v>
      </c>
      <c r="DT186" s="26">
        <v>2133.3333333333335</v>
      </c>
      <c r="DU186" s="27">
        <v>29866.666666666668</v>
      </c>
      <c r="DV186" s="36">
        <v>12</v>
      </c>
      <c r="DW186" s="26">
        <v>3200</v>
      </c>
      <c r="DX186" s="26">
        <v>5333.3333333333339</v>
      </c>
      <c r="DY186" s="27">
        <v>26666.666666666664</v>
      </c>
      <c r="DZ186" s="36">
        <v>12</v>
      </c>
      <c r="EA186" s="26">
        <v>3200</v>
      </c>
      <c r="EB186" s="26">
        <v>8533.3333333333339</v>
      </c>
      <c r="EC186" s="27">
        <v>23466.666666666664</v>
      </c>
      <c r="ED186" s="36">
        <v>12</v>
      </c>
      <c r="EE186" s="26">
        <v>3200</v>
      </c>
      <c r="EF186" s="26">
        <v>30900</v>
      </c>
      <c r="EG186" s="27">
        <v>1100</v>
      </c>
      <c r="EH186" s="36">
        <v>4.125</v>
      </c>
      <c r="EI186" s="26">
        <v>1100</v>
      </c>
      <c r="EJ186" s="26">
        <v>32000</v>
      </c>
      <c r="EK186" s="27">
        <v>0</v>
      </c>
      <c r="EL186" s="36" cm="1">
        <f t="array" ref="EL186">+_xlfn.IFS(YEAR($A186)&gt;YEAR(EL$6),0,YEAR(EL$6)=YEAR($A186),13-MONTH($A186),AND(EK186&lt;$L186,YEAR(EL$6)=YEAR($B186)),IF(MONTH($B186)&lt;EK186/$M186,MONTH($B186),EK186/$M186),EK186&lt;$L186,EK186/$M186,YEAR(EL$6)=YEAR($B186),MONTH($B186),AND(YEAR(EL$6)&gt;YEAR($B186),NOT(ISBLANK($B186))),0,YEAR(EL$6)&gt;YEAR($A186),12,EL$6&lt;$A186,0,YEAR(EH$6)=YEAR($B186),0)</f>
        <v>0</v>
      </c>
      <c r="EM186" s="26">
        <f t="shared" si="18"/>
        <v>0</v>
      </c>
      <c r="EN186" s="26">
        <f t="shared" si="19"/>
        <v>32000</v>
      </c>
      <c r="EO186" s="27">
        <f t="shared" si="20"/>
        <v>0</v>
      </c>
      <c r="EP186" s="28">
        <f t="shared" si="21"/>
        <v>0</v>
      </c>
      <c r="EQ186" s="34">
        <f t="shared" si="22"/>
        <v>0</v>
      </c>
      <c r="ES186" s="21">
        <f>IFERROR(IF(VLOOKUP(D186,'DIV CHANGE'!A:D,3,FALSE)="", E186, VLOOKUP(D186,'DIV CHANGE'!A:D,3,FALSE)), E186)</f>
        <v>1</v>
      </c>
      <c r="ET186" s="21" t="str">
        <f t="shared" si="23"/>
        <v>SAME</v>
      </c>
      <c r="EU186" s="24">
        <v>43958</v>
      </c>
    </row>
    <row r="187" spans="1:151" ht="12.75">
      <c r="A187" s="29">
        <v>44173</v>
      </c>
      <c r="B187" s="24"/>
      <c r="C187" s="35">
        <v>542</v>
      </c>
      <c r="D187" s="21" t="s">
        <v>389</v>
      </c>
      <c r="E187" s="21">
        <v>4</v>
      </c>
      <c r="F187" s="21" t="s">
        <v>100</v>
      </c>
      <c r="G187" s="21" t="s">
        <v>390</v>
      </c>
      <c r="H187" s="55">
        <v>127608.93000000001</v>
      </c>
      <c r="I187" s="22">
        <v>10</v>
      </c>
      <c r="J187" s="25">
        <v>100000</v>
      </c>
      <c r="K187" s="25">
        <v>0</v>
      </c>
      <c r="L187" s="25">
        <f t="shared" si="16"/>
        <v>2760.8930000000009</v>
      </c>
      <c r="M187" s="37">
        <f t="shared" si="17"/>
        <v>230.07441666666674</v>
      </c>
      <c r="N187" s="36">
        <v>0</v>
      </c>
      <c r="O187" s="26">
        <v>0</v>
      </c>
      <c r="P187" s="26">
        <v>0</v>
      </c>
      <c r="Q187" s="27">
        <v>0</v>
      </c>
      <c r="R187" s="36">
        <v>0</v>
      </c>
      <c r="S187" s="26">
        <v>0</v>
      </c>
      <c r="T187" s="26">
        <v>0</v>
      </c>
      <c r="U187" s="27">
        <v>0</v>
      </c>
      <c r="V187" s="36">
        <v>0</v>
      </c>
      <c r="W187" s="26">
        <v>0</v>
      </c>
      <c r="X187" s="26">
        <v>0</v>
      </c>
      <c r="Y187" s="27">
        <v>0</v>
      </c>
      <c r="Z187" s="36">
        <v>0</v>
      </c>
      <c r="AA187" s="26">
        <v>0</v>
      </c>
      <c r="AB187" s="26">
        <v>0</v>
      </c>
      <c r="AC187" s="27">
        <v>0</v>
      </c>
      <c r="AD187" s="36">
        <v>0</v>
      </c>
      <c r="AE187" s="26">
        <v>0</v>
      </c>
      <c r="AF187" s="26">
        <v>0</v>
      </c>
      <c r="AG187" s="27">
        <v>0</v>
      </c>
      <c r="AH187" s="36">
        <v>0</v>
      </c>
      <c r="AI187" s="26">
        <v>0</v>
      </c>
      <c r="AJ187" s="26">
        <v>0</v>
      </c>
      <c r="AK187" s="27">
        <v>0</v>
      </c>
      <c r="AL187" s="36">
        <v>0</v>
      </c>
      <c r="AM187" s="26">
        <v>0</v>
      </c>
      <c r="AN187" s="26">
        <v>0</v>
      </c>
      <c r="AO187" s="27">
        <v>0</v>
      </c>
      <c r="AP187" s="36">
        <v>0</v>
      </c>
      <c r="AQ187" s="26">
        <v>0</v>
      </c>
      <c r="AR187" s="26">
        <v>0</v>
      </c>
      <c r="AS187" s="27">
        <v>0</v>
      </c>
      <c r="AT187" s="36">
        <v>0</v>
      </c>
      <c r="AU187" s="26">
        <v>0</v>
      </c>
      <c r="AV187" s="26">
        <v>0</v>
      </c>
      <c r="AW187" s="27">
        <v>0</v>
      </c>
      <c r="AX187" s="36">
        <v>0</v>
      </c>
      <c r="AY187" s="26">
        <v>0</v>
      </c>
      <c r="AZ187" s="26">
        <v>0</v>
      </c>
      <c r="BA187" s="27">
        <v>0</v>
      </c>
      <c r="BB187" s="36">
        <v>0</v>
      </c>
      <c r="BC187" s="26">
        <v>0</v>
      </c>
      <c r="BD187" s="26">
        <v>0</v>
      </c>
      <c r="BE187" s="27">
        <v>0</v>
      </c>
      <c r="BF187" s="36">
        <v>0</v>
      </c>
      <c r="BG187" s="26">
        <v>0</v>
      </c>
      <c r="BH187" s="26">
        <v>0</v>
      </c>
      <c r="BI187" s="27">
        <v>0</v>
      </c>
      <c r="BJ187" s="36">
        <v>0</v>
      </c>
      <c r="BK187" s="26">
        <v>0</v>
      </c>
      <c r="BL187" s="26">
        <v>0</v>
      </c>
      <c r="BM187" s="27">
        <v>0</v>
      </c>
      <c r="BN187" s="36">
        <v>0</v>
      </c>
      <c r="BO187" s="26">
        <v>0</v>
      </c>
      <c r="BP187" s="26">
        <v>0</v>
      </c>
      <c r="BQ187" s="27">
        <v>0</v>
      </c>
      <c r="BR187" s="36">
        <v>0</v>
      </c>
      <c r="BS187" s="26">
        <v>0</v>
      </c>
      <c r="BT187" s="26">
        <v>0</v>
      </c>
      <c r="BU187" s="27">
        <v>0</v>
      </c>
      <c r="BV187" s="36">
        <v>0</v>
      </c>
      <c r="BW187" s="26">
        <v>0</v>
      </c>
      <c r="BX187" s="26">
        <v>0</v>
      </c>
      <c r="BY187" s="27">
        <v>0</v>
      </c>
      <c r="BZ187" s="36">
        <v>0</v>
      </c>
      <c r="CA187" s="26">
        <v>0</v>
      </c>
      <c r="CB187" s="26">
        <v>0</v>
      </c>
      <c r="CC187" s="27">
        <v>0</v>
      </c>
      <c r="CD187" s="36">
        <v>0</v>
      </c>
      <c r="CE187" s="26">
        <v>0</v>
      </c>
      <c r="CF187" s="26">
        <v>0</v>
      </c>
      <c r="CG187" s="27">
        <v>0</v>
      </c>
      <c r="CH187" s="36">
        <v>0</v>
      </c>
      <c r="CI187" s="26">
        <v>0</v>
      </c>
      <c r="CJ187" s="26">
        <v>0</v>
      </c>
      <c r="CK187" s="27">
        <v>0</v>
      </c>
      <c r="CL187" s="36">
        <v>0</v>
      </c>
      <c r="CM187" s="26">
        <v>0</v>
      </c>
      <c r="CN187" s="26">
        <v>0</v>
      </c>
      <c r="CO187" s="27">
        <v>0</v>
      </c>
      <c r="CP187" s="36">
        <v>0</v>
      </c>
      <c r="CQ187" s="26">
        <v>0</v>
      </c>
      <c r="CR187" s="26">
        <v>0</v>
      </c>
      <c r="CS187" s="27">
        <v>0</v>
      </c>
      <c r="CT187" s="36">
        <v>0</v>
      </c>
      <c r="CU187" s="26">
        <v>0</v>
      </c>
      <c r="CV187" s="26">
        <v>0</v>
      </c>
      <c r="CW187" s="27">
        <v>0</v>
      </c>
      <c r="CX187" s="36">
        <v>0</v>
      </c>
      <c r="CY187" s="26">
        <v>0</v>
      </c>
      <c r="CZ187" s="26">
        <v>0</v>
      </c>
      <c r="DA187" s="27">
        <v>0</v>
      </c>
      <c r="DB187" s="36">
        <v>0</v>
      </c>
      <c r="DC187" s="26">
        <v>0</v>
      </c>
      <c r="DD187" s="26">
        <v>0</v>
      </c>
      <c r="DE187" s="27">
        <v>0</v>
      </c>
      <c r="DF187" s="36">
        <v>0</v>
      </c>
      <c r="DG187" s="26">
        <v>0</v>
      </c>
      <c r="DH187" s="26">
        <v>0</v>
      </c>
      <c r="DI187" s="27">
        <v>0</v>
      </c>
      <c r="DJ187" s="36">
        <v>0</v>
      </c>
      <c r="DK187" s="26">
        <v>0</v>
      </c>
      <c r="DL187" s="26">
        <v>0</v>
      </c>
      <c r="DM187" s="27">
        <v>0</v>
      </c>
      <c r="DN187" s="36">
        <v>0</v>
      </c>
      <c r="DO187" s="26">
        <v>0</v>
      </c>
      <c r="DP187" s="26">
        <v>0</v>
      </c>
      <c r="DQ187" s="27">
        <v>0</v>
      </c>
      <c r="DR187" s="36">
        <v>1</v>
      </c>
      <c r="DS187" s="26">
        <v>230.07441666666674</v>
      </c>
      <c r="DT187" s="26">
        <v>230.07441666666674</v>
      </c>
      <c r="DU187" s="27">
        <v>27378.855583333341</v>
      </c>
      <c r="DV187" s="36">
        <v>12</v>
      </c>
      <c r="DW187" s="26">
        <v>2760.8930000000009</v>
      </c>
      <c r="DX187" s="26">
        <v>2990.9674166666678</v>
      </c>
      <c r="DY187" s="27">
        <v>24617.962583333341</v>
      </c>
      <c r="DZ187" s="36">
        <v>12</v>
      </c>
      <c r="EA187" s="26">
        <v>2760.8930000000009</v>
      </c>
      <c r="EB187" s="26">
        <v>5751.8604166666682</v>
      </c>
      <c r="EC187" s="27">
        <v>21857.069583333338</v>
      </c>
      <c r="ED187" s="36">
        <v>12</v>
      </c>
      <c r="EE187" s="26">
        <v>2760.8930000000009</v>
      </c>
      <c r="EF187" s="26">
        <v>13929.41</v>
      </c>
      <c r="EG187" s="27">
        <v>13679.520000000008</v>
      </c>
      <c r="EH187" s="36">
        <v>12</v>
      </c>
      <c r="EI187" s="26">
        <v>2760.8930000000009</v>
      </c>
      <c r="EJ187" s="26">
        <v>16690.303</v>
      </c>
      <c r="EK187" s="27">
        <v>10918.63</v>
      </c>
      <c r="EL187" s="36" cm="1">
        <f t="array" ref="EL187">+_xlfn.IFS(YEAR($A187)&gt;YEAR(EL$6),0,YEAR(EL$6)=YEAR($A187),13-MONTH($A187),AND(EK187&lt;$L187,YEAR(EL$6)=YEAR($B187)),IF(MONTH($B187)&lt;EK187/$M187,MONTH($B187),EK187/$M187),EK187&lt;$L187,EK187/$M187,YEAR(EL$6)=YEAR($B187),MONTH($B187),AND(YEAR(EL$6)&gt;YEAR($B187),NOT(ISBLANK($B187))),0,YEAR(EL$6)&gt;YEAR($A187),12,EL$6&lt;$A187,0,YEAR(EH$6)=YEAR($B187),0)</f>
        <v>12</v>
      </c>
      <c r="EM187" s="26">
        <f t="shared" si="18"/>
        <v>2760.8930000000009</v>
      </c>
      <c r="EN187" s="26">
        <f t="shared" si="19"/>
        <v>19451.196</v>
      </c>
      <c r="EO187" s="27">
        <f t="shared" si="20"/>
        <v>8157.73</v>
      </c>
      <c r="EP187" s="28">
        <f t="shared" si="21"/>
        <v>35.456919192449675</v>
      </c>
      <c r="EQ187" s="34">
        <f t="shared" si="22"/>
        <v>690.22325000000023</v>
      </c>
      <c r="ES187" s="21">
        <f>IFERROR(IF(VLOOKUP(D187,'DIV CHANGE'!A:D,3,FALSE)="", E187, VLOOKUP(D187,'DIV CHANGE'!A:D,3,FALSE)), E187)</f>
        <v>4</v>
      </c>
      <c r="ET187" s="21" t="str">
        <f t="shared" si="23"/>
        <v>SAME</v>
      </c>
      <c r="EU187" s="29">
        <v>44173</v>
      </c>
    </row>
    <row r="188" spans="1:151" ht="12.75">
      <c r="A188" s="29">
        <v>44228</v>
      </c>
      <c r="B188" s="24"/>
      <c r="C188" s="35">
        <v>685</v>
      </c>
      <c r="D188" s="21" t="s">
        <v>391</v>
      </c>
      <c r="E188" s="21">
        <v>2</v>
      </c>
      <c r="F188" s="21" t="s">
        <v>100</v>
      </c>
      <c r="G188" s="21" t="s">
        <v>392</v>
      </c>
      <c r="H188" s="55">
        <v>41417.730000000003</v>
      </c>
      <c r="I188" s="22">
        <v>5</v>
      </c>
      <c r="J188" s="25">
        <v>0</v>
      </c>
      <c r="K188" s="25">
        <v>0</v>
      </c>
      <c r="L188" s="25">
        <f t="shared" si="16"/>
        <v>8283.5460000000003</v>
      </c>
      <c r="M188" s="37">
        <f t="shared" si="17"/>
        <v>690.29550000000006</v>
      </c>
      <c r="N188" s="36">
        <v>0</v>
      </c>
      <c r="O188" s="26">
        <v>0</v>
      </c>
      <c r="P188" s="26">
        <v>0</v>
      </c>
      <c r="Q188" s="27">
        <v>0</v>
      </c>
      <c r="R188" s="36">
        <v>0</v>
      </c>
      <c r="S188" s="26">
        <v>0</v>
      </c>
      <c r="T188" s="26">
        <v>0</v>
      </c>
      <c r="U188" s="27">
        <v>0</v>
      </c>
      <c r="V188" s="36">
        <v>0</v>
      </c>
      <c r="W188" s="26">
        <v>0</v>
      </c>
      <c r="X188" s="26">
        <v>0</v>
      </c>
      <c r="Y188" s="27">
        <v>0</v>
      </c>
      <c r="Z188" s="36">
        <v>0</v>
      </c>
      <c r="AA188" s="26">
        <v>0</v>
      </c>
      <c r="AB188" s="26">
        <v>0</v>
      </c>
      <c r="AC188" s="27">
        <v>0</v>
      </c>
      <c r="AD188" s="36">
        <v>0</v>
      </c>
      <c r="AE188" s="26">
        <v>0</v>
      </c>
      <c r="AF188" s="26">
        <v>0</v>
      </c>
      <c r="AG188" s="27">
        <v>0</v>
      </c>
      <c r="AH188" s="36">
        <v>0</v>
      </c>
      <c r="AI188" s="26">
        <v>0</v>
      </c>
      <c r="AJ188" s="26">
        <v>0</v>
      </c>
      <c r="AK188" s="27">
        <v>0</v>
      </c>
      <c r="AL188" s="36">
        <v>0</v>
      </c>
      <c r="AM188" s="26">
        <v>0</v>
      </c>
      <c r="AN188" s="26">
        <v>0</v>
      </c>
      <c r="AO188" s="27">
        <v>0</v>
      </c>
      <c r="AP188" s="36">
        <v>0</v>
      </c>
      <c r="AQ188" s="26">
        <v>0</v>
      </c>
      <c r="AR188" s="26">
        <v>0</v>
      </c>
      <c r="AS188" s="27">
        <v>0</v>
      </c>
      <c r="AT188" s="36">
        <v>0</v>
      </c>
      <c r="AU188" s="26">
        <v>0</v>
      </c>
      <c r="AV188" s="26">
        <v>0</v>
      </c>
      <c r="AW188" s="27">
        <v>0</v>
      </c>
      <c r="AX188" s="36">
        <v>0</v>
      </c>
      <c r="AY188" s="26">
        <v>0</v>
      </c>
      <c r="AZ188" s="26">
        <v>0</v>
      </c>
      <c r="BA188" s="27">
        <v>0</v>
      </c>
      <c r="BB188" s="36">
        <v>0</v>
      </c>
      <c r="BC188" s="26">
        <v>0</v>
      </c>
      <c r="BD188" s="26">
        <v>0</v>
      </c>
      <c r="BE188" s="27">
        <v>0</v>
      </c>
      <c r="BF188" s="36">
        <v>0</v>
      </c>
      <c r="BG188" s="26">
        <v>0</v>
      </c>
      <c r="BH188" s="26">
        <v>0</v>
      </c>
      <c r="BI188" s="27">
        <v>0</v>
      </c>
      <c r="BJ188" s="36">
        <v>0</v>
      </c>
      <c r="BK188" s="26">
        <v>0</v>
      </c>
      <c r="BL188" s="26">
        <v>0</v>
      </c>
      <c r="BM188" s="27">
        <v>0</v>
      </c>
      <c r="BN188" s="36">
        <v>0</v>
      </c>
      <c r="BO188" s="26">
        <v>0</v>
      </c>
      <c r="BP188" s="26">
        <v>0</v>
      </c>
      <c r="BQ188" s="27">
        <v>0</v>
      </c>
      <c r="BR188" s="36">
        <v>0</v>
      </c>
      <c r="BS188" s="26">
        <v>0</v>
      </c>
      <c r="BT188" s="26">
        <v>0</v>
      </c>
      <c r="BU188" s="27">
        <v>0</v>
      </c>
      <c r="BV188" s="36">
        <v>0</v>
      </c>
      <c r="BW188" s="26">
        <v>0</v>
      </c>
      <c r="BX188" s="26">
        <v>0</v>
      </c>
      <c r="BY188" s="27">
        <v>0</v>
      </c>
      <c r="BZ188" s="36">
        <v>0</v>
      </c>
      <c r="CA188" s="26">
        <v>0</v>
      </c>
      <c r="CB188" s="26">
        <v>0</v>
      </c>
      <c r="CC188" s="27">
        <v>0</v>
      </c>
      <c r="CD188" s="36">
        <v>0</v>
      </c>
      <c r="CE188" s="26">
        <v>0</v>
      </c>
      <c r="CF188" s="26">
        <v>0</v>
      </c>
      <c r="CG188" s="27">
        <v>0</v>
      </c>
      <c r="CH188" s="36">
        <v>0</v>
      </c>
      <c r="CI188" s="26">
        <v>0</v>
      </c>
      <c r="CJ188" s="26">
        <v>0</v>
      </c>
      <c r="CK188" s="27">
        <v>0</v>
      </c>
      <c r="CL188" s="36">
        <v>0</v>
      </c>
      <c r="CM188" s="26">
        <v>0</v>
      </c>
      <c r="CN188" s="26">
        <v>0</v>
      </c>
      <c r="CO188" s="27">
        <v>0</v>
      </c>
      <c r="CP188" s="36">
        <v>0</v>
      </c>
      <c r="CQ188" s="26">
        <v>0</v>
      </c>
      <c r="CR188" s="26">
        <v>0</v>
      </c>
      <c r="CS188" s="27">
        <v>0</v>
      </c>
      <c r="CT188" s="36">
        <v>0</v>
      </c>
      <c r="CU188" s="26">
        <v>0</v>
      </c>
      <c r="CV188" s="26">
        <v>0</v>
      </c>
      <c r="CW188" s="27">
        <v>0</v>
      </c>
      <c r="CX188" s="36">
        <v>0</v>
      </c>
      <c r="CY188" s="26">
        <v>0</v>
      </c>
      <c r="CZ188" s="26">
        <v>0</v>
      </c>
      <c r="DA188" s="27">
        <v>0</v>
      </c>
      <c r="DB188" s="36">
        <v>0</v>
      </c>
      <c r="DC188" s="26">
        <v>0</v>
      </c>
      <c r="DD188" s="26">
        <v>0</v>
      </c>
      <c r="DE188" s="27">
        <v>0</v>
      </c>
      <c r="DF188" s="36">
        <v>0</v>
      </c>
      <c r="DG188" s="26">
        <v>0</v>
      </c>
      <c r="DH188" s="26">
        <v>0</v>
      </c>
      <c r="DI188" s="27">
        <v>0</v>
      </c>
      <c r="DJ188" s="36">
        <v>0</v>
      </c>
      <c r="DK188" s="26">
        <v>0</v>
      </c>
      <c r="DL188" s="26">
        <v>0</v>
      </c>
      <c r="DM188" s="27">
        <v>0</v>
      </c>
      <c r="DN188" s="36">
        <v>0</v>
      </c>
      <c r="DO188" s="26">
        <v>0</v>
      </c>
      <c r="DP188" s="26">
        <v>0</v>
      </c>
      <c r="DQ188" s="27">
        <v>0</v>
      </c>
      <c r="DR188" s="36">
        <v>0</v>
      </c>
      <c r="DS188" s="26">
        <v>0</v>
      </c>
      <c r="DT188" s="26">
        <v>0</v>
      </c>
      <c r="DU188" s="27">
        <v>0</v>
      </c>
      <c r="DV188" s="36">
        <v>11</v>
      </c>
      <c r="DW188" s="26">
        <v>7593.250500000001</v>
      </c>
      <c r="DX188" s="26">
        <v>7593.250500000001</v>
      </c>
      <c r="DY188" s="27">
        <v>33824.479500000001</v>
      </c>
      <c r="DZ188" s="36">
        <v>12</v>
      </c>
      <c r="EA188" s="26">
        <v>8283.5460000000003</v>
      </c>
      <c r="EB188" s="26">
        <v>15876.7965</v>
      </c>
      <c r="EC188" s="27">
        <v>25540.933500000003</v>
      </c>
      <c r="ED188" s="36">
        <v>12</v>
      </c>
      <c r="EE188" s="26">
        <v>8283.5460000000003</v>
      </c>
      <c r="EF188" s="26">
        <v>24160.35</v>
      </c>
      <c r="EG188" s="27">
        <v>17257.380000000005</v>
      </c>
      <c r="EH188" s="36">
        <v>12</v>
      </c>
      <c r="EI188" s="26">
        <v>8283.5460000000003</v>
      </c>
      <c r="EJ188" s="26">
        <v>32443.896000000001</v>
      </c>
      <c r="EK188" s="27">
        <v>8973.83</v>
      </c>
      <c r="EL188" s="36" cm="1">
        <f t="array" ref="EL188">+_xlfn.IFS(YEAR($A188)&gt;YEAR(EL$6),0,YEAR(EL$6)=YEAR($A188),13-MONTH($A188),AND(EK188&lt;$L188,YEAR(EL$6)=YEAR($B188)),IF(MONTH($B188)&lt;EK188/$M188,MONTH($B188),EK188/$M188),EK188&lt;$L188,EK188/$M188,YEAR(EL$6)=YEAR($B188),MONTH($B188),AND(YEAR(EL$6)&gt;YEAR($B188),NOT(ISBLANK($B188))),0,YEAR(EL$6)&gt;YEAR($A188),12,EL$6&lt;$A188,0,YEAR(EH$6)=YEAR($B188),0)</f>
        <v>12</v>
      </c>
      <c r="EM188" s="26">
        <f t="shared" si="18"/>
        <v>8283.5460000000003</v>
      </c>
      <c r="EN188" s="26">
        <f t="shared" si="19"/>
        <v>40727.442000000003</v>
      </c>
      <c r="EO188" s="27">
        <f t="shared" si="20"/>
        <v>690.29</v>
      </c>
      <c r="EP188" s="28">
        <f t="shared" si="21"/>
        <v>0.99999203239771939</v>
      </c>
      <c r="EQ188" s="34">
        <f t="shared" si="22"/>
        <v>2070.8865000000001</v>
      </c>
      <c r="ES188" s="21">
        <f>IFERROR(IF(VLOOKUP(D188,'DIV CHANGE'!A:D,3,FALSE)="", E188, VLOOKUP(D188,'DIV CHANGE'!A:D,3,FALSE)), E188)</f>
        <v>2</v>
      </c>
      <c r="ET188" s="21" t="str">
        <f t="shared" si="23"/>
        <v>SAME</v>
      </c>
      <c r="EU188" s="29">
        <v>44228</v>
      </c>
    </row>
    <row r="189" spans="1:151" ht="12.75">
      <c r="A189" s="29">
        <v>44317</v>
      </c>
      <c r="B189" s="24"/>
      <c r="C189" s="35">
        <v>686</v>
      </c>
      <c r="D189" s="21" t="s">
        <v>393</v>
      </c>
      <c r="E189" s="21">
        <v>2</v>
      </c>
      <c r="F189" s="21" t="s">
        <v>100</v>
      </c>
      <c r="G189" s="21" t="s">
        <v>394</v>
      </c>
      <c r="H189" s="55">
        <v>18402.5</v>
      </c>
      <c r="I189" s="22">
        <v>5</v>
      </c>
      <c r="J189" s="25">
        <v>10000</v>
      </c>
      <c r="K189" s="25">
        <v>0</v>
      </c>
      <c r="L189" s="25">
        <f t="shared" si="16"/>
        <v>1680.5</v>
      </c>
      <c r="M189" s="37">
        <f t="shared" si="17"/>
        <v>140.04166666666666</v>
      </c>
      <c r="N189" s="36">
        <v>0</v>
      </c>
      <c r="O189" s="26">
        <v>0</v>
      </c>
      <c r="P189" s="26">
        <v>0</v>
      </c>
      <c r="Q189" s="27">
        <v>0</v>
      </c>
      <c r="R189" s="36">
        <v>0</v>
      </c>
      <c r="S189" s="26">
        <v>0</v>
      </c>
      <c r="T189" s="26">
        <v>0</v>
      </c>
      <c r="U189" s="27">
        <v>0</v>
      </c>
      <c r="V189" s="36">
        <v>0</v>
      </c>
      <c r="W189" s="26">
        <v>0</v>
      </c>
      <c r="X189" s="26">
        <v>0</v>
      </c>
      <c r="Y189" s="27">
        <v>0</v>
      </c>
      <c r="Z189" s="36">
        <v>0</v>
      </c>
      <c r="AA189" s="26">
        <v>0</v>
      </c>
      <c r="AB189" s="26">
        <v>0</v>
      </c>
      <c r="AC189" s="27">
        <v>0</v>
      </c>
      <c r="AD189" s="36">
        <v>0</v>
      </c>
      <c r="AE189" s="26">
        <v>0</v>
      </c>
      <c r="AF189" s="26">
        <v>0</v>
      </c>
      <c r="AG189" s="27">
        <v>0</v>
      </c>
      <c r="AH189" s="36">
        <v>0</v>
      </c>
      <c r="AI189" s="26">
        <v>0</v>
      </c>
      <c r="AJ189" s="26">
        <v>0</v>
      </c>
      <c r="AK189" s="27">
        <v>0</v>
      </c>
      <c r="AL189" s="36">
        <v>0</v>
      </c>
      <c r="AM189" s="26">
        <v>0</v>
      </c>
      <c r="AN189" s="26">
        <v>0</v>
      </c>
      <c r="AO189" s="27">
        <v>0</v>
      </c>
      <c r="AP189" s="36">
        <v>0</v>
      </c>
      <c r="AQ189" s="26">
        <v>0</v>
      </c>
      <c r="AR189" s="26">
        <v>0</v>
      </c>
      <c r="AS189" s="27">
        <v>0</v>
      </c>
      <c r="AT189" s="36">
        <v>0</v>
      </c>
      <c r="AU189" s="26">
        <v>0</v>
      </c>
      <c r="AV189" s="26">
        <v>0</v>
      </c>
      <c r="AW189" s="27">
        <v>0</v>
      </c>
      <c r="AX189" s="36">
        <v>0</v>
      </c>
      <c r="AY189" s="26">
        <v>0</v>
      </c>
      <c r="AZ189" s="26">
        <v>0</v>
      </c>
      <c r="BA189" s="27">
        <v>0</v>
      </c>
      <c r="BB189" s="36">
        <v>0</v>
      </c>
      <c r="BC189" s="26">
        <v>0</v>
      </c>
      <c r="BD189" s="26">
        <v>0</v>
      </c>
      <c r="BE189" s="27">
        <v>0</v>
      </c>
      <c r="BF189" s="36">
        <v>0</v>
      </c>
      <c r="BG189" s="26">
        <v>0</v>
      </c>
      <c r="BH189" s="26">
        <v>0</v>
      </c>
      <c r="BI189" s="27">
        <v>0</v>
      </c>
      <c r="BJ189" s="36">
        <v>0</v>
      </c>
      <c r="BK189" s="26">
        <v>0</v>
      </c>
      <c r="BL189" s="26">
        <v>0</v>
      </c>
      <c r="BM189" s="27">
        <v>0</v>
      </c>
      <c r="BN189" s="36">
        <v>0</v>
      </c>
      <c r="BO189" s="26">
        <v>0</v>
      </c>
      <c r="BP189" s="26">
        <v>0</v>
      </c>
      <c r="BQ189" s="27">
        <v>0</v>
      </c>
      <c r="BR189" s="36">
        <v>0</v>
      </c>
      <c r="BS189" s="26">
        <v>0</v>
      </c>
      <c r="BT189" s="26">
        <v>0</v>
      </c>
      <c r="BU189" s="27">
        <v>0</v>
      </c>
      <c r="BV189" s="36">
        <v>0</v>
      </c>
      <c r="BW189" s="26">
        <v>0</v>
      </c>
      <c r="BX189" s="26">
        <v>0</v>
      </c>
      <c r="BY189" s="27">
        <v>0</v>
      </c>
      <c r="BZ189" s="36">
        <v>0</v>
      </c>
      <c r="CA189" s="26">
        <v>0</v>
      </c>
      <c r="CB189" s="26">
        <v>0</v>
      </c>
      <c r="CC189" s="27">
        <v>0</v>
      </c>
      <c r="CD189" s="36">
        <v>0</v>
      </c>
      <c r="CE189" s="26">
        <v>0</v>
      </c>
      <c r="CF189" s="26">
        <v>0</v>
      </c>
      <c r="CG189" s="27">
        <v>0</v>
      </c>
      <c r="CH189" s="36">
        <v>0</v>
      </c>
      <c r="CI189" s="26">
        <v>0</v>
      </c>
      <c r="CJ189" s="26">
        <v>0</v>
      </c>
      <c r="CK189" s="27">
        <v>0</v>
      </c>
      <c r="CL189" s="36">
        <v>0</v>
      </c>
      <c r="CM189" s="26">
        <v>0</v>
      </c>
      <c r="CN189" s="26">
        <v>0</v>
      </c>
      <c r="CO189" s="27">
        <v>0</v>
      </c>
      <c r="CP189" s="36">
        <v>0</v>
      </c>
      <c r="CQ189" s="26">
        <v>0</v>
      </c>
      <c r="CR189" s="26">
        <v>0</v>
      </c>
      <c r="CS189" s="27">
        <v>0</v>
      </c>
      <c r="CT189" s="36">
        <v>0</v>
      </c>
      <c r="CU189" s="26">
        <v>0</v>
      </c>
      <c r="CV189" s="26">
        <v>0</v>
      </c>
      <c r="CW189" s="27">
        <v>0</v>
      </c>
      <c r="CX189" s="36">
        <v>0</v>
      </c>
      <c r="CY189" s="26">
        <v>0</v>
      </c>
      <c r="CZ189" s="26">
        <v>0</v>
      </c>
      <c r="DA189" s="27">
        <v>0</v>
      </c>
      <c r="DB189" s="36">
        <v>0</v>
      </c>
      <c r="DC189" s="26">
        <v>0</v>
      </c>
      <c r="DD189" s="26">
        <v>0</v>
      </c>
      <c r="DE189" s="27">
        <v>0</v>
      </c>
      <c r="DF189" s="36">
        <v>0</v>
      </c>
      <c r="DG189" s="26">
        <v>0</v>
      </c>
      <c r="DH189" s="26">
        <v>0</v>
      </c>
      <c r="DI189" s="27">
        <v>0</v>
      </c>
      <c r="DJ189" s="36">
        <v>0</v>
      </c>
      <c r="DK189" s="26">
        <v>0</v>
      </c>
      <c r="DL189" s="26">
        <v>0</v>
      </c>
      <c r="DM189" s="27">
        <v>0</v>
      </c>
      <c r="DN189" s="36">
        <v>0</v>
      </c>
      <c r="DO189" s="26">
        <v>0</v>
      </c>
      <c r="DP189" s="26">
        <v>0</v>
      </c>
      <c r="DQ189" s="27">
        <v>0</v>
      </c>
      <c r="DR189" s="36">
        <v>0</v>
      </c>
      <c r="DS189" s="26">
        <v>0</v>
      </c>
      <c r="DT189" s="26">
        <v>0</v>
      </c>
      <c r="DU189" s="27">
        <v>0</v>
      </c>
      <c r="DV189" s="36">
        <v>8</v>
      </c>
      <c r="DW189" s="26">
        <v>1120.3333333333333</v>
      </c>
      <c r="DX189" s="26">
        <v>1120.3333333333333</v>
      </c>
      <c r="DY189" s="27">
        <v>7282.166666666667</v>
      </c>
      <c r="DZ189" s="36">
        <v>12</v>
      </c>
      <c r="EA189" s="26">
        <v>1680.5</v>
      </c>
      <c r="EB189" s="26">
        <v>2800.833333333333</v>
      </c>
      <c r="EC189" s="27">
        <v>5601.666666666667</v>
      </c>
      <c r="ED189" s="36">
        <v>12</v>
      </c>
      <c r="EE189" s="26">
        <v>1680.5</v>
      </c>
      <c r="EF189" s="26">
        <v>5334.67</v>
      </c>
      <c r="EG189" s="27">
        <v>3067.83</v>
      </c>
      <c r="EH189" s="36">
        <v>12</v>
      </c>
      <c r="EI189" s="26">
        <v>1680.5</v>
      </c>
      <c r="EJ189" s="26">
        <v>7015.17</v>
      </c>
      <c r="EK189" s="27">
        <v>1387.33</v>
      </c>
      <c r="EL189" s="36" cm="1">
        <f t="array" ref="EL189">+_xlfn.IFS(YEAR($A189)&gt;YEAR(EL$6),0,YEAR(EL$6)=YEAR($A189),13-MONTH($A189),AND(EK189&lt;$L189,YEAR(EL$6)=YEAR($B189)),IF(MONTH($B189)&lt;EK189/$M189,MONTH($B189),EK189/$M189),EK189&lt;$L189,EK189/$M189,YEAR(EL$6)=YEAR($B189),MONTH($B189),AND(YEAR(EL$6)&gt;YEAR($B189),NOT(ISBLANK($B189))),0,YEAR(EL$6)&gt;YEAR($A189),12,EL$6&lt;$A189,0,YEAR(EH$6)=YEAR($B189),0)</f>
        <v>9.9065516215412082</v>
      </c>
      <c r="EM189" s="26">
        <f t="shared" si="18"/>
        <v>1387.33</v>
      </c>
      <c r="EN189" s="26">
        <f t="shared" si="19"/>
        <v>8402.5</v>
      </c>
      <c r="EO189" s="27">
        <f t="shared" si="20"/>
        <v>0</v>
      </c>
      <c r="EP189" s="28">
        <f t="shared" si="21"/>
        <v>0</v>
      </c>
      <c r="EQ189" s="34">
        <f t="shared" si="22"/>
        <v>420.125</v>
      </c>
      <c r="ES189" s="21">
        <f>IFERROR(IF(VLOOKUP(D189,'DIV CHANGE'!A:D,3,FALSE)="", E189, VLOOKUP(D189,'DIV CHANGE'!A:D,3,FALSE)), E189)</f>
        <v>2</v>
      </c>
      <c r="ET189" s="21" t="str">
        <f t="shared" si="23"/>
        <v>SAME</v>
      </c>
      <c r="EU189" s="29">
        <v>44317</v>
      </c>
    </row>
    <row r="190" spans="1:151" ht="12.75">
      <c r="A190" s="29">
        <v>44242</v>
      </c>
      <c r="B190" s="24"/>
      <c r="C190" s="35">
        <v>602</v>
      </c>
      <c r="D190" s="21" t="s">
        <v>395</v>
      </c>
      <c r="E190" s="21">
        <v>4</v>
      </c>
      <c r="F190" s="21" t="s">
        <v>100</v>
      </c>
      <c r="G190" s="21" t="s">
        <v>396</v>
      </c>
      <c r="H190" s="55">
        <v>108380.3</v>
      </c>
      <c r="I190" s="22">
        <v>10</v>
      </c>
      <c r="J190" s="25">
        <v>60000</v>
      </c>
      <c r="K190" s="25">
        <v>0</v>
      </c>
      <c r="L190" s="25">
        <f t="shared" si="16"/>
        <v>4838.0300000000007</v>
      </c>
      <c r="M190" s="37">
        <f t="shared" si="17"/>
        <v>403.16916666666674</v>
      </c>
      <c r="N190" s="36">
        <v>0</v>
      </c>
      <c r="O190" s="26">
        <v>0</v>
      </c>
      <c r="P190" s="26">
        <v>0</v>
      </c>
      <c r="Q190" s="27">
        <v>0</v>
      </c>
      <c r="R190" s="36">
        <v>0</v>
      </c>
      <c r="S190" s="26">
        <v>0</v>
      </c>
      <c r="T190" s="26">
        <v>0</v>
      </c>
      <c r="U190" s="27">
        <v>0</v>
      </c>
      <c r="V190" s="36">
        <v>0</v>
      </c>
      <c r="W190" s="26">
        <v>0</v>
      </c>
      <c r="X190" s="26">
        <v>0</v>
      </c>
      <c r="Y190" s="27">
        <v>0</v>
      </c>
      <c r="Z190" s="36">
        <v>0</v>
      </c>
      <c r="AA190" s="26">
        <v>0</v>
      </c>
      <c r="AB190" s="26">
        <v>0</v>
      </c>
      <c r="AC190" s="27">
        <v>0</v>
      </c>
      <c r="AD190" s="36">
        <v>0</v>
      </c>
      <c r="AE190" s="26">
        <v>0</v>
      </c>
      <c r="AF190" s="26">
        <v>0</v>
      </c>
      <c r="AG190" s="27">
        <v>0</v>
      </c>
      <c r="AH190" s="36">
        <v>0</v>
      </c>
      <c r="AI190" s="26">
        <v>0</v>
      </c>
      <c r="AJ190" s="26">
        <v>0</v>
      </c>
      <c r="AK190" s="27">
        <v>0</v>
      </c>
      <c r="AL190" s="36">
        <v>0</v>
      </c>
      <c r="AM190" s="26">
        <v>0</v>
      </c>
      <c r="AN190" s="26">
        <v>0</v>
      </c>
      <c r="AO190" s="27">
        <v>0</v>
      </c>
      <c r="AP190" s="36">
        <v>0</v>
      </c>
      <c r="AQ190" s="26">
        <v>0</v>
      </c>
      <c r="AR190" s="26">
        <v>0</v>
      </c>
      <c r="AS190" s="27">
        <v>0</v>
      </c>
      <c r="AT190" s="36">
        <v>0</v>
      </c>
      <c r="AU190" s="26">
        <v>0</v>
      </c>
      <c r="AV190" s="26">
        <v>0</v>
      </c>
      <c r="AW190" s="27">
        <v>0</v>
      </c>
      <c r="AX190" s="36">
        <v>0</v>
      </c>
      <c r="AY190" s="26">
        <v>0</v>
      </c>
      <c r="AZ190" s="26">
        <v>0</v>
      </c>
      <c r="BA190" s="27">
        <v>0</v>
      </c>
      <c r="BB190" s="36">
        <v>0</v>
      </c>
      <c r="BC190" s="26">
        <v>0</v>
      </c>
      <c r="BD190" s="26">
        <v>0</v>
      </c>
      <c r="BE190" s="27">
        <v>0</v>
      </c>
      <c r="BF190" s="36">
        <v>0</v>
      </c>
      <c r="BG190" s="26">
        <v>0</v>
      </c>
      <c r="BH190" s="26">
        <v>0</v>
      </c>
      <c r="BI190" s="27">
        <v>0</v>
      </c>
      <c r="BJ190" s="36">
        <v>0</v>
      </c>
      <c r="BK190" s="26">
        <v>0</v>
      </c>
      <c r="BL190" s="26">
        <v>0</v>
      </c>
      <c r="BM190" s="27">
        <v>0</v>
      </c>
      <c r="BN190" s="36">
        <v>0</v>
      </c>
      <c r="BO190" s="26">
        <v>0</v>
      </c>
      <c r="BP190" s="26">
        <v>0</v>
      </c>
      <c r="BQ190" s="27">
        <v>0</v>
      </c>
      <c r="BR190" s="36">
        <v>0</v>
      </c>
      <c r="BS190" s="26">
        <v>0</v>
      </c>
      <c r="BT190" s="26">
        <v>0</v>
      </c>
      <c r="BU190" s="27">
        <v>0</v>
      </c>
      <c r="BV190" s="36">
        <v>0</v>
      </c>
      <c r="BW190" s="26">
        <v>0</v>
      </c>
      <c r="BX190" s="26">
        <v>0</v>
      </c>
      <c r="BY190" s="27">
        <v>0</v>
      </c>
      <c r="BZ190" s="36">
        <v>0</v>
      </c>
      <c r="CA190" s="26">
        <v>0</v>
      </c>
      <c r="CB190" s="26">
        <v>0</v>
      </c>
      <c r="CC190" s="27">
        <v>0</v>
      </c>
      <c r="CD190" s="36">
        <v>0</v>
      </c>
      <c r="CE190" s="26">
        <v>0</v>
      </c>
      <c r="CF190" s="26">
        <v>0</v>
      </c>
      <c r="CG190" s="27">
        <v>0</v>
      </c>
      <c r="CH190" s="36">
        <v>0</v>
      </c>
      <c r="CI190" s="26">
        <v>0</v>
      </c>
      <c r="CJ190" s="26">
        <v>0</v>
      </c>
      <c r="CK190" s="27">
        <v>0</v>
      </c>
      <c r="CL190" s="36">
        <v>0</v>
      </c>
      <c r="CM190" s="26">
        <v>0</v>
      </c>
      <c r="CN190" s="26">
        <v>0</v>
      </c>
      <c r="CO190" s="27">
        <v>0</v>
      </c>
      <c r="CP190" s="36">
        <v>0</v>
      </c>
      <c r="CQ190" s="26">
        <v>0</v>
      </c>
      <c r="CR190" s="26">
        <v>0</v>
      </c>
      <c r="CS190" s="27">
        <v>0</v>
      </c>
      <c r="CT190" s="36">
        <v>0</v>
      </c>
      <c r="CU190" s="26">
        <v>0</v>
      </c>
      <c r="CV190" s="26">
        <v>0</v>
      </c>
      <c r="CW190" s="27">
        <v>0</v>
      </c>
      <c r="CX190" s="36">
        <v>0</v>
      </c>
      <c r="CY190" s="26">
        <v>0</v>
      </c>
      <c r="CZ190" s="26">
        <v>0</v>
      </c>
      <c r="DA190" s="27">
        <v>0</v>
      </c>
      <c r="DB190" s="36">
        <v>0</v>
      </c>
      <c r="DC190" s="26">
        <v>0</v>
      </c>
      <c r="DD190" s="26">
        <v>0</v>
      </c>
      <c r="DE190" s="27">
        <v>0</v>
      </c>
      <c r="DF190" s="36">
        <v>0</v>
      </c>
      <c r="DG190" s="26">
        <v>0</v>
      </c>
      <c r="DH190" s="26">
        <v>0</v>
      </c>
      <c r="DI190" s="27">
        <v>0</v>
      </c>
      <c r="DJ190" s="36">
        <v>0</v>
      </c>
      <c r="DK190" s="26">
        <v>0</v>
      </c>
      <c r="DL190" s="26">
        <v>0</v>
      </c>
      <c r="DM190" s="27">
        <v>0</v>
      </c>
      <c r="DN190" s="36">
        <v>0</v>
      </c>
      <c r="DO190" s="26">
        <v>0</v>
      </c>
      <c r="DP190" s="26">
        <v>0</v>
      </c>
      <c r="DQ190" s="27">
        <v>0</v>
      </c>
      <c r="DR190" s="36">
        <v>0</v>
      </c>
      <c r="DS190" s="26">
        <v>0</v>
      </c>
      <c r="DT190" s="26">
        <v>0</v>
      </c>
      <c r="DU190" s="27">
        <v>0</v>
      </c>
      <c r="DV190" s="36">
        <v>11</v>
      </c>
      <c r="DW190" s="26">
        <v>4434.8608333333341</v>
      </c>
      <c r="DX190" s="26">
        <v>4434.8608333333341</v>
      </c>
      <c r="DY190" s="27">
        <v>43945.439166666671</v>
      </c>
      <c r="DZ190" s="36">
        <v>12</v>
      </c>
      <c r="EA190" s="26">
        <v>4838.0300000000007</v>
      </c>
      <c r="EB190" s="26">
        <v>9272.8908333333347</v>
      </c>
      <c r="EC190" s="27">
        <v>39107.409166666665</v>
      </c>
      <c r="ED190" s="36">
        <v>12</v>
      </c>
      <c r="EE190" s="26">
        <v>4838.0300000000007</v>
      </c>
      <c r="EF190" s="26">
        <v>17319.25</v>
      </c>
      <c r="EG190" s="27">
        <v>31061.050000000003</v>
      </c>
      <c r="EH190" s="36">
        <v>12</v>
      </c>
      <c r="EI190" s="26">
        <v>4838.0300000000007</v>
      </c>
      <c r="EJ190" s="26">
        <v>22157.279999999999</v>
      </c>
      <c r="EK190" s="27">
        <v>26223.02</v>
      </c>
      <c r="EL190" s="36" cm="1">
        <f t="array" ref="EL190">+_xlfn.IFS(YEAR($A190)&gt;YEAR(EL$6),0,YEAR(EL$6)=YEAR($A190),13-MONTH($A190),AND(EK190&lt;$L190,YEAR(EL$6)=YEAR($B190)),IF(MONTH($B190)&lt;EK190/$M190,MONTH($B190),EK190/$M190),EK190&lt;$L190,EK190/$M190,YEAR(EL$6)=YEAR($B190),MONTH($B190),AND(YEAR(EL$6)&gt;YEAR($B190),NOT(ISBLANK($B190))),0,YEAR(EL$6)&gt;YEAR($A190),12,EL$6&lt;$A190,0,YEAR(EH$6)=YEAR($B190),0)</f>
        <v>12</v>
      </c>
      <c r="EM190" s="26">
        <f t="shared" si="18"/>
        <v>4838.0300000000007</v>
      </c>
      <c r="EN190" s="26">
        <f t="shared" si="19"/>
        <v>26995.309999999998</v>
      </c>
      <c r="EO190" s="27">
        <f t="shared" si="20"/>
        <v>21384.99</v>
      </c>
      <c r="EP190" s="28">
        <f t="shared" si="21"/>
        <v>53.042225864659784</v>
      </c>
      <c r="EQ190" s="34">
        <f t="shared" si="22"/>
        <v>1209.5075000000002</v>
      </c>
      <c r="ES190" s="21">
        <f>IFERROR(IF(VLOOKUP(D190,'DIV CHANGE'!A:D,3,FALSE)="", E190, VLOOKUP(D190,'DIV CHANGE'!A:D,3,FALSE)), E190)</f>
        <v>4</v>
      </c>
      <c r="ET190" s="21" t="str">
        <f t="shared" si="23"/>
        <v>SAME</v>
      </c>
      <c r="EU190" s="29">
        <v>44242</v>
      </c>
    </row>
    <row r="191" spans="1:151" ht="12.75">
      <c r="A191" s="29">
        <v>44242</v>
      </c>
      <c r="B191" s="24"/>
      <c r="C191" s="35">
        <v>603</v>
      </c>
      <c r="D191" s="21" t="s">
        <v>397</v>
      </c>
      <c r="E191" s="21">
        <v>2</v>
      </c>
      <c r="F191" s="21" t="s">
        <v>100</v>
      </c>
      <c r="G191" s="21" t="s">
        <v>398</v>
      </c>
      <c r="H191" s="55">
        <v>57080.3</v>
      </c>
      <c r="I191" s="22">
        <v>10</v>
      </c>
      <c r="J191" s="25">
        <v>30000</v>
      </c>
      <c r="K191" s="25">
        <v>0</v>
      </c>
      <c r="L191" s="25">
        <f t="shared" si="16"/>
        <v>2708.03</v>
      </c>
      <c r="M191" s="37">
        <f t="shared" si="17"/>
        <v>225.66916666666668</v>
      </c>
      <c r="N191" s="36">
        <v>0</v>
      </c>
      <c r="O191" s="26">
        <v>0</v>
      </c>
      <c r="P191" s="26">
        <v>0</v>
      </c>
      <c r="Q191" s="27">
        <v>0</v>
      </c>
      <c r="R191" s="36">
        <v>0</v>
      </c>
      <c r="S191" s="26">
        <v>0</v>
      </c>
      <c r="T191" s="26">
        <v>0</v>
      </c>
      <c r="U191" s="27">
        <v>0</v>
      </c>
      <c r="V191" s="36">
        <v>0</v>
      </c>
      <c r="W191" s="26">
        <v>0</v>
      </c>
      <c r="X191" s="26">
        <v>0</v>
      </c>
      <c r="Y191" s="27">
        <v>0</v>
      </c>
      <c r="Z191" s="36">
        <v>0</v>
      </c>
      <c r="AA191" s="26">
        <v>0</v>
      </c>
      <c r="AB191" s="26">
        <v>0</v>
      </c>
      <c r="AC191" s="27">
        <v>0</v>
      </c>
      <c r="AD191" s="36">
        <v>0</v>
      </c>
      <c r="AE191" s="26">
        <v>0</v>
      </c>
      <c r="AF191" s="26">
        <v>0</v>
      </c>
      <c r="AG191" s="27">
        <v>0</v>
      </c>
      <c r="AH191" s="36">
        <v>0</v>
      </c>
      <c r="AI191" s="26">
        <v>0</v>
      </c>
      <c r="AJ191" s="26">
        <v>0</v>
      </c>
      <c r="AK191" s="27">
        <v>0</v>
      </c>
      <c r="AL191" s="36">
        <v>0</v>
      </c>
      <c r="AM191" s="26">
        <v>0</v>
      </c>
      <c r="AN191" s="26">
        <v>0</v>
      </c>
      <c r="AO191" s="27">
        <v>0</v>
      </c>
      <c r="AP191" s="36">
        <v>0</v>
      </c>
      <c r="AQ191" s="26">
        <v>0</v>
      </c>
      <c r="AR191" s="26">
        <v>0</v>
      </c>
      <c r="AS191" s="27">
        <v>0</v>
      </c>
      <c r="AT191" s="36">
        <v>0</v>
      </c>
      <c r="AU191" s="26">
        <v>0</v>
      </c>
      <c r="AV191" s="26">
        <v>0</v>
      </c>
      <c r="AW191" s="27">
        <v>0</v>
      </c>
      <c r="AX191" s="36">
        <v>0</v>
      </c>
      <c r="AY191" s="26">
        <v>0</v>
      </c>
      <c r="AZ191" s="26">
        <v>0</v>
      </c>
      <c r="BA191" s="27">
        <v>0</v>
      </c>
      <c r="BB191" s="36">
        <v>0</v>
      </c>
      <c r="BC191" s="26">
        <v>0</v>
      </c>
      <c r="BD191" s="26">
        <v>0</v>
      </c>
      <c r="BE191" s="27">
        <v>0</v>
      </c>
      <c r="BF191" s="36">
        <v>0</v>
      </c>
      <c r="BG191" s="26">
        <v>0</v>
      </c>
      <c r="BH191" s="26">
        <v>0</v>
      </c>
      <c r="BI191" s="27">
        <v>0</v>
      </c>
      <c r="BJ191" s="36">
        <v>0</v>
      </c>
      <c r="BK191" s="26">
        <v>0</v>
      </c>
      <c r="BL191" s="26">
        <v>0</v>
      </c>
      <c r="BM191" s="27">
        <v>0</v>
      </c>
      <c r="BN191" s="36">
        <v>0</v>
      </c>
      <c r="BO191" s="26">
        <v>0</v>
      </c>
      <c r="BP191" s="26">
        <v>0</v>
      </c>
      <c r="BQ191" s="27">
        <v>0</v>
      </c>
      <c r="BR191" s="36">
        <v>0</v>
      </c>
      <c r="BS191" s="26">
        <v>0</v>
      </c>
      <c r="BT191" s="26">
        <v>0</v>
      </c>
      <c r="BU191" s="27">
        <v>0</v>
      </c>
      <c r="BV191" s="36">
        <v>0</v>
      </c>
      <c r="BW191" s="26">
        <v>0</v>
      </c>
      <c r="BX191" s="26">
        <v>0</v>
      </c>
      <c r="BY191" s="27">
        <v>0</v>
      </c>
      <c r="BZ191" s="36">
        <v>0</v>
      </c>
      <c r="CA191" s="26">
        <v>0</v>
      </c>
      <c r="CB191" s="26">
        <v>0</v>
      </c>
      <c r="CC191" s="27">
        <v>0</v>
      </c>
      <c r="CD191" s="36">
        <v>0</v>
      </c>
      <c r="CE191" s="26">
        <v>0</v>
      </c>
      <c r="CF191" s="26">
        <v>0</v>
      </c>
      <c r="CG191" s="27">
        <v>0</v>
      </c>
      <c r="CH191" s="36">
        <v>0</v>
      </c>
      <c r="CI191" s="26">
        <v>0</v>
      </c>
      <c r="CJ191" s="26">
        <v>0</v>
      </c>
      <c r="CK191" s="27">
        <v>0</v>
      </c>
      <c r="CL191" s="36">
        <v>0</v>
      </c>
      <c r="CM191" s="26">
        <v>0</v>
      </c>
      <c r="CN191" s="26">
        <v>0</v>
      </c>
      <c r="CO191" s="27">
        <v>0</v>
      </c>
      <c r="CP191" s="36">
        <v>0</v>
      </c>
      <c r="CQ191" s="26">
        <v>0</v>
      </c>
      <c r="CR191" s="26">
        <v>0</v>
      </c>
      <c r="CS191" s="27">
        <v>0</v>
      </c>
      <c r="CT191" s="36">
        <v>0</v>
      </c>
      <c r="CU191" s="26">
        <v>0</v>
      </c>
      <c r="CV191" s="26">
        <v>0</v>
      </c>
      <c r="CW191" s="27">
        <v>0</v>
      </c>
      <c r="CX191" s="36">
        <v>0</v>
      </c>
      <c r="CY191" s="26">
        <v>0</v>
      </c>
      <c r="CZ191" s="26">
        <v>0</v>
      </c>
      <c r="DA191" s="27">
        <v>0</v>
      </c>
      <c r="DB191" s="36">
        <v>0</v>
      </c>
      <c r="DC191" s="26">
        <v>0</v>
      </c>
      <c r="DD191" s="26">
        <v>0</v>
      </c>
      <c r="DE191" s="27">
        <v>0</v>
      </c>
      <c r="DF191" s="36">
        <v>0</v>
      </c>
      <c r="DG191" s="26">
        <v>0</v>
      </c>
      <c r="DH191" s="26">
        <v>0</v>
      </c>
      <c r="DI191" s="27">
        <v>0</v>
      </c>
      <c r="DJ191" s="36">
        <v>0</v>
      </c>
      <c r="DK191" s="26">
        <v>0</v>
      </c>
      <c r="DL191" s="26">
        <v>0</v>
      </c>
      <c r="DM191" s="27">
        <v>0</v>
      </c>
      <c r="DN191" s="36">
        <v>0</v>
      </c>
      <c r="DO191" s="26">
        <v>0</v>
      </c>
      <c r="DP191" s="26">
        <v>0</v>
      </c>
      <c r="DQ191" s="27">
        <v>0</v>
      </c>
      <c r="DR191" s="36">
        <v>0</v>
      </c>
      <c r="DS191" s="26">
        <v>0</v>
      </c>
      <c r="DT191" s="26">
        <v>0</v>
      </c>
      <c r="DU191" s="27">
        <v>0</v>
      </c>
      <c r="DV191" s="36">
        <v>11</v>
      </c>
      <c r="DW191" s="26">
        <v>2482.3608333333336</v>
      </c>
      <c r="DX191" s="26">
        <v>2482.3608333333336</v>
      </c>
      <c r="DY191" s="27">
        <v>24597.939166666671</v>
      </c>
      <c r="DZ191" s="36">
        <v>12</v>
      </c>
      <c r="EA191" s="26">
        <v>2708.03</v>
      </c>
      <c r="EB191" s="26">
        <v>5190.3908333333338</v>
      </c>
      <c r="EC191" s="27">
        <v>21889.909166666668</v>
      </c>
      <c r="ED191" s="36">
        <v>12</v>
      </c>
      <c r="EE191" s="26">
        <v>2708.03</v>
      </c>
      <c r="EF191" s="26">
        <v>9273.42</v>
      </c>
      <c r="EG191" s="27">
        <v>17806.880000000005</v>
      </c>
      <c r="EH191" s="36">
        <v>12</v>
      </c>
      <c r="EI191" s="26">
        <v>2708.03</v>
      </c>
      <c r="EJ191" s="26">
        <v>11981.45</v>
      </c>
      <c r="EK191" s="27">
        <v>15098.85</v>
      </c>
      <c r="EL191" s="36" cm="1">
        <f t="array" ref="EL191">+_xlfn.IFS(YEAR($A191)&gt;YEAR(EL$6),0,YEAR(EL$6)=YEAR($A191),13-MONTH($A191),AND(EK191&lt;$L191,YEAR(EL$6)=YEAR($B191)),IF(MONTH($B191)&lt;EK191/$M191,MONTH($B191),EK191/$M191),EK191&lt;$L191,EK191/$M191,YEAR(EL$6)=YEAR($B191),MONTH($B191),AND(YEAR(EL$6)&gt;YEAR($B191),NOT(ISBLANK($B191))),0,YEAR(EL$6)&gt;YEAR($A191),12,EL$6&lt;$A191,0,YEAR(EH$6)=YEAR($B191),0)</f>
        <v>12</v>
      </c>
      <c r="EM191" s="26">
        <f t="shared" si="18"/>
        <v>2708.03</v>
      </c>
      <c r="EN191" s="26">
        <f t="shared" si="19"/>
        <v>14689.480000000001</v>
      </c>
      <c r="EO191" s="27">
        <f t="shared" si="20"/>
        <v>12390.82</v>
      </c>
      <c r="EP191" s="28">
        <f t="shared" si="21"/>
        <v>54.907013585521575</v>
      </c>
      <c r="EQ191" s="34">
        <f t="shared" si="22"/>
        <v>677.00750000000005</v>
      </c>
      <c r="ES191" s="21">
        <f>IFERROR(IF(VLOOKUP(D191,'DIV CHANGE'!A:D,3,FALSE)="", E191, VLOOKUP(D191,'DIV CHANGE'!A:D,3,FALSE)), E191)</f>
        <v>2</v>
      </c>
      <c r="ET191" s="21" t="str">
        <f t="shared" si="23"/>
        <v>SAME</v>
      </c>
      <c r="EU191" s="29">
        <v>44242</v>
      </c>
    </row>
    <row r="192" spans="1:151" ht="12.75">
      <c r="A192" s="29">
        <v>44637</v>
      </c>
      <c r="B192" s="24"/>
      <c r="C192" s="35">
        <v>698</v>
      </c>
      <c r="D192" s="21" t="s">
        <v>399</v>
      </c>
      <c r="E192" s="21">
        <v>1</v>
      </c>
      <c r="F192" s="21" t="s">
        <v>100</v>
      </c>
      <c r="G192" s="21" t="s">
        <v>400</v>
      </c>
      <c r="H192" s="55">
        <v>408062.44</v>
      </c>
      <c r="I192" s="22">
        <v>5</v>
      </c>
      <c r="J192" s="25">
        <v>350000</v>
      </c>
      <c r="K192" s="25">
        <v>0</v>
      </c>
      <c r="L192" s="25">
        <f t="shared" si="16"/>
        <v>11612.488000000001</v>
      </c>
      <c r="M192" s="37">
        <f t="shared" si="17"/>
        <v>967.70733333333339</v>
      </c>
      <c r="N192" s="36">
        <v>0</v>
      </c>
      <c r="O192" s="26">
        <v>0</v>
      </c>
      <c r="P192" s="26">
        <v>0</v>
      </c>
      <c r="Q192" s="27">
        <v>0</v>
      </c>
      <c r="R192" s="36">
        <v>0</v>
      </c>
      <c r="S192" s="26">
        <v>0</v>
      </c>
      <c r="T192" s="26">
        <v>0</v>
      </c>
      <c r="U192" s="27">
        <v>0</v>
      </c>
      <c r="V192" s="36">
        <v>0</v>
      </c>
      <c r="W192" s="26">
        <v>0</v>
      </c>
      <c r="X192" s="26">
        <v>0</v>
      </c>
      <c r="Y192" s="27">
        <v>0</v>
      </c>
      <c r="Z192" s="36">
        <v>0</v>
      </c>
      <c r="AA192" s="26">
        <v>0</v>
      </c>
      <c r="AB192" s="26">
        <v>0</v>
      </c>
      <c r="AC192" s="27">
        <v>0</v>
      </c>
      <c r="AD192" s="36">
        <v>0</v>
      </c>
      <c r="AE192" s="26">
        <v>0</v>
      </c>
      <c r="AF192" s="26">
        <v>0</v>
      </c>
      <c r="AG192" s="27">
        <v>0</v>
      </c>
      <c r="AH192" s="36">
        <v>0</v>
      </c>
      <c r="AI192" s="26">
        <v>0</v>
      </c>
      <c r="AJ192" s="26">
        <v>0</v>
      </c>
      <c r="AK192" s="27">
        <v>0</v>
      </c>
      <c r="AL192" s="36">
        <v>0</v>
      </c>
      <c r="AM192" s="26">
        <v>0</v>
      </c>
      <c r="AN192" s="26">
        <v>0</v>
      </c>
      <c r="AO192" s="27">
        <v>0</v>
      </c>
      <c r="AP192" s="36">
        <v>0</v>
      </c>
      <c r="AQ192" s="26">
        <v>0</v>
      </c>
      <c r="AR192" s="26">
        <v>0</v>
      </c>
      <c r="AS192" s="27">
        <v>0</v>
      </c>
      <c r="AT192" s="36">
        <v>0</v>
      </c>
      <c r="AU192" s="26">
        <v>0</v>
      </c>
      <c r="AV192" s="26">
        <v>0</v>
      </c>
      <c r="AW192" s="27">
        <v>0</v>
      </c>
      <c r="AX192" s="36">
        <v>0</v>
      </c>
      <c r="AY192" s="26">
        <v>0</v>
      </c>
      <c r="AZ192" s="26">
        <v>0</v>
      </c>
      <c r="BA192" s="27">
        <v>0</v>
      </c>
      <c r="BB192" s="36">
        <v>0</v>
      </c>
      <c r="BC192" s="26">
        <v>0</v>
      </c>
      <c r="BD192" s="26">
        <v>0</v>
      </c>
      <c r="BE192" s="27">
        <v>0</v>
      </c>
      <c r="BF192" s="36">
        <v>0</v>
      </c>
      <c r="BG192" s="26">
        <v>0</v>
      </c>
      <c r="BH192" s="26">
        <v>0</v>
      </c>
      <c r="BI192" s="27">
        <v>0</v>
      </c>
      <c r="BJ192" s="36">
        <v>0</v>
      </c>
      <c r="BK192" s="26">
        <v>0</v>
      </c>
      <c r="BL192" s="26">
        <v>0</v>
      </c>
      <c r="BM192" s="27">
        <v>0</v>
      </c>
      <c r="BN192" s="36">
        <v>0</v>
      </c>
      <c r="BO192" s="26">
        <v>0</v>
      </c>
      <c r="BP192" s="26">
        <v>0</v>
      </c>
      <c r="BQ192" s="27">
        <v>0</v>
      </c>
      <c r="BR192" s="36">
        <v>0</v>
      </c>
      <c r="BS192" s="26">
        <v>0</v>
      </c>
      <c r="BT192" s="26">
        <v>0</v>
      </c>
      <c r="BU192" s="27">
        <v>0</v>
      </c>
      <c r="BV192" s="36">
        <v>0</v>
      </c>
      <c r="BW192" s="26">
        <v>0</v>
      </c>
      <c r="BX192" s="26">
        <v>0</v>
      </c>
      <c r="BY192" s="27">
        <v>0</v>
      </c>
      <c r="BZ192" s="36">
        <v>0</v>
      </c>
      <c r="CA192" s="26">
        <v>0</v>
      </c>
      <c r="CB192" s="26">
        <v>0</v>
      </c>
      <c r="CC192" s="27">
        <v>0</v>
      </c>
      <c r="CD192" s="36">
        <v>0</v>
      </c>
      <c r="CE192" s="26">
        <v>0</v>
      </c>
      <c r="CF192" s="26">
        <v>0</v>
      </c>
      <c r="CG192" s="27">
        <v>0</v>
      </c>
      <c r="CH192" s="36">
        <v>0</v>
      </c>
      <c r="CI192" s="26">
        <v>0</v>
      </c>
      <c r="CJ192" s="26">
        <v>0</v>
      </c>
      <c r="CK192" s="27">
        <v>0</v>
      </c>
      <c r="CL192" s="36">
        <v>0</v>
      </c>
      <c r="CM192" s="26">
        <v>0</v>
      </c>
      <c r="CN192" s="26">
        <v>0</v>
      </c>
      <c r="CO192" s="27">
        <v>0</v>
      </c>
      <c r="CP192" s="36">
        <v>0</v>
      </c>
      <c r="CQ192" s="26">
        <v>0</v>
      </c>
      <c r="CR192" s="26">
        <v>0</v>
      </c>
      <c r="CS192" s="27">
        <v>0</v>
      </c>
      <c r="CT192" s="36">
        <v>0</v>
      </c>
      <c r="CU192" s="26">
        <v>0</v>
      </c>
      <c r="CV192" s="26">
        <v>0</v>
      </c>
      <c r="CW192" s="27">
        <v>0</v>
      </c>
      <c r="CX192" s="36">
        <v>0</v>
      </c>
      <c r="CY192" s="26">
        <v>0</v>
      </c>
      <c r="CZ192" s="26">
        <v>0</v>
      </c>
      <c r="DA192" s="27">
        <v>0</v>
      </c>
      <c r="DB192" s="36">
        <v>0</v>
      </c>
      <c r="DC192" s="26">
        <v>0</v>
      </c>
      <c r="DD192" s="26">
        <v>0</v>
      </c>
      <c r="DE192" s="27">
        <v>0</v>
      </c>
      <c r="DF192" s="36">
        <v>0</v>
      </c>
      <c r="DG192" s="26">
        <v>0</v>
      </c>
      <c r="DH192" s="26">
        <v>0</v>
      </c>
      <c r="DI192" s="27">
        <v>0</v>
      </c>
      <c r="DJ192" s="36">
        <v>0</v>
      </c>
      <c r="DK192" s="26">
        <v>0</v>
      </c>
      <c r="DL192" s="26">
        <v>0</v>
      </c>
      <c r="DM192" s="27">
        <v>0</v>
      </c>
      <c r="DN192" s="36">
        <v>0</v>
      </c>
      <c r="DO192" s="26">
        <v>0</v>
      </c>
      <c r="DP192" s="26">
        <v>0</v>
      </c>
      <c r="DQ192" s="27">
        <v>0</v>
      </c>
      <c r="DR192" s="36">
        <v>0</v>
      </c>
      <c r="DS192" s="26">
        <v>0</v>
      </c>
      <c r="DT192" s="26">
        <v>0</v>
      </c>
      <c r="DU192" s="27">
        <v>0</v>
      </c>
      <c r="DV192" s="36">
        <v>0</v>
      </c>
      <c r="DW192" s="26">
        <v>0</v>
      </c>
      <c r="DX192" s="26">
        <v>0</v>
      </c>
      <c r="DY192" s="27">
        <v>0</v>
      </c>
      <c r="DZ192" s="36">
        <v>10</v>
      </c>
      <c r="EA192" s="26">
        <v>9677.0733333333337</v>
      </c>
      <c r="EB192" s="26">
        <v>9677.0733333333337</v>
      </c>
      <c r="EC192" s="27">
        <v>48385.366666666669</v>
      </c>
      <c r="ED192" s="36">
        <v>12</v>
      </c>
      <c r="EE192" s="26">
        <v>11612.488000000001</v>
      </c>
      <c r="EF192" s="26">
        <v>20321.86</v>
      </c>
      <c r="EG192" s="27">
        <v>37740.58</v>
      </c>
      <c r="EH192" s="36">
        <v>12</v>
      </c>
      <c r="EI192" s="26">
        <v>11612.488000000001</v>
      </c>
      <c r="EJ192" s="26">
        <v>31934.348000000002</v>
      </c>
      <c r="EK192" s="27">
        <v>26128.09</v>
      </c>
      <c r="EL192" s="36" cm="1">
        <f t="array" ref="EL192">+_xlfn.IFS(YEAR($A192)&gt;YEAR(EL$6),0,YEAR(EL$6)=YEAR($A192),13-MONTH($A192),AND(EK192&lt;$L192,YEAR(EL$6)=YEAR($B192)),IF(MONTH($B192)&lt;EK192/$M192,MONTH($B192),EK192/$M192),EK192&lt;$L192,EK192/$M192,YEAR(EL$6)=YEAR($B192),MONTH($B192),AND(YEAR(EL$6)&gt;YEAR($B192),NOT(ISBLANK($B192))),0,YEAR(EL$6)&gt;YEAR($A192),12,EL$6&lt;$A192,0,YEAR(EH$6)=YEAR($B192),0)</f>
        <v>12</v>
      </c>
      <c r="EM192" s="26">
        <f t="shared" si="18"/>
        <v>11612.488000000001</v>
      </c>
      <c r="EN192" s="26">
        <f t="shared" si="19"/>
        <v>43546.836000000003</v>
      </c>
      <c r="EO192" s="27">
        <f t="shared" si="20"/>
        <v>14515.6</v>
      </c>
      <c r="EP192" s="28">
        <f t="shared" si="21"/>
        <v>14.999989666297179</v>
      </c>
      <c r="EQ192" s="34">
        <f t="shared" si="22"/>
        <v>2903.1220000000003</v>
      </c>
      <c r="ES192" s="21">
        <f>IFERROR(IF(VLOOKUP(D192,'DIV CHANGE'!A:D,3,FALSE)="", E192, VLOOKUP(D192,'DIV CHANGE'!A:D,3,FALSE)), E192)</f>
        <v>1</v>
      </c>
      <c r="ET192" s="21" t="str">
        <f t="shared" si="23"/>
        <v>SAME</v>
      </c>
      <c r="EU192" s="29">
        <v>44637</v>
      </c>
    </row>
    <row r="193" spans="1:151" ht="12.75">
      <c r="A193" s="29">
        <v>45092</v>
      </c>
      <c r="B193" s="24"/>
      <c r="C193" s="35">
        <v>883</v>
      </c>
      <c r="D193" s="21" t="s">
        <v>401</v>
      </c>
      <c r="E193" s="21">
        <v>1</v>
      </c>
      <c r="F193" s="21" t="s">
        <v>100</v>
      </c>
      <c r="G193" s="21" t="s">
        <v>402</v>
      </c>
      <c r="H193" s="55">
        <v>23944.97</v>
      </c>
      <c r="I193" s="22">
        <v>5</v>
      </c>
      <c r="J193" s="25">
        <v>0</v>
      </c>
      <c r="K193" s="25">
        <v>0</v>
      </c>
      <c r="L193" s="25">
        <f t="shared" si="16"/>
        <v>4788.9940000000006</v>
      </c>
      <c r="M193" s="37">
        <f t="shared" si="17"/>
        <v>399.08283333333338</v>
      </c>
      <c r="N193" s="36">
        <v>0</v>
      </c>
      <c r="O193" s="26">
        <v>0</v>
      </c>
      <c r="P193" s="26">
        <v>0</v>
      </c>
      <c r="Q193" s="27">
        <v>0</v>
      </c>
      <c r="R193" s="36">
        <v>0</v>
      </c>
      <c r="S193" s="26">
        <v>0</v>
      </c>
      <c r="T193" s="26">
        <v>0</v>
      </c>
      <c r="U193" s="27">
        <v>0</v>
      </c>
      <c r="V193" s="36">
        <v>0</v>
      </c>
      <c r="W193" s="26">
        <v>0</v>
      </c>
      <c r="X193" s="26">
        <v>0</v>
      </c>
      <c r="Y193" s="27">
        <v>0</v>
      </c>
      <c r="Z193" s="36">
        <v>0</v>
      </c>
      <c r="AA193" s="26">
        <v>0</v>
      </c>
      <c r="AB193" s="26">
        <v>0</v>
      </c>
      <c r="AC193" s="27">
        <v>0</v>
      </c>
      <c r="AD193" s="36">
        <v>0</v>
      </c>
      <c r="AE193" s="26">
        <v>0</v>
      </c>
      <c r="AF193" s="26">
        <v>0</v>
      </c>
      <c r="AG193" s="27">
        <v>0</v>
      </c>
      <c r="AH193" s="36">
        <v>0</v>
      </c>
      <c r="AI193" s="26">
        <v>0</v>
      </c>
      <c r="AJ193" s="26">
        <v>0</v>
      </c>
      <c r="AK193" s="27">
        <v>0</v>
      </c>
      <c r="AL193" s="36">
        <v>0</v>
      </c>
      <c r="AM193" s="26">
        <v>0</v>
      </c>
      <c r="AN193" s="26">
        <v>0</v>
      </c>
      <c r="AO193" s="27">
        <v>0</v>
      </c>
      <c r="AP193" s="36">
        <v>0</v>
      </c>
      <c r="AQ193" s="26">
        <v>0</v>
      </c>
      <c r="AR193" s="26">
        <v>0</v>
      </c>
      <c r="AS193" s="27">
        <v>0</v>
      </c>
      <c r="AT193" s="36">
        <v>0</v>
      </c>
      <c r="AU193" s="26">
        <v>0</v>
      </c>
      <c r="AV193" s="26">
        <v>0</v>
      </c>
      <c r="AW193" s="27">
        <v>0</v>
      </c>
      <c r="AX193" s="36">
        <v>0</v>
      </c>
      <c r="AY193" s="26">
        <v>0</v>
      </c>
      <c r="AZ193" s="26">
        <v>0</v>
      </c>
      <c r="BA193" s="27">
        <v>0</v>
      </c>
      <c r="BB193" s="36">
        <v>0</v>
      </c>
      <c r="BC193" s="26">
        <v>0</v>
      </c>
      <c r="BD193" s="26">
        <v>0</v>
      </c>
      <c r="BE193" s="27">
        <v>0</v>
      </c>
      <c r="BF193" s="36">
        <v>0</v>
      </c>
      <c r="BG193" s="26">
        <v>0</v>
      </c>
      <c r="BH193" s="26">
        <v>0</v>
      </c>
      <c r="BI193" s="27">
        <v>0</v>
      </c>
      <c r="BJ193" s="36">
        <v>0</v>
      </c>
      <c r="BK193" s="26">
        <v>0</v>
      </c>
      <c r="BL193" s="26">
        <v>0</v>
      </c>
      <c r="BM193" s="27">
        <v>0</v>
      </c>
      <c r="BN193" s="36">
        <v>0</v>
      </c>
      <c r="BO193" s="26">
        <v>0</v>
      </c>
      <c r="BP193" s="26">
        <v>0</v>
      </c>
      <c r="BQ193" s="27">
        <v>0</v>
      </c>
      <c r="BR193" s="36">
        <v>0</v>
      </c>
      <c r="BS193" s="26">
        <v>0</v>
      </c>
      <c r="BT193" s="26">
        <v>0</v>
      </c>
      <c r="BU193" s="27">
        <v>0</v>
      </c>
      <c r="BV193" s="36">
        <v>0</v>
      </c>
      <c r="BW193" s="26">
        <v>0</v>
      </c>
      <c r="BX193" s="26">
        <v>0</v>
      </c>
      <c r="BY193" s="27">
        <v>0</v>
      </c>
      <c r="BZ193" s="36">
        <v>0</v>
      </c>
      <c r="CA193" s="26">
        <v>0</v>
      </c>
      <c r="CB193" s="26">
        <v>0</v>
      </c>
      <c r="CC193" s="27">
        <v>0</v>
      </c>
      <c r="CD193" s="36">
        <v>0</v>
      </c>
      <c r="CE193" s="26">
        <v>0</v>
      </c>
      <c r="CF193" s="26">
        <v>0</v>
      </c>
      <c r="CG193" s="27">
        <v>0</v>
      </c>
      <c r="CH193" s="36">
        <v>0</v>
      </c>
      <c r="CI193" s="26">
        <v>0</v>
      </c>
      <c r="CJ193" s="26">
        <v>0</v>
      </c>
      <c r="CK193" s="27">
        <v>0</v>
      </c>
      <c r="CL193" s="36">
        <v>0</v>
      </c>
      <c r="CM193" s="26">
        <v>0</v>
      </c>
      <c r="CN193" s="26">
        <v>0</v>
      </c>
      <c r="CO193" s="27">
        <v>0</v>
      </c>
      <c r="CP193" s="36">
        <v>0</v>
      </c>
      <c r="CQ193" s="26">
        <v>0</v>
      </c>
      <c r="CR193" s="26">
        <v>0</v>
      </c>
      <c r="CS193" s="27">
        <v>0</v>
      </c>
      <c r="CT193" s="36">
        <v>0</v>
      </c>
      <c r="CU193" s="26">
        <v>0</v>
      </c>
      <c r="CV193" s="26">
        <v>0</v>
      </c>
      <c r="CW193" s="27">
        <v>0</v>
      </c>
      <c r="CX193" s="36">
        <v>0</v>
      </c>
      <c r="CY193" s="26">
        <v>0</v>
      </c>
      <c r="CZ193" s="26">
        <v>0</v>
      </c>
      <c r="DA193" s="27">
        <v>0</v>
      </c>
      <c r="DB193" s="36">
        <v>0</v>
      </c>
      <c r="DC193" s="26">
        <v>0</v>
      </c>
      <c r="DD193" s="26">
        <v>0</v>
      </c>
      <c r="DE193" s="27">
        <v>0</v>
      </c>
      <c r="DF193" s="36">
        <v>0</v>
      </c>
      <c r="DG193" s="26">
        <v>0</v>
      </c>
      <c r="DH193" s="26">
        <v>0</v>
      </c>
      <c r="DI193" s="27">
        <v>0</v>
      </c>
      <c r="DJ193" s="36">
        <v>0</v>
      </c>
      <c r="DK193" s="26">
        <v>0</v>
      </c>
      <c r="DL193" s="26">
        <v>0</v>
      </c>
      <c r="DM193" s="27">
        <v>0</v>
      </c>
      <c r="DN193" s="36">
        <v>0</v>
      </c>
      <c r="DO193" s="26">
        <v>0</v>
      </c>
      <c r="DP193" s="26">
        <v>0</v>
      </c>
      <c r="DQ193" s="27">
        <v>0</v>
      </c>
      <c r="DR193" s="36">
        <v>0</v>
      </c>
      <c r="DS193" s="26">
        <v>0</v>
      </c>
      <c r="DT193" s="26">
        <v>0</v>
      </c>
      <c r="DU193" s="27">
        <v>0</v>
      </c>
      <c r="DV193" s="36">
        <v>0</v>
      </c>
      <c r="DW193" s="26">
        <v>0</v>
      </c>
      <c r="DX193" s="26">
        <v>0</v>
      </c>
      <c r="DY193" s="27">
        <v>0</v>
      </c>
      <c r="DZ193" s="36">
        <v>0</v>
      </c>
      <c r="EA193" s="26">
        <v>0</v>
      </c>
      <c r="EB193" s="26">
        <v>0</v>
      </c>
      <c r="EC193" s="27">
        <v>0</v>
      </c>
      <c r="ED193" s="36">
        <v>7</v>
      </c>
      <c r="EE193" s="26">
        <v>2793.5798333333337</v>
      </c>
      <c r="EF193" s="26">
        <v>2793.5798333333337</v>
      </c>
      <c r="EG193" s="27">
        <v>21151.390166666668</v>
      </c>
      <c r="EH193" s="36">
        <v>12</v>
      </c>
      <c r="EI193" s="26">
        <v>4788.9940000000006</v>
      </c>
      <c r="EJ193" s="26">
        <v>7582.5738333333338</v>
      </c>
      <c r="EK193" s="27">
        <v>16362.4</v>
      </c>
      <c r="EL193" s="36" cm="1">
        <f t="array" ref="EL193">+_xlfn.IFS(YEAR($A193)&gt;YEAR(EL$6),0,YEAR(EL$6)=YEAR($A193),13-MONTH($A193),AND(EK193&lt;$L193,YEAR(EL$6)=YEAR($B193)),IF(MONTH($B193)&lt;EK193/$M193,MONTH($B193),EK193/$M193),EK193&lt;$L193,EK193/$M193,YEAR(EL$6)=YEAR($B193),MONTH($B193),AND(YEAR(EL$6)&gt;YEAR($B193),NOT(ISBLANK($B193))),0,YEAR(EL$6)&gt;YEAR($A193),12,EL$6&lt;$A193,0,YEAR(EH$6)=YEAR($B193),0)</f>
        <v>12</v>
      </c>
      <c r="EM193" s="26">
        <f t="shared" si="18"/>
        <v>4788.9940000000006</v>
      </c>
      <c r="EN193" s="26">
        <f t="shared" si="19"/>
        <v>12371.567833333334</v>
      </c>
      <c r="EO193" s="27">
        <f t="shared" si="20"/>
        <v>11573.4</v>
      </c>
      <c r="EP193" s="28">
        <f t="shared" si="21"/>
        <v>28.999994570884819</v>
      </c>
      <c r="EQ193" s="34">
        <f t="shared" si="22"/>
        <v>1197.2485000000001</v>
      </c>
      <c r="ES193" s="21">
        <f>IFERROR(IF(VLOOKUP(D193,'DIV CHANGE'!A:D,3,FALSE)="", E193, VLOOKUP(D193,'DIV CHANGE'!A:D,3,FALSE)), E193)</f>
        <v>1</v>
      </c>
      <c r="ET193" s="21" t="str">
        <f t="shared" si="23"/>
        <v>SAME</v>
      </c>
      <c r="EU193" s="29">
        <v>45092</v>
      </c>
    </row>
    <row r="194" spans="1:151" ht="12.75">
      <c r="A194" s="29">
        <v>44985</v>
      </c>
      <c r="B194" s="24"/>
      <c r="C194" s="35">
        <v>787</v>
      </c>
      <c r="D194" s="21" t="s">
        <v>403</v>
      </c>
      <c r="E194" s="21">
        <v>1</v>
      </c>
      <c r="F194" s="21" t="s">
        <v>100</v>
      </c>
      <c r="G194" s="21" t="s">
        <v>404</v>
      </c>
      <c r="H194" s="55">
        <v>298602</v>
      </c>
      <c r="I194" s="22">
        <v>10</v>
      </c>
      <c r="J194" s="25">
        <v>75000</v>
      </c>
      <c r="K194" s="25">
        <v>0</v>
      </c>
      <c r="L194" s="25">
        <f t="shared" si="16"/>
        <v>22360.2</v>
      </c>
      <c r="M194" s="37">
        <f t="shared" si="17"/>
        <v>1863.3500000000001</v>
      </c>
      <c r="N194" s="36">
        <v>0</v>
      </c>
      <c r="O194" s="26">
        <v>0</v>
      </c>
      <c r="P194" s="26">
        <v>0</v>
      </c>
      <c r="Q194" s="27">
        <v>0</v>
      </c>
      <c r="R194" s="36">
        <v>0</v>
      </c>
      <c r="S194" s="26">
        <v>0</v>
      </c>
      <c r="T194" s="26">
        <v>0</v>
      </c>
      <c r="U194" s="27">
        <v>0</v>
      </c>
      <c r="V194" s="36">
        <v>0</v>
      </c>
      <c r="W194" s="26">
        <v>0</v>
      </c>
      <c r="X194" s="26">
        <v>0</v>
      </c>
      <c r="Y194" s="27">
        <v>0</v>
      </c>
      <c r="Z194" s="36">
        <v>0</v>
      </c>
      <c r="AA194" s="26">
        <v>0</v>
      </c>
      <c r="AB194" s="26">
        <v>0</v>
      </c>
      <c r="AC194" s="27">
        <v>0</v>
      </c>
      <c r="AD194" s="36">
        <v>0</v>
      </c>
      <c r="AE194" s="26">
        <v>0</v>
      </c>
      <c r="AF194" s="26">
        <v>0</v>
      </c>
      <c r="AG194" s="27">
        <v>0</v>
      </c>
      <c r="AH194" s="36">
        <v>0</v>
      </c>
      <c r="AI194" s="26">
        <v>0</v>
      </c>
      <c r="AJ194" s="26">
        <v>0</v>
      </c>
      <c r="AK194" s="27">
        <v>0</v>
      </c>
      <c r="AL194" s="36">
        <v>0</v>
      </c>
      <c r="AM194" s="26">
        <v>0</v>
      </c>
      <c r="AN194" s="26">
        <v>0</v>
      </c>
      <c r="AO194" s="27">
        <v>0</v>
      </c>
      <c r="AP194" s="36">
        <v>0</v>
      </c>
      <c r="AQ194" s="26">
        <v>0</v>
      </c>
      <c r="AR194" s="26">
        <v>0</v>
      </c>
      <c r="AS194" s="27">
        <v>0</v>
      </c>
      <c r="AT194" s="36">
        <v>0</v>
      </c>
      <c r="AU194" s="26">
        <v>0</v>
      </c>
      <c r="AV194" s="26">
        <v>0</v>
      </c>
      <c r="AW194" s="27">
        <v>0</v>
      </c>
      <c r="AX194" s="36">
        <v>0</v>
      </c>
      <c r="AY194" s="26">
        <v>0</v>
      </c>
      <c r="AZ194" s="26">
        <v>0</v>
      </c>
      <c r="BA194" s="27">
        <v>0</v>
      </c>
      <c r="BB194" s="36">
        <v>0</v>
      </c>
      <c r="BC194" s="26">
        <v>0</v>
      </c>
      <c r="BD194" s="26">
        <v>0</v>
      </c>
      <c r="BE194" s="27">
        <v>0</v>
      </c>
      <c r="BF194" s="36">
        <v>0</v>
      </c>
      <c r="BG194" s="26">
        <v>0</v>
      </c>
      <c r="BH194" s="26">
        <v>0</v>
      </c>
      <c r="BI194" s="27">
        <v>0</v>
      </c>
      <c r="BJ194" s="36">
        <v>0</v>
      </c>
      <c r="BK194" s="26">
        <v>0</v>
      </c>
      <c r="BL194" s="26">
        <v>0</v>
      </c>
      <c r="BM194" s="27">
        <v>0</v>
      </c>
      <c r="BN194" s="36">
        <v>0</v>
      </c>
      <c r="BO194" s="26">
        <v>0</v>
      </c>
      <c r="BP194" s="26">
        <v>0</v>
      </c>
      <c r="BQ194" s="27">
        <v>0</v>
      </c>
      <c r="BR194" s="36">
        <v>0</v>
      </c>
      <c r="BS194" s="26">
        <v>0</v>
      </c>
      <c r="BT194" s="26">
        <v>0</v>
      </c>
      <c r="BU194" s="27">
        <v>0</v>
      </c>
      <c r="BV194" s="36">
        <v>0</v>
      </c>
      <c r="BW194" s="26">
        <v>0</v>
      </c>
      <c r="BX194" s="26">
        <v>0</v>
      </c>
      <c r="BY194" s="27">
        <v>0</v>
      </c>
      <c r="BZ194" s="36">
        <v>0</v>
      </c>
      <c r="CA194" s="26">
        <v>0</v>
      </c>
      <c r="CB194" s="26">
        <v>0</v>
      </c>
      <c r="CC194" s="27">
        <v>0</v>
      </c>
      <c r="CD194" s="36">
        <v>0</v>
      </c>
      <c r="CE194" s="26">
        <v>0</v>
      </c>
      <c r="CF194" s="26">
        <v>0</v>
      </c>
      <c r="CG194" s="27">
        <v>0</v>
      </c>
      <c r="CH194" s="36">
        <v>0</v>
      </c>
      <c r="CI194" s="26">
        <v>0</v>
      </c>
      <c r="CJ194" s="26">
        <v>0</v>
      </c>
      <c r="CK194" s="27">
        <v>0</v>
      </c>
      <c r="CL194" s="36">
        <v>0</v>
      </c>
      <c r="CM194" s="26">
        <v>0</v>
      </c>
      <c r="CN194" s="26">
        <v>0</v>
      </c>
      <c r="CO194" s="27">
        <v>0</v>
      </c>
      <c r="CP194" s="36">
        <v>0</v>
      </c>
      <c r="CQ194" s="26">
        <v>0</v>
      </c>
      <c r="CR194" s="26">
        <v>0</v>
      </c>
      <c r="CS194" s="27">
        <v>0</v>
      </c>
      <c r="CT194" s="36">
        <v>0</v>
      </c>
      <c r="CU194" s="26">
        <v>0</v>
      </c>
      <c r="CV194" s="26">
        <v>0</v>
      </c>
      <c r="CW194" s="27">
        <v>0</v>
      </c>
      <c r="CX194" s="36">
        <v>0</v>
      </c>
      <c r="CY194" s="26">
        <v>0</v>
      </c>
      <c r="CZ194" s="26">
        <v>0</v>
      </c>
      <c r="DA194" s="27">
        <v>0</v>
      </c>
      <c r="DB194" s="36">
        <v>0</v>
      </c>
      <c r="DC194" s="26">
        <v>0</v>
      </c>
      <c r="DD194" s="26">
        <v>0</v>
      </c>
      <c r="DE194" s="27">
        <v>0</v>
      </c>
      <c r="DF194" s="36">
        <v>0</v>
      </c>
      <c r="DG194" s="26">
        <v>0</v>
      </c>
      <c r="DH194" s="26">
        <v>0</v>
      </c>
      <c r="DI194" s="27">
        <v>0</v>
      </c>
      <c r="DJ194" s="36">
        <v>0</v>
      </c>
      <c r="DK194" s="26">
        <v>0</v>
      </c>
      <c r="DL194" s="26">
        <v>0</v>
      </c>
      <c r="DM194" s="27">
        <v>0</v>
      </c>
      <c r="DN194" s="36">
        <v>0</v>
      </c>
      <c r="DO194" s="26">
        <v>0</v>
      </c>
      <c r="DP194" s="26">
        <v>0</v>
      </c>
      <c r="DQ194" s="27">
        <v>0</v>
      </c>
      <c r="DR194" s="36">
        <v>0</v>
      </c>
      <c r="DS194" s="26">
        <v>0</v>
      </c>
      <c r="DT194" s="26">
        <v>0</v>
      </c>
      <c r="DU194" s="27">
        <v>0</v>
      </c>
      <c r="DV194" s="36">
        <v>0</v>
      </c>
      <c r="DW194" s="26">
        <v>0</v>
      </c>
      <c r="DX194" s="26">
        <v>0</v>
      </c>
      <c r="DY194" s="27">
        <v>0</v>
      </c>
      <c r="DZ194" s="36">
        <v>0</v>
      </c>
      <c r="EA194" s="26">
        <v>0</v>
      </c>
      <c r="EB194" s="26">
        <v>0</v>
      </c>
      <c r="EC194" s="27">
        <v>0</v>
      </c>
      <c r="ED194" s="36">
        <v>10</v>
      </c>
      <c r="EE194" s="26">
        <v>18633.500000000004</v>
      </c>
      <c r="EF194" s="26">
        <v>18633.5</v>
      </c>
      <c r="EG194" s="27">
        <v>204968.5</v>
      </c>
      <c r="EH194" s="36">
        <v>12</v>
      </c>
      <c r="EI194" s="26">
        <v>22360.2</v>
      </c>
      <c r="EJ194" s="26">
        <v>40993.699999999997</v>
      </c>
      <c r="EK194" s="27">
        <v>182608.3</v>
      </c>
      <c r="EL194" s="36" cm="1">
        <f t="array" ref="EL194">+_xlfn.IFS(YEAR($A194)&gt;YEAR(EL$6),0,YEAR(EL$6)=YEAR($A194),13-MONTH($A194),AND(EK194&lt;$L194,YEAR(EL$6)=YEAR($B194)),IF(MONTH($B194)&lt;EK194/$M194,MONTH($B194),EK194/$M194),EK194&lt;$L194,EK194/$M194,YEAR(EL$6)=YEAR($B194),MONTH($B194),AND(YEAR(EL$6)&gt;YEAR($B194),NOT(ISBLANK($B194))),0,YEAR(EL$6)&gt;YEAR($A194),12,EL$6&lt;$A194,0,YEAR(EH$6)=YEAR($B194),0)</f>
        <v>12</v>
      </c>
      <c r="EM194" s="26">
        <f t="shared" si="18"/>
        <v>22360.2</v>
      </c>
      <c r="EN194" s="26">
        <f t="shared" si="19"/>
        <v>63353.899999999994</v>
      </c>
      <c r="EO194" s="27">
        <f t="shared" si="20"/>
        <v>160248.1</v>
      </c>
      <c r="EP194" s="28">
        <f t="shared" si="21"/>
        <v>86</v>
      </c>
      <c r="EQ194" s="34">
        <f t="shared" si="22"/>
        <v>5590.05</v>
      </c>
      <c r="ES194" s="21">
        <f>IFERROR(IF(VLOOKUP(D194,'DIV CHANGE'!A:D,3,FALSE)="", E194, VLOOKUP(D194,'DIV CHANGE'!A:D,3,FALSE)), E194)</f>
        <v>1</v>
      </c>
      <c r="ET194" s="21" t="str">
        <f t="shared" si="23"/>
        <v>SAME</v>
      </c>
      <c r="EU194" s="29">
        <v>44985</v>
      </c>
    </row>
    <row r="195" spans="1:151" ht="12.75">
      <c r="A195" s="29">
        <v>45108</v>
      </c>
      <c r="B195" s="24"/>
      <c r="C195" s="35">
        <v>836</v>
      </c>
      <c r="D195" s="21" t="s">
        <v>405</v>
      </c>
      <c r="E195" s="21">
        <v>1</v>
      </c>
      <c r="F195" s="21" t="s">
        <v>100</v>
      </c>
      <c r="G195" s="21" t="s">
        <v>406</v>
      </c>
      <c r="H195" s="55">
        <v>24319.88</v>
      </c>
      <c r="I195" s="22">
        <v>5</v>
      </c>
      <c r="J195" s="25">
        <v>0</v>
      </c>
      <c r="K195" s="25">
        <v>0</v>
      </c>
      <c r="L195" s="25">
        <f t="shared" si="16"/>
        <v>4863.9760000000006</v>
      </c>
      <c r="M195" s="37">
        <f t="shared" si="17"/>
        <v>405.33133333333336</v>
      </c>
      <c r="N195" s="36">
        <v>0</v>
      </c>
      <c r="O195" s="26">
        <v>0</v>
      </c>
      <c r="P195" s="26">
        <v>0</v>
      </c>
      <c r="Q195" s="27">
        <v>0</v>
      </c>
      <c r="R195" s="36">
        <v>0</v>
      </c>
      <c r="S195" s="26">
        <v>0</v>
      </c>
      <c r="T195" s="26">
        <v>0</v>
      </c>
      <c r="U195" s="27">
        <v>0</v>
      </c>
      <c r="V195" s="36">
        <v>0</v>
      </c>
      <c r="W195" s="26">
        <v>0</v>
      </c>
      <c r="X195" s="26">
        <v>0</v>
      </c>
      <c r="Y195" s="27">
        <v>0</v>
      </c>
      <c r="Z195" s="36">
        <v>0</v>
      </c>
      <c r="AA195" s="26">
        <v>0</v>
      </c>
      <c r="AB195" s="26">
        <v>0</v>
      </c>
      <c r="AC195" s="27">
        <v>0</v>
      </c>
      <c r="AD195" s="36">
        <v>0</v>
      </c>
      <c r="AE195" s="26">
        <v>0</v>
      </c>
      <c r="AF195" s="26">
        <v>0</v>
      </c>
      <c r="AG195" s="27">
        <v>0</v>
      </c>
      <c r="AH195" s="36">
        <v>0</v>
      </c>
      <c r="AI195" s="26">
        <v>0</v>
      </c>
      <c r="AJ195" s="26">
        <v>0</v>
      </c>
      <c r="AK195" s="27">
        <v>0</v>
      </c>
      <c r="AL195" s="36">
        <v>0</v>
      </c>
      <c r="AM195" s="26">
        <v>0</v>
      </c>
      <c r="AN195" s="26">
        <v>0</v>
      </c>
      <c r="AO195" s="27">
        <v>0</v>
      </c>
      <c r="AP195" s="36">
        <v>0</v>
      </c>
      <c r="AQ195" s="26">
        <v>0</v>
      </c>
      <c r="AR195" s="26">
        <v>0</v>
      </c>
      <c r="AS195" s="27">
        <v>0</v>
      </c>
      <c r="AT195" s="36">
        <v>0</v>
      </c>
      <c r="AU195" s="26">
        <v>0</v>
      </c>
      <c r="AV195" s="26">
        <v>0</v>
      </c>
      <c r="AW195" s="27">
        <v>0</v>
      </c>
      <c r="AX195" s="36">
        <v>0</v>
      </c>
      <c r="AY195" s="26">
        <v>0</v>
      </c>
      <c r="AZ195" s="26">
        <v>0</v>
      </c>
      <c r="BA195" s="27">
        <v>0</v>
      </c>
      <c r="BB195" s="36">
        <v>0</v>
      </c>
      <c r="BC195" s="26">
        <v>0</v>
      </c>
      <c r="BD195" s="26">
        <v>0</v>
      </c>
      <c r="BE195" s="27">
        <v>0</v>
      </c>
      <c r="BF195" s="36">
        <v>0</v>
      </c>
      <c r="BG195" s="26">
        <v>0</v>
      </c>
      <c r="BH195" s="26">
        <v>0</v>
      </c>
      <c r="BI195" s="27">
        <v>0</v>
      </c>
      <c r="BJ195" s="36">
        <v>0</v>
      </c>
      <c r="BK195" s="26">
        <v>0</v>
      </c>
      <c r="BL195" s="26">
        <v>0</v>
      </c>
      <c r="BM195" s="27">
        <v>0</v>
      </c>
      <c r="BN195" s="36">
        <v>0</v>
      </c>
      <c r="BO195" s="26">
        <v>0</v>
      </c>
      <c r="BP195" s="26">
        <v>0</v>
      </c>
      <c r="BQ195" s="27">
        <v>0</v>
      </c>
      <c r="BR195" s="36">
        <v>0</v>
      </c>
      <c r="BS195" s="26">
        <v>0</v>
      </c>
      <c r="BT195" s="26">
        <v>0</v>
      </c>
      <c r="BU195" s="27">
        <v>0</v>
      </c>
      <c r="BV195" s="36">
        <v>0</v>
      </c>
      <c r="BW195" s="26">
        <v>0</v>
      </c>
      <c r="BX195" s="26">
        <v>0</v>
      </c>
      <c r="BY195" s="27">
        <v>0</v>
      </c>
      <c r="BZ195" s="36">
        <v>0</v>
      </c>
      <c r="CA195" s="26">
        <v>0</v>
      </c>
      <c r="CB195" s="26">
        <v>0</v>
      </c>
      <c r="CC195" s="27">
        <v>0</v>
      </c>
      <c r="CD195" s="36">
        <v>0</v>
      </c>
      <c r="CE195" s="26">
        <v>0</v>
      </c>
      <c r="CF195" s="26">
        <v>0</v>
      </c>
      <c r="CG195" s="27">
        <v>0</v>
      </c>
      <c r="CH195" s="36">
        <v>0</v>
      </c>
      <c r="CI195" s="26">
        <v>0</v>
      </c>
      <c r="CJ195" s="26">
        <v>0</v>
      </c>
      <c r="CK195" s="27">
        <v>0</v>
      </c>
      <c r="CL195" s="36">
        <v>0</v>
      </c>
      <c r="CM195" s="26">
        <v>0</v>
      </c>
      <c r="CN195" s="26">
        <v>0</v>
      </c>
      <c r="CO195" s="27">
        <v>0</v>
      </c>
      <c r="CP195" s="36">
        <v>0</v>
      </c>
      <c r="CQ195" s="26">
        <v>0</v>
      </c>
      <c r="CR195" s="26">
        <v>0</v>
      </c>
      <c r="CS195" s="27">
        <v>0</v>
      </c>
      <c r="CT195" s="36">
        <v>0</v>
      </c>
      <c r="CU195" s="26">
        <v>0</v>
      </c>
      <c r="CV195" s="26">
        <v>0</v>
      </c>
      <c r="CW195" s="27">
        <v>0</v>
      </c>
      <c r="CX195" s="36">
        <v>0</v>
      </c>
      <c r="CY195" s="26">
        <v>0</v>
      </c>
      <c r="CZ195" s="26">
        <v>0</v>
      </c>
      <c r="DA195" s="27">
        <v>0</v>
      </c>
      <c r="DB195" s="36">
        <v>0</v>
      </c>
      <c r="DC195" s="26">
        <v>0</v>
      </c>
      <c r="DD195" s="26">
        <v>0</v>
      </c>
      <c r="DE195" s="27">
        <v>0</v>
      </c>
      <c r="DF195" s="36">
        <v>0</v>
      </c>
      <c r="DG195" s="26">
        <v>0</v>
      </c>
      <c r="DH195" s="26">
        <v>0</v>
      </c>
      <c r="DI195" s="27">
        <v>0</v>
      </c>
      <c r="DJ195" s="36">
        <v>0</v>
      </c>
      <c r="DK195" s="26">
        <v>0</v>
      </c>
      <c r="DL195" s="26">
        <v>0</v>
      </c>
      <c r="DM195" s="27">
        <v>0</v>
      </c>
      <c r="DN195" s="36">
        <v>0</v>
      </c>
      <c r="DO195" s="26">
        <v>0</v>
      </c>
      <c r="DP195" s="26">
        <v>0</v>
      </c>
      <c r="DQ195" s="27">
        <v>0</v>
      </c>
      <c r="DR195" s="36">
        <v>0</v>
      </c>
      <c r="DS195" s="26">
        <v>0</v>
      </c>
      <c r="DT195" s="26">
        <v>0</v>
      </c>
      <c r="DU195" s="27">
        <v>0</v>
      </c>
      <c r="DV195" s="36">
        <v>0</v>
      </c>
      <c r="DW195" s="26">
        <v>0</v>
      </c>
      <c r="DX195" s="26">
        <v>0</v>
      </c>
      <c r="DY195" s="27">
        <v>0</v>
      </c>
      <c r="DZ195" s="36">
        <v>0</v>
      </c>
      <c r="EA195" s="26">
        <v>0</v>
      </c>
      <c r="EB195" s="26">
        <v>0</v>
      </c>
      <c r="EC195" s="27">
        <v>0</v>
      </c>
      <c r="ED195" s="36">
        <v>6</v>
      </c>
      <c r="EE195" s="26">
        <v>2431.9880000000003</v>
      </c>
      <c r="EF195" s="26">
        <v>2431.9880000000003</v>
      </c>
      <c r="EG195" s="27">
        <v>21887.892</v>
      </c>
      <c r="EH195" s="36">
        <v>12</v>
      </c>
      <c r="EI195" s="26">
        <v>4863.9760000000006</v>
      </c>
      <c r="EJ195" s="26">
        <v>7295.9640000000009</v>
      </c>
      <c r="EK195" s="27">
        <v>17023.919999999998</v>
      </c>
      <c r="EL195" s="36" cm="1">
        <f t="array" ref="EL195">+_xlfn.IFS(YEAR($A195)&gt;YEAR(EL$6),0,YEAR(EL$6)=YEAR($A195),13-MONTH($A195),AND(EK195&lt;$L195,YEAR(EL$6)=YEAR($B195)),IF(MONTH($B195)&lt;EK195/$M195,MONTH($B195),EK195/$M195),EK195&lt;$L195,EK195/$M195,YEAR(EL$6)=YEAR($B195),MONTH($B195),AND(YEAR(EL$6)&gt;YEAR($B195),NOT(ISBLANK($B195))),0,YEAR(EL$6)&gt;YEAR($A195),12,EL$6&lt;$A195,0,YEAR(EH$6)=YEAR($B195),0)</f>
        <v>12</v>
      </c>
      <c r="EM195" s="26">
        <f t="shared" si="18"/>
        <v>4863.9760000000006</v>
      </c>
      <c r="EN195" s="26">
        <f t="shared" si="19"/>
        <v>12159.940000000002</v>
      </c>
      <c r="EO195" s="27">
        <f t="shared" si="20"/>
        <v>12159.94</v>
      </c>
      <c r="EP195" s="28">
        <f t="shared" si="21"/>
        <v>30</v>
      </c>
      <c r="EQ195" s="34">
        <f t="shared" si="22"/>
        <v>1215.9940000000001</v>
      </c>
      <c r="ES195" s="21">
        <f>IFERROR(IF(VLOOKUP(D195,'DIV CHANGE'!A:D,3,FALSE)="", E195, VLOOKUP(D195,'DIV CHANGE'!A:D,3,FALSE)), E195)</f>
        <v>1</v>
      </c>
      <c r="ET195" s="21" t="str">
        <f t="shared" si="23"/>
        <v>SAME</v>
      </c>
      <c r="EU195" s="29">
        <v>45108</v>
      </c>
    </row>
    <row r="196" spans="1:151" ht="12.75">
      <c r="A196" s="29">
        <v>45167</v>
      </c>
      <c r="C196" s="35">
        <v>843</v>
      </c>
      <c r="D196" s="21" t="s">
        <v>407</v>
      </c>
      <c r="E196" s="21">
        <v>1</v>
      </c>
      <c r="F196" s="21" t="s">
        <v>100</v>
      </c>
      <c r="G196" s="21" t="s">
        <v>408</v>
      </c>
      <c r="H196" s="55">
        <v>227900</v>
      </c>
      <c r="I196" s="22">
        <v>10</v>
      </c>
      <c r="J196" s="25">
        <v>75000</v>
      </c>
      <c r="K196" s="25">
        <v>0</v>
      </c>
      <c r="L196" s="25">
        <f t="shared" si="16"/>
        <v>15290</v>
      </c>
      <c r="M196" s="37">
        <f t="shared" si="17"/>
        <v>1274.1666666666667</v>
      </c>
      <c r="N196" s="36">
        <v>0</v>
      </c>
      <c r="O196" s="26">
        <v>0</v>
      </c>
      <c r="P196" s="26">
        <v>0</v>
      </c>
      <c r="Q196" s="27">
        <v>0</v>
      </c>
      <c r="R196" s="36">
        <v>0</v>
      </c>
      <c r="S196" s="26">
        <v>0</v>
      </c>
      <c r="T196" s="26">
        <v>0</v>
      </c>
      <c r="U196" s="27">
        <v>0</v>
      </c>
      <c r="V196" s="36">
        <v>0</v>
      </c>
      <c r="W196" s="26">
        <v>0</v>
      </c>
      <c r="X196" s="26">
        <v>0</v>
      </c>
      <c r="Y196" s="27">
        <v>0</v>
      </c>
      <c r="Z196" s="36">
        <v>0</v>
      </c>
      <c r="AA196" s="26">
        <v>0</v>
      </c>
      <c r="AB196" s="26">
        <v>0</v>
      </c>
      <c r="AC196" s="27">
        <v>0</v>
      </c>
      <c r="AD196" s="36">
        <v>0</v>
      </c>
      <c r="AE196" s="26">
        <v>0</v>
      </c>
      <c r="AF196" s="26">
        <v>0</v>
      </c>
      <c r="AG196" s="27">
        <v>0</v>
      </c>
      <c r="AH196" s="36">
        <v>0</v>
      </c>
      <c r="AI196" s="26">
        <v>0</v>
      </c>
      <c r="AJ196" s="26">
        <v>0</v>
      </c>
      <c r="AK196" s="27">
        <v>0</v>
      </c>
      <c r="AL196" s="36">
        <v>0</v>
      </c>
      <c r="AM196" s="26">
        <v>0</v>
      </c>
      <c r="AN196" s="26">
        <v>0</v>
      </c>
      <c r="AO196" s="27">
        <v>0</v>
      </c>
      <c r="AP196" s="36">
        <v>0</v>
      </c>
      <c r="AQ196" s="26">
        <v>0</v>
      </c>
      <c r="AR196" s="26">
        <v>0</v>
      </c>
      <c r="AS196" s="27">
        <v>0</v>
      </c>
      <c r="AT196" s="36">
        <v>0</v>
      </c>
      <c r="AU196" s="26">
        <v>0</v>
      </c>
      <c r="AV196" s="26">
        <v>0</v>
      </c>
      <c r="AW196" s="27">
        <v>0</v>
      </c>
      <c r="AX196" s="36">
        <v>0</v>
      </c>
      <c r="AY196" s="26">
        <v>0</v>
      </c>
      <c r="AZ196" s="26">
        <v>0</v>
      </c>
      <c r="BA196" s="27">
        <v>0</v>
      </c>
      <c r="BB196" s="36">
        <v>0</v>
      </c>
      <c r="BC196" s="26">
        <v>0</v>
      </c>
      <c r="BD196" s="26">
        <v>0</v>
      </c>
      <c r="BE196" s="27">
        <v>0</v>
      </c>
      <c r="BF196" s="36">
        <v>0</v>
      </c>
      <c r="BG196" s="26">
        <v>0</v>
      </c>
      <c r="BH196" s="26">
        <v>0</v>
      </c>
      <c r="BI196" s="27">
        <v>0</v>
      </c>
      <c r="BJ196" s="36">
        <v>0</v>
      </c>
      <c r="BK196" s="26">
        <v>0</v>
      </c>
      <c r="BL196" s="26">
        <v>0</v>
      </c>
      <c r="BM196" s="27">
        <v>0</v>
      </c>
      <c r="BN196" s="36">
        <v>0</v>
      </c>
      <c r="BO196" s="26">
        <v>0</v>
      </c>
      <c r="BP196" s="26">
        <v>0</v>
      </c>
      <c r="BQ196" s="27">
        <v>0</v>
      </c>
      <c r="BR196" s="36">
        <v>0</v>
      </c>
      <c r="BS196" s="26">
        <v>0</v>
      </c>
      <c r="BT196" s="26">
        <v>0</v>
      </c>
      <c r="BU196" s="27">
        <v>0</v>
      </c>
      <c r="BV196" s="36">
        <v>0</v>
      </c>
      <c r="BW196" s="26">
        <v>0</v>
      </c>
      <c r="BX196" s="26">
        <v>0</v>
      </c>
      <c r="BY196" s="27">
        <v>0</v>
      </c>
      <c r="BZ196" s="36">
        <v>0</v>
      </c>
      <c r="CA196" s="26">
        <v>0</v>
      </c>
      <c r="CB196" s="26">
        <v>0</v>
      </c>
      <c r="CC196" s="27">
        <v>0</v>
      </c>
      <c r="CD196" s="36">
        <v>0</v>
      </c>
      <c r="CE196" s="26">
        <v>0</v>
      </c>
      <c r="CF196" s="26">
        <v>0</v>
      </c>
      <c r="CG196" s="27">
        <v>0</v>
      </c>
      <c r="CH196" s="36">
        <v>0</v>
      </c>
      <c r="CI196" s="26">
        <v>0</v>
      </c>
      <c r="CJ196" s="26">
        <v>0</v>
      </c>
      <c r="CK196" s="27">
        <v>0</v>
      </c>
      <c r="CL196" s="36">
        <v>0</v>
      </c>
      <c r="CM196" s="26">
        <v>0</v>
      </c>
      <c r="CN196" s="26">
        <v>0</v>
      </c>
      <c r="CO196" s="27">
        <v>0</v>
      </c>
      <c r="CP196" s="36">
        <v>0</v>
      </c>
      <c r="CQ196" s="26">
        <v>0</v>
      </c>
      <c r="CR196" s="26">
        <v>0</v>
      </c>
      <c r="CS196" s="27">
        <v>0</v>
      </c>
      <c r="CT196" s="36">
        <v>0</v>
      </c>
      <c r="CU196" s="26">
        <v>0</v>
      </c>
      <c r="CV196" s="26">
        <v>0</v>
      </c>
      <c r="CW196" s="27">
        <v>0</v>
      </c>
      <c r="CX196" s="36">
        <v>0</v>
      </c>
      <c r="CY196" s="26">
        <v>0</v>
      </c>
      <c r="CZ196" s="26">
        <v>0</v>
      </c>
      <c r="DA196" s="27">
        <v>0</v>
      </c>
      <c r="DB196" s="36">
        <v>0</v>
      </c>
      <c r="DC196" s="26">
        <v>0</v>
      </c>
      <c r="DD196" s="26">
        <v>0</v>
      </c>
      <c r="DE196" s="27">
        <v>0</v>
      </c>
      <c r="DF196" s="36">
        <v>0</v>
      </c>
      <c r="DG196" s="26">
        <v>0</v>
      </c>
      <c r="DH196" s="26">
        <v>0</v>
      </c>
      <c r="DI196" s="27">
        <v>0</v>
      </c>
      <c r="DJ196" s="36">
        <v>0</v>
      </c>
      <c r="DK196" s="26">
        <v>0</v>
      </c>
      <c r="DL196" s="26">
        <v>0</v>
      </c>
      <c r="DM196" s="27">
        <v>0</v>
      </c>
      <c r="DN196" s="36">
        <v>0</v>
      </c>
      <c r="DO196" s="26">
        <v>0</v>
      </c>
      <c r="DP196" s="26">
        <v>0</v>
      </c>
      <c r="DQ196" s="27">
        <v>0</v>
      </c>
      <c r="DR196" s="36">
        <v>0</v>
      </c>
      <c r="DS196" s="26">
        <v>0</v>
      </c>
      <c r="DT196" s="26">
        <v>0</v>
      </c>
      <c r="DU196" s="27">
        <v>0</v>
      </c>
      <c r="DV196" s="36">
        <v>0</v>
      </c>
      <c r="DW196" s="26">
        <v>0</v>
      </c>
      <c r="DX196" s="26">
        <v>0</v>
      </c>
      <c r="DY196" s="27">
        <v>0</v>
      </c>
      <c r="DZ196" s="36">
        <v>0</v>
      </c>
      <c r="EA196" s="26">
        <v>0</v>
      </c>
      <c r="EB196" s="26">
        <v>0</v>
      </c>
      <c r="EC196" s="27">
        <v>0</v>
      </c>
      <c r="ED196" s="36">
        <v>4</v>
      </c>
      <c r="EE196" s="26">
        <v>5096.666666666667</v>
      </c>
      <c r="EF196" s="26">
        <v>5096.666666666667</v>
      </c>
      <c r="EG196" s="27">
        <v>147803.33333333331</v>
      </c>
      <c r="EH196" s="36">
        <v>12</v>
      </c>
      <c r="EI196" s="26">
        <v>15290</v>
      </c>
      <c r="EJ196" s="26">
        <v>20386.666666666668</v>
      </c>
      <c r="EK196" s="27">
        <v>132513.32999999999</v>
      </c>
      <c r="EL196" s="36" cm="1">
        <f t="array" ref="EL196">+_xlfn.IFS(YEAR($A196)&gt;YEAR(EL$6),0,YEAR(EL$6)=YEAR($A196),13-MONTH($A196),AND(EK196&lt;$L196,YEAR(EL$6)=YEAR($B196)),IF(MONTH($B196)&lt;EK196/$M196,MONTH($B196),EK196/$M196),EK196&lt;$L196,EK196/$M196,YEAR(EL$6)=YEAR($B196),MONTH($B196),AND(YEAR(EL$6)&gt;YEAR($B196),NOT(ISBLANK($B196))),0,YEAR(EL$6)&gt;YEAR($A196),12,EL$6&lt;$A196,0,YEAR(EH$6)=YEAR($B196),0)</f>
        <v>12</v>
      </c>
      <c r="EM196" s="26">
        <f t="shared" si="18"/>
        <v>15290</v>
      </c>
      <c r="EN196" s="26">
        <f t="shared" si="19"/>
        <v>35676.666666666672</v>
      </c>
      <c r="EO196" s="27">
        <f t="shared" si="20"/>
        <v>117223.33</v>
      </c>
      <c r="EP196" s="28">
        <f t="shared" si="21"/>
        <v>91.999997383911051</v>
      </c>
      <c r="EQ196" s="34">
        <f t="shared" si="22"/>
        <v>3822.5</v>
      </c>
      <c r="ES196" s="21">
        <f>IFERROR(IF(VLOOKUP(D196,'DIV CHANGE'!A:D,3,FALSE)="", E196, VLOOKUP(D196,'DIV CHANGE'!A:D,3,FALSE)), E196)</f>
        <v>1</v>
      </c>
      <c r="ET196" s="21" t="str">
        <f t="shared" si="23"/>
        <v>SAME</v>
      </c>
      <c r="EU196" s="29">
        <v>45167</v>
      </c>
    </row>
    <row r="197" spans="1:151" ht="12.75">
      <c r="A197" s="29">
        <v>45401</v>
      </c>
      <c r="B197" s="24"/>
      <c r="C197" s="77"/>
      <c r="D197" s="21" t="s">
        <v>409</v>
      </c>
      <c r="E197" s="21">
        <v>1</v>
      </c>
      <c r="F197" s="21" t="s">
        <v>100</v>
      </c>
      <c r="G197" s="21" t="s">
        <v>410</v>
      </c>
      <c r="H197" s="55">
        <v>22175.599999999999</v>
      </c>
      <c r="I197" s="22">
        <v>10</v>
      </c>
      <c r="J197" s="56">
        <v>0</v>
      </c>
      <c r="K197" s="56">
        <v>0</v>
      </c>
      <c r="L197" s="25">
        <f t="shared" si="16"/>
        <v>2217.56</v>
      </c>
      <c r="M197" s="37">
        <f t="shared" si="17"/>
        <v>184.79666666666665</v>
      </c>
      <c r="N197" s="36">
        <v>0</v>
      </c>
      <c r="O197" s="26">
        <v>0</v>
      </c>
      <c r="P197" s="26">
        <v>0</v>
      </c>
      <c r="Q197" s="27">
        <v>0</v>
      </c>
      <c r="R197" s="36">
        <v>0</v>
      </c>
      <c r="S197" s="26">
        <v>0</v>
      </c>
      <c r="T197" s="26">
        <v>0</v>
      </c>
      <c r="U197" s="27">
        <v>0</v>
      </c>
      <c r="V197" s="36">
        <v>0</v>
      </c>
      <c r="W197" s="26">
        <v>0</v>
      </c>
      <c r="X197" s="26">
        <v>0</v>
      </c>
      <c r="Y197" s="27">
        <v>0</v>
      </c>
      <c r="Z197" s="36">
        <v>0</v>
      </c>
      <c r="AA197" s="26">
        <v>0</v>
      </c>
      <c r="AB197" s="26">
        <v>0</v>
      </c>
      <c r="AC197" s="27">
        <v>0</v>
      </c>
      <c r="AD197" s="36">
        <v>0</v>
      </c>
      <c r="AE197" s="26">
        <v>0</v>
      </c>
      <c r="AF197" s="26">
        <v>0</v>
      </c>
      <c r="AG197" s="27">
        <v>0</v>
      </c>
      <c r="AH197" s="36">
        <v>0</v>
      </c>
      <c r="AI197" s="26">
        <v>0</v>
      </c>
      <c r="AJ197" s="26">
        <v>0</v>
      </c>
      <c r="AK197" s="27">
        <v>0</v>
      </c>
      <c r="AL197" s="36">
        <v>0</v>
      </c>
      <c r="AM197" s="26">
        <v>0</v>
      </c>
      <c r="AN197" s="26">
        <v>0</v>
      </c>
      <c r="AO197" s="27">
        <v>0</v>
      </c>
      <c r="AP197" s="36">
        <v>0</v>
      </c>
      <c r="AQ197" s="26">
        <v>0</v>
      </c>
      <c r="AR197" s="26">
        <v>0</v>
      </c>
      <c r="AS197" s="27">
        <v>0</v>
      </c>
      <c r="AT197" s="36">
        <v>0</v>
      </c>
      <c r="AU197" s="26">
        <v>0</v>
      </c>
      <c r="AV197" s="26">
        <v>0</v>
      </c>
      <c r="AW197" s="27">
        <v>0</v>
      </c>
      <c r="AX197" s="36">
        <v>0</v>
      </c>
      <c r="AY197" s="26">
        <v>0</v>
      </c>
      <c r="AZ197" s="26">
        <v>0</v>
      </c>
      <c r="BA197" s="27">
        <v>0</v>
      </c>
      <c r="BB197" s="36">
        <v>0</v>
      </c>
      <c r="BC197" s="26">
        <v>0</v>
      </c>
      <c r="BD197" s="26">
        <v>0</v>
      </c>
      <c r="BE197" s="27">
        <v>0</v>
      </c>
      <c r="BF197" s="36">
        <v>0</v>
      </c>
      <c r="BG197" s="26">
        <v>0</v>
      </c>
      <c r="BH197" s="26">
        <v>0</v>
      </c>
      <c r="BI197" s="27">
        <v>0</v>
      </c>
      <c r="BJ197" s="36">
        <v>0</v>
      </c>
      <c r="BK197" s="26">
        <v>0</v>
      </c>
      <c r="BL197" s="26">
        <v>0</v>
      </c>
      <c r="BM197" s="27">
        <v>0</v>
      </c>
      <c r="BN197" s="36">
        <v>0</v>
      </c>
      <c r="BO197" s="26">
        <v>0</v>
      </c>
      <c r="BP197" s="26">
        <v>0</v>
      </c>
      <c r="BQ197" s="27">
        <v>0</v>
      </c>
      <c r="BR197" s="36">
        <v>0</v>
      </c>
      <c r="BS197" s="26">
        <v>0</v>
      </c>
      <c r="BT197" s="26">
        <v>0</v>
      </c>
      <c r="BU197" s="27">
        <v>0</v>
      </c>
      <c r="BV197" s="36">
        <v>0</v>
      </c>
      <c r="BW197" s="26">
        <v>0</v>
      </c>
      <c r="BX197" s="26">
        <v>0</v>
      </c>
      <c r="BY197" s="27">
        <v>0</v>
      </c>
      <c r="BZ197" s="36">
        <v>0</v>
      </c>
      <c r="CA197" s="26">
        <v>0</v>
      </c>
      <c r="CB197" s="26">
        <v>0</v>
      </c>
      <c r="CC197" s="27">
        <v>0</v>
      </c>
      <c r="CD197" s="36">
        <v>0</v>
      </c>
      <c r="CE197" s="26">
        <v>0</v>
      </c>
      <c r="CF197" s="26">
        <v>0</v>
      </c>
      <c r="CG197" s="27">
        <v>0</v>
      </c>
      <c r="CH197" s="36">
        <v>0</v>
      </c>
      <c r="CI197" s="26">
        <v>0</v>
      </c>
      <c r="CJ197" s="26">
        <v>0</v>
      </c>
      <c r="CK197" s="27">
        <v>0</v>
      </c>
      <c r="CL197" s="36">
        <v>0</v>
      </c>
      <c r="CM197" s="26">
        <v>0</v>
      </c>
      <c r="CN197" s="26">
        <v>0</v>
      </c>
      <c r="CO197" s="27">
        <v>0</v>
      </c>
      <c r="CP197" s="36">
        <v>0</v>
      </c>
      <c r="CQ197" s="26">
        <v>0</v>
      </c>
      <c r="CR197" s="26">
        <v>0</v>
      </c>
      <c r="CS197" s="27">
        <v>0</v>
      </c>
      <c r="CT197" s="36">
        <v>0</v>
      </c>
      <c r="CU197" s="26">
        <v>0</v>
      </c>
      <c r="CV197" s="26">
        <v>0</v>
      </c>
      <c r="CW197" s="27">
        <v>0</v>
      </c>
      <c r="CX197" s="36">
        <v>0</v>
      </c>
      <c r="CY197" s="26">
        <v>0</v>
      </c>
      <c r="CZ197" s="26">
        <v>0</v>
      </c>
      <c r="DA197" s="27">
        <v>0</v>
      </c>
      <c r="DB197" s="36">
        <v>0</v>
      </c>
      <c r="DC197" s="26">
        <v>0</v>
      </c>
      <c r="DD197" s="26">
        <v>0</v>
      </c>
      <c r="DE197" s="27">
        <v>0</v>
      </c>
      <c r="DF197" s="36">
        <v>0</v>
      </c>
      <c r="DG197" s="26">
        <v>0</v>
      </c>
      <c r="DH197" s="26">
        <v>0</v>
      </c>
      <c r="DI197" s="27">
        <v>0</v>
      </c>
      <c r="DJ197" s="36">
        <v>0</v>
      </c>
      <c r="DK197" s="26">
        <v>0</v>
      </c>
      <c r="DL197" s="26">
        <v>0</v>
      </c>
      <c r="DM197" s="27">
        <v>0</v>
      </c>
      <c r="DN197" s="36">
        <v>0</v>
      </c>
      <c r="DO197" s="26">
        <v>0</v>
      </c>
      <c r="DP197" s="26">
        <v>0</v>
      </c>
      <c r="DQ197" s="27">
        <v>0</v>
      </c>
      <c r="DR197" s="36">
        <v>0</v>
      </c>
      <c r="DS197" s="26">
        <v>0</v>
      </c>
      <c r="DT197" s="26">
        <v>0</v>
      </c>
      <c r="DU197" s="27">
        <v>0</v>
      </c>
      <c r="DV197" s="36">
        <v>0</v>
      </c>
      <c r="DW197" s="26">
        <v>0</v>
      </c>
      <c r="DX197" s="26">
        <v>0</v>
      </c>
      <c r="DY197" s="27">
        <v>0</v>
      </c>
      <c r="DZ197" s="36">
        <v>0</v>
      </c>
      <c r="EA197" s="26">
        <v>0</v>
      </c>
      <c r="EB197" s="26">
        <v>0</v>
      </c>
      <c r="EC197" s="27">
        <v>0</v>
      </c>
      <c r="ED197" s="36">
        <v>0</v>
      </c>
      <c r="EE197" s="26">
        <v>0</v>
      </c>
      <c r="EF197" s="26">
        <v>0</v>
      </c>
      <c r="EG197" s="27">
        <v>0</v>
      </c>
      <c r="EH197" s="36">
        <v>8</v>
      </c>
      <c r="EI197" s="26">
        <v>1478.3733333333332</v>
      </c>
      <c r="EJ197" s="26">
        <v>1478.3733333333332</v>
      </c>
      <c r="EK197" s="27">
        <v>20697.23</v>
      </c>
      <c r="EL197" s="36" cm="1">
        <f t="array" ref="EL197">+_xlfn.IFS(YEAR($A197)&gt;YEAR(EL$6),0,YEAR(EL$6)=YEAR($A197),13-MONTH($A197),AND(EK197&lt;$L197,YEAR(EL$6)=YEAR($B197)),IF(MONTH($B197)&lt;EK197/$M197,MONTH($B197),EK197/$M197),EK197&lt;$L197,EK197/$M197,YEAR(EL$6)=YEAR($B197),MONTH($B197),AND(YEAR(EL$6)&gt;YEAR($B197),NOT(ISBLANK($B197))),0,YEAR(EL$6)&gt;YEAR($A197),12,EL$6&lt;$A197,0,YEAR(EH$6)=YEAR($B197),0)</f>
        <v>12</v>
      </c>
      <c r="EM197" s="26">
        <f t="shared" si="18"/>
        <v>2217.56</v>
      </c>
      <c r="EN197" s="26">
        <f t="shared" si="19"/>
        <v>3695.9333333333334</v>
      </c>
      <c r="EO197" s="27">
        <f t="shared" si="20"/>
        <v>18479.669999999998</v>
      </c>
      <c r="EP197" s="28">
        <f t="shared" si="21"/>
        <v>100.00001803784339</v>
      </c>
      <c r="EQ197" s="34">
        <f t="shared" si="22"/>
        <v>554.39</v>
      </c>
      <c r="ES197" s="21">
        <f>IFERROR(IF(VLOOKUP(D197,'DIV CHANGE'!A:D,3,FALSE)="", E197, VLOOKUP(D197,'DIV CHANGE'!A:D,3,FALSE)), E197)</f>
        <v>1</v>
      </c>
      <c r="ET197" s="21" t="str">
        <f t="shared" si="23"/>
        <v>SAME</v>
      </c>
      <c r="EU197" s="24">
        <v>45401</v>
      </c>
    </row>
    <row r="198" spans="1:151" ht="12.75">
      <c r="A198" s="29">
        <v>45415</v>
      </c>
      <c r="B198" s="24"/>
      <c r="C198" s="77"/>
      <c r="D198" s="21" t="s">
        <v>411</v>
      </c>
      <c r="E198" s="21">
        <v>1</v>
      </c>
      <c r="F198" s="21" t="s">
        <v>100</v>
      </c>
      <c r="G198" s="21" t="s">
        <v>412</v>
      </c>
      <c r="H198" s="55">
        <v>111800</v>
      </c>
      <c r="I198" s="22">
        <v>10</v>
      </c>
      <c r="J198" s="56">
        <v>30000</v>
      </c>
      <c r="K198" s="56">
        <v>0</v>
      </c>
      <c r="L198" s="25">
        <f t="shared" si="16"/>
        <v>8180</v>
      </c>
      <c r="M198" s="37">
        <f t="shared" si="17"/>
        <v>681.66666666666663</v>
      </c>
      <c r="N198" s="36">
        <v>0</v>
      </c>
      <c r="O198" s="26">
        <v>0</v>
      </c>
      <c r="P198" s="26">
        <v>0</v>
      </c>
      <c r="Q198" s="27">
        <v>0</v>
      </c>
      <c r="R198" s="36">
        <v>0</v>
      </c>
      <c r="S198" s="26">
        <v>0</v>
      </c>
      <c r="T198" s="26">
        <v>0</v>
      </c>
      <c r="U198" s="27">
        <v>0</v>
      </c>
      <c r="V198" s="36">
        <v>0</v>
      </c>
      <c r="W198" s="26">
        <v>0</v>
      </c>
      <c r="X198" s="26">
        <v>0</v>
      </c>
      <c r="Y198" s="27">
        <v>0</v>
      </c>
      <c r="Z198" s="36">
        <v>0</v>
      </c>
      <c r="AA198" s="26">
        <v>0</v>
      </c>
      <c r="AB198" s="26">
        <v>0</v>
      </c>
      <c r="AC198" s="27">
        <v>0</v>
      </c>
      <c r="AD198" s="36">
        <v>0</v>
      </c>
      <c r="AE198" s="26">
        <v>0</v>
      </c>
      <c r="AF198" s="26">
        <v>0</v>
      </c>
      <c r="AG198" s="27">
        <v>0</v>
      </c>
      <c r="AH198" s="36">
        <v>0</v>
      </c>
      <c r="AI198" s="26">
        <v>0</v>
      </c>
      <c r="AJ198" s="26">
        <v>0</v>
      </c>
      <c r="AK198" s="27">
        <v>0</v>
      </c>
      <c r="AL198" s="36">
        <v>0</v>
      </c>
      <c r="AM198" s="26">
        <v>0</v>
      </c>
      <c r="AN198" s="26">
        <v>0</v>
      </c>
      <c r="AO198" s="27">
        <v>0</v>
      </c>
      <c r="AP198" s="36">
        <v>0</v>
      </c>
      <c r="AQ198" s="26">
        <v>0</v>
      </c>
      <c r="AR198" s="26">
        <v>0</v>
      </c>
      <c r="AS198" s="27">
        <v>0</v>
      </c>
      <c r="AT198" s="36">
        <v>0</v>
      </c>
      <c r="AU198" s="26">
        <v>0</v>
      </c>
      <c r="AV198" s="26">
        <v>0</v>
      </c>
      <c r="AW198" s="27">
        <v>0</v>
      </c>
      <c r="AX198" s="36">
        <v>0</v>
      </c>
      <c r="AY198" s="26">
        <v>0</v>
      </c>
      <c r="AZ198" s="26">
        <v>0</v>
      </c>
      <c r="BA198" s="27">
        <v>0</v>
      </c>
      <c r="BB198" s="36">
        <v>0</v>
      </c>
      <c r="BC198" s="26">
        <v>0</v>
      </c>
      <c r="BD198" s="26">
        <v>0</v>
      </c>
      <c r="BE198" s="27">
        <v>0</v>
      </c>
      <c r="BF198" s="36">
        <v>0</v>
      </c>
      <c r="BG198" s="26">
        <v>0</v>
      </c>
      <c r="BH198" s="26">
        <v>0</v>
      </c>
      <c r="BI198" s="27">
        <v>0</v>
      </c>
      <c r="BJ198" s="36">
        <v>0</v>
      </c>
      <c r="BK198" s="26">
        <v>0</v>
      </c>
      <c r="BL198" s="26">
        <v>0</v>
      </c>
      <c r="BM198" s="27">
        <v>0</v>
      </c>
      <c r="BN198" s="36">
        <v>0</v>
      </c>
      <c r="BO198" s="26">
        <v>0</v>
      </c>
      <c r="BP198" s="26">
        <v>0</v>
      </c>
      <c r="BQ198" s="27">
        <v>0</v>
      </c>
      <c r="BR198" s="36">
        <v>0</v>
      </c>
      <c r="BS198" s="26">
        <v>0</v>
      </c>
      <c r="BT198" s="26">
        <v>0</v>
      </c>
      <c r="BU198" s="27">
        <v>0</v>
      </c>
      <c r="BV198" s="36">
        <v>0</v>
      </c>
      <c r="BW198" s="26">
        <v>0</v>
      </c>
      <c r="BX198" s="26">
        <v>0</v>
      </c>
      <c r="BY198" s="27">
        <v>0</v>
      </c>
      <c r="BZ198" s="36">
        <v>0</v>
      </c>
      <c r="CA198" s="26">
        <v>0</v>
      </c>
      <c r="CB198" s="26">
        <v>0</v>
      </c>
      <c r="CC198" s="27">
        <v>0</v>
      </c>
      <c r="CD198" s="36">
        <v>0</v>
      </c>
      <c r="CE198" s="26">
        <v>0</v>
      </c>
      <c r="CF198" s="26">
        <v>0</v>
      </c>
      <c r="CG198" s="27">
        <v>0</v>
      </c>
      <c r="CH198" s="36">
        <v>0</v>
      </c>
      <c r="CI198" s="26">
        <v>0</v>
      </c>
      <c r="CJ198" s="26">
        <v>0</v>
      </c>
      <c r="CK198" s="27">
        <v>0</v>
      </c>
      <c r="CL198" s="36">
        <v>0</v>
      </c>
      <c r="CM198" s="26">
        <v>0</v>
      </c>
      <c r="CN198" s="26">
        <v>0</v>
      </c>
      <c r="CO198" s="27">
        <v>0</v>
      </c>
      <c r="CP198" s="36">
        <v>0</v>
      </c>
      <c r="CQ198" s="26">
        <v>0</v>
      </c>
      <c r="CR198" s="26">
        <v>0</v>
      </c>
      <c r="CS198" s="27">
        <v>0</v>
      </c>
      <c r="CT198" s="36">
        <v>0</v>
      </c>
      <c r="CU198" s="26">
        <v>0</v>
      </c>
      <c r="CV198" s="26">
        <v>0</v>
      </c>
      <c r="CW198" s="27">
        <v>0</v>
      </c>
      <c r="CX198" s="36">
        <v>0</v>
      </c>
      <c r="CY198" s="26">
        <v>0</v>
      </c>
      <c r="CZ198" s="26">
        <v>0</v>
      </c>
      <c r="DA198" s="27">
        <v>0</v>
      </c>
      <c r="DB198" s="36">
        <v>0</v>
      </c>
      <c r="DC198" s="26">
        <v>0</v>
      </c>
      <c r="DD198" s="26">
        <v>0</v>
      </c>
      <c r="DE198" s="27">
        <v>0</v>
      </c>
      <c r="DF198" s="36">
        <v>0</v>
      </c>
      <c r="DG198" s="26">
        <v>0</v>
      </c>
      <c r="DH198" s="26">
        <v>0</v>
      </c>
      <c r="DI198" s="27">
        <v>0</v>
      </c>
      <c r="DJ198" s="36">
        <v>0</v>
      </c>
      <c r="DK198" s="26">
        <v>0</v>
      </c>
      <c r="DL198" s="26">
        <v>0</v>
      </c>
      <c r="DM198" s="27">
        <v>0</v>
      </c>
      <c r="DN198" s="36">
        <v>0</v>
      </c>
      <c r="DO198" s="26">
        <v>0</v>
      </c>
      <c r="DP198" s="26">
        <v>0</v>
      </c>
      <c r="DQ198" s="27">
        <v>0</v>
      </c>
      <c r="DR198" s="36">
        <v>0</v>
      </c>
      <c r="DS198" s="26">
        <v>0</v>
      </c>
      <c r="DT198" s="26">
        <v>0</v>
      </c>
      <c r="DU198" s="27">
        <v>0</v>
      </c>
      <c r="DV198" s="36">
        <v>0</v>
      </c>
      <c r="DW198" s="26">
        <v>0</v>
      </c>
      <c r="DX198" s="26">
        <v>0</v>
      </c>
      <c r="DY198" s="27">
        <v>0</v>
      </c>
      <c r="DZ198" s="36">
        <v>0</v>
      </c>
      <c r="EA198" s="26">
        <v>0</v>
      </c>
      <c r="EB198" s="26">
        <v>0</v>
      </c>
      <c r="EC198" s="27">
        <v>0</v>
      </c>
      <c r="ED198" s="36">
        <v>0</v>
      </c>
      <c r="EE198" s="26">
        <v>0</v>
      </c>
      <c r="EF198" s="26">
        <v>0</v>
      </c>
      <c r="EG198" s="27">
        <v>0</v>
      </c>
      <c r="EH198" s="36">
        <v>8</v>
      </c>
      <c r="EI198" s="26">
        <v>5453.333333333333</v>
      </c>
      <c r="EJ198" s="26">
        <v>5453.333333333333</v>
      </c>
      <c r="EK198" s="27">
        <v>76346.67</v>
      </c>
      <c r="EL198" s="36" cm="1">
        <f t="array" ref="EL198">+_xlfn.IFS(YEAR($A198)&gt;YEAR(EL$6),0,YEAR(EL$6)=YEAR($A198),13-MONTH($A198),AND(EK198&lt;$L198,YEAR(EL$6)=YEAR($B198)),IF(MONTH($B198)&lt;EK198/$M198,MONTH($B198),EK198/$M198),EK198&lt;$L198,EK198/$M198,YEAR(EL$6)=YEAR($B198),MONTH($B198),AND(YEAR(EL$6)&gt;YEAR($B198),NOT(ISBLANK($B198))),0,YEAR(EL$6)&gt;YEAR($A198),12,EL$6&lt;$A198,0,YEAR(EH$6)=YEAR($B198),0)</f>
        <v>12</v>
      </c>
      <c r="EM198" s="26">
        <f t="shared" si="18"/>
        <v>8180</v>
      </c>
      <c r="EN198" s="26">
        <f t="shared" si="19"/>
        <v>13633.333333333332</v>
      </c>
      <c r="EO198" s="27">
        <f t="shared" si="20"/>
        <v>68166.67</v>
      </c>
      <c r="EP198" s="28">
        <f t="shared" si="21"/>
        <v>100.00000488997556</v>
      </c>
      <c r="EQ198" s="34">
        <f t="shared" si="22"/>
        <v>2045</v>
      </c>
      <c r="ES198" s="21">
        <f>IFERROR(IF(VLOOKUP(D198,'DIV CHANGE'!A:D,3,FALSE)="", E198, VLOOKUP(D198,'DIV CHANGE'!A:D,3,FALSE)), E198)</f>
        <v>1</v>
      </c>
      <c r="ET198" s="21" t="str">
        <f t="shared" si="23"/>
        <v>SAME</v>
      </c>
      <c r="EU198" s="24">
        <v>45415</v>
      </c>
    </row>
    <row r="199" spans="1:151" ht="12.75">
      <c r="A199" s="29">
        <v>45539</v>
      </c>
      <c r="C199" s="77"/>
      <c r="D199" s="21" t="s">
        <v>413</v>
      </c>
      <c r="E199" s="21">
        <v>1</v>
      </c>
      <c r="F199" s="21" t="s">
        <v>100</v>
      </c>
      <c r="G199" s="21" t="s">
        <v>414</v>
      </c>
      <c r="H199" s="55">
        <v>87132</v>
      </c>
      <c r="I199" s="22">
        <v>10</v>
      </c>
      <c r="J199" s="56">
        <v>20000</v>
      </c>
      <c r="K199" s="56">
        <v>0</v>
      </c>
      <c r="L199" s="25">
        <f t="shared" si="16"/>
        <v>6713.2</v>
      </c>
      <c r="M199" s="37">
        <f t="shared" si="17"/>
        <v>559.43333333333328</v>
      </c>
      <c r="N199" s="36"/>
      <c r="O199" s="26"/>
      <c r="P199" s="26"/>
      <c r="Q199" s="27"/>
      <c r="R199" s="36"/>
      <c r="S199" s="26"/>
      <c r="T199" s="26"/>
      <c r="U199" s="27"/>
      <c r="V199" s="36"/>
      <c r="W199" s="26"/>
      <c r="X199" s="26"/>
      <c r="Y199" s="27"/>
      <c r="Z199" s="36"/>
      <c r="AA199" s="26"/>
      <c r="AB199" s="26"/>
      <c r="AC199" s="27"/>
      <c r="AD199" s="36"/>
      <c r="AE199" s="26"/>
      <c r="AF199" s="26"/>
      <c r="AG199" s="27"/>
      <c r="AH199" s="36"/>
      <c r="AI199" s="26"/>
      <c r="AJ199" s="26"/>
      <c r="AK199" s="27"/>
      <c r="AL199" s="36"/>
      <c r="AM199" s="26"/>
      <c r="AN199" s="26"/>
      <c r="AO199" s="27"/>
      <c r="AP199" s="36"/>
      <c r="AQ199" s="26"/>
      <c r="AR199" s="26"/>
      <c r="AS199" s="27"/>
      <c r="AT199" s="36"/>
      <c r="AU199" s="26"/>
      <c r="AV199" s="26"/>
      <c r="AW199" s="27"/>
      <c r="AX199" s="36"/>
      <c r="AY199" s="26"/>
      <c r="AZ199" s="26"/>
      <c r="BA199" s="27"/>
      <c r="BB199" s="36"/>
      <c r="BC199" s="26"/>
      <c r="BD199" s="26"/>
      <c r="BE199" s="27"/>
      <c r="BF199" s="36"/>
      <c r="BG199" s="26"/>
      <c r="BH199" s="26"/>
      <c r="BI199" s="27"/>
      <c r="BJ199" s="36"/>
      <c r="BK199" s="26"/>
      <c r="BL199" s="26"/>
      <c r="BM199" s="27"/>
      <c r="BN199" s="36"/>
      <c r="BO199" s="26"/>
      <c r="BP199" s="26"/>
      <c r="BQ199" s="27"/>
      <c r="BR199" s="36"/>
      <c r="BS199" s="26"/>
      <c r="BT199" s="26"/>
      <c r="BU199" s="27"/>
      <c r="BV199" s="36"/>
      <c r="BW199" s="26"/>
      <c r="BX199" s="26"/>
      <c r="BY199" s="27"/>
      <c r="BZ199" s="36"/>
      <c r="CA199" s="26"/>
      <c r="CB199" s="26"/>
      <c r="CC199" s="27"/>
      <c r="CD199" s="36"/>
      <c r="CE199" s="26"/>
      <c r="CF199" s="26"/>
      <c r="CG199" s="27"/>
      <c r="CH199" s="36"/>
      <c r="CI199" s="26"/>
      <c r="CJ199" s="26"/>
      <c r="CK199" s="27"/>
      <c r="CL199" s="36"/>
      <c r="CM199" s="26"/>
      <c r="CN199" s="26"/>
      <c r="CO199" s="27"/>
      <c r="CP199" s="36"/>
      <c r="CQ199" s="26"/>
      <c r="CR199" s="26"/>
      <c r="CS199" s="27"/>
      <c r="CT199" s="36"/>
      <c r="CU199" s="26"/>
      <c r="CV199" s="26"/>
      <c r="CW199" s="27"/>
      <c r="CX199" s="36"/>
      <c r="CY199" s="26"/>
      <c r="CZ199" s="26"/>
      <c r="DA199" s="27"/>
      <c r="DB199" s="36"/>
      <c r="DC199" s="26"/>
      <c r="DD199" s="26"/>
      <c r="DE199" s="27"/>
      <c r="DF199" s="36"/>
      <c r="DG199" s="26"/>
      <c r="DH199" s="26"/>
      <c r="DI199" s="27"/>
      <c r="DJ199" s="36"/>
      <c r="DK199" s="26"/>
      <c r="DL199" s="26"/>
      <c r="DM199" s="27"/>
      <c r="DN199" s="36"/>
      <c r="DO199" s="26"/>
      <c r="DP199" s="26"/>
      <c r="DQ199" s="27"/>
      <c r="DR199" s="36"/>
      <c r="DS199" s="26"/>
      <c r="DT199" s="26"/>
      <c r="DU199" s="27"/>
      <c r="DV199" s="36"/>
      <c r="DW199" s="26"/>
      <c r="DX199" s="26"/>
      <c r="DY199" s="27"/>
      <c r="DZ199" s="36"/>
      <c r="EA199" s="26"/>
      <c r="EB199" s="26"/>
      <c r="EC199" s="27"/>
      <c r="ED199" s="36">
        <v>0</v>
      </c>
      <c r="EE199" s="26">
        <v>0</v>
      </c>
      <c r="EF199" s="26">
        <v>0</v>
      </c>
      <c r="EG199" s="27">
        <v>0</v>
      </c>
      <c r="EH199" s="36">
        <v>4</v>
      </c>
      <c r="EI199" s="26">
        <v>2237.7333333333331</v>
      </c>
      <c r="EJ199" s="26">
        <v>2237.7333333333331</v>
      </c>
      <c r="EK199" s="27">
        <v>64894.27</v>
      </c>
      <c r="EL199" s="36" cm="1">
        <f t="array" ref="EL199">+_xlfn.IFS(YEAR($A199)&gt;YEAR(EL$6),0,YEAR(EL$6)=YEAR($A199),13-MONTH($A199),AND(EK199&lt;$L199,YEAR(EL$6)=YEAR($B199)),IF(MONTH($B199)&lt;EK199/$M199,MONTH($B199),EK199/$M199),EK199&lt;$L199,EK199/$M199,YEAR(EL$6)=YEAR($B199),MONTH($B199),AND(YEAR(EL$6)&gt;YEAR($B199),NOT(ISBLANK($B199))),0,YEAR(EL$6)&gt;YEAR($A199),12,EL$6&lt;$A199,0,YEAR(EH$6)=YEAR($B199),0)</f>
        <v>12</v>
      </c>
      <c r="EM199" s="26">
        <f t="shared" si="18"/>
        <v>6713.1999999999989</v>
      </c>
      <c r="EN199" s="26">
        <f t="shared" si="19"/>
        <v>8950.9333333333325</v>
      </c>
      <c r="EO199" s="27">
        <f t="shared" si="20"/>
        <v>58181.07</v>
      </c>
      <c r="EP199" s="28">
        <f t="shared" si="21"/>
        <v>104.0000059584103</v>
      </c>
      <c r="EQ199" s="34">
        <f t="shared" si="22"/>
        <v>1678.2999999999997</v>
      </c>
      <c r="ES199" s="21">
        <f>IFERROR(IF(VLOOKUP(D199,'DIV CHANGE'!A:D,3,FALSE)="", E199, VLOOKUP(D199,'DIV CHANGE'!A:D,3,FALSE)), E199)</f>
        <v>1</v>
      </c>
      <c r="ET199" s="21" t="str">
        <f t="shared" si="23"/>
        <v>SAME</v>
      </c>
      <c r="EU199" s="29">
        <v>45539</v>
      </c>
    </row>
    <row r="200" spans="1:151" ht="12.75">
      <c r="A200" s="29">
        <v>45589</v>
      </c>
      <c r="C200" s="77"/>
      <c r="D200" s="21" t="s">
        <v>415</v>
      </c>
      <c r="E200" s="21">
        <v>1</v>
      </c>
      <c r="F200" s="21" t="s">
        <v>100</v>
      </c>
      <c r="G200" s="21" t="s">
        <v>416</v>
      </c>
      <c r="H200" s="55">
        <v>386053.07</v>
      </c>
      <c r="I200" s="22">
        <v>10</v>
      </c>
      <c r="J200" s="56">
        <v>50000</v>
      </c>
      <c r="K200" s="56">
        <v>0</v>
      </c>
      <c r="L200" s="25">
        <f t="shared" ref="L200:L263" si="24">IFERROR(($H200-$J200-$K200)/$I200,0)</f>
        <v>33605.307000000001</v>
      </c>
      <c r="M200" s="37">
        <f t="shared" ref="M200:M263" si="25">IFERROR($L200/12,0)</f>
        <v>2800.4422500000001</v>
      </c>
      <c r="N200" s="36"/>
      <c r="O200" s="26"/>
      <c r="P200" s="26"/>
      <c r="Q200" s="27"/>
      <c r="R200" s="36"/>
      <c r="S200" s="26"/>
      <c r="T200" s="26"/>
      <c r="U200" s="27"/>
      <c r="V200" s="36"/>
      <c r="W200" s="26"/>
      <c r="X200" s="26"/>
      <c r="Y200" s="27"/>
      <c r="Z200" s="36"/>
      <c r="AA200" s="26"/>
      <c r="AB200" s="26"/>
      <c r="AC200" s="27"/>
      <c r="AD200" s="36"/>
      <c r="AE200" s="26"/>
      <c r="AF200" s="26"/>
      <c r="AG200" s="27"/>
      <c r="AH200" s="36"/>
      <c r="AI200" s="26"/>
      <c r="AJ200" s="26"/>
      <c r="AK200" s="27"/>
      <c r="AL200" s="36"/>
      <c r="AM200" s="26"/>
      <c r="AN200" s="26"/>
      <c r="AO200" s="27"/>
      <c r="AP200" s="36"/>
      <c r="AQ200" s="26"/>
      <c r="AR200" s="26"/>
      <c r="AS200" s="27"/>
      <c r="AT200" s="36"/>
      <c r="AU200" s="26"/>
      <c r="AV200" s="26"/>
      <c r="AW200" s="27"/>
      <c r="AX200" s="36"/>
      <c r="AY200" s="26"/>
      <c r="AZ200" s="26"/>
      <c r="BA200" s="27"/>
      <c r="BB200" s="36"/>
      <c r="BC200" s="26"/>
      <c r="BD200" s="26"/>
      <c r="BE200" s="27"/>
      <c r="BF200" s="36"/>
      <c r="BG200" s="26"/>
      <c r="BH200" s="26"/>
      <c r="BI200" s="27"/>
      <c r="BJ200" s="36"/>
      <c r="BK200" s="26"/>
      <c r="BL200" s="26"/>
      <c r="BM200" s="27"/>
      <c r="BN200" s="36"/>
      <c r="BO200" s="26"/>
      <c r="BP200" s="26"/>
      <c r="BQ200" s="27"/>
      <c r="BR200" s="36"/>
      <c r="BS200" s="26"/>
      <c r="BT200" s="26"/>
      <c r="BU200" s="27"/>
      <c r="BV200" s="36"/>
      <c r="BW200" s="26"/>
      <c r="BX200" s="26"/>
      <c r="BY200" s="27"/>
      <c r="BZ200" s="36"/>
      <c r="CA200" s="26"/>
      <c r="CB200" s="26"/>
      <c r="CC200" s="27"/>
      <c r="CD200" s="36"/>
      <c r="CE200" s="26"/>
      <c r="CF200" s="26"/>
      <c r="CG200" s="27"/>
      <c r="CH200" s="36"/>
      <c r="CI200" s="26"/>
      <c r="CJ200" s="26"/>
      <c r="CK200" s="27"/>
      <c r="CL200" s="36"/>
      <c r="CM200" s="26"/>
      <c r="CN200" s="26"/>
      <c r="CO200" s="27"/>
      <c r="CP200" s="36"/>
      <c r="CQ200" s="26"/>
      <c r="CR200" s="26"/>
      <c r="CS200" s="27"/>
      <c r="CT200" s="36"/>
      <c r="CU200" s="26"/>
      <c r="CV200" s="26"/>
      <c r="CW200" s="27"/>
      <c r="CX200" s="36"/>
      <c r="CY200" s="26"/>
      <c r="CZ200" s="26"/>
      <c r="DA200" s="27"/>
      <c r="DB200" s="36"/>
      <c r="DC200" s="26"/>
      <c r="DD200" s="26"/>
      <c r="DE200" s="27"/>
      <c r="DF200" s="36"/>
      <c r="DG200" s="26"/>
      <c r="DH200" s="26"/>
      <c r="DI200" s="27"/>
      <c r="DJ200" s="36"/>
      <c r="DK200" s="26"/>
      <c r="DL200" s="26"/>
      <c r="DM200" s="27"/>
      <c r="DN200" s="36"/>
      <c r="DO200" s="26"/>
      <c r="DP200" s="26"/>
      <c r="DQ200" s="27"/>
      <c r="DR200" s="36"/>
      <c r="DS200" s="26"/>
      <c r="DT200" s="26"/>
      <c r="DU200" s="27"/>
      <c r="DV200" s="36"/>
      <c r="DW200" s="26"/>
      <c r="DX200" s="26"/>
      <c r="DY200" s="27"/>
      <c r="DZ200" s="36"/>
      <c r="EA200" s="26"/>
      <c r="EB200" s="26"/>
      <c r="EC200" s="27"/>
      <c r="ED200" s="36">
        <v>0</v>
      </c>
      <c r="EE200" s="26">
        <v>0</v>
      </c>
      <c r="EF200" s="26">
        <v>0</v>
      </c>
      <c r="EG200" s="27">
        <v>0</v>
      </c>
      <c r="EH200" s="36">
        <v>2</v>
      </c>
      <c r="EI200" s="26">
        <v>5600.8845000000001</v>
      </c>
      <c r="EJ200" s="26">
        <v>5600.8845000000001</v>
      </c>
      <c r="EK200" s="27">
        <v>330452.19</v>
      </c>
      <c r="EL200" s="36" cm="1">
        <f t="array" ref="EL200">+_xlfn.IFS(YEAR($A200)&gt;YEAR(EL$6),0,YEAR(EL$6)=YEAR($A200),13-MONTH($A200),AND(EK200&lt;$L200,YEAR(EL$6)=YEAR($B200)),IF(MONTH($B200)&lt;EK200/$M200,MONTH($B200),EK200/$M200),EK200&lt;$L200,EK200/$M200,YEAR(EL$6)=YEAR($B200),MONTH($B200),AND(YEAR(EL$6)&gt;YEAR($B200),NOT(ISBLANK($B200))),0,YEAR(EL$6)&gt;YEAR($A200),12,EL$6&lt;$A200,0,YEAR(EH$6)=YEAR($B200),0)</f>
        <v>12</v>
      </c>
      <c r="EM200" s="26">
        <f t="shared" ref="EM200:EM263" si="26">EL200*$M200</f>
        <v>33605.307000000001</v>
      </c>
      <c r="EN200" s="26">
        <f t="shared" ref="EN200:EN263" si="27">EM200+EJ200</f>
        <v>39206.191500000001</v>
      </c>
      <c r="EO200" s="27">
        <f t="shared" ref="EO200:EO263" si="28">ROUND(IF(YEAR(EL$6)&lt;YEAR($A200),0,($H200-$J200)-EN200),2)</f>
        <v>296846.88</v>
      </c>
      <c r="EP200" s="28">
        <f t="shared" ref="EP200:EP263" si="29">IFERROR(SUM(EO200/$M200),0)</f>
        <v>106.00000053562968</v>
      </c>
      <c r="EQ200" s="34">
        <f t="shared" ref="EQ200:EQ263" si="30">+IFERROR(IF(YEAR($D$4)=YEAR($A200),IF(MONTH($D$4)&gt;=MONTH($A200),IF(MONTH($D$4)-MONTH($A200)=0,1,MONTH($D$4)-MONTH($A200)+1)*$M200,0),IF(MONTH($D$4)&gt;EL200,EL200*$M200,MONTH($D$4)*$M200)),0)</f>
        <v>8401.3267500000002</v>
      </c>
      <c r="ES200" s="21">
        <f>IFERROR(IF(VLOOKUP(D200,'DIV CHANGE'!A:D,3,FALSE)="", E200, VLOOKUP(D200,'DIV CHANGE'!A:D,3,FALSE)), E200)</f>
        <v>1</v>
      </c>
      <c r="ET200" s="21" t="str">
        <f t="shared" ref="ET200:ET263" si="31">IF(E200=ES200, "SAME", "CHANGE")</f>
        <v>SAME</v>
      </c>
      <c r="EU200" s="29">
        <v>45566</v>
      </c>
    </row>
    <row r="201" spans="1:151" ht="12.75">
      <c r="A201" s="29">
        <v>45727</v>
      </c>
      <c r="C201" s="35"/>
      <c r="D201" s="21" t="s">
        <v>417</v>
      </c>
      <c r="E201" s="21">
        <v>2</v>
      </c>
      <c r="F201" s="21" t="s">
        <v>100</v>
      </c>
      <c r="G201" s="21" t="s">
        <v>418</v>
      </c>
      <c r="H201" s="23">
        <v>364268.3</v>
      </c>
      <c r="I201" s="22">
        <v>10</v>
      </c>
      <c r="J201" s="25">
        <v>50000</v>
      </c>
      <c r="K201" s="25">
        <v>0</v>
      </c>
      <c r="L201" s="25">
        <f t="shared" si="24"/>
        <v>31426.829999999998</v>
      </c>
      <c r="M201" s="37">
        <f t="shared" si="25"/>
        <v>2618.9024999999997</v>
      </c>
      <c r="N201" s="36"/>
      <c r="O201" s="26"/>
      <c r="P201" s="26"/>
      <c r="Q201" s="27"/>
      <c r="R201" s="36"/>
      <c r="S201" s="26"/>
      <c r="T201" s="26"/>
      <c r="U201" s="27"/>
      <c r="V201" s="36"/>
      <c r="W201" s="26"/>
      <c r="X201" s="26"/>
      <c r="Y201" s="27"/>
      <c r="Z201" s="36"/>
      <c r="AA201" s="26"/>
      <c r="AB201" s="26"/>
      <c r="AC201" s="27"/>
      <c r="AD201" s="36"/>
      <c r="AE201" s="26"/>
      <c r="AF201" s="26"/>
      <c r="AG201" s="27"/>
      <c r="AH201" s="36"/>
      <c r="AI201" s="26"/>
      <c r="AJ201" s="26"/>
      <c r="AK201" s="27"/>
      <c r="AL201" s="36"/>
      <c r="AM201" s="26"/>
      <c r="AN201" s="26"/>
      <c r="AO201" s="27"/>
      <c r="AP201" s="36"/>
      <c r="AQ201" s="26"/>
      <c r="AR201" s="26"/>
      <c r="AS201" s="27"/>
      <c r="AT201" s="36"/>
      <c r="AU201" s="26"/>
      <c r="AV201" s="26"/>
      <c r="AW201" s="27"/>
      <c r="AX201" s="36"/>
      <c r="AY201" s="26"/>
      <c r="AZ201" s="26"/>
      <c r="BA201" s="27"/>
      <c r="BB201" s="36"/>
      <c r="BC201" s="26"/>
      <c r="BD201" s="26"/>
      <c r="BE201" s="27"/>
      <c r="BF201" s="36"/>
      <c r="BG201" s="26"/>
      <c r="BH201" s="26"/>
      <c r="BI201" s="27"/>
      <c r="BJ201" s="36"/>
      <c r="BK201" s="26"/>
      <c r="BL201" s="26"/>
      <c r="BM201" s="27"/>
      <c r="BN201" s="36"/>
      <c r="BO201" s="26"/>
      <c r="BP201" s="26"/>
      <c r="BQ201" s="27"/>
      <c r="BR201" s="36"/>
      <c r="BS201" s="26"/>
      <c r="BT201" s="26"/>
      <c r="BU201" s="27"/>
      <c r="BV201" s="36"/>
      <c r="BW201" s="26"/>
      <c r="BX201" s="26"/>
      <c r="BY201" s="27"/>
      <c r="BZ201" s="36"/>
      <c r="CA201" s="26"/>
      <c r="CB201" s="26"/>
      <c r="CC201" s="27"/>
      <c r="CD201" s="36"/>
      <c r="CE201" s="26"/>
      <c r="CF201" s="26"/>
      <c r="CG201" s="27"/>
      <c r="CH201" s="36"/>
      <c r="CI201" s="26"/>
      <c r="CJ201" s="26"/>
      <c r="CK201" s="27"/>
      <c r="CL201" s="36"/>
      <c r="CM201" s="26"/>
      <c r="CN201" s="26"/>
      <c r="CO201" s="27"/>
      <c r="CP201" s="36"/>
      <c r="CQ201" s="26"/>
      <c r="CR201" s="26"/>
      <c r="CS201" s="27"/>
      <c r="CT201" s="36"/>
      <c r="CU201" s="26"/>
      <c r="CV201" s="26"/>
      <c r="CW201" s="27"/>
      <c r="CX201" s="36"/>
      <c r="CY201" s="26"/>
      <c r="CZ201" s="26"/>
      <c r="DA201" s="27"/>
      <c r="DB201" s="36"/>
      <c r="DC201" s="26"/>
      <c r="DD201" s="26"/>
      <c r="DE201" s="27"/>
      <c r="DF201" s="36"/>
      <c r="DG201" s="26"/>
      <c r="DH201" s="26"/>
      <c r="DI201" s="27"/>
      <c r="DJ201" s="36"/>
      <c r="DK201" s="26"/>
      <c r="DL201" s="26"/>
      <c r="DM201" s="27"/>
      <c r="DN201" s="36"/>
      <c r="DO201" s="26"/>
      <c r="DP201" s="26"/>
      <c r="DQ201" s="27"/>
      <c r="DR201" s="36"/>
      <c r="DS201" s="26"/>
      <c r="DT201" s="26"/>
      <c r="DU201" s="27"/>
      <c r="DV201" s="36"/>
      <c r="DW201" s="26"/>
      <c r="DX201" s="26"/>
      <c r="DY201" s="27"/>
      <c r="DZ201" s="36"/>
      <c r="EA201" s="26"/>
      <c r="EB201" s="26"/>
      <c r="EC201" s="27"/>
      <c r="ED201" s="36"/>
      <c r="EE201" s="26"/>
      <c r="EF201" s="26"/>
      <c r="EG201" s="27"/>
      <c r="EH201" s="36">
        <v>0</v>
      </c>
      <c r="EI201" s="26">
        <v>0</v>
      </c>
      <c r="EJ201" s="26">
        <v>0</v>
      </c>
      <c r="EK201" s="27">
        <v>0</v>
      </c>
      <c r="EL201" s="36" cm="1">
        <f t="array" ref="EL201">+_xlfn.IFS(YEAR($A201)&gt;YEAR(EL$6),0,YEAR(EL$6)=YEAR($A201),13-MONTH($A201),AND(EK201&lt;$L201,YEAR(EL$6)=YEAR($B201)),IF(MONTH($B201)&lt;EK201/$M201,MONTH($B201),EK201/$M201),EK201&lt;$L201,EK201/$M201,YEAR(EL$6)=YEAR($B201),MONTH($B201),AND(YEAR(EL$6)&gt;YEAR($B201),NOT(ISBLANK($B201))),0,YEAR(EL$6)&gt;YEAR($A201),12,EL$6&lt;$A201,0,YEAR(EH$6)=YEAR($B201),0)</f>
        <v>10</v>
      </c>
      <c r="EM201" s="26">
        <f t="shared" si="26"/>
        <v>26189.024999999998</v>
      </c>
      <c r="EN201" s="26">
        <f t="shared" si="27"/>
        <v>26189.024999999998</v>
      </c>
      <c r="EO201" s="27">
        <f t="shared" si="28"/>
        <v>288079.28000000003</v>
      </c>
      <c r="EP201" s="28">
        <f t="shared" si="29"/>
        <v>110.00000190919673</v>
      </c>
      <c r="EQ201" s="34">
        <f t="shared" si="30"/>
        <v>2618.9024999999997</v>
      </c>
      <c r="ES201" s="21">
        <f>IFERROR(IF(VLOOKUP(D201,'DIV CHANGE'!A:D,3,FALSE)="", E201, VLOOKUP(D201,'DIV CHANGE'!A:D,3,FALSE)), E201)</f>
        <v>2</v>
      </c>
      <c r="ET201" s="21" t="str">
        <f t="shared" si="31"/>
        <v>SAME</v>
      </c>
      <c r="EU201" s="29">
        <v>45727</v>
      </c>
    </row>
    <row r="202" spans="1:151" ht="12.75">
      <c r="A202" s="29">
        <v>45761</v>
      </c>
      <c r="C202" s="35"/>
      <c r="D202" s="21" t="s">
        <v>419</v>
      </c>
      <c r="E202" s="21">
        <v>1</v>
      </c>
      <c r="F202" s="21" t="s">
        <v>100</v>
      </c>
      <c r="G202" s="21" t="s">
        <v>420</v>
      </c>
      <c r="H202" s="23">
        <v>75940.740000000005</v>
      </c>
      <c r="I202" s="22">
        <v>10</v>
      </c>
      <c r="J202" s="25">
        <v>25000</v>
      </c>
      <c r="K202" s="25">
        <v>0</v>
      </c>
      <c r="L202" s="25">
        <f t="shared" si="24"/>
        <v>5094.0740000000005</v>
      </c>
      <c r="M202" s="37">
        <f t="shared" si="25"/>
        <v>424.50616666666673</v>
      </c>
      <c r="N202" s="36"/>
      <c r="O202" s="26"/>
      <c r="P202" s="26"/>
      <c r="Q202" s="27"/>
      <c r="R202" s="36"/>
      <c r="S202" s="26"/>
      <c r="T202" s="26"/>
      <c r="U202" s="27"/>
      <c r="V202" s="36"/>
      <c r="W202" s="26"/>
      <c r="X202" s="26"/>
      <c r="Y202" s="27"/>
      <c r="Z202" s="36"/>
      <c r="AA202" s="26"/>
      <c r="AB202" s="26"/>
      <c r="AC202" s="27"/>
      <c r="AD202" s="36"/>
      <c r="AE202" s="26"/>
      <c r="AF202" s="26"/>
      <c r="AG202" s="27"/>
      <c r="AH202" s="36"/>
      <c r="AI202" s="26"/>
      <c r="AJ202" s="26"/>
      <c r="AK202" s="27"/>
      <c r="AL202" s="36"/>
      <c r="AM202" s="26"/>
      <c r="AN202" s="26"/>
      <c r="AO202" s="27"/>
      <c r="AP202" s="36"/>
      <c r="AQ202" s="26"/>
      <c r="AR202" s="26"/>
      <c r="AS202" s="27"/>
      <c r="AT202" s="36"/>
      <c r="AU202" s="26"/>
      <c r="AV202" s="26"/>
      <c r="AW202" s="27"/>
      <c r="AX202" s="36"/>
      <c r="AY202" s="26"/>
      <c r="AZ202" s="26"/>
      <c r="BA202" s="27"/>
      <c r="BB202" s="36"/>
      <c r="BC202" s="26"/>
      <c r="BD202" s="26"/>
      <c r="BE202" s="27"/>
      <c r="BF202" s="36"/>
      <c r="BG202" s="26"/>
      <c r="BH202" s="26"/>
      <c r="BI202" s="27"/>
      <c r="BJ202" s="36"/>
      <c r="BK202" s="26"/>
      <c r="BL202" s="26"/>
      <c r="BM202" s="27"/>
      <c r="BN202" s="36"/>
      <c r="BO202" s="26"/>
      <c r="BP202" s="26"/>
      <c r="BQ202" s="27"/>
      <c r="BR202" s="36"/>
      <c r="BS202" s="26"/>
      <c r="BT202" s="26"/>
      <c r="BU202" s="27"/>
      <c r="BV202" s="36"/>
      <c r="BW202" s="26"/>
      <c r="BX202" s="26"/>
      <c r="BY202" s="27"/>
      <c r="BZ202" s="36"/>
      <c r="CA202" s="26"/>
      <c r="CB202" s="26"/>
      <c r="CC202" s="27"/>
      <c r="CD202" s="36"/>
      <c r="CE202" s="26"/>
      <c r="CF202" s="26"/>
      <c r="CG202" s="27"/>
      <c r="CH202" s="36"/>
      <c r="CI202" s="26"/>
      <c r="CJ202" s="26"/>
      <c r="CK202" s="27"/>
      <c r="CL202" s="36"/>
      <c r="CM202" s="26"/>
      <c r="CN202" s="26"/>
      <c r="CO202" s="27"/>
      <c r="CP202" s="36"/>
      <c r="CQ202" s="26"/>
      <c r="CR202" s="26"/>
      <c r="CS202" s="27"/>
      <c r="CT202" s="36"/>
      <c r="CU202" s="26"/>
      <c r="CV202" s="26"/>
      <c r="CW202" s="27"/>
      <c r="CX202" s="36"/>
      <c r="CY202" s="26"/>
      <c r="CZ202" s="26"/>
      <c r="DA202" s="27"/>
      <c r="DB202" s="36"/>
      <c r="DC202" s="26"/>
      <c r="DD202" s="26"/>
      <c r="DE202" s="27"/>
      <c r="DF202" s="36"/>
      <c r="DG202" s="26"/>
      <c r="DH202" s="26"/>
      <c r="DI202" s="27"/>
      <c r="DJ202" s="36"/>
      <c r="DK202" s="26"/>
      <c r="DL202" s="26"/>
      <c r="DM202" s="27"/>
      <c r="DN202" s="36"/>
      <c r="DO202" s="26"/>
      <c r="DP202" s="26"/>
      <c r="DQ202" s="27"/>
      <c r="DR202" s="36"/>
      <c r="DS202" s="26"/>
      <c r="DT202" s="26"/>
      <c r="DU202" s="27"/>
      <c r="DV202" s="36"/>
      <c r="DW202" s="26"/>
      <c r="DX202" s="26"/>
      <c r="DY202" s="27"/>
      <c r="DZ202" s="36"/>
      <c r="EA202" s="26"/>
      <c r="EB202" s="26"/>
      <c r="EC202" s="27"/>
      <c r="ED202" s="36"/>
      <c r="EE202" s="26"/>
      <c r="EF202" s="26"/>
      <c r="EG202" s="27"/>
      <c r="EH202" s="36">
        <v>0</v>
      </c>
      <c r="EI202" s="26">
        <v>0</v>
      </c>
      <c r="EJ202" s="26">
        <v>0</v>
      </c>
      <c r="EK202" s="27">
        <v>0</v>
      </c>
      <c r="EL202" s="36" cm="1">
        <f t="array" ref="EL202">+_xlfn.IFS(YEAR($A202)&gt;YEAR(EL$6),0,YEAR(EL$6)=YEAR($A202),13-MONTH($A202),AND(EK202&lt;$L202,YEAR(EL$6)=YEAR($B202)),IF(MONTH($B202)&lt;EK202/$M202,MONTH($B202),EK202/$M202),EK202&lt;$L202,EK202/$M202,YEAR(EL$6)=YEAR($B202),MONTH($B202),AND(YEAR(EL$6)&gt;YEAR($B202),NOT(ISBLANK($B202))),0,YEAR(EL$6)&gt;YEAR($A202),12,EL$6&lt;$A202,0,YEAR(EH$6)=YEAR($B202),0)</f>
        <v>9</v>
      </c>
      <c r="EM202" s="26">
        <f t="shared" si="26"/>
        <v>3820.5555000000004</v>
      </c>
      <c r="EN202" s="26">
        <f t="shared" si="27"/>
        <v>3820.5555000000004</v>
      </c>
      <c r="EO202" s="27">
        <f t="shared" si="28"/>
        <v>47120.18</v>
      </c>
      <c r="EP202" s="28">
        <f t="shared" si="29"/>
        <v>110.99998939944726</v>
      </c>
      <c r="EQ202" s="34">
        <f t="shared" si="30"/>
        <v>0</v>
      </c>
      <c r="ES202" s="21">
        <f>IFERROR(IF(VLOOKUP(D202,'DIV CHANGE'!A:D,3,FALSE)="", E202, VLOOKUP(D202,'DIV CHANGE'!A:D,3,FALSE)), E202)</f>
        <v>1</v>
      </c>
      <c r="ET202" s="21" t="str">
        <f t="shared" si="31"/>
        <v>SAME</v>
      </c>
      <c r="EU202" s="29">
        <v>45761</v>
      </c>
    </row>
    <row r="203" spans="1:151" ht="12.75">
      <c r="A203" s="29">
        <v>39091</v>
      </c>
      <c r="B203" s="24"/>
      <c r="C203" s="35">
        <v>56</v>
      </c>
      <c r="D203" s="21" t="s">
        <v>421</v>
      </c>
      <c r="E203" s="21">
        <v>1</v>
      </c>
      <c r="F203" s="21" t="s">
        <v>103</v>
      </c>
      <c r="G203" s="21" t="s">
        <v>422</v>
      </c>
      <c r="H203" s="23">
        <v>2650</v>
      </c>
      <c r="I203" s="22">
        <v>10</v>
      </c>
      <c r="J203" s="25">
        <v>0</v>
      </c>
      <c r="K203" s="25">
        <v>0</v>
      </c>
      <c r="L203" s="25">
        <f t="shared" si="24"/>
        <v>265</v>
      </c>
      <c r="M203" s="37">
        <f t="shared" si="25"/>
        <v>22.083333333333332</v>
      </c>
      <c r="N203" s="36">
        <v>0</v>
      </c>
      <c r="O203" s="26">
        <v>0</v>
      </c>
      <c r="P203" s="26">
        <v>0</v>
      </c>
      <c r="Q203" s="27">
        <v>0</v>
      </c>
      <c r="R203" s="36">
        <v>0</v>
      </c>
      <c r="S203" s="26">
        <v>0</v>
      </c>
      <c r="T203" s="26">
        <v>0</v>
      </c>
      <c r="U203" s="27">
        <v>0</v>
      </c>
      <c r="V203" s="36">
        <v>0</v>
      </c>
      <c r="W203" s="26">
        <v>0</v>
      </c>
      <c r="X203" s="26">
        <v>0</v>
      </c>
      <c r="Y203" s="27">
        <v>0</v>
      </c>
      <c r="Z203" s="36">
        <v>0</v>
      </c>
      <c r="AA203" s="26">
        <v>0</v>
      </c>
      <c r="AB203" s="26">
        <v>0</v>
      </c>
      <c r="AC203" s="27">
        <v>0</v>
      </c>
      <c r="AD203" s="36">
        <v>0</v>
      </c>
      <c r="AE203" s="26">
        <v>0</v>
      </c>
      <c r="AF203" s="26">
        <v>0</v>
      </c>
      <c r="AG203" s="27">
        <v>0</v>
      </c>
      <c r="AH203" s="36">
        <v>0</v>
      </c>
      <c r="AI203" s="26">
        <v>0</v>
      </c>
      <c r="AJ203" s="26">
        <v>0</v>
      </c>
      <c r="AK203" s="27">
        <v>0</v>
      </c>
      <c r="AL203" s="36">
        <v>0</v>
      </c>
      <c r="AM203" s="26">
        <v>0</v>
      </c>
      <c r="AN203" s="26">
        <v>0</v>
      </c>
      <c r="AO203" s="27">
        <v>0</v>
      </c>
      <c r="AP203" s="36">
        <v>0</v>
      </c>
      <c r="AQ203" s="26">
        <v>0</v>
      </c>
      <c r="AR203" s="26">
        <v>0</v>
      </c>
      <c r="AS203" s="27">
        <v>0</v>
      </c>
      <c r="AT203" s="36">
        <v>0</v>
      </c>
      <c r="AU203" s="26">
        <v>0</v>
      </c>
      <c r="AV203" s="26">
        <v>0</v>
      </c>
      <c r="AW203" s="27">
        <v>0</v>
      </c>
      <c r="AX203" s="36">
        <v>0</v>
      </c>
      <c r="AY203" s="26">
        <v>0</v>
      </c>
      <c r="AZ203" s="26">
        <v>0</v>
      </c>
      <c r="BA203" s="27">
        <v>0</v>
      </c>
      <c r="BB203" s="36">
        <v>0</v>
      </c>
      <c r="BC203" s="26">
        <v>0</v>
      </c>
      <c r="BD203" s="26">
        <v>0</v>
      </c>
      <c r="BE203" s="27">
        <v>0</v>
      </c>
      <c r="BF203" s="36">
        <v>0</v>
      </c>
      <c r="BG203" s="26">
        <v>0</v>
      </c>
      <c r="BH203" s="26">
        <v>0</v>
      </c>
      <c r="BI203" s="27">
        <v>0</v>
      </c>
      <c r="BJ203" s="36">
        <v>0</v>
      </c>
      <c r="BK203" s="26">
        <v>0</v>
      </c>
      <c r="BL203" s="26">
        <v>0</v>
      </c>
      <c r="BM203" s="27">
        <v>0</v>
      </c>
      <c r="BN203" s="36">
        <v>0</v>
      </c>
      <c r="BO203" s="26">
        <v>0</v>
      </c>
      <c r="BP203" s="26">
        <v>0</v>
      </c>
      <c r="BQ203" s="27">
        <v>0</v>
      </c>
      <c r="BR203" s="36">
        <v>12</v>
      </c>
      <c r="BS203" s="26">
        <v>265</v>
      </c>
      <c r="BT203" s="26">
        <v>265</v>
      </c>
      <c r="BU203" s="27">
        <v>2385</v>
      </c>
      <c r="BV203" s="36">
        <v>12</v>
      </c>
      <c r="BW203" s="26">
        <v>265</v>
      </c>
      <c r="BX203" s="26">
        <v>530</v>
      </c>
      <c r="BY203" s="27">
        <v>2120</v>
      </c>
      <c r="BZ203" s="36">
        <v>12</v>
      </c>
      <c r="CA203" s="26">
        <v>265</v>
      </c>
      <c r="CB203" s="26">
        <v>795</v>
      </c>
      <c r="CC203" s="27">
        <v>1855</v>
      </c>
      <c r="CD203" s="36">
        <v>12</v>
      </c>
      <c r="CE203" s="26">
        <v>265</v>
      </c>
      <c r="CF203" s="26">
        <v>1060</v>
      </c>
      <c r="CG203" s="27">
        <v>1590</v>
      </c>
      <c r="CH203" s="36">
        <v>12</v>
      </c>
      <c r="CI203" s="26">
        <v>265</v>
      </c>
      <c r="CJ203" s="26">
        <v>1325</v>
      </c>
      <c r="CK203" s="27">
        <v>1325</v>
      </c>
      <c r="CL203" s="36">
        <v>12</v>
      </c>
      <c r="CM203" s="26">
        <v>265</v>
      </c>
      <c r="CN203" s="26">
        <v>1590</v>
      </c>
      <c r="CO203" s="27">
        <v>1060</v>
      </c>
      <c r="CP203" s="36">
        <v>12</v>
      </c>
      <c r="CQ203" s="26">
        <v>265</v>
      </c>
      <c r="CR203" s="26">
        <v>1855</v>
      </c>
      <c r="CS203" s="27">
        <v>795</v>
      </c>
      <c r="CT203" s="36">
        <v>12</v>
      </c>
      <c r="CU203" s="26">
        <v>265</v>
      </c>
      <c r="CV203" s="26">
        <v>2120</v>
      </c>
      <c r="CW203" s="27">
        <v>530</v>
      </c>
      <c r="CX203" s="36">
        <v>12</v>
      </c>
      <c r="CY203" s="26">
        <v>265</v>
      </c>
      <c r="CZ203" s="26">
        <v>2385</v>
      </c>
      <c r="DA203" s="27">
        <v>265</v>
      </c>
      <c r="DB203" s="36">
        <v>12</v>
      </c>
      <c r="DC203" s="26">
        <v>265</v>
      </c>
      <c r="DD203" s="26">
        <v>2650</v>
      </c>
      <c r="DE203" s="27">
        <v>0</v>
      </c>
      <c r="DF203" s="36">
        <v>0</v>
      </c>
      <c r="DG203" s="26">
        <v>0</v>
      </c>
      <c r="DH203" s="26">
        <v>2650</v>
      </c>
      <c r="DI203" s="27">
        <v>0</v>
      </c>
      <c r="DJ203" s="36">
        <v>0</v>
      </c>
      <c r="DK203" s="26">
        <v>0</v>
      </c>
      <c r="DL203" s="26">
        <v>2650</v>
      </c>
      <c r="DM203" s="27">
        <v>0</v>
      </c>
      <c r="DN203" s="36">
        <v>0</v>
      </c>
      <c r="DO203" s="26">
        <v>0</v>
      </c>
      <c r="DP203" s="26">
        <v>2650</v>
      </c>
      <c r="DQ203" s="27">
        <v>0</v>
      </c>
      <c r="DR203" s="36">
        <v>0</v>
      </c>
      <c r="DS203" s="26">
        <v>0</v>
      </c>
      <c r="DT203" s="26">
        <v>2650</v>
      </c>
      <c r="DU203" s="27">
        <v>0</v>
      </c>
      <c r="DV203" s="36">
        <v>0</v>
      </c>
      <c r="DW203" s="26">
        <v>0</v>
      </c>
      <c r="DX203" s="26">
        <v>2650</v>
      </c>
      <c r="DY203" s="27">
        <v>0</v>
      </c>
      <c r="DZ203" s="36">
        <v>0</v>
      </c>
      <c r="EA203" s="26">
        <v>0</v>
      </c>
      <c r="EB203" s="26">
        <v>2650</v>
      </c>
      <c r="EC203" s="27">
        <v>0</v>
      </c>
      <c r="ED203" s="36">
        <v>0</v>
      </c>
      <c r="EE203" s="26">
        <v>0</v>
      </c>
      <c r="EF203" s="26">
        <v>2650</v>
      </c>
      <c r="EG203" s="27">
        <v>0</v>
      </c>
      <c r="EH203" s="36">
        <v>0</v>
      </c>
      <c r="EI203" s="26">
        <v>0</v>
      </c>
      <c r="EJ203" s="26">
        <v>2650</v>
      </c>
      <c r="EK203" s="27">
        <v>0</v>
      </c>
      <c r="EL203" s="36" cm="1">
        <f t="array" ref="EL203">+_xlfn.IFS(YEAR($A203)&gt;YEAR(EL$6),0,YEAR(EL$6)=YEAR($A203),13-MONTH($A203),AND(EK203&lt;$L203,YEAR(EL$6)=YEAR($B203)),IF(MONTH($B203)&lt;EK203/$M203,MONTH($B203),EK203/$M203),EK203&lt;$L203,EK203/$M203,YEAR(EL$6)=YEAR($B203),MONTH($B203),AND(YEAR(EL$6)&gt;YEAR($B203),NOT(ISBLANK($B203))),0,YEAR(EL$6)&gt;YEAR($A203),12,EL$6&lt;$A203,0,YEAR(EH$6)=YEAR($B203),0)</f>
        <v>0</v>
      </c>
      <c r="EM203" s="26">
        <f t="shared" si="26"/>
        <v>0</v>
      </c>
      <c r="EN203" s="26">
        <f t="shared" si="27"/>
        <v>2650</v>
      </c>
      <c r="EO203" s="27">
        <f t="shared" si="28"/>
        <v>0</v>
      </c>
      <c r="EP203" s="28">
        <f t="shared" si="29"/>
        <v>0</v>
      </c>
      <c r="EQ203" s="34">
        <f t="shared" si="30"/>
        <v>0</v>
      </c>
      <c r="ES203" s="21">
        <f>IFERROR(IF(VLOOKUP(D203,'DIV CHANGE'!A:D,3,FALSE)="", E203, VLOOKUP(D203,'DIV CHANGE'!A:D,3,FALSE)), E203)</f>
        <v>1</v>
      </c>
      <c r="ET203" s="21" t="str">
        <f t="shared" si="31"/>
        <v>SAME</v>
      </c>
      <c r="EU203" s="24">
        <v>39091</v>
      </c>
    </row>
    <row r="204" spans="1:151" ht="12.75">
      <c r="A204" s="29">
        <v>45566</v>
      </c>
      <c r="C204" s="77"/>
      <c r="D204" s="21" t="s">
        <v>423</v>
      </c>
      <c r="E204" s="21">
        <v>2</v>
      </c>
      <c r="F204" s="21" t="s">
        <v>100</v>
      </c>
      <c r="G204" s="21" t="s">
        <v>424</v>
      </c>
      <c r="H204" s="55">
        <v>42399</v>
      </c>
      <c r="I204" s="22">
        <v>5</v>
      </c>
      <c r="J204" s="56">
        <v>0</v>
      </c>
      <c r="K204" s="56">
        <v>0</v>
      </c>
      <c r="L204" s="25">
        <f t="shared" si="24"/>
        <v>8479.7999999999993</v>
      </c>
      <c r="M204" s="37">
        <f t="shared" si="25"/>
        <v>706.65</v>
      </c>
      <c r="N204" s="36"/>
      <c r="O204" s="26"/>
      <c r="P204" s="26"/>
      <c r="Q204" s="27"/>
      <c r="R204" s="36"/>
      <c r="S204" s="26"/>
      <c r="T204" s="26"/>
      <c r="U204" s="27"/>
      <c r="V204" s="36"/>
      <c r="W204" s="26"/>
      <c r="X204" s="26"/>
      <c r="Y204" s="27"/>
      <c r="Z204" s="36"/>
      <c r="AA204" s="26"/>
      <c r="AB204" s="26"/>
      <c r="AC204" s="27"/>
      <c r="AD204" s="36"/>
      <c r="AE204" s="26"/>
      <c r="AF204" s="26"/>
      <c r="AG204" s="27"/>
      <c r="AH204" s="36"/>
      <c r="AI204" s="26"/>
      <c r="AJ204" s="26"/>
      <c r="AK204" s="27"/>
      <c r="AL204" s="36"/>
      <c r="AM204" s="26"/>
      <c r="AN204" s="26"/>
      <c r="AO204" s="27"/>
      <c r="AP204" s="36"/>
      <c r="AQ204" s="26"/>
      <c r="AR204" s="26"/>
      <c r="AS204" s="27"/>
      <c r="AT204" s="36"/>
      <c r="AU204" s="26"/>
      <c r="AV204" s="26"/>
      <c r="AW204" s="27"/>
      <c r="AX204" s="36"/>
      <c r="AY204" s="26"/>
      <c r="AZ204" s="26"/>
      <c r="BA204" s="27"/>
      <c r="BB204" s="36"/>
      <c r="BC204" s="26"/>
      <c r="BD204" s="26"/>
      <c r="BE204" s="27"/>
      <c r="BF204" s="36"/>
      <c r="BG204" s="26"/>
      <c r="BH204" s="26"/>
      <c r="BI204" s="27"/>
      <c r="BJ204" s="36"/>
      <c r="BK204" s="26"/>
      <c r="BL204" s="26"/>
      <c r="BM204" s="27"/>
      <c r="BN204" s="36"/>
      <c r="BO204" s="26"/>
      <c r="BP204" s="26"/>
      <c r="BQ204" s="27"/>
      <c r="BR204" s="36"/>
      <c r="BS204" s="26"/>
      <c r="BT204" s="26"/>
      <c r="BU204" s="27"/>
      <c r="BV204" s="36"/>
      <c r="BW204" s="26"/>
      <c r="BX204" s="26"/>
      <c r="BY204" s="27"/>
      <c r="BZ204" s="36"/>
      <c r="CA204" s="26"/>
      <c r="CB204" s="26"/>
      <c r="CC204" s="27"/>
      <c r="CD204" s="36"/>
      <c r="CE204" s="26"/>
      <c r="CF204" s="26"/>
      <c r="CG204" s="27"/>
      <c r="CH204" s="36"/>
      <c r="CI204" s="26"/>
      <c r="CJ204" s="26"/>
      <c r="CK204" s="27"/>
      <c r="CL204" s="36"/>
      <c r="CM204" s="26"/>
      <c r="CN204" s="26"/>
      <c r="CO204" s="27"/>
      <c r="CP204" s="36"/>
      <c r="CQ204" s="26"/>
      <c r="CR204" s="26"/>
      <c r="CS204" s="27"/>
      <c r="CT204" s="36"/>
      <c r="CU204" s="26"/>
      <c r="CV204" s="26"/>
      <c r="CW204" s="27"/>
      <c r="CX204" s="36"/>
      <c r="CY204" s="26"/>
      <c r="CZ204" s="26"/>
      <c r="DA204" s="27"/>
      <c r="DB204" s="36"/>
      <c r="DC204" s="26"/>
      <c r="DD204" s="26"/>
      <c r="DE204" s="27"/>
      <c r="DF204" s="36"/>
      <c r="DG204" s="26"/>
      <c r="DH204" s="26"/>
      <c r="DI204" s="27"/>
      <c r="DJ204" s="36"/>
      <c r="DK204" s="26"/>
      <c r="DL204" s="26"/>
      <c r="DM204" s="27"/>
      <c r="DN204" s="36"/>
      <c r="DO204" s="26"/>
      <c r="DP204" s="26"/>
      <c r="DQ204" s="27"/>
      <c r="DR204" s="36"/>
      <c r="DS204" s="26"/>
      <c r="DT204" s="26"/>
      <c r="DU204" s="27"/>
      <c r="DV204" s="36"/>
      <c r="DW204" s="26"/>
      <c r="DX204" s="26"/>
      <c r="DY204" s="27"/>
      <c r="DZ204" s="36"/>
      <c r="EA204" s="26"/>
      <c r="EB204" s="26"/>
      <c r="EC204" s="27"/>
      <c r="ED204" s="36">
        <v>0</v>
      </c>
      <c r="EE204" s="26">
        <v>0</v>
      </c>
      <c r="EF204" s="26">
        <v>0</v>
      </c>
      <c r="EG204" s="27">
        <v>0</v>
      </c>
      <c r="EH204" s="36">
        <v>3</v>
      </c>
      <c r="EI204" s="26">
        <v>2119.9499999999998</v>
      </c>
      <c r="EJ204" s="26">
        <v>2119.9499999999998</v>
      </c>
      <c r="EK204" s="27">
        <v>40279.050000000003</v>
      </c>
      <c r="EL204" s="36" cm="1">
        <f t="array" ref="EL204">+_xlfn.IFS(YEAR($A204)&gt;YEAR(EL$6),0,YEAR(EL$6)=YEAR($A204),13-MONTH($A204),AND(EK204&lt;$L204,YEAR(EL$6)=YEAR($B204)),IF(MONTH($B204)&lt;EK204/$M204,MONTH($B204),EK204/$M204),EK204&lt;$L204,EK204/$M204,YEAR(EL$6)=YEAR($B204),MONTH($B204),AND(YEAR(EL$6)&gt;YEAR($B204),NOT(ISBLANK($B204))),0,YEAR(EL$6)&gt;YEAR($A204),12,EL$6&lt;$A204,0,YEAR(EH$6)=YEAR($B204),0)</f>
        <v>12</v>
      </c>
      <c r="EM204" s="26">
        <f t="shared" si="26"/>
        <v>8479.7999999999993</v>
      </c>
      <c r="EN204" s="26">
        <f t="shared" si="27"/>
        <v>10599.75</v>
      </c>
      <c r="EO204" s="27">
        <f t="shared" si="28"/>
        <v>31799.25</v>
      </c>
      <c r="EP204" s="28">
        <f t="shared" si="29"/>
        <v>45</v>
      </c>
      <c r="EQ204" s="34">
        <f t="shared" si="30"/>
        <v>2119.9499999999998</v>
      </c>
      <c r="ES204" s="21">
        <f>IFERROR(IF(VLOOKUP(D204,'DIV CHANGE'!A:D,3,FALSE)="", E204, VLOOKUP(D204,'DIV CHANGE'!A:D,3,FALSE)), E204)</f>
        <v>2</v>
      </c>
      <c r="ET204" s="21" t="str">
        <f t="shared" si="31"/>
        <v>SAME</v>
      </c>
      <c r="EU204" s="29">
        <v>45566</v>
      </c>
    </row>
    <row r="205" spans="1:151" ht="12.75">
      <c r="A205" s="29">
        <v>45169</v>
      </c>
      <c r="C205" s="35">
        <v>857</v>
      </c>
      <c r="D205" s="21" t="s">
        <v>425</v>
      </c>
      <c r="E205" s="21">
        <v>3</v>
      </c>
      <c r="F205" s="21" t="s">
        <v>100</v>
      </c>
      <c r="G205" s="21" t="s">
        <v>426</v>
      </c>
      <c r="H205" s="55">
        <v>68146.679999999993</v>
      </c>
      <c r="I205" s="22">
        <v>5</v>
      </c>
      <c r="J205" s="25">
        <v>20000</v>
      </c>
      <c r="K205" s="25">
        <v>0</v>
      </c>
      <c r="L205" s="25">
        <f t="shared" si="24"/>
        <v>9629.3359999999993</v>
      </c>
      <c r="M205" s="37">
        <f t="shared" si="25"/>
        <v>802.44466666666665</v>
      </c>
      <c r="N205" s="36">
        <v>0</v>
      </c>
      <c r="O205" s="26">
        <v>0</v>
      </c>
      <c r="P205" s="26">
        <v>0</v>
      </c>
      <c r="Q205" s="27">
        <v>0</v>
      </c>
      <c r="R205" s="36">
        <v>0</v>
      </c>
      <c r="S205" s="26">
        <v>0</v>
      </c>
      <c r="T205" s="26">
        <v>0</v>
      </c>
      <c r="U205" s="27">
        <v>0</v>
      </c>
      <c r="V205" s="36">
        <v>0</v>
      </c>
      <c r="W205" s="26">
        <v>0</v>
      </c>
      <c r="X205" s="26">
        <v>0</v>
      </c>
      <c r="Y205" s="27">
        <v>0</v>
      </c>
      <c r="Z205" s="36">
        <v>0</v>
      </c>
      <c r="AA205" s="26">
        <v>0</v>
      </c>
      <c r="AB205" s="26">
        <v>0</v>
      </c>
      <c r="AC205" s="27">
        <v>0</v>
      </c>
      <c r="AD205" s="36">
        <v>0</v>
      </c>
      <c r="AE205" s="26">
        <v>0</v>
      </c>
      <c r="AF205" s="26">
        <v>0</v>
      </c>
      <c r="AG205" s="27">
        <v>0</v>
      </c>
      <c r="AH205" s="36">
        <v>0</v>
      </c>
      <c r="AI205" s="26">
        <v>0</v>
      </c>
      <c r="AJ205" s="26">
        <v>0</v>
      </c>
      <c r="AK205" s="27">
        <v>0</v>
      </c>
      <c r="AL205" s="36">
        <v>0</v>
      </c>
      <c r="AM205" s="26">
        <v>0</v>
      </c>
      <c r="AN205" s="26">
        <v>0</v>
      </c>
      <c r="AO205" s="27">
        <v>0</v>
      </c>
      <c r="AP205" s="36">
        <v>0</v>
      </c>
      <c r="AQ205" s="26">
        <v>0</v>
      </c>
      <c r="AR205" s="26">
        <v>0</v>
      </c>
      <c r="AS205" s="27">
        <v>0</v>
      </c>
      <c r="AT205" s="36">
        <v>0</v>
      </c>
      <c r="AU205" s="26">
        <v>0</v>
      </c>
      <c r="AV205" s="26">
        <v>0</v>
      </c>
      <c r="AW205" s="27">
        <v>0</v>
      </c>
      <c r="AX205" s="36">
        <v>0</v>
      </c>
      <c r="AY205" s="26">
        <v>0</v>
      </c>
      <c r="AZ205" s="26">
        <v>0</v>
      </c>
      <c r="BA205" s="27">
        <v>0</v>
      </c>
      <c r="BB205" s="36">
        <v>0</v>
      </c>
      <c r="BC205" s="26">
        <v>0</v>
      </c>
      <c r="BD205" s="26">
        <v>0</v>
      </c>
      <c r="BE205" s="27">
        <v>0</v>
      </c>
      <c r="BF205" s="36">
        <v>0</v>
      </c>
      <c r="BG205" s="26">
        <v>0</v>
      </c>
      <c r="BH205" s="26">
        <v>0</v>
      </c>
      <c r="BI205" s="27">
        <v>0</v>
      </c>
      <c r="BJ205" s="36">
        <v>0</v>
      </c>
      <c r="BK205" s="26">
        <v>0</v>
      </c>
      <c r="BL205" s="26">
        <v>0</v>
      </c>
      <c r="BM205" s="27">
        <v>0</v>
      </c>
      <c r="BN205" s="36">
        <v>0</v>
      </c>
      <c r="BO205" s="26">
        <v>0</v>
      </c>
      <c r="BP205" s="26">
        <v>0</v>
      </c>
      <c r="BQ205" s="27">
        <v>0</v>
      </c>
      <c r="BR205" s="36">
        <v>0</v>
      </c>
      <c r="BS205" s="26">
        <v>0</v>
      </c>
      <c r="BT205" s="26">
        <v>0</v>
      </c>
      <c r="BU205" s="27">
        <v>0</v>
      </c>
      <c r="BV205" s="36">
        <v>0</v>
      </c>
      <c r="BW205" s="26">
        <v>0</v>
      </c>
      <c r="BX205" s="26">
        <v>0</v>
      </c>
      <c r="BY205" s="27">
        <v>0</v>
      </c>
      <c r="BZ205" s="36">
        <v>0</v>
      </c>
      <c r="CA205" s="26">
        <v>0</v>
      </c>
      <c r="CB205" s="26">
        <v>0</v>
      </c>
      <c r="CC205" s="27">
        <v>0</v>
      </c>
      <c r="CD205" s="36">
        <v>0</v>
      </c>
      <c r="CE205" s="26">
        <v>0</v>
      </c>
      <c r="CF205" s="26">
        <v>0</v>
      </c>
      <c r="CG205" s="27">
        <v>0</v>
      </c>
      <c r="CH205" s="36">
        <v>0</v>
      </c>
      <c r="CI205" s="26">
        <v>0</v>
      </c>
      <c r="CJ205" s="26">
        <v>0</v>
      </c>
      <c r="CK205" s="27">
        <v>0</v>
      </c>
      <c r="CL205" s="36">
        <v>0</v>
      </c>
      <c r="CM205" s="26">
        <v>0</v>
      </c>
      <c r="CN205" s="26">
        <v>0</v>
      </c>
      <c r="CO205" s="27">
        <v>0</v>
      </c>
      <c r="CP205" s="36">
        <v>0</v>
      </c>
      <c r="CQ205" s="26">
        <v>0</v>
      </c>
      <c r="CR205" s="26">
        <v>0</v>
      </c>
      <c r="CS205" s="27">
        <v>0</v>
      </c>
      <c r="CT205" s="36">
        <v>0</v>
      </c>
      <c r="CU205" s="26">
        <v>0</v>
      </c>
      <c r="CV205" s="26">
        <v>0</v>
      </c>
      <c r="CW205" s="27">
        <v>0</v>
      </c>
      <c r="CX205" s="36">
        <v>0</v>
      </c>
      <c r="CY205" s="26">
        <v>0</v>
      </c>
      <c r="CZ205" s="26">
        <v>0</v>
      </c>
      <c r="DA205" s="27">
        <v>0</v>
      </c>
      <c r="DB205" s="36">
        <v>0</v>
      </c>
      <c r="DC205" s="26">
        <v>0</v>
      </c>
      <c r="DD205" s="26">
        <v>0</v>
      </c>
      <c r="DE205" s="27">
        <v>0</v>
      </c>
      <c r="DF205" s="36">
        <v>0</v>
      </c>
      <c r="DG205" s="26">
        <v>0</v>
      </c>
      <c r="DH205" s="26">
        <v>0</v>
      </c>
      <c r="DI205" s="27">
        <v>0</v>
      </c>
      <c r="DJ205" s="36">
        <v>0</v>
      </c>
      <c r="DK205" s="26">
        <v>0</v>
      </c>
      <c r="DL205" s="26">
        <v>0</v>
      </c>
      <c r="DM205" s="27">
        <v>0</v>
      </c>
      <c r="DN205" s="36">
        <v>0</v>
      </c>
      <c r="DO205" s="26">
        <v>0</v>
      </c>
      <c r="DP205" s="26">
        <v>0</v>
      </c>
      <c r="DQ205" s="27">
        <v>0</v>
      </c>
      <c r="DR205" s="36">
        <v>0</v>
      </c>
      <c r="DS205" s="26">
        <v>0</v>
      </c>
      <c r="DT205" s="26">
        <v>0</v>
      </c>
      <c r="DU205" s="27">
        <v>0</v>
      </c>
      <c r="DV205" s="36">
        <v>0</v>
      </c>
      <c r="DW205" s="26">
        <v>0</v>
      </c>
      <c r="DX205" s="26">
        <v>0</v>
      </c>
      <c r="DY205" s="27">
        <v>0</v>
      </c>
      <c r="DZ205" s="36">
        <v>0</v>
      </c>
      <c r="EA205" s="26">
        <v>0</v>
      </c>
      <c r="EB205" s="26">
        <v>0</v>
      </c>
      <c r="EC205" s="27">
        <v>0</v>
      </c>
      <c r="ED205" s="36">
        <v>4</v>
      </c>
      <c r="EE205" s="26">
        <v>3209.7786666666666</v>
      </c>
      <c r="EF205" s="26">
        <v>3209.7786666666666</v>
      </c>
      <c r="EG205" s="27">
        <v>44936.901333333328</v>
      </c>
      <c r="EH205" s="36">
        <v>12</v>
      </c>
      <c r="EI205" s="26">
        <v>9629.3359999999993</v>
      </c>
      <c r="EJ205" s="26">
        <v>12839.114666666666</v>
      </c>
      <c r="EK205" s="27">
        <v>35307.57</v>
      </c>
      <c r="EL205" s="36" cm="1">
        <f t="array" ref="EL205">+_xlfn.IFS(YEAR($A205)&gt;YEAR(EL$6),0,YEAR(EL$6)=YEAR($A205),13-MONTH($A205),AND(EK205&lt;$L205,YEAR(EL$6)=YEAR($B205)),IF(MONTH($B205)&lt;EK205/$M205,MONTH($B205),EK205/$M205),EK205&lt;$L205,EK205/$M205,YEAR(EL$6)=YEAR($B205),MONTH($B205),AND(YEAR(EL$6)&gt;YEAR($B205),NOT(ISBLANK($B205))),0,YEAR(EL$6)&gt;YEAR($A205),12,EL$6&lt;$A205,0,YEAR(EH$6)=YEAR($B205),0)</f>
        <v>12</v>
      </c>
      <c r="EM205" s="26">
        <f t="shared" si="26"/>
        <v>9629.3359999999993</v>
      </c>
      <c r="EN205" s="26">
        <f t="shared" si="27"/>
        <v>22468.450666666664</v>
      </c>
      <c r="EO205" s="27">
        <f t="shared" si="28"/>
        <v>25678.23</v>
      </c>
      <c r="EP205" s="28">
        <f t="shared" si="29"/>
        <v>32.000000830794562</v>
      </c>
      <c r="EQ205" s="34">
        <f t="shared" si="30"/>
        <v>2407.3339999999998</v>
      </c>
      <c r="ES205" s="21">
        <f>IFERROR(IF(VLOOKUP(D205,'DIV CHANGE'!A:D,3,FALSE)="", E205, VLOOKUP(D205,'DIV CHANGE'!A:D,3,FALSE)), E205)</f>
        <v>3</v>
      </c>
      <c r="ET205" s="21" t="str">
        <f t="shared" si="31"/>
        <v>SAME</v>
      </c>
      <c r="EU205" s="29">
        <v>45169</v>
      </c>
    </row>
    <row r="206" spans="1:151" ht="12.75">
      <c r="A206" s="29">
        <v>45198</v>
      </c>
      <c r="C206" s="35">
        <v>859</v>
      </c>
      <c r="D206" s="21" t="s">
        <v>427</v>
      </c>
      <c r="E206" s="21">
        <v>3</v>
      </c>
      <c r="F206" s="21" t="s">
        <v>100</v>
      </c>
      <c r="G206" s="21" t="s">
        <v>428</v>
      </c>
      <c r="H206" s="55">
        <v>57500</v>
      </c>
      <c r="I206" s="22">
        <v>5</v>
      </c>
      <c r="J206" s="25">
        <v>20000</v>
      </c>
      <c r="K206" s="25">
        <v>0</v>
      </c>
      <c r="L206" s="25">
        <f t="shared" si="24"/>
        <v>7500</v>
      </c>
      <c r="M206" s="37">
        <f t="shared" si="25"/>
        <v>625</v>
      </c>
      <c r="N206" s="36">
        <v>0</v>
      </c>
      <c r="O206" s="26">
        <v>0</v>
      </c>
      <c r="P206" s="26">
        <v>0</v>
      </c>
      <c r="Q206" s="27">
        <v>0</v>
      </c>
      <c r="R206" s="36">
        <v>0</v>
      </c>
      <c r="S206" s="26">
        <v>0</v>
      </c>
      <c r="T206" s="26">
        <v>0</v>
      </c>
      <c r="U206" s="27">
        <v>0</v>
      </c>
      <c r="V206" s="36">
        <v>0</v>
      </c>
      <c r="W206" s="26">
        <v>0</v>
      </c>
      <c r="X206" s="26">
        <v>0</v>
      </c>
      <c r="Y206" s="27">
        <v>0</v>
      </c>
      <c r="Z206" s="36">
        <v>0</v>
      </c>
      <c r="AA206" s="26">
        <v>0</v>
      </c>
      <c r="AB206" s="26">
        <v>0</v>
      </c>
      <c r="AC206" s="27">
        <v>0</v>
      </c>
      <c r="AD206" s="36">
        <v>0</v>
      </c>
      <c r="AE206" s="26">
        <v>0</v>
      </c>
      <c r="AF206" s="26">
        <v>0</v>
      </c>
      <c r="AG206" s="27">
        <v>0</v>
      </c>
      <c r="AH206" s="36">
        <v>0</v>
      </c>
      <c r="AI206" s="26">
        <v>0</v>
      </c>
      <c r="AJ206" s="26">
        <v>0</v>
      </c>
      <c r="AK206" s="27">
        <v>0</v>
      </c>
      <c r="AL206" s="36">
        <v>0</v>
      </c>
      <c r="AM206" s="26">
        <v>0</v>
      </c>
      <c r="AN206" s="26">
        <v>0</v>
      </c>
      <c r="AO206" s="27">
        <v>0</v>
      </c>
      <c r="AP206" s="36">
        <v>0</v>
      </c>
      <c r="AQ206" s="26">
        <v>0</v>
      </c>
      <c r="AR206" s="26">
        <v>0</v>
      </c>
      <c r="AS206" s="27">
        <v>0</v>
      </c>
      <c r="AT206" s="36">
        <v>0</v>
      </c>
      <c r="AU206" s="26">
        <v>0</v>
      </c>
      <c r="AV206" s="26">
        <v>0</v>
      </c>
      <c r="AW206" s="27">
        <v>0</v>
      </c>
      <c r="AX206" s="36">
        <v>0</v>
      </c>
      <c r="AY206" s="26">
        <v>0</v>
      </c>
      <c r="AZ206" s="26">
        <v>0</v>
      </c>
      <c r="BA206" s="27">
        <v>0</v>
      </c>
      <c r="BB206" s="36">
        <v>0</v>
      </c>
      <c r="BC206" s="26">
        <v>0</v>
      </c>
      <c r="BD206" s="26">
        <v>0</v>
      </c>
      <c r="BE206" s="27">
        <v>0</v>
      </c>
      <c r="BF206" s="36">
        <v>0</v>
      </c>
      <c r="BG206" s="26">
        <v>0</v>
      </c>
      <c r="BH206" s="26">
        <v>0</v>
      </c>
      <c r="BI206" s="27">
        <v>0</v>
      </c>
      <c r="BJ206" s="36">
        <v>0</v>
      </c>
      <c r="BK206" s="26">
        <v>0</v>
      </c>
      <c r="BL206" s="26">
        <v>0</v>
      </c>
      <c r="BM206" s="27">
        <v>0</v>
      </c>
      <c r="BN206" s="36">
        <v>0</v>
      </c>
      <c r="BO206" s="26">
        <v>0</v>
      </c>
      <c r="BP206" s="26">
        <v>0</v>
      </c>
      <c r="BQ206" s="27">
        <v>0</v>
      </c>
      <c r="BR206" s="36">
        <v>0</v>
      </c>
      <c r="BS206" s="26">
        <v>0</v>
      </c>
      <c r="BT206" s="26">
        <v>0</v>
      </c>
      <c r="BU206" s="27">
        <v>0</v>
      </c>
      <c r="BV206" s="36">
        <v>0</v>
      </c>
      <c r="BW206" s="26">
        <v>0</v>
      </c>
      <c r="BX206" s="26">
        <v>0</v>
      </c>
      <c r="BY206" s="27">
        <v>0</v>
      </c>
      <c r="BZ206" s="36">
        <v>0</v>
      </c>
      <c r="CA206" s="26">
        <v>0</v>
      </c>
      <c r="CB206" s="26">
        <v>0</v>
      </c>
      <c r="CC206" s="27">
        <v>0</v>
      </c>
      <c r="CD206" s="36">
        <v>0</v>
      </c>
      <c r="CE206" s="26">
        <v>0</v>
      </c>
      <c r="CF206" s="26">
        <v>0</v>
      </c>
      <c r="CG206" s="27">
        <v>0</v>
      </c>
      <c r="CH206" s="36">
        <v>0</v>
      </c>
      <c r="CI206" s="26">
        <v>0</v>
      </c>
      <c r="CJ206" s="26">
        <v>0</v>
      </c>
      <c r="CK206" s="27">
        <v>0</v>
      </c>
      <c r="CL206" s="36">
        <v>0</v>
      </c>
      <c r="CM206" s="26">
        <v>0</v>
      </c>
      <c r="CN206" s="26">
        <v>0</v>
      </c>
      <c r="CO206" s="27">
        <v>0</v>
      </c>
      <c r="CP206" s="36">
        <v>0</v>
      </c>
      <c r="CQ206" s="26">
        <v>0</v>
      </c>
      <c r="CR206" s="26">
        <v>0</v>
      </c>
      <c r="CS206" s="27">
        <v>0</v>
      </c>
      <c r="CT206" s="36">
        <v>0</v>
      </c>
      <c r="CU206" s="26">
        <v>0</v>
      </c>
      <c r="CV206" s="26">
        <v>0</v>
      </c>
      <c r="CW206" s="27">
        <v>0</v>
      </c>
      <c r="CX206" s="36">
        <v>0</v>
      </c>
      <c r="CY206" s="26">
        <v>0</v>
      </c>
      <c r="CZ206" s="26">
        <v>0</v>
      </c>
      <c r="DA206" s="27">
        <v>0</v>
      </c>
      <c r="DB206" s="36">
        <v>0</v>
      </c>
      <c r="DC206" s="26">
        <v>0</v>
      </c>
      <c r="DD206" s="26">
        <v>0</v>
      </c>
      <c r="DE206" s="27">
        <v>0</v>
      </c>
      <c r="DF206" s="36">
        <v>0</v>
      </c>
      <c r="DG206" s="26">
        <v>0</v>
      </c>
      <c r="DH206" s="26">
        <v>0</v>
      </c>
      <c r="DI206" s="27">
        <v>0</v>
      </c>
      <c r="DJ206" s="36">
        <v>0</v>
      </c>
      <c r="DK206" s="26">
        <v>0</v>
      </c>
      <c r="DL206" s="26">
        <v>0</v>
      </c>
      <c r="DM206" s="27">
        <v>0</v>
      </c>
      <c r="DN206" s="36">
        <v>0</v>
      </c>
      <c r="DO206" s="26">
        <v>0</v>
      </c>
      <c r="DP206" s="26">
        <v>0</v>
      </c>
      <c r="DQ206" s="27">
        <v>0</v>
      </c>
      <c r="DR206" s="36">
        <v>0</v>
      </c>
      <c r="DS206" s="26">
        <v>0</v>
      </c>
      <c r="DT206" s="26">
        <v>0</v>
      </c>
      <c r="DU206" s="27">
        <v>0</v>
      </c>
      <c r="DV206" s="36">
        <v>0</v>
      </c>
      <c r="DW206" s="26">
        <v>0</v>
      </c>
      <c r="DX206" s="26">
        <v>0</v>
      </c>
      <c r="DY206" s="27">
        <v>0</v>
      </c>
      <c r="DZ206" s="36">
        <v>0</v>
      </c>
      <c r="EA206" s="26">
        <v>0</v>
      </c>
      <c r="EB206" s="26">
        <v>0</v>
      </c>
      <c r="EC206" s="27">
        <v>0</v>
      </c>
      <c r="ED206" s="36">
        <v>3</v>
      </c>
      <c r="EE206" s="26">
        <v>1875</v>
      </c>
      <c r="EF206" s="26">
        <v>1875</v>
      </c>
      <c r="EG206" s="27">
        <v>35625</v>
      </c>
      <c r="EH206" s="36">
        <v>12</v>
      </c>
      <c r="EI206" s="26">
        <v>7500</v>
      </c>
      <c r="EJ206" s="26">
        <v>9375</v>
      </c>
      <c r="EK206" s="27">
        <v>28125</v>
      </c>
      <c r="EL206" s="36" cm="1">
        <f t="array" ref="EL206">+_xlfn.IFS(YEAR($A206)&gt;YEAR(EL$6),0,YEAR(EL$6)=YEAR($A206),13-MONTH($A206),AND(EK206&lt;$L206,YEAR(EL$6)=YEAR($B206)),IF(MONTH($B206)&lt;EK206/$M206,MONTH($B206),EK206/$M206),EK206&lt;$L206,EK206/$M206,YEAR(EL$6)=YEAR($B206),MONTH($B206),AND(YEAR(EL$6)&gt;YEAR($B206),NOT(ISBLANK($B206))),0,YEAR(EL$6)&gt;YEAR($A206),12,EL$6&lt;$A206,0,YEAR(EH$6)=YEAR($B206),0)</f>
        <v>12</v>
      </c>
      <c r="EM206" s="26">
        <f t="shared" si="26"/>
        <v>7500</v>
      </c>
      <c r="EN206" s="26">
        <f t="shared" si="27"/>
        <v>16875</v>
      </c>
      <c r="EO206" s="27">
        <f t="shared" si="28"/>
        <v>20625</v>
      </c>
      <c r="EP206" s="28">
        <f t="shared" si="29"/>
        <v>33</v>
      </c>
      <c r="EQ206" s="34">
        <f t="shared" si="30"/>
        <v>1875</v>
      </c>
      <c r="ES206" s="21">
        <f>IFERROR(IF(VLOOKUP(D206,'DIV CHANGE'!A:D,3,FALSE)="", E206, VLOOKUP(D206,'DIV CHANGE'!A:D,3,FALSE)), E206)</f>
        <v>3</v>
      </c>
      <c r="ET206" s="21" t="str">
        <f t="shared" si="31"/>
        <v>SAME</v>
      </c>
      <c r="EU206" s="29">
        <v>45198</v>
      </c>
    </row>
    <row r="207" spans="1:151" ht="12.75">
      <c r="A207" s="29">
        <v>45344</v>
      </c>
      <c r="C207" s="77"/>
      <c r="D207" s="21" t="s">
        <v>429</v>
      </c>
      <c r="E207" s="21">
        <v>3</v>
      </c>
      <c r="F207" s="21" t="s">
        <v>100</v>
      </c>
      <c r="G207" s="21" t="s">
        <v>430</v>
      </c>
      <c r="H207" s="55">
        <v>47697.23</v>
      </c>
      <c r="I207" s="22">
        <v>5</v>
      </c>
      <c r="J207" s="56">
        <v>4769.7230000000009</v>
      </c>
      <c r="K207" s="56">
        <v>0</v>
      </c>
      <c r="L207" s="25">
        <f t="shared" si="24"/>
        <v>8585.501400000001</v>
      </c>
      <c r="M207" s="37">
        <f t="shared" si="25"/>
        <v>715.45845000000008</v>
      </c>
      <c r="N207" s="36">
        <v>0</v>
      </c>
      <c r="O207" s="26">
        <v>0</v>
      </c>
      <c r="P207" s="26">
        <v>0</v>
      </c>
      <c r="Q207" s="27">
        <v>0</v>
      </c>
      <c r="R207" s="36">
        <v>0</v>
      </c>
      <c r="S207" s="26">
        <v>0</v>
      </c>
      <c r="T207" s="26">
        <v>0</v>
      </c>
      <c r="U207" s="27">
        <v>0</v>
      </c>
      <c r="V207" s="36">
        <v>0</v>
      </c>
      <c r="W207" s="26">
        <v>0</v>
      </c>
      <c r="X207" s="26">
        <v>0</v>
      </c>
      <c r="Y207" s="27">
        <v>0</v>
      </c>
      <c r="Z207" s="36">
        <v>0</v>
      </c>
      <c r="AA207" s="26">
        <v>0</v>
      </c>
      <c r="AB207" s="26">
        <v>0</v>
      </c>
      <c r="AC207" s="27">
        <v>0</v>
      </c>
      <c r="AD207" s="36">
        <v>0</v>
      </c>
      <c r="AE207" s="26">
        <v>0</v>
      </c>
      <c r="AF207" s="26">
        <v>0</v>
      </c>
      <c r="AG207" s="27">
        <v>0</v>
      </c>
      <c r="AH207" s="36">
        <v>0</v>
      </c>
      <c r="AI207" s="26">
        <v>0</v>
      </c>
      <c r="AJ207" s="26">
        <v>0</v>
      </c>
      <c r="AK207" s="27">
        <v>0</v>
      </c>
      <c r="AL207" s="36">
        <v>0</v>
      </c>
      <c r="AM207" s="26">
        <v>0</v>
      </c>
      <c r="AN207" s="26">
        <v>0</v>
      </c>
      <c r="AO207" s="27">
        <v>0</v>
      </c>
      <c r="AP207" s="36">
        <v>0</v>
      </c>
      <c r="AQ207" s="26">
        <v>0</v>
      </c>
      <c r="AR207" s="26">
        <v>0</v>
      </c>
      <c r="AS207" s="27">
        <v>0</v>
      </c>
      <c r="AT207" s="36">
        <v>0</v>
      </c>
      <c r="AU207" s="26">
        <v>0</v>
      </c>
      <c r="AV207" s="26">
        <v>0</v>
      </c>
      <c r="AW207" s="27">
        <v>0</v>
      </c>
      <c r="AX207" s="36">
        <v>0</v>
      </c>
      <c r="AY207" s="26">
        <v>0</v>
      </c>
      <c r="AZ207" s="26">
        <v>0</v>
      </c>
      <c r="BA207" s="27">
        <v>0</v>
      </c>
      <c r="BB207" s="36">
        <v>0</v>
      </c>
      <c r="BC207" s="26">
        <v>0</v>
      </c>
      <c r="BD207" s="26">
        <v>0</v>
      </c>
      <c r="BE207" s="27">
        <v>0</v>
      </c>
      <c r="BF207" s="36">
        <v>0</v>
      </c>
      <c r="BG207" s="26">
        <v>0</v>
      </c>
      <c r="BH207" s="26">
        <v>0</v>
      </c>
      <c r="BI207" s="27">
        <v>0</v>
      </c>
      <c r="BJ207" s="36">
        <v>0</v>
      </c>
      <c r="BK207" s="26">
        <v>0</v>
      </c>
      <c r="BL207" s="26">
        <v>0</v>
      </c>
      <c r="BM207" s="27">
        <v>0</v>
      </c>
      <c r="BN207" s="36">
        <v>0</v>
      </c>
      <c r="BO207" s="26">
        <v>0</v>
      </c>
      <c r="BP207" s="26">
        <v>0</v>
      </c>
      <c r="BQ207" s="27">
        <v>0</v>
      </c>
      <c r="BR207" s="36">
        <v>0</v>
      </c>
      <c r="BS207" s="26">
        <v>0</v>
      </c>
      <c r="BT207" s="26">
        <v>0</v>
      </c>
      <c r="BU207" s="27">
        <v>0</v>
      </c>
      <c r="BV207" s="36">
        <v>0</v>
      </c>
      <c r="BW207" s="26">
        <v>0</v>
      </c>
      <c r="BX207" s="26">
        <v>0</v>
      </c>
      <c r="BY207" s="27">
        <v>0</v>
      </c>
      <c r="BZ207" s="36">
        <v>0</v>
      </c>
      <c r="CA207" s="26">
        <v>0</v>
      </c>
      <c r="CB207" s="26">
        <v>0</v>
      </c>
      <c r="CC207" s="27">
        <v>0</v>
      </c>
      <c r="CD207" s="36">
        <v>0</v>
      </c>
      <c r="CE207" s="26">
        <v>0</v>
      </c>
      <c r="CF207" s="26">
        <v>0</v>
      </c>
      <c r="CG207" s="27">
        <v>0</v>
      </c>
      <c r="CH207" s="36">
        <v>0</v>
      </c>
      <c r="CI207" s="26">
        <v>0</v>
      </c>
      <c r="CJ207" s="26">
        <v>0</v>
      </c>
      <c r="CK207" s="27">
        <v>0</v>
      </c>
      <c r="CL207" s="36">
        <v>0</v>
      </c>
      <c r="CM207" s="26">
        <v>0</v>
      </c>
      <c r="CN207" s="26">
        <v>0</v>
      </c>
      <c r="CO207" s="27">
        <v>0</v>
      </c>
      <c r="CP207" s="36">
        <v>0</v>
      </c>
      <c r="CQ207" s="26">
        <v>0</v>
      </c>
      <c r="CR207" s="26">
        <v>0</v>
      </c>
      <c r="CS207" s="27">
        <v>0</v>
      </c>
      <c r="CT207" s="36">
        <v>0</v>
      </c>
      <c r="CU207" s="26">
        <v>0</v>
      </c>
      <c r="CV207" s="26">
        <v>0</v>
      </c>
      <c r="CW207" s="27">
        <v>0</v>
      </c>
      <c r="CX207" s="36">
        <v>0</v>
      </c>
      <c r="CY207" s="26">
        <v>0</v>
      </c>
      <c r="CZ207" s="26">
        <v>0</v>
      </c>
      <c r="DA207" s="27">
        <v>0</v>
      </c>
      <c r="DB207" s="36">
        <v>0</v>
      </c>
      <c r="DC207" s="26">
        <v>0</v>
      </c>
      <c r="DD207" s="26">
        <v>0</v>
      </c>
      <c r="DE207" s="27">
        <v>0</v>
      </c>
      <c r="DF207" s="36">
        <v>0</v>
      </c>
      <c r="DG207" s="26">
        <v>0</v>
      </c>
      <c r="DH207" s="26">
        <v>0</v>
      </c>
      <c r="DI207" s="27">
        <v>0</v>
      </c>
      <c r="DJ207" s="36">
        <v>0</v>
      </c>
      <c r="DK207" s="26">
        <v>0</v>
      </c>
      <c r="DL207" s="26">
        <v>0</v>
      </c>
      <c r="DM207" s="27">
        <v>0</v>
      </c>
      <c r="DN207" s="36">
        <v>0</v>
      </c>
      <c r="DO207" s="26">
        <v>0</v>
      </c>
      <c r="DP207" s="26">
        <v>0</v>
      </c>
      <c r="DQ207" s="27">
        <v>0</v>
      </c>
      <c r="DR207" s="36">
        <v>0</v>
      </c>
      <c r="DS207" s="26">
        <v>0</v>
      </c>
      <c r="DT207" s="26">
        <v>0</v>
      </c>
      <c r="DU207" s="27">
        <v>0</v>
      </c>
      <c r="DV207" s="36">
        <v>0</v>
      </c>
      <c r="DW207" s="26">
        <v>0</v>
      </c>
      <c r="DX207" s="26">
        <v>0</v>
      </c>
      <c r="DY207" s="27">
        <v>0</v>
      </c>
      <c r="DZ207" s="36">
        <v>0</v>
      </c>
      <c r="EA207" s="26">
        <v>0</v>
      </c>
      <c r="EB207" s="26">
        <v>0</v>
      </c>
      <c r="EC207" s="27">
        <v>0</v>
      </c>
      <c r="ED207" s="36">
        <v>0</v>
      </c>
      <c r="EE207" s="26">
        <v>0</v>
      </c>
      <c r="EF207" s="26">
        <v>0</v>
      </c>
      <c r="EG207" s="27">
        <v>0</v>
      </c>
      <c r="EH207" s="36">
        <v>10</v>
      </c>
      <c r="EI207" s="26">
        <v>7154.5845000000008</v>
      </c>
      <c r="EJ207" s="26">
        <v>7154.5845000000008</v>
      </c>
      <c r="EK207" s="27">
        <v>35772.92</v>
      </c>
      <c r="EL207" s="36" cm="1">
        <f t="array" ref="EL207">+_xlfn.IFS(YEAR($A207)&gt;YEAR(EL$6),0,YEAR(EL$6)=YEAR($A207),13-MONTH($A207),AND(EK207&lt;$L207,YEAR(EL$6)=YEAR($B207)),IF(MONTH($B207)&lt;EK207/$M207,MONTH($B207),EK207/$M207),EK207&lt;$L207,EK207/$M207,YEAR(EL$6)=YEAR($B207),MONTH($B207),AND(YEAR(EL$6)&gt;YEAR($B207),NOT(ISBLANK($B207))),0,YEAR(EL$6)&gt;YEAR($A207),12,EL$6&lt;$A207,0,YEAR(EH$6)=YEAR($B207),0)</f>
        <v>12</v>
      </c>
      <c r="EM207" s="26">
        <f t="shared" si="26"/>
        <v>8585.501400000001</v>
      </c>
      <c r="EN207" s="26">
        <f t="shared" si="27"/>
        <v>15740.085900000002</v>
      </c>
      <c r="EO207" s="27">
        <f t="shared" si="28"/>
        <v>27187.42</v>
      </c>
      <c r="EP207" s="28">
        <f t="shared" si="29"/>
        <v>37.999998462524267</v>
      </c>
      <c r="EQ207" s="34">
        <f t="shared" si="30"/>
        <v>2146.3753500000003</v>
      </c>
      <c r="ES207" s="21">
        <f>IFERROR(IF(VLOOKUP(D207,'DIV CHANGE'!A:D,3,FALSE)="", E207, VLOOKUP(D207,'DIV CHANGE'!A:D,3,FALSE)), E207)</f>
        <v>3</v>
      </c>
      <c r="ET207" s="21" t="str">
        <f t="shared" si="31"/>
        <v>SAME</v>
      </c>
      <c r="EU207" s="29">
        <v>45344</v>
      </c>
    </row>
    <row r="208" spans="1:151" ht="12.75">
      <c r="A208" s="29">
        <v>45338</v>
      </c>
      <c r="C208" s="77"/>
      <c r="D208" s="21" t="s">
        <v>431</v>
      </c>
      <c r="E208" s="21">
        <v>3</v>
      </c>
      <c r="F208" s="21" t="s">
        <v>100</v>
      </c>
      <c r="G208" s="21" t="s">
        <v>432</v>
      </c>
      <c r="H208" s="55">
        <v>145000</v>
      </c>
      <c r="I208" s="22">
        <v>7</v>
      </c>
      <c r="J208" s="56">
        <v>21750</v>
      </c>
      <c r="K208" s="56">
        <v>0</v>
      </c>
      <c r="L208" s="25">
        <f t="shared" si="24"/>
        <v>17607.142857142859</v>
      </c>
      <c r="M208" s="37">
        <f t="shared" si="25"/>
        <v>1467.2619047619048</v>
      </c>
      <c r="N208" s="36">
        <v>0</v>
      </c>
      <c r="O208" s="26">
        <v>0</v>
      </c>
      <c r="P208" s="26">
        <v>0</v>
      </c>
      <c r="Q208" s="27">
        <v>0</v>
      </c>
      <c r="R208" s="36">
        <v>0</v>
      </c>
      <c r="S208" s="26">
        <v>0</v>
      </c>
      <c r="T208" s="26">
        <v>0</v>
      </c>
      <c r="U208" s="27">
        <v>0</v>
      </c>
      <c r="V208" s="36">
        <v>0</v>
      </c>
      <c r="W208" s="26">
        <v>0</v>
      </c>
      <c r="X208" s="26">
        <v>0</v>
      </c>
      <c r="Y208" s="27">
        <v>0</v>
      </c>
      <c r="Z208" s="36">
        <v>0</v>
      </c>
      <c r="AA208" s="26">
        <v>0</v>
      </c>
      <c r="AB208" s="26">
        <v>0</v>
      </c>
      <c r="AC208" s="27">
        <v>0</v>
      </c>
      <c r="AD208" s="36">
        <v>0</v>
      </c>
      <c r="AE208" s="26">
        <v>0</v>
      </c>
      <c r="AF208" s="26">
        <v>0</v>
      </c>
      <c r="AG208" s="27">
        <v>0</v>
      </c>
      <c r="AH208" s="36">
        <v>0</v>
      </c>
      <c r="AI208" s="26">
        <v>0</v>
      </c>
      <c r="AJ208" s="26">
        <v>0</v>
      </c>
      <c r="AK208" s="27">
        <v>0</v>
      </c>
      <c r="AL208" s="36">
        <v>0</v>
      </c>
      <c r="AM208" s="26">
        <v>0</v>
      </c>
      <c r="AN208" s="26">
        <v>0</v>
      </c>
      <c r="AO208" s="27">
        <v>0</v>
      </c>
      <c r="AP208" s="36">
        <v>0</v>
      </c>
      <c r="AQ208" s="26">
        <v>0</v>
      </c>
      <c r="AR208" s="26">
        <v>0</v>
      </c>
      <c r="AS208" s="27">
        <v>0</v>
      </c>
      <c r="AT208" s="36">
        <v>0</v>
      </c>
      <c r="AU208" s="26">
        <v>0</v>
      </c>
      <c r="AV208" s="26">
        <v>0</v>
      </c>
      <c r="AW208" s="27">
        <v>0</v>
      </c>
      <c r="AX208" s="36">
        <v>0</v>
      </c>
      <c r="AY208" s="26">
        <v>0</v>
      </c>
      <c r="AZ208" s="26">
        <v>0</v>
      </c>
      <c r="BA208" s="27">
        <v>0</v>
      </c>
      <c r="BB208" s="36">
        <v>0</v>
      </c>
      <c r="BC208" s="26">
        <v>0</v>
      </c>
      <c r="BD208" s="26">
        <v>0</v>
      </c>
      <c r="BE208" s="27">
        <v>0</v>
      </c>
      <c r="BF208" s="36">
        <v>0</v>
      </c>
      <c r="BG208" s="26">
        <v>0</v>
      </c>
      <c r="BH208" s="26">
        <v>0</v>
      </c>
      <c r="BI208" s="27">
        <v>0</v>
      </c>
      <c r="BJ208" s="36">
        <v>0</v>
      </c>
      <c r="BK208" s="26">
        <v>0</v>
      </c>
      <c r="BL208" s="26">
        <v>0</v>
      </c>
      <c r="BM208" s="27">
        <v>0</v>
      </c>
      <c r="BN208" s="36">
        <v>0</v>
      </c>
      <c r="BO208" s="26">
        <v>0</v>
      </c>
      <c r="BP208" s="26">
        <v>0</v>
      </c>
      <c r="BQ208" s="27">
        <v>0</v>
      </c>
      <c r="BR208" s="36">
        <v>0</v>
      </c>
      <c r="BS208" s="26">
        <v>0</v>
      </c>
      <c r="BT208" s="26">
        <v>0</v>
      </c>
      <c r="BU208" s="27">
        <v>0</v>
      </c>
      <c r="BV208" s="36">
        <v>0</v>
      </c>
      <c r="BW208" s="26">
        <v>0</v>
      </c>
      <c r="BX208" s="26">
        <v>0</v>
      </c>
      <c r="BY208" s="27">
        <v>0</v>
      </c>
      <c r="BZ208" s="36">
        <v>0</v>
      </c>
      <c r="CA208" s="26">
        <v>0</v>
      </c>
      <c r="CB208" s="26">
        <v>0</v>
      </c>
      <c r="CC208" s="27">
        <v>0</v>
      </c>
      <c r="CD208" s="36">
        <v>0</v>
      </c>
      <c r="CE208" s="26">
        <v>0</v>
      </c>
      <c r="CF208" s="26">
        <v>0</v>
      </c>
      <c r="CG208" s="27">
        <v>0</v>
      </c>
      <c r="CH208" s="36">
        <v>0</v>
      </c>
      <c r="CI208" s="26">
        <v>0</v>
      </c>
      <c r="CJ208" s="26">
        <v>0</v>
      </c>
      <c r="CK208" s="27">
        <v>0</v>
      </c>
      <c r="CL208" s="36">
        <v>0</v>
      </c>
      <c r="CM208" s="26">
        <v>0</v>
      </c>
      <c r="CN208" s="26">
        <v>0</v>
      </c>
      <c r="CO208" s="27">
        <v>0</v>
      </c>
      <c r="CP208" s="36">
        <v>0</v>
      </c>
      <c r="CQ208" s="26">
        <v>0</v>
      </c>
      <c r="CR208" s="26">
        <v>0</v>
      </c>
      <c r="CS208" s="27">
        <v>0</v>
      </c>
      <c r="CT208" s="36">
        <v>0</v>
      </c>
      <c r="CU208" s="26">
        <v>0</v>
      </c>
      <c r="CV208" s="26">
        <v>0</v>
      </c>
      <c r="CW208" s="27">
        <v>0</v>
      </c>
      <c r="CX208" s="36">
        <v>0</v>
      </c>
      <c r="CY208" s="26">
        <v>0</v>
      </c>
      <c r="CZ208" s="26">
        <v>0</v>
      </c>
      <c r="DA208" s="27">
        <v>0</v>
      </c>
      <c r="DB208" s="36">
        <v>0</v>
      </c>
      <c r="DC208" s="26">
        <v>0</v>
      </c>
      <c r="DD208" s="26">
        <v>0</v>
      </c>
      <c r="DE208" s="27">
        <v>0</v>
      </c>
      <c r="DF208" s="36">
        <v>0</v>
      </c>
      <c r="DG208" s="26">
        <v>0</v>
      </c>
      <c r="DH208" s="26">
        <v>0</v>
      </c>
      <c r="DI208" s="27">
        <v>0</v>
      </c>
      <c r="DJ208" s="36">
        <v>0</v>
      </c>
      <c r="DK208" s="26">
        <v>0</v>
      </c>
      <c r="DL208" s="26">
        <v>0</v>
      </c>
      <c r="DM208" s="27">
        <v>0</v>
      </c>
      <c r="DN208" s="36">
        <v>0</v>
      </c>
      <c r="DO208" s="26">
        <v>0</v>
      </c>
      <c r="DP208" s="26">
        <v>0</v>
      </c>
      <c r="DQ208" s="27">
        <v>0</v>
      </c>
      <c r="DR208" s="36">
        <v>0</v>
      </c>
      <c r="DS208" s="26">
        <v>0</v>
      </c>
      <c r="DT208" s="26">
        <v>0</v>
      </c>
      <c r="DU208" s="27">
        <v>0</v>
      </c>
      <c r="DV208" s="36">
        <v>0</v>
      </c>
      <c r="DW208" s="26">
        <v>0</v>
      </c>
      <c r="DX208" s="26">
        <v>0</v>
      </c>
      <c r="DY208" s="27">
        <v>0</v>
      </c>
      <c r="DZ208" s="36">
        <v>0</v>
      </c>
      <c r="EA208" s="26">
        <v>0</v>
      </c>
      <c r="EB208" s="26">
        <v>0</v>
      </c>
      <c r="EC208" s="27">
        <v>0</v>
      </c>
      <c r="ED208" s="36">
        <v>0</v>
      </c>
      <c r="EE208" s="26">
        <v>0</v>
      </c>
      <c r="EF208" s="26">
        <v>0</v>
      </c>
      <c r="EG208" s="27">
        <v>0</v>
      </c>
      <c r="EH208" s="36">
        <v>10</v>
      </c>
      <c r="EI208" s="26">
        <v>14672.619047619048</v>
      </c>
      <c r="EJ208" s="26">
        <v>14672.619047619048</v>
      </c>
      <c r="EK208" s="27">
        <v>108577.38</v>
      </c>
      <c r="EL208" s="36" cm="1">
        <f t="array" ref="EL208">+_xlfn.IFS(YEAR($A208)&gt;YEAR(EL$6),0,YEAR(EL$6)=YEAR($A208),13-MONTH($A208),AND(EK208&lt;$L208,YEAR(EL$6)=YEAR($B208)),IF(MONTH($B208)&lt;EK208/$M208,MONTH($B208),EK208/$M208),EK208&lt;$L208,EK208/$M208,YEAR(EL$6)=YEAR($B208),MONTH($B208),AND(YEAR(EL$6)&gt;YEAR($B208),NOT(ISBLANK($B208))),0,YEAR(EL$6)&gt;YEAR($A208),12,EL$6&lt;$A208,0,YEAR(EH$6)=YEAR($B208),0)</f>
        <v>12</v>
      </c>
      <c r="EM208" s="26">
        <f t="shared" si="26"/>
        <v>17607.142857142859</v>
      </c>
      <c r="EN208" s="26">
        <f t="shared" si="27"/>
        <v>32279.761904761908</v>
      </c>
      <c r="EO208" s="27">
        <f t="shared" si="28"/>
        <v>90970.240000000005</v>
      </c>
      <c r="EP208" s="28">
        <f t="shared" si="29"/>
        <v>62.000001298174446</v>
      </c>
      <c r="EQ208" s="34">
        <f t="shared" si="30"/>
        <v>4401.7857142857147</v>
      </c>
      <c r="ES208" s="21">
        <f>IFERROR(IF(VLOOKUP(D208,'DIV CHANGE'!A:D,3,FALSE)="", E208, VLOOKUP(D208,'DIV CHANGE'!A:D,3,FALSE)), E208)</f>
        <v>3</v>
      </c>
      <c r="ET208" s="21" t="str">
        <f t="shared" si="31"/>
        <v>SAME</v>
      </c>
      <c r="EU208" s="29">
        <v>45338</v>
      </c>
    </row>
    <row r="209" spans="1:151" ht="12.75">
      <c r="A209" s="29">
        <v>40391</v>
      </c>
      <c r="B209" s="24"/>
      <c r="C209" s="35">
        <v>84</v>
      </c>
      <c r="D209" s="21" t="s">
        <v>433</v>
      </c>
      <c r="E209" s="21">
        <v>1</v>
      </c>
      <c r="F209" s="21" t="s">
        <v>179</v>
      </c>
      <c r="G209" s="21" t="s">
        <v>434</v>
      </c>
      <c r="H209" s="55">
        <v>23500</v>
      </c>
      <c r="I209" s="22">
        <v>10</v>
      </c>
      <c r="J209" s="25">
        <v>8000</v>
      </c>
      <c r="K209" s="25">
        <v>0</v>
      </c>
      <c r="L209" s="25">
        <f t="shared" si="24"/>
        <v>1550</v>
      </c>
      <c r="M209" s="37">
        <f t="shared" si="25"/>
        <v>129.16666666666666</v>
      </c>
      <c r="N209" s="36">
        <v>0</v>
      </c>
      <c r="O209" s="26">
        <v>0</v>
      </c>
      <c r="P209" s="26">
        <v>0</v>
      </c>
      <c r="Q209" s="27">
        <v>0</v>
      </c>
      <c r="R209" s="36">
        <v>0</v>
      </c>
      <c r="S209" s="26">
        <v>0</v>
      </c>
      <c r="T209" s="26">
        <v>0</v>
      </c>
      <c r="U209" s="27">
        <v>0</v>
      </c>
      <c r="V209" s="36">
        <v>0</v>
      </c>
      <c r="W209" s="26">
        <v>0</v>
      </c>
      <c r="X209" s="26">
        <v>0</v>
      </c>
      <c r="Y209" s="27">
        <v>0</v>
      </c>
      <c r="Z209" s="36">
        <v>0</v>
      </c>
      <c r="AA209" s="26">
        <v>0</v>
      </c>
      <c r="AB209" s="26">
        <v>0</v>
      </c>
      <c r="AC209" s="27">
        <v>0</v>
      </c>
      <c r="AD209" s="36">
        <v>0</v>
      </c>
      <c r="AE209" s="26">
        <v>0</v>
      </c>
      <c r="AF209" s="26">
        <v>0</v>
      </c>
      <c r="AG209" s="27">
        <v>0</v>
      </c>
      <c r="AH209" s="36">
        <v>0</v>
      </c>
      <c r="AI209" s="26">
        <v>0</v>
      </c>
      <c r="AJ209" s="26">
        <v>0</v>
      </c>
      <c r="AK209" s="27">
        <v>0</v>
      </c>
      <c r="AL209" s="36">
        <v>0</v>
      </c>
      <c r="AM209" s="26">
        <v>0</v>
      </c>
      <c r="AN209" s="26">
        <v>0</v>
      </c>
      <c r="AO209" s="27">
        <v>0</v>
      </c>
      <c r="AP209" s="36">
        <v>0</v>
      </c>
      <c r="AQ209" s="26">
        <v>0</v>
      </c>
      <c r="AR209" s="26">
        <v>0</v>
      </c>
      <c r="AS209" s="27">
        <v>0</v>
      </c>
      <c r="AT209" s="36">
        <v>0</v>
      </c>
      <c r="AU209" s="26">
        <v>0</v>
      </c>
      <c r="AV209" s="26">
        <v>0</v>
      </c>
      <c r="AW209" s="27">
        <v>0</v>
      </c>
      <c r="AX209" s="36">
        <v>0</v>
      </c>
      <c r="AY209" s="26">
        <v>0</v>
      </c>
      <c r="AZ209" s="26">
        <v>0</v>
      </c>
      <c r="BA209" s="27">
        <v>0</v>
      </c>
      <c r="BB209" s="36">
        <v>0</v>
      </c>
      <c r="BC209" s="26">
        <v>0</v>
      </c>
      <c r="BD209" s="26">
        <v>0</v>
      </c>
      <c r="BE209" s="27">
        <v>0</v>
      </c>
      <c r="BF209" s="36">
        <v>0</v>
      </c>
      <c r="BG209" s="26">
        <v>0</v>
      </c>
      <c r="BH209" s="26">
        <v>0</v>
      </c>
      <c r="BI209" s="27">
        <v>0</v>
      </c>
      <c r="BJ209" s="36">
        <v>0</v>
      </c>
      <c r="BK209" s="26">
        <v>0</v>
      </c>
      <c r="BL209" s="26">
        <v>0</v>
      </c>
      <c r="BM209" s="27">
        <v>0</v>
      </c>
      <c r="BN209" s="36">
        <v>0</v>
      </c>
      <c r="BO209" s="26">
        <v>0</v>
      </c>
      <c r="BP209" s="26">
        <v>0</v>
      </c>
      <c r="BQ209" s="27">
        <v>0</v>
      </c>
      <c r="BR209" s="36">
        <v>0</v>
      </c>
      <c r="BS209" s="26">
        <v>0</v>
      </c>
      <c r="BT209" s="26">
        <v>0</v>
      </c>
      <c r="BU209" s="27">
        <v>0</v>
      </c>
      <c r="BV209" s="36">
        <v>0</v>
      </c>
      <c r="BW209" s="26">
        <v>0</v>
      </c>
      <c r="BX209" s="26">
        <v>0</v>
      </c>
      <c r="BY209" s="27">
        <v>0</v>
      </c>
      <c r="BZ209" s="36">
        <v>0</v>
      </c>
      <c r="CA209" s="26">
        <v>0</v>
      </c>
      <c r="CB209" s="26">
        <v>0</v>
      </c>
      <c r="CC209" s="27">
        <v>0</v>
      </c>
      <c r="CD209" s="36">
        <v>5</v>
      </c>
      <c r="CE209" s="26">
        <v>645.83333333333326</v>
      </c>
      <c r="CF209" s="26">
        <v>645.83333333333326</v>
      </c>
      <c r="CG209" s="27">
        <v>14854.166666666666</v>
      </c>
      <c r="CH209" s="36">
        <v>12</v>
      </c>
      <c r="CI209" s="26">
        <v>1550</v>
      </c>
      <c r="CJ209" s="26">
        <v>2195.833333333333</v>
      </c>
      <c r="CK209" s="27">
        <v>13304.166666666668</v>
      </c>
      <c r="CL209" s="36">
        <v>12</v>
      </c>
      <c r="CM209" s="26">
        <v>1550</v>
      </c>
      <c r="CN209" s="26">
        <v>3745.833333333333</v>
      </c>
      <c r="CO209" s="27">
        <v>11754.166666666668</v>
      </c>
      <c r="CP209" s="36">
        <v>12</v>
      </c>
      <c r="CQ209" s="26">
        <v>1550</v>
      </c>
      <c r="CR209" s="26">
        <v>5295.833333333333</v>
      </c>
      <c r="CS209" s="27">
        <v>10204.166666666668</v>
      </c>
      <c r="CT209" s="36">
        <v>12</v>
      </c>
      <c r="CU209" s="26">
        <v>1550</v>
      </c>
      <c r="CV209" s="26">
        <v>6845.833333333333</v>
      </c>
      <c r="CW209" s="27">
        <v>8654.1666666666679</v>
      </c>
      <c r="CX209" s="36">
        <v>12</v>
      </c>
      <c r="CY209" s="26">
        <v>1550</v>
      </c>
      <c r="CZ209" s="26">
        <v>8395.8333333333321</v>
      </c>
      <c r="DA209" s="27">
        <v>7104.1666666666679</v>
      </c>
      <c r="DB209" s="36">
        <v>12</v>
      </c>
      <c r="DC209" s="26">
        <v>1550</v>
      </c>
      <c r="DD209" s="26">
        <v>9945.8333333333321</v>
      </c>
      <c r="DE209" s="27">
        <v>5554.1666666666679</v>
      </c>
      <c r="DF209" s="36">
        <v>12</v>
      </c>
      <c r="DG209" s="26">
        <v>1550</v>
      </c>
      <c r="DH209" s="26">
        <v>11495.833333333332</v>
      </c>
      <c r="DI209" s="27">
        <v>4004.1666666666679</v>
      </c>
      <c r="DJ209" s="36">
        <v>12</v>
      </c>
      <c r="DK209" s="26">
        <v>1550</v>
      </c>
      <c r="DL209" s="26">
        <v>13045.833333333332</v>
      </c>
      <c r="DM209" s="27">
        <v>2454.1666666666679</v>
      </c>
      <c r="DN209" s="36">
        <v>12</v>
      </c>
      <c r="DO209" s="26">
        <v>1550</v>
      </c>
      <c r="DP209" s="26">
        <v>14595.833333333332</v>
      </c>
      <c r="DQ209" s="27">
        <v>904.16666666666788</v>
      </c>
      <c r="DR209" s="36">
        <v>7.0000000000000098</v>
      </c>
      <c r="DS209" s="26">
        <v>904.16666666666788</v>
      </c>
      <c r="DT209" s="26">
        <v>15500</v>
      </c>
      <c r="DU209" s="27">
        <v>0</v>
      </c>
      <c r="DV209" s="36">
        <v>0</v>
      </c>
      <c r="DW209" s="26">
        <v>0</v>
      </c>
      <c r="DX209" s="26">
        <v>15500</v>
      </c>
      <c r="DY209" s="27">
        <v>0</v>
      </c>
      <c r="DZ209" s="36">
        <v>0</v>
      </c>
      <c r="EA209" s="26">
        <v>0</v>
      </c>
      <c r="EB209" s="26">
        <v>15500</v>
      </c>
      <c r="EC209" s="27">
        <v>0</v>
      </c>
      <c r="ED209" s="36">
        <v>0</v>
      </c>
      <c r="EE209" s="26">
        <v>0</v>
      </c>
      <c r="EF209" s="26">
        <v>15500</v>
      </c>
      <c r="EG209" s="27">
        <v>0</v>
      </c>
      <c r="EH209" s="36">
        <v>0</v>
      </c>
      <c r="EI209" s="26">
        <v>0</v>
      </c>
      <c r="EJ209" s="26">
        <v>15500</v>
      </c>
      <c r="EK209" s="27">
        <v>0</v>
      </c>
      <c r="EL209" s="36" cm="1">
        <f t="array" ref="EL209">+_xlfn.IFS(YEAR($A209)&gt;YEAR(EL$6),0,YEAR(EL$6)=YEAR($A209),13-MONTH($A209),AND(EK209&lt;$L209,YEAR(EL$6)=YEAR($B209)),IF(MONTH($B209)&lt;EK209/$M209,MONTH($B209),EK209/$M209),EK209&lt;$L209,EK209/$M209,YEAR(EL$6)=YEAR($B209),MONTH($B209),AND(YEAR(EL$6)&gt;YEAR($B209),NOT(ISBLANK($B209))),0,YEAR(EL$6)&gt;YEAR($A209),12,EL$6&lt;$A209,0,YEAR(EH$6)=YEAR($B209),0)</f>
        <v>0</v>
      </c>
      <c r="EM209" s="26">
        <f t="shared" si="26"/>
        <v>0</v>
      </c>
      <c r="EN209" s="26">
        <f t="shared" si="27"/>
        <v>15500</v>
      </c>
      <c r="EO209" s="27">
        <f t="shared" si="28"/>
        <v>0</v>
      </c>
      <c r="EP209" s="28">
        <f t="shared" si="29"/>
        <v>0</v>
      </c>
      <c r="EQ209" s="34">
        <f t="shared" si="30"/>
        <v>0</v>
      </c>
      <c r="ES209" s="21">
        <f>IFERROR(IF(VLOOKUP(D209,'DIV CHANGE'!A:D,3,FALSE)="", E209, VLOOKUP(D209,'DIV CHANGE'!A:D,3,FALSE)), E209)</f>
        <v>1</v>
      </c>
      <c r="ET209" s="21" t="str">
        <f t="shared" si="31"/>
        <v>SAME</v>
      </c>
      <c r="EU209" s="24">
        <v>40391</v>
      </c>
    </row>
    <row r="210" spans="1:151" ht="12.75">
      <c r="A210" s="29">
        <v>45560</v>
      </c>
      <c r="C210" s="77"/>
      <c r="D210" s="21" t="s">
        <v>435</v>
      </c>
      <c r="E210" s="21">
        <v>1</v>
      </c>
      <c r="F210" s="21" t="s">
        <v>179</v>
      </c>
      <c r="G210" s="21" t="s">
        <v>436</v>
      </c>
      <c r="H210" s="55">
        <v>12273.76</v>
      </c>
      <c r="I210" s="22">
        <v>5</v>
      </c>
      <c r="J210" s="56">
        <v>0</v>
      </c>
      <c r="K210" s="56">
        <v>0</v>
      </c>
      <c r="L210" s="25">
        <f t="shared" si="24"/>
        <v>2454.752</v>
      </c>
      <c r="M210" s="37">
        <f t="shared" si="25"/>
        <v>204.56266666666667</v>
      </c>
      <c r="N210" s="36"/>
      <c r="O210" s="26"/>
      <c r="P210" s="26"/>
      <c r="Q210" s="27"/>
      <c r="R210" s="36"/>
      <c r="S210" s="26"/>
      <c r="T210" s="26"/>
      <c r="U210" s="27"/>
      <c r="V210" s="36"/>
      <c r="W210" s="26"/>
      <c r="X210" s="26"/>
      <c r="Y210" s="27"/>
      <c r="Z210" s="36"/>
      <c r="AA210" s="26"/>
      <c r="AB210" s="26"/>
      <c r="AC210" s="27"/>
      <c r="AD210" s="36"/>
      <c r="AE210" s="26"/>
      <c r="AF210" s="26"/>
      <c r="AG210" s="27"/>
      <c r="AH210" s="36"/>
      <c r="AI210" s="26"/>
      <c r="AJ210" s="26"/>
      <c r="AK210" s="27"/>
      <c r="AL210" s="36"/>
      <c r="AM210" s="26"/>
      <c r="AN210" s="26"/>
      <c r="AO210" s="27"/>
      <c r="AP210" s="36"/>
      <c r="AQ210" s="26"/>
      <c r="AR210" s="26"/>
      <c r="AS210" s="27"/>
      <c r="AT210" s="36"/>
      <c r="AU210" s="26"/>
      <c r="AV210" s="26"/>
      <c r="AW210" s="27"/>
      <c r="AX210" s="36"/>
      <c r="AY210" s="26"/>
      <c r="AZ210" s="26"/>
      <c r="BA210" s="27"/>
      <c r="BB210" s="36"/>
      <c r="BC210" s="26"/>
      <c r="BD210" s="26"/>
      <c r="BE210" s="27"/>
      <c r="BF210" s="36"/>
      <c r="BG210" s="26"/>
      <c r="BH210" s="26"/>
      <c r="BI210" s="27"/>
      <c r="BJ210" s="36"/>
      <c r="BK210" s="26"/>
      <c r="BL210" s="26"/>
      <c r="BM210" s="27"/>
      <c r="BN210" s="36"/>
      <c r="BO210" s="26"/>
      <c r="BP210" s="26"/>
      <c r="BQ210" s="27"/>
      <c r="BR210" s="36"/>
      <c r="BS210" s="26"/>
      <c r="BT210" s="26"/>
      <c r="BU210" s="27"/>
      <c r="BV210" s="36"/>
      <c r="BW210" s="26"/>
      <c r="BX210" s="26"/>
      <c r="BY210" s="27"/>
      <c r="BZ210" s="36"/>
      <c r="CA210" s="26"/>
      <c r="CB210" s="26"/>
      <c r="CC210" s="27"/>
      <c r="CD210" s="36"/>
      <c r="CE210" s="26"/>
      <c r="CF210" s="26"/>
      <c r="CG210" s="27"/>
      <c r="CH210" s="36"/>
      <c r="CI210" s="26"/>
      <c r="CJ210" s="26"/>
      <c r="CK210" s="27"/>
      <c r="CL210" s="36"/>
      <c r="CM210" s="26"/>
      <c r="CN210" s="26"/>
      <c r="CO210" s="27"/>
      <c r="CP210" s="36"/>
      <c r="CQ210" s="26"/>
      <c r="CR210" s="26"/>
      <c r="CS210" s="27"/>
      <c r="CT210" s="36"/>
      <c r="CU210" s="26"/>
      <c r="CV210" s="26"/>
      <c r="CW210" s="27"/>
      <c r="CX210" s="36"/>
      <c r="CY210" s="26"/>
      <c r="CZ210" s="26"/>
      <c r="DA210" s="27"/>
      <c r="DB210" s="36"/>
      <c r="DC210" s="26"/>
      <c r="DD210" s="26"/>
      <c r="DE210" s="27"/>
      <c r="DF210" s="36"/>
      <c r="DG210" s="26"/>
      <c r="DH210" s="26"/>
      <c r="DI210" s="27"/>
      <c r="DJ210" s="36"/>
      <c r="DK210" s="26"/>
      <c r="DL210" s="26"/>
      <c r="DM210" s="27"/>
      <c r="DN210" s="36"/>
      <c r="DO210" s="26"/>
      <c r="DP210" s="26"/>
      <c r="DQ210" s="27"/>
      <c r="DR210" s="36"/>
      <c r="DS210" s="26"/>
      <c r="DT210" s="26"/>
      <c r="DU210" s="27"/>
      <c r="DV210" s="36"/>
      <c r="DW210" s="26"/>
      <c r="DX210" s="26"/>
      <c r="DY210" s="27"/>
      <c r="DZ210" s="36"/>
      <c r="EA210" s="26"/>
      <c r="EB210" s="26"/>
      <c r="EC210" s="27"/>
      <c r="ED210" s="36">
        <v>0</v>
      </c>
      <c r="EE210" s="26">
        <v>0</v>
      </c>
      <c r="EF210" s="26">
        <v>0</v>
      </c>
      <c r="EG210" s="27">
        <v>0</v>
      </c>
      <c r="EH210" s="36">
        <v>3</v>
      </c>
      <c r="EI210" s="26">
        <v>613.68799999999999</v>
      </c>
      <c r="EJ210" s="26">
        <v>613.68799999999999</v>
      </c>
      <c r="EK210" s="27">
        <v>11660.07</v>
      </c>
      <c r="EL210" s="36" cm="1">
        <f t="array" ref="EL210">+_xlfn.IFS(YEAR($A210)&gt;YEAR(EL$6),0,YEAR(EL$6)=YEAR($A210),13-MONTH($A210),AND(EK210&lt;$L210,YEAR(EL$6)=YEAR($B210)),IF(MONTH($B210)&lt;EK210/$M210,MONTH($B210),EK210/$M210),EK210&lt;$L210,EK210/$M210,YEAR(EL$6)=YEAR($B210),MONTH($B210),AND(YEAR(EL$6)&gt;YEAR($B210),NOT(ISBLANK($B210))),0,YEAR(EL$6)&gt;YEAR($A210),12,EL$6&lt;$A210,0,YEAR(EH$6)=YEAR($B210),0)</f>
        <v>12</v>
      </c>
      <c r="EM210" s="26">
        <f t="shared" si="26"/>
        <v>2454.752</v>
      </c>
      <c r="EN210" s="26">
        <f t="shared" si="27"/>
        <v>3068.44</v>
      </c>
      <c r="EO210" s="27">
        <f t="shared" si="28"/>
        <v>9205.32</v>
      </c>
      <c r="EP210" s="28">
        <f t="shared" si="29"/>
        <v>45</v>
      </c>
      <c r="EQ210" s="34">
        <f t="shared" si="30"/>
        <v>613.68799999999999</v>
      </c>
      <c r="ES210" s="21">
        <f>IFERROR(IF(VLOOKUP(D210,'DIV CHANGE'!A:D,3,FALSE)="", E210, VLOOKUP(D210,'DIV CHANGE'!A:D,3,FALSE)), E210)</f>
        <v>1</v>
      </c>
      <c r="ET210" s="21" t="str">
        <f t="shared" si="31"/>
        <v>SAME</v>
      </c>
      <c r="EU210" s="29">
        <v>45560</v>
      </c>
    </row>
    <row r="211" spans="1:151" ht="12.75">
      <c r="A211" s="29">
        <v>41257</v>
      </c>
      <c r="B211" s="24"/>
      <c r="C211" s="35">
        <v>110</v>
      </c>
      <c r="D211" s="21" t="s">
        <v>437</v>
      </c>
      <c r="E211" s="21">
        <v>1</v>
      </c>
      <c r="F211" s="21" t="s">
        <v>179</v>
      </c>
      <c r="G211" s="21" t="s">
        <v>438</v>
      </c>
      <c r="H211" s="55">
        <v>21100.400000000001</v>
      </c>
      <c r="I211" s="22">
        <v>10</v>
      </c>
      <c r="J211" s="25">
        <v>10000</v>
      </c>
      <c r="K211" s="25">
        <v>0</v>
      </c>
      <c r="L211" s="25">
        <f t="shared" si="24"/>
        <v>1110.0400000000002</v>
      </c>
      <c r="M211" s="37">
        <f t="shared" si="25"/>
        <v>92.503333333333345</v>
      </c>
      <c r="N211" s="36">
        <v>0</v>
      </c>
      <c r="O211" s="26">
        <v>0</v>
      </c>
      <c r="P211" s="26">
        <v>0</v>
      </c>
      <c r="Q211" s="27">
        <v>0</v>
      </c>
      <c r="R211" s="36">
        <v>0</v>
      </c>
      <c r="S211" s="26">
        <v>0</v>
      </c>
      <c r="T211" s="26">
        <v>0</v>
      </c>
      <c r="U211" s="27">
        <v>0</v>
      </c>
      <c r="V211" s="36">
        <v>0</v>
      </c>
      <c r="W211" s="26">
        <v>0</v>
      </c>
      <c r="X211" s="26">
        <v>0</v>
      </c>
      <c r="Y211" s="27">
        <v>0</v>
      </c>
      <c r="Z211" s="36">
        <v>0</v>
      </c>
      <c r="AA211" s="26">
        <v>0</v>
      </c>
      <c r="AB211" s="26">
        <v>0</v>
      </c>
      <c r="AC211" s="27">
        <v>0</v>
      </c>
      <c r="AD211" s="36">
        <v>0</v>
      </c>
      <c r="AE211" s="26">
        <v>0</v>
      </c>
      <c r="AF211" s="26">
        <v>0</v>
      </c>
      <c r="AG211" s="27">
        <v>0</v>
      </c>
      <c r="AH211" s="36">
        <v>0</v>
      </c>
      <c r="AI211" s="26">
        <v>0</v>
      </c>
      <c r="AJ211" s="26">
        <v>0</v>
      </c>
      <c r="AK211" s="27">
        <v>0</v>
      </c>
      <c r="AL211" s="36">
        <v>0</v>
      </c>
      <c r="AM211" s="26">
        <v>0</v>
      </c>
      <c r="AN211" s="26">
        <v>0</v>
      </c>
      <c r="AO211" s="27">
        <v>0</v>
      </c>
      <c r="AP211" s="36">
        <v>0</v>
      </c>
      <c r="AQ211" s="26">
        <v>0</v>
      </c>
      <c r="AR211" s="26">
        <v>0</v>
      </c>
      <c r="AS211" s="27">
        <v>0</v>
      </c>
      <c r="AT211" s="36">
        <v>0</v>
      </c>
      <c r="AU211" s="26">
        <v>0</v>
      </c>
      <c r="AV211" s="26">
        <v>0</v>
      </c>
      <c r="AW211" s="27">
        <v>0</v>
      </c>
      <c r="AX211" s="36">
        <v>0</v>
      </c>
      <c r="AY211" s="26">
        <v>0</v>
      </c>
      <c r="AZ211" s="26">
        <v>0</v>
      </c>
      <c r="BA211" s="27">
        <v>0</v>
      </c>
      <c r="BB211" s="36">
        <v>0</v>
      </c>
      <c r="BC211" s="26">
        <v>0</v>
      </c>
      <c r="BD211" s="26">
        <v>0</v>
      </c>
      <c r="BE211" s="27">
        <v>0</v>
      </c>
      <c r="BF211" s="36">
        <v>0</v>
      </c>
      <c r="BG211" s="26">
        <v>0</v>
      </c>
      <c r="BH211" s="26">
        <v>0</v>
      </c>
      <c r="BI211" s="27">
        <v>0</v>
      </c>
      <c r="BJ211" s="36">
        <v>0</v>
      </c>
      <c r="BK211" s="26">
        <v>0</v>
      </c>
      <c r="BL211" s="26">
        <v>0</v>
      </c>
      <c r="BM211" s="27">
        <v>0</v>
      </c>
      <c r="BN211" s="36">
        <v>0</v>
      </c>
      <c r="BO211" s="26">
        <v>0</v>
      </c>
      <c r="BP211" s="26">
        <v>0</v>
      </c>
      <c r="BQ211" s="27">
        <v>0</v>
      </c>
      <c r="BR211" s="36">
        <v>0</v>
      </c>
      <c r="BS211" s="26">
        <v>0</v>
      </c>
      <c r="BT211" s="26">
        <v>0</v>
      </c>
      <c r="BU211" s="27">
        <v>0</v>
      </c>
      <c r="BV211" s="36">
        <v>0</v>
      </c>
      <c r="BW211" s="26">
        <v>0</v>
      </c>
      <c r="BX211" s="26">
        <v>0</v>
      </c>
      <c r="BY211" s="27">
        <v>0</v>
      </c>
      <c r="BZ211" s="36">
        <v>0</v>
      </c>
      <c r="CA211" s="26">
        <v>0</v>
      </c>
      <c r="CB211" s="26">
        <v>0</v>
      </c>
      <c r="CC211" s="27">
        <v>0</v>
      </c>
      <c r="CD211" s="36">
        <v>0</v>
      </c>
      <c r="CE211" s="26">
        <v>0</v>
      </c>
      <c r="CF211" s="26">
        <v>0</v>
      </c>
      <c r="CG211" s="27">
        <v>0</v>
      </c>
      <c r="CH211" s="36">
        <v>0</v>
      </c>
      <c r="CI211" s="26">
        <v>0</v>
      </c>
      <c r="CJ211" s="26">
        <v>0</v>
      </c>
      <c r="CK211" s="27">
        <v>0</v>
      </c>
      <c r="CL211" s="36">
        <v>1</v>
      </c>
      <c r="CM211" s="26">
        <v>92.503333333333345</v>
      </c>
      <c r="CN211" s="26">
        <v>92.503333333333345</v>
      </c>
      <c r="CO211" s="27">
        <v>11007.896666666667</v>
      </c>
      <c r="CP211" s="36">
        <v>12</v>
      </c>
      <c r="CQ211" s="26">
        <v>1110.0400000000002</v>
      </c>
      <c r="CR211" s="26">
        <v>1202.5433333333335</v>
      </c>
      <c r="CS211" s="27">
        <v>9897.8566666666684</v>
      </c>
      <c r="CT211" s="36">
        <v>12</v>
      </c>
      <c r="CU211" s="26">
        <v>1110.0400000000002</v>
      </c>
      <c r="CV211" s="26">
        <v>2312.5833333333339</v>
      </c>
      <c r="CW211" s="27">
        <v>8787.8166666666675</v>
      </c>
      <c r="CX211" s="36">
        <v>12</v>
      </c>
      <c r="CY211" s="26">
        <v>1110.0400000000002</v>
      </c>
      <c r="CZ211" s="26">
        <v>3422.6233333333339</v>
      </c>
      <c r="DA211" s="27">
        <v>7677.7766666666676</v>
      </c>
      <c r="DB211" s="36">
        <v>12</v>
      </c>
      <c r="DC211" s="26">
        <v>1110.0400000000002</v>
      </c>
      <c r="DD211" s="26">
        <v>4532.6633333333339</v>
      </c>
      <c r="DE211" s="27">
        <v>6567.7366666666676</v>
      </c>
      <c r="DF211" s="36">
        <v>12</v>
      </c>
      <c r="DG211" s="26">
        <v>1110.0400000000002</v>
      </c>
      <c r="DH211" s="26">
        <v>5642.7033333333338</v>
      </c>
      <c r="DI211" s="27">
        <v>5457.6966666666676</v>
      </c>
      <c r="DJ211" s="36">
        <v>12</v>
      </c>
      <c r="DK211" s="26">
        <v>1110.0400000000002</v>
      </c>
      <c r="DL211" s="26">
        <v>6752.7433333333338</v>
      </c>
      <c r="DM211" s="27">
        <v>4347.6566666666677</v>
      </c>
      <c r="DN211" s="36">
        <v>12</v>
      </c>
      <c r="DO211" s="26">
        <v>1110.0400000000002</v>
      </c>
      <c r="DP211" s="26">
        <v>7862.7833333333338</v>
      </c>
      <c r="DQ211" s="27">
        <v>3237.6166666666677</v>
      </c>
      <c r="DR211" s="36">
        <v>12</v>
      </c>
      <c r="DS211" s="26">
        <v>1110.0400000000002</v>
      </c>
      <c r="DT211" s="26">
        <v>8972.8233333333337</v>
      </c>
      <c r="DU211" s="27">
        <v>2127.5766666666677</v>
      </c>
      <c r="DV211" s="36">
        <v>12</v>
      </c>
      <c r="DW211" s="26">
        <v>1110.0400000000002</v>
      </c>
      <c r="DX211" s="26">
        <v>10082.863333333335</v>
      </c>
      <c r="DY211" s="27">
        <v>1017.5366666666669</v>
      </c>
      <c r="DZ211" s="36">
        <v>11</v>
      </c>
      <c r="EA211" s="26">
        <v>1017.5366666666667</v>
      </c>
      <c r="EB211" s="26">
        <v>11100.400000000001</v>
      </c>
      <c r="EC211" s="27">
        <v>0</v>
      </c>
      <c r="ED211" s="36">
        <v>0</v>
      </c>
      <c r="EE211" s="26">
        <v>0</v>
      </c>
      <c r="EF211" s="26">
        <v>11100.4</v>
      </c>
      <c r="EG211" s="27">
        <v>0</v>
      </c>
      <c r="EH211" s="36">
        <v>0</v>
      </c>
      <c r="EI211" s="26">
        <v>0</v>
      </c>
      <c r="EJ211" s="26">
        <v>11100.4</v>
      </c>
      <c r="EK211" s="27">
        <v>0</v>
      </c>
      <c r="EL211" s="36" cm="1">
        <f t="array" ref="EL211">+_xlfn.IFS(YEAR($A211)&gt;YEAR(EL$6),0,YEAR(EL$6)=YEAR($A211),13-MONTH($A211),AND(EK211&lt;$L211,YEAR(EL$6)=YEAR($B211)),IF(MONTH($B211)&lt;EK211/$M211,MONTH($B211),EK211/$M211),EK211&lt;$L211,EK211/$M211,YEAR(EL$6)=YEAR($B211),MONTH($B211),AND(YEAR(EL$6)&gt;YEAR($B211),NOT(ISBLANK($B211))),0,YEAR(EL$6)&gt;YEAR($A211),12,EL$6&lt;$A211,0,YEAR(EH$6)=YEAR($B211),0)</f>
        <v>0</v>
      </c>
      <c r="EM211" s="26">
        <f t="shared" si="26"/>
        <v>0</v>
      </c>
      <c r="EN211" s="26">
        <f t="shared" si="27"/>
        <v>11100.4</v>
      </c>
      <c r="EO211" s="27">
        <f t="shared" si="28"/>
        <v>0</v>
      </c>
      <c r="EP211" s="28">
        <f t="shared" si="29"/>
        <v>0</v>
      </c>
      <c r="EQ211" s="34">
        <f t="shared" si="30"/>
        <v>0</v>
      </c>
      <c r="ES211" s="21">
        <f>IFERROR(IF(VLOOKUP(D211,'DIV CHANGE'!A:D,3,FALSE)="", E211, VLOOKUP(D211,'DIV CHANGE'!A:D,3,FALSE)), E211)</f>
        <v>1</v>
      </c>
      <c r="ET211" s="21" t="str">
        <f t="shared" si="31"/>
        <v>SAME</v>
      </c>
      <c r="EU211" s="24">
        <v>41257</v>
      </c>
    </row>
    <row r="212" spans="1:151" ht="12.75">
      <c r="A212" s="29">
        <v>42843</v>
      </c>
      <c r="B212" s="24"/>
      <c r="C212" s="35">
        <v>268</v>
      </c>
      <c r="D212" s="21" t="s">
        <v>439</v>
      </c>
      <c r="E212" s="21">
        <v>2</v>
      </c>
      <c r="F212" s="21" t="s">
        <v>179</v>
      </c>
      <c r="G212" s="21" t="s">
        <v>440</v>
      </c>
      <c r="H212" s="55">
        <v>34719</v>
      </c>
      <c r="I212" s="22">
        <v>10</v>
      </c>
      <c r="J212" s="25">
        <v>10000</v>
      </c>
      <c r="K212" s="25">
        <v>0</v>
      </c>
      <c r="L212" s="25">
        <f t="shared" si="24"/>
        <v>2471.9</v>
      </c>
      <c r="M212" s="37">
        <f t="shared" si="25"/>
        <v>205.99166666666667</v>
      </c>
      <c r="N212" s="36">
        <v>0</v>
      </c>
      <c r="O212" s="26">
        <v>0</v>
      </c>
      <c r="P212" s="26">
        <v>0</v>
      </c>
      <c r="Q212" s="27">
        <v>0</v>
      </c>
      <c r="R212" s="36">
        <v>0</v>
      </c>
      <c r="S212" s="26">
        <v>0</v>
      </c>
      <c r="T212" s="26">
        <v>0</v>
      </c>
      <c r="U212" s="27">
        <v>0</v>
      </c>
      <c r="V212" s="36">
        <v>0</v>
      </c>
      <c r="W212" s="26">
        <v>0</v>
      </c>
      <c r="X212" s="26">
        <v>0</v>
      </c>
      <c r="Y212" s="27">
        <v>0</v>
      </c>
      <c r="Z212" s="36">
        <v>0</v>
      </c>
      <c r="AA212" s="26">
        <v>0</v>
      </c>
      <c r="AB212" s="26">
        <v>0</v>
      </c>
      <c r="AC212" s="27">
        <v>0</v>
      </c>
      <c r="AD212" s="36">
        <v>0</v>
      </c>
      <c r="AE212" s="26">
        <v>0</v>
      </c>
      <c r="AF212" s="26">
        <v>0</v>
      </c>
      <c r="AG212" s="27">
        <v>0</v>
      </c>
      <c r="AH212" s="36">
        <v>0</v>
      </c>
      <c r="AI212" s="26">
        <v>0</v>
      </c>
      <c r="AJ212" s="26">
        <v>0</v>
      </c>
      <c r="AK212" s="27">
        <v>0</v>
      </c>
      <c r="AL212" s="36">
        <v>0</v>
      </c>
      <c r="AM212" s="26">
        <v>0</v>
      </c>
      <c r="AN212" s="26">
        <v>0</v>
      </c>
      <c r="AO212" s="27">
        <v>0</v>
      </c>
      <c r="AP212" s="36">
        <v>0</v>
      </c>
      <c r="AQ212" s="26">
        <v>0</v>
      </c>
      <c r="AR212" s="26">
        <v>0</v>
      </c>
      <c r="AS212" s="27">
        <v>0</v>
      </c>
      <c r="AT212" s="36">
        <v>0</v>
      </c>
      <c r="AU212" s="26">
        <v>0</v>
      </c>
      <c r="AV212" s="26">
        <v>0</v>
      </c>
      <c r="AW212" s="27">
        <v>0</v>
      </c>
      <c r="AX212" s="36">
        <v>0</v>
      </c>
      <c r="AY212" s="26">
        <v>0</v>
      </c>
      <c r="AZ212" s="26">
        <v>0</v>
      </c>
      <c r="BA212" s="27">
        <v>0</v>
      </c>
      <c r="BB212" s="36">
        <v>0</v>
      </c>
      <c r="BC212" s="26">
        <v>0</v>
      </c>
      <c r="BD212" s="26">
        <v>0</v>
      </c>
      <c r="BE212" s="27">
        <v>0</v>
      </c>
      <c r="BF212" s="36">
        <v>0</v>
      </c>
      <c r="BG212" s="26">
        <v>0</v>
      </c>
      <c r="BH212" s="26">
        <v>0</v>
      </c>
      <c r="BI212" s="27">
        <v>0</v>
      </c>
      <c r="BJ212" s="36">
        <v>0</v>
      </c>
      <c r="BK212" s="26">
        <v>0</v>
      </c>
      <c r="BL212" s="26">
        <v>0</v>
      </c>
      <c r="BM212" s="27">
        <v>0</v>
      </c>
      <c r="BN212" s="36">
        <v>0</v>
      </c>
      <c r="BO212" s="26">
        <v>0</v>
      </c>
      <c r="BP212" s="26">
        <v>0</v>
      </c>
      <c r="BQ212" s="27">
        <v>0</v>
      </c>
      <c r="BR212" s="36">
        <v>0</v>
      </c>
      <c r="BS212" s="26">
        <v>0</v>
      </c>
      <c r="BT212" s="26">
        <v>0</v>
      </c>
      <c r="BU212" s="27">
        <v>0</v>
      </c>
      <c r="BV212" s="36">
        <v>0</v>
      </c>
      <c r="BW212" s="26">
        <v>0</v>
      </c>
      <c r="BX212" s="26">
        <v>0</v>
      </c>
      <c r="BY212" s="27">
        <v>0</v>
      </c>
      <c r="BZ212" s="36">
        <v>0</v>
      </c>
      <c r="CA212" s="26">
        <v>0</v>
      </c>
      <c r="CB212" s="26">
        <v>0</v>
      </c>
      <c r="CC212" s="27">
        <v>0</v>
      </c>
      <c r="CD212" s="36">
        <v>0</v>
      </c>
      <c r="CE212" s="26">
        <v>0</v>
      </c>
      <c r="CF212" s="26">
        <v>0</v>
      </c>
      <c r="CG212" s="27">
        <v>0</v>
      </c>
      <c r="CH212" s="36">
        <v>0</v>
      </c>
      <c r="CI212" s="26">
        <v>0</v>
      </c>
      <c r="CJ212" s="26">
        <v>0</v>
      </c>
      <c r="CK212" s="27">
        <v>0</v>
      </c>
      <c r="CL212" s="36">
        <v>0</v>
      </c>
      <c r="CM212" s="26">
        <v>0</v>
      </c>
      <c r="CN212" s="26">
        <v>0</v>
      </c>
      <c r="CO212" s="27">
        <v>0</v>
      </c>
      <c r="CP212" s="36">
        <v>0</v>
      </c>
      <c r="CQ212" s="26">
        <v>0</v>
      </c>
      <c r="CR212" s="26">
        <v>0</v>
      </c>
      <c r="CS212" s="27">
        <v>0</v>
      </c>
      <c r="CT212" s="36">
        <v>0</v>
      </c>
      <c r="CU212" s="26">
        <v>0</v>
      </c>
      <c r="CV212" s="26">
        <v>0</v>
      </c>
      <c r="CW212" s="27">
        <v>0</v>
      </c>
      <c r="CX212" s="36">
        <v>0</v>
      </c>
      <c r="CY212" s="26">
        <v>0</v>
      </c>
      <c r="CZ212" s="26">
        <v>0</v>
      </c>
      <c r="DA212" s="27">
        <v>0</v>
      </c>
      <c r="DB212" s="36">
        <v>0</v>
      </c>
      <c r="DC212" s="26">
        <v>0</v>
      </c>
      <c r="DD212" s="26">
        <v>0</v>
      </c>
      <c r="DE212" s="27">
        <v>0</v>
      </c>
      <c r="DF212" s="36">
        <v>9</v>
      </c>
      <c r="DG212" s="26">
        <v>1853.9250000000002</v>
      </c>
      <c r="DH212" s="26">
        <v>1853.9250000000002</v>
      </c>
      <c r="DI212" s="27">
        <v>22865.075000000001</v>
      </c>
      <c r="DJ212" s="36">
        <v>12</v>
      </c>
      <c r="DK212" s="26">
        <v>2471.9</v>
      </c>
      <c r="DL212" s="26">
        <v>4325.8250000000007</v>
      </c>
      <c r="DM212" s="27">
        <v>20393.174999999999</v>
      </c>
      <c r="DN212" s="36">
        <v>12</v>
      </c>
      <c r="DO212" s="26">
        <v>2471.9</v>
      </c>
      <c r="DP212" s="26">
        <v>6797.7250000000004</v>
      </c>
      <c r="DQ212" s="27">
        <v>17921.275000000001</v>
      </c>
      <c r="DR212" s="36">
        <v>12</v>
      </c>
      <c r="DS212" s="26">
        <v>2471.9</v>
      </c>
      <c r="DT212" s="26">
        <v>9269.625</v>
      </c>
      <c r="DU212" s="27">
        <v>15449.375</v>
      </c>
      <c r="DV212" s="36">
        <v>12</v>
      </c>
      <c r="DW212" s="26">
        <v>2471.9</v>
      </c>
      <c r="DX212" s="26">
        <v>11741.525</v>
      </c>
      <c r="DY212" s="27">
        <v>12977.475</v>
      </c>
      <c r="DZ212" s="36">
        <v>12</v>
      </c>
      <c r="EA212" s="26">
        <v>2471.9</v>
      </c>
      <c r="EB212" s="26">
        <v>14213.424999999999</v>
      </c>
      <c r="EC212" s="27">
        <v>10505.575000000001</v>
      </c>
      <c r="ED212" s="36">
        <v>12</v>
      </c>
      <c r="EE212" s="26">
        <v>2471.9</v>
      </c>
      <c r="EF212" s="26">
        <v>18127.27</v>
      </c>
      <c r="EG212" s="27">
        <v>6591.73</v>
      </c>
      <c r="EH212" s="36">
        <v>12</v>
      </c>
      <c r="EI212" s="26">
        <v>2471.9</v>
      </c>
      <c r="EJ212" s="26">
        <v>20599.170000000002</v>
      </c>
      <c r="EK212" s="27">
        <v>4119.83</v>
      </c>
      <c r="EL212" s="36" cm="1">
        <f t="array" ref="EL212">+_xlfn.IFS(YEAR($A212)&gt;YEAR(EL$6),0,YEAR(EL$6)=YEAR($A212),13-MONTH($A212),AND(EK212&lt;$L212,YEAR(EL$6)=YEAR($B212)),IF(MONTH($B212)&lt;EK212/$M212,MONTH($B212),EK212/$M212),EK212&lt;$L212,EK212/$M212,YEAR(EL$6)=YEAR($B212),MONTH($B212),AND(YEAR(EL$6)&gt;YEAR($B212),NOT(ISBLANK($B212))),0,YEAR(EL$6)&gt;YEAR($A212),12,EL$6&lt;$A212,0,YEAR(EH$6)=YEAR($B212),0)</f>
        <v>12</v>
      </c>
      <c r="EM212" s="26">
        <f t="shared" si="26"/>
        <v>2471.9</v>
      </c>
      <c r="EN212" s="26">
        <f t="shared" si="27"/>
        <v>23071.070000000003</v>
      </c>
      <c r="EO212" s="27">
        <f t="shared" si="28"/>
        <v>1647.93</v>
      </c>
      <c r="EP212" s="28">
        <f t="shared" si="29"/>
        <v>7.99998381811562</v>
      </c>
      <c r="EQ212" s="34">
        <f t="shared" si="30"/>
        <v>617.97500000000002</v>
      </c>
      <c r="ES212" s="21">
        <f>IFERROR(IF(VLOOKUP(D212,'DIV CHANGE'!A:D,3,FALSE)="", E212, VLOOKUP(D212,'DIV CHANGE'!A:D,3,FALSE)), E212)</f>
        <v>2</v>
      </c>
      <c r="ET212" s="21" t="str">
        <f t="shared" si="31"/>
        <v>SAME</v>
      </c>
      <c r="EU212" s="24">
        <v>42843</v>
      </c>
    </row>
    <row r="213" spans="1:151" ht="12.75">
      <c r="A213" s="29">
        <v>43112</v>
      </c>
      <c r="B213" s="24"/>
      <c r="C213" s="35">
        <v>300</v>
      </c>
      <c r="D213" s="21" t="s">
        <v>441</v>
      </c>
      <c r="E213" s="21">
        <v>2</v>
      </c>
      <c r="F213" s="21" t="s">
        <v>179</v>
      </c>
      <c r="G213" s="21" t="s">
        <v>442</v>
      </c>
      <c r="H213" s="55">
        <v>38367.89</v>
      </c>
      <c r="I213" s="22">
        <v>7</v>
      </c>
      <c r="J213" s="25">
        <v>10000</v>
      </c>
      <c r="K213" s="25">
        <v>0</v>
      </c>
      <c r="L213" s="25">
        <f t="shared" si="24"/>
        <v>4052.5557142857142</v>
      </c>
      <c r="M213" s="37">
        <f t="shared" si="25"/>
        <v>337.71297619047618</v>
      </c>
      <c r="N213" s="36">
        <v>0</v>
      </c>
      <c r="O213" s="26">
        <v>0</v>
      </c>
      <c r="P213" s="26">
        <v>0</v>
      </c>
      <c r="Q213" s="27">
        <v>0</v>
      </c>
      <c r="R213" s="36">
        <v>0</v>
      </c>
      <c r="S213" s="26">
        <v>0</v>
      </c>
      <c r="T213" s="26">
        <v>0</v>
      </c>
      <c r="U213" s="27">
        <v>0</v>
      </c>
      <c r="V213" s="36">
        <v>0</v>
      </c>
      <c r="W213" s="26">
        <v>0</v>
      </c>
      <c r="X213" s="26">
        <v>0</v>
      </c>
      <c r="Y213" s="27">
        <v>0</v>
      </c>
      <c r="Z213" s="36">
        <v>0</v>
      </c>
      <c r="AA213" s="26">
        <v>0</v>
      </c>
      <c r="AB213" s="26">
        <v>0</v>
      </c>
      <c r="AC213" s="27">
        <v>0</v>
      </c>
      <c r="AD213" s="36">
        <v>0</v>
      </c>
      <c r="AE213" s="26">
        <v>0</v>
      </c>
      <c r="AF213" s="26">
        <v>0</v>
      </c>
      <c r="AG213" s="27">
        <v>0</v>
      </c>
      <c r="AH213" s="36">
        <v>0</v>
      </c>
      <c r="AI213" s="26">
        <v>0</v>
      </c>
      <c r="AJ213" s="26">
        <v>0</v>
      </c>
      <c r="AK213" s="27">
        <v>0</v>
      </c>
      <c r="AL213" s="36">
        <v>0</v>
      </c>
      <c r="AM213" s="26">
        <v>0</v>
      </c>
      <c r="AN213" s="26">
        <v>0</v>
      </c>
      <c r="AO213" s="27">
        <v>0</v>
      </c>
      <c r="AP213" s="36">
        <v>0</v>
      </c>
      <c r="AQ213" s="26">
        <v>0</v>
      </c>
      <c r="AR213" s="26">
        <v>0</v>
      </c>
      <c r="AS213" s="27">
        <v>0</v>
      </c>
      <c r="AT213" s="36">
        <v>0</v>
      </c>
      <c r="AU213" s="26">
        <v>0</v>
      </c>
      <c r="AV213" s="26">
        <v>0</v>
      </c>
      <c r="AW213" s="27">
        <v>0</v>
      </c>
      <c r="AX213" s="36">
        <v>0</v>
      </c>
      <c r="AY213" s="26">
        <v>0</v>
      </c>
      <c r="AZ213" s="26">
        <v>0</v>
      </c>
      <c r="BA213" s="27">
        <v>0</v>
      </c>
      <c r="BB213" s="36">
        <v>0</v>
      </c>
      <c r="BC213" s="26">
        <v>0</v>
      </c>
      <c r="BD213" s="26">
        <v>0</v>
      </c>
      <c r="BE213" s="27">
        <v>0</v>
      </c>
      <c r="BF213" s="36">
        <v>0</v>
      </c>
      <c r="BG213" s="26">
        <v>0</v>
      </c>
      <c r="BH213" s="26">
        <v>0</v>
      </c>
      <c r="BI213" s="27">
        <v>0</v>
      </c>
      <c r="BJ213" s="36">
        <v>0</v>
      </c>
      <c r="BK213" s="26">
        <v>0</v>
      </c>
      <c r="BL213" s="26">
        <v>0</v>
      </c>
      <c r="BM213" s="27">
        <v>0</v>
      </c>
      <c r="BN213" s="36">
        <v>0</v>
      </c>
      <c r="BO213" s="26">
        <v>0</v>
      </c>
      <c r="BP213" s="26">
        <v>0</v>
      </c>
      <c r="BQ213" s="27">
        <v>0</v>
      </c>
      <c r="BR213" s="36">
        <v>0</v>
      </c>
      <c r="BS213" s="26">
        <v>0</v>
      </c>
      <c r="BT213" s="26">
        <v>0</v>
      </c>
      <c r="BU213" s="27">
        <v>0</v>
      </c>
      <c r="BV213" s="36">
        <v>0</v>
      </c>
      <c r="BW213" s="26">
        <v>0</v>
      </c>
      <c r="BX213" s="26">
        <v>0</v>
      </c>
      <c r="BY213" s="27">
        <v>0</v>
      </c>
      <c r="BZ213" s="36">
        <v>0</v>
      </c>
      <c r="CA213" s="26">
        <v>0</v>
      </c>
      <c r="CB213" s="26">
        <v>0</v>
      </c>
      <c r="CC213" s="27">
        <v>0</v>
      </c>
      <c r="CD213" s="36">
        <v>0</v>
      </c>
      <c r="CE213" s="26">
        <v>0</v>
      </c>
      <c r="CF213" s="26">
        <v>0</v>
      </c>
      <c r="CG213" s="27">
        <v>0</v>
      </c>
      <c r="CH213" s="36">
        <v>0</v>
      </c>
      <c r="CI213" s="26">
        <v>0</v>
      </c>
      <c r="CJ213" s="26">
        <v>0</v>
      </c>
      <c r="CK213" s="27">
        <v>0</v>
      </c>
      <c r="CL213" s="36">
        <v>0</v>
      </c>
      <c r="CM213" s="26">
        <v>0</v>
      </c>
      <c r="CN213" s="26">
        <v>0</v>
      </c>
      <c r="CO213" s="27">
        <v>0</v>
      </c>
      <c r="CP213" s="36">
        <v>0</v>
      </c>
      <c r="CQ213" s="26">
        <v>0</v>
      </c>
      <c r="CR213" s="26">
        <v>0</v>
      </c>
      <c r="CS213" s="27">
        <v>0</v>
      </c>
      <c r="CT213" s="36">
        <v>0</v>
      </c>
      <c r="CU213" s="26">
        <v>0</v>
      </c>
      <c r="CV213" s="26">
        <v>0</v>
      </c>
      <c r="CW213" s="27">
        <v>0</v>
      </c>
      <c r="CX213" s="36">
        <v>0</v>
      </c>
      <c r="CY213" s="26">
        <v>0</v>
      </c>
      <c r="CZ213" s="26">
        <v>0</v>
      </c>
      <c r="DA213" s="27">
        <v>0</v>
      </c>
      <c r="DB213" s="36">
        <v>0</v>
      </c>
      <c r="DC213" s="26">
        <v>0</v>
      </c>
      <c r="DD213" s="26">
        <v>0</v>
      </c>
      <c r="DE213" s="27">
        <v>0</v>
      </c>
      <c r="DF213" s="36">
        <v>0</v>
      </c>
      <c r="DG213" s="26">
        <v>0</v>
      </c>
      <c r="DH213" s="26">
        <v>0</v>
      </c>
      <c r="DI213" s="27">
        <v>0</v>
      </c>
      <c r="DJ213" s="36">
        <v>12</v>
      </c>
      <c r="DK213" s="26">
        <v>4052.5557142857142</v>
      </c>
      <c r="DL213" s="26">
        <v>4052.5557142857142</v>
      </c>
      <c r="DM213" s="27">
        <v>24315.334285714285</v>
      </c>
      <c r="DN213" s="36">
        <v>12</v>
      </c>
      <c r="DO213" s="26">
        <v>4052.5557142857142</v>
      </c>
      <c r="DP213" s="26">
        <v>8105.1114285714284</v>
      </c>
      <c r="DQ213" s="27">
        <v>20262.778571428571</v>
      </c>
      <c r="DR213" s="36">
        <v>12</v>
      </c>
      <c r="DS213" s="26">
        <v>4052.5557142857142</v>
      </c>
      <c r="DT213" s="26">
        <v>12157.667142857143</v>
      </c>
      <c r="DU213" s="27">
        <v>16210.222857142857</v>
      </c>
      <c r="DV213" s="36">
        <v>12</v>
      </c>
      <c r="DW213" s="26">
        <v>4052.5557142857142</v>
      </c>
      <c r="DX213" s="26">
        <v>16210.222857142857</v>
      </c>
      <c r="DY213" s="27">
        <v>12157.667142857143</v>
      </c>
      <c r="DZ213" s="36">
        <v>12</v>
      </c>
      <c r="EA213" s="26">
        <v>4052.5557142857142</v>
      </c>
      <c r="EB213" s="26">
        <v>20262.778571428571</v>
      </c>
      <c r="EC213" s="27">
        <v>8105.1114285714284</v>
      </c>
      <c r="ED213" s="36">
        <v>12</v>
      </c>
      <c r="EE213" s="26">
        <v>4052.5557142857142</v>
      </c>
      <c r="EF213" s="26">
        <v>24315.360000000001</v>
      </c>
      <c r="EG213" s="27">
        <v>4052.5299999999988</v>
      </c>
      <c r="EH213" s="36">
        <v>11.999923857572767</v>
      </c>
      <c r="EI213" s="26">
        <v>4052.5299999999993</v>
      </c>
      <c r="EJ213" s="26">
        <v>28367.89</v>
      </c>
      <c r="EK213" s="27">
        <v>0</v>
      </c>
      <c r="EL213" s="36" cm="1">
        <f t="array" ref="EL213">+_xlfn.IFS(YEAR($A213)&gt;YEAR(EL$6),0,YEAR(EL$6)=YEAR($A213),13-MONTH($A213),AND(EK213&lt;$L213,YEAR(EL$6)=YEAR($B213)),IF(MONTH($B213)&lt;EK213/$M213,MONTH($B213),EK213/$M213),EK213&lt;$L213,EK213/$M213,YEAR(EL$6)=YEAR($B213),MONTH($B213),AND(YEAR(EL$6)&gt;YEAR($B213),NOT(ISBLANK($B213))),0,YEAR(EL$6)&gt;YEAR($A213),12,EL$6&lt;$A213,0,YEAR(EH$6)=YEAR($B213),0)</f>
        <v>0</v>
      </c>
      <c r="EM213" s="26">
        <f t="shared" si="26"/>
        <v>0</v>
      </c>
      <c r="EN213" s="26">
        <f t="shared" si="27"/>
        <v>28367.89</v>
      </c>
      <c r="EO213" s="27">
        <f t="shared" si="28"/>
        <v>0</v>
      </c>
      <c r="EP213" s="28">
        <f t="shared" si="29"/>
        <v>0</v>
      </c>
      <c r="EQ213" s="34">
        <f t="shared" si="30"/>
        <v>0</v>
      </c>
      <c r="ES213" s="21">
        <f>IFERROR(IF(VLOOKUP(D213,'DIV CHANGE'!A:D,3,FALSE)="", E213, VLOOKUP(D213,'DIV CHANGE'!A:D,3,FALSE)), E213)</f>
        <v>2</v>
      </c>
      <c r="ET213" s="21" t="str">
        <f t="shared" si="31"/>
        <v>SAME</v>
      </c>
      <c r="EU213" s="24">
        <v>43112</v>
      </c>
    </row>
    <row r="214" spans="1:151" ht="12.75">
      <c r="A214" s="29">
        <v>43565</v>
      </c>
      <c r="B214" s="24"/>
      <c r="C214" s="35">
        <v>405</v>
      </c>
      <c r="D214" s="21" t="s">
        <v>443</v>
      </c>
      <c r="E214" s="21">
        <v>1</v>
      </c>
      <c r="F214" s="21" t="s">
        <v>179</v>
      </c>
      <c r="G214" s="21" t="s">
        <v>444</v>
      </c>
      <c r="H214" s="55">
        <v>48200</v>
      </c>
      <c r="I214" s="22">
        <v>7</v>
      </c>
      <c r="J214" s="25">
        <v>0</v>
      </c>
      <c r="K214" s="25">
        <v>0</v>
      </c>
      <c r="L214" s="25">
        <f t="shared" si="24"/>
        <v>6885.7142857142853</v>
      </c>
      <c r="M214" s="37">
        <f t="shared" si="25"/>
        <v>573.80952380952374</v>
      </c>
      <c r="N214" s="36">
        <v>0</v>
      </c>
      <c r="O214" s="26">
        <v>0</v>
      </c>
      <c r="P214" s="26">
        <v>0</v>
      </c>
      <c r="Q214" s="27">
        <v>0</v>
      </c>
      <c r="R214" s="36">
        <v>0</v>
      </c>
      <c r="S214" s="26">
        <v>0</v>
      </c>
      <c r="T214" s="26">
        <v>0</v>
      </c>
      <c r="U214" s="27">
        <v>0</v>
      </c>
      <c r="V214" s="36">
        <v>0</v>
      </c>
      <c r="W214" s="26">
        <v>0</v>
      </c>
      <c r="X214" s="26">
        <v>0</v>
      </c>
      <c r="Y214" s="27">
        <v>0</v>
      </c>
      <c r="Z214" s="36">
        <v>0</v>
      </c>
      <c r="AA214" s="26">
        <v>0</v>
      </c>
      <c r="AB214" s="26">
        <v>0</v>
      </c>
      <c r="AC214" s="27">
        <v>0</v>
      </c>
      <c r="AD214" s="36">
        <v>0</v>
      </c>
      <c r="AE214" s="26">
        <v>0</v>
      </c>
      <c r="AF214" s="26">
        <v>0</v>
      </c>
      <c r="AG214" s="27">
        <v>0</v>
      </c>
      <c r="AH214" s="36">
        <v>0</v>
      </c>
      <c r="AI214" s="26">
        <v>0</v>
      </c>
      <c r="AJ214" s="26">
        <v>0</v>
      </c>
      <c r="AK214" s="27">
        <v>0</v>
      </c>
      <c r="AL214" s="36">
        <v>0</v>
      </c>
      <c r="AM214" s="26">
        <v>0</v>
      </c>
      <c r="AN214" s="26">
        <v>0</v>
      </c>
      <c r="AO214" s="27">
        <v>0</v>
      </c>
      <c r="AP214" s="36">
        <v>0</v>
      </c>
      <c r="AQ214" s="26">
        <v>0</v>
      </c>
      <c r="AR214" s="26">
        <v>0</v>
      </c>
      <c r="AS214" s="27">
        <v>0</v>
      </c>
      <c r="AT214" s="36">
        <v>0</v>
      </c>
      <c r="AU214" s="26">
        <v>0</v>
      </c>
      <c r="AV214" s="26">
        <v>0</v>
      </c>
      <c r="AW214" s="27">
        <v>0</v>
      </c>
      <c r="AX214" s="36">
        <v>0</v>
      </c>
      <c r="AY214" s="26">
        <v>0</v>
      </c>
      <c r="AZ214" s="26">
        <v>0</v>
      </c>
      <c r="BA214" s="27">
        <v>0</v>
      </c>
      <c r="BB214" s="36">
        <v>0</v>
      </c>
      <c r="BC214" s="26">
        <v>0</v>
      </c>
      <c r="BD214" s="26">
        <v>0</v>
      </c>
      <c r="BE214" s="27">
        <v>0</v>
      </c>
      <c r="BF214" s="36">
        <v>0</v>
      </c>
      <c r="BG214" s="26">
        <v>0</v>
      </c>
      <c r="BH214" s="26">
        <v>0</v>
      </c>
      <c r="BI214" s="27">
        <v>0</v>
      </c>
      <c r="BJ214" s="36">
        <v>0</v>
      </c>
      <c r="BK214" s="26">
        <v>0</v>
      </c>
      <c r="BL214" s="26">
        <v>0</v>
      </c>
      <c r="BM214" s="27">
        <v>0</v>
      </c>
      <c r="BN214" s="36">
        <v>0</v>
      </c>
      <c r="BO214" s="26">
        <v>0</v>
      </c>
      <c r="BP214" s="26">
        <v>0</v>
      </c>
      <c r="BQ214" s="27">
        <v>0</v>
      </c>
      <c r="BR214" s="36">
        <v>0</v>
      </c>
      <c r="BS214" s="26">
        <v>0</v>
      </c>
      <c r="BT214" s="26">
        <v>0</v>
      </c>
      <c r="BU214" s="27">
        <v>0</v>
      </c>
      <c r="BV214" s="36">
        <v>0</v>
      </c>
      <c r="BW214" s="26">
        <v>0</v>
      </c>
      <c r="BX214" s="26">
        <v>0</v>
      </c>
      <c r="BY214" s="27">
        <v>0</v>
      </c>
      <c r="BZ214" s="36">
        <v>0</v>
      </c>
      <c r="CA214" s="26">
        <v>0</v>
      </c>
      <c r="CB214" s="26">
        <v>0</v>
      </c>
      <c r="CC214" s="27">
        <v>0</v>
      </c>
      <c r="CD214" s="36">
        <v>0</v>
      </c>
      <c r="CE214" s="26">
        <v>0</v>
      </c>
      <c r="CF214" s="26">
        <v>0</v>
      </c>
      <c r="CG214" s="27">
        <v>0</v>
      </c>
      <c r="CH214" s="36">
        <v>0</v>
      </c>
      <c r="CI214" s="26">
        <v>0</v>
      </c>
      <c r="CJ214" s="26">
        <v>0</v>
      </c>
      <c r="CK214" s="27">
        <v>0</v>
      </c>
      <c r="CL214" s="36">
        <v>0</v>
      </c>
      <c r="CM214" s="26">
        <v>0</v>
      </c>
      <c r="CN214" s="26">
        <v>0</v>
      </c>
      <c r="CO214" s="27">
        <v>0</v>
      </c>
      <c r="CP214" s="36">
        <v>0</v>
      </c>
      <c r="CQ214" s="26">
        <v>0</v>
      </c>
      <c r="CR214" s="26">
        <v>0</v>
      </c>
      <c r="CS214" s="27">
        <v>0</v>
      </c>
      <c r="CT214" s="36">
        <v>0</v>
      </c>
      <c r="CU214" s="26">
        <v>0</v>
      </c>
      <c r="CV214" s="26">
        <v>0</v>
      </c>
      <c r="CW214" s="27">
        <v>0</v>
      </c>
      <c r="CX214" s="36">
        <v>0</v>
      </c>
      <c r="CY214" s="26">
        <v>0</v>
      </c>
      <c r="CZ214" s="26">
        <v>0</v>
      </c>
      <c r="DA214" s="27">
        <v>0</v>
      </c>
      <c r="DB214" s="36">
        <v>0</v>
      </c>
      <c r="DC214" s="26">
        <v>0</v>
      </c>
      <c r="DD214" s="26">
        <v>0</v>
      </c>
      <c r="DE214" s="27">
        <v>0</v>
      </c>
      <c r="DF214" s="36">
        <v>0</v>
      </c>
      <c r="DG214" s="26">
        <v>0</v>
      </c>
      <c r="DH214" s="26">
        <v>0</v>
      </c>
      <c r="DI214" s="27">
        <v>0</v>
      </c>
      <c r="DJ214" s="36">
        <v>0</v>
      </c>
      <c r="DK214" s="26">
        <v>0</v>
      </c>
      <c r="DL214" s="26">
        <v>0</v>
      </c>
      <c r="DM214" s="27">
        <v>0</v>
      </c>
      <c r="DN214" s="36">
        <v>9</v>
      </c>
      <c r="DO214" s="26">
        <v>5164.2857142857138</v>
      </c>
      <c r="DP214" s="26">
        <v>5164.2857142857138</v>
      </c>
      <c r="DQ214" s="27">
        <v>43035.71428571429</v>
      </c>
      <c r="DR214" s="36">
        <v>12</v>
      </c>
      <c r="DS214" s="26">
        <v>6885.7142857142844</v>
      </c>
      <c r="DT214" s="26">
        <v>12049.999999999998</v>
      </c>
      <c r="DU214" s="27">
        <v>36150</v>
      </c>
      <c r="DV214" s="36">
        <v>12</v>
      </c>
      <c r="DW214" s="26">
        <v>6885.7142857142844</v>
      </c>
      <c r="DX214" s="26">
        <v>18935.714285714283</v>
      </c>
      <c r="DY214" s="27">
        <v>29264.285714285717</v>
      </c>
      <c r="DZ214" s="36">
        <v>12</v>
      </c>
      <c r="EA214" s="26">
        <v>6885.7142857142844</v>
      </c>
      <c r="EB214" s="26">
        <v>25821.428571428565</v>
      </c>
      <c r="EC214" s="27">
        <v>22378.571428571435</v>
      </c>
      <c r="ED214" s="36">
        <v>12</v>
      </c>
      <c r="EE214" s="26">
        <v>6885.7142857142844</v>
      </c>
      <c r="EF214" s="26">
        <v>32707.13</v>
      </c>
      <c r="EG214" s="27">
        <v>15492.869999999999</v>
      </c>
      <c r="EH214" s="36">
        <v>12</v>
      </c>
      <c r="EI214" s="26">
        <v>6885.7142857142844</v>
      </c>
      <c r="EJ214" s="26">
        <v>39592.844285714287</v>
      </c>
      <c r="EK214" s="27">
        <v>8607.16</v>
      </c>
      <c r="EL214" s="36" cm="1">
        <f t="array" ref="EL214">+_xlfn.IFS(YEAR($A214)&gt;YEAR(EL$6),0,YEAR(EL$6)=YEAR($A214),13-MONTH($A214),AND(EK214&lt;$L214,YEAR(EL$6)=YEAR($B214)),IF(MONTH($B214)&lt;EK214/$M214,MONTH($B214),EK214/$M214),EK214&lt;$L214,EK214/$M214,YEAR(EL$6)=YEAR($B214),MONTH($B214),AND(YEAR(EL$6)&gt;YEAR($B214),NOT(ISBLANK($B214))),0,YEAR(EL$6)&gt;YEAR($A214),12,EL$6&lt;$A214,0,YEAR(EH$6)=YEAR($B214),0)</f>
        <v>12</v>
      </c>
      <c r="EM214" s="26">
        <f t="shared" si="26"/>
        <v>6885.7142857142844</v>
      </c>
      <c r="EN214" s="26">
        <f t="shared" si="27"/>
        <v>46478.55857142857</v>
      </c>
      <c r="EO214" s="27">
        <f t="shared" si="28"/>
        <v>1721.44</v>
      </c>
      <c r="EP214" s="28">
        <f t="shared" si="29"/>
        <v>3.0000199170124486</v>
      </c>
      <c r="EQ214" s="34">
        <f t="shared" si="30"/>
        <v>1721.4285714285711</v>
      </c>
      <c r="ES214" s="21">
        <f>IFERROR(IF(VLOOKUP(D214,'DIV CHANGE'!A:D,3,FALSE)="", E214, VLOOKUP(D214,'DIV CHANGE'!A:D,3,FALSE)), E214)</f>
        <v>1</v>
      </c>
      <c r="ET214" s="21" t="str">
        <f t="shared" si="31"/>
        <v>SAME</v>
      </c>
      <c r="EU214" s="24">
        <v>43565</v>
      </c>
    </row>
    <row r="215" spans="1:151" ht="12.75">
      <c r="A215" s="29">
        <v>43565</v>
      </c>
      <c r="B215" s="24"/>
      <c r="C215" s="35">
        <v>406</v>
      </c>
      <c r="D215" s="21" t="s">
        <v>445</v>
      </c>
      <c r="E215" s="21">
        <v>1</v>
      </c>
      <c r="F215" s="21" t="s">
        <v>179</v>
      </c>
      <c r="G215" s="21" t="s">
        <v>446</v>
      </c>
      <c r="H215" s="55">
        <v>51900</v>
      </c>
      <c r="I215" s="22">
        <v>7</v>
      </c>
      <c r="J215" s="25">
        <v>0</v>
      </c>
      <c r="K215" s="25">
        <v>0</v>
      </c>
      <c r="L215" s="25">
        <f t="shared" si="24"/>
        <v>7414.2857142857147</v>
      </c>
      <c r="M215" s="37">
        <f t="shared" si="25"/>
        <v>617.85714285714289</v>
      </c>
      <c r="N215" s="36">
        <v>0</v>
      </c>
      <c r="O215" s="26">
        <v>0</v>
      </c>
      <c r="P215" s="26">
        <v>0</v>
      </c>
      <c r="Q215" s="27">
        <v>0</v>
      </c>
      <c r="R215" s="36">
        <v>0</v>
      </c>
      <c r="S215" s="26">
        <v>0</v>
      </c>
      <c r="T215" s="26">
        <v>0</v>
      </c>
      <c r="U215" s="27">
        <v>0</v>
      </c>
      <c r="V215" s="36">
        <v>0</v>
      </c>
      <c r="W215" s="26">
        <v>0</v>
      </c>
      <c r="X215" s="26">
        <v>0</v>
      </c>
      <c r="Y215" s="27">
        <v>0</v>
      </c>
      <c r="Z215" s="36">
        <v>0</v>
      </c>
      <c r="AA215" s="26">
        <v>0</v>
      </c>
      <c r="AB215" s="26">
        <v>0</v>
      </c>
      <c r="AC215" s="27">
        <v>0</v>
      </c>
      <c r="AD215" s="36">
        <v>0</v>
      </c>
      <c r="AE215" s="26">
        <v>0</v>
      </c>
      <c r="AF215" s="26">
        <v>0</v>
      </c>
      <c r="AG215" s="27">
        <v>0</v>
      </c>
      <c r="AH215" s="36">
        <v>0</v>
      </c>
      <c r="AI215" s="26">
        <v>0</v>
      </c>
      <c r="AJ215" s="26">
        <v>0</v>
      </c>
      <c r="AK215" s="27">
        <v>0</v>
      </c>
      <c r="AL215" s="36">
        <v>0</v>
      </c>
      <c r="AM215" s="26">
        <v>0</v>
      </c>
      <c r="AN215" s="26">
        <v>0</v>
      </c>
      <c r="AO215" s="27">
        <v>0</v>
      </c>
      <c r="AP215" s="36">
        <v>0</v>
      </c>
      <c r="AQ215" s="26">
        <v>0</v>
      </c>
      <c r="AR215" s="26">
        <v>0</v>
      </c>
      <c r="AS215" s="27">
        <v>0</v>
      </c>
      <c r="AT215" s="36">
        <v>0</v>
      </c>
      <c r="AU215" s="26">
        <v>0</v>
      </c>
      <c r="AV215" s="26">
        <v>0</v>
      </c>
      <c r="AW215" s="27">
        <v>0</v>
      </c>
      <c r="AX215" s="36">
        <v>0</v>
      </c>
      <c r="AY215" s="26">
        <v>0</v>
      </c>
      <c r="AZ215" s="26">
        <v>0</v>
      </c>
      <c r="BA215" s="27">
        <v>0</v>
      </c>
      <c r="BB215" s="36">
        <v>0</v>
      </c>
      <c r="BC215" s="26">
        <v>0</v>
      </c>
      <c r="BD215" s="26">
        <v>0</v>
      </c>
      <c r="BE215" s="27">
        <v>0</v>
      </c>
      <c r="BF215" s="36">
        <v>0</v>
      </c>
      <c r="BG215" s="26">
        <v>0</v>
      </c>
      <c r="BH215" s="26">
        <v>0</v>
      </c>
      <c r="BI215" s="27">
        <v>0</v>
      </c>
      <c r="BJ215" s="36">
        <v>0</v>
      </c>
      <c r="BK215" s="26">
        <v>0</v>
      </c>
      <c r="BL215" s="26">
        <v>0</v>
      </c>
      <c r="BM215" s="27">
        <v>0</v>
      </c>
      <c r="BN215" s="36">
        <v>0</v>
      </c>
      <c r="BO215" s="26">
        <v>0</v>
      </c>
      <c r="BP215" s="26">
        <v>0</v>
      </c>
      <c r="BQ215" s="27">
        <v>0</v>
      </c>
      <c r="BR215" s="36">
        <v>0</v>
      </c>
      <c r="BS215" s="26">
        <v>0</v>
      </c>
      <c r="BT215" s="26">
        <v>0</v>
      </c>
      <c r="BU215" s="27">
        <v>0</v>
      </c>
      <c r="BV215" s="36">
        <v>0</v>
      </c>
      <c r="BW215" s="26">
        <v>0</v>
      </c>
      <c r="BX215" s="26">
        <v>0</v>
      </c>
      <c r="BY215" s="27">
        <v>0</v>
      </c>
      <c r="BZ215" s="36">
        <v>0</v>
      </c>
      <c r="CA215" s="26">
        <v>0</v>
      </c>
      <c r="CB215" s="26">
        <v>0</v>
      </c>
      <c r="CC215" s="27">
        <v>0</v>
      </c>
      <c r="CD215" s="36">
        <v>0</v>
      </c>
      <c r="CE215" s="26">
        <v>0</v>
      </c>
      <c r="CF215" s="26">
        <v>0</v>
      </c>
      <c r="CG215" s="27">
        <v>0</v>
      </c>
      <c r="CH215" s="36">
        <v>0</v>
      </c>
      <c r="CI215" s="26">
        <v>0</v>
      </c>
      <c r="CJ215" s="26">
        <v>0</v>
      </c>
      <c r="CK215" s="27">
        <v>0</v>
      </c>
      <c r="CL215" s="36">
        <v>0</v>
      </c>
      <c r="CM215" s="26">
        <v>0</v>
      </c>
      <c r="CN215" s="26">
        <v>0</v>
      </c>
      <c r="CO215" s="27">
        <v>0</v>
      </c>
      <c r="CP215" s="36">
        <v>0</v>
      </c>
      <c r="CQ215" s="26">
        <v>0</v>
      </c>
      <c r="CR215" s="26">
        <v>0</v>
      </c>
      <c r="CS215" s="27">
        <v>0</v>
      </c>
      <c r="CT215" s="36">
        <v>0</v>
      </c>
      <c r="CU215" s="26">
        <v>0</v>
      </c>
      <c r="CV215" s="26">
        <v>0</v>
      </c>
      <c r="CW215" s="27">
        <v>0</v>
      </c>
      <c r="CX215" s="36">
        <v>0</v>
      </c>
      <c r="CY215" s="26">
        <v>0</v>
      </c>
      <c r="CZ215" s="26">
        <v>0</v>
      </c>
      <c r="DA215" s="27">
        <v>0</v>
      </c>
      <c r="DB215" s="36">
        <v>0</v>
      </c>
      <c r="DC215" s="26">
        <v>0</v>
      </c>
      <c r="DD215" s="26">
        <v>0</v>
      </c>
      <c r="DE215" s="27">
        <v>0</v>
      </c>
      <c r="DF215" s="36">
        <v>0</v>
      </c>
      <c r="DG215" s="26">
        <v>0</v>
      </c>
      <c r="DH215" s="26">
        <v>0</v>
      </c>
      <c r="DI215" s="27">
        <v>0</v>
      </c>
      <c r="DJ215" s="36">
        <v>0</v>
      </c>
      <c r="DK215" s="26">
        <v>0</v>
      </c>
      <c r="DL215" s="26">
        <v>0</v>
      </c>
      <c r="DM215" s="27">
        <v>0</v>
      </c>
      <c r="DN215" s="36">
        <v>9</v>
      </c>
      <c r="DO215" s="26">
        <v>5560.7142857142862</v>
      </c>
      <c r="DP215" s="26">
        <v>5560.7142857142862</v>
      </c>
      <c r="DQ215" s="27">
        <v>46339.28571428571</v>
      </c>
      <c r="DR215" s="36">
        <v>12</v>
      </c>
      <c r="DS215" s="26">
        <v>7414.2857142857147</v>
      </c>
      <c r="DT215" s="26">
        <v>12975</v>
      </c>
      <c r="DU215" s="27">
        <v>38925</v>
      </c>
      <c r="DV215" s="36">
        <v>12</v>
      </c>
      <c r="DW215" s="26">
        <v>7414.2857142857147</v>
      </c>
      <c r="DX215" s="26">
        <v>20389.285714285714</v>
      </c>
      <c r="DY215" s="27">
        <v>31510.714285714286</v>
      </c>
      <c r="DZ215" s="36">
        <v>12</v>
      </c>
      <c r="EA215" s="26">
        <v>7414.2857142857147</v>
      </c>
      <c r="EB215" s="26">
        <v>27803.571428571428</v>
      </c>
      <c r="EC215" s="27">
        <v>24096.428571428572</v>
      </c>
      <c r="ED215" s="36">
        <v>12</v>
      </c>
      <c r="EE215" s="26">
        <v>7414.2857142857147</v>
      </c>
      <c r="EF215" s="26">
        <v>35217.870000000003</v>
      </c>
      <c r="EG215" s="27">
        <v>16682.129999999997</v>
      </c>
      <c r="EH215" s="36">
        <v>12</v>
      </c>
      <c r="EI215" s="26">
        <v>7414.2857142857147</v>
      </c>
      <c r="EJ215" s="26">
        <v>42632.15571428572</v>
      </c>
      <c r="EK215" s="27">
        <v>9267.84</v>
      </c>
      <c r="EL215" s="36" cm="1">
        <f t="array" ref="EL215">+_xlfn.IFS(YEAR($A215)&gt;YEAR(EL$6),0,YEAR(EL$6)=YEAR($A215),13-MONTH($A215),AND(EK215&lt;$L215,YEAR(EL$6)=YEAR($B215)),IF(MONTH($B215)&lt;EK215/$M215,MONTH($B215),EK215/$M215),EK215&lt;$L215,EK215/$M215,YEAR(EL$6)=YEAR($B215),MONTH($B215),AND(YEAR(EL$6)&gt;YEAR($B215),NOT(ISBLANK($B215))),0,YEAR(EL$6)&gt;YEAR($A215),12,EL$6&lt;$A215,0,YEAR(EH$6)=YEAR($B215),0)</f>
        <v>12</v>
      </c>
      <c r="EM215" s="26">
        <f t="shared" si="26"/>
        <v>7414.2857142857147</v>
      </c>
      <c r="EN215" s="26">
        <f t="shared" si="27"/>
        <v>50046.441428571437</v>
      </c>
      <c r="EO215" s="27">
        <f t="shared" si="28"/>
        <v>1853.56</v>
      </c>
      <c r="EP215" s="28">
        <f t="shared" si="29"/>
        <v>2.9999815028901731</v>
      </c>
      <c r="EQ215" s="34">
        <f t="shared" si="30"/>
        <v>1853.5714285714287</v>
      </c>
      <c r="ES215" s="21">
        <f>IFERROR(IF(VLOOKUP(D215,'DIV CHANGE'!A:D,3,FALSE)="", E215, VLOOKUP(D215,'DIV CHANGE'!A:D,3,FALSE)), E215)</f>
        <v>1</v>
      </c>
      <c r="ET215" s="21" t="str">
        <f t="shared" si="31"/>
        <v>SAME</v>
      </c>
      <c r="EU215" s="24">
        <v>43565</v>
      </c>
    </row>
    <row r="216" spans="1:151" ht="12.75">
      <c r="A216" s="29">
        <v>44811</v>
      </c>
      <c r="B216" s="24"/>
      <c r="C216" s="35">
        <v>773</v>
      </c>
      <c r="D216" s="21" t="s">
        <v>447</v>
      </c>
      <c r="E216" s="21">
        <v>1</v>
      </c>
      <c r="F216" s="192" t="s">
        <v>179</v>
      </c>
      <c r="G216" s="21" t="s">
        <v>448</v>
      </c>
      <c r="H216" s="55">
        <v>18919.87</v>
      </c>
      <c r="I216" s="22">
        <v>7</v>
      </c>
      <c r="J216" s="25">
        <v>0</v>
      </c>
      <c r="K216" s="25">
        <v>0</v>
      </c>
      <c r="L216" s="25">
        <f t="shared" si="24"/>
        <v>2702.8385714285714</v>
      </c>
      <c r="M216" s="37">
        <f t="shared" si="25"/>
        <v>225.23654761904763</v>
      </c>
      <c r="N216" s="36">
        <v>0</v>
      </c>
      <c r="O216" s="26">
        <v>0</v>
      </c>
      <c r="P216" s="26">
        <v>0</v>
      </c>
      <c r="Q216" s="27">
        <v>0</v>
      </c>
      <c r="R216" s="36">
        <v>0</v>
      </c>
      <c r="S216" s="26">
        <v>0</v>
      </c>
      <c r="T216" s="26">
        <v>0</v>
      </c>
      <c r="U216" s="27">
        <v>0</v>
      </c>
      <c r="V216" s="36">
        <v>0</v>
      </c>
      <c r="W216" s="26">
        <v>0</v>
      </c>
      <c r="X216" s="26">
        <v>0</v>
      </c>
      <c r="Y216" s="27">
        <v>0</v>
      </c>
      <c r="Z216" s="36">
        <v>0</v>
      </c>
      <c r="AA216" s="26">
        <v>0</v>
      </c>
      <c r="AB216" s="26">
        <v>0</v>
      </c>
      <c r="AC216" s="27">
        <v>0</v>
      </c>
      <c r="AD216" s="36">
        <v>0</v>
      </c>
      <c r="AE216" s="26">
        <v>0</v>
      </c>
      <c r="AF216" s="26">
        <v>0</v>
      </c>
      <c r="AG216" s="27">
        <v>0</v>
      </c>
      <c r="AH216" s="36">
        <v>0</v>
      </c>
      <c r="AI216" s="26">
        <v>0</v>
      </c>
      <c r="AJ216" s="26">
        <v>0</v>
      </c>
      <c r="AK216" s="27">
        <v>0</v>
      </c>
      <c r="AL216" s="36">
        <v>0</v>
      </c>
      <c r="AM216" s="26">
        <v>0</v>
      </c>
      <c r="AN216" s="26">
        <v>0</v>
      </c>
      <c r="AO216" s="27">
        <v>0</v>
      </c>
      <c r="AP216" s="36">
        <v>0</v>
      </c>
      <c r="AQ216" s="26">
        <v>0</v>
      </c>
      <c r="AR216" s="26">
        <v>0</v>
      </c>
      <c r="AS216" s="27">
        <v>0</v>
      </c>
      <c r="AT216" s="36">
        <v>0</v>
      </c>
      <c r="AU216" s="26">
        <v>0</v>
      </c>
      <c r="AV216" s="26">
        <v>0</v>
      </c>
      <c r="AW216" s="27">
        <v>0</v>
      </c>
      <c r="AX216" s="36">
        <v>0</v>
      </c>
      <c r="AY216" s="26">
        <v>0</v>
      </c>
      <c r="AZ216" s="26">
        <v>0</v>
      </c>
      <c r="BA216" s="27">
        <v>0</v>
      </c>
      <c r="BB216" s="36">
        <v>0</v>
      </c>
      <c r="BC216" s="26">
        <v>0</v>
      </c>
      <c r="BD216" s="26">
        <v>0</v>
      </c>
      <c r="BE216" s="27">
        <v>0</v>
      </c>
      <c r="BF216" s="36">
        <v>0</v>
      </c>
      <c r="BG216" s="26">
        <v>0</v>
      </c>
      <c r="BH216" s="26">
        <v>0</v>
      </c>
      <c r="BI216" s="27">
        <v>0</v>
      </c>
      <c r="BJ216" s="36">
        <v>0</v>
      </c>
      <c r="BK216" s="26">
        <v>0</v>
      </c>
      <c r="BL216" s="26">
        <v>0</v>
      </c>
      <c r="BM216" s="27">
        <v>0</v>
      </c>
      <c r="BN216" s="36">
        <v>0</v>
      </c>
      <c r="BO216" s="26">
        <v>0</v>
      </c>
      <c r="BP216" s="26">
        <v>0</v>
      </c>
      <c r="BQ216" s="27">
        <v>0</v>
      </c>
      <c r="BR216" s="36">
        <v>0</v>
      </c>
      <c r="BS216" s="26">
        <v>0</v>
      </c>
      <c r="BT216" s="26">
        <v>0</v>
      </c>
      <c r="BU216" s="27">
        <v>0</v>
      </c>
      <c r="BV216" s="36">
        <v>0</v>
      </c>
      <c r="BW216" s="26">
        <v>0</v>
      </c>
      <c r="BX216" s="26">
        <v>0</v>
      </c>
      <c r="BY216" s="27">
        <v>0</v>
      </c>
      <c r="BZ216" s="36">
        <v>0</v>
      </c>
      <c r="CA216" s="26">
        <v>0</v>
      </c>
      <c r="CB216" s="26">
        <v>0</v>
      </c>
      <c r="CC216" s="27">
        <v>0</v>
      </c>
      <c r="CD216" s="36">
        <v>0</v>
      </c>
      <c r="CE216" s="26">
        <v>0</v>
      </c>
      <c r="CF216" s="26">
        <v>0</v>
      </c>
      <c r="CG216" s="27">
        <v>0</v>
      </c>
      <c r="CH216" s="36">
        <v>0</v>
      </c>
      <c r="CI216" s="26">
        <v>0</v>
      </c>
      <c r="CJ216" s="26">
        <v>0</v>
      </c>
      <c r="CK216" s="27">
        <v>0</v>
      </c>
      <c r="CL216" s="36">
        <v>0</v>
      </c>
      <c r="CM216" s="26">
        <v>0</v>
      </c>
      <c r="CN216" s="26">
        <v>0</v>
      </c>
      <c r="CO216" s="27">
        <v>0</v>
      </c>
      <c r="CP216" s="36">
        <v>0</v>
      </c>
      <c r="CQ216" s="26">
        <v>0</v>
      </c>
      <c r="CR216" s="26">
        <v>0</v>
      </c>
      <c r="CS216" s="27">
        <v>0</v>
      </c>
      <c r="CT216" s="36">
        <v>0</v>
      </c>
      <c r="CU216" s="26">
        <v>0</v>
      </c>
      <c r="CV216" s="26">
        <v>0</v>
      </c>
      <c r="CW216" s="27">
        <v>0</v>
      </c>
      <c r="CX216" s="36">
        <v>0</v>
      </c>
      <c r="CY216" s="26">
        <v>0</v>
      </c>
      <c r="CZ216" s="26">
        <v>0</v>
      </c>
      <c r="DA216" s="27">
        <v>0</v>
      </c>
      <c r="DB216" s="36">
        <v>0</v>
      </c>
      <c r="DC216" s="26">
        <v>0</v>
      </c>
      <c r="DD216" s="26">
        <v>0</v>
      </c>
      <c r="DE216" s="27">
        <v>0</v>
      </c>
      <c r="DF216" s="36">
        <v>0</v>
      </c>
      <c r="DG216" s="26">
        <v>0</v>
      </c>
      <c r="DH216" s="26">
        <v>0</v>
      </c>
      <c r="DI216" s="27">
        <v>0</v>
      </c>
      <c r="DJ216" s="36">
        <v>0</v>
      </c>
      <c r="DK216" s="26">
        <v>0</v>
      </c>
      <c r="DL216" s="26">
        <v>0</v>
      </c>
      <c r="DM216" s="27">
        <v>0</v>
      </c>
      <c r="DN216" s="36">
        <v>0</v>
      </c>
      <c r="DO216" s="26">
        <v>0</v>
      </c>
      <c r="DP216" s="26">
        <v>0</v>
      </c>
      <c r="DQ216" s="27">
        <v>0</v>
      </c>
      <c r="DR216" s="36">
        <v>0</v>
      </c>
      <c r="DS216" s="26">
        <v>0</v>
      </c>
      <c r="DT216" s="26">
        <v>0</v>
      </c>
      <c r="DU216" s="27">
        <v>0</v>
      </c>
      <c r="DV216" s="36">
        <v>0</v>
      </c>
      <c r="DW216" s="26">
        <v>0</v>
      </c>
      <c r="DX216" s="26">
        <v>0</v>
      </c>
      <c r="DY216" s="27">
        <v>0</v>
      </c>
      <c r="DZ216" s="36">
        <v>4</v>
      </c>
      <c r="EA216" s="26">
        <v>900.94619047619051</v>
      </c>
      <c r="EB216" s="26">
        <v>900.94619047619051</v>
      </c>
      <c r="EC216" s="27">
        <v>18018.923809523807</v>
      </c>
      <c r="ED216" s="36">
        <v>12</v>
      </c>
      <c r="EE216" s="26">
        <v>2702.8385714285714</v>
      </c>
      <c r="EF216" s="26">
        <v>3603.79</v>
      </c>
      <c r="EG216" s="27">
        <v>15316.079999999998</v>
      </c>
      <c r="EH216" s="36">
        <v>12</v>
      </c>
      <c r="EI216" s="26">
        <v>2702.8385714285714</v>
      </c>
      <c r="EJ216" s="26">
        <v>6306.6285714285714</v>
      </c>
      <c r="EK216" s="27">
        <v>12613.24</v>
      </c>
      <c r="EL216" s="36" cm="1">
        <f t="array" ref="EL216">+_xlfn.IFS(YEAR($A216)&gt;YEAR(EL$6),0,YEAR(EL$6)=YEAR($A216),13-MONTH($A216),AND(EK216&lt;$L216,YEAR(EL$6)=YEAR($B216)),IF(MONTH($B216)&lt;EK216/$M216,MONTH($B216),EK216/$M216),EK216&lt;$L216,EK216/$M216,YEAR(EL$6)=YEAR($B216),MONTH($B216),AND(YEAR(EL$6)&gt;YEAR($B216),NOT(ISBLANK($B216))),0,YEAR(EL$6)&gt;YEAR($A216),12,EL$6&lt;$A216,0,YEAR(EH$6)=YEAR($B216),0)</f>
        <v>12</v>
      </c>
      <c r="EM216" s="26">
        <f t="shared" si="26"/>
        <v>2702.8385714285714</v>
      </c>
      <c r="EN216" s="26">
        <f t="shared" si="27"/>
        <v>9009.4671428571419</v>
      </c>
      <c r="EO216" s="27">
        <f t="shared" si="28"/>
        <v>9910.4</v>
      </c>
      <c r="EP216" s="28">
        <f t="shared" si="29"/>
        <v>43.999964058949665</v>
      </c>
      <c r="EQ216" s="34">
        <f t="shared" si="30"/>
        <v>675.70964285714285</v>
      </c>
      <c r="ES216" s="21">
        <f>IFERROR(IF(VLOOKUP(D216,'DIV CHANGE'!A:D,3,FALSE)="", E216, VLOOKUP(D216,'DIV CHANGE'!A:D,3,FALSE)), E216)</f>
        <v>1</v>
      </c>
      <c r="ET216" s="21" t="str">
        <f t="shared" si="31"/>
        <v>SAME</v>
      </c>
      <c r="EU216" s="29">
        <v>44811</v>
      </c>
    </row>
    <row r="217" spans="1:151" ht="12.75">
      <c r="A217" s="29">
        <v>45366</v>
      </c>
      <c r="C217" s="77"/>
      <c r="D217" s="21" t="s">
        <v>449</v>
      </c>
      <c r="E217" s="21">
        <v>2</v>
      </c>
      <c r="F217" s="21" t="s">
        <v>179</v>
      </c>
      <c r="G217" s="21" t="s">
        <v>450</v>
      </c>
      <c r="H217" s="55">
        <v>76282.53</v>
      </c>
      <c r="I217" s="22">
        <v>5</v>
      </c>
      <c r="J217" s="56">
        <v>7628.2530000000006</v>
      </c>
      <c r="K217" s="56">
        <v>0</v>
      </c>
      <c r="L217" s="25">
        <f t="shared" si="24"/>
        <v>13730.8554</v>
      </c>
      <c r="M217" s="37">
        <f t="shared" si="25"/>
        <v>1144.23795</v>
      </c>
      <c r="N217" s="36">
        <v>0</v>
      </c>
      <c r="O217" s="26">
        <v>0</v>
      </c>
      <c r="P217" s="26">
        <v>0</v>
      </c>
      <c r="Q217" s="27">
        <v>0</v>
      </c>
      <c r="R217" s="36">
        <v>0</v>
      </c>
      <c r="S217" s="26">
        <v>0</v>
      </c>
      <c r="T217" s="26">
        <v>0</v>
      </c>
      <c r="U217" s="27">
        <v>0</v>
      </c>
      <c r="V217" s="36">
        <v>0</v>
      </c>
      <c r="W217" s="26">
        <v>0</v>
      </c>
      <c r="X217" s="26">
        <v>0</v>
      </c>
      <c r="Y217" s="27">
        <v>0</v>
      </c>
      <c r="Z217" s="36">
        <v>0</v>
      </c>
      <c r="AA217" s="26">
        <v>0</v>
      </c>
      <c r="AB217" s="26">
        <v>0</v>
      </c>
      <c r="AC217" s="27">
        <v>0</v>
      </c>
      <c r="AD217" s="36">
        <v>0</v>
      </c>
      <c r="AE217" s="26">
        <v>0</v>
      </c>
      <c r="AF217" s="26">
        <v>0</v>
      </c>
      <c r="AG217" s="27">
        <v>0</v>
      </c>
      <c r="AH217" s="36">
        <v>0</v>
      </c>
      <c r="AI217" s="26">
        <v>0</v>
      </c>
      <c r="AJ217" s="26">
        <v>0</v>
      </c>
      <c r="AK217" s="27">
        <v>0</v>
      </c>
      <c r="AL217" s="36">
        <v>0</v>
      </c>
      <c r="AM217" s="26">
        <v>0</v>
      </c>
      <c r="AN217" s="26">
        <v>0</v>
      </c>
      <c r="AO217" s="27">
        <v>0</v>
      </c>
      <c r="AP217" s="36">
        <v>0</v>
      </c>
      <c r="AQ217" s="26">
        <v>0</v>
      </c>
      <c r="AR217" s="26">
        <v>0</v>
      </c>
      <c r="AS217" s="27">
        <v>0</v>
      </c>
      <c r="AT217" s="36">
        <v>0</v>
      </c>
      <c r="AU217" s="26">
        <v>0</v>
      </c>
      <c r="AV217" s="26">
        <v>0</v>
      </c>
      <c r="AW217" s="27">
        <v>0</v>
      </c>
      <c r="AX217" s="36">
        <v>0</v>
      </c>
      <c r="AY217" s="26">
        <v>0</v>
      </c>
      <c r="AZ217" s="26">
        <v>0</v>
      </c>
      <c r="BA217" s="27">
        <v>0</v>
      </c>
      <c r="BB217" s="36">
        <v>0</v>
      </c>
      <c r="BC217" s="26">
        <v>0</v>
      </c>
      <c r="BD217" s="26">
        <v>0</v>
      </c>
      <c r="BE217" s="27">
        <v>0</v>
      </c>
      <c r="BF217" s="36">
        <v>0</v>
      </c>
      <c r="BG217" s="26">
        <v>0</v>
      </c>
      <c r="BH217" s="26">
        <v>0</v>
      </c>
      <c r="BI217" s="27">
        <v>0</v>
      </c>
      <c r="BJ217" s="36">
        <v>0</v>
      </c>
      <c r="BK217" s="26">
        <v>0</v>
      </c>
      <c r="BL217" s="26">
        <v>0</v>
      </c>
      <c r="BM217" s="27">
        <v>0</v>
      </c>
      <c r="BN217" s="36">
        <v>0</v>
      </c>
      <c r="BO217" s="26">
        <v>0</v>
      </c>
      <c r="BP217" s="26">
        <v>0</v>
      </c>
      <c r="BQ217" s="27">
        <v>0</v>
      </c>
      <c r="BR217" s="36">
        <v>0</v>
      </c>
      <c r="BS217" s="26">
        <v>0</v>
      </c>
      <c r="BT217" s="26">
        <v>0</v>
      </c>
      <c r="BU217" s="27">
        <v>0</v>
      </c>
      <c r="BV217" s="36">
        <v>0</v>
      </c>
      <c r="BW217" s="26">
        <v>0</v>
      </c>
      <c r="BX217" s="26">
        <v>0</v>
      </c>
      <c r="BY217" s="27">
        <v>0</v>
      </c>
      <c r="BZ217" s="36">
        <v>0</v>
      </c>
      <c r="CA217" s="26">
        <v>0</v>
      </c>
      <c r="CB217" s="26">
        <v>0</v>
      </c>
      <c r="CC217" s="27">
        <v>0</v>
      </c>
      <c r="CD217" s="36">
        <v>0</v>
      </c>
      <c r="CE217" s="26">
        <v>0</v>
      </c>
      <c r="CF217" s="26">
        <v>0</v>
      </c>
      <c r="CG217" s="27">
        <v>0</v>
      </c>
      <c r="CH217" s="36">
        <v>0</v>
      </c>
      <c r="CI217" s="26">
        <v>0</v>
      </c>
      <c r="CJ217" s="26">
        <v>0</v>
      </c>
      <c r="CK217" s="27">
        <v>0</v>
      </c>
      <c r="CL217" s="36">
        <v>0</v>
      </c>
      <c r="CM217" s="26">
        <v>0</v>
      </c>
      <c r="CN217" s="26">
        <v>0</v>
      </c>
      <c r="CO217" s="27">
        <v>0</v>
      </c>
      <c r="CP217" s="36">
        <v>0</v>
      </c>
      <c r="CQ217" s="26">
        <v>0</v>
      </c>
      <c r="CR217" s="26">
        <v>0</v>
      </c>
      <c r="CS217" s="27">
        <v>0</v>
      </c>
      <c r="CT217" s="36">
        <v>0</v>
      </c>
      <c r="CU217" s="26">
        <v>0</v>
      </c>
      <c r="CV217" s="26">
        <v>0</v>
      </c>
      <c r="CW217" s="27">
        <v>0</v>
      </c>
      <c r="CX217" s="36">
        <v>0</v>
      </c>
      <c r="CY217" s="26">
        <v>0</v>
      </c>
      <c r="CZ217" s="26">
        <v>0</v>
      </c>
      <c r="DA217" s="27">
        <v>0</v>
      </c>
      <c r="DB217" s="36">
        <v>0</v>
      </c>
      <c r="DC217" s="26">
        <v>0</v>
      </c>
      <c r="DD217" s="26">
        <v>0</v>
      </c>
      <c r="DE217" s="27">
        <v>0</v>
      </c>
      <c r="DF217" s="36">
        <v>0</v>
      </c>
      <c r="DG217" s="26">
        <v>0</v>
      </c>
      <c r="DH217" s="26">
        <v>0</v>
      </c>
      <c r="DI217" s="27">
        <v>0</v>
      </c>
      <c r="DJ217" s="36">
        <v>0</v>
      </c>
      <c r="DK217" s="26">
        <v>0</v>
      </c>
      <c r="DL217" s="26">
        <v>0</v>
      </c>
      <c r="DM217" s="27">
        <v>0</v>
      </c>
      <c r="DN217" s="36">
        <v>0</v>
      </c>
      <c r="DO217" s="26">
        <v>0</v>
      </c>
      <c r="DP217" s="26">
        <v>0</v>
      </c>
      <c r="DQ217" s="27">
        <v>0</v>
      </c>
      <c r="DR217" s="36">
        <v>0</v>
      </c>
      <c r="DS217" s="26">
        <v>0</v>
      </c>
      <c r="DT217" s="26">
        <v>0</v>
      </c>
      <c r="DU217" s="27">
        <v>0</v>
      </c>
      <c r="DV217" s="36">
        <v>0</v>
      </c>
      <c r="DW217" s="26">
        <v>0</v>
      </c>
      <c r="DX217" s="26">
        <v>0</v>
      </c>
      <c r="DY217" s="27">
        <v>0</v>
      </c>
      <c r="DZ217" s="36">
        <v>0</v>
      </c>
      <c r="EA217" s="26">
        <v>0</v>
      </c>
      <c r="EB217" s="26">
        <v>0</v>
      </c>
      <c r="EC217" s="27">
        <v>0</v>
      </c>
      <c r="ED217" s="36">
        <v>0</v>
      </c>
      <c r="EE217" s="26">
        <v>0</v>
      </c>
      <c r="EF217" s="26">
        <v>0</v>
      </c>
      <c r="EG217" s="27">
        <v>0</v>
      </c>
      <c r="EH217" s="36">
        <v>10</v>
      </c>
      <c r="EI217" s="26">
        <v>11442.379499999999</v>
      </c>
      <c r="EJ217" s="26">
        <v>11442.379499999999</v>
      </c>
      <c r="EK217" s="27">
        <v>57211.9</v>
      </c>
      <c r="EL217" s="36" cm="1">
        <f t="array" ref="EL217">+_xlfn.IFS(YEAR($A217)&gt;YEAR(EL$6),0,YEAR(EL$6)=YEAR($A217),13-MONTH($A217),AND(EK217&lt;$L217,YEAR(EL$6)=YEAR($B217)),IF(MONTH($B217)&lt;EK217/$M217,MONTH($B217),EK217/$M217),EK217&lt;$L217,EK217/$M217,YEAR(EL$6)=YEAR($B217),MONTH($B217),AND(YEAR(EL$6)&gt;YEAR($B217),NOT(ISBLANK($B217))),0,YEAR(EL$6)&gt;YEAR($A217),12,EL$6&lt;$A217,0,YEAR(EH$6)=YEAR($B217),0)</f>
        <v>12</v>
      </c>
      <c r="EM217" s="26">
        <f t="shared" si="26"/>
        <v>13730.8554</v>
      </c>
      <c r="EN217" s="26">
        <f t="shared" si="27"/>
        <v>25173.234899999999</v>
      </c>
      <c r="EO217" s="27">
        <f t="shared" si="28"/>
        <v>43481.04</v>
      </c>
      <c r="EP217" s="28">
        <f t="shared" si="29"/>
        <v>37.999998164717404</v>
      </c>
      <c r="EQ217" s="34">
        <f t="shared" si="30"/>
        <v>3432.7138500000001</v>
      </c>
      <c r="ES217" s="21">
        <f>IFERROR(IF(VLOOKUP(D217,'DIV CHANGE'!A:D,3,FALSE)="", E217, VLOOKUP(D217,'DIV CHANGE'!A:D,3,FALSE)), E217)</f>
        <v>4</v>
      </c>
      <c r="ET217" s="21" t="str">
        <f t="shared" si="31"/>
        <v>CHANGE</v>
      </c>
      <c r="EU217" s="29">
        <v>45366</v>
      </c>
    </row>
    <row r="218" spans="1:151" ht="12.75">
      <c r="A218" s="29">
        <v>45372</v>
      </c>
      <c r="C218" s="77"/>
      <c r="D218" s="21" t="s">
        <v>451</v>
      </c>
      <c r="E218" s="21">
        <v>2</v>
      </c>
      <c r="F218" s="21" t="s">
        <v>179</v>
      </c>
      <c r="G218" s="21" t="s">
        <v>452</v>
      </c>
      <c r="H218" s="55">
        <v>99000</v>
      </c>
      <c r="I218" s="22">
        <v>5</v>
      </c>
      <c r="J218" s="56">
        <v>9900</v>
      </c>
      <c r="K218" s="56">
        <v>0</v>
      </c>
      <c r="L218" s="25">
        <f t="shared" si="24"/>
        <v>17820</v>
      </c>
      <c r="M218" s="37">
        <f t="shared" si="25"/>
        <v>1485</v>
      </c>
      <c r="N218" s="36">
        <v>0</v>
      </c>
      <c r="O218" s="26">
        <v>0</v>
      </c>
      <c r="P218" s="26">
        <v>0</v>
      </c>
      <c r="Q218" s="27">
        <v>0</v>
      </c>
      <c r="R218" s="36">
        <v>0</v>
      </c>
      <c r="S218" s="26">
        <v>0</v>
      </c>
      <c r="T218" s="26">
        <v>0</v>
      </c>
      <c r="U218" s="27">
        <v>0</v>
      </c>
      <c r="V218" s="36">
        <v>0</v>
      </c>
      <c r="W218" s="26">
        <v>0</v>
      </c>
      <c r="X218" s="26">
        <v>0</v>
      </c>
      <c r="Y218" s="27">
        <v>0</v>
      </c>
      <c r="Z218" s="36">
        <v>0</v>
      </c>
      <c r="AA218" s="26">
        <v>0</v>
      </c>
      <c r="AB218" s="26">
        <v>0</v>
      </c>
      <c r="AC218" s="27">
        <v>0</v>
      </c>
      <c r="AD218" s="36">
        <v>0</v>
      </c>
      <c r="AE218" s="26">
        <v>0</v>
      </c>
      <c r="AF218" s="26">
        <v>0</v>
      </c>
      <c r="AG218" s="27">
        <v>0</v>
      </c>
      <c r="AH218" s="36">
        <v>0</v>
      </c>
      <c r="AI218" s="26">
        <v>0</v>
      </c>
      <c r="AJ218" s="26">
        <v>0</v>
      </c>
      <c r="AK218" s="27">
        <v>0</v>
      </c>
      <c r="AL218" s="36">
        <v>0</v>
      </c>
      <c r="AM218" s="26">
        <v>0</v>
      </c>
      <c r="AN218" s="26">
        <v>0</v>
      </c>
      <c r="AO218" s="27">
        <v>0</v>
      </c>
      <c r="AP218" s="36">
        <v>0</v>
      </c>
      <c r="AQ218" s="26">
        <v>0</v>
      </c>
      <c r="AR218" s="26">
        <v>0</v>
      </c>
      <c r="AS218" s="27">
        <v>0</v>
      </c>
      <c r="AT218" s="36">
        <v>0</v>
      </c>
      <c r="AU218" s="26">
        <v>0</v>
      </c>
      <c r="AV218" s="26">
        <v>0</v>
      </c>
      <c r="AW218" s="27">
        <v>0</v>
      </c>
      <c r="AX218" s="36">
        <v>0</v>
      </c>
      <c r="AY218" s="26">
        <v>0</v>
      </c>
      <c r="AZ218" s="26">
        <v>0</v>
      </c>
      <c r="BA218" s="27">
        <v>0</v>
      </c>
      <c r="BB218" s="36">
        <v>0</v>
      </c>
      <c r="BC218" s="26">
        <v>0</v>
      </c>
      <c r="BD218" s="26">
        <v>0</v>
      </c>
      <c r="BE218" s="27">
        <v>0</v>
      </c>
      <c r="BF218" s="36">
        <v>0</v>
      </c>
      <c r="BG218" s="26">
        <v>0</v>
      </c>
      <c r="BH218" s="26">
        <v>0</v>
      </c>
      <c r="BI218" s="27">
        <v>0</v>
      </c>
      <c r="BJ218" s="36">
        <v>0</v>
      </c>
      <c r="BK218" s="26">
        <v>0</v>
      </c>
      <c r="BL218" s="26">
        <v>0</v>
      </c>
      <c r="BM218" s="27">
        <v>0</v>
      </c>
      <c r="BN218" s="36">
        <v>0</v>
      </c>
      <c r="BO218" s="26">
        <v>0</v>
      </c>
      <c r="BP218" s="26">
        <v>0</v>
      </c>
      <c r="BQ218" s="27">
        <v>0</v>
      </c>
      <c r="BR218" s="36">
        <v>0</v>
      </c>
      <c r="BS218" s="26">
        <v>0</v>
      </c>
      <c r="BT218" s="26">
        <v>0</v>
      </c>
      <c r="BU218" s="27">
        <v>0</v>
      </c>
      <c r="BV218" s="36">
        <v>0</v>
      </c>
      <c r="BW218" s="26">
        <v>0</v>
      </c>
      <c r="BX218" s="26">
        <v>0</v>
      </c>
      <c r="BY218" s="27">
        <v>0</v>
      </c>
      <c r="BZ218" s="36">
        <v>0</v>
      </c>
      <c r="CA218" s="26">
        <v>0</v>
      </c>
      <c r="CB218" s="26">
        <v>0</v>
      </c>
      <c r="CC218" s="27">
        <v>0</v>
      </c>
      <c r="CD218" s="36">
        <v>0</v>
      </c>
      <c r="CE218" s="26">
        <v>0</v>
      </c>
      <c r="CF218" s="26">
        <v>0</v>
      </c>
      <c r="CG218" s="27">
        <v>0</v>
      </c>
      <c r="CH218" s="36">
        <v>0</v>
      </c>
      <c r="CI218" s="26">
        <v>0</v>
      </c>
      <c r="CJ218" s="26">
        <v>0</v>
      </c>
      <c r="CK218" s="27">
        <v>0</v>
      </c>
      <c r="CL218" s="36">
        <v>0</v>
      </c>
      <c r="CM218" s="26">
        <v>0</v>
      </c>
      <c r="CN218" s="26">
        <v>0</v>
      </c>
      <c r="CO218" s="27">
        <v>0</v>
      </c>
      <c r="CP218" s="36">
        <v>0</v>
      </c>
      <c r="CQ218" s="26">
        <v>0</v>
      </c>
      <c r="CR218" s="26">
        <v>0</v>
      </c>
      <c r="CS218" s="27">
        <v>0</v>
      </c>
      <c r="CT218" s="36">
        <v>0</v>
      </c>
      <c r="CU218" s="26">
        <v>0</v>
      </c>
      <c r="CV218" s="26">
        <v>0</v>
      </c>
      <c r="CW218" s="27">
        <v>0</v>
      </c>
      <c r="CX218" s="36">
        <v>0</v>
      </c>
      <c r="CY218" s="26">
        <v>0</v>
      </c>
      <c r="CZ218" s="26">
        <v>0</v>
      </c>
      <c r="DA218" s="27">
        <v>0</v>
      </c>
      <c r="DB218" s="36">
        <v>0</v>
      </c>
      <c r="DC218" s="26">
        <v>0</v>
      </c>
      <c r="DD218" s="26">
        <v>0</v>
      </c>
      <c r="DE218" s="27">
        <v>0</v>
      </c>
      <c r="DF218" s="36">
        <v>0</v>
      </c>
      <c r="DG218" s="26">
        <v>0</v>
      </c>
      <c r="DH218" s="26">
        <v>0</v>
      </c>
      <c r="DI218" s="27">
        <v>0</v>
      </c>
      <c r="DJ218" s="36">
        <v>0</v>
      </c>
      <c r="DK218" s="26">
        <v>0</v>
      </c>
      <c r="DL218" s="26">
        <v>0</v>
      </c>
      <c r="DM218" s="27">
        <v>0</v>
      </c>
      <c r="DN218" s="36">
        <v>0</v>
      </c>
      <c r="DO218" s="26">
        <v>0</v>
      </c>
      <c r="DP218" s="26">
        <v>0</v>
      </c>
      <c r="DQ218" s="27">
        <v>0</v>
      </c>
      <c r="DR218" s="36">
        <v>0</v>
      </c>
      <c r="DS218" s="26">
        <v>0</v>
      </c>
      <c r="DT218" s="26">
        <v>0</v>
      </c>
      <c r="DU218" s="27">
        <v>0</v>
      </c>
      <c r="DV218" s="36">
        <v>0</v>
      </c>
      <c r="DW218" s="26">
        <v>0</v>
      </c>
      <c r="DX218" s="26">
        <v>0</v>
      </c>
      <c r="DY218" s="27">
        <v>0</v>
      </c>
      <c r="DZ218" s="36">
        <v>0</v>
      </c>
      <c r="EA218" s="26">
        <v>0</v>
      </c>
      <c r="EB218" s="26">
        <v>0</v>
      </c>
      <c r="EC218" s="27">
        <v>0</v>
      </c>
      <c r="ED218" s="36">
        <v>0</v>
      </c>
      <c r="EE218" s="26">
        <v>0</v>
      </c>
      <c r="EF218" s="26">
        <v>0</v>
      </c>
      <c r="EG218" s="27">
        <v>0</v>
      </c>
      <c r="EH218" s="36">
        <v>9</v>
      </c>
      <c r="EI218" s="26">
        <v>13365</v>
      </c>
      <c r="EJ218" s="26">
        <v>13365</v>
      </c>
      <c r="EK218" s="27">
        <v>75735</v>
      </c>
      <c r="EL218" s="36" cm="1">
        <f t="array" ref="EL218">+_xlfn.IFS(YEAR($A218)&gt;YEAR(EL$6),0,YEAR(EL$6)=YEAR($A218),13-MONTH($A218),AND(EK218&lt;$L218,YEAR(EL$6)=YEAR($B218)),IF(MONTH($B218)&lt;EK218/$M218,MONTH($B218),EK218/$M218),EK218&lt;$L218,EK218/$M218,YEAR(EL$6)=YEAR($B218),MONTH($B218),AND(YEAR(EL$6)&gt;YEAR($B218),NOT(ISBLANK($B218))),0,YEAR(EL$6)&gt;YEAR($A218),12,EL$6&lt;$A218,0,YEAR(EH$6)=YEAR($B218),0)</f>
        <v>12</v>
      </c>
      <c r="EM218" s="26">
        <f t="shared" si="26"/>
        <v>17820</v>
      </c>
      <c r="EN218" s="26">
        <f t="shared" si="27"/>
        <v>31185</v>
      </c>
      <c r="EO218" s="27">
        <f t="shared" si="28"/>
        <v>57915</v>
      </c>
      <c r="EP218" s="28">
        <f t="shared" si="29"/>
        <v>39</v>
      </c>
      <c r="EQ218" s="34">
        <f t="shared" si="30"/>
        <v>4455</v>
      </c>
      <c r="ES218" s="21">
        <f>IFERROR(IF(VLOOKUP(D218,'DIV CHANGE'!A:D,3,FALSE)="", E218, VLOOKUP(D218,'DIV CHANGE'!A:D,3,FALSE)), E218)</f>
        <v>2</v>
      </c>
      <c r="ET218" s="21" t="str">
        <f t="shared" si="31"/>
        <v>SAME</v>
      </c>
      <c r="EU218" s="29">
        <v>45372</v>
      </c>
    </row>
    <row r="219" spans="1:151" ht="12.75">
      <c r="A219" s="29">
        <v>45372</v>
      </c>
      <c r="C219" s="77"/>
      <c r="D219" s="21" t="s">
        <v>453</v>
      </c>
      <c r="E219" s="21">
        <v>4</v>
      </c>
      <c r="F219" s="21" t="s">
        <v>179</v>
      </c>
      <c r="G219" s="21" t="s">
        <v>454</v>
      </c>
      <c r="H219" s="55">
        <v>115000</v>
      </c>
      <c r="I219" s="22">
        <v>5</v>
      </c>
      <c r="J219" s="56">
        <v>11500</v>
      </c>
      <c r="K219" s="56">
        <v>0</v>
      </c>
      <c r="L219" s="25">
        <f t="shared" si="24"/>
        <v>20700</v>
      </c>
      <c r="M219" s="37">
        <f t="shared" si="25"/>
        <v>1725</v>
      </c>
      <c r="N219" s="36">
        <v>0</v>
      </c>
      <c r="O219" s="26">
        <v>0</v>
      </c>
      <c r="P219" s="26">
        <v>0</v>
      </c>
      <c r="Q219" s="27">
        <v>0</v>
      </c>
      <c r="R219" s="36">
        <v>0</v>
      </c>
      <c r="S219" s="26">
        <v>0</v>
      </c>
      <c r="T219" s="26">
        <v>0</v>
      </c>
      <c r="U219" s="27">
        <v>0</v>
      </c>
      <c r="V219" s="36">
        <v>0</v>
      </c>
      <c r="W219" s="26">
        <v>0</v>
      </c>
      <c r="X219" s="26">
        <v>0</v>
      </c>
      <c r="Y219" s="27">
        <v>0</v>
      </c>
      <c r="Z219" s="36">
        <v>0</v>
      </c>
      <c r="AA219" s="26">
        <v>0</v>
      </c>
      <c r="AB219" s="26">
        <v>0</v>
      </c>
      <c r="AC219" s="27">
        <v>0</v>
      </c>
      <c r="AD219" s="36">
        <v>0</v>
      </c>
      <c r="AE219" s="26">
        <v>0</v>
      </c>
      <c r="AF219" s="26">
        <v>0</v>
      </c>
      <c r="AG219" s="27">
        <v>0</v>
      </c>
      <c r="AH219" s="36">
        <v>0</v>
      </c>
      <c r="AI219" s="26">
        <v>0</v>
      </c>
      <c r="AJ219" s="26">
        <v>0</v>
      </c>
      <c r="AK219" s="27">
        <v>0</v>
      </c>
      <c r="AL219" s="36">
        <v>0</v>
      </c>
      <c r="AM219" s="26">
        <v>0</v>
      </c>
      <c r="AN219" s="26">
        <v>0</v>
      </c>
      <c r="AO219" s="27">
        <v>0</v>
      </c>
      <c r="AP219" s="36">
        <v>0</v>
      </c>
      <c r="AQ219" s="26">
        <v>0</v>
      </c>
      <c r="AR219" s="26">
        <v>0</v>
      </c>
      <c r="AS219" s="27">
        <v>0</v>
      </c>
      <c r="AT219" s="36">
        <v>0</v>
      </c>
      <c r="AU219" s="26">
        <v>0</v>
      </c>
      <c r="AV219" s="26">
        <v>0</v>
      </c>
      <c r="AW219" s="27">
        <v>0</v>
      </c>
      <c r="AX219" s="36">
        <v>0</v>
      </c>
      <c r="AY219" s="26">
        <v>0</v>
      </c>
      <c r="AZ219" s="26">
        <v>0</v>
      </c>
      <c r="BA219" s="27">
        <v>0</v>
      </c>
      <c r="BB219" s="36">
        <v>0</v>
      </c>
      <c r="BC219" s="26">
        <v>0</v>
      </c>
      <c r="BD219" s="26">
        <v>0</v>
      </c>
      <c r="BE219" s="27">
        <v>0</v>
      </c>
      <c r="BF219" s="36">
        <v>0</v>
      </c>
      <c r="BG219" s="26">
        <v>0</v>
      </c>
      <c r="BH219" s="26">
        <v>0</v>
      </c>
      <c r="BI219" s="27">
        <v>0</v>
      </c>
      <c r="BJ219" s="36">
        <v>0</v>
      </c>
      <c r="BK219" s="26">
        <v>0</v>
      </c>
      <c r="BL219" s="26">
        <v>0</v>
      </c>
      <c r="BM219" s="27">
        <v>0</v>
      </c>
      <c r="BN219" s="36">
        <v>0</v>
      </c>
      <c r="BO219" s="26">
        <v>0</v>
      </c>
      <c r="BP219" s="26">
        <v>0</v>
      </c>
      <c r="BQ219" s="27">
        <v>0</v>
      </c>
      <c r="BR219" s="36">
        <v>0</v>
      </c>
      <c r="BS219" s="26">
        <v>0</v>
      </c>
      <c r="BT219" s="26">
        <v>0</v>
      </c>
      <c r="BU219" s="27">
        <v>0</v>
      </c>
      <c r="BV219" s="36">
        <v>0</v>
      </c>
      <c r="BW219" s="26">
        <v>0</v>
      </c>
      <c r="BX219" s="26">
        <v>0</v>
      </c>
      <c r="BY219" s="27">
        <v>0</v>
      </c>
      <c r="BZ219" s="36">
        <v>0</v>
      </c>
      <c r="CA219" s="26">
        <v>0</v>
      </c>
      <c r="CB219" s="26">
        <v>0</v>
      </c>
      <c r="CC219" s="27">
        <v>0</v>
      </c>
      <c r="CD219" s="36">
        <v>0</v>
      </c>
      <c r="CE219" s="26">
        <v>0</v>
      </c>
      <c r="CF219" s="26">
        <v>0</v>
      </c>
      <c r="CG219" s="27">
        <v>0</v>
      </c>
      <c r="CH219" s="36">
        <v>0</v>
      </c>
      <c r="CI219" s="26">
        <v>0</v>
      </c>
      <c r="CJ219" s="26">
        <v>0</v>
      </c>
      <c r="CK219" s="27">
        <v>0</v>
      </c>
      <c r="CL219" s="36">
        <v>0</v>
      </c>
      <c r="CM219" s="26">
        <v>0</v>
      </c>
      <c r="CN219" s="26">
        <v>0</v>
      </c>
      <c r="CO219" s="27">
        <v>0</v>
      </c>
      <c r="CP219" s="36">
        <v>0</v>
      </c>
      <c r="CQ219" s="26">
        <v>0</v>
      </c>
      <c r="CR219" s="26">
        <v>0</v>
      </c>
      <c r="CS219" s="27">
        <v>0</v>
      </c>
      <c r="CT219" s="36">
        <v>0</v>
      </c>
      <c r="CU219" s="26">
        <v>0</v>
      </c>
      <c r="CV219" s="26">
        <v>0</v>
      </c>
      <c r="CW219" s="27">
        <v>0</v>
      </c>
      <c r="CX219" s="36">
        <v>0</v>
      </c>
      <c r="CY219" s="26">
        <v>0</v>
      </c>
      <c r="CZ219" s="26">
        <v>0</v>
      </c>
      <c r="DA219" s="27">
        <v>0</v>
      </c>
      <c r="DB219" s="36">
        <v>0</v>
      </c>
      <c r="DC219" s="26">
        <v>0</v>
      </c>
      <c r="DD219" s="26">
        <v>0</v>
      </c>
      <c r="DE219" s="27">
        <v>0</v>
      </c>
      <c r="DF219" s="36">
        <v>0</v>
      </c>
      <c r="DG219" s="26">
        <v>0</v>
      </c>
      <c r="DH219" s="26">
        <v>0</v>
      </c>
      <c r="DI219" s="27">
        <v>0</v>
      </c>
      <c r="DJ219" s="36">
        <v>0</v>
      </c>
      <c r="DK219" s="26">
        <v>0</v>
      </c>
      <c r="DL219" s="26">
        <v>0</v>
      </c>
      <c r="DM219" s="27">
        <v>0</v>
      </c>
      <c r="DN219" s="36">
        <v>0</v>
      </c>
      <c r="DO219" s="26">
        <v>0</v>
      </c>
      <c r="DP219" s="26">
        <v>0</v>
      </c>
      <c r="DQ219" s="27">
        <v>0</v>
      </c>
      <c r="DR219" s="36">
        <v>0</v>
      </c>
      <c r="DS219" s="26">
        <v>0</v>
      </c>
      <c r="DT219" s="26">
        <v>0</v>
      </c>
      <c r="DU219" s="27">
        <v>0</v>
      </c>
      <c r="DV219" s="36">
        <v>0</v>
      </c>
      <c r="DW219" s="26">
        <v>0</v>
      </c>
      <c r="DX219" s="26">
        <v>0</v>
      </c>
      <c r="DY219" s="27">
        <v>0</v>
      </c>
      <c r="DZ219" s="36">
        <v>0</v>
      </c>
      <c r="EA219" s="26">
        <v>0</v>
      </c>
      <c r="EB219" s="26">
        <v>0</v>
      </c>
      <c r="EC219" s="27">
        <v>0</v>
      </c>
      <c r="ED219" s="36">
        <v>0</v>
      </c>
      <c r="EE219" s="26">
        <v>0</v>
      </c>
      <c r="EF219" s="26">
        <v>0</v>
      </c>
      <c r="EG219" s="27">
        <v>0</v>
      </c>
      <c r="EH219" s="36">
        <v>9</v>
      </c>
      <c r="EI219" s="26">
        <v>15525</v>
      </c>
      <c r="EJ219" s="26">
        <v>15525</v>
      </c>
      <c r="EK219" s="27">
        <v>87975</v>
      </c>
      <c r="EL219" s="36" cm="1">
        <f t="array" ref="EL219">+_xlfn.IFS(YEAR($A219)&gt;YEAR(EL$6),0,YEAR(EL$6)=YEAR($A219),13-MONTH($A219),AND(EK219&lt;$L219,YEAR(EL$6)=YEAR($B219)),IF(MONTH($B219)&lt;EK219/$M219,MONTH($B219),EK219/$M219),EK219&lt;$L219,EK219/$M219,YEAR(EL$6)=YEAR($B219),MONTH($B219),AND(YEAR(EL$6)&gt;YEAR($B219),NOT(ISBLANK($B219))),0,YEAR(EL$6)&gt;YEAR($A219),12,EL$6&lt;$A219,0,YEAR(EH$6)=YEAR($B219),0)</f>
        <v>12</v>
      </c>
      <c r="EM219" s="26">
        <f t="shared" si="26"/>
        <v>20700</v>
      </c>
      <c r="EN219" s="26">
        <f t="shared" si="27"/>
        <v>36225</v>
      </c>
      <c r="EO219" s="27">
        <f t="shared" si="28"/>
        <v>67275</v>
      </c>
      <c r="EP219" s="28">
        <f t="shared" si="29"/>
        <v>39</v>
      </c>
      <c r="EQ219" s="34">
        <f t="shared" si="30"/>
        <v>5175</v>
      </c>
      <c r="ES219" s="21">
        <f>IFERROR(IF(VLOOKUP(D219,'DIV CHANGE'!A:D,3,FALSE)="", E219, VLOOKUP(D219,'DIV CHANGE'!A:D,3,FALSE)), E219)</f>
        <v>2</v>
      </c>
      <c r="ET219" s="21" t="str">
        <f t="shared" si="31"/>
        <v>CHANGE</v>
      </c>
      <c r="EU219" s="29">
        <v>45372</v>
      </c>
    </row>
    <row r="220" spans="1:151" ht="12.75">
      <c r="A220" s="29">
        <v>45369</v>
      </c>
      <c r="C220" s="77"/>
      <c r="D220" s="21" t="s">
        <v>455</v>
      </c>
      <c r="E220" s="21">
        <v>1</v>
      </c>
      <c r="F220" s="21" t="s">
        <v>179</v>
      </c>
      <c r="G220" s="21" t="s">
        <v>456</v>
      </c>
      <c r="H220" s="55">
        <v>47000</v>
      </c>
      <c r="I220" s="22">
        <v>6</v>
      </c>
      <c r="J220" s="56">
        <v>15000</v>
      </c>
      <c r="K220" s="56">
        <v>0</v>
      </c>
      <c r="L220" s="25">
        <f t="shared" si="24"/>
        <v>5333.333333333333</v>
      </c>
      <c r="M220" s="37">
        <f t="shared" si="25"/>
        <v>444.4444444444444</v>
      </c>
      <c r="N220" s="36"/>
      <c r="O220" s="26"/>
      <c r="P220" s="26"/>
      <c r="Q220" s="27"/>
      <c r="R220" s="36"/>
      <c r="S220" s="26"/>
      <c r="T220" s="26"/>
      <c r="U220" s="27"/>
      <c r="V220" s="36"/>
      <c r="W220" s="26"/>
      <c r="X220" s="26"/>
      <c r="Y220" s="27"/>
      <c r="Z220" s="36"/>
      <c r="AA220" s="26"/>
      <c r="AB220" s="26"/>
      <c r="AC220" s="27"/>
      <c r="AD220" s="36"/>
      <c r="AE220" s="26"/>
      <c r="AF220" s="26"/>
      <c r="AG220" s="27"/>
      <c r="AH220" s="36"/>
      <c r="AI220" s="26"/>
      <c r="AJ220" s="26"/>
      <c r="AK220" s="27"/>
      <c r="AL220" s="36"/>
      <c r="AM220" s="26"/>
      <c r="AN220" s="26"/>
      <c r="AO220" s="27"/>
      <c r="AP220" s="36"/>
      <c r="AQ220" s="26"/>
      <c r="AR220" s="26"/>
      <c r="AS220" s="27"/>
      <c r="AT220" s="36"/>
      <c r="AU220" s="26"/>
      <c r="AV220" s="26"/>
      <c r="AW220" s="27"/>
      <c r="AX220" s="36"/>
      <c r="AY220" s="26"/>
      <c r="AZ220" s="26"/>
      <c r="BA220" s="27"/>
      <c r="BB220" s="36"/>
      <c r="BC220" s="26"/>
      <c r="BD220" s="26"/>
      <c r="BE220" s="27"/>
      <c r="BF220" s="36"/>
      <c r="BG220" s="26"/>
      <c r="BH220" s="26"/>
      <c r="BI220" s="27"/>
      <c r="BJ220" s="36"/>
      <c r="BK220" s="26"/>
      <c r="BL220" s="26"/>
      <c r="BM220" s="27"/>
      <c r="BN220" s="36"/>
      <c r="BO220" s="26"/>
      <c r="BP220" s="26"/>
      <c r="BQ220" s="27"/>
      <c r="BR220" s="36"/>
      <c r="BS220" s="26"/>
      <c r="BT220" s="26"/>
      <c r="BU220" s="27"/>
      <c r="BV220" s="36"/>
      <c r="BW220" s="26"/>
      <c r="BX220" s="26"/>
      <c r="BY220" s="27"/>
      <c r="BZ220" s="36"/>
      <c r="CA220" s="26"/>
      <c r="CB220" s="26"/>
      <c r="CC220" s="27"/>
      <c r="CD220" s="36"/>
      <c r="CE220" s="26"/>
      <c r="CF220" s="26"/>
      <c r="CG220" s="27"/>
      <c r="CH220" s="36"/>
      <c r="CI220" s="26"/>
      <c r="CJ220" s="26"/>
      <c r="CK220" s="27"/>
      <c r="CL220" s="36"/>
      <c r="CM220" s="26"/>
      <c r="CN220" s="26"/>
      <c r="CO220" s="27"/>
      <c r="CP220" s="36"/>
      <c r="CQ220" s="26"/>
      <c r="CR220" s="26"/>
      <c r="CS220" s="27"/>
      <c r="CT220" s="36"/>
      <c r="CU220" s="26"/>
      <c r="CV220" s="26"/>
      <c r="CW220" s="27"/>
      <c r="CX220" s="36"/>
      <c r="CY220" s="26"/>
      <c r="CZ220" s="26"/>
      <c r="DA220" s="27"/>
      <c r="DB220" s="36"/>
      <c r="DC220" s="26"/>
      <c r="DD220" s="26"/>
      <c r="DE220" s="27"/>
      <c r="DF220" s="36"/>
      <c r="DG220" s="26"/>
      <c r="DH220" s="26"/>
      <c r="DI220" s="27"/>
      <c r="DJ220" s="36"/>
      <c r="DK220" s="26"/>
      <c r="DL220" s="26"/>
      <c r="DM220" s="27"/>
      <c r="DN220" s="36"/>
      <c r="DO220" s="26"/>
      <c r="DP220" s="26"/>
      <c r="DQ220" s="27"/>
      <c r="DR220" s="36"/>
      <c r="DS220" s="26"/>
      <c r="DT220" s="26"/>
      <c r="DU220" s="27"/>
      <c r="DV220" s="36"/>
      <c r="DW220" s="26"/>
      <c r="DX220" s="26"/>
      <c r="DY220" s="27"/>
      <c r="DZ220" s="36"/>
      <c r="EA220" s="26"/>
      <c r="EB220" s="26"/>
      <c r="EC220" s="27"/>
      <c r="ED220" s="36">
        <v>0</v>
      </c>
      <c r="EE220" s="26">
        <v>0</v>
      </c>
      <c r="EF220" s="26">
        <v>0</v>
      </c>
      <c r="EG220" s="27">
        <v>0</v>
      </c>
      <c r="EH220" s="36">
        <v>9</v>
      </c>
      <c r="EI220" s="26">
        <v>3999.9999999999995</v>
      </c>
      <c r="EJ220" s="26">
        <v>3999.9999999999995</v>
      </c>
      <c r="EK220" s="27">
        <v>28000</v>
      </c>
      <c r="EL220" s="36" cm="1">
        <f t="array" ref="EL220">+_xlfn.IFS(YEAR($A220)&gt;YEAR(EL$6),0,YEAR(EL$6)=YEAR($A220),13-MONTH($A220),AND(EK220&lt;$L220,YEAR(EL$6)=YEAR($B220)),IF(MONTH($B220)&lt;EK220/$M220,MONTH($B220),EK220/$M220),EK220&lt;$L220,EK220/$M220,YEAR(EL$6)=YEAR($B220),MONTH($B220),AND(YEAR(EL$6)&gt;YEAR($B220),NOT(ISBLANK($B220))),0,YEAR(EL$6)&gt;YEAR($A220),12,EL$6&lt;$A220,0,YEAR(EH$6)=YEAR($B220),0)</f>
        <v>12</v>
      </c>
      <c r="EM220" s="26">
        <f t="shared" si="26"/>
        <v>5333.333333333333</v>
      </c>
      <c r="EN220" s="26">
        <f t="shared" si="27"/>
        <v>9333.3333333333321</v>
      </c>
      <c r="EO220" s="27">
        <f t="shared" si="28"/>
        <v>22666.67</v>
      </c>
      <c r="EP220" s="28">
        <f t="shared" si="29"/>
        <v>51.000007500000002</v>
      </c>
      <c r="EQ220" s="34">
        <f t="shared" si="30"/>
        <v>1333.3333333333333</v>
      </c>
      <c r="ES220" s="21">
        <f>IFERROR(IF(VLOOKUP(D220,'DIV CHANGE'!A:D,3,FALSE)="", E220, VLOOKUP(D220,'DIV CHANGE'!A:D,3,FALSE)), E220)</f>
        <v>1</v>
      </c>
      <c r="ET220" s="21" t="str">
        <f t="shared" si="31"/>
        <v>SAME</v>
      </c>
      <c r="EU220" s="24">
        <v>45369</v>
      </c>
    </row>
    <row r="221" spans="1:151" ht="12.75">
      <c r="A221" s="29">
        <v>45366</v>
      </c>
      <c r="C221" s="77"/>
      <c r="D221" s="21" t="s">
        <v>457</v>
      </c>
      <c r="E221" s="21">
        <v>1</v>
      </c>
      <c r="F221" s="21" t="s">
        <v>179</v>
      </c>
      <c r="G221" s="21" t="s">
        <v>458</v>
      </c>
      <c r="H221" s="55">
        <v>46000</v>
      </c>
      <c r="I221" s="22">
        <v>6</v>
      </c>
      <c r="J221" s="56">
        <v>15000</v>
      </c>
      <c r="K221" s="56">
        <v>0</v>
      </c>
      <c r="L221" s="25">
        <f t="shared" si="24"/>
        <v>5166.666666666667</v>
      </c>
      <c r="M221" s="37">
        <f t="shared" si="25"/>
        <v>430.5555555555556</v>
      </c>
      <c r="N221" s="36"/>
      <c r="O221" s="26"/>
      <c r="P221" s="26"/>
      <c r="Q221" s="27"/>
      <c r="R221" s="36"/>
      <c r="S221" s="26"/>
      <c r="T221" s="26"/>
      <c r="U221" s="27"/>
      <c r="V221" s="36"/>
      <c r="W221" s="26"/>
      <c r="X221" s="26"/>
      <c r="Y221" s="27"/>
      <c r="Z221" s="36"/>
      <c r="AA221" s="26"/>
      <c r="AB221" s="26"/>
      <c r="AC221" s="27"/>
      <c r="AD221" s="36"/>
      <c r="AE221" s="26"/>
      <c r="AF221" s="26"/>
      <c r="AG221" s="27"/>
      <c r="AH221" s="36"/>
      <c r="AI221" s="26"/>
      <c r="AJ221" s="26"/>
      <c r="AK221" s="27"/>
      <c r="AL221" s="36"/>
      <c r="AM221" s="26"/>
      <c r="AN221" s="26"/>
      <c r="AO221" s="27"/>
      <c r="AP221" s="36"/>
      <c r="AQ221" s="26"/>
      <c r="AR221" s="26"/>
      <c r="AS221" s="27"/>
      <c r="AT221" s="36"/>
      <c r="AU221" s="26"/>
      <c r="AV221" s="26"/>
      <c r="AW221" s="27"/>
      <c r="AX221" s="36"/>
      <c r="AY221" s="26"/>
      <c r="AZ221" s="26"/>
      <c r="BA221" s="27"/>
      <c r="BB221" s="36"/>
      <c r="BC221" s="26"/>
      <c r="BD221" s="26"/>
      <c r="BE221" s="27"/>
      <c r="BF221" s="36"/>
      <c r="BG221" s="26"/>
      <c r="BH221" s="26"/>
      <c r="BI221" s="27"/>
      <c r="BJ221" s="36"/>
      <c r="BK221" s="26"/>
      <c r="BL221" s="26"/>
      <c r="BM221" s="27"/>
      <c r="BN221" s="36"/>
      <c r="BO221" s="26"/>
      <c r="BP221" s="26"/>
      <c r="BQ221" s="27"/>
      <c r="BR221" s="36"/>
      <c r="BS221" s="26"/>
      <c r="BT221" s="26"/>
      <c r="BU221" s="27"/>
      <c r="BV221" s="36"/>
      <c r="BW221" s="26"/>
      <c r="BX221" s="26"/>
      <c r="BY221" s="27"/>
      <c r="BZ221" s="36"/>
      <c r="CA221" s="26"/>
      <c r="CB221" s="26"/>
      <c r="CC221" s="27"/>
      <c r="CD221" s="36"/>
      <c r="CE221" s="26"/>
      <c r="CF221" s="26"/>
      <c r="CG221" s="27"/>
      <c r="CH221" s="36"/>
      <c r="CI221" s="26"/>
      <c r="CJ221" s="26"/>
      <c r="CK221" s="27"/>
      <c r="CL221" s="36"/>
      <c r="CM221" s="26"/>
      <c r="CN221" s="26"/>
      <c r="CO221" s="27"/>
      <c r="CP221" s="36"/>
      <c r="CQ221" s="26"/>
      <c r="CR221" s="26"/>
      <c r="CS221" s="27"/>
      <c r="CT221" s="36"/>
      <c r="CU221" s="26"/>
      <c r="CV221" s="26"/>
      <c r="CW221" s="27"/>
      <c r="CX221" s="36"/>
      <c r="CY221" s="26"/>
      <c r="CZ221" s="26"/>
      <c r="DA221" s="27"/>
      <c r="DB221" s="36"/>
      <c r="DC221" s="26"/>
      <c r="DD221" s="26"/>
      <c r="DE221" s="27"/>
      <c r="DF221" s="36"/>
      <c r="DG221" s="26"/>
      <c r="DH221" s="26"/>
      <c r="DI221" s="27"/>
      <c r="DJ221" s="36"/>
      <c r="DK221" s="26"/>
      <c r="DL221" s="26"/>
      <c r="DM221" s="27"/>
      <c r="DN221" s="36"/>
      <c r="DO221" s="26"/>
      <c r="DP221" s="26"/>
      <c r="DQ221" s="27"/>
      <c r="DR221" s="36"/>
      <c r="DS221" s="26"/>
      <c r="DT221" s="26"/>
      <c r="DU221" s="27"/>
      <c r="DV221" s="36"/>
      <c r="DW221" s="26"/>
      <c r="DX221" s="26"/>
      <c r="DY221" s="27"/>
      <c r="DZ221" s="36"/>
      <c r="EA221" s="26"/>
      <c r="EB221" s="26"/>
      <c r="EC221" s="27"/>
      <c r="ED221" s="36">
        <v>0</v>
      </c>
      <c r="EE221" s="26">
        <v>0</v>
      </c>
      <c r="EF221" s="26">
        <v>0</v>
      </c>
      <c r="EG221" s="27">
        <v>0</v>
      </c>
      <c r="EH221" s="36">
        <v>10</v>
      </c>
      <c r="EI221" s="26">
        <v>4305.5555555555557</v>
      </c>
      <c r="EJ221" s="26">
        <v>4305.5555555555557</v>
      </c>
      <c r="EK221" s="27">
        <v>26694.44</v>
      </c>
      <c r="EL221" s="36" cm="1">
        <f t="array" ref="EL221">+_xlfn.IFS(YEAR($A221)&gt;YEAR(EL$6),0,YEAR(EL$6)=YEAR($A221),13-MONTH($A221),AND(EK221&lt;$L221,YEAR(EL$6)=YEAR($B221)),IF(MONTH($B221)&lt;EK221/$M221,MONTH($B221),EK221/$M221),EK221&lt;$L221,EK221/$M221,YEAR(EL$6)=YEAR($B221),MONTH($B221),AND(YEAR(EL$6)&gt;YEAR($B221),NOT(ISBLANK($B221))),0,YEAR(EL$6)&gt;YEAR($A221),12,EL$6&lt;$A221,0,YEAR(EH$6)=YEAR($B221),0)</f>
        <v>12</v>
      </c>
      <c r="EM221" s="26">
        <f t="shared" si="26"/>
        <v>5166.666666666667</v>
      </c>
      <c r="EN221" s="26">
        <f t="shared" si="27"/>
        <v>9472.2222222222226</v>
      </c>
      <c r="EO221" s="27">
        <f t="shared" si="28"/>
        <v>21527.78</v>
      </c>
      <c r="EP221" s="28">
        <f t="shared" si="29"/>
        <v>50.000005161290318</v>
      </c>
      <c r="EQ221" s="34">
        <f t="shared" si="30"/>
        <v>1291.6666666666667</v>
      </c>
      <c r="ES221" s="21">
        <f>IFERROR(IF(VLOOKUP(D221,'DIV CHANGE'!A:D,3,FALSE)="", E221, VLOOKUP(D221,'DIV CHANGE'!A:D,3,FALSE)), E221)</f>
        <v>1</v>
      </c>
      <c r="ET221" s="21" t="str">
        <f t="shared" si="31"/>
        <v>SAME</v>
      </c>
      <c r="EU221" s="24">
        <v>45366</v>
      </c>
    </row>
    <row r="222" spans="1:151" ht="12.75">
      <c r="A222" s="29">
        <v>44600</v>
      </c>
      <c r="B222" s="24"/>
      <c r="C222" s="35">
        <v>709</v>
      </c>
      <c r="D222" s="21" t="s">
        <v>459</v>
      </c>
      <c r="E222" s="21">
        <v>2</v>
      </c>
      <c r="F222" s="21" t="s">
        <v>42</v>
      </c>
      <c r="G222" s="21" t="s">
        <v>460</v>
      </c>
      <c r="H222" s="55">
        <v>10019.74</v>
      </c>
      <c r="I222" s="22">
        <v>6</v>
      </c>
      <c r="J222" s="25">
        <v>0</v>
      </c>
      <c r="K222" s="25">
        <v>0</v>
      </c>
      <c r="L222" s="25">
        <f t="shared" si="24"/>
        <v>1669.9566666666667</v>
      </c>
      <c r="M222" s="37">
        <f t="shared" si="25"/>
        <v>139.16305555555556</v>
      </c>
      <c r="N222" s="36">
        <v>0</v>
      </c>
      <c r="O222" s="26">
        <v>0</v>
      </c>
      <c r="P222" s="26">
        <v>0</v>
      </c>
      <c r="Q222" s="27">
        <v>0</v>
      </c>
      <c r="R222" s="36">
        <v>0</v>
      </c>
      <c r="S222" s="26">
        <v>0</v>
      </c>
      <c r="T222" s="26">
        <v>0</v>
      </c>
      <c r="U222" s="27">
        <v>0</v>
      </c>
      <c r="V222" s="36">
        <v>0</v>
      </c>
      <c r="W222" s="26">
        <v>0</v>
      </c>
      <c r="X222" s="26">
        <v>0</v>
      </c>
      <c r="Y222" s="27">
        <v>0</v>
      </c>
      <c r="Z222" s="36">
        <v>0</v>
      </c>
      <c r="AA222" s="26">
        <v>0</v>
      </c>
      <c r="AB222" s="26">
        <v>0</v>
      </c>
      <c r="AC222" s="27">
        <v>0</v>
      </c>
      <c r="AD222" s="36">
        <v>0</v>
      </c>
      <c r="AE222" s="26">
        <v>0</v>
      </c>
      <c r="AF222" s="26">
        <v>0</v>
      </c>
      <c r="AG222" s="27">
        <v>0</v>
      </c>
      <c r="AH222" s="36">
        <v>0</v>
      </c>
      <c r="AI222" s="26">
        <v>0</v>
      </c>
      <c r="AJ222" s="26">
        <v>0</v>
      </c>
      <c r="AK222" s="27">
        <v>0</v>
      </c>
      <c r="AL222" s="36">
        <v>0</v>
      </c>
      <c r="AM222" s="26">
        <v>0</v>
      </c>
      <c r="AN222" s="26">
        <v>0</v>
      </c>
      <c r="AO222" s="27">
        <v>0</v>
      </c>
      <c r="AP222" s="36">
        <v>0</v>
      </c>
      <c r="AQ222" s="26">
        <v>0</v>
      </c>
      <c r="AR222" s="26">
        <v>0</v>
      </c>
      <c r="AS222" s="27">
        <v>0</v>
      </c>
      <c r="AT222" s="36">
        <v>0</v>
      </c>
      <c r="AU222" s="26">
        <v>0</v>
      </c>
      <c r="AV222" s="26">
        <v>0</v>
      </c>
      <c r="AW222" s="27">
        <v>0</v>
      </c>
      <c r="AX222" s="36">
        <v>0</v>
      </c>
      <c r="AY222" s="26">
        <v>0</v>
      </c>
      <c r="AZ222" s="26">
        <v>0</v>
      </c>
      <c r="BA222" s="27">
        <v>0</v>
      </c>
      <c r="BB222" s="36">
        <v>0</v>
      </c>
      <c r="BC222" s="26">
        <v>0</v>
      </c>
      <c r="BD222" s="26">
        <v>0</v>
      </c>
      <c r="BE222" s="27">
        <v>0</v>
      </c>
      <c r="BF222" s="36">
        <v>0</v>
      </c>
      <c r="BG222" s="26">
        <v>0</v>
      </c>
      <c r="BH222" s="26">
        <v>0</v>
      </c>
      <c r="BI222" s="27">
        <v>0</v>
      </c>
      <c r="BJ222" s="36">
        <v>0</v>
      </c>
      <c r="BK222" s="26">
        <v>0</v>
      </c>
      <c r="BL222" s="26">
        <v>0</v>
      </c>
      <c r="BM222" s="27">
        <v>0</v>
      </c>
      <c r="BN222" s="36">
        <v>0</v>
      </c>
      <c r="BO222" s="26">
        <v>0</v>
      </c>
      <c r="BP222" s="26">
        <v>0</v>
      </c>
      <c r="BQ222" s="27">
        <v>0</v>
      </c>
      <c r="BR222" s="36">
        <v>0</v>
      </c>
      <c r="BS222" s="26">
        <v>0</v>
      </c>
      <c r="BT222" s="26">
        <v>0</v>
      </c>
      <c r="BU222" s="27">
        <v>0</v>
      </c>
      <c r="BV222" s="36">
        <v>0</v>
      </c>
      <c r="BW222" s="26">
        <v>0</v>
      </c>
      <c r="BX222" s="26">
        <v>0</v>
      </c>
      <c r="BY222" s="27">
        <v>0</v>
      </c>
      <c r="BZ222" s="36">
        <v>0</v>
      </c>
      <c r="CA222" s="26">
        <v>0</v>
      </c>
      <c r="CB222" s="26">
        <v>0</v>
      </c>
      <c r="CC222" s="27">
        <v>0</v>
      </c>
      <c r="CD222" s="36">
        <v>0</v>
      </c>
      <c r="CE222" s="26">
        <v>0</v>
      </c>
      <c r="CF222" s="26">
        <v>0</v>
      </c>
      <c r="CG222" s="27">
        <v>0</v>
      </c>
      <c r="CH222" s="36">
        <v>0</v>
      </c>
      <c r="CI222" s="26">
        <v>0</v>
      </c>
      <c r="CJ222" s="26">
        <v>0</v>
      </c>
      <c r="CK222" s="27">
        <v>0</v>
      </c>
      <c r="CL222" s="36">
        <v>0</v>
      </c>
      <c r="CM222" s="26">
        <v>0</v>
      </c>
      <c r="CN222" s="26">
        <v>0</v>
      </c>
      <c r="CO222" s="27">
        <v>0</v>
      </c>
      <c r="CP222" s="36">
        <v>0</v>
      </c>
      <c r="CQ222" s="26">
        <v>0</v>
      </c>
      <c r="CR222" s="26">
        <v>0</v>
      </c>
      <c r="CS222" s="27">
        <v>0</v>
      </c>
      <c r="CT222" s="36">
        <v>0</v>
      </c>
      <c r="CU222" s="26">
        <v>0</v>
      </c>
      <c r="CV222" s="26">
        <v>0</v>
      </c>
      <c r="CW222" s="27">
        <v>0</v>
      </c>
      <c r="CX222" s="36">
        <v>0</v>
      </c>
      <c r="CY222" s="26">
        <v>0</v>
      </c>
      <c r="CZ222" s="26">
        <v>0</v>
      </c>
      <c r="DA222" s="27">
        <v>0</v>
      </c>
      <c r="DB222" s="36">
        <v>0</v>
      </c>
      <c r="DC222" s="26">
        <v>0</v>
      </c>
      <c r="DD222" s="26">
        <v>0</v>
      </c>
      <c r="DE222" s="27">
        <v>0</v>
      </c>
      <c r="DF222" s="36">
        <v>0</v>
      </c>
      <c r="DG222" s="26">
        <v>0</v>
      </c>
      <c r="DH222" s="26">
        <v>0</v>
      </c>
      <c r="DI222" s="27">
        <v>0</v>
      </c>
      <c r="DJ222" s="36">
        <v>0</v>
      </c>
      <c r="DK222" s="26">
        <v>0</v>
      </c>
      <c r="DL222" s="26">
        <v>0</v>
      </c>
      <c r="DM222" s="27">
        <v>0</v>
      </c>
      <c r="DN222" s="36">
        <v>0</v>
      </c>
      <c r="DO222" s="26">
        <v>0</v>
      </c>
      <c r="DP222" s="26">
        <v>0</v>
      </c>
      <c r="DQ222" s="27">
        <v>0</v>
      </c>
      <c r="DR222" s="36">
        <v>0</v>
      </c>
      <c r="DS222" s="26">
        <v>0</v>
      </c>
      <c r="DT222" s="26">
        <v>0</v>
      </c>
      <c r="DU222" s="27">
        <v>0</v>
      </c>
      <c r="DV222" s="36">
        <v>0</v>
      </c>
      <c r="DW222" s="26">
        <v>0</v>
      </c>
      <c r="DX222" s="26">
        <v>0</v>
      </c>
      <c r="DY222" s="27">
        <v>0</v>
      </c>
      <c r="DZ222" s="36">
        <v>11</v>
      </c>
      <c r="EA222" s="26">
        <v>1530.7936111111112</v>
      </c>
      <c r="EB222" s="26">
        <v>1530.7936111111112</v>
      </c>
      <c r="EC222" s="27">
        <v>8488.9463888888895</v>
      </c>
      <c r="ED222" s="36">
        <v>12</v>
      </c>
      <c r="EE222" s="26">
        <v>1669.9566666666667</v>
      </c>
      <c r="EF222" s="26">
        <v>3200.75</v>
      </c>
      <c r="EG222" s="27">
        <v>6818.99</v>
      </c>
      <c r="EH222" s="36">
        <v>12</v>
      </c>
      <c r="EI222" s="26">
        <v>1669.9566666666667</v>
      </c>
      <c r="EJ222" s="26">
        <v>4870.7066666666669</v>
      </c>
      <c r="EK222" s="27">
        <v>5149.03</v>
      </c>
      <c r="EL222" s="36" cm="1">
        <f t="array" ref="EL222">+_xlfn.IFS(YEAR($A222)&gt;YEAR(EL$6),0,YEAR(EL$6)=YEAR($A222),13-MONTH($A222),AND(EK222&lt;$L222,YEAR(EL$6)=YEAR($B222)),IF(MONTH($B222)&lt;EK222/$M222,MONTH($B222),EK222/$M222),EK222&lt;$L222,EK222/$M222,YEAR(EL$6)=YEAR($B222),MONTH($B222),AND(YEAR(EL$6)&gt;YEAR($B222),NOT(ISBLANK($B222))),0,YEAR(EL$6)&gt;YEAR($A222),12,EL$6&lt;$A222,0,YEAR(EH$6)=YEAR($B222),0)</f>
        <v>12</v>
      </c>
      <c r="EM222" s="26">
        <f t="shared" si="26"/>
        <v>1669.9566666666667</v>
      </c>
      <c r="EN222" s="26">
        <f t="shared" si="27"/>
        <v>6540.6633333333339</v>
      </c>
      <c r="EO222" s="27">
        <f t="shared" si="28"/>
        <v>3479.08</v>
      </c>
      <c r="EP222" s="28">
        <f t="shared" si="29"/>
        <v>25.000025948777115</v>
      </c>
      <c r="EQ222" s="34">
        <f t="shared" si="30"/>
        <v>417.48916666666668</v>
      </c>
      <c r="ES222" s="21">
        <f>IFERROR(IF(VLOOKUP(D222,'DIV CHANGE'!A:D,3,FALSE)="", E222, VLOOKUP(D222,'DIV CHANGE'!A:D,3,FALSE)), E222)</f>
        <v>2</v>
      </c>
      <c r="ET222" s="21" t="str">
        <f t="shared" si="31"/>
        <v>SAME</v>
      </c>
      <c r="EU222" s="29">
        <v>44600</v>
      </c>
    </row>
    <row r="223" spans="1:151" ht="12.75">
      <c r="A223" s="29">
        <v>44630</v>
      </c>
      <c r="B223" s="24"/>
      <c r="C223" s="35">
        <v>714</v>
      </c>
      <c r="D223" s="21" t="s">
        <v>461</v>
      </c>
      <c r="E223" s="21">
        <v>2</v>
      </c>
      <c r="F223" s="21" t="s">
        <v>42</v>
      </c>
      <c r="G223" s="21" t="s">
        <v>462</v>
      </c>
      <c r="H223" s="55">
        <v>9381.17</v>
      </c>
      <c r="I223" s="22">
        <v>6</v>
      </c>
      <c r="J223" s="25">
        <v>0</v>
      </c>
      <c r="K223" s="25">
        <v>0</v>
      </c>
      <c r="L223" s="25">
        <f t="shared" si="24"/>
        <v>1563.5283333333334</v>
      </c>
      <c r="M223" s="37">
        <f t="shared" si="25"/>
        <v>130.29402777777779</v>
      </c>
      <c r="N223" s="36">
        <v>0</v>
      </c>
      <c r="O223" s="26">
        <v>0</v>
      </c>
      <c r="P223" s="26">
        <v>0</v>
      </c>
      <c r="Q223" s="27">
        <v>0</v>
      </c>
      <c r="R223" s="36">
        <v>0</v>
      </c>
      <c r="S223" s="26">
        <v>0</v>
      </c>
      <c r="T223" s="26">
        <v>0</v>
      </c>
      <c r="U223" s="27">
        <v>0</v>
      </c>
      <c r="V223" s="36">
        <v>0</v>
      </c>
      <c r="W223" s="26">
        <v>0</v>
      </c>
      <c r="X223" s="26">
        <v>0</v>
      </c>
      <c r="Y223" s="27">
        <v>0</v>
      </c>
      <c r="Z223" s="36">
        <v>0</v>
      </c>
      <c r="AA223" s="26">
        <v>0</v>
      </c>
      <c r="AB223" s="26">
        <v>0</v>
      </c>
      <c r="AC223" s="27">
        <v>0</v>
      </c>
      <c r="AD223" s="36">
        <v>0</v>
      </c>
      <c r="AE223" s="26">
        <v>0</v>
      </c>
      <c r="AF223" s="26">
        <v>0</v>
      </c>
      <c r="AG223" s="27">
        <v>0</v>
      </c>
      <c r="AH223" s="36">
        <v>0</v>
      </c>
      <c r="AI223" s="26">
        <v>0</v>
      </c>
      <c r="AJ223" s="26">
        <v>0</v>
      </c>
      <c r="AK223" s="27">
        <v>0</v>
      </c>
      <c r="AL223" s="36">
        <v>0</v>
      </c>
      <c r="AM223" s="26">
        <v>0</v>
      </c>
      <c r="AN223" s="26">
        <v>0</v>
      </c>
      <c r="AO223" s="27">
        <v>0</v>
      </c>
      <c r="AP223" s="36">
        <v>0</v>
      </c>
      <c r="AQ223" s="26">
        <v>0</v>
      </c>
      <c r="AR223" s="26">
        <v>0</v>
      </c>
      <c r="AS223" s="27">
        <v>0</v>
      </c>
      <c r="AT223" s="36">
        <v>0</v>
      </c>
      <c r="AU223" s="26">
        <v>0</v>
      </c>
      <c r="AV223" s="26">
        <v>0</v>
      </c>
      <c r="AW223" s="27">
        <v>0</v>
      </c>
      <c r="AX223" s="36">
        <v>0</v>
      </c>
      <c r="AY223" s="26">
        <v>0</v>
      </c>
      <c r="AZ223" s="26">
        <v>0</v>
      </c>
      <c r="BA223" s="27">
        <v>0</v>
      </c>
      <c r="BB223" s="36">
        <v>0</v>
      </c>
      <c r="BC223" s="26">
        <v>0</v>
      </c>
      <c r="BD223" s="26">
        <v>0</v>
      </c>
      <c r="BE223" s="27">
        <v>0</v>
      </c>
      <c r="BF223" s="36">
        <v>0</v>
      </c>
      <c r="BG223" s="26">
        <v>0</v>
      </c>
      <c r="BH223" s="26">
        <v>0</v>
      </c>
      <c r="BI223" s="27">
        <v>0</v>
      </c>
      <c r="BJ223" s="36">
        <v>0</v>
      </c>
      <c r="BK223" s="26">
        <v>0</v>
      </c>
      <c r="BL223" s="26">
        <v>0</v>
      </c>
      <c r="BM223" s="27">
        <v>0</v>
      </c>
      <c r="BN223" s="36">
        <v>0</v>
      </c>
      <c r="BO223" s="26">
        <v>0</v>
      </c>
      <c r="BP223" s="26">
        <v>0</v>
      </c>
      <c r="BQ223" s="27">
        <v>0</v>
      </c>
      <c r="BR223" s="36">
        <v>0</v>
      </c>
      <c r="BS223" s="26">
        <v>0</v>
      </c>
      <c r="BT223" s="26">
        <v>0</v>
      </c>
      <c r="BU223" s="27">
        <v>0</v>
      </c>
      <c r="BV223" s="36">
        <v>0</v>
      </c>
      <c r="BW223" s="26">
        <v>0</v>
      </c>
      <c r="BX223" s="26">
        <v>0</v>
      </c>
      <c r="BY223" s="27">
        <v>0</v>
      </c>
      <c r="BZ223" s="36">
        <v>0</v>
      </c>
      <c r="CA223" s="26">
        <v>0</v>
      </c>
      <c r="CB223" s="26">
        <v>0</v>
      </c>
      <c r="CC223" s="27">
        <v>0</v>
      </c>
      <c r="CD223" s="36">
        <v>0</v>
      </c>
      <c r="CE223" s="26">
        <v>0</v>
      </c>
      <c r="CF223" s="26">
        <v>0</v>
      </c>
      <c r="CG223" s="27">
        <v>0</v>
      </c>
      <c r="CH223" s="36">
        <v>0</v>
      </c>
      <c r="CI223" s="26">
        <v>0</v>
      </c>
      <c r="CJ223" s="26">
        <v>0</v>
      </c>
      <c r="CK223" s="27">
        <v>0</v>
      </c>
      <c r="CL223" s="36">
        <v>0</v>
      </c>
      <c r="CM223" s="26">
        <v>0</v>
      </c>
      <c r="CN223" s="26">
        <v>0</v>
      </c>
      <c r="CO223" s="27">
        <v>0</v>
      </c>
      <c r="CP223" s="36">
        <v>0</v>
      </c>
      <c r="CQ223" s="26">
        <v>0</v>
      </c>
      <c r="CR223" s="26">
        <v>0</v>
      </c>
      <c r="CS223" s="27">
        <v>0</v>
      </c>
      <c r="CT223" s="36">
        <v>0</v>
      </c>
      <c r="CU223" s="26">
        <v>0</v>
      </c>
      <c r="CV223" s="26">
        <v>0</v>
      </c>
      <c r="CW223" s="27">
        <v>0</v>
      </c>
      <c r="CX223" s="36">
        <v>0</v>
      </c>
      <c r="CY223" s="26">
        <v>0</v>
      </c>
      <c r="CZ223" s="26">
        <v>0</v>
      </c>
      <c r="DA223" s="27">
        <v>0</v>
      </c>
      <c r="DB223" s="36">
        <v>0</v>
      </c>
      <c r="DC223" s="26">
        <v>0</v>
      </c>
      <c r="DD223" s="26">
        <v>0</v>
      </c>
      <c r="DE223" s="27">
        <v>0</v>
      </c>
      <c r="DF223" s="36">
        <v>0</v>
      </c>
      <c r="DG223" s="26">
        <v>0</v>
      </c>
      <c r="DH223" s="26">
        <v>0</v>
      </c>
      <c r="DI223" s="27">
        <v>0</v>
      </c>
      <c r="DJ223" s="36">
        <v>0</v>
      </c>
      <c r="DK223" s="26">
        <v>0</v>
      </c>
      <c r="DL223" s="26">
        <v>0</v>
      </c>
      <c r="DM223" s="27">
        <v>0</v>
      </c>
      <c r="DN223" s="36">
        <v>0</v>
      </c>
      <c r="DO223" s="26">
        <v>0</v>
      </c>
      <c r="DP223" s="26">
        <v>0</v>
      </c>
      <c r="DQ223" s="27">
        <v>0</v>
      </c>
      <c r="DR223" s="36">
        <v>0</v>
      </c>
      <c r="DS223" s="26">
        <v>0</v>
      </c>
      <c r="DT223" s="26">
        <v>0</v>
      </c>
      <c r="DU223" s="27">
        <v>0</v>
      </c>
      <c r="DV223" s="36">
        <v>0</v>
      </c>
      <c r="DW223" s="26">
        <v>0</v>
      </c>
      <c r="DX223" s="26">
        <v>0</v>
      </c>
      <c r="DY223" s="27">
        <v>0</v>
      </c>
      <c r="DZ223" s="36">
        <v>10</v>
      </c>
      <c r="EA223" s="26">
        <v>1302.9402777777777</v>
      </c>
      <c r="EB223" s="26">
        <v>1302.9402777777777</v>
      </c>
      <c r="EC223" s="27">
        <v>8078.2297222222223</v>
      </c>
      <c r="ED223" s="36">
        <v>12</v>
      </c>
      <c r="EE223" s="26">
        <v>1563.5283333333334</v>
      </c>
      <c r="EF223" s="26">
        <v>2866.4700000000003</v>
      </c>
      <c r="EG223" s="27">
        <v>6514.7</v>
      </c>
      <c r="EH223" s="36">
        <v>12</v>
      </c>
      <c r="EI223" s="26">
        <v>1563.5283333333334</v>
      </c>
      <c r="EJ223" s="26">
        <v>4429.9983333333339</v>
      </c>
      <c r="EK223" s="27">
        <v>4951.17</v>
      </c>
      <c r="EL223" s="36" cm="1">
        <f t="array" ref="EL223">+_xlfn.IFS(YEAR($A223)&gt;YEAR(EL$6),0,YEAR(EL$6)=YEAR($A223),13-MONTH($A223),AND(EK223&lt;$L223,YEAR(EL$6)=YEAR($B223)),IF(MONTH($B223)&lt;EK223/$M223,MONTH($B223),EK223/$M223),EK223&lt;$L223,EK223/$M223,YEAR(EL$6)=YEAR($B223),MONTH($B223),AND(YEAR(EL$6)&gt;YEAR($B223),NOT(ISBLANK($B223))),0,YEAR(EL$6)&gt;YEAR($A223),12,EL$6&lt;$A223,0,YEAR(EH$6)=YEAR($B223),0)</f>
        <v>12</v>
      </c>
      <c r="EM223" s="26">
        <f t="shared" si="26"/>
        <v>1563.5283333333334</v>
      </c>
      <c r="EN223" s="26">
        <f t="shared" si="27"/>
        <v>5993.5266666666676</v>
      </c>
      <c r="EO223" s="27">
        <f t="shared" si="28"/>
        <v>3387.64</v>
      </c>
      <c r="EP223" s="28">
        <f t="shared" si="29"/>
        <v>25.999963757185935</v>
      </c>
      <c r="EQ223" s="34">
        <f t="shared" si="30"/>
        <v>390.88208333333336</v>
      </c>
      <c r="ES223" s="21">
        <f>IFERROR(IF(VLOOKUP(D223,'DIV CHANGE'!A:D,3,FALSE)="", E223, VLOOKUP(D223,'DIV CHANGE'!A:D,3,FALSE)), E223)</f>
        <v>2</v>
      </c>
      <c r="ET223" s="21" t="str">
        <f t="shared" si="31"/>
        <v>SAME</v>
      </c>
      <c r="EU223" s="29">
        <v>44630</v>
      </c>
    </row>
    <row r="224" spans="1:151" ht="12.75">
      <c r="A224" s="29">
        <v>44630</v>
      </c>
      <c r="B224" s="24"/>
      <c r="C224" s="35">
        <v>717</v>
      </c>
      <c r="D224" s="21" t="s">
        <v>463</v>
      </c>
      <c r="E224" s="21">
        <v>2</v>
      </c>
      <c r="F224" s="21" t="s">
        <v>42</v>
      </c>
      <c r="G224" s="21" t="s">
        <v>464</v>
      </c>
      <c r="H224" s="55">
        <v>7964.1100000000006</v>
      </c>
      <c r="I224" s="22">
        <v>6</v>
      </c>
      <c r="J224" s="25">
        <v>0</v>
      </c>
      <c r="K224" s="25">
        <v>0</v>
      </c>
      <c r="L224" s="25">
        <f t="shared" si="24"/>
        <v>1327.3516666666667</v>
      </c>
      <c r="M224" s="37">
        <f t="shared" si="25"/>
        <v>110.6126388888889</v>
      </c>
      <c r="N224" s="36">
        <v>0</v>
      </c>
      <c r="O224" s="26">
        <v>0</v>
      </c>
      <c r="P224" s="26">
        <v>0</v>
      </c>
      <c r="Q224" s="27">
        <v>0</v>
      </c>
      <c r="R224" s="36">
        <v>0</v>
      </c>
      <c r="S224" s="26">
        <v>0</v>
      </c>
      <c r="T224" s="26">
        <v>0</v>
      </c>
      <c r="U224" s="27">
        <v>0</v>
      </c>
      <c r="V224" s="36">
        <v>0</v>
      </c>
      <c r="W224" s="26">
        <v>0</v>
      </c>
      <c r="X224" s="26">
        <v>0</v>
      </c>
      <c r="Y224" s="27">
        <v>0</v>
      </c>
      <c r="Z224" s="36">
        <v>0</v>
      </c>
      <c r="AA224" s="26">
        <v>0</v>
      </c>
      <c r="AB224" s="26">
        <v>0</v>
      </c>
      <c r="AC224" s="27">
        <v>0</v>
      </c>
      <c r="AD224" s="36">
        <v>0</v>
      </c>
      <c r="AE224" s="26">
        <v>0</v>
      </c>
      <c r="AF224" s="26">
        <v>0</v>
      </c>
      <c r="AG224" s="27">
        <v>0</v>
      </c>
      <c r="AH224" s="36">
        <v>0</v>
      </c>
      <c r="AI224" s="26">
        <v>0</v>
      </c>
      <c r="AJ224" s="26">
        <v>0</v>
      </c>
      <c r="AK224" s="27">
        <v>0</v>
      </c>
      <c r="AL224" s="36">
        <v>0</v>
      </c>
      <c r="AM224" s="26">
        <v>0</v>
      </c>
      <c r="AN224" s="26">
        <v>0</v>
      </c>
      <c r="AO224" s="27">
        <v>0</v>
      </c>
      <c r="AP224" s="36">
        <v>0</v>
      </c>
      <c r="AQ224" s="26">
        <v>0</v>
      </c>
      <c r="AR224" s="26">
        <v>0</v>
      </c>
      <c r="AS224" s="27">
        <v>0</v>
      </c>
      <c r="AT224" s="36">
        <v>0</v>
      </c>
      <c r="AU224" s="26">
        <v>0</v>
      </c>
      <c r="AV224" s="26">
        <v>0</v>
      </c>
      <c r="AW224" s="27">
        <v>0</v>
      </c>
      <c r="AX224" s="36">
        <v>0</v>
      </c>
      <c r="AY224" s="26">
        <v>0</v>
      </c>
      <c r="AZ224" s="26">
        <v>0</v>
      </c>
      <c r="BA224" s="27">
        <v>0</v>
      </c>
      <c r="BB224" s="36">
        <v>0</v>
      </c>
      <c r="BC224" s="26">
        <v>0</v>
      </c>
      <c r="BD224" s="26">
        <v>0</v>
      </c>
      <c r="BE224" s="27">
        <v>0</v>
      </c>
      <c r="BF224" s="36">
        <v>0</v>
      </c>
      <c r="BG224" s="26">
        <v>0</v>
      </c>
      <c r="BH224" s="26">
        <v>0</v>
      </c>
      <c r="BI224" s="27">
        <v>0</v>
      </c>
      <c r="BJ224" s="36">
        <v>0</v>
      </c>
      <c r="BK224" s="26">
        <v>0</v>
      </c>
      <c r="BL224" s="26">
        <v>0</v>
      </c>
      <c r="BM224" s="27">
        <v>0</v>
      </c>
      <c r="BN224" s="36">
        <v>0</v>
      </c>
      <c r="BO224" s="26">
        <v>0</v>
      </c>
      <c r="BP224" s="26">
        <v>0</v>
      </c>
      <c r="BQ224" s="27">
        <v>0</v>
      </c>
      <c r="BR224" s="36">
        <v>0</v>
      </c>
      <c r="BS224" s="26">
        <v>0</v>
      </c>
      <c r="BT224" s="26">
        <v>0</v>
      </c>
      <c r="BU224" s="27">
        <v>0</v>
      </c>
      <c r="BV224" s="36">
        <v>0</v>
      </c>
      <c r="BW224" s="26">
        <v>0</v>
      </c>
      <c r="BX224" s="26">
        <v>0</v>
      </c>
      <c r="BY224" s="27">
        <v>0</v>
      </c>
      <c r="BZ224" s="36">
        <v>0</v>
      </c>
      <c r="CA224" s="26">
        <v>0</v>
      </c>
      <c r="CB224" s="26">
        <v>0</v>
      </c>
      <c r="CC224" s="27">
        <v>0</v>
      </c>
      <c r="CD224" s="36">
        <v>0</v>
      </c>
      <c r="CE224" s="26">
        <v>0</v>
      </c>
      <c r="CF224" s="26">
        <v>0</v>
      </c>
      <c r="CG224" s="27">
        <v>0</v>
      </c>
      <c r="CH224" s="36">
        <v>0</v>
      </c>
      <c r="CI224" s="26">
        <v>0</v>
      </c>
      <c r="CJ224" s="26">
        <v>0</v>
      </c>
      <c r="CK224" s="27">
        <v>0</v>
      </c>
      <c r="CL224" s="36">
        <v>0</v>
      </c>
      <c r="CM224" s="26">
        <v>0</v>
      </c>
      <c r="CN224" s="26">
        <v>0</v>
      </c>
      <c r="CO224" s="27">
        <v>0</v>
      </c>
      <c r="CP224" s="36">
        <v>0</v>
      </c>
      <c r="CQ224" s="26">
        <v>0</v>
      </c>
      <c r="CR224" s="26">
        <v>0</v>
      </c>
      <c r="CS224" s="27">
        <v>0</v>
      </c>
      <c r="CT224" s="36">
        <v>0</v>
      </c>
      <c r="CU224" s="26">
        <v>0</v>
      </c>
      <c r="CV224" s="26">
        <v>0</v>
      </c>
      <c r="CW224" s="27">
        <v>0</v>
      </c>
      <c r="CX224" s="36">
        <v>0</v>
      </c>
      <c r="CY224" s="26">
        <v>0</v>
      </c>
      <c r="CZ224" s="26">
        <v>0</v>
      </c>
      <c r="DA224" s="27">
        <v>0</v>
      </c>
      <c r="DB224" s="36">
        <v>0</v>
      </c>
      <c r="DC224" s="26">
        <v>0</v>
      </c>
      <c r="DD224" s="26">
        <v>0</v>
      </c>
      <c r="DE224" s="27">
        <v>0</v>
      </c>
      <c r="DF224" s="36">
        <v>0</v>
      </c>
      <c r="DG224" s="26">
        <v>0</v>
      </c>
      <c r="DH224" s="26">
        <v>0</v>
      </c>
      <c r="DI224" s="27">
        <v>0</v>
      </c>
      <c r="DJ224" s="36">
        <v>0</v>
      </c>
      <c r="DK224" s="26">
        <v>0</v>
      </c>
      <c r="DL224" s="26">
        <v>0</v>
      </c>
      <c r="DM224" s="27">
        <v>0</v>
      </c>
      <c r="DN224" s="36">
        <v>0</v>
      </c>
      <c r="DO224" s="26">
        <v>0</v>
      </c>
      <c r="DP224" s="26">
        <v>0</v>
      </c>
      <c r="DQ224" s="27">
        <v>0</v>
      </c>
      <c r="DR224" s="36">
        <v>0</v>
      </c>
      <c r="DS224" s="26">
        <v>0</v>
      </c>
      <c r="DT224" s="26">
        <v>0</v>
      </c>
      <c r="DU224" s="27">
        <v>0</v>
      </c>
      <c r="DV224" s="36">
        <v>0</v>
      </c>
      <c r="DW224" s="26">
        <v>0</v>
      </c>
      <c r="DX224" s="26">
        <v>0</v>
      </c>
      <c r="DY224" s="27">
        <v>0</v>
      </c>
      <c r="DZ224" s="36">
        <v>10</v>
      </c>
      <c r="EA224" s="26">
        <v>1106.1263888888889</v>
      </c>
      <c r="EB224" s="26">
        <v>1106.1263888888889</v>
      </c>
      <c r="EC224" s="27">
        <v>6857.9836111111117</v>
      </c>
      <c r="ED224" s="36">
        <v>12</v>
      </c>
      <c r="EE224" s="26">
        <v>1327.3516666666667</v>
      </c>
      <c r="EF224" s="26">
        <v>2433.4800000000005</v>
      </c>
      <c r="EG224" s="27">
        <v>5530.63</v>
      </c>
      <c r="EH224" s="36">
        <v>12</v>
      </c>
      <c r="EI224" s="26">
        <v>1327.3516666666667</v>
      </c>
      <c r="EJ224" s="26">
        <v>3760.8316666666669</v>
      </c>
      <c r="EK224" s="27">
        <v>4203.28</v>
      </c>
      <c r="EL224" s="36" cm="1">
        <f t="array" ref="EL224">+_xlfn.IFS(YEAR($A224)&gt;YEAR(EL$6),0,YEAR(EL$6)=YEAR($A224),13-MONTH($A224),AND(EK224&lt;$L224,YEAR(EL$6)=YEAR($B224)),IF(MONTH($B224)&lt;EK224/$M224,MONTH($B224),EK224/$M224),EK224&lt;$L224,EK224/$M224,YEAR(EL$6)=YEAR($B224),MONTH($B224),AND(YEAR(EL$6)&gt;YEAR($B224),NOT(ISBLANK($B224))),0,YEAR(EL$6)&gt;YEAR($A224),12,EL$6&lt;$A224,0,YEAR(EH$6)=YEAR($B224),0)</f>
        <v>12</v>
      </c>
      <c r="EM224" s="26">
        <f t="shared" si="26"/>
        <v>1327.3516666666667</v>
      </c>
      <c r="EN224" s="26">
        <f t="shared" si="27"/>
        <v>5088.1833333333334</v>
      </c>
      <c r="EO224" s="27">
        <f t="shared" si="28"/>
        <v>2875.93</v>
      </c>
      <c r="EP224" s="28">
        <f t="shared" si="29"/>
        <v>26.000012556330837</v>
      </c>
      <c r="EQ224" s="34">
        <f t="shared" si="30"/>
        <v>331.83791666666667</v>
      </c>
      <c r="ES224" s="21">
        <f>IFERROR(IF(VLOOKUP(D224,'DIV CHANGE'!A:D,3,FALSE)="", E224, VLOOKUP(D224,'DIV CHANGE'!A:D,3,FALSE)), E224)</f>
        <v>2</v>
      </c>
      <c r="ET224" s="21" t="str">
        <f t="shared" si="31"/>
        <v>SAME</v>
      </c>
      <c r="EU224" s="29">
        <v>44630</v>
      </c>
    </row>
    <row r="225" spans="1:152" ht="12.75">
      <c r="A225" s="29">
        <v>44600</v>
      </c>
      <c r="B225" s="24"/>
      <c r="C225" s="35">
        <v>708</v>
      </c>
      <c r="D225" s="21" t="s">
        <v>465</v>
      </c>
      <c r="E225" s="21">
        <v>2</v>
      </c>
      <c r="F225" s="21" t="s">
        <v>42</v>
      </c>
      <c r="G225" s="21" t="s">
        <v>464</v>
      </c>
      <c r="H225" s="55">
        <v>6933.49</v>
      </c>
      <c r="I225" s="22">
        <v>6</v>
      </c>
      <c r="J225" s="25">
        <v>0</v>
      </c>
      <c r="K225" s="25">
        <v>0</v>
      </c>
      <c r="L225" s="25">
        <f t="shared" si="24"/>
        <v>1155.5816666666667</v>
      </c>
      <c r="M225" s="37">
        <f t="shared" si="25"/>
        <v>96.29847222222223</v>
      </c>
      <c r="N225" s="36">
        <v>0</v>
      </c>
      <c r="O225" s="26">
        <v>0</v>
      </c>
      <c r="P225" s="26">
        <v>0</v>
      </c>
      <c r="Q225" s="27">
        <v>0</v>
      </c>
      <c r="R225" s="36">
        <v>0</v>
      </c>
      <c r="S225" s="26">
        <v>0</v>
      </c>
      <c r="T225" s="26">
        <v>0</v>
      </c>
      <c r="U225" s="27">
        <v>0</v>
      </c>
      <c r="V225" s="36">
        <v>0</v>
      </c>
      <c r="W225" s="26">
        <v>0</v>
      </c>
      <c r="X225" s="26">
        <v>0</v>
      </c>
      <c r="Y225" s="27">
        <v>0</v>
      </c>
      <c r="Z225" s="36">
        <v>0</v>
      </c>
      <c r="AA225" s="26">
        <v>0</v>
      </c>
      <c r="AB225" s="26">
        <v>0</v>
      </c>
      <c r="AC225" s="27">
        <v>0</v>
      </c>
      <c r="AD225" s="36">
        <v>0</v>
      </c>
      <c r="AE225" s="26">
        <v>0</v>
      </c>
      <c r="AF225" s="26">
        <v>0</v>
      </c>
      <c r="AG225" s="27">
        <v>0</v>
      </c>
      <c r="AH225" s="36">
        <v>0</v>
      </c>
      <c r="AI225" s="26">
        <v>0</v>
      </c>
      <c r="AJ225" s="26">
        <v>0</v>
      </c>
      <c r="AK225" s="27">
        <v>0</v>
      </c>
      <c r="AL225" s="36">
        <v>0</v>
      </c>
      <c r="AM225" s="26">
        <v>0</v>
      </c>
      <c r="AN225" s="26">
        <v>0</v>
      </c>
      <c r="AO225" s="27">
        <v>0</v>
      </c>
      <c r="AP225" s="36">
        <v>0</v>
      </c>
      <c r="AQ225" s="26">
        <v>0</v>
      </c>
      <c r="AR225" s="26">
        <v>0</v>
      </c>
      <c r="AS225" s="27">
        <v>0</v>
      </c>
      <c r="AT225" s="36">
        <v>0</v>
      </c>
      <c r="AU225" s="26">
        <v>0</v>
      </c>
      <c r="AV225" s="26">
        <v>0</v>
      </c>
      <c r="AW225" s="27">
        <v>0</v>
      </c>
      <c r="AX225" s="36">
        <v>0</v>
      </c>
      <c r="AY225" s="26">
        <v>0</v>
      </c>
      <c r="AZ225" s="26">
        <v>0</v>
      </c>
      <c r="BA225" s="27">
        <v>0</v>
      </c>
      <c r="BB225" s="36">
        <v>0</v>
      </c>
      <c r="BC225" s="26">
        <v>0</v>
      </c>
      <c r="BD225" s="26">
        <v>0</v>
      </c>
      <c r="BE225" s="27">
        <v>0</v>
      </c>
      <c r="BF225" s="36">
        <v>0</v>
      </c>
      <c r="BG225" s="26">
        <v>0</v>
      </c>
      <c r="BH225" s="26">
        <v>0</v>
      </c>
      <c r="BI225" s="27">
        <v>0</v>
      </c>
      <c r="BJ225" s="36">
        <v>0</v>
      </c>
      <c r="BK225" s="26">
        <v>0</v>
      </c>
      <c r="BL225" s="26">
        <v>0</v>
      </c>
      <c r="BM225" s="27">
        <v>0</v>
      </c>
      <c r="BN225" s="36">
        <v>0</v>
      </c>
      <c r="BO225" s="26">
        <v>0</v>
      </c>
      <c r="BP225" s="26">
        <v>0</v>
      </c>
      <c r="BQ225" s="27">
        <v>0</v>
      </c>
      <c r="BR225" s="36">
        <v>0</v>
      </c>
      <c r="BS225" s="26">
        <v>0</v>
      </c>
      <c r="BT225" s="26">
        <v>0</v>
      </c>
      <c r="BU225" s="27">
        <v>0</v>
      </c>
      <c r="BV225" s="36">
        <v>0</v>
      </c>
      <c r="BW225" s="26">
        <v>0</v>
      </c>
      <c r="BX225" s="26">
        <v>0</v>
      </c>
      <c r="BY225" s="27">
        <v>0</v>
      </c>
      <c r="BZ225" s="36">
        <v>0</v>
      </c>
      <c r="CA225" s="26">
        <v>0</v>
      </c>
      <c r="CB225" s="26">
        <v>0</v>
      </c>
      <c r="CC225" s="27">
        <v>0</v>
      </c>
      <c r="CD225" s="36">
        <v>0</v>
      </c>
      <c r="CE225" s="26">
        <v>0</v>
      </c>
      <c r="CF225" s="26">
        <v>0</v>
      </c>
      <c r="CG225" s="27">
        <v>0</v>
      </c>
      <c r="CH225" s="36">
        <v>0</v>
      </c>
      <c r="CI225" s="26">
        <v>0</v>
      </c>
      <c r="CJ225" s="26">
        <v>0</v>
      </c>
      <c r="CK225" s="27">
        <v>0</v>
      </c>
      <c r="CL225" s="36">
        <v>0</v>
      </c>
      <c r="CM225" s="26">
        <v>0</v>
      </c>
      <c r="CN225" s="26">
        <v>0</v>
      </c>
      <c r="CO225" s="27">
        <v>0</v>
      </c>
      <c r="CP225" s="36">
        <v>0</v>
      </c>
      <c r="CQ225" s="26">
        <v>0</v>
      </c>
      <c r="CR225" s="26">
        <v>0</v>
      </c>
      <c r="CS225" s="27">
        <v>0</v>
      </c>
      <c r="CT225" s="36">
        <v>0</v>
      </c>
      <c r="CU225" s="26">
        <v>0</v>
      </c>
      <c r="CV225" s="26">
        <v>0</v>
      </c>
      <c r="CW225" s="27">
        <v>0</v>
      </c>
      <c r="CX225" s="36">
        <v>0</v>
      </c>
      <c r="CY225" s="26">
        <v>0</v>
      </c>
      <c r="CZ225" s="26">
        <v>0</v>
      </c>
      <c r="DA225" s="27">
        <v>0</v>
      </c>
      <c r="DB225" s="36">
        <v>0</v>
      </c>
      <c r="DC225" s="26">
        <v>0</v>
      </c>
      <c r="DD225" s="26">
        <v>0</v>
      </c>
      <c r="DE225" s="27">
        <v>0</v>
      </c>
      <c r="DF225" s="36">
        <v>0</v>
      </c>
      <c r="DG225" s="26">
        <v>0</v>
      </c>
      <c r="DH225" s="26">
        <v>0</v>
      </c>
      <c r="DI225" s="27">
        <v>0</v>
      </c>
      <c r="DJ225" s="36">
        <v>0</v>
      </c>
      <c r="DK225" s="26">
        <v>0</v>
      </c>
      <c r="DL225" s="26">
        <v>0</v>
      </c>
      <c r="DM225" s="27">
        <v>0</v>
      </c>
      <c r="DN225" s="36">
        <v>0</v>
      </c>
      <c r="DO225" s="26">
        <v>0</v>
      </c>
      <c r="DP225" s="26">
        <v>0</v>
      </c>
      <c r="DQ225" s="27">
        <v>0</v>
      </c>
      <c r="DR225" s="36">
        <v>0</v>
      </c>
      <c r="DS225" s="26">
        <v>0</v>
      </c>
      <c r="DT225" s="26">
        <v>0</v>
      </c>
      <c r="DU225" s="27">
        <v>0</v>
      </c>
      <c r="DV225" s="36">
        <v>0</v>
      </c>
      <c r="DW225" s="26">
        <v>0</v>
      </c>
      <c r="DX225" s="26">
        <v>0</v>
      </c>
      <c r="DY225" s="27">
        <v>0</v>
      </c>
      <c r="DZ225" s="36">
        <v>11</v>
      </c>
      <c r="EA225" s="26">
        <v>1059.2831944444445</v>
      </c>
      <c r="EB225" s="26">
        <v>1059.2831944444445</v>
      </c>
      <c r="EC225" s="27">
        <v>5874.2068055555555</v>
      </c>
      <c r="ED225" s="36">
        <v>12</v>
      </c>
      <c r="EE225" s="26">
        <v>1155.5816666666667</v>
      </c>
      <c r="EF225" s="26">
        <v>2214.8599999999997</v>
      </c>
      <c r="EG225" s="27">
        <v>4718.63</v>
      </c>
      <c r="EH225" s="36">
        <v>12</v>
      </c>
      <c r="EI225" s="26">
        <v>1155.5816666666667</v>
      </c>
      <c r="EJ225" s="26">
        <v>3370.4416666666666</v>
      </c>
      <c r="EK225" s="27">
        <v>3563.05</v>
      </c>
      <c r="EL225" s="36" cm="1">
        <f t="array" ref="EL225">+_xlfn.IFS(YEAR($A225)&gt;YEAR(EL$6),0,YEAR(EL$6)=YEAR($A225),13-MONTH($A225),AND(EK225&lt;$L225,YEAR(EL$6)=YEAR($B225)),IF(MONTH($B225)&lt;EK225/$M225,MONTH($B225),EK225/$M225),EK225&lt;$L225,EK225/$M225,YEAR(EL$6)=YEAR($B225),MONTH($B225),AND(YEAR(EL$6)&gt;YEAR($B225),NOT(ISBLANK($B225))),0,YEAR(EL$6)&gt;YEAR($A225),12,EL$6&lt;$A225,0,YEAR(EH$6)=YEAR($B225),0)</f>
        <v>12</v>
      </c>
      <c r="EM225" s="26">
        <f t="shared" si="26"/>
        <v>1155.5816666666667</v>
      </c>
      <c r="EN225" s="26">
        <f t="shared" si="27"/>
        <v>4526.0233333333335</v>
      </c>
      <c r="EO225" s="27">
        <f t="shared" si="28"/>
        <v>2407.4699999999998</v>
      </c>
      <c r="EP225" s="28">
        <f t="shared" si="29"/>
        <v>25.000085094231039</v>
      </c>
      <c r="EQ225" s="34">
        <f t="shared" si="30"/>
        <v>288.89541666666668</v>
      </c>
      <c r="ES225" s="21">
        <f>IFERROR(IF(VLOOKUP(D225,'DIV CHANGE'!A:D,3,FALSE)="", E225, VLOOKUP(D225,'DIV CHANGE'!A:D,3,FALSE)), E225)</f>
        <v>2</v>
      </c>
      <c r="ET225" s="21" t="str">
        <f t="shared" si="31"/>
        <v>SAME</v>
      </c>
      <c r="EU225" s="29">
        <v>44600</v>
      </c>
    </row>
    <row r="226" spans="1:152" ht="12.75">
      <c r="A226" s="29">
        <v>42597</v>
      </c>
      <c r="B226" s="24"/>
      <c r="C226" s="35">
        <v>226</v>
      </c>
      <c r="D226" s="21" t="s">
        <v>466</v>
      </c>
      <c r="E226" s="21">
        <v>2</v>
      </c>
      <c r="F226" s="21" t="s">
        <v>42</v>
      </c>
      <c r="G226" s="21" t="s">
        <v>98</v>
      </c>
      <c r="H226" s="55">
        <v>1260</v>
      </c>
      <c r="I226" s="22">
        <v>7</v>
      </c>
      <c r="J226" s="25">
        <v>0</v>
      </c>
      <c r="K226" s="25">
        <v>0</v>
      </c>
      <c r="L226" s="25">
        <f t="shared" si="24"/>
        <v>180</v>
      </c>
      <c r="M226" s="37">
        <f t="shared" si="25"/>
        <v>15</v>
      </c>
      <c r="N226" s="36">
        <v>0</v>
      </c>
      <c r="O226" s="26">
        <v>0</v>
      </c>
      <c r="P226" s="26">
        <v>0</v>
      </c>
      <c r="Q226" s="27">
        <v>0</v>
      </c>
      <c r="R226" s="36">
        <v>0</v>
      </c>
      <c r="S226" s="26">
        <v>0</v>
      </c>
      <c r="T226" s="26">
        <v>0</v>
      </c>
      <c r="U226" s="27">
        <v>0</v>
      </c>
      <c r="V226" s="36">
        <v>0</v>
      </c>
      <c r="W226" s="26">
        <v>0</v>
      </c>
      <c r="X226" s="26">
        <v>0</v>
      </c>
      <c r="Y226" s="27">
        <v>0</v>
      </c>
      <c r="Z226" s="36">
        <v>0</v>
      </c>
      <c r="AA226" s="26">
        <v>0</v>
      </c>
      <c r="AB226" s="26">
        <v>0</v>
      </c>
      <c r="AC226" s="27">
        <v>0</v>
      </c>
      <c r="AD226" s="36">
        <v>0</v>
      </c>
      <c r="AE226" s="26">
        <v>0</v>
      </c>
      <c r="AF226" s="26">
        <v>0</v>
      </c>
      <c r="AG226" s="27">
        <v>0</v>
      </c>
      <c r="AH226" s="36">
        <v>0</v>
      </c>
      <c r="AI226" s="26">
        <v>0</v>
      </c>
      <c r="AJ226" s="26">
        <v>0</v>
      </c>
      <c r="AK226" s="27">
        <v>0</v>
      </c>
      <c r="AL226" s="36">
        <v>0</v>
      </c>
      <c r="AM226" s="26">
        <v>0</v>
      </c>
      <c r="AN226" s="26">
        <v>0</v>
      </c>
      <c r="AO226" s="27">
        <v>0</v>
      </c>
      <c r="AP226" s="36">
        <v>0</v>
      </c>
      <c r="AQ226" s="26">
        <v>0</v>
      </c>
      <c r="AR226" s="26">
        <v>0</v>
      </c>
      <c r="AS226" s="27">
        <v>0</v>
      </c>
      <c r="AT226" s="36">
        <v>0</v>
      </c>
      <c r="AU226" s="26">
        <v>0</v>
      </c>
      <c r="AV226" s="26">
        <v>0</v>
      </c>
      <c r="AW226" s="27">
        <v>0</v>
      </c>
      <c r="AX226" s="36">
        <v>0</v>
      </c>
      <c r="AY226" s="26">
        <v>0</v>
      </c>
      <c r="AZ226" s="26">
        <v>0</v>
      </c>
      <c r="BA226" s="27">
        <v>0</v>
      </c>
      <c r="BB226" s="36">
        <v>0</v>
      </c>
      <c r="BC226" s="26">
        <v>0</v>
      </c>
      <c r="BD226" s="26">
        <v>0</v>
      </c>
      <c r="BE226" s="27">
        <v>0</v>
      </c>
      <c r="BF226" s="36">
        <v>0</v>
      </c>
      <c r="BG226" s="26">
        <v>0</v>
      </c>
      <c r="BH226" s="26">
        <v>0</v>
      </c>
      <c r="BI226" s="27">
        <v>0</v>
      </c>
      <c r="BJ226" s="36">
        <v>0</v>
      </c>
      <c r="BK226" s="26">
        <v>0</v>
      </c>
      <c r="BL226" s="26">
        <v>0</v>
      </c>
      <c r="BM226" s="27">
        <v>0</v>
      </c>
      <c r="BN226" s="36">
        <v>0</v>
      </c>
      <c r="BO226" s="26">
        <v>0</v>
      </c>
      <c r="BP226" s="26">
        <v>0</v>
      </c>
      <c r="BQ226" s="27">
        <v>0</v>
      </c>
      <c r="BR226" s="36">
        <v>0</v>
      </c>
      <c r="BS226" s="26">
        <v>0</v>
      </c>
      <c r="BT226" s="26">
        <v>0</v>
      </c>
      <c r="BU226" s="27">
        <v>0</v>
      </c>
      <c r="BV226" s="36">
        <v>0</v>
      </c>
      <c r="BW226" s="26">
        <v>0</v>
      </c>
      <c r="BX226" s="26">
        <v>0</v>
      </c>
      <c r="BY226" s="27">
        <v>0</v>
      </c>
      <c r="BZ226" s="36">
        <v>0</v>
      </c>
      <c r="CA226" s="26">
        <v>0</v>
      </c>
      <c r="CB226" s="26">
        <v>0</v>
      </c>
      <c r="CC226" s="27">
        <v>0</v>
      </c>
      <c r="CD226" s="36">
        <v>0</v>
      </c>
      <c r="CE226" s="26">
        <v>0</v>
      </c>
      <c r="CF226" s="26">
        <v>0</v>
      </c>
      <c r="CG226" s="27">
        <v>0</v>
      </c>
      <c r="CH226" s="36">
        <v>0</v>
      </c>
      <c r="CI226" s="26">
        <v>0</v>
      </c>
      <c r="CJ226" s="26">
        <v>0</v>
      </c>
      <c r="CK226" s="27">
        <v>0</v>
      </c>
      <c r="CL226" s="36">
        <v>0</v>
      </c>
      <c r="CM226" s="26">
        <v>0</v>
      </c>
      <c r="CN226" s="26">
        <v>0</v>
      </c>
      <c r="CO226" s="27">
        <v>0</v>
      </c>
      <c r="CP226" s="36">
        <v>0</v>
      </c>
      <c r="CQ226" s="26">
        <v>0</v>
      </c>
      <c r="CR226" s="26">
        <v>0</v>
      </c>
      <c r="CS226" s="27">
        <v>0</v>
      </c>
      <c r="CT226" s="36">
        <v>0</v>
      </c>
      <c r="CU226" s="26">
        <v>0</v>
      </c>
      <c r="CV226" s="26">
        <v>0</v>
      </c>
      <c r="CW226" s="27">
        <v>0</v>
      </c>
      <c r="CX226" s="36">
        <v>0</v>
      </c>
      <c r="CY226" s="26">
        <v>0</v>
      </c>
      <c r="CZ226" s="26">
        <v>0</v>
      </c>
      <c r="DA226" s="27">
        <v>0</v>
      </c>
      <c r="DB226" s="36">
        <v>5</v>
      </c>
      <c r="DC226" s="26">
        <v>75</v>
      </c>
      <c r="DD226" s="26">
        <v>75</v>
      </c>
      <c r="DE226" s="27">
        <v>1185</v>
      </c>
      <c r="DF226" s="36">
        <v>12</v>
      </c>
      <c r="DG226" s="26">
        <v>180</v>
      </c>
      <c r="DH226" s="26">
        <v>255</v>
      </c>
      <c r="DI226" s="27">
        <v>1005</v>
      </c>
      <c r="DJ226" s="36">
        <v>12</v>
      </c>
      <c r="DK226" s="26">
        <v>180</v>
      </c>
      <c r="DL226" s="26">
        <v>435</v>
      </c>
      <c r="DM226" s="27">
        <v>825</v>
      </c>
      <c r="DN226" s="36">
        <v>12</v>
      </c>
      <c r="DO226" s="26">
        <v>180</v>
      </c>
      <c r="DP226" s="26">
        <v>615</v>
      </c>
      <c r="DQ226" s="27">
        <v>645</v>
      </c>
      <c r="DR226" s="36">
        <v>12</v>
      </c>
      <c r="DS226" s="26">
        <v>180</v>
      </c>
      <c r="DT226" s="26">
        <v>795</v>
      </c>
      <c r="DU226" s="27">
        <v>465</v>
      </c>
      <c r="DV226" s="36">
        <v>12</v>
      </c>
      <c r="DW226" s="26">
        <v>180</v>
      </c>
      <c r="DX226" s="26">
        <v>975</v>
      </c>
      <c r="DY226" s="27">
        <v>285</v>
      </c>
      <c r="DZ226" s="36">
        <v>12</v>
      </c>
      <c r="EA226" s="26">
        <v>180</v>
      </c>
      <c r="EB226" s="26">
        <v>1155</v>
      </c>
      <c r="EC226" s="27">
        <v>105</v>
      </c>
      <c r="ED226" s="36">
        <v>7</v>
      </c>
      <c r="EE226" s="26">
        <v>105</v>
      </c>
      <c r="EF226" s="26">
        <v>1260</v>
      </c>
      <c r="EG226" s="27">
        <v>0</v>
      </c>
      <c r="EH226" s="36">
        <v>0</v>
      </c>
      <c r="EI226" s="26">
        <v>0</v>
      </c>
      <c r="EJ226" s="26">
        <v>1260</v>
      </c>
      <c r="EK226" s="27">
        <v>0</v>
      </c>
      <c r="EL226" s="36" cm="1">
        <f t="array" ref="EL226">+_xlfn.IFS(YEAR($A226)&gt;YEAR(EL$6),0,YEAR(EL$6)=YEAR($A226),13-MONTH($A226),AND(EK226&lt;$L226,YEAR(EL$6)=YEAR($B226)),IF(MONTH($B226)&lt;EK226/$M226,MONTH($B226),EK226/$M226),EK226&lt;$L226,EK226/$M226,YEAR(EL$6)=YEAR($B226),MONTH($B226),AND(YEAR(EL$6)&gt;YEAR($B226),NOT(ISBLANK($B226))),0,YEAR(EL$6)&gt;YEAR($A226),12,EL$6&lt;$A226,0,YEAR(EH$6)=YEAR($B226),0)</f>
        <v>0</v>
      </c>
      <c r="EM226" s="26">
        <f t="shared" si="26"/>
        <v>0</v>
      </c>
      <c r="EN226" s="26">
        <f t="shared" si="27"/>
        <v>1260</v>
      </c>
      <c r="EO226" s="27">
        <f t="shared" si="28"/>
        <v>0</v>
      </c>
      <c r="EP226" s="28">
        <f t="shared" si="29"/>
        <v>0</v>
      </c>
      <c r="EQ226" s="34">
        <f t="shared" si="30"/>
        <v>0</v>
      </c>
      <c r="ES226" s="21">
        <f>IFERROR(IF(VLOOKUP(D226,'DIV CHANGE'!A:D,3,FALSE)="", E226, VLOOKUP(D226,'DIV CHANGE'!A:D,3,FALSE)), E226)</f>
        <v>2</v>
      </c>
      <c r="ET226" s="21" t="str">
        <f t="shared" si="31"/>
        <v>SAME</v>
      </c>
      <c r="EU226" s="24">
        <v>42597</v>
      </c>
    </row>
    <row r="227" spans="1:152" ht="12.75">
      <c r="A227" s="29">
        <v>44600</v>
      </c>
      <c r="B227" s="24"/>
      <c r="C227" s="35">
        <v>692</v>
      </c>
      <c r="D227" s="21" t="s">
        <v>467</v>
      </c>
      <c r="E227" s="21">
        <v>2</v>
      </c>
      <c r="F227" s="21" t="s">
        <v>42</v>
      </c>
      <c r="G227" s="21" t="s">
        <v>464</v>
      </c>
      <c r="H227" s="55">
        <v>6933.49</v>
      </c>
      <c r="I227" s="22">
        <v>6</v>
      </c>
      <c r="J227" s="25">
        <v>0</v>
      </c>
      <c r="K227" s="25">
        <v>0</v>
      </c>
      <c r="L227" s="25">
        <f t="shared" si="24"/>
        <v>1155.5816666666667</v>
      </c>
      <c r="M227" s="37">
        <f t="shared" si="25"/>
        <v>96.29847222222223</v>
      </c>
      <c r="N227" s="36">
        <v>0</v>
      </c>
      <c r="O227" s="26">
        <v>0</v>
      </c>
      <c r="P227" s="26">
        <v>0</v>
      </c>
      <c r="Q227" s="27">
        <v>0</v>
      </c>
      <c r="R227" s="36">
        <v>0</v>
      </c>
      <c r="S227" s="26">
        <v>0</v>
      </c>
      <c r="T227" s="26">
        <v>0</v>
      </c>
      <c r="U227" s="27">
        <v>0</v>
      </c>
      <c r="V227" s="36">
        <v>0</v>
      </c>
      <c r="W227" s="26">
        <v>0</v>
      </c>
      <c r="X227" s="26">
        <v>0</v>
      </c>
      <c r="Y227" s="27">
        <v>0</v>
      </c>
      <c r="Z227" s="36">
        <v>0</v>
      </c>
      <c r="AA227" s="26">
        <v>0</v>
      </c>
      <c r="AB227" s="26">
        <v>0</v>
      </c>
      <c r="AC227" s="27">
        <v>0</v>
      </c>
      <c r="AD227" s="36">
        <v>0</v>
      </c>
      <c r="AE227" s="26">
        <v>0</v>
      </c>
      <c r="AF227" s="26">
        <v>0</v>
      </c>
      <c r="AG227" s="27">
        <v>0</v>
      </c>
      <c r="AH227" s="36">
        <v>0</v>
      </c>
      <c r="AI227" s="26">
        <v>0</v>
      </c>
      <c r="AJ227" s="26">
        <v>0</v>
      </c>
      <c r="AK227" s="27">
        <v>0</v>
      </c>
      <c r="AL227" s="36">
        <v>0</v>
      </c>
      <c r="AM227" s="26">
        <v>0</v>
      </c>
      <c r="AN227" s="26">
        <v>0</v>
      </c>
      <c r="AO227" s="27">
        <v>0</v>
      </c>
      <c r="AP227" s="36">
        <v>0</v>
      </c>
      <c r="AQ227" s="26">
        <v>0</v>
      </c>
      <c r="AR227" s="26">
        <v>0</v>
      </c>
      <c r="AS227" s="27">
        <v>0</v>
      </c>
      <c r="AT227" s="36">
        <v>0</v>
      </c>
      <c r="AU227" s="26">
        <v>0</v>
      </c>
      <c r="AV227" s="26">
        <v>0</v>
      </c>
      <c r="AW227" s="27">
        <v>0</v>
      </c>
      <c r="AX227" s="36">
        <v>0</v>
      </c>
      <c r="AY227" s="26">
        <v>0</v>
      </c>
      <c r="AZ227" s="26">
        <v>0</v>
      </c>
      <c r="BA227" s="27">
        <v>0</v>
      </c>
      <c r="BB227" s="36">
        <v>0</v>
      </c>
      <c r="BC227" s="26">
        <v>0</v>
      </c>
      <c r="BD227" s="26">
        <v>0</v>
      </c>
      <c r="BE227" s="27">
        <v>0</v>
      </c>
      <c r="BF227" s="36">
        <v>0</v>
      </c>
      <c r="BG227" s="26">
        <v>0</v>
      </c>
      <c r="BH227" s="26">
        <v>0</v>
      </c>
      <c r="BI227" s="27">
        <v>0</v>
      </c>
      <c r="BJ227" s="36">
        <v>0</v>
      </c>
      <c r="BK227" s="26">
        <v>0</v>
      </c>
      <c r="BL227" s="26">
        <v>0</v>
      </c>
      <c r="BM227" s="27">
        <v>0</v>
      </c>
      <c r="BN227" s="36">
        <v>0</v>
      </c>
      <c r="BO227" s="26">
        <v>0</v>
      </c>
      <c r="BP227" s="26">
        <v>0</v>
      </c>
      <c r="BQ227" s="27">
        <v>0</v>
      </c>
      <c r="BR227" s="36">
        <v>0</v>
      </c>
      <c r="BS227" s="26">
        <v>0</v>
      </c>
      <c r="BT227" s="26">
        <v>0</v>
      </c>
      <c r="BU227" s="27">
        <v>0</v>
      </c>
      <c r="BV227" s="36">
        <v>0</v>
      </c>
      <c r="BW227" s="26">
        <v>0</v>
      </c>
      <c r="BX227" s="26">
        <v>0</v>
      </c>
      <c r="BY227" s="27">
        <v>0</v>
      </c>
      <c r="BZ227" s="36">
        <v>0</v>
      </c>
      <c r="CA227" s="26">
        <v>0</v>
      </c>
      <c r="CB227" s="26">
        <v>0</v>
      </c>
      <c r="CC227" s="27">
        <v>0</v>
      </c>
      <c r="CD227" s="36">
        <v>0</v>
      </c>
      <c r="CE227" s="26">
        <v>0</v>
      </c>
      <c r="CF227" s="26">
        <v>0</v>
      </c>
      <c r="CG227" s="27">
        <v>0</v>
      </c>
      <c r="CH227" s="36">
        <v>0</v>
      </c>
      <c r="CI227" s="26">
        <v>0</v>
      </c>
      <c r="CJ227" s="26">
        <v>0</v>
      </c>
      <c r="CK227" s="27">
        <v>0</v>
      </c>
      <c r="CL227" s="36">
        <v>0</v>
      </c>
      <c r="CM227" s="26">
        <v>0</v>
      </c>
      <c r="CN227" s="26">
        <v>0</v>
      </c>
      <c r="CO227" s="27">
        <v>0</v>
      </c>
      <c r="CP227" s="36">
        <v>0</v>
      </c>
      <c r="CQ227" s="26">
        <v>0</v>
      </c>
      <c r="CR227" s="26">
        <v>0</v>
      </c>
      <c r="CS227" s="27">
        <v>0</v>
      </c>
      <c r="CT227" s="36">
        <v>0</v>
      </c>
      <c r="CU227" s="26">
        <v>0</v>
      </c>
      <c r="CV227" s="26">
        <v>0</v>
      </c>
      <c r="CW227" s="27">
        <v>0</v>
      </c>
      <c r="CX227" s="36">
        <v>0</v>
      </c>
      <c r="CY227" s="26">
        <v>0</v>
      </c>
      <c r="CZ227" s="26">
        <v>0</v>
      </c>
      <c r="DA227" s="27">
        <v>0</v>
      </c>
      <c r="DB227" s="36">
        <v>0</v>
      </c>
      <c r="DC227" s="26">
        <v>0</v>
      </c>
      <c r="DD227" s="26">
        <v>0</v>
      </c>
      <c r="DE227" s="27">
        <v>0</v>
      </c>
      <c r="DF227" s="36">
        <v>0</v>
      </c>
      <c r="DG227" s="26">
        <v>0</v>
      </c>
      <c r="DH227" s="26">
        <v>0</v>
      </c>
      <c r="DI227" s="27">
        <v>0</v>
      </c>
      <c r="DJ227" s="36">
        <v>0</v>
      </c>
      <c r="DK227" s="26">
        <v>0</v>
      </c>
      <c r="DL227" s="26">
        <v>0</v>
      </c>
      <c r="DM227" s="27">
        <v>0</v>
      </c>
      <c r="DN227" s="36">
        <v>0</v>
      </c>
      <c r="DO227" s="26">
        <v>0</v>
      </c>
      <c r="DP227" s="26">
        <v>0</v>
      </c>
      <c r="DQ227" s="27">
        <v>0</v>
      </c>
      <c r="DR227" s="36">
        <v>0</v>
      </c>
      <c r="DS227" s="26">
        <v>0</v>
      </c>
      <c r="DT227" s="26">
        <v>0</v>
      </c>
      <c r="DU227" s="27">
        <v>0</v>
      </c>
      <c r="DV227" s="36">
        <v>0</v>
      </c>
      <c r="DW227" s="26">
        <v>0</v>
      </c>
      <c r="DX227" s="26">
        <v>0</v>
      </c>
      <c r="DY227" s="27">
        <v>0</v>
      </c>
      <c r="DZ227" s="36">
        <v>11</v>
      </c>
      <c r="EA227" s="26">
        <v>1059.2831944444445</v>
      </c>
      <c r="EB227" s="26">
        <v>1059.2831944444445</v>
      </c>
      <c r="EC227" s="27">
        <v>5874.2068055555555</v>
      </c>
      <c r="ED227" s="36">
        <v>12</v>
      </c>
      <c r="EE227" s="26">
        <v>1155.5816666666667</v>
      </c>
      <c r="EF227" s="26">
        <v>2214.8599999999997</v>
      </c>
      <c r="EG227" s="27">
        <v>4718.63</v>
      </c>
      <c r="EH227" s="36">
        <v>12</v>
      </c>
      <c r="EI227" s="26">
        <v>1155.5816666666667</v>
      </c>
      <c r="EJ227" s="26">
        <v>3370.4416666666666</v>
      </c>
      <c r="EK227" s="27">
        <v>3563.05</v>
      </c>
      <c r="EL227" s="36" cm="1">
        <f t="array" ref="EL227">+_xlfn.IFS(YEAR($A227)&gt;YEAR(EL$6),0,YEAR(EL$6)=YEAR($A227),13-MONTH($A227),AND(EK227&lt;$L227,YEAR(EL$6)=YEAR($B227)),IF(MONTH($B227)&lt;EK227/$M227,MONTH($B227),EK227/$M227),EK227&lt;$L227,EK227/$M227,YEAR(EL$6)=YEAR($B227),MONTH($B227),AND(YEAR(EL$6)&gt;YEAR($B227),NOT(ISBLANK($B227))),0,YEAR(EL$6)&gt;YEAR($A227),12,EL$6&lt;$A227,0,YEAR(EH$6)=YEAR($B227),0)</f>
        <v>12</v>
      </c>
      <c r="EM227" s="26">
        <f t="shared" si="26"/>
        <v>1155.5816666666667</v>
      </c>
      <c r="EN227" s="26">
        <f t="shared" si="27"/>
        <v>4526.0233333333335</v>
      </c>
      <c r="EO227" s="27">
        <f t="shared" si="28"/>
        <v>2407.4699999999998</v>
      </c>
      <c r="EP227" s="28">
        <f t="shared" si="29"/>
        <v>25.000085094231039</v>
      </c>
      <c r="EQ227" s="34">
        <f t="shared" si="30"/>
        <v>288.89541666666668</v>
      </c>
      <c r="ES227" s="21">
        <f>IFERROR(IF(VLOOKUP(D227,'DIV CHANGE'!A:D,3,FALSE)="", E227, VLOOKUP(D227,'DIV CHANGE'!A:D,3,FALSE)), E227)</f>
        <v>2</v>
      </c>
      <c r="ET227" s="21" t="str">
        <f t="shared" si="31"/>
        <v>SAME</v>
      </c>
      <c r="EU227" s="29">
        <v>44600</v>
      </c>
    </row>
    <row r="228" spans="1:152" ht="12.75">
      <c r="A228" s="29">
        <v>44630</v>
      </c>
      <c r="B228" s="24"/>
      <c r="C228" s="35">
        <v>716</v>
      </c>
      <c r="D228" s="21" t="s">
        <v>468</v>
      </c>
      <c r="E228" s="21">
        <v>2</v>
      </c>
      <c r="F228" s="21" t="s">
        <v>42</v>
      </c>
      <c r="G228" s="21" t="s">
        <v>464</v>
      </c>
      <c r="H228" s="55">
        <v>7964.1100000000006</v>
      </c>
      <c r="I228" s="22">
        <v>6</v>
      </c>
      <c r="J228" s="25">
        <v>0</v>
      </c>
      <c r="K228" s="25">
        <v>0</v>
      </c>
      <c r="L228" s="25">
        <f t="shared" si="24"/>
        <v>1327.3516666666667</v>
      </c>
      <c r="M228" s="37">
        <f t="shared" si="25"/>
        <v>110.6126388888889</v>
      </c>
      <c r="N228" s="36">
        <v>0</v>
      </c>
      <c r="O228" s="26">
        <v>0</v>
      </c>
      <c r="P228" s="26">
        <v>0</v>
      </c>
      <c r="Q228" s="27">
        <v>0</v>
      </c>
      <c r="R228" s="36">
        <v>0</v>
      </c>
      <c r="S228" s="26">
        <v>0</v>
      </c>
      <c r="T228" s="26">
        <v>0</v>
      </c>
      <c r="U228" s="27">
        <v>0</v>
      </c>
      <c r="V228" s="36">
        <v>0</v>
      </c>
      <c r="W228" s="26">
        <v>0</v>
      </c>
      <c r="X228" s="26">
        <v>0</v>
      </c>
      <c r="Y228" s="27">
        <v>0</v>
      </c>
      <c r="Z228" s="36">
        <v>0</v>
      </c>
      <c r="AA228" s="26">
        <v>0</v>
      </c>
      <c r="AB228" s="26">
        <v>0</v>
      </c>
      <c r="AC228" s="27">
        <v>0</v>
      </c>
      <c r="AD228" s="36">
        <v>0</v>
      </c>
      <c r="AE228" s="26">
        <v>0</v>
      </c>
      <c r="AF228" s="26">
        <v>0</v>
      </c>
      <c r="AG228" s="27">
        <v>0</v>
      </c>
      <c r="AH228" s="36">
        <v>0</v>
      </c>
      <c r="AI228" s="26">
        <v>0</v>
      </c>
      <c r="AJ228" s="26">
        <v>0</v>
      </c>
      <c r="AK228" s="27">
        <v>0</v>
      </c>
      <c r="AL228" s="36">
        <v>0</v>
      </c>
      <c r="AM228" s="26">
        <v>0</v>
      </c>
      <c r="AN228" s="26">
        <v>0</v>
      </c>
      <c r="AO228" s="27">
        <v>0</v>
      </c>
      <c r="AP228" s="36">
        <v>0</v>
      </c>
      <c r="AQ228" s="26">
        <v>0</v>
      </c>
      <c r="AR228" s="26">
        <v>0</v>
      </c>
      <c r="AS228" s="27">
        <v>0</v>
      </c>
      <c r="AT228" s="36">
        <v>0</v>
      </c>
      <c r="AU228" s="26">
        <v>0</v>
      </c>
      <c r="AV228" s="26">
        <v>0</v>
      </c>
      <c r="AW228" s="27">
        <v>0</v>
      </c>
      <c r="AX228" s="36">
        <v>0</v>
      </c>
      <c r="AY228" s="26">
        <v>0</v>
      </c>
      <c r="AZ228" s="26">
        <v>0</v>
      </c>
      <c r="BA228" s="27">
        <v>0</v>
      </c>
      <c r="BB228" s="36">
        <v>0</v>
      </c>
      <c r="BC228" s="26">
        <v>0</v>
      </c>
      <c r="BD228" s="26">
        <v>0</v>
      </c>
      <c r="BE228" s="27">
        <v>0</v>
      </c>
      <c r="BF228" s="36">
        <v>0</v>
      </c>
      <c r="BG228" s="26">
        <v>0</v>
      </c>
      <c r="BH228" s="26">
        <v>0</v>
      </c>
      <c r="BI228" s="27">
        <v>0</v>
      </c>
      <c r="BJ228" s="36">
        <v>0</v>
      </c>
      <c r="BK228" s="26">
        <v>0</v>
      </c>
      <c r="BL228" s="26">
        <v>0</v>
      </c>
      <c r="BM228" s="27">
        <v>0</v>
      </c>
      <c r="BN228" s="36">
        <v>0</v>
      </c>
      <c r="BO228" s="26">
        <v>0</v>
      </c>
      <c r="BP228" s="26">
        <v>0</v>
      </c>
      <c r="BQ228" s="27">
        <v>0</v>
      </c>
      <c r="BR228" s="36">
        <v>0</v>
      </c>
      <c r="BS228" s="26">
        <v>0</v>
      </c>
      <c r="BT228" s="26">
        <v>0</v>
      </c>
      <c r="BU228" s="27">
        <v>0</v>
      </c>
      <c r="BV228" s="36">
        <v>0</v>
      </c>
      <c r="BW228" s="26">
        <v>0</v>
      </c>
      <c r="BX228" s="26">
        <v>0</v>
      </c>
      <c r="BY228" s="27">
        <v>0</v>
      </c>
      <c r="BZ228" s="36">
        <v>0</v>
      </c>
      <c r="CA228" s="26">
        <v>0</v>
      </c>
      <c r="CB228" s="26">
        <v>0</v>
      </c>
      <c r="CC228" s="27">
        <v>0</v>
      </c>
      <c r="CD228" s="36">
        <v>0</v>
      </c>
      <c r="CE228" s="26">
        <v>0</v>
      </c>
      <c r="CF228" s="26">
        <v>0</v>
      </c>
      <c r="CG228" s="27">
        <v>0</v>
      </c>
      <c r="CH228" s="36">
        <v>0</v>
      </c>
      <c r="CI228" s="26">
        <v>0</v>
      </c>
      <c r="CJ228" s="26">
        <v>0</v>
      </c>
      <c r="CK228" s="27">
        <v>0</v>
      </c>
      <c r="CL228" s="36">
        <v>0</v>
      </c>
      <c r="CM228" s="26">
        <v>0</v>
      </c>
      <c r="CN228" s="26">
        <v>0</v>
      </c>
      <c r="CO228" s="27">
        <v>0</v>
      </c>
      <c r="CP228" s="36">
        <v>0</v>
      </c>
      <c r="CQ228" s="26">
        <v>0</v>
      </c>
      <c r="CR228" s="26">
        <v>0</v>
      </c>
      <c r="CS228" s="27">
        <v>0</v>
      </c>
      <c r="CT228" s="36">
        <v>0</v>
      </c>
      <c r="CU228" s="26">
        <v>0</v>
      </c>
      <c r="CV228" s="26">
        <v>0</v>
      </c>
      <c r="CW228" s="27">
        <v>0</v>
      </c>
      <c r="CX228" s="36">
        <v>0</v>
      </c>
      <c r="CY228" s="26">
        <v>0</v>
      </c>
      <c r="CZ228" s="26">
        <v>0</v>
      </c>
      <c r="DA228" s="27">
        <v>0</v>
      </c>
      <c r="DB228" s="36">
        <v>0</v>
      </c>
      <c r="DC228" s="26">
        <v>0</v>
      </c>
      <c r="DD228" s="26">
        <v>0</v>
      </c>
      <c r="DE228" s="27">
        <v>0</v>
      </c>
      <c r="DF228" s="36">
        <v>0</v>
      </c>
      <c r="DG228" s="26">
        <v>0</v>
      </c>
      <c r="DH228" s="26">
        <v>0</v>
      </c>
      <c r="DI228" s="27">
        <v>0</v>
      </c>
      <c r="DJ228" s="36">
        <v>0</v>
      </c>
      <c r="DK228" s="26">
        <v>0</v>
      </c>
      <c r="DL228" s="26">
        <v>0</v>
      </c>
      <c r="DM228" s="27">
        <v>0</v>
      </c>
      <c r="DN228" s="36">
        <v>0</v>
      </c>
      <c r="DO228" s="26">
        <v>0</v>
      </c>
      <c r="DP228" s="26">
        <v>0</v>
      </c>
      <c r="DQ228" s="27">
        <v>0</v>
      </c>
      <c r="DR228" s="36">
        <v>0</v>
      </c>
      <c r="DS228" s="26">
        <v>0</v>
      </c>
      <c r="DT228" s="26">
        <v>0</v>
      </c>
      <c r="DU228" s="27">
        <v>0</v>
      </c>
      <c r="DV228" s="36">
        <v>0</v>
      </c>
      <c r="DW228" s="26">
        <v>0</v>
      </c>
      <c r="DX228" s="26">
        <v>0</v>
      </c>
      <c r="DY228" s="27">
        <v>0</v>
      </c>
      <c r="DZ228" s="36">
        <v>10</v>
      </c>
      <c r="EA228" s="26">
        <v>1106.1263888888889</v>
      </c>
      <c r="EB228" s="26">
        <v>1106.1263888888889</v>
      </c>
      <c r="EC228" s="27">
        <v>6857.9836111111117</v>
      </c>
      <c r="ED228" s="36">
        <v>12</v>
      </c>
      <c r="EE228" s="26">
        <v>1327.3516666666667</v>
      </c>
      <c r="EF228" s="26">
        <v>2433.4800000000005</v>
      </c>
      <c r="EG228" s="27">
        <v>5530.63</v>
      </c>
      <c r="EH228" s="36">
        <v>12</v>
      </c>
      <c r="EI228" s="26">
        <v>1327.3516666666667</v>
      </c>
      <c r="EJ228" s="26">
        <v>3760.8316666666669</v>
      </c>
      <c r="EK228" s="27">
        <v>4203.28</v>
      </c>
      <c r="EL228" s="36" cm="1">
        <f t="array" ref="EL228">+_xlfn.IFS(YEAR($A228)&gt;YEAR(EL$6),0,YEAR(EL$6)=YEAR($A228),13-MONTH($A228),AND(EK228&lt;$L228,YEAR(EL$6)=YEAR($B228)),IF(MONTH($B228)&lt;EK228/$M228,MONTH($B228),EK228/$M228),EK228&lt;$L228,EK228/$M228,YEAR(EL$6)=YEAR($B228),MONTH($B228),AND(YEAR(EL$6)&gt;YEAR($B228),NOT(ISBLANK($B228))),0,YEAR(EL$6)&gt;YEAR($A228),12,EL$6&lt;$A228,0,YEAR(EH$6)=YEAR($B228),0)</f>
        <v>12</v>
      </c>
      <c r="EM228" s="26">
        <f t="shared" si="26"/>
        <v>1327.3516666666667</v>
      </c>
      <c r="EN228" s="26">
        <f t="shared" si="27"/>
        <v>5088.1833333333334</v>
      </c>
      <c r="EO228" s="27">
        <f t="shared" si="28"/>
        <v>2875.93</v>
      </c>
      <c r="EP228" s="28">
        <f t="shared" si="29"/>
        <v>26.000012556330837</v>
      </c>
      <c r="EQ228" s="34">
        <f t="shared" si="30"/>
        <v>331.83791666666667</v>
      </c>
      <c r="ES228" s="21">
        <f>IFERROR(IF(VLOOKUP(D228,'DIV CHANGE'!A:D,3,FALSE)="", E228, VLOOKUP(D228,'DIV CHANGE'!A:D,3,FALSE)), E228)</f>
        <v>2</v>
      </c>
      <c r="ET228" s="21" t="str">
        <f t="shared" si="31"/>
        <v>SAME</v>
      </c>
      <c r="EU228" s="29">
        <v>44630</v>
      </c>
    </row>
    <row r="229" spans="1:152" ht="12.75">
      <c r="A229" s="29">
        <v>45678</v>
      </c>
      <c r="C229" s="35"/>
      <c r="D229" s="21" t="s">
        <v>469</v>
      </c>
      <c r="E229" s="21">
        <v>2</v>
      </c>
      <c r="F229" s="21" t="s">
        <v>42</v>
      </c>
      <c r="G229" s="21" t="s">
        <v>470</v>
      </c>
      <c r="H229" s="55">
        <v>47344.38</v>
      </c>
      <c r="I229" s="22">
        <v>7</v>
      </c>
      <c r="J229" s="25">
        <v>7000</v>
      </c>
      <c r="K229" s="25">
        <v>0</v>
      </c>
      <c r="L229" s="25">
        <f t="shared" si="24"/>
        <v>5763.482857142857</v>
      </c>
      <c r="M229" s="37">
        <f t="shared" si="25"/>
        <v>480.29023809523807</v>
      </c>
      <c r="N229" s="36"/>
      <c r="O229" s="26"/>
      <c r="P229" s="26"/>
      <c r="Q229" s="27"/>
      <c r="R229" s="36"/>
      <c r="S229" s="26"/>
      <c r="T229" s="26"/>
      <c r="U229" s="27"/>
      <c r="V229" s="36"/>
      <c r="W229" s="26"/>
      <c r="X229" s="26"/>
      <c r="Y229" s="27"/>
      <c r="Z229" s="36"/>
      <c r="AA229" s="26"/>
      <c r="AB229" s="26"/>
      <c r="AC229" s="27"/>
      <c r="AD229" s="36"/>
      <c r="AE229" s="26"/>
      <c r="AF229" s="26"/>
      <c r="AG229" s="27"/>
      <c r="AH229" s="36"/>
      <c r="AI229" s="26"/>
      <c r="AJ229" s="26"/>
      <c r="AK229" s="27"/>
      <c r="AL229" s="36"/>
      <c r="AM229" s="26"/>
      <c r="AN229" s="26"/>
      <c r="AO229" s="27"/>
      <c r="AP229" s="36"/>
      <c r="AQ229" s="26"/>
      <c r="AR229" s="26"/>
      <c r="AS229" s="27"/>
      <c r="AT229" s="36"/>
      <c r="AU229" s="26"/>
      <c r="AV229" s="26"/>
      <c r="AW229" s="27"/>
      <c r="AX229" s="36"/>
      <c r="AY229" s="26"/>
      <c r="AZ229" s="26"/>
      <c r="BA229" s="27"/>
      <c r="BB229" s="36"/>
      <c r="BC229" s="26"/>
      <c r="BD229" s="26"/>
      <c r="BE229" s="27"/>
      <c r="BF229" s="36"/>
      <c r="BG229" s="26"/>
      <c r="BH229" s="26"/>
      <c r="BI229" s="27"/>
      <c r="BJ229" s="36"/>
      <c r="BK229" s="26"/>
      <c r="BL229" s="26"/>
      <c r="BM229" s="27"/>
      <c r="BN229" s="36"/>
      <c r="BO229" s="26"/>
      <c r="BP229" s="26"/>
      <c r="BQ229" s="27"/>
      <c r="BR229" s="36"/>
      <c r="BS229" s="26"/>
      <c r="BT229" s="26"/>
      <c r="BU229" s="27"/>
      <c r="BV229" s="36"/>
      <c r="BW229" s="26"/>
      <c r="BX229" s="26"/>
      <c r="BY229" s="27"/>
      <c r="BZ229" s="36"/>
      <c r="CA229" s="26"/>
      <c r="CB229" s="26"/>
      <c r="CC229" s="27"/>
      <c r="CD229" s="36"/>
      <c r="CE229" s="26"/>
      <c r="CF229" s="26"/>
      <c r="CG229" s="27"/>
      <c r="CH229" s="36"/>
      <c r="CI229" s="26"/>
      <c r="CJ229" s="26"/>
      <c r="CK229" s="27"/>
      <c r="CL229" s="36"/>
      <c r="CM229" s="26"/>
      <c r="CN229" s="26"/>
      <c r="CO229" s="27"/>
      <c r="CP229" s="36"/>
      <c r="CQ229" s="26"/>
      <c r="CR229" s="26"/>
      <c r="CS229" s="27"/>
      <c r="CT229" s="36"/>
      <c r="CU229" s="26"/>
      <c r="CV229" s="26"/>
      <c r="CW229" s="27"/>
      <c r="CX229" s="36"/>
      <c r="CY229" s="26"/>
      <c r="CZ229" s="26"/>
      <c r="DA229" s="27"/>
      <c r="DB229" s="36"/>
      <c r="DC229" s="26"/>
      <c r="DD229" s="26"/>
      <c r="DE229" s="27"/>
      <c r="DF229" s="36"/>
      <c r="DG229" s="26"/>
      <c r="DH229" s="26"/>
      <c r="DI229" s="27"/>
      <c r="DJ229" s="36"/>
      <c r="DK229" s="26"/>
      <c r="DL229" s="26"/>
      <c r="DM229" s="27"/>
      <c r="DN229" s="36"/>
      <c r="DO229" s="26"/>
      <c r="DP229" s="26"/>
      <c r="DQ229" s="27"/>
      <c r="DR229" s="36"/>
      <c r="DS229" s="26"/>
      <c r="DT229" s="26"/>
      <c r="DU229" s="27"/>
      <c r="DV229" s="36"/>
      <c r="DW229" s="26"/>
      <c r="DX229" s="26"/>
      <c r="DY229" s="27"/>
      <c r="DZ229" s="36"/>
      <c r="EA229" s="26"/>
      <c r="EB229" s="26"/>
      <c r="EC229" s="27"/>
      <c r="ED229" s="36"/>
      <c r="EE229" s="26"/>
      <c r="EF229" s="26"/>
      <c r="EG229" s="27"/>
      <c r="EH229" s="36">
        <v>0</v>
      </c>
      <c r="EI229" s="26">
        <v>0</v>
      </c>
      <c r="EJ229" s="26">
        <v>0</v>
      </c>
      <c r="EK229" s="27">
        <v>0</v>
      </c>
      <c r="EL229" s="36" cm="1">
        <f t="array" ref="EL229">+_xlfn.IFS(YEAR($A229)&gt;YEAR(EL$6),0,YEAR(EL$6)=YEAR($A229),13-MONTH($A229),AND(EK229&lt;$L229,YEAR(EL$6)=YEAR($B229)),IF(MONTH($B229)&lt;EK229/$M229,MONTH($B229),EK229/$M229),EK229&lt;$L229,EK229/$M229,YEAR(EL$6)=YEAR($B229),MONTH($B229),AND(YEAR(EL$6)&gt;YEAR($B229),NOT(ISBLANK($B229))),0,YEAR(EL$6)&gt;YEAR($A229),12,EL$6&lt;$A229,0,YEAR(EH$6)=YEAR($B229),0)</f>
        <v>12</v>
      </c>
      <c r="EM229" s="26">
        <f t="shared" si="26"/>
        <v>5763.482857142857</v>
      </c>
      <c r="EN229" s="26">
        <f t="shared" si="27"/>
        <v>5763.482857142857</v>
      </c>
      <c r="EO229" s="27">
        <f t="shared" si="28"/>
        <v>34580.9</v>
      </c>
      <c r="EP229" s="28">
        <f t="shared" si="29"/>
        <v>72.000005948783951</v>
      </c>
      <c r="EQ229" s="34">
        <f t="shared" si="30"/>
        <v>1440.8707142857143</v>
      </c>
      <c r="ES229" s="21">
        <f>IFERROR(IF(VLOOKUP(D229,'DIV CHANGE'!A:D,3,FALSE)="", E229, VLOOKUP(D229,'DIV CHANGE'!A:D,3,FALSE)), E229)</f>
        <v>2</v>
      </c>
      <c r="ET229" s="21" t="str">
        <f t="shared" si="31"/>
        <v>SAME</v>
      </c>
      <c r="EU229" s="29">
        <v>45684</v>
      </c>
      <c r="EV229" s="29"/>
    </row>
    <row r="230" spans="1:152" ht="12.75">
      <c r="A230" s="29">
        <v>45678</v>
      </c>
      <c r="C230" s="35"/>
      <c r="D230" s="21" t="s">
        <v>471</v>
      </c>
      <c r="E230" s="21">
        <v>2</v>
      </c>
      <c r="F230" s="21" t="s">
        <v>42</v>
      </c>
      <c r="G230" s="21" t="s">
        <v>472</v>
      </c>
      <c r="H230" s="55">
        <v>47344.38</v>
      </c>
      <c r="I230" s="22">
        <v>7</v>
      </c>
      <c r="J230" s="25">
        <v>7000</v>
      </c>
      <c r="K230" s="25">
        <v>0</v>
      </c>
      <c r="L230" s="25">
        <f t="shared" si="24"/>
        <v>5763.482857142857</v>
      </c>
      <c r="M230" s="37">
        <f t="shared" si="25"/>
        <v>480.29023809523807</v>
      </c>
      <c r="N230" s="36"/>
      <c r="O230" s="26"/>
      <c r="P230" s="26"/>
      <c r="Q230" s="27"/>
      <c r="R230" s="36"/>
      <c r="S230" s="26"/>
      <c r="T230" s="26"/>
      <c r="U230" s="27"/>
      <c r="V230" s="36"/>
      <c r="W230" s="26"/>
      <c r="X230" s="26"/>
      <c r="Y230" s="27"/>
      <c r="Z230" s="36"/>
      <c r="AA230" s="26"/>
      <c r="AB230" s="26"/>
      <c r="AC230" s="27"/>
      <c r="AD230" s="36"/>
      <c r="AE230" s="26"/>
      <c r="AF230" s="26"/>
      <c r="AG230" s="27"/>
      <c r="AH230" s="36"/>
      <c r="AI230" s="26"/>
      <c r="AJ230" s="26"/>
      <c r="AK230" s="27"/>
      <c r="AL230" s="36"/>
      <c r="AM230" s="26"/>
      <c r="AN230" s="26"/>
      <c r="AO230" s="27"/>
      <c r="AP230" s="36"/>
      <c r="AQ230" s="26"/>
      <c r="AR230" s="26"/>
      <c r="AS230" s="27"/>
      <c r="AT230" s="36"/>
      <c r="AU230" s="26"/>
      <c r="AV230" s="26"/>
      <c r="AW230" s="27"/>
      <c r="AX230" s="36"/>
      <c r="AY230" s="26"/>
      <c r="AZ230" s="26"/>
      <c r="BA230" s="27"/>
      <c r="BB230" s="36"/>
      <c r="BC230" s="26"/>
      <c r="BD230" s="26"/>
      <c r="BE230" s="27"/>
      <c r="BF230" s="36"/>
      <c r="BG230" s="26"/>
      <c r="BH230" s="26"/>
      <c r="BI230" s="27"/>
      <c r="BJ230" s="36"/>
      <c r="BK230" s="26"/>
      <c r="BL230" s="26"/>
      <c r="BM230" s="27"/>
      <c r="BN230" s="36"/>
      <c r="BO230" s="26"/>
      <c r="BP230" s="26"/>
      <c r="BQ230" s="27"/>
      <c r="BR230" s="36"/>
      <c r="BS230" s="26"/>
      <c r="BT230" s="26"/>
      <c r="BU230" s="27"/>
      <c r="BV230" s="36"/>
      <c r="BW230" s="26"/>
      <c r="BX230" s="26"/>
      <c r="BY230" s="27"/>
      <c r="BZ230" s="36"/>
      <c r="CA230" s="26"/>
      <c r="CB230" s="26"/>
      <c r="CC230" s="27"/>
      <c r="CD230" s="36"/>
      <c r="CE230" s="26"/>
      <c r="CF230" s="26"/>
      <c r="CG230" s="27"/>
      <c r="CH230" s="36"/>
      <c r="CI230" s="26"/>
      <c r="CJ230" s="26"/>
      <c r="CK230" s="27"/>
      <c r="CL230" s="36"/>
      <c r="CM230" s="26"/>
      <c r="CN230" s="26"/>
      <c r="CO230" s="27"/>
      <c r="CP230" s="36"/>
      <c r="CQ230" s="26"/>
      <c r="CR230" s="26"/>
      <c r="CS230" s="27"/>
      <c r="CT230" s="36"/>
      <c r="CU230" s="26"/>
      <c r="CV230" s="26"/>
      <c r="CW230" s="27"/>
      <c r="CX230" s="36"/>
      <c r="CY230" s="26"/>
      <c r="CZ230" s="26"/>
      <c r="DA230" s="27"/>
      <c r="DB230" s="36"/>
      <c r="DC230" s="26"/>
      <c r="DD230" s="26"/>
      <c r="DE230" s="27"/>
      <c r="DF230" s="36"/>
      <c r="DG230" s="26"/>
      <c r="DH230" s="26"/>
      <c r="DI230" s="27"/>
      <c r="DJ230" s="36"/>
      <c r="DK230" s="26"/>
      <c r="DL230" s="26"/>
      <c r="DM230" s="27"/>
      <c r="DN230" s="36"/>
      <c r="DO230" s="26"/>
      <c r="DP230" s="26"/>
      <c r="DQ230" s="27"/>
      <c r="DR230" s="36"/>
      <c r="DS230" s="26"/>
      <c r="DT230" s="26"/>
      <c r="DU230" s="27"/>
      <c r="DV230" s="36"/>
      <c r="DW230" s="26"/>
      <c r="DX230" s="26"/>
      <c r="DY230" s="27"/>
      <c r="DZ230" s="36"/>
      <c r="EA230" s="26"/>
      <c r="EB230" s="26"/>
      <c r="EC230" s="27"/>
      <c r="ED230" s="36"/>
      <c r="EE230" s="26"/>
      <c r="EF230" s="26"/>
      <c r="EG230" s="27"/>
      <c r="EH230" s="36">
        <v>0</v>
      </c>
      <c r="EI230" s="26">
        <v>0</v>
      </c>
      <c r="EJ230" s="26">
        <v>0</v>
      </c>
      <c r="EK230" s="27">
        <v>0</v>
      </c>
      <c r="EL230" s="36" cm="1">
        <f t="array" ref="EL230">+_xlfn.IFS(YEAR($A230)&gt;YEAR(EL$6),0,YEAR(EL$6)=YEAR($A230),13-MONTH($A230),AND(EK230&lt;$L230,YEAR(EL$6)=YEAR($B230)),IF(MONTH($B230)&lt;EK230/$M230,MONTH($B230),EK230/$M230),EK230&lt;$L230,EK230/$M230,YEAR(EL$6)=YEAR($B230),MONTH($B230),AND(YEAR(EL$6)&gt;YEAR($B230),NOT(ISBLANK($B230))),0,YEAR(EL$6)&gt;YEAR($A230),12,EL$6&lt;$A230,0,YEAR(EH$6)=YEAR($B230),0)</f>
        <v>12</v>
      </c>
      <c r="EM230" s="26">
        <f t="shared" si="26"/>
        <v>5763.482857142857</v>
      </c>
      <c r="EN230" s="26">
        <f t="shared" si="27"/>
        <v>5763.482857142857</v>
      </c>
      <c r="EO230" s="27">
        <f t="shared" si="28"/>
        <v>34580.9</v>
      </c>
      <c r="EP230" s="28">
        <f t="shared" si="29"/>
        <v>72.000005948783951</v>
      </c>
      <c r="EQ230" s="34">
        <f t="shared" si="30"/>
        <v>1440.8707142857143</v>
      </c>
      <c r="ES230" s="21">
        <f>IFERROR(IF(VLOOKUP(D230,'DIV CHANGE'!A:D,3,FALSE)="", E230, VLOOKUP(D230,'DIV CHANGE'!A:D,3,FALSE)), E230)</f>
        <v>2</v>
      </c>
      <c r="ET230" s="21" t="str">
        <f t="shared" si="31"/>
        <v>SAME</v>
      </c>
      <c r="EU230" s="29">
        <v>45684</v>
      </c>
      <c r="EV230" s="29"/>
    </row>
    <row r="231" spans="1:152" ht="12.75">
      <c r="A231" s="29">
        <v>45678</v>
      </c>
      <c r="C231" s="35"/>
      <c r="D231" s="21" t="s">
        <v>473</v>
      </c>
      <c r="E231" s="21">
        <v>2</v>
      </c>
      <c r="F231" s="21" t="s">
        <v>42</v>
      </c>
      <c r="G231" s="21" t="s">
        <v>474</v>
      </c>
      <c r="H231" s="55">
        <v>47344.38</v>
      </c>
      <c r="I231" s="22">
        <v>7</v>
      </c>
      <c r="J231" s="25">
        <v>7000</v>
      </c>
      <c r="K231" s="25">
        <v>0</v>
      </c>
      <c r="L231" s="25">
        <f t="shared" si="24"/>
        <v>5763.482857142857</v>
      </c>
      <c r="M231" s="37">
        <f t="shared" si="25"/>
        <v>480.29023809523807</v>
      </c>
      <c r="N231" s="36"/>
      <c r="O231" s="26"/>
      <c r="P231" s="26"/>
      <c r="Q231" s="27"/>
      <c r="R231" s="36"/>
      <c r="S231" s="26"/>
      <c r="T231" s="26"/>
      <c r="U231" s="27"/>
      <c r="V231" s="36"/>
      <c r="W231" s="26"/>
      <c r="X231" s="26"/>
      <c r="Y231" s="27"/>
      <c r="Z231" s="36"/>
      <c r="AA231" s="26"/>
      <c r="AB231" s="26"/>
      <c r="AC231" s="27"/>
      <c r="AD231" s="36"/>
      <c r="AE231" s="26"/>
      <c r="AF231" s="26"/>
      <c r="AG231" s="27"/>
      <c r="AH231" s="36"/>
      <c r="AI231" s="26"/>
      <c r="AJ231" s="26"/>
      <c r="AK231" s="27"/>
      <c r="AL231" s="36"/>
      <c r="AM231" s="26"/>
      <c r="AN231" s="26"/>
      <c r="AO231" s="27"/>
      <c r="AP231" s="36"/>
      <c r="AQ231" s="26"/>
      <c r="AR231" s="26"/>
      <c r="AS231" s="27"/>
      <c r="AT231" s="36"/>
      <c r="AU231" s="26"/>
      <c r="AV231" s="26"/>
      <c r="AW231" s="27"/>
      <c r="AX231" s="36"/>
      <c r="AY231" s="26"/>
      <c r="AZ231" s="26"/>
      <c r="BA231" s="27"/>
      <c r="BB231" s="36"/>
      <c r="BC231" s="26"/>
      <c r="BD231" s="26"/>
      <c r="BE231" s="27"/>
      <c r="BF231" s="36"/>
      <c r="BG231" s="26"/>
      <c r="BH231" s="26"/>
      <c r="BI231" s="27"/>
      <c r="BJ231" s="36"/>
      <c r="BK231" s="26"/>
      <c r="BL231" s="26"/>
      <c r="BM231" s="27"/>
      <c r="BN231" s="36"/>
      <c r="BO231" s="26"/>
      <c r="BP231" s="26"/>
      <c r="BQ231" s="27"/>
      <c r="BR231" s="36"/>
      <c r="BS231" s="26"/>
      <c r="BT231" s="26"/>
      <c r="BU231" s="27"/>
      <c r="BV231" s="36"/>
      <c r="BW231" s="26"/>
      <c r="BX231" s="26"/>
      <c r="BY231" s="27"/>
      <c r="BZ231" s="36"/>
      <c r="CA231" s="26"/>
      <c r="CB231" s="26"/>
      <c r="CC231" s="27"/>
      <c r="CD231" s="36"/>
      <c r="CE231" s="26"/>
      <c r="CF231" s="26"/>
      <c r="CG231" s="27"/>
      <c r="CH231" s="36"/>
      <c r="CI231" s="26"/>
      <c r="CJ231" s="26"/>
      <c r="CK231" s="27"/>
      <c r="CL231" s="36"/>
      <c r="CM231" s="26"/>
      <c r="CN231" s="26"/>
      <c r="CO231" s="27"/>
      <c r="CP231" s="36"/>
      <c r="CQ231" s="26"/>
      <c r="CR231" s="26"/>
      <c r="CS231" s="27"/>
      <c r="CT231" s="36"/>
      <c r="CU231" s="26"/>
      <c r="CV231" s="26"/>
      <c r="CW231" s="27"/>
      <c r="CX231" s="36"/>
      <c r="CY231" s="26"/>
      <c r="CZ231" s="26"/>
      <c r="DA231" s="27"/>
      <c r="DB231" s="36"/>
      <c r="DC231" s="26"/>
      <c r="DD231" s="26"/>
      <c r="DE231" s="27"/>
      <c r="DF231" s="36"/>
      <c r="DG231" s="26"/>
      <c r="DH231" s="26"/>
      <c r="DI231" s="27"/>
      <c r="DJ231" s="36"/>
      <c r="DK231" s="26"/>
      <c r="DL231" s="26"/>
      <c r="DM231" s="27"/>
      <c r="DN231" s="36"/>
      <c r="DO231" s="26"/>
      <c r="DP231" s="26"/>
      <c r="DQ231" s="27"/>
      <c r="DR231" s="36"/>
      <c r="DS231" s="26"/>
      <c r="DT231" s="26"/>
      <c r="DU231" s="27"/>
      <c r="DV231" s="36"/>
      <c r="DW231" s="26"/>
      <c r="DX231" s="26"/>
      <c r="DY231" s="27"/>
      <c r="DZ231" s="36"/>
      <c r="EA231" s="26"/>
      <c r="EB231" s="26"/>
      <c r="EC231" s="27"/>
      <c r="ED231" s="36"/>
      <c r="EE231" s="26"/>
      <c r="EF231" s="26"/>
      <c r="EG231" s="27"/>
      <c r="EH231" s="36">
        <v>0</v>
      </c>
      <c r="EI231" s="26">
        <v>0</v>
      </c>
      <c r="EJ231" s="26">
        <v>0</v>
      </c>
      <c r="EK231" s="27">
        <v>0</v>
      </c>
      <c r="EL231" s="36" cm="1">
        <f t="array" ref="EL231">+_xlfn.IFS(YEAR($A231)&gt;YEAR(EL$6),0,YEAR(EL$6)=YEAR($A231),13-MONTH($A231),AND(EK231&lt;$L231,YEAR(EL$6)=YEAR($B231)),IF(MONTH($B231)&lt;EK231/$M231,MONTH($B231),EK231/$M231),EK231&lt;$L231,EK231/$M231,YEAR(EL$6)=YEAR($B231),MONTH($B231),AND(YEAR(EL$6)&gt;YEAR($B231),NOT(ISBLANK($B231))),0,YEAR(EL$6)&gt;YEAR($A231),12,EL$6&lt;$A231,0,YEAR(EH$6)=YEAR($B231),0)</f>
        <v>12</v>
      </c>
      <c r="EM231" s="26">
        <f t="shared" si="26"/>
        <v>5763.482857142857</v>
      </c>
      <c r="EN231" s="26">
        <f t="shared" si="27"/>
        <v>5763.482857142857</v>
      </c>
      <c r="EO231" s="27">
        <f t="shared" si="28"/>
        <v>34580.9</v>
      </c>
      <c r="EP231" s="28">
        <f t="shared" si="29"/>
        <v>72.000005948783951</v>
      </c>
      <c r="EQ231" s="34">
        <f t="shared" si="30"/>
        <v>1440.8707142857143</v>
      </c>
      <c r="ES231" s="21">
        <f>IFERROR(IF(VLOOKUP(D231,'DIV CHANGE'!A:D,3,FALSE)="", E231, VLOOKUP(D231,'DIV CHANGE'!A:D,3,FALSE)), E231)</f>
        <v>2</v>
      </c>
      <c r="ET231" s="21" t="str">
        <f t="shared" si="31"/>
        <v>SAME</v>
      </c>
      <c r="EU231" s="29">
        <v>45684</v>
      </c>
      <c r="EV231" s="29"/>
    </row>
    <row r="232" spans="1:152" ht="12.75">
      <c r="A232" s="29">
        <v>45678</v>
      </c>
      <c r="C232" s="35"/>
      <c r="D232" s="21" t="s">
        <v>475</v>
      </c>
      <c r="E232" s="21">
        <v>2</v>
      </c>
      <c r="F232" s="21" t="s">
        <v>42</v>
      </c>
      <c r="G232" s="21" t="s">
        <v>476</v>
      </c>
      <c r="H232" s="55">
        <v>47344.38</v>
      </c>
      <c r="I232" s="22">
        <v>7</v>
      </c>
      <c r="J232" s="25">
        <v>7000</v>
      </c>
      <c r="K232" s="25">
        <v>0</v>
      </c>
      <c r="L232" s="25">
        <f t="shared" si="24"/>
        <v>5763.482857142857</v>
      </c>
      <c r="M232" s="37">
        <f t="shared" si="25"/>
        <v>480.29023809523807</v>
      </c>
      <c r="N232" s="36"/>
      <c r="O232" s="26"/>
      <c r="P232" s="26"/>
      <c r="Q232" s="27"/>
      <c r="R232" s="36"/>
      <c r="S232" s="26"/>
      <c r="T232" s="26"/>
      <c r="U232" s="27"/>
      <c r="V232" s="36"/>
      <c r="W232" s="26"/>
      <c r="X232" s="26"/>
      <c r="Y232" s="27"/>
      <c r="Z232" s="36"/>
      <c r="AA232" s="26"/>
      <c r="AB232" s="26"/>
      <c r="AC232" s="27"/>
      <c r="AD232" s="36"/>
      <c r="AE232" s="26"/>
      <c r="AF232" s="26"/>
      <c r="AG232" s="27"/>
      <c r="AH232" s="36"/>
      <c r="AI232" s="26"/>
      <c r="AJ232" s="26"/>
      <c r="AK232" s="27"/>
      <c r="AL232" s="36"/>
      <c r="AM232" s="26"/>
      <c r="AN232" s="26"/>
      <c r="AO232" s="27"/>
      <c r="AP232" s="36"/>
      <c r="AQ232" s="26"/>
      <c r="AR232" s="26"/>
      <c r="AS232" s="27"/>
      <c r="AT232" s="36"/>
      <c r="AU232" s="26"/>
      <c r="AV232" s="26"/>
      <c r="AW232" s="27"/>
      <c r="AX232" s="36"/>
      <c r="AY232" s="26"/>
      <c r="AZ232" s="26"/>
      <c r="BA232" s="27"/>
      <c r="BB232" s="36"/>
      <c r="BC232" s="26"/>
      <c r="BD232" s="26"/>
      <c r="BE232" s="27"/>
      <c r="BF232" s="36"/>
      <c r="BG232" s="26"/>
      <c r="BH232" s="26"/>
      <c r="BI232" s="27"/>
      <c r="BJ232" s="36"/>
      <c r="BK232" s="26"/>
      <c r="BL232" s="26"/>
      <c r="BM232" s="27"/>
      <c r="BN232" s="36"/>
      <c r="BO232" s="26"/>
      <c r="BP232" s="26"/>
      <c r="BQ232" s="27"/>
      <c r="BR232" s="36"/>
      <c r="BS232" s="26"/>
      <c r="BT232" s="26"/>
      <c r="BU232" s="27"/>
      <c r="BV232" s="36"/>
      <c r="BW232" s="26"/>
      <c r="BX232" s="26"/>
      <c r="BY232" s="27"/>
      <c r="BZ232" s="36"/>
      <c r="CA232" s="26"/>
      <c r="CB232" s="26"/>
      <c r="CC232" s="27"/>
      <c r="CD232" s="36"/>
      <c r="CE232" s="26"/>
      <c r="CF232" s="26"/>
      <c r="CG232" s="27"/>
      <c r="CH232" s="36"/>
      <c r="CI232" s="26"/>
      <c r="CJ232" s="26"/>
      <c r="CK232" s="27"/>
      <c r="CL232" s="36"/>
      <c r="CM232" s="26"/>
      <c r="CN232" s="26"/>
      <c r="CO232" s="27"/>
      <c r="CP232" s="36"/>
      <c r="CQ232" s="26"/>
      <c r="CR232" s="26"/>
      <c r="CS232" s="27"/>
      <c r="CT232" s="36"/>
      <c r="CU232" s="26"/>
      <c r="CV232" s="26"/>
      <c r="CW232" s="27"/>
      <c r="CX232" s="36"/>
      <c r="CY232" s="26"/>
      <c r="CZ232" s="26"/>
      <c r="DA232" s="27"/>
      <c r="DB232" s="36"/>
      <c r="DC232" s="26"/>
      <c r="DD232" s="26"/>
      <c r="DE232" s="27"/>
      <c r="DF232" s="36"/>
      <c r="DG232" s="26"/>
      <c r="DH232" s="26"/>
      <c r="DI232" s="27"/>
      <c r="DJ232" s="36"/>
      <c r="DK232" s="26"/>
      <c r="DL232" s="26"/>
      <c r="DM232" s="27"/>
      <c r="DN232" s="36"/>
      <c r="DO232" s="26"/>
      <c r="DP232" s="26"/>
      <c r="DQ232" s="27"/>
      <c r="DR232" s="36"/>
      <c r="DS232" s="26"/>
      <c r="DT232" s="26"/>
      <c r="DU232" s="27"/>
      <c r="DV232" s="36"/>
      <c r="DW232" s="26"/>
      <c r="DX232" s="26"/>
      <c r="DY232" s="27"/>
      <c r="DZ232" s="36"/>
      <c r="EA232" s="26"/>
      <c r="EB232" s="26"/>
      <c r="EC232" s="27"/>
      <c r="ED232" s="36"/>
      <c r="EE232" s="26"/>
      <c r="EF232" s="26"/>
      <c r="EG232" s="27"/>
      <c r="EH232" s="36">
        <v>0</v>
      </c>
      <c r="EI232" s="26">
        <v>0</v>
      </c>
      <c r="EJ232" s="26">
        <v>0</v>
      </c>
      <c r="EK232" s="27">
        <v>0</v>
      </c>
      <c r="EL232" s="36" cm="1">
        <f t="array" ref="EL232">+_xlfn.IFS(YEAR($A232)&gt;YEAR(EL$6),0,YEAR(EL$6)=YEAR($A232),13-MONTH($A232),AND(EK232&lt;$L232,YEAR(EL$6)=YEAR($B232)),IF(MONTH($B232)&lt;EK232/$M232,MONTH($B232),EK232/$M232),EK232&lt;$L232,EK232/$M232,YEAR(EL$6)=YEAR($B232),MONTH($B232),AND(YEAR(EL$6)&gt;YEAR($B232),NOT(ISBLANK($B232))),0,YEAR(EL$6)&gt;YEAR($A232),12,EL$6&lt;$A232,0,YEAR(EH$6)=YEAR($B232),0)</f>
        <v>12</v>
      </c>
      <c r="EM232" s="26">
        <f t="shared" si="26"/>
        <v>5763.482857142857</v>
      </c>
      <c r="EN232" s="26">
        <f t="shared" si="27"/>
        <v>5763.482857142857</v>
      </c>
      <c r="EO232" s="27">
        <f t="shared" si="28"/>
        <v>34580.9</v>
      </c>
      <c r="EP232" s="28">
        <f t="shared" si="29"/>
        <v>72.000005948783951</v>
      </c>
      <c r="EQ232" s="34">
        <f t="shared" si="30"/>
        <v>1440.8707142857143</v>
      </c>
      <c r="ES232" s="21">
        <f>IFERROR(IF(VLOOKUP(D232,'DIV CHANGE'!A:D,3,FALSE)="", E232, VLOOKUP(D232,'DIV CHANGE'!A:D,3,FALSE)), E232)</f>
        <v>2</v>
      </c>
      <c r="ET232" s="21" t="str">
        <f t="shared" si="31"/>
        <v>SAME</v>
      </c>
      <c r="EU232" s="29">
        <v>45684</v>
      </c>
      <c r="EV232" s="29"/>
    </row>
    <row r="233" spans="1:152" ht="12.75">
      <c r="A233" s="29">
        <v>39574</v>
      </c>
      <c r="B233" s="24"/>
      <c r="C233" s="35">
        <v>63</v>
      </c>
      <c r="D233" s="21" t="s">
        <v>477</v>
      </c>
      <c r="E233" s="21">
        <v>1</v>
      </c>
      <c r="F233" s="21" t="s">
        <v>100</v>
      </c>
      <c r="G233" s="21" t="s">
        <v>478</v>
      </c>
      <c r="H233" s="55">
        <v>131307.91</v>
      </c>
      <c r="I233" s="22">
        <v>5</v>
      </c>
      <c r="J233" s="25">
        <v>0</v>
      </c>
      <c r="K233" s="25">
        <v>0</v>
      </c>
      <c r="L233" s="25">
        <f t="shared" si="24"/>
        <v>26261.582000000002</v>
      </c>
      <c r="M233" s="37">
        <f t="shared" si="25"/>
        <v>2188.4651666666668</v>
      </c>
      <c r="N233" s="36">
        <v>0</v>
      </c>
      <c r="O233" s="26">
        <v>0</v>
      </c>
      <c r="P233" s="26">
        <v>0</v>
      </c>
      <c r="Q233" s="27">
        <v>0</v>
      </c>
      <c r="R233" s="36">
        <v>0</v>
      </c>
      <c r="S233" s="26">
        <v>0</v>
      </c>
      <c r="T233" s="26">
        <v>0</v>
      </c>
      <c r="U233" s="27">
        <v>0</v>
      </c>
      <c r="V233" s="36">
        <v>0</v>
      </c>
      <c r="W233" s="26">
        <v>0</v>
      </c>
      <c r="X233" s="26">
        <v>0</v>
      </c>
      <c r="Y233" s="27">
        <v>0</v>
      </c>
      <c r="Z233" s="36">
        <v>0</v>
      </c>
      <c r="AA233" s="26">
        <v>0</v>
      </c>
      <c r="AB233" s="26">
        <v>0</v>
      </c>
      <c r="AC233" s="27">
        <v>0</v>
      </c>
      <c r="AD233" s="36">
        <v>0</v>
      </c>
      <c r="AE233" s="26">
        <v>0</v>
      </c>
      <c r="AF233" s="26">
        <v>0</v>
      </c>
      <c r="AG233" s="27">
        <v>0</v>
      </c>
      <c r="AH233" s="36">
        <v>0</v>
      </c>
      <c r="AI233" s="26">
        <v>0</v>
      </c>
      <c r="AJ233" s="26">
        <v>0</v>
      </c>
      <c r="AK233" s="27">
        <v>0</v>
      </c>
      <c r="AL233" s="36">
        <v>0</v>
      </c>
      <c r="AM233" s="26">
        <v>0</v>
      </c>
      <c r="AN233" s="26">
        <v>0</v>
      </c>
      <c r="AO233" s="27">
        <v>0</v>
      </c>
      <c r="AP233" s="36">
        <v>0</v>
      </c>
      <c r="AQ233" s="26">
        <v>0</v>
      </c>
      <c r="AR233" s="26">
        <v>0</v>
      </c>
      <c r="AS233" s="27">
        <v>0</v>
      </c>
      <c r="AT233" s="36">
        <v>0</v>
      </c>
      <c r="AU233" s="26">
        <v>0</v>
      </c>
      <c r="AV233" s="26">
        <v>0</v>
      </c>
      <c r="AW233" s="27">
        <v>0</v>
      </c>
      <c r="AX233" s="36">
        <v>0</v>
      </c>
      <c r="AY233" s="26">
        <v>0</v>
      </c>
      <c r="AZ233" s="26">
        <v>0</v>
      </c>
      <c r="BA233" s="27">
        <v>0</v>
      </c>
      <c r="BB233" s="36">
        <v>0</v>
      </c>
      <c r="BC233" s="26">
        <v>0</v>
      </c>
      <c r="BD233" s="26">
        <v>0</v>
      </c>
      <c r="BE233" s="27">
        <v>0</v>
      </c>
      <c r="BF233" s="36">
        <v>0</v>
      </c>
      <c r="BG233" s="26">
        <v>0</v>
      </c>
      <c r="BH233" s="26">
        <v>0</v>
      </c>
      <c r="BI233" s="27">
        <v>0</v>
      </c>
      <c r="BJ233" s="36">
        <v>0</v>
      </c>
      <c r="BK233" s="26">
        <v>0</v>
      </c>
      <c r="BL233" s="26">
        <v>0</v>
      </c>
      <c r="BM233" s="27">
        <v>0</v>
      </c>
      <c r="BN233" s="36">
        <v>0</v>
      </c>
      <c r="BO233" s="26">
        <v>0</v>
      </c>
      <c r="BP233" s="26">
        <v>0</v>
      </c>
      <c r="BQ233" s="27">
        <v>0</v>
      </c>
      <c r="BR233" s="36">
        <v>0</v>
      </c>
      <c r="BS233" s="26">
        <v>0</v>
      </c>
      <c r="BT233" s="26">
        <v>0</v>
      </c>
      <c r="BU233" s="27">
        <v>0</v>
      </c>
      <c r="BV233" s="36">
        <v>8</v>
      </c>
      <c r="BW233" s="26">
        <v>17507.721333333335</v>
      </c>
      <c r="BX233" s="26">
        <v>17507.721333333335</v>
      </c>
      <c r="BY233" s="27">
        <v>113800.18866666667</v>
      </c>
      <c r="BZ233" s="36">
        <v>12</v>
      </c>
      <c r="CA233" s="26">
        <v>26261.582000000002</v>
      </c>
      <c r="CB233" s="26">
        <v>43769.303333333337</v>
      </c>
      <c r="CC233" s="27">
        <v>87538.606666666659</v>
      </c>
      <c r="CD233" s="36">
        <v>12</v>
      </c>
      <c r="CE233" s="26">
        <v>26261.582000000002</v>
      </c>
      <c r="CF233" s="26">
        <v>70030.885333333339</v>
      </c>
      <c r="CG233" s="27">
        <v>61277.024666666664</v>
      </c>
      <c r="CH233" s="36">
        <v>12</v>
      </c>
      <c r="CI233" s="26">
        <v>26261.582000000002</v>
      </c>
      <c r="CJ233" s="26">
        <v>96292.467333333334</v>
      </c>
      <c r="CK233" s="27">
        <v>35015.44266666667</v>
      </c>
      <c r="CL233" s="36">
        <v>12</v>
      </c>
      <c r="CM233" s="26">
        <v>26261.582000000002</v>
      </c>
      <c r="CN233" s="26">
        <v>122554.04933333333</v>
      </c>
      <c r="CO233" s="27">
        <v>8753.8606666666747</v>
      </c>
      <c r="CP233" s="36">
        <v>4.0000000000000036</v>
      </c>
      <c r="CQ233" s="26">
        <v>8753.8606666666747</v>
      </c>
      <c r="CR233" s="26">
        <v>131307.91</v>
      </c>
      <c r="CS233" s="27">
        <v>0</v>
      </c>
      <c r="CT233" s="36">
        <v>0</v>
      </c>
      <c r="CU233" s="26">
        <v>0</v>
      </c>
      <c r="CV233" s="26">
        <v>131307.91</v>
      </c>
      <c r="CW233" s="27">
        <v>0</v>
      </c>
      <c r="CX233" s="36">
        <v>0</v>
      </c>
      <c r="CY233" s="26">
        <v>0</v>
      </c>
      <c r="CZ233" s="26">
        <v>131307.91</v>
      </c>
      <c r="DA233" s="27">
        <v>0</v>
      </c>
      <c r="DB233" s="36">
        <v>0</v>
      </c>
      <c r="DC233" s="26">
        <v>0</v>
      </c>
      <c r="DD233" s="26">
        <v>131307.91</v>
      </c>
      <c r="DE233" s="27">
        <v>0</v>
      </c>
      <c r="DF233" s="36">
        <v>0</v>
      </c>
      <c r="DG233" s="26">
        <v>0</v>
      </c>
      <c r="DH233" s="26">
        <v>131307.91</v>
      </c>
      <c r="DI233" s="27">
        <v>0</v>
      </c>
      <c r="DJ233" s="36">
        <v>0</v>
      </c>
      <c r="DK233" s="26">
        <v>0</v>
      </c>
      <c r="DL233" s="26">
        <v>131307.91</v>
      </c>
      <c r="DM233" s="27">
        <v>0</v>
      </c>
      <c r="DN233" s="36">
        <v>0</v>
      </c>
      <c r="DO233" s="26">
        <v>0</v>
      </c>
      <c r="DP233" s="26">
        <v>131307.91</v>
      </c>
      <c r="DQ233" s="27">
        <v>0</v>
      </c>
      <c r="DR233" s="36">
        <v>0</v>
      </c>
      <c r="DS233" s="26">
        <v>0</v>
      </c>
      <c r="DT233" s="26">
        <v>131307.91</v>
      </c>
      <c r="DU233" s="27">
        <v>0</v>
      </c>
      <c r="DV233" s="36">
        <v>0</v>
      </c>
      <c r="DW233" s="26">
        <v>0</v>
      </c>
      <c r="DX233" s="26">
        <v>131307.91</v>
      </c>
      <c r="DY233" s="27">
        <v>0</v>
      </c>
      <c r="DZ233" s="36">
        <v>0</v>
      </c>
      <c r="EA233" s="26">
        <v>0</v>
      </c>
      <c r="EB233" s="26">
        <v>131307.91</v>
      </c>
      <c r="EC233" s="27">
        <v>0</v>
      </c>
      <c r="ED233" s="36">
        <v>0</v>
      </c>
      <c r="EE233" s="26">
        <v>0</v>
      </c>
      <c r="EF233" s="26">
        <v>131307.91</v>
      </c>
      <c r="EG233" s="27">
        <v>0</v>
      </c>
      <c r="EH233" s="36">
        <v>0</v>
      </c>
      <c r="EI233" s="26">
        <v>0</v>
      </c>
      <c r="EJ233" s="26">
        <v>131307.91</v>
      </c>
      <c r="EK233" s="27">
        <v>0</v>
      </c>
      <c r="EL233" s="36" cm="1">
        <f t="array" ref="EL233">+_xlfn.IFS(YEAR($A233)&gt;YEAR(EL$6),0,YEAR(EL$6)=YEAR($A233),13-MONTH($A233),AND(EK233&lt;$L233,YEAR(EL$6)=YEAR($B233)),IF(MONTH($B233)&lt;EK233/$M233,MONTH($B233),EK233/$M233),EK233&lt;$L233,EK233/$M233,YEAR(EL$6)=YEAR($B233),MONTH($B233),AND(YEAR(EL$6)&gt;YEAR($B233),NOT(ISBLANK($B233))),0,YEAR(EL$6)&gt;YEAR($A233),12,EL$6&lt;$A233,0,YEAR(EH$6)=YEAR($B233),0)</f>
        <v>0</v>
      </c>
      <c r="EM233" s="26">
        <f t="shared" si="26"/>
        <v>0</v>
      </c>
      <c r="EN233" s="26">
        <f t="shared" si="27"/>
        <v>131307.91</v>
      </c>
      <c r="EO233" s="27">
        <f t="shared" si="28"/>
        <v>0</v>
      </c>
      <c r="EP233" s="28">
        <f t="shared" si="29"/>
        <v>0</v>
      </c>
      <c r="EQ233" s="34">
        <f t="shared" si="30"/>
        <v>0</v>
      </c>
      <c r="ES233" s="21">
        <f>IFERROR(IF(VLOOKUP(D233,'DIV CHANGE'!A:D,3,FALSE)="", E233, VLOOKUP(D233,'DIV CHANGE'!A:D,3,FALSE)), E233)</f>
        <v>1</v>
      </c>
      <c r="ET233" s="21" t="str">
        <f t="shared" si="31"/>
        <v>SAME</v>
      </c>
      <c r="EU233" s="24">
        <v>39574</v>
      </c>
    </row>
    <row r="234" spans="1:152" ht="12.75">
      <c r="A234" s="29">
        <v>41563</v>
      </c>
      <c r="B234" s="24"/>
      <c r="C234" s="35">
        <v>126</v>
      </c>
      <c r="D234" s="21" t="s">
        <v>479</v>
      </c>
      <c r="E234" s="21">
        <v>1</v>
      </c>
      <c r="F234" s="21" t="s">
        <v>100</v>
      </c>
      <c r="G234" s="21" t="s">
        <v>480</v>
      </c>
      <c r="H234" s="55">
        <v>45253.440000000002</v>
      </c>
      <c r="I234" s="22">
        <v>10</v>
      </c>
      <c r="J234" s="25">
        <v>0</v>
      </c>
      <c r="K234" s="25">
        <v>0</v>
      </c>
      <c r="L234" s="25">
        <f t="shared" si="24"/>
        <v>4525.3440000000001</v>
      </c>
      <c r="M234" s="37">
        <f t="shared" si="25"/>
        <v>377.11200000000002</v>
      </c>
      <c r="N234" s="36">
        <v>0</v>
      </c>
      <c r="O234" s="26">
        <v>0</v>
      </c>
      <c r="P234" s="26">
        <v>0</v>
      </c>
      <c r="Q234" s="27">
        <v>0</v>
      </c>
      <c r="R234" s="36">
        <v>0</v>
      </c>
      <c r="S234" s="26">
        <v>0</v>
      </c>
      <c r="T234" s="26">
        <v>0</v>
      </c>
      <c r="U234" s="27">
        <v>0</v>
      </c>
      <c r="V234" s="36">
        <v>0</v>
      </c>
      <c r="W234" s="26">
        <v>0</v>
      </c>
      <c r="X234" s="26">
        <v>0</v>
      </c>
      <c r="Y234" s="27">
        <v>0</v>
      </c>
      <c r="Z234" s="36">
        <v>0</v>
      </c>
      <c r="AA234" s="26">
        <v>0</v>
      </c>
      <c r="AB234" s="26">
        <v>0</v>
      </c>
      <c r="AC234" s="27">
        <v>0</v>
      </c>
      <c r="AD234" s="36">
        <v>0</v>
      </c>
      <c r="AE234" s="26">
        <v>0</v>
      </c>
      <c r="AF234" s="26">
        <v>0</v>
      </c>
      <c r="AG234" s="27">
        <v>0</v>
      </c>
      <c r="AH234" s="36">
        <v>0</v>
      </c>
      <c r="AI234" s="26">
        <v>0</v>
      </c>
      <c r="AJ234" s="26">
        <v>0</v>
      </c>
      <c r="AK234" s="27">
        <v>0</v>
      </c>
      <c r="AL234" s="36">
        <v>0</v>
      </c>
      <c r="AM234" s="26">
        <v>0</v>
      </c>
      <c r="AN234" s="26">
        <v>0</v>
      </c>
      <c r="AO234" s="27">
        <v>0</v>
      </c>
      <c r="AP234" s="36">
        <v>0</v>
      </c>
      <c r="AQ234" s="26">
        <v>0</v>
      </c>
      <c r="AR234" s="26">
        <v>0</v>
      </c>
      <c r="AS234" s="27">
        <v>0</v>
      </c>
      <c r="AT234" s="36">
        <v>0</v>
      </c>
      <c r="AU234" s="26">
        <v>0</v>
      </c>
      <c r="AV234" s="26">
        <v>0</v>
      </c>
      <c r="AW234" s="27">
        <v>0</v>
      </c>
      <c r="AX234" s="36">
        <v>0</v>
      </c>
      <c r="AY234" s="26">
        <v>0</v>
      </c>
      <c r="AZ234" s="26">
        <v>0</v>
      </c>
      <c r="BA234" s="27">
        <v>0</v>
      </c>
      <c r="BB234" s="36">
        <v>0</v>
      </c>
      <c r="BC234" s="26">
        <v>0</v>
      </c>
      <c r="BD234" s="26">
        <v>0</v>
      </c>
      <c r="BE234" s="27">
        <v>0</v>
      </c>
      <c r="BF234" s="36">
        <v>0</v>
      </c>
      <c r="BG234" s="26">
        <v>0</v>
      </c>
      <c r="BH234" s="26">
        <v>0</v>
      </c>
      <c r="BI234" s="27">
        <v>0</v>
      </c>
      <c r="BJ234" s="36">
        <v>0</v>
      </c>
      <c r="BK234" s="26">
        <v>0</v>
      </c>
      <c r="BL234" s="26">
        <v>0</v>
      </c>
      <c r="BM234" s="27">
        <v>0</v>
      </c>
      <c r="BN234" s="36">
        <v>0</v>
      </c>
      <c r="BO234" s="26">
        <v>0</v>
      </c>
      <c r="BP234" s="26">
        <v>0</v>
      </c>
      <c r="BQ234" s="27">
        <v>0</v>
      </c>
      <c r="BR234" s="36">
        <v>0</v>
      </c>
      <c r="BS234" s="26">
        <v>0</v>
      </c>
      <c r="BT234" s="26">
        <v>0</v>
      </c>
      <c r="BU234" s="27">
        <v>0</v>
      </c>
      <c r="BV234" s="36">
        <v>0</v>
      </c>
      <c r="BW234" s="26">
        <v>0</v>
      </c>
      <c r="BX234" s="26">
        <v>0</v>
      </c>
      <c r="BY234" s="27">
        <v>0</v>
      </c>
      <c r="BZ234" s="36">
        <v>0</v>
      </c>
      <c r="CA234" s="26">
        <v>0</v>
      </c>
      <c r="CB234" s="26">
        <v>0</v>
      </c>
      <c r="CC234" s="27">
        <v>0</v>
      </c>
      <c r="CD234" s="36">
        <v>0</v>
      </c>
      <c r="CE234" s="26">
        <v>0</v>
      </c>
      <c r="CF234" s="26">
        <v>0</v>
      </c>
      <c r="CG234" s="27">
        <v>0</v>
      </c>
      <c r="CH234" s="36">
        <v>0</v>
      </c>
      <c r="CI234" s="26">
        <v>0</v>
      </c>
      <c r="CJ234" s="26">
        <v>0</v>
      </c>
      <c r="CK234" s="27">
        <v>0</v>
      </c>
      <c r="CL234" s="36">
        <v>0</v>
      </c>
      <c r="CM234" s="26">
        <v>0</v>
      </c>
      <c r="CN234" s="26">
        <v>0</v>
      </c>
      <c r="CO234" s="27">
        <v>0</v>
      </c>
      <c r="CP234" s="36">
        <v>3</v>
      </c>
      <c r="CQ234" s="26">
        <v>1131.336</v>
      </c>
      <c r="CR234" s="26">
        <v>1131.336</v>
      </c>
      <c r="CS234" s="27">
        <v>44122.103999999999</v>
      </c>
      <c r="CT234" s="36">
        <v>12</v>
      </c>
      <c r="CU234" s="26">
        <v>4525.3440000000001</v>
      </c>
      <c r="CV234" s="26">
        <v>5656.68</v>
      </c>
      <c r="CW234" s="27">
        <v>39596.76</v>
      </c>
      <c r="CX234" s="36">
        <v>12</v>
      </c>
      <c r="CY234" s="26">
        <v>4525.3440000000001</v>
      </c>
      <c r="CZ234" s="26">
        <v>10182.024000000001</v>
      </c>
      <c r="DA234" s="27">
        <v>35071.415999999997</v>
      </c>
      <c r="DB234" s="36">
        <v>12</v>
      </c>
      <c r="DC234" s="26">
        <v>4525.3440000000001</v>
      </c>
      <c r="DD234" s="26">
        <v>14707.368000000002</v>
      </c>
      <c r="DE234" s="27">
        <v>30546.072</v>
      </c>
      <c r="DF234" s="36">
        <v>12</v>
      </c>
      <c r="DG234" s="26">
        <v>4525.3440000000001</v>
      </c>
      <c r="DH234" s="26">
        <v>19232.712000000003</v>
      </c>
      <c r="DI234" s="27">
        <v>26020.727999999999</v>
      </c>
      <c r="DJ234" s="36">
        <v>12</v>
      </c>
      <c r="DK234" s="26">
        <v>4525.3440000000001</v>
      </c>
      <c r="DL234" s="26">
        <v>23758.056000000004</v>
      </c>
      <c r="DM234" s="27">
        <v>21495.383999999998</v>
      </c>
      <c r="DN234" s="36">
        <v>12</v>
      </c>
      <c r="DO234" s="26">
        <v>4525.3440000000001</v>
      </c>
      <c r="DP234" s="26">
        <v>28283.400000000005</v>
      </c>
      <c r="DQ234" s="27">
        <v>16970.039999999997</v>
      </c>
      <c r="DR234" s="36">
        <v>12</v>
      </c>
      <c r="DS234" s="26">
        <v>4525.3440000000001</v>
      </c>
      <c r="DT234" s="26">
        <v>32808.744000000006</v>
      </c>
      <c r="DU234" s="27">
        <v>12444.695999999996</v>
      </c>
      <c r="DV234" s="36">
        <v>12</v>
      </c>
      <c r="DW234" s="26">
        <v>4525.3440000000001</v>
      </c>
      <c r="DX234" s="26">
        <v>37334.088000000003</v>
      </c>
      <c r="DY234" s="27">
        <v>7919.351999999999</v>
      </c>
      <c r="DZ234" s="36">
        <v>12</v>
      </c>
      <c r="EA234" s="26">
        <v>4525.3440000000001</v>
      </c>
      <c r="EB234" s="26">
        <v>41859.432000000001</v>
      </c>
      <c r="EC234" s="27">
        <v>3394.0080000000016</v>
      </c>
      <c r="ED234" s="36">
        <v>9.0000000000000036</v>
      </c>
      <c r="EE234" s="26">
        <v>3371.16</v>
      </c>
      <c r="EF234" s="26">
        <v>45253.440000000002</v>
      </c>
      <c r="EG234" s="27">
        <v>0</v>
      </c>
      <c r="EH234" s="36">
        <v>0</v>
      </c>
      <c r="EI234" s="26">
        <v>0</v>
      </c>
      <c r="EJ234" s="26">
        <v>45253.440000000002</v>
      </c>
      <c r="EK234" s="27">
        <v>0</v>
      </c>
      <c r="EL234" s="36" cm="1">
        <f t="array" ref="EL234">+_xlfn.IFS(YEAR($A234)&gt;YEAR(EL$6),0,YEAR(EL$6)=YEAR($A234),13-MONTH($A234),AND(EK234&lt;$L234,YEAR(EL$6)=YEAR($B234)),IF(MONTH($B234)&lt;EK234/$M234,MONTH($B234),EK234/$M234),EK234&lt;$L234,EK234/$M234,YEAR(EL$6)=YEAR($B234),MONTH($B234),AND(YEAR(EL$6)&gt;YEAR($B234),NOT(ISBLANK($B234))),0,YEAR(EL$6)&gt;YEAR($A234),12,EL$6&lt;$A234,0,YEAR(EH$6)=YEAR($B234),0)</f>
        <v>0</v>
      </c>
      <c r="EM234" s="26">
        <f t="shared" si="26"/>
        <v>0</v>
      </c>
      <c r="EN234" s="26">
        <f t="shared" si="27"/>
        <v>45253.440000000002</v>
      </c>
      <c r="EO234" s="27">
        <f t="shared" si="28"/>
        <v>0</v>
      </c>
      <c r="EP234" s="28">
        <f t="shared" si="29"/>
        <v>0</v>
      </c>
      <c r="EQ234" s="34">
        <f t="shared" si="30"/>
        <v>0</v>
      </c>
      <c r="ES234" s="21">
        <f>IFERROR(IF(VLOOKUP(D234,'DIV CHANGE'!A:D,3,FALSE)="", E234, VLOOKUP(D234,'DIV CHANGE'!A:D,3,FALSE)), E234)</f>
        <v>1</v>
      </c>
      <c r="ET234" s="21" t="str">
        <f t="shared" si="31"/>
        <v>SAME</v>
      </c>
      <c r="EU234" s="24">
        <v>41563</v>
      </c>
    </row>
    <row r="235" spans="1:152" ht="12.75">
      <c r="A235" s="29">
        <v>44742</v>
      </c>
      <c r="B235" s="24"/>
      <c r="C235" s="35">
        <v>754</v>
      </c>
      <c r="D235" s="21" t="s">
        <v>481</v>
      </c>
      <c r="E235" s="21">
        <v>1</v>
      </c>
      <c r="F235" s="21" t="s">
        <v>100</v>
      </c>
      <c r="G235" s="21" t="s">
        <v>482</v>
      </c>
      <c r="H235" s="55">
        <v>81631.37</v>
      </c>
      <c r="I235" s="22">
        <v>5</v>
      </c>
      <c r="J235" s="25">
        <v>0</v>
      </c>
      <c r="K235" s="25">
        <v>0</v>
      </c>
      <c r="L235" s="25">
        <f t="shared" si="24"/>
        <v>16326.273999999999</v>
      </c>
      <c r="M235" s="37">
        <f t="shared" si="25"/>
        <v>1360.5228333333332</v>
      </c>
      <c r="N235" s="36">
        <v>0</v>
      </c>
      <c r="O235" s="26">
        <v>0</v>
      </c>
      <c r="P235" s="26">
        <v>0</v>
      </c>
      <c r="Q235" s="27">
        <v>0</v>
      </c>
      <c r="R235" s="36">
        <v>0</v>
      </c>
      <c r="S235" s="26">
        <v>0</v>
      </c>
      <c r="T235" s="26">
        <v>0</v>
      </c>
      <c r="U235" s="27">
        <v>0</v>
      </c>
      <c r="V235" s="36">
        <v>0</v>
      </c>
      <c r="W235" s="26">
        <v>0</v>
      </c>
      <c r="X235" s="26">
        <v>0</v>
      </c>
      <c r="Y235" s="27">
        <v>0</v>
      </c>
      <c r="Z235" s="36">
        <v>0</v>
      </c>
      <c r="AA235" s="26">
        <v>0</v>
      </c>
      <c r="AB235" s="26">
        <v>0</v>
      </c>
      <c r="AC235" s="27">
        <v>0</v>
      </c>
      <c r="AD235" s="36">
        <v>0</v>
      </c>
      <c r="AE235" s="26">
        <v>0</v>
      </c>
      <c r="AF235" s="26">
        <v>0</v>
      </c>
      <c r="AG235" s="27">
        <v>0</v>
      </c>
      <c r="AH235" s="36">
        <v>0</v>
      </c>
      <c r="AI235" s="26">
        <v>0</v>
      </c>
      <c r="AJ235" s="26">
        <v>0</v>
      </c>
      <c r="AK235" s="27">
        <v>0</v>
      </c>
      <c r="AL235" s="36">
        <v>0</v>
      </c>
      <c r="AM235" s="26">
        <v>0</v>
      </c>
      <c r="AN235" s="26">
        <v>0</v>
      </c>
      <c r="AO235" s="27">
        <v>0</v>
      </c>
      <c r="AP235" s="36">
        <v>0</v>
      </c>
      <c r="AQ235" s="26">
        <v>0</v>
      </c>
      <c r="AR235" s="26">
        <v>0</v>
      </c>
      <c r="AS235" s="27">
        <v>0</v>
      </c>
      <c r="AT235" s="36">
        <v>0</v>
      </c>
      <c r="AU235" s="26">
        <v>0</v>
      </c>
      <c r="AV235" s="26">
        <v>0</v>
      </c>
      <c r="AW235" s="27">
        <v>0</v>
      </c>
      <c r="AX235" s="36">
        <v>0</v>
      </c>
      <c r="AY235" s="26">
        <v>0</v>
      </c>
      <c r="AZ235" s="26">
        <v>0</v>
      </c>
      <c r="BA235" s="27">
        <v>0</v>
      </c>
      <c r="BB235" s="36">
        <v>0</v>
      </c>
      <c r="BC235" s="26">
        <v>0</v>
      </c>
      <c r="BD235" s="26">
        <v>0</v>
      </c>
      <c r="BE235" s="27">
        <v>0</v>
      </c>
      <c r="BF235" s="36">
        <v>0</v>
      </c>
      <c r="BG235" s="26">
        <v>0</v>
      </c>
      <c r="BH235" s="26">
        <v>0</v>
      </c>
      <c r="BI235" s="27">
        <v>0</v>
      </c>
      <c r="BJ235" s="36">
        <v>0</v>
      </c>
      <c r="BK235" s="26">
        <v>0</v>
      </c>
      <c r="BL235" s="26">
        <v>0</v>
      </c>
      <c r="BM235" s="27">
        <v>0</v>
      </c>
      <c r="BN235" s="36">
        <v>0</v>
      </c>
      <c r="BO235" s="26">
        <v>0</v>
      </c>
      <c r="BP235" s="26">
        <v>0</v>
      </c>
      <c r="BQ235" s="27">
        <v>0</v>
      </c>
      <c r="BR235" s="36">
        <v>0</v>
      </c>
      <c r="BS235" s="26">
        <v>0</v>
      </c>
      <c r="BT235" s="26">
        <v>0</v>
      </c>
      <c r="BU235" s="27">
        <v>0</v>
      </c>
      <c r="BV235" s="36">
        <v>0</v>
      </c>
      <c r="BW235" s="26">
        <v>0</v>
      </c>
      <c r="BX235" s="26">
        <v>0</v>
      </c>
      <c r="BY235" s="27">
        <v>0</v>
      </c>
      <c r="BZ235" s="36">
        <v>0</v>
      </c>
      <c r="CA235" s="26">
        <v>0</v>
      </c>
      <c r="CB235" s="26">
        <v>0</v>
      </c>
      <c r="CC235" s="27">
        <v>0</v>
      </c>
      <c r="CD235" s="36">
        <v>0</v>
      </c>
      <c r="CE235" s="26">
        <v>0</v>
      </c>
      <c r="CF235" s="26">
        <v>0</v>
      </c>
      <c r="CG235" s="27">
        <v>0</v>
      </c>
      <c r="CH235" s="36">
        <v>0</v>
      </c>
      <c r="CI235" s="26">
        <v>0</v>
      </c>
      <c r="CJ235" s="26">
        <v>0</v>
      </c>
      <c r="CK235" s="27">
        <v>0</v>
      </c>
      <c r="CL235" s="36">
        <v>0</v>
      </c>
      <c r="CM235" s="26">
        <v>0</v>
      </c>
      <c r="CN235" s="26">
        <v>0</v>
      </c>
      <c r="CO235" s="27">
        <v>0</v>
      </c>
      <c r="CP235" s="36">
        <v>0</v>
      </c>
      <c r="CQ235" s="26">
        <v>0</v>
      </c>
      <c r="CR235" s="26">
        <v>0</v>
      </c>
      <c r="CS235" s="27">
        <v>0</v>
      </c>
      <c r="CT235" s="36">
        <v>0</v>
      </c>
      <c r="CU235" s="26">
        <v>0</v>
      </c>
      <c r="CV235" s="26">
        <v>0</v>
      </c>
      <c r="CW235" s="27">
        <v>0</v>
      </c>
      <c r="CX235" s="36">
        <v>0</v>
      </c>
      <c r="CY235" s="26">
        <v>0</v>
      </c>
      <c r="CZ235" s="26">
        <v>0</v>
      </c>
      <c r="DA235" s="27">
        <v>0</v>
      </c>
      <c r="DB235" s="36">
        <v>0</v>
      </c>
      <c r="DC235" s="26">
        <v>0</v>
      </c>
      <c r="DD235" s="26">
        <v>0</v>
      </c>
      <c r="DE235" s="27">
        <v>0</v>
      </c>
      <c r="DF235" s="36">
        <v>0</v>
      </c>
      <c r="DG235" s="26">
        <v>0</v>
      </c>
      <c r="DH235" s="26">
        <v>0</v>
      </c>
      <c r="DI235" s="27">
        <v>0</v>
      </c>
      <c r="DJ235" s="36">
        <v>0</v>
      </c>
      <c r="DK235" s="26">
        <v>0</v>
      </c>
      <c r="DL235" s="26">
        <v>0</v>
      </c>
      <c r="DM235" s="27">
        <v>0</v>
      </c>
      <c r="DN235" s="36">
        <v>0</v>
      </c>
      <c r="DO235" s="26">
        <v>0</v>
      </c>
      <c r="DP235" s="26">
        <v>0</v>
      </c>
      <c r="DQ235" s="27">
        <v>0</v>
      </c>
      <c r="DR235" s="36">
        <v>0</v>
      </c>
      <c r="DS235" s="26">
        <v>0</v>
      </c>
      <c r="DT235" s="26">
        <v>0</v>
      </c>
      <c r="DU235" s="27">
        <v>0</v>
      </c>
      <c r="DV235" s="36">
        <v>0</v>
      </c>
      <c r="DW235" s="26">
        <v>0</v>
      </c>
      <c r="DX235" s="26">
        <v>0</v>
      </c>
      <c r="DY235" s="27">
        <v>0</v>
      </c>
      <c r="DZ235" s="36">
        <v>7</v>
      </c>
      <c r="EA235" s="26">
        <v>9523.6598333333332</v>
      </c>
      <c r="EB235" s="26">
        <v>9523.6598333333332</v>
      </c>
      <c r="EC235" s="27">
        <v>72107.710166666657</v>
      </c>
      <c r="ED235" s="36">
        <v>12</v>
      </c>
      <c r="EE235" s="26">
        <v>16326.273999999998</v>
      </c>
      <c r="EF235" s="26">
        <v>24489.41</v>
      </c>
      <c r="EG235" s="27">
        <v>57141.959999999992</v>
      </c>
      <c r="EH235" s="36">
        <v>12</v>
      </c>
      <c r="EI235" s="26">
        <v>16326.273999999998</v>
      </c>
      <c r="EJ235" s="26">
        <v>40815.683999999994</v>
      </c>
      <c r="EK235" s="27">
        <v>40815.69</v>
      </c>
      <c r="EL235" s="36" cm="1">
        <f t="array" ref="EL235">+_xlfn.IFS(YEAR($A235)&gt;YEAR(EL$6),0,YEAR(EL$6)=YEAR($A235),13-MONTH($A235),AND(EK235&lt;$L235,YEAR(EL$6)=YEAR($B235)),IF(MONTH($B235)&lt;EK235/$M235,MONTH($B235),EK235/$M235),EK235&lt;$L235,EK235/$M235,YEAR(EL$6)=YEAR($B235),MONTH($B235),AND(YEAR(EL$6)&gt;YEAR($B235),NOT(ISBLANK($B235))),0,YEAR(EL$6)&gt;YEAR($A235),12,EL$6&lt;$A235,0,YEAR(EH$6)=YEAR($B235),0)</f>
        <v>12</v>
      </c>
      <c r="EM235" s="26">
        <f t="shared" si="26"/>
        <v>16326.273999999998</v>
      </c>
      <c r="EN235" s="26">
        <f t="shared" si="27"/>
        <v>57141.957999999991</v>
      </c>
      <c r="EO235" s="27">
        <f t="shared" si="28"/>
        <v>24489.41</v>
      </c>
      <c r="EP235" s="28">
        <f t="shared" si="29"/>
        <v>17.99999926498845</v>
      </c>
      <c r="EQ235" s="34">
        <f t="shared" si="30"/>
        <v>4081.5684999999994</v>
      </c>
      <c r="ES235" s="21">
        <f>IFERROR(IF(VLOOKUP(D235,'DIV CHANGE'!A:D,3,FALSE)="", E235, VLOOKUP(D235,'DIV CHANGE'!A:D,3,FALSE)), E235)</f>
        <v>1</v>
      </c>
      <c r="ET235" s="21" t="str">
        <f t="shared" si="31"/>
        <v>SAME</v>
      </c>
      <c r="EU235" s="29">
        <v>44742</v>
      </c>
    </row>
    <row r="236" spans="1:152" ht="12.75">
      <c r="A236" s="29">
        <v>45404</v>
      </c>
      <c r="B236" s="24"/>
      <c r="C236" s="77"/>
      <c r="D236" s="21" t="s">
        <v>483</v>
      </c>
      <c r="E236" s="21">
        <v>1</v>
      </c>
      <c r="F236" s="21" t="s">
        <v>100</v>
      </c>
      <c r="G236" s="21" t="s">
        <v>484</v>
      </c>
      <c r="H236" s="55">
        <v>68289.539999999994</v>
      </c>
      <c r="I236" s="22">
        <v>5</v>
      </c>
      <c r="J236" s="56">
        <v>0</v>
      </c>
      <c r="K236" s="56">
        <v>0</v>
      </c>
      <c r="L236" s="25">
        <f t="shared" si="24"/>
        <v>13657.907999999999</v>
      </c>
      <c r="M236" s="37">
        <f t="shared" si="25"/>
        <v>1138.1589999999999</v>
      </c>
      <c r="N236" s="36">
        <v>0</v>
      </c>
      <c r="O236" s="26">
        <v>0</v>
      </c>
      <c r="P236" s="26">
        <v>0</v>
      </c>
      <c r="Q236" s="27">
        <v>0</v>
      </c>
      <c r="R236" s="36">
        <v>0</v>
      </c>
      <c r="S236" s="26">
        <v>0</v>
      </c>
      <c r="T236" s="26">
        <v>0</v>
      </c>
      <c r="U236" s="27">
        <v>0</v>
      </c>
      <c r="V236" s="36">
        <v>0</v>
      </c>
      <c r="W236" s="26">
        <v>0</v>
      </c>
      <c r="X236" s="26">
        <v>0</v>
      </c>
      <c r="Y236" s="27">
        <v>0</v>
      </c>
      <c r="Z236" s="36">
        <v>0</v>
      </c>
      <c r="AA236" s="26">
        <v>0</v>
      </c>
      <c r="AB236" s="26">
        <v>0</v>
      </c>
      <c r="AC236" s="27">
        <v>0</v>
      </c>
      <c r="AD236" s="36">
        <v>0</v>
      </c>
      <c r="AE236" s="26">
        <v>0</v>
      </c>
      <c r="AF236" s="26">
        <v>0</v>
      </c>
      <c r="AG236" s="27">
        <v>0</v>
      </c>
      <c r="AH236" s="36">
        <v>0</v>
      </c>
      <c r="AI236" s="26">
        <v>0</v>
      </c>
      <c r="AJ236" s="26">
        <v>0</v>
      </c>
      <c r="AK236" s="27">
        <v>0</v>
      </c>
      <c r="AL236" s="36">
        <v>0</v>
      </c>
      <c r="AM236" s="26">
        <v>0</v>
      </c>
      <c r="AN236" s="26">
        <v>0</v>
      </c>
      <c r="AO236" s="27">
        <v>0</v>
      </c>
      <c r="AP236" s="36">
        <v>0</v>
      </c>
      <c r="AQ236" s="26">
        <v>0</v>
      </c>
      <c r="AR236" s="26">
        <v>0</v>
      </c>
      <c r="AS236" s="27">
        <v>0</v>
      </c>
      <c r="AT236" s="36">
        <v>0</v>
      </c>
      <c r="AU236" s="26">
        <v>0</v>
      </c>
      <c r="AV236" s="26">
        <v>0</v>
      </c>
      <c r="AW236" s="27">
        <v>0</v>
      </c>
      <c r="AX236" s="36">
        <v>0</v>
      </c>
      <c r="AY236" s="26">
        <v>0</v>
      </c>
      <c r="AZ236" s="26">
        <v>0</v>
      </c>
      <c r="BA236" s="27">
        <v>0</v>
      </c>
      <c r="BB236" s="36">
        <v>0</v>
      </c>
      <c r="BC236" s="26">
        <v>0</v>
      </c>
      <c r="BD236" s="26">
        <v>0</v>
      </c>
      <c r="BE236" s="27">
        <v>0</v>
      </c>
      <c r="BF236" s="36">
        <v>0</v>
      </c>
      <c r="BG236" s="26">
        <v>0</v>
      </c>
      <c r="BH236" s="26">
        <v>0</v>
      </c>
      <c r="BI236" s="27">
        <v>0</v>
      </c>
      <c r="BJ236" s="36">
        <v>0</v>
      </c>
      <c r="BK236" s="26">
        <v>0</v>
      </c>
      <c r="BL236" s="26">
        <v>0</v>
      </c>
      <c r="BM236" s="27">
        <v>0</v>
      </c>
      <c r="BN236" s="36">
        <v>0</v>
      </c>
      <c r="BO236" s="26">
        <v>0</v>
      </c>
      <c r="BP236" s="26">
        <v>0</v>
      </c>
      <c r="BQ236" s="27">
        <v>0</v>
      </c>
      <c r="BR236" s="36">
        <v>0</v>
      </c>
      <c r="BS236" s="26">
        <v>0</v>
      </c>
      <c r="BT236" s="26">
        <v>0</v>
      </c>
      <c r="BU236" s="27">
        <v>0</v>
      </c>
      <c r="BV236" s="36">
        <v>0</v>
      </c>
      <c r="BW236" s="26">
        <v>0</v>
      </c>
      <c r="BX236" s="26">
        <v>0</v>
      </c>
      <c r="BY236" s="27">
        <v>0</v>
      </c>
      <c r="BZ236" s="36">
        <v>0</v>
      </c>
      <c r="CA236" s="26">
        <v>0</v>
      </c>
      <c r="CB236" s="26">
        <v>0</v>
      </c>
      <c r="CC236" s="27">
        <v>0</v>
      </c>
      <c r="CD236" s="36">
        <v>0</v>
      </c>
      <c r="CE236" s="26">
        <v>0</v>
      </c>
      <c r="CF236" s="26">
        <v>0</v>
      </c>
      <c r="CG236" s="27">
        <v>0</v>
      </c>
      <c r="CH236" s="36">
        <v>0</v>
      </c>
      <c r="CI236" s="26">
        <v>0</v>
      </c>
      <c r="CJ236" s="26">
        <v>0</v>
      </c>
      <c r="CK236" s="27">
        <v>0</v>
      </c>
      <c r="CL236" s="36">
        <v>0</v>
      </c>
      <c r="CM236" s="26">
        <v>0</v>
      </c>
      <c r="CN236" s="26">
        <v>0</v>
      </c>
      <c r="CO236" s="27">
        <v>0</v>
      </c>
      <c r="CP236" s="36">
        <v>0</v>
      </c>
      <c r="CQ236" s="26">
        <v>0</v>
      </c>
      <c r="CR236" s="26">
        <v>0</v>
      </c>
      <c r="CS236" s="27">
        <v>0</v>
      </c>
      <c r="CT236" s="36">
        <v>0</v>
      </c>
      <c r="CU236" s="26">
        <v>0</v>
      </c>
      <c r="CV236" s="26">
        <v>0</v>
      </c>
      <c r="CW236" s="27">
        <v>0</v>
      </c>
      <c r="CX236" s="36">
        <v>0</v>
      </c>
      <c r="CY236" s="26">
        <v>0</v>
      </c>
      <c r="CZ236" s="26">
        <v>0</v>
      </c>
      <c r="DA236" s="27">
        <v>0</v>
      </c>
      <c r="DB236" s="36">
        <v>0</v>
      </c>
      <c r="DC236" s="26">
        <v>0</v>
      </c>
      <c r="DD236" s="26">
        <v>0</v>
      </c>
      <c r="DE236" s="27">
        <v>0</v>
      </c>
      <c r="DF236" s="36">
        <v>0</v>
      </c>
      <c r="DG236" s="26">
        <v>0</v>
      </c>
      <c r="DH236" s="26">
        <v>0</v>
      </c>
      <c r="DI236" s="27">
        <v>0</v>
      </c>
      <c r="DJ236" s="36">
        <v>0</v>
      </c>
      <c r="DK236" s="26">
        <v>0</v>
      </c>
      <c r="DL236" s="26">
        <v>0</v>
      </c>
      <c r="DM236" s="27">
        <v>0</v>
      </c>
      <c r="DN236" s="36">
        <v>0</v>
      </c>
      <c r="DO236" s="26">
        <v>0</v>
      </c>
      <c r="DP236" s="26">
        <v>0</v>
      </c>
      <c r="DQ236" s="27">
        <v>0</v>
      </c>
      <c r="DR236" s="36">
        <v>0</v>
      </c>
      <c r="DS236" s="26">
        <v>0</v>
      </c>
      <c r="DT236" s="26">
        <v>0</v>
      </c>
      <c r="DU236" s="27">
        <v>0</v>
      </c>
      <c r="DV236" s="36">
        <v>0</v>
      </c>
      <c r="DW236" s="26">
        <v>0</v>
      </c>
      <c r="DX236" s="26">
        <v>0</v>
      </c>
      <c r="DY236" s="27">
        <v>0</v>
      </c>
      <c r="DZ236" s="36">
        <v>0</v>
      </c>
      <c r="EA236" s="26">
        <v>0</v>
      </c>
      <c r="EB236" s="26">
        <v>0</v>
      </c>
      <c r="EC236" s="27">
        <v>0</v>
      </c>
      <c r="ED236" s="36">
        <v>0</v>
      </c>
      <c r="EE236" s="26">
        <v>0</v>
      </c>
      <c r="EF236" s="26">
        <v>0</v>
      </c>
      <c r="EG236" s="27">
        <v>0</v>
      </c>
      <c r="EH236" s="36">
        <v>8</v>
      </c>
      <c r="EI236" s="26">
        <v>9105.271999999999</v>
      </c>
      <c r="EJ236" s="26">
        <v>9105.271999999999</v>
      </c>
      <c r="EK236" s="27">
        <v>59184.27</v>
      </c>
      <c r="EL236" s="36" cm="1">
        <f t="array" ref="EL236">+_xlfn.IFS(YEAR($A236)&gt;YEAR(EL$6),0,YEAR(EL$6)=YEAR($A236),13-MONTH($A236),AND(EK236&lt;$L236,YEAR(EL$6)=YEAR($B236)),IF(MONTH($B236)&lt;EK236/$M236,MONTH($B236),EK236/$M236),EK236&lt;$L236,EK236/$M236,YEAR(EL$6)=YEAR($B236),MONTH($B236),AND(YEAR(EL$6)&gt;YEAR($B236),NOT(ISBLANK($B236))),0,YEAR(EL$6)&gt;YEAR($A236),12,EL$6&lt;$A236,0,YEAR(EH$6)=YEAR($B236),0)</f>
        <v>12</v>
      </c>
      <c r="EM236" s="26">
        <f t="shared" si="26"/>
        <v>13657.907999999999</v>
      </c>
      <c r="EN236" s="26">
        <f t="shared" si="27"/>
        <v>22763.18</v>
      </c>
      <c r="EO236" s="27">
        <f t="shared" si="28"/>
        <v>45526.36</v>
      </c>
      <c r="EP236" s="28">
        <f t="shared" si="29"/>
        <v>40.000000000000007</v>
      </c>
      <c r="EQ236" s="34">
        <f t="shared" si="30"/>
        <v>3414.4769999999999</v>
      </c>
      <c r="ES236" s="21">
        <f>IFERROR(IF(VLOOKUP(D236,'DIV CHANGE'!A:D,3,FALSE)="", E236, VLOOKUP(D236,'DIV CHANGE'!A:D,3,FALSE)), E236)</f>
        <v>1</v>
      </c>
      <c r="ET236" s="21" t="str">
        <f t="shared" si="31"/>
        <v>SAME</v>
      </c>
      <c r="EU236" s="24">
        <v>45404</v>
      </c>
    </row>
    <row r="237" spans="1:152" ht="12.75">
      <c r="A237" s="29">
        <v>34092</v>
      </c>
      <c r="B237" s="24"/>
      <c r="C237" s="35">
        <v>8</v>
      </c>
      <c r="D237" s="21" t="s">
        <v>485</v>
      </c>
      <c r="E237" s="21">
        <v>9</v>
      </c>
      <c r="F237" s="21" t="s">
        <v>486</v>
      </c>
      <c r="G237" s="21" t="s">
        <v>487</v>
      </c>
      <c r="H237" s="55">
        <v>166.88</v>
      </c>
      <c r="I237" s="22">
        <v>7</v>
      </c>
      <c r="J237" s="25">
        <v>0</v>
      </c>
      <c r="K237" s="25">
        <v>0</v>
      </c>
      <c r="L237" s="25">
        <f t="shared" si="24"/>
        <v>23.84</v>
      </c>
      <c r="M237" s="37">
        <f t="shared" si="25"/>
        <v>1.9866666666666666</v>
      </c>
      <c r="N237" s="36">
        <v>8</v>
      </c>
      <c r="O237" s="26">
        <v>15.893333333333333</v>
      </c>
      <c r="P237" s="26">
        <v>15.893333333333333</v>
      </c>
      <c r="Q237" s="27">
        <v>150.98666666666665</v>
      </c>
      <c r="R237" s="36">
        <v>12</v>
      </c>
      <c r="S237" s="26">
        <v>23.84</v>
      </c>
      <c r="T237" s="26">
        <v>39.733333333333334</v>
      </c>
      <c r="U237" s="27">
        <v>127.14666666666666</v>
      </c>
      <c r="V237" s="36">
        <v>12</v>
      </c>
      <c r="W237" s="26">
        <v>23.84</v>
      </c>
      <c r="X237" s="26">
        <v>63.573333333333338</v>
      </c>
      <c r="Y237" s="27">
        <v>103.30666666666666</v>
      </c>
      <c r="Z237" s="36">
        <v>12</v>
      </c>
      <c r="AA237" s="26">
        <v>23.84</v>
      </c>
      <c r="AB237" s="26">
        <v>87.413333333333341</v>
      </c>
      <c r="AC237" s="27">
        <v>79.466666666666654</v>
      </c>
      <c r="AD237" s="36">
        <v>12</v>
      </c>
      <c r="AE237" s="26">
        <v>23.84</v>
      </c>
      <c r="AF237" s="26">
        <v>111.25333333333334</v>
      </c>
      <c r="AG237" s="27">
        <v>55.626666666666651</v>
      </c>
      <c r="AH237" s="36">
        <v>12</v>
      </c>
      <c r="AI237" s="26">
        <v>23.84</v>
      </c>
      <c r="AJ237" s="26">
        <v>135.09333333333333</v>
      </c>
      <c r="AK237" s="27">
        <v>31.786666666666662</v>
      </c>
      <c r="AL237" s="36">
        <v>12</v>
      </c>
      <c r="AM237" s="26">
        <v>23.84</v>
      </c>
      <c r="AN237" s="26">
        <v>158.93333333333334</v>
      </c>
      <c r="AO237" s="27">
        <v>7.9466666666666583</v>
      </c>
      <c r="AP237" s="36">
        <v>3.999999999999996</v>
      </c>
      <c r="AQ237" s="26">
        <v>7.9466666666666583</v>
      </c>
      <c r="AR237" s="26">
        <v>166.88</v>
      </c>
      <c r="AS237" s="27">
        <v>0</v>
      </c>
      <c r="AT237" s="36">
        <v>0</v>
      </c>
      <c r="AU237" s="26">
        <v>0</v>
      </c>
      <c r="AV237" s="26">
        <v>166.88</v>
      </c>
      <c r="AW237" s="27">
        <v>0</v>
      </c>
      <c r="AX237" s="36">
        <v>0</v>
      </c>
      <c r="AY237" s="26">
        <v>0</v>
      </c>
      <c r="AZ237" s="26">
        <v>166.88</v>
      </c>
      <c r="BA237" s="27">
        <v>0</v>
      </c>
      <c r="BB237" s="36">
        <v>0</v>
      </c>
      <c r="BC237" s="26">
        <v>0</v>
      </c>
      <c r="BD237" s="26">
        <v>166.88</v>
      </c>
      <c r="BE237" s="27">
        <v>0</v>
      </c>
      <c r="BF237" s="36">
        <v>0</v>
      </c>
      <c r="BG237" s="26">
        <v>0</v>
      </c>
      <c r="BH237" s="26">
        <v>166.88</v>
      </c>
      <c r="BI237" s="27">
        <v>0</v>
      </c>
      <c r="BJ237" s="36">
        <v>0</v>
      </c>
      <c r="BK237" s="26">
        <v>0</v>
      </c>
      <c r="BL237" s="26">
        <v>166.88</v>
      </c>
      <c r="BM237" s="27">
        <v>0</v>
      </c>
      <c r="BN237" s="36">
        <v>0</v>
      </c>
      <c r="BO237" s="26">
        <v>0</v>
      </c>
      <c r="BP237" s="26">
        <v>166.88</v>
      </c>
      <c r="BQ237" s="27">
        <v>0</v>
      </c>
      <c r="BR237" s="36">
        <v>0</v>
      </c>
      <c r="BS237" s="26">
        <v>0</v>
      </c>
      <c r="BT237" s="26">
        <v>166.88</v>
      </c>
      <c r="BU237" s="27">
        <v>0</v>
      </c>
      <c r="BV237" s="36">
        <v>0</v>
      </c>
      <c r="BW237" s="26">
        <v>0</v>
      </c>
      <c r="BX237" s="26">
        <v>166.88</v>
      </c>
      <c r="BY237" s="27">
        <v>0</v>
      </c>
      <c r="BZ237" s="36">
        <v>0</v>
      </c>
      <c r="CA237" s="26">
        <v>0</v>
      </c>
      <c r="CB237" s="26">
        <v>166.88</v>
      </c>
      <c r="CC237" s="27">
        <v>0</v>
      </c>
      <c r="CD237" s="36">
        <v>0</v>
      </c>
      <c r="CE237" s="26">
        <v>0</v>
      </c>
      <c r="CF237" s="26">
        <v>166.88</v>
      </c>
      <c r="CG237" s="27">
        <v>0</v>
      </c>
      <c r="CH237" s="36">
        <v>0</v>
      </c>
      <c r="CI237" s="26">
        <v>0</v>
      </c>
      <c r="CJ237" s="26">
        <v>166.88</v>
      </c>
      <c r="CK237" s="27">
        <v>0</v>
      </c>
      <c r="CL237" s="36">
        <v>0</v>
      </c>
      <c r="CM237" s="26">
        <v>0</v>
      </c>
      <c r="CN237" s="26">
        <v>166.88</v>
      </c>
      <c r="CO237" s="27">
        <v>0</v>
      </c>
      <c r="CP237" s="36">
        <v>0</v>
      </c>
      <c r="CQ237" s="26">
        <v>0</v>
      </c>
      <c r="CR237" s="26">
        <v>166.88</v>
      </c>
      <c r="CS237" s="27">
        <v>0</v>
      </c>
      <c r="CT237" s="36">
        <v>0</v>
      </c>
      <c r="CU237" s="26">
        <v>0</v>
      </c>
      <c r="CV237" s="26">
        <v>166.88</v>
      </c>
      <c r="CW237" s="27">
        <v>0</v>
      </c>
      <c r="CX237" s="36">
        <v>0</v>
      </c>
      <c r="CY237" s="26">
        <v>0</v>
      </c>
      <c r="CZ237" s="26">
        <v>166.88</v>
      </c>
      <c r="DA237" s="27">
        <v>0</v>
      </c>
      <c r="DB237" s="36">
        <v>0</v>
      </c>
      <c r="DC237" s="26">
        <v>0</v>
      </c>
      <c r="DD237" s="26">
        <v>166.88</v>
      </c>
      <c r="DE237" s="27">
        <v>0</v>
      </c>
      <c r="DF237" s="36">
        <v>0</v>
      </c>
      <c r="DG237" s="26">
        <v>0</v>
      </c>
      <c r="DH237" s="26">
        <v>166.88</v>
      </c>
      <c r="DI237" s="27">
        <v>0</v>
      </c>
      <c r="DJ237" s="36">
        <v>0</v>
      </c>
      <c r="DK237" s="26">
        <v>0</v>
      </c>
      <c r="DL237" s="26">
        <v>166.88</v>
      </c>
      <c r="DM237" s="27">
        <v>0</v>
      </c>
      <c r="DN237" s="36">
        <v>0</v>
      </c>
      <c r="DO237" s="26">
        <v>0</v>
      </c>
      <c r="DP237" s="26">
        <v>166.88</v>
      </c>
      <c r="DQ237" s="27">
        <v>0</v>
      </c>
      <c r="DR237" s="36">
        <v>0</v>
      </c>
      <c r="DS237" s="26">
        <v>0</v>
      </c>
      <c r="DT237" s="26">
        <v>166.88</v>
      </c>
      <c r="DU237" s="27">
        <v>0</v>
      </c>
      <c r="DV237" s="36">
        <v>0</v>
      </c>
      <c r="DW237" s="26">
        <v>0</v>
      </c>
      <c r="DX237" s="26">
        <v>166.88</v>
      </c>
      <c r="DY237" s="27">
        <v>0</v>
      </c>
      <c r="DZ237" s="36">
        <v>0</v>
      </c>
      <c r="EA237" s="26">
        <v>0</v>
      </c>
      <c r="EB237" s="26">
        <v>166.88</v>
      </c>
      <c r="EC237" s="27">
        <v>0</v>
      </c>
      <c r="ED237" s="36">
        <v>0</v>
      </c>
      <c r="EE237" s="26">
        <v>0</v>
      </c>
      <c r="EF237" s="26">
        <v>166.88</v>
      </c>
      <c r="EG237" s="27">
        <v>0</v>
      </c>
      <c r="EH237" s="36">
        <v>0</v>
      </c>
      <c r="EI237" s="26">
        <v>0</v>
      </c>
      <c r="EJ237" s="26">
        <v>166.88</v>
      </c>
      <c r="EK237" s="27">
        <v>0</v>
      </c>
      <c r="EL237" s="36" cm="1">
        <f t="array" ref="EL237">+_xlfn.IFS(YEAR($A237)&gt;YEAR(EL$6),0,YEAR(EL$6)=YEAR($A237),13-MONTH($A237),AND(EK237&lt;$L237,YEAR(EL$6)=YEAR($B237)),IF(MONTH($B237)&lt;EK237/$M237,MONTH($B237),EK237/$M237),EK237&lt;$L237,EK237/$M237,YEAR(EL$6)=YEAR($B237),MONTH($B237),AND(YEAR(EL$6)&gt;YEAR($B237),NOT(ISBLANK($B237))),0,YEAR(EL$6)&gt;YEAR($A237),12,EL$6&lt;$A237,0,YEAR(EH$6)=YEAR($B237),0)</f>
        <v>0</v>
      </c>
      <c r="EM237" s="26">
        <f t="shared" si="26"/>
        <v>0</v>
      </c>
      <c r="EN237" s="26">
        <f t="shared" si="27"/>
        <v>166.88</v>
      </c>
      <c r="EO237" s="27">
        <f t="shared" si="28"/>
        <v>0</v>
      </c>
      <c r="EP237" s="28">
        <f t="shared" si="29"/>
        <v>0</v>
      </c>
      <c r="EQ237" s="34">
        <f t="shared" si="30"/>
        <v>0</v>
      </c>
      <c r="ES237" s="21">
        <f>IFERROR(IF(VLOOKUP(D237,'DIV CHANGE'!A:D,3,FALSE)="", E237, VLOOKUP(D237,'DIV CHANGE'!A:D,3,FALSE)), E237)</f>
        <v>9</v>
      </c>
      <c r="ET237" s="21" t="str">
        <f t="shared" si="31"/>
        <v>SAME</v>
      </c>
      <c r="EU237" s="24">
        <v>34092</v>
      </c>
    </row>
    <row r="238" spans="1:152" ht="12.75">
      <c r="A238" s="29">
        <v>34543</v>
      </c>
      <c r="B238" s="24"/>
      <c r="C238" s="35">
        <v>1</v>
      </c>
      <c r="D238" s="21" t="s">
        <v>488</v>
      </c>
      <c r="E238" s="21">
        <v>9</v>
      </c>
      <c r="F238" s="21" t="s">
        <v>486</v>
      </c>
      <c r="G238" s="21" t="s">
        <v>487</v>
      </c>
      <c r="H238" s="55">
        <v>365</v>
      </c>
      <c r="I238" s="22">
        <v>7</v>
      </c>
      <c r="J238" s="25">
        <v>0</v>
      </c>
      <c r="K238" s="25">
        <v>0</v>
      </c>
      <c r="L238" s="25">
        <f t="shared" si="24"/>
        <v>52.142857142857146</v>
      </c>
      <c r="M238" s="37">
        <f t="shared" si="25"/>
        <v>4.3452380952380958</v>
      </c>
      <c r="N238" s="36">
        <v>0</v>
      </c>
      <c r="O238" s="26">
        <v>0</v>
      </c>
      <c r="P238" s="26">
        <v>0</v>
      </c>
      <c r="Q238" s="27">
        <v>0</v>
      </c>
      <c r="R238" s="36">
        <v>6</v>
      </c>
      <c r="S238" s="26">
        <v>26.071428571428577</v>
      </c>
      <c r="T238" s="26">
        <v>26.071428571428577</v>
      </c>
      <c r="U238" s="27">
        <v>338.92857142857144</v>
      </c>
      <c r="V238" s="36">
        <v>12</v>
      </c>
      <c r="W238" s="26">
        <v>52.142857142857153</v>
      </c>
      <c r="X238" s="26">
        <v>78.214285714285722</v>
      </c>
      <c r="Y238" s="27">
        <v>286.78571428571428</v>
      </c>
      <c r="Z238" s="36">
        <v>12</v>
      </c>
      <c r="AA238" s="26">
        <v>52.142857142857153</v>
      </c>
      <c r="AB238" s="26">
        <v>130.35714285714289</v>
      </c>
      <c r="AC238" s="27">
        <v>234.64285714285711</v>
      </c>
      <c r="AD238" s="36">
        <v>12</v>
      </c>
      <c r="AE238" s="26">
        <v>52.142857142857153</v>
      </c>
      <c r="AF238" s="26">
        <v>182.50000000000006</v>
      </c>
      <c r="AG238" s="27">
        <v>182.49999999999994</v>
      </c>
      <c r="AH238" s="36">
        <v>12</v>
      </c>
      <c r="AI238" s="26">
        <v>52.142857142857153</v>
      </c>
      <c r="AJ238" s="26">
        <v>234.64285714285722</v>
      </c>
      <c r="AK238" s="27">
        <v>130.35714285714278</v>
      </c>
      <c r="AL238" s="36">
        <v>12</v>
      </c>
      <c r="AM238" s="26">
        <v>52.142857142857153</v>
      </c>
      <c r="AN238" s="26">
        <v>286.78571428571439</v>
      </c>
      <c r="AO238" s="27">
        <v>78.214285714285609</v>
      </c>
      <c r="AP238" s="36">
        <v>12</v>
      </c>
      <c r="AQ238" s="26">
        <v>52.142857142857153</v>
      </c>
      <c r="AR238" s="26">
        <v>338.92857142857156</v>
      </c>
      <c r="AS238" s="27">
        <v>26.071428571428442</v>
      </c>
      <c r="AT238" s="36">
        <v>5.9999999999999689</v>
      </c>
      <c r="AU238" s="26">
        <v>26.071428571428438</v>
      </c>
      <c r="AV238" s="26">
        <v>365</v>
      </c>
      <c r="AW238" s="27">
        <v>0</v>
      </c>
      <c r="AX238" s="36">
        <v>0</v>
      </c>
      <c r="AY238" s="26">
        <v>0</v>
      </c>
      <c r="AZ238" s="26">
        <v>365</v>
      </c>
      <c r="BA238" s="27">
        <v>0</v>
      </c>
      <c r="BB238" s="36">
        <v>0</v>
      </c>
      <c r="BC238" s="26">
        <v>0</v>
      </c>
      <c r="BD238" s="26">
        <v>365</v>
      </c>
      <c r="BE238" s="27">
        <v>0</v>
      </c>
      <c r="BF238" s="36">
        <v>0</v>
      </c>
      <c r="BG238" s="26">
        <v>0</v>
      </c>
      <c r="BH238" s="26">
        <v>365</v>
      </c>
      <c r="BI238" s="27">
        <v>0</v>
      </c>
      <c r="BJ238" s="36">
        <v>0</v>
      </c>
      <c r="BK238" s="26">
        <v>0</v>
      </c>
      <c r="BL238" s="26">
        <v>365</v>
      </c>
      <c r="BM238" s="27">
        <v>0</v>
      </c>
      <c r="BN238" s="36">
        <v>0</v>
      </c>
      <c r="BO238" s="26">
        <v>0</v>
      </c>
      <c r="BP238" s="26">
        <v>365</v>
      </c>
      <c r="BQ238" s="27">
        <v>0</v>
      </c>
      <c r="BR238" s="36">
        <v>0</v>
      </c>
      <c r="BS238" s="26">
        <v>0</v>
      </c>
      <c r="BT238" s="26">
        <v>365</v>
      </c>
      <c r="BU238" s="27">
        <v>0</v>
      </c>
      <c r="BV238" s="36">
        <v>0</v>
      </c>
      <c r="BW238" s="26">
        <v>0</v>
      </c>
      <c r="BX238" s="26">
        <v>365</v>
      </c>
      <c r="BY238" s="27">
        <v>0</v>
      </c>
      <c r="BZ238" s="36">
        <v>0</v>
      </c>
      <c r="CA238" s="26">
        <v>0</v>
      </c>
      <c r="CB238" s="26">
        <v>365</v>
      </c>
      <c r="CC238" s="27">
        <v>0</v>
      </c>
      <c r="CD238" s="36">
        <v>0</v>
      </c>
      <c r="CE238" s="26">
        <v>0</v>
      </c>
      <c r="CF238" s="26">
        <v>365</v>
      </c>
      <c r="CG238" s="27">
        <v>0</v>
      </c>
      <c r="CH238" s="36">
        <v>0</v>
      </c>
      <c r="CI238" s="26">
        <v>0</v>
      </c>
      <c r="CJ238" s="26">
        <v>365</v>
      </c>
      <c r="CK238" s="27">
        <v>0</v>
      </c>
      <c r="CL238" s="36">
        <v>0</v>
      </c>
      <c r="CM238" s="26">
        <v>0</v>
      </c>
      <c r="CN238" s="26">
        <v>365</v>
      </c>
      <c r="CO238" s="27">
        <v>0</v>
      </c>
      <c r="CP238" s="36">
        <v>0</v>
      </c>
      <c r="CQ238" s="26">
        <v>0</v>
      </c>
      <c r="CR238" s="26">
        <v>365</v>
      </c>
      <c r="CS238" s="27">
        <v>0</v>
      </c>
      <c r="CT238" s="36">
        <v>0</v>
      </c>
      <c r="CU238" s="26">
        <v>0</v>
      </c>
      <c r="CV238" s="26">
        <v>365</v>
      </c>
      <c r="CW238" s="27">
        <v>0</v>
      </c>
      <c r="CX238" s="36">
        <v>0</v>
      </c>
      <c r="CY238" s="26">
        <v>0</v>
      </c>
      <c r="CZ238" s="26">
        <v>365</v>
      </c>
      <c r="DA238" s="27">
        <v>0</v>
      </c>
      <c r="DB238" s="36">
        <v>0</v>
      </c>
      <c r="DC238" s="26">
        <v>0</v>
      </c>
      <c r="DD238" s="26">
        <v>365</v>
      </c>
      <c r="DE238" s="27">
        <v>0</v>
      </c>
      <c r="DF238" s="36">
        <v>0</v>
      </c>
      <c r="DG238" s="26">
        <v>0</v>
      </c>
      <c r="DH238" s="26">
        <v>365</v>
      </c>
      <c r="DI238" s="27">
        <v>0</v>
      </c>
      <c r="DJ238" s="36">
        <v>0</v>
      </c>
      <c r="DK238" s="26">
        <v>0</v>
      </c>
      <c r="DL238" s="26">
        <v>365</v>
      </c>
      <c r="DM238" s="27">
        <v>0</v>
      </c>
      <c r="DN238" s="36">
        <v>0</v>
      </c>
      <c r="DO238" s="26">
        <v>0</v>
      </c>
      <c r="DP238" s="26">
        <v>365</v>
      </c>
      <c r="DQ238" s="27">
        <v>0</v>
      </c>
      <c r="DR238" s="36">
        <v>0</v>
      </c>
      <c r="DS238" s="26">
        <v>0</v>
      </c>
      <c r="DT238" s="26">
        <v>365</v>
      </c>
      <c r="DU238" s="27">
        <v>0</v>
      </c>
      <c r="DV238" s="36">
        <v>0</v>
      </c>
      <c r="DW238" s="26">
        <v>0</v>
      </c>
      <c r="DX238" s="26">
        <v>365</v>
      </c>
      <c r="DY238" s="27">
        <v>0</v>
      </c>
      <c r="DZ238" s="36">
        <v>0</v>
      </c>
      <c r="EA238" s="26">
        <v>0</v>
      </c>
      <c r="EB238" s="26">
        <v>365</v>
      </c>
      <c r="EC238" s="27">
        <v>0</v>
      </c>
      <c r="ED238" s="36">
        <v>0</v>
      </c>
      <c r="EE238" s="26">
        <v>0</v>
      </c>
      <c r="EF238" s="26">
        <v>365</v>
      </c>
      <c r="EG238" s="27">
        <v>0</v>
      </c>
      <c r="EH238" s="36">
        <v>0</v>
      </c>
      <c r="EI238" s="26">
        <v>0</v>
      </c>
      <c r="EJ238" s="26">
        <v>365</v>
      </c>
      <c r="EK238" s="27">
        <v>0</v>
      </c>
      <c r="EL238" s="36" cm="1">
        <f t="array" ref="EL238">+_xlfn.IFS(YEAR($A238)&gt;YEAR(EL$6),0,YEAR(EL$6)=YEAR($A238),13-MONTH($A238),AND(EK238&lt;$L238,YEAR(EL$6)=YEAR($B238)),IF(MONTH($B238)&lt;EK238/$M238,MONTH($B238),EK238/$M238),EK238&lt;$L238,EK238/$M238,YEAR(EL$6)=YEAR($B238),MONTH($B238),AND(YEAR(EL$6)&gt;YEAR($B238),NOT(ISBLANK($B238))),0,YEAR(EL$6)&gt;YEAR($A238),12,EL$6&lt;$A238,0,YEAR(EH$6)=YEAR($B238),0)</f>
        <v>0</v>
      </c>
      <c r="EM238" s="26">
        <f t="shared" si="26"/>
        <v>0</v>
      </c>
      <c r="EN238" s="26">
        <f t="shared" si="27"/>
        <v>365</v>
      </c>
      <c r="EO238" s="27">
        <f t="shared" si="28"/>
        <v>0</v>
      </c>
      <c r="EP238" s="28">
        <f t="shared" si="29"/>
        <v>0</v>
      </c>
      <c r="EQ238" s="34">
        <f t="shared" si="30"/>
        <v>0</v>
      </c>
      <c r="ES238" s="21">
        <f>IFERROR(IF(VLOOKUP(D238,'DIV CHANGE'!A:D,3,FALSE)="", E238, VLOOKUP(D238,'DIV CHANGE'!A:D,3,FALSE)), E238)</f>
        <v>9</v>
      </c>
      <c r="ET238" s="21" t="str">
        <f t="shared" si="31"/>
        <v>SAME</v>
      </c>
      <c r="EU238" s="24">
        <v>34543</v>
      </c>
    </row>
    <row r="239" spans="1:152" ht="12.75">
      <c r="A239" s="29">
        <v>34495</v>
      </c>
      <c r="B239" s="24"/>
      <c r="C239" s="35">
        <v>2</v>
      </c>
      <c r="D239" s="21" t="s">
        <v>489</v>
      </c>
      <c r="E239" s="21">
        <v>9</v>
      </c>
      <c r="F239" s="21" t="s">
        <v>486</v>
      </c>
      <c r="G239" s="21" t="s">
        <v>490</v>
      </c>
      <c r="H239" s="55">
        <v>445.36</v>
      </c>
      <c r="I239" s="22">
        <v>7</v>
      </c>
      <c r="J239" s="25">
        <v>0</v>
      </c>
      <c r="K239" s="25">
        <v>0</v>
      </c>
      <c r="L239" s="25">
        <f t="shared" si="24"/>
        <v>63.622857142857143</v>
      </c>
      <c r="M239" s="37">
        <f t="shared" si="25"/>
        <v>5.3019047619047619</v>
      </c>
      <c r="N239" s="36">
        <v>0</v>
      </c>
      <c r="O239" s="26">
        <v>0</v>
      </c>
      <c r="P239" s="26">
        <v>0</v>
      </c>
      <c r="Q239" s="27">
        <v>0</v>
      </c>
      <c r="R239" s="36">
        <v>7</v>
      </c>
      <c r="S239" s="26">
        <v>37.11333333333333</v>
      </c>
      <c r="T239" s="26">
        <v>37.11333333333333</v>
      </c>
      <c r="U239" s="27">
        <v>408.24666666666667</v>
      </c>
      <c r="V239" s="36">
        <v>12</v>
      </c>
      <c r="W239" s="26">
        <v>63.622857142857143</v>
      </c>
      <c r="X239" s="26">
        <v>100.73619047619047</v>
      </c>
      <c r="Y239" s="27">
        <v>344.62380952380954</v>
      </c>
      <c r="Z239" s="36">
        <v>12</v>
      </c>
      <c r="AA239" s="26">
        <v>63.622857142857143</v>
      </c>
      <c r="AB239" s="26">
        <v>164.3590476190476</v>
      </c>
      <c r="AC239" s="27">
        <v>281.00095238095241</v>
      </c>
      <c r="AD239" s="36">
        <v>12</v>
      </c>
      <c r="AE239" s="26">
        <v>63.622857142857143</v>
      </c>
      <c r="AF239" s="26">
        <v>227.98190476190473</v>
      </c>
      <c r="AG239" s="27">
        <v>217.37809523809528</v>
      </c>
      <c r="AH239" s="36">
        <v>12</v>
      </c>
      <c r="AI239" s="26">
        <v>63.622857142857143</v>
      </c>
      <c r="AJ239" s="26">
        <v>291.60476190476186</v>
      </c>
      <c r="AK239" s="27">
        <v>153.75523809523816</v>
      </c>
      <c r="AL239" s="36">
        <v>12</v>
      </c>
      <c r="AM239" s="26">
        <v>63.622857142857143</v>
      </c>
      <c r="AN239" s="26">
        <v>355.22761904761899</v>
      </c>
      <c r="AO239" s="27">
        <v>90.132380952381027</v>
      </c>
      <c r="AP239" s="36">
        <v>12</v>
      </c>
      <c r="AQ239" s="26">
        <v>63.622857142857143</v>
      </c>
      <c r="AR239" s="26">
        <v>418.85047619047612</v>
      </c>
      <c r="AS239" s="27">
        <v>26.509523809523898</v>
      </c>
      <c r="AT239" s="36">
        <v>5.0000000000000169</v>
      </c>
      <c r="AU239" s="26">
        <v>26.509523809523898</v>
      </c>
      <c r="AV239" s="26">
        <v>445.36</v>
      </c>
      <c r="AW239" s="27">
        <v>0</v>
      </c>
      <c r="AX239" s="36">
        <v>0</v>
      </c>
      <c r="AY239" s="26">
        <v>0</v>
      </c>
      <c r="AZ239" s="26">
        <v>445.36</v>
      </c>
      <c r="BA239" s="27">
        <v>0</v>
      </c>
      <c r="BB239" s="36">
        <v>0</v>
      </c>
      <c r="BC239" s="26">
        <v>0</v>
      </c>
      <c r="BD239" s="26">
        <v>445.36</v>
      </c>
      <c r="BE239" s="27">
        <v>0</v>
      </c>
      <c r="BF239" s="36">
        <v>0</v>
      </c>
      <c r="BG239" s="26">
        <v>0</v>
      </c>
      <c r="BH239" s="26">
        <v>445.36</v>
      </c>
      <c r="BI239" s="27">
        <v>0</v>
      </c>
      <c r="BJ239" s="36">
        <v>0</v>
      </c>
      <c r="BK239" s="26">
        <v>0</v>
      </c>
      <c r="BL239" s="26">
        <v>445.36</v>
      </c>
      <c r="BM239" s="27">
        <v>0</v>
      </c>
      <c r="BN239" s="36">
        <v>0</v>
      </c>
      <c r="BO239" s="26">
        <v>0</v>
      </c>
      <c r="BP239" s="26">
        <v>445.36</v>
      </c>
      <c r="BQ239" s="27">
        <v>0</v>
      </c>
      <c r="BR239" s="36">
        <v>0</v>
      </c>
      <c r="BS239" s="26">
        <v>0</v>
      </c>
      <c r="BT239" s="26">
        <v>445.36</v>
      </c>
      <c r="BU239" s="27">
        <v>0</v>
      </c>
      <c r="BV239" s="36">
        <v>0</v>
      </c>
      <c r="BW239" s="26">
        <v>0</v>
      </c>
      <c r="BX239" s="26">
        <v>445.36</v>
      </c>
      <c r="BY239" s="27">
        <v>0</v>
      </c>
      <c r="BZ239" s="36">
        <v>0</v>
      </c>
      <c r="CA239" s="26">
        <v>0</v>
      </c>
      <c r="CB239" s="26">
        <v>445.36</v>
      </c>
      <c r="CC239" s="27">
        <v>0</v>
      </c>
      <c r="CD239" s="36">
        <v>0</v>
      </c>
      <c r="CE239" s="26">
        <v>0</v>
      </c>
      <c r="CF239" s="26">
        <v>445.36</v>
      </c>
      <c r="CG239" s="27">
        <v>0</v>
      </c>
      <c r="CH239" s="36">
        <v>0</v>
      </c>
      <c r="CI239" s="26">
        <v>0</v>
      </c>
      <c r="CJ239" s="26">
        <v>445.36</v>
      </c>
      <c r="CK239" s="27">
        <v>0</v>
      </c>
      <c r="CL239" s="36">
        <v>0</v>
      </c>
      <c r="CM239" s="26">
        <v>0</v>
      </c>
      <c r="CN239" s="26">
        <v>445.36</v>
      </c>
      <c r="CO239" s="27">
        <v>0</v>
      </c>
      <c r="CP239" s="36">
        <v>0</v>
      </c>
      <c r="CQ239" s="26">
        <v>0</v>
      </c>
      <c r="CR239" s="26">
        <v>445.36</v>
      </c>
      <c r="CS239" s="27">
        <v>0</v>
      </c>
      <c r="CT239" s="36">
        <v>0</v>
      </c>
      <c r="CU239" s="26">
        <v>0</v>
      </c>
      <c r="CV239" s="26">
        <v>445.36</v>
      </c>
      <c r="CW239" s="27">
        <v>0</v>
      </c>
      <c r="CX239" s="36">
        <v>0</v>
      </c>
      <c r="CY239" s="26">
        <v>0</v>
      </c>
      <c r="CZ239" s="26">
        <v>445.36</v>
      </c>
      <c r="DA239" s="27">
        <v>0</v>
      </c>
      <c r="DB239" s="36">
        <v>0</v>
      </c>
      <c r="DC239" s="26">
        <v>0</v>
      </c>
      <c r="DD239" s="26">
        <v>445.36</v>
      </c>
      <c r="DE239" s="27">
        <v>0</v>
      </c>
      <c r="DF239" s="36">
        <v>0</v>
      </c>
      <c r="DG239" s="26">
        <v>0</v>
      </c>
      <c r="DH239" s="26">
        <v>445.36</v>
      </c>
      <c r="DI239" s="27">
        <v>0</v>
      </c>
      <c r="DJ239" s="36">
        <v>0</v>
      </c>
      <c r="DK239" s="26">
        <v>0</v>
      </c>
      <c r="DL239" s="26">
        <v>445.36</v>
      </c>
      <c r="DM239" s="27">
        <v>0</v>
      </c>
      <c r="DN239" s="36">
        <v>0</v>
      </c>
      <c r="DO239" s="26">
        <v>0</v>
      </c>
      <c r="DP239" s="26">
        <v>445.36</v>
      </c>
      <c r="DQ239" s="27">
        <v>0</v>
      </c>
      <c r="DR239" s="36">
        <v>0</v>
      </c>
      <c r="DS239" s="26">
        <v>0</v>
      </c>
      <c r="DT239" s="26">
        <v>445.36</v>
      </c>
      <c r="DU239" s="27">
        <v>0</v>
      </c>
      <c r="DV239" s="36">
        <v>0</v>
      </c>
      <c r="DW239" s="26">
        <v>0</v>
      </c>
      <c r="DX239" s="26">
        <v>445.36</v>
      </c>
      <c r="DY239" s="27">
        <v>0</v>
      </c>
      <c r="DZ239" s="36">
        <v>0</v>
      </c>
      <c r="EA239" s="26">
        <v>0</v>
      </c>
      <c r="EB239" s="26">
        <v>445.36</v>
      </c>
      <c r="EC239" s="27">
        <v>0</v>
      </c>
      <c r="ED239" s="36">
        <v>0</v>
      </c>
      <c r="EE239" s="26">
        <v>0</v>
      </c>
      <c r="EF239" s="26">
        <v>445.36</v>
      </c>
      <c r="EG239" s="27">
        <v>0</v>
      </c>
      <c r="EH239" s="36">
        <v>0</v>
      </c>
      <c r="EI239" s="26">
        <v>0</v>
      </c>
      <c r="EJ239" s="26">
        <v>445.36</v>
      </c>
      <c r="EK239" s="27">
        <v>0</v>
      </c>
      <c r="EL239" s="36" cm="1">
        <f t="array" ref="EL239">+_xlfn.IFS(YEAR($A239)&gt;YEAR(EL$6),0,YEAR(EL$6)=YEAR($A239),13-MONTH($A239),AND(EK239&lt;$L239,YEAR(EL$6)=YEAR($B239)),IF(MONTH($B239)&lt;EK239/$M239,MONTH($B239),EK239/$M239),EK239&lt;$L239,EK239/$M239,YEAR(EL$6)=YEAR($B239),MONTH($B239),AND(YEAR(EL$6)&gt;YEAR($B239),NOT(ISBLANK($B239))),0,YEAR(EL$6)&gt;YEAR($A239),12,EL$6&lt;$A239,0,YEAR(EH$6)=YEAR($B239),0)</f>
        <v>0</v>
      </c>
      <c r="EM239" s="26">
        <f t="shared" si="26"/>
        <v>0</v>
      </c>
      <c r="EN239" s="26">
        <f t="shared" si="27"/>
        <v>445.36</v>
      </c>
      <c r="EO239" s="27">
        <f t="shared" si="28"/>
        <v>0</v>
      </c>
      <c r="EP239" s="28">
        <f t="shared" si="29"/>
        <v>0</v>
      </c>
      <c r="EQ239" s="34">
        <f t="shared" si="30"/>
        <v>0</v>
      </c>
      <c r="ES239" s="21">
        <f>IFERROR(IF(VLOOKUP(D239,'DIV CHANGE'!A:D,3,FALSE)="", E239, VLOOKUP(D239,'DIV CHANGE'!A:D,3,FALSE)), E239)</f>
        <v>9</v>
      </c>
      <c r="ET239" s="21" t="str">
        <f t="shared" si="31"/>
        <v>SAME</v>
      </c>
      <c r="EU239" s="24">
        <v>34495</v>
      </c>
    </row>
    <row r="240" spans="1:152" ht="12.75">
      <c r="A240" s="29">
        <v>35317</v>
      </c>
      <c r="B240" s="24"/>
      <c r="C240" s="35">
        <v>3</v>
      </c>
      <c r="D240" s="21" t="s">
        <v>491</v>
      </c>
      <c r="E240" s="21">
        <v>9</v>
      </c>
      <c r="F240" s="21" t="s">
        <v>486</v>
      </c>
      <c r="G240" s="21" t="s">
        <v>487</v>
      </c>
      <c r="H240" s="55">
        <v>262.5</v>
      </c>
      <c r="I240" s="22">
        <v>7</v>
      </c>
      <c r="J240" s="25">
        <v>0</v>
      </c>
      <c r="K240" s="25">
        <v>0</v>
      </c>
      <c r="L240" s="25">
        <f t="shared" si="24"/>
        <v>37.5</v>
      </c>
      <c r="M240" s="37">
        <f t="shared" si="25"/>
        <v>3.125</v>
      </c>
      <c r="N240" s="36">
        <v>0</v>
      </c>
      <c r="O240" s="26">
        <v>0</v>
      </c>
      <c r="P240" s="26">
        <v>0</v>
      </c>
      <c r="Q240" s="27">
        <v>0</v>
      </c>
      <c r="R240" s="36">
        <v>0</v>
      </c>
      <c r="S240" s="26">
        <v>0</v>
      </c>
      <c r="T240" s="26">
        <v>0</v>
      </c>
      <c r="U240" s="27">
        <v>0</v>
      </c>
      <c r="V240" s="36">
        <v>0</v>
      </c>
      <c r="W240" s="26">
        <v>0</v>
      </c>
      <c r="X240" s="26">
        <v>0</v>
      </c>
      <c r="Y240" s="27">
        <v>0</v>
      </c>
      <c r="Z240" s="36">
        <v>4</v>
      </c>
      <c r="AA240" s="26">
        <v>12.5</v>
      </c>
      <c r="AB240" s="26">
        <v>12.5</v>
      </c>
      <c r="AC240" s="27">
        <v>250</v>
      </c>
      <c r="AD240" s="36">
        <v>12</v>
      </c>
      <c r="AE240" s="26">
        <v>37.5</v>
      </c>
      <c r="AF240" s="26">
        <v>50</v>
      </c>
      <c r="AG240" s="27">
        <v>212.5</v>
      </c>
      <c r="AH240" s="36">
        <v>12</v>
      </c>
      <c r="AI240" s="26">
        <v>37.5</v>
      </c>
      <c r="AJ240" s="26">
        <v>87.5</v>
      </c>
      <c r="AK240" s="27">
        <v>175</v>
      </c>
      <c r="AL240" s="36">
        <v>12</v>
      </c>
      <c r="AM240" s="26">
        <v>37.5</v>
      </c>
      <c r="AN240" s="26">
        <v>125</v>
      </c>
      <c r="AO240" s="27">
        <v>137.5</v>
      </c>
      <c r="AP240" s="36">
        <v>12</v>
      </c>
      <c r="AQ240" s="26">
        <v>37.5</v>
      </c>
      <c r="AR240" s="26">
        <v>162.5</v>
      </c>
      <c r="AS240" s="27">
        <v>100</v>
      </c>
      <c r="AT240" s="36">
        <v>12</v>
      </c>
      <c r="AU240" s="26">
        <v>37.5</v>
      </c>
      <c r="AV240" s="26">
        <v>200</v>
      </c>
      <c r="AW240" s="27">
        <v>62.5</v>
      </c>
      <c r="AX240" s="36">
        <v>12</v>
      </c>
      <c r="AY240" s="26">
        <v>37.5</v>
      </c>
      <c r="AZ240" s="26">
        <v>237.5</v>
      </c>
      <c r="BA240" s="27">
        <v>25</v>
      </c>
      <c r="BB240" s="36">
        <v>8</v>
      </c>
      <c r="BC240" s="26">
        <v>25</v>
      </c>
      <c r="BD240" s="26">
        <v>262.5</v>
      </c>
      <c r="BE240" s="27">
        <v>0</v>
      </c>
      <c r="BF240" s="36">
        <v>0</v>
      </c>
      <c r="BG240" s="26">
        <v>0</v>
      </c>
      <c r="BH240" s="26">
        <v>262.5</v>
      </c>
      <c r="BI240" s="27">
        <v>0</v>
      </c>
      <c r="BJ240" s="36">
        <v>0</v>
      </c>
      <c r="BK240" s="26">
        <v>0</v>
      </c>
      <c r="BL240" s="26">
        <v>262.5</v>
      </c>
      <c r="BM240" s="27">
        <v>0</v>
      </c>
      <c r="BN240" s="36">
        <v>0</v>
      </c>
      <c r="BO240" s="26">
        <v>0</v>
      </c>
      <c r="BP240" s="26">
        <v>262.5</v>
      </c>
      <c r="BQ240" s="27">
        <v>0</v>
      </c>
      <c r="BR240" s="36">
        <v>0</v>
      </c>
      <c r="BS240" s="26">
        <v>0</v>
      </c>
      <c r="BT240" s="26">
        <v>262.5</v>
      </c>
      <c r="BU240" s="27">
        <v>0</v>
      </c>
      <c r="BV240" s="36">
        <v>0</v>
      </c>
      <c r="BW240" s="26">
        <v>0</v>
      </c>
      <c r="BX240" s="26">
        <v>262.5</v>
      </c>
      <c r="BY240" s="27">
        <v>0</v>
      </c>
      <c r="BZ240" s="36">
        <v>0</v>
      </c>
      <c r="CA240" s="26">
        <v>0</v>
      </c>
      <c r="CB240" s="26">
        <v>262.5</v>
      </c>
      <c r="CC240" s="27">
        <v>0</v>
      </c>
      <c r="CD240" s="36">
        <v>0</v>
      </c>
      <c r="CE240" s="26">
        <v>0</v>
      </c>
      <c r="CF240" s="26">
        <v>262.5</v>
      </c>
      <c r="CG240" s="27">
        <v>0</v>
      </c>
      <c r="CH240" s="36">
        <v>0</v>
      </c>
      <c r="CI240" s="26">
        <v>0</v>
      </c>
      <c r="CJ240" s="26">
        <v>262.5</v>
      </c>
      <c r="CK240" s="27">
        <v>0</v>
      </c>
      <c r="CL240" s="36">
        <v>0</v>
      </c>
      <c r="CM240" s="26">
        <v>0</v>
      </c>
      <c r="CN240" s="26">
        <v>262.5</v>
      </c>
      <c r="CO240" s="27">
        <v>0</v>
      </c>
      <c r="CP240" s="36">
        <v>0</v>
      </c>
      <c r="CQ240" s="26">
        <v>0</v>
      </c>
      <c r="CR240" s="26">
        <v>262.5</v>
      </c>
      <c r="CS240" s="27">
        <v>0</v>
      </c>
      <c r="CT240" s="36">
        <v>0</v>
      </c>
      <c r="CU240" s="26">
        <v>0</v>
      </c>
      <c r="CV240" s="26">
        <v>262.5</v>
      </c>
      <c r="CW240" s="27">
        <v>0</v>
      </c>
      <c r="CX240" s="36">
        <v>0</v>
      </c>
      <c r="CY240" s="26">
        <v>0</v>
      </c>
      <c r="CZ240" s="26">
        <v>262.5</v>
      </c>
      <c r="DA240" s="27">
        <v>0</v>
      </c>
      <c r="DB240" s="36">
        <v>0</v>
      </c>
      <c r="DC240" s="26">
        <v>0</v>
      </c>
      <c r="DD240" s="26">
        <v>262.5</v>
      </c>
      <c r="DE240" s="27">
        <v>0</v>
      </c>
      <c r="DF240" s="36">
        <v>0</v>
      </c>
      <c r="DG240" s="26">
        <v>0</v>
      </c>
      <c r="DH240" s="26">
        <v>262.5</v>
      </c>
      <c r="DI240" s="27">
        <v>0</v>
      </c>
      <c r="DJ240" s="36">
        <v>0</v>
      </c>
      <c r="DK240" s="26">
        <v>0</v>
      </c>
      <c r="DL240" s="26">
        <v>262.5</v>
      </c>
      <c r="DM240" s="27">
        <v>0</v>
      </c>
      <c r="DN240" s="36">
        <v>0</v>
      </c>
      <c r="DO240" s="26">
        <v>0</v>
      </c>
      <c r="DP240" s="26">
        <v>262.5</v>
      </c>
      <c r="DQ240" s="27">
        <v>0</v>
      </c>
      <c r="DR240" s="36">
        <v>0</v>
      </c>
      <c r="DS240" s="26">
        <v>0</v>
      </c>
      <c r="DT240" s="26">
        <v>262.5</v>
      </c>
      <c r="DU240" s="27">
        <v>0</v>
      </c>
      <c r="DV240" s="36">
        <v>0</v>
      </c>
      <c r="DW240" s="26">
        <v>0</v>
      </c>
      <c r="DX240" s="26">
        <v>262.5</v>
      </c>
      <c r="DY240" s="27">
        <v>0</v>
      </c>
      <c r="DZ240" s="36">
        <v>0</v>
      </c>
      <c r="EA240" s="26">
        <v>0</v>
      </c>
      <c r="EB240" s="26">
        <v>262.5</v>
      </c>
      <c r="EC240" s="27">
        <v>0</v>
      </c>
      <c r="ED240" s="36">
        <v>0</v>
      </c>
      <c r="EE240" s="26">
        <v>0</v>
      </c>
      <c r="EF240" s="26">
        <v>262.5</v>
      </c>
      <c r="EG240" s="27">
        <v>0</v>
      </c>
      <c r="EH240" s="36">
        <v>0</v>
      </c>
      <c r="EI240" s="26">
        <v>0</v>
      </c>
      <c r="EJ240" s="26">
        <v>262.5</v>
      </c>
      <c r="EK240" s="27">
        <v>0</v>
      </c>
      <c r="EL240" s="36" cm="1">
        <f t="array" ref="EL240">+_xlfn.IFS(YEAR($A240)&gt;YEAR(EL$6),0,YEAR(EL$6)=YEAR($A240),13-MONTH($A240),AND(EK240&lt;$L240,YEAR(EL$6)=YEAR($B240)),IF(MONTH($B240)&lt;EK240/$M240,MONTH($B240),EK240/$M240),EK240&lt;$L240,EK240/$M240,YEAR(EL$6)=YEAR($B240),MONTH($B240),AND(YEAR(EL$6)&gt;YEAR($B240),NOT(ISBLANK($B240))),0,YEAR(EL$6)&gt;YEAR($A240),12,EL$6&lt;$A240,0,YEAR(EH$6)=YEAR($B240),0)</f>
        <v>0</v>
      </c>
      <c r="EM240" s="26">
        <f t="shared" si="26"/>
        <v>0</v>
      </c>
      <c r="EN240" s="26">
        <f t="shared" si="27"/>
        <v>262.5</v>
      </c>
      <c r="EO240" s="27">
        <f t="shared" si="28"/>
        <v>0</v>
      </c>
      <c r="EP240" s="28">
        <f t="shared" si="29"/>
        <v>0</v>
      </c>
      <c r="EQ240" s="34">
        <f t="shared" si="30"/>
        <v>0</v>
      </c>
      <c r="ES240" s="21">
        <f>IFERROR(IF(VLOOKUP(D240,'DIV CHANGE'!A:D,3,FALSE)="", E240, VLOOKUP(D240,'DIV CHANGE'!A:D,3,FALSE)), E240)</f>
        <v>9</v>
      </c>
      <c r="ET240" s="21" t="str">
        <f t="shared" si="31"/>
        <v>SAME</v>
      </c>
      <c r="EU240" s="24">
        <v>35317</v>
      </c>
    </row>
    <row r="241" spans="1:151" ht="12.75">
      <c r="A241" s="29">
        <v>36862</v>
      </c>
      <c r="B241" s="24"/>
      <c r="C241" s="35">
        <v>16</v>
      </c>
      <c r="D241" s="21" t="s">
        <v>492</v>
      </c>
      <c r="E241" s="21">
        <v>9</v>
      </c>
      <c r="F241" s="21" t="s">
        <v>285</v>
      </c>
      <c r="G241" s="21" t="s">
        <v>493</v>
      </c>
      <c r="H241" s="23">
        <v>4318.5</v>
      </c>
      <c r="I241" s="22">
        <v>7</v>
      </c>
      <c r="J241" s="25">
        <v>0</v>
      </c>
      <c r="K241" s="25">
        <v>0</v>
      </c>
      <c r="L241" s="25">
        <f t="shared" si="24"/>
        <v>616.92857142857144</v>
      </c>
      <c r="M241" s="37">
        <f t="shared" si="25"/>
        <v>51.410714285714285</v>
      </c>
      <c r="N241" s="36">
        <v>0</v>
      </c>
      <c r="O241" s="26">
        <v>0</v>
      </c>
      <c r="P241" s="26">
        <v>0</v>
      </c>
      <c r="Q241" s="27">
        <v>0</v>
      </c>
      <c r="R241" s="36">
        <v>0</v>
      </c>
      <c r="S241" s="26">
        <v>0</v>
      </c>
      <c r="T241" s="26">
        <v>0</v>
      </c>
      <c r="U241" s="27">
        <v>0</v>
      </c>
      <c r="V241" s="36">
        <v>0</v>
      </c>
      <c r="W241" s="26">
        <v>0</v>
      </c>
      <c r="X241" s="26">
        <v>0</v>
      </c>
      <c r="Y241" s="27">
        <v>0</v>
      </c>
      <c r="Z241" s="36">
        <v>0</v>
      </c>
      <c r="AA241" s="26">
        <v>0</v>
      </c>
      <c r="AB241" s="26">
        <v>0</v>
      </c>
      <c r="AC241" s="27">
        <v>0</v>
      </c>
      <c r="AD241" s="36">
        <v>0</v>
      </c>
      <c r="AE241" s="26">
        <v>0</v>
      </c>
      <c r="AF241" s="26">
        <v>0</v>
      </c>
      <c r="AG241" s="27">
        <v>0</v>
      </c>
      <c r="AH241" s="36">
        <v>0</v>
      </c>
      <c r="AI241" s="26">
        <v>0</v>
      </c>
      <c r="AJ241" s="26">
        <v>0</v>
      </c>
      <c r="AK241" s="27">
        <v>0</v>
      </c>
      <c r="AL241" s="36">
        <v>0</v>
      </c>
      <c r="AM241" s="26">
        <v>0</v>
      </c>
      <c r="AN241" s="26">
        <v>0</v>
      </c>
      <c r="AO241" s="27">
        <v>0</v>
      </c>
      <c r="AP241" s="36">
        <v>1</v>
      </c>
      <c r="AQ241" s="26">
        <v>51.410714285714285</v>
      </c>
      <c r="AR241" s="26">
        <v>51.410714285714285</v>
      </c>
      <c r="AS241" s="27">
        <v>4267.0892857142853</v>
      </c>
      <c r="AT241" s="36">
        <v>12</v>
      </c>
      <c r="AU241" s="26">
        <v>616.92857142857144</v>
      </c>
      <c r="AV241" s="26">
        <v>668.33928571428578</v>
      </c>
      <c r="AW241" s="27">
        <v>3650.1607142857142</v>
      </c>
      <c r="AX241" s="36">
        <v>12</v>
      </c>
      <c r="AY241" s="26">
        <v>616.92857142857144</v>
      </c>
      <c r="AZ241" s="26">
        <v>1285.2678571428573</v>
      </c>
      <c r="BA241" s="27">
        <v>3033.2321428571427</v>
      </c>
      <c r="BB241" s="36">
        <v>12</v>
      </c>
      <c r="BC241" s="26">
        <v>616.92857142857144</v>
      </c>
      <c r="BD241" s="26">
        <v>1902.1964285714289</v>
      </c>
      <c r="BE241" s="27">
        <v>2416.3035714285711</v>
      </c>
      <c r="BF241" s="36">
        <v>12</v>
      </c>
      <c r="BG241" s="26">
        <v>616.92857142857144</v>
      </c>
      <c r="BH241" s="26">
        <v>2519.1250000000005</v>
      </c>
      <c r="BI241" s="27">
        <v>1799.3749999999995</v>
      </c>
      <c r="BJ241" s="36">
        <v>12</v>
      </c>
      <c r="BK241" s="26">
        <v>616.92857142857144</v>
      </c>
      <c r="BL241" s="26">
        <v>3136.053571428572</v>
      </c>
      <c r="BM241" s="27">
        <v>1182.446428571428</v>
      </c>
      <c r="BN241" s="36">
        <v>12</v>
      </c>
      <c r="BO241" s="26">
        <v>616.92857142857144</v>
      </c>
      <c r="BP241" s="26">
        <v>3752.9821428571436</v>
      </c>
      <c r="BQ241" s="27">
        <v>565.51785714285643</v>
      </c>
      <c r="BR241" s="36">
        <v>10.999999999999986</v>
      </c>
      <c r="BS241" s="26">
        <v>565.51785714285643</v>
      </c>
      <c r="BT241" s="26">
        <v>4318.5</v>
      </c>
      <c r="BU241" s="27">
        <v>0</v>
      </c>
      <c r="BV241" s="36">
        <v>0</v>
      </c>
      <c r="BW241" s="26">
        <v>0</v>
      </c>
      <c r="BX241" s="26">
        <v>4318.5</v>
      </c>
      <c r="BY241" s="27">
        <v>0</v>
      </c>
      <c r="BZ241" s="36">
        <v>0</v>
      </c>
      <c r="CA241" s="26">
        <v>0</v>
      </c>
      <c r="CB241" s="26">
        <v>4318.5</v>
      </c>
      <c r="CC241" s="27">
        <v>0</v>
      </c>
      <c r="CD241" s="36">
        <v>0</v>
      </c>
      <c r="CE241" s="26">
        <v>0</v>
      </c>
      <c r="CF241" s="26">
        <v>4318.5</v>
      </c>
      <c r="CG241" s="27">
        <v>0</v>
      </c>
      <c r="CH241" s="36">
        <v>0</v>
      </c>
      <c r="CI241" s="26">
        <v>0</v>
      </c>
      <c r="CJ241" s="26">
        <v>4318.5</v>
      </c>
      <c r="CK241" s="27">
        <v>0</v>
      </c>
      <c r="CL241" s="36">
        <v>0</v>
      </c>
      <c r="CM241" s="26">
        <v>0</v>
      </c>
      <c r="CN241" s="26">
        <v>4318.5</v>
      </c>
      <c r="CO241" s="27">
        <v>0</v>
      </c>
      <c r="CP241" s="36">
        <v>0</v>
      </c>
      <c r="CQ241" s="26">
        <v>0</v>
      </c>
      <c r="CR241" s="26">
        <v>4318.5</v>
      </c>
      <c r="CS241" s="27">
        <v>0</v>
      </c>
      <c r="CT241" s="36">
        <v>0</v>
      </c>
      <c r="CU241" s="26">
        <v>0</v>
      </c>
      <c r="CV241" s="26">
        <v>4318.5</v>
      </c>
      <c r="CW241" s="27">
        <v>0</v>
      </c>
      <c r="CX241" s="36">
        <v>0</v>
      </c>
      <c r="CY241" s="26">
        <v>0</v>
      </c>
      <c r="CZ241" s="26">
        <v>4318.5</v>
      </c>
      <c r="DA241" s="27">
        <v>0</v>
      </c>
      <c r="DB241" s="36">
        <v>0</v>
      </c>
      <c r="DC241" s="26">
        <v>0</v>
      </c>
      <c r="DD241" s="26">
        <v>4318.5</v>
      </c>
      <c r="DE241" s="27">
        <v>0</v>
      </c>
      <c r="DF241" s="36">
        <v>0</v>
      </c>
      <c r="DG241" s="26">
        <v>0</v>
      </c>
      <c r="DH241" s="26">
        <v>4318.5</v>
      </c>
      <c r="DI241" s="27">
        <v>0</v>
      </c>
      <c r="DJ241" s="36">
        <v>0</v>
      </c>
      <c r="DK241" s="26">
        <v>0</v>
      </c>
      <c r="DL241" s="26">
        <v>4318.5</v>
      </c>
      <c r="DM241" s="27">
        <v>0</v>
      </c>
      <c r="DN241" s="36">
        <v>0</v>
      </c>
      <c r="DO241" s="26">
        <v>0</v>
      </c>
      <c r="DP241" s="26">
        <v>4318.5</v>
      </c>
      <c r="DQ241" s="27">
        <v>0</v>
      </c>
      <c r="DR241" s="36">
        <v>0</v>
      </c>
      <c r="DS241" s="26">
        <v>0</v>
      </c>
      <c r="DT241" s="26">
        <v>4318.5</v>
      </c>
      <c r="DU241" s="27">
        <v>0</v>
      </c>
      <c r="DV241" s="36">
        <v>0</v>
      </c>
      <c r="DW241" s="26">
        <v>0</v>
      </c>
      <c r="DX241" s="26">
        <v>4318.5</v>
      </c>
      <c r="DY241" s="27">
        <v>0</v>
      </c>
      <c r="DZ241" s="36">
        <v>0</v>
      </c>
      <c r="EA241" s="26">
        <v>0</v>
      </c>
      <c r="EB241" s="26">
        <v>4318.5</v>
      </c>
      <c r="EC241" s="27">
        <v>0</v>
      </c>
      <c r="ED241" s="36">
        <v>0</v>
      </c>
      <c r="EE241" s="26">
        <v>0</v>
      </c>
      <c r="EF241" s="26">
        <v>4318.5</v>
      </c>
      <c r="EG241" s="27">
        <v>0</v>
      </c>
      <c r="EH241" s="36">
        <v>0</v>
      </c>
      <c r="EI241" s="26">
        <v>0</v>
      </c>
      <c r="EJ241" s="26">
        <v>4318.5</v>
      </c>
      <c r="EK241" s="27">
        <v>0</v>
      </c>
      <c r="EL241" s="36" cm="1">
        <f t="array" ref="EL241">+_xlfn.IFS(YEAR($A241)&gt;YEAR(EL$6),0,YEAR(EL$6)=YEAR($A241),13-MONTH($A241),AND(EK241&lt;$L241,YEAR(EL$6)=YEAR($B241)),IF(MONTH($B241)&lt;EK241/$M241,MONTH($B241),EK241/$M241),EK241&lt;$L241,EK241/$M241,YEAR(EL$6)=YEAR($B241),MONTH($B241),AND(YEAR(EL$6)&gt;YEAR($B241),NOT(ISBLANK($B241))),0,YEAR(EL$6)&gt;YEAR($A241),12,EL$6&lt;$A241,0,YEAR(EH$6)=YEAR($B241),0)</f>
        <v>0</v>
      </c>
      <c r="EM241" s="26">
        <f t="shared" si="26"/>
        <v>0</v>
      </c>
      <c r="EN241" s="26">
        <f t="shared" si="27"/>
        <v>4318.5</v>
      </c>
      <c r="EO241" s="27">
        <f t="shared" si="28"/>
        <v>0</v>
      </c>
      <c r="EP241" s="28">
        <f t="shared" si="29"/>
        <v>0</v>
      </c>
      <c r="EQ241" s="34">
        <f t="shared" si="30"/>
        <v>0</v>
      </c>
      <c r="ES241" s="21">
        <f>IFERROR(IF(VLOOKUP(D241,'DIV CHANGE'!A:D,3,FALSE)="", E241, VLOOKUP(D241,'DIV CHANGE'!A:D,3,FALSE)), E241)</f>
        <v>9</v>
      </c>
      <c r="ET241" s="21" t="str">
        <f t="shared" si="31"/>
        <v>SAME</v>
      </c>
      <c r="EU241" s="24">
        <v>36862</v>
      </c>
    </row>
    <row r="242" spans="1:151" ht="12.75">
      <c r="A242" s="29">
        <v>38778</v>
      </c>
      <c r="B242" s="24"/>
      <c r="C242" s="35">
        <v>54</v>
      </c>
      <c r="D242" s="21" t="s">
        <v>494</v>
      </c>
      <c r="E242" s="21">
        <v>9</v>
      </c>
      <c r="F242" s="21" t="s">
        <v>285</v>
      </c>
      <c r="G242" s="21" t="s">
        <v>495</v>
      </c>
      <c r="H242" s="23">
        <v>1590</v>
      </c>
      <c r="I242" s="22">
        <v>10</v>
      </c>
      <c r="J242" s="25">
        <v>0</v>
      </c>
      <c r="K242" s="25">
        <v>0</v>
      </c>
      <c r="L242" s="25">
        <f t="shared" si="24"/>
        <v>159</v>
      </c>
      <c r="M242" s="37">
        <f t="shared" si="25"/>
        <v>13.25</v>
      </c>
      <c r="N242" s="36">
        <v>0</v>
      </c>
      <c r="O242" s="26">
        <v>0</v>
      </c>
      <c r="P242" s="26">
        <v>0</v>
      </c>
      <c r="Q242" s="27">
        <v>0</v>
      </c>
      <c r="R242" s="36">
        <v>0</v>
      </c>
      <c r="S242" s="26">
        <v>0</v>
      </c>
      <c r="T242" s="26">
        <v>0</v>
      </c>
      <c r="U242" s="27">
        <v>0</v>
      </c>
      <c r="V242" s="36">
        <v>0</v>
      </c>
      <c r="W242" s="26">
        <v>0</v>
      </c>
      <c r="X242" s="26">
        <v>0</v>
      </c>
      <c r="Y242" s="27">
        <v>0</v>
      </c>
      <c r="Z242" s="36">
        <v>0</v>
      </c>
      <c r="AA242" s="26">
        <v>0</v>
      </c>
      <c r="AB242" s="26">
        <v>0</v>
      </c>
      <c r="AC242" s="27">
        <v>0</v>
      </c>
      <c r="AD242" s="36">
        <v>0</v>
      </c>
      <c r="AE242" s="26">
        <v>0</v>
      </c>
      <c r="AF242" s="26">
        <v>0</v>
      </c>
      <c r="AG242" s="27">
        <v>0</v>
      </c>
      <c r="AH242" s="36">
        <v>0</v>
      </c>
      <c r="AI242" s="26">
        <v>0</v>
      </c>
      <c r="AJ242" s="26">
        <v>0</v>
      </c>
      <c r="AK242" s="27">
        <v>0</v>
      </c>
      <c r="AL242" s="36">
        <v>0</v>
      </c>
      <c r="AM242" s="26">
        <v>0</v>
      </c>
      <c r="AN242" s="26">
        <v>0</v>
      </c>
      <c r="AO242" s="27">
        <v>0</v>
      </c>
      <c r="AP242" s="36">
        <v>0</v>
      </c>
      <c r="AQ242" s="26">
        <v>0</v>
      </c>
      <c r="AR242" s="26">
        <v>0</v>
      </c>
      <c r="AS242" s="27">
        <v>0</v>
      </c>
      <c r="AT242" s="36">
        <v>0</v>
      </c>
      <c r="AU242" s="26">
        <v>0</v>
      </c>
      <c r="AV242" s="26">
        <v>0</v>
      </c>
      <c r="AW242" s="27">
        <v>0</v>
      </c>
      <c r="AX242" s="36">
        <v>0</v>
      </c>
      <c r="AY242" s="26">
        <v>0</v>
      </c>
      <c r="AZ242" s="26">
        <v>0</v>
      </c>
      <c r="BA242" s="27">
        <v>0</v>
      </c>
      <c r="BB242" s="36">
        <v>0</v>
      </c>
      <c r="BC242" s="26">
        <v>0</v>
      </c>
      <c r="BD242" s="26">
        <v>0</v>
      </c>
      <c r="BE242" s="27">
        <v>0</v>
      </c>
      <c r="BF242" s="36">
        <v>0</v>
      </c>
      <c r="BG242" s="26">
        <v>0</v>
      </c>
      <c r="BH242" s="26">
        <v>0</v>
      </c>
      <c r="BI242" s="27">
        <v>0</v>
      </c>
      <c r="BJ242" s="36">
        <v>0</v>
      </c>
      <c r="BK242" s="26">
        <v>0</v>
      </c>
      <c r="BL242" s="26">
        <v>0</v>
      </c>
      <c r="BM242" s="27">
        <v>0</v>
      </c>
      <c r="BN242" s="36">
        <v>10</v>
      </c>
      <c r="BO242" s="26">
        <v>132.5</v>
      </c>
      <c r="BP242" s="26">
        <v>132.5</v>
      </c>
      <c r="BQ242" s="27">
        <v>1457.5</v>
      </c>
      <c r="BR242" s="36">
        <v>12</v>
      </c>
      <c r="BS242" s="26">
        <v>159</v>
      </c>
      <c r="BT242" s="26">
        <v>291.5</v>
      </c>
      <c r="BU242" s="27">
        <v>1298.5</v>
      </c>
      <c r="BV242" s="36">
        <v>12</v>
      </c>
      <c r="BW242" s="26">
        <v>159</v>
      </c>
      <c r="BX242" s="26">
        <v>450.5</v>
      </c>
      <c r="BY242" s="27">
        <v>1139.5</v>
      </c>
      <c r="BZ242" s="36">
        <v>12</v>
      </c>
      <c r="CA242" s="26">
        <v>159</v>
      </c>
      <c r="CB242" s="26">
        <v>609.5</v>
      </c>
      <c r="CC242" s="27">
        <v>980.5</v>
      </c>
      <c r="CD242" s="36">
        <v>12</v>
      </c>
      <c r="CE242" s="26">
        <v>159</v>
      </c>
      <c r="CF242" s="26">
        <v>768.5</v>
      </c>
      <c r="CG242" s="27">
        <v>821.5</v>
      </c>
      <c r="CH242" s="36">
        <v>12</v>
      </c>
      <c r="CI242" s="26">
        <v>159</v>
      </c>
      <c r="CJ242" s="26">
        <v>927.5</v>
      </c>
      <c r="CK242" s="27">
        <v>662.5</v>
      </c>
      <c r="CL242" s="36">
        <v>12</v>
      </c>
      <c r="CM242" s="26">
        <v>159</v>
      </c>
      <c r="CN242" s="26">
        <v>1086.5</v>
      </c>
      <c r="CO242" s="27">
        <v>503.5</v>
      </c>
      <c r="CP242" s="36">
        <v>12</v>
      </c>
      <c r="CQ242" s="26">
        <v>159</v>
      </c>
      <c r="CR242" s="26">
        <v>1245.5</v>
      </c>
      <c r="CS242" s="27">
        <v>344.5</v>
      </c>
      <c r="CT242" s="36">
        <v>12</v>
      </c>
      <c r="CU242" s="26">
        <v>159</v>
      </c>
      <c r="CV242" s="26">
        <v>1404.5</v>
      </c>
      <c r="CW242" s="27">
        <v>185.5</v>
      </c>
      <c r="CX242" s="36">
        <v>12</v>
      </c>
      <c r="CY242" s="26">
        <v>159</v>
      </c>
      <c r="CZ242" s="26">
        <v>1563.5</v>
      </c>
      <c r="DA242" s="27">
        <v>26.5</v>
      </c>
      <c r="DB242" s="36">
        <v>2</v>
      </c>
      <c r="DC242" s="26">
        <v>26.5</v>
      </c>
      <c r="DD242" s="26">
        <v>1590</v>
      </c>
      <c r="DE242" s="27">
        <v>0</v>
      </c>
      <c r="DF242" s="36">
        <v>0</v>
      </c>
      <c r="DG242" s="26">
        <v>0</v>
      </c>
      <c r="DH242" s="26">
        <v>1590</v>
      </c>
      <c r="DI242" s="27">
        <v>0</v>
      </c>
      <c r="DJ242" s="36">
        <v>0</v>
      </c>
      <c r="DK242" s="26">
        <v>0</v>
      </c>
      <c r="DL242" s="26">
        <v>1590</v>
      </c>
      <c r="DM242" s="27">
        <v>0</v>
      </c>
      <c r="DN242" s="36">
        <v>0</v>
      </c>
      <c r="DO242" s="26">
        <v>0</v>
      </c>
      <c r="DP242" s="26">
        <v>1590</v>
      </c>
      <c r="DQ242" s="27">
        <v>0</v>
      </c>
      <c r="DR242" s="36">
        <v>0</v>
      </c>
      <c r="DS242" s="26">
        <v>0</v>
      </c>
      <c r="DT242" s="26">
        <v>1590</v>
      </c>
      <c r="DU242" s="27">
        <v>0</v>
      </c>
      <c r="DV242" s="36">
        <v>0</v>
      </c>
      <c r="DW242" s="26">
        <v>0</v>
      </c>
      <c r="DX242" s="26">
        <v>1590</v>
      </c>
      <c r="DY242" s="27">
        <v>0</v>
      </c>
      <c r="DZ242" s="36">
        <v>0</v>
      </c>
      <c r="EA242" s="26">
        <v>0</v>
      </c>
      <c r="EB242" s="26">
        <v>1590</v>
      </c>
      <c r="EC242" s="27">
        <v>0</v>
      </c>
      <c r="ED242" s="36">
        <v>0</v>
      </c>
      <c r="EE242" s="26">
        <v>0</v>
      </c>
      <c r="EF242" s="26">
        <v>1590</v>
      </c>
      <c r="EG242" s="27">
        <v>0</v>
      </c>
      <c r="EH242" s="36">
        <v>0</v>
      </c>
      <c r="EI242" s="26">
        <v>0</v>
      </c>
      <c r="EJ242" s="26">
        <v>1590</v>
      </c>
      <c r="EK242" s="27">
        <v>0</v>
      </c>
      <c r="EL242" s="36" cm="1">
        <f t="array" ref="EL242">+_xlfn.IFS(YEAR($A242)&gt;YEAR(EL$6),0,YEAR(EL$6)=YEAR($A242),13-MONTH($A242),AND(EK242&lt;$L242,YEAR(EL$6)=YEAR($B242)),IF(MONTH($B242)&lt;EK242/$M242,MONTH($B242),EK242/$M242),EK242&lt;$L242,EK242/$M242,YEAR(EL$6)=YEAR($B242),MONTH($B242),AND(YEAR(EL$6)&gt;YEAR($B242),NOT(ISBLANK($B242))),0,YEAR(EL$6)&gt;YEAR($A242),12,EL$6&lt;$A242,0,YEAR(EH$6)=YEAR($B242),0)</f>
        <v>0</v>
      </c>
      <c r="EM242" s="26">
        <f t="shared" si="26"/>
        <v>0</v>
      </c>
      <c r="EN242" s="26">
        <f t="shared" si="27"/>
        <v>1590</v>
      </c>
      <c r="EO242" s="27">
        <f t="shared" si="28"/>
        <v>0</v>
      </c>
      <c r="EP242" s="28">
        <f t="shared" si="29"/>
        <v>0</v>
      </c>
      <c r="EQ242" s="34">
        <f t="shared" si="30"/>
        <v>0</v>
      </c>
      <c r="ES242" s="21">
        <f>IFERROR(IF(VLOOKUP(D242,'DIV CHANGE'!A:D,3,FALSE)="", E242, VLOOKUP(D242,'DIV CHANGE'!A:D,3,FALSE)), E242)</f>
        <v>9</v>
      </c>
      <c r="ET242" s="21" t="str">
        <f t="shared" si="31"/>
        <v>SAME</v>
      </c>
      <c r="EU242" s="24">
        <v>38778</v>
      </c>
    </row>
    <row r="243" spans="1:151" ht="12.75">
      <c r="A243" s="29">
        <v>40242</v>
      </c>
      <c r="B243" s="24"/>
      <c r="C243" s="35">
        <v>73</v>
      </c>
      <c r="D243" s="21" t="s">
        <v>496</v>
      </c>
      <c r="E243" s="21">
        <v>9</v>
      </c>
      <c r="F243" s="21" t="s">
        <v>285</v>
      </c>
      <c r="G243" s="21" t="s">
        <v>497</v>
      </c>
      <c r="H243" s="23">
        <v>132.35</v>
      </c>
      <c r="I243" s="22">
        <v>5</v>
      </c>
      <c r="J243" s="25">
        <v>0</v>
      </c>
      <c r="K243" s="25">
        <v>0</v>
      </c>
      <c r="L243" s="25">
        <f t="shared" si="24"/>
        <v>26.47</v>
      </c>
      <c r="M243" s="37">
        <f t="shared" si="25"/>
        <v>2.2058333333333331</v>
      </c>
      <c r="N243" s="36">
        <v>0</v>
      </c>
      <c r="O243" s="26">
        <v>0</v>
      </c>
      <c r="P243" s="26">
        <v>0</v>
      </c>
      <c r="Q243" s="27">
        <v>0</v>
      </c>
      <c r="R243" s="36">
        <v>0</v>
      </c>
      <c r="S243" s="26">
        <v>0</v>
      </c>
      <c r="T243" s="26">
        <v>0</v>
      </c>
      <c r="U243" s="27">
        <v>0</v>
      </c>
      <c r="V243" s="36">
        <v>0</v>
      </c>
      <c r="W243" s="26">
        <v>0</v>
      </c>
      <c r="X243" s="26">
        <v>0</v>
      </c>
      <c r="Y243" s="27">
        <v>0</v>
      </c>
      <c r="Z243" s="36">
        <v>0</v>
      </c>
      <c r="AA243" s="26">
        <v>0</v>
      </c>
      <c r="AB243" s="26">
        <v>0</v>
      </c>
      <c r="AC243" s="27">
        <v>0</v>
      </c>
      <c r="AD243" s="36">
        <v>0</v>
      </c>
      <c r="AE243" s="26">
        <v>0</v>
      </c>
      <c r="AF243" s="26">
        <v>0</v>
      </c>
      <c r="AG243" s="27">
        <v>0</v>
      </c>
      <c r="AH243" s="36">
        <v>0</v>
      </c>
      <c r="AI243" s="26">
        <v>0</v>
      </c>
      <c r="AJ243" s="26">
        <v>0</v>
      </c>
      <c r="AK243" s="27">
        <v>0</v>
      </c>
      <c r="AL243" s="36">
        <v>0</v>
      </c>
      <c r="AM243" s="26">
        <v>0</v>
      </c>
      <c r="AN243" s="26">
        <v>0</v>
      </c>
      <c r="AO243" s="27">
        <v>0</v>
      </c>
      <c r="AP243" s="36">
        <v>0</v>
      </c>
      <c r="AQ243" s="26">
        <v>0</v>
      </c>
      <c r="AR243" s="26">
        <v>0</v>
      </c>
      <c r="AS243" s="27">
        <v>0</v>
      </c>
      <c r="AT243" s="36">
        <v>0</v>
      </c>
      <c r="AU243" s="26">
        <v>0</v>
      </c>
      <c r="AV243" s="26">
        <v>0</v>
      </c>
      <c r="AW243" s="27">
        <v>0</v>
      </c>
      <c r="AX243" s="36">
        <v>0</v>
      </c>
      <c r="AY243" s="26">
        <v>0</v>
      </c>
      <c r="AZ243" s="26">
        <v>0</v>
      </c>
      <c r="BA243" s="27">
        <v>0</v>
      </c>
      <c r="BB243" s="36">
        <v>0</v>
      </c>
      <c r="BC243" s="26">
        <v>0</v>
      </c>
      <c r="BD243" s="26">
        <v>0</v>
      </c>
      <c r="BE243" s="27">
        <v>0</v>
      </c>
      <c r="BF243" s="36">
        <v>0</v>
      </c>
      <c r="BG243" s="26">
        <v>0</v>
      </c>
      <c r="BH243" s="26">
        <v>0</v>
      </c>
      <c r="BI243" s="27">
        <v>0</v>
      </c>
      <c r="BJ243" s="36">
        <v>0</v>
      </c>
      <c r="BK243" s="26">
        <v>0</v>
      </c>
      <c r="BL243" s="26">
        <v>0</v>
      </c>
      <c r="BM243" s="27">
        <v>0</v>
      </c>
      <c r="BN243" s="36">
        <v>0</v>
      </c>
      <c r="BO243" s="26">
        <v>0</v>
      </c>
      <c r="BP243" s="26">
        <v>0</v>
      </c>
      <c r="BQ243" s="27">
        <v>0</v>
      </c>
      <c r="BR243" s="36">
        <v>0</v>
      </c>
      <c r="BS243" s="26">
        <v>0</v>
      </c>
      <c r="BT243" s="26">
        <v>0</v>
      </c>
      <c r="BU243" s="27">
        <v>0</v>
      </c>
      <c r="BV243" s="36">
        <v>0</v>
      </c>
      <c r="BW243" s="26">
        <v>0</v>
      </c>
      <c r="BX243" s="26">
        <v>0</v>
      </c>
      <c r="BY243" s="27">
        <v>0</v>
      </c>
      <c r="BZ243" s="36">
        <v>0</v>
      </c>
      <c r="CA243" s="26">
        <v>0</v>
      </c>
      <c r="CB243" s="26">
        <v>0</v>
      </c>
      <c r="CC243" s="27">
        <v>0</v>
      </c>
      <c r="CD243" s="36">
        <v>10</v>
      </c>
      <c r="CE243" s="26">
        <v>22.05833333333333</v>
      </c>
      <c r="CF243" s="26">
        <v>22.05833333333333</v>
      </c>
      <c r="CG243" s="27">
        <v>110.29166666666666</v>
      </c>
      <c r="CH243" s="36">
        <v>12</v>
      </c>
      <c r="CI243" s="26">
        <v>26.47</v>
      </c>
      <c r="CJ243" s="26">
        <v>48.528333333333329</v>
      </c>
      <c r="CK243" s="27">
        <v>83.821666666666658</v>
      </c>
      <c r="CL243" s="36">
        <v>12</v>
      </c>
      <c r="CM243" s="26">
        <v>26.47</v>
      </c>
      <c r="CN243" s="26">
        <v>74.998333333333335</v>
      </c>
      <c r="CO243" s="27">
        <v>57.351666666666659</v>
      </c>
      <c r="CP243" s="36">
        <v>12</v>
      </c>
      <c r="CQ243" s="26">
        <v>26.47</v>
      </c>
      <c r="CR243" s="26">
        <v>101.46833333333333</v>
      </c>
      <c r="CS243" s="27">
        <v>30.881666666666661</v>
      </c>
      <c r="CT243" s="36">
        <v>12</v>
      </c>
      <c r="CU243" s="26">
        <v>26.47</v>
      </c>
      <c r="CV243" s="26">
        <v>127.93833333333333</v>
      </c>
      <c r="CW243" s="27">
        <v>4.4116666666666617</v>
      </c>
      <c r="CX243" s="36">
        <v>1.999999999999998</v>
      </c>
      <c r="CY243" s="26">
        <v>4.4116666666666617</v>
      </c>
      <c r="CZ243" s="26">
        <v>132.35</v>
      </c>
      <c r="DA243" s="27">
        <v>0</v>
      </c>
      <c r="DB243" s="36">
        <v>0</v>
      </c>
      <c r="DC243" s="26">
        <v>0</v>
      </c>
      <c r="DD243" s="26">
        <v>132.35</v>
      </c>
      <c r="DE243" s="27">
        <v>0</v>
      </c>
      <c r="DF243" s="36">
        <v>0</v>
      </c>
      <c r="DG243" s="26">
        <v>0</v>
      </c>
      <c r="DH243" s="26">
        <v>132.35</v>
      </c>
      <c r="DI243" s="27">
        <v>0</v>
      </c>
      <c r="DJ243" s="36">
        <v>0</v>
      </c>
      <c r="DK243" s="26">
        <v>0</v>
      </c>
      <c r="DL243" s="26">
        <v>132.35</v>
      </c>
      <c r="DM243" s="27">
        <v>0</v>
      </c>
      <c r="DN243" s="36">
        <v>0</v>
      </c>
      <c r="DO243" s="26">
        <v>0</v>
      </c>
      <c r="DP243" s="26">
        <v>132.35</v>
      </c>
      <c r="DQ243" s="27">
        <v>0</v>
      </c>
      <c r="DR243" s="36">
        <v>0</v>
      </c>
      <c r="DS243" s="26">
        <v>0</v>
      </c>
      <c r="DT243" s="26">
        <v>132.35</v>
      </c>
      <c r="DU243" s="27">
        <v>0</v>
      </c>
      <c r="DV243" s="36">
        <v>0</v>
      </c>
      <c r="DW243" s="26">
        <v>0</v>
      </c>
      <c r="DX243" s="26">
        <v>132.35</v>
      </c>
      <c r="DY243" s="27">
        <v>0</v>
      </c>
      <c r="DZ243" s="36">
        <v>0</v>
      </c>
      <c r="EA243" s="26">
        <v>0</v>
      </c>
      <c r="EB243" s="26">
        <v>132.35</v>
      </c>
      <c r="EC243" s="27">
        <v>0</v>
      </c>
      <c r="ED243" s="36">
        <v>0</v>
      </c>
      <c r="EE243" s="26">
        <v>0</v>
      </c>
      <c r="EF243" s="26">
        <v>132.35</v>
      </c>
      <c r="EG243" s="27">
        <v>0</v>
      </c>
      <c r="EH243" s="36">
        <v>0</v>
      </c>
      <c r="EI243" s="26">
        <v>0</v>
      </c>
      <c r="EJ243" s="26">
        <v>132.35</v>
      </c>
      <c r="EK243" s="27">
        <v>0</v>
      </c>
      <c r="EL243" s="36" cm="1">
        <f t="array" ref="EL243">+_xlfn.IFS(YEAR($A243)&gt;YEAR(EL$6),0,YEAR(EL$6)=YEAR($A243),13-MONTH($A243),AND(EK243&lt;$L243,YEAR(EL$6)=YEAR($B243)),IF(MONTH($B243)&lt;EK243/$M243,MONTH($B243),EK243/$M243),EK243&lt;$L243,EK243/$M243,YEAR(EL$6)=YEAR($B243),MONTH($B243),AND(YEAR(EL$6)&gt;YEAR($B243),NOT(ISBLANK($B243))),0,YEAR(EL$6)&gt;YEAR($A243),12,EL$6&lt;$A243,0,YEAR(EH$6)=YEAR($B243),0)</f>
        <v>0</v>
      </c>
      <c r="EM243" s="26">
        <f t="shared" si="26"/>
        <v>0</v>
      </c>
      <c r="EN243" s="26">
        <f t="shared" si="27"/>
        <v>132.35</v>
      </c>
      <c r="EO243" s="27">
        <f t="shared" si="28"/>
        <v>0</v>
      </c>
      <c r="EP243" s="28">
        <f t="shared" si="29"/>
        <v>0</v>
      </c>
      <c r="EQ243" s="34">
        <f t="shared" si="30"/>
        <v>0</v>
      </c>
      <c r="ES243" s="21">
        <f>IFERROR(IF(VLOOKUP(D243,'DIV CHANGE'!A:D,3,FALSE)="", E243, VLOOKUP(D243,'DIV CHANGE'!A:D,3,FALSE)), E243)</f>
        <v>9</v>
      </c>
      <c r="ET243" s="21" t="str">
        <f t="shared" si="31"/>
        <v>SAME</v>
      </c>
      <c r="EU243" s="24">
        <v>40242</v>
      </c>
    </row>
    <row r="244" spans="1:151" ht="12.75">
      <c r="A244" s="29">
        <v>40242</v>
      </c>
      <c r="B244" s="24"/>
      <c r="C244" s="35">
        <v>74</v>
      </c>
      <c r="D244" s="21" t="s">
        <v>498</v>
      </c>
      <c r="E244" s="21">
        <v>9</v>
      </c>
      <c r="F244" s="21" t="s">
        <v>486</v>
      </c>
      <c r="G244" s="21" t="s">
        <v>499</v>
      </c>
      <c r="H244" s="23">
        <v>2141.1799999999998</v>
      </c>
      <c r="I244" s="22">
        <v>10</v>
      </c>
      <c r="J244" s="25">
        <v>0</v>
      </c>
      <c r="K244" s="25">
        <v>0</v>
      </c>
      <c r="L244" s="25">
        <f t="shared" si="24"/>
        <v>214.11799999999999</v>
      </c>
      <c r="M244" s="37">
        <f t="shared" si="25"/>
        <v>17.843166666666665</v>
      </c>
      <c r="N244" s="36">
        <v>0</v>
      </c>
      <c r="O244" s="26">
        <v>0</v>
      </c>
      <c r="P244" s="26">
        <v>0</v>
      </c>
      <c r="Q244" s="27">
        <v>0</v>
      </c>
      <c r="R244" s="36">
        <v>0</v>
      </c>
      <c r="S244" s="26">
        <v>0</v>
      </c>
      <c r="T244" s="26">
        <v>0</v>
      </c>
      <c r="U244" s="27">
        <v>0</v>
      </c>
      <c r="V244" s="36">
        <v>0</v>
      </c>
      <c r="W244" s="26">
        <v>0</v>
      </c>
      <c r="X244" s="26">
        <v>0</v>
      </c>
      <c r="Y244" s="27">
        <v>0</v>
      </c>
      <c r="Z244" s="36">
        <v>0</v>
      </c>
      <c r="AA244" s="26">
        <v>0</v>
      </c>
      <c r="AB244" s="26">
        <v>0</v>
      </c>
      <c r="AC244" s="27">
        <v>0</v>
      </c>
      <c r="AD244" s="36">
        <v>0</v>
      </c>
      <c r="AE244" s="26">
        <v>0</v>
      </c>
      <c r="AF244" s="26">
        <v>0</v>
      </c>
      <c r="AG244" s="27">
        <v>0</v>
      </c>
      <c r="AH244" s="36">
        <v>0</v>
      </c>
      <c r="AI244" s="26">
        <v>0</v>
      </c>
      <c r="AJ244" s="26">
        <v>0</v>
      </c>
      <c r="AK244" s="27">
        <v>0</v>
      </c>
      <c r="AL244" s="36">
        <v>0</v>
      </c>
      <c r="AM244" s="26">
        <v>0</v>
      </c>
      <c r="AN244" s="26">
        <v>0</v>
      </c>
      <c r="AO244" s="27">
        <v>0</v>
      </c>
      <c r="AP244" s="36">
        <v>0</v>
      </c>
      <c r="AQ244" s="26">
        <v>0</v>
      </c>
      <c r="AR244" s="26">
        <v>0</v>
      </c>
      <c r="AS244" s="27">
        <v>0</v>
      </c>
      <c r="AT244" s="36">
        <v>0</v>
      </c>
      <c r="AU244" s="26">
        <v>0</v>
      </c>
      <c r="AV244" s="26">
        <v>0</v>
      </c>
      <c r="AW244" s="27">
        <v>0</v>
      </c>
      <c r="AX244" s="36">
        <v>0</v>
      </c>
      <c r="AY244" s="26">
        <v>0</v>
      </c>
      <c r="AZ244" s="26">
        <v>0</v>
      </c>
      <c r="BA244" s="27">
        <v>0</v>
      </c>
      <c r="BB244" s="36">
        <v>0</v>
      </c>
      <c r="BC244" s="26">
        <v>0</v>
      </c>
      <c r="BD244" s="26">
        <v>0</v>
      </c>
      <c r="BE244" s="27">
        <v>0</v>
      </c>
      <c r="BF244" s="36">
        <v>0</v>
      </c>
      <c r="BG244" s="26">
        <v>0</v>
      </c>
      <c r="BH244" s="26">
        <v>0</v>
      </c>
      <c r="BI244" s="27">
        <v>0</v>
      </c>
      <c r="BJ244" s="36">
        <v>0</v>
      </c>
      <c r="BK244" s="26">
        <v>0</v>
      </c>
      <c r="BL244" s="26">
        <v>0</v>
      </c>
      <c r="BM244" s="27">
        <v>0</v>
      </c>
      <c r="BN244" s="36">
        <v>0</v>
      </c>
      <c r="BO244" s="26">
        <v>0</v>
      </c>
      <c r="BP244" s="26">
        <v>0</v>
      </c>
      <c r="BQ244" s="27">
        <v>0</v>
      </c>
      <c r="BR244" s="36">
        <v>0</v>
      </c>
      <c r="BS244" s="26">
        <v>0</v>
      </c>
      <c r="BT244" s="26">
        <v>0</v>
      </c>
      <c r="BU244" s="27">
        <v>0</v>
      </c>
      <c r="BV244" s="36">
        <v>0</v>
      </c>
      <c r="BW244" s="26">
        <v>0</v>
      </c>
      <c r="BX244" s="26">
        <v>0</v>
      </c>
      <c r="BY244" s="27">
        <v>0</v>
      </c>
      <c r="BZ244" s="36">
        <v>0</v>
      </c>
      <c r="CA244" s="26">
        <v>0</v>
      </c>
      <c r="CB244" s="26">
        <v>0</v>
      </c>
      <c r="CC244" s="27">
        <v>0</v>
      </c>
      <c r="CD244" s="36">
        <v>10</v>
      </c>
      <c r="CE244" s="26">
        <v>178.43166666666664</v>
      </c>
      <c r="CF244" s="26">
        <v>178.43166666666664</v>
      </c>
      <c r="CG244" s="27">
        <v>1962.7483333333332</v>
      </c>
      <c r="CH244" s="36">
        <v>12</v>
      </c>
      <c r="CI244" s="26">
        <v>214.11799999999999</v>
      </c>
      <c r="CJ244" s="26">
        <v>392.54966666666667</v>
      </c>
      <c r="CK244" s="27">
        <v>1748.6303333333331</v>
      </c>
      <c r="CL244" s="36">
        <v>12</v>
      </c>
      <c r="CM244" s="26">
        <v>214.11799999999999</v>
      </c>
      <c r="CN244" s="26">
        <v>606.66766666666672</v>
      </c>
      <c r="CO244" s="27">
        <v>1534.5123333333331</v>
      </c>
      <c r="CP244" s="36">
        <v>12</v>
      </c>
      <c r="CQ244" s="26">
        <v>214.11799999999999</v>
      </c>
      <c r="CR244" s="26">
        <v>820.78566666666666</v>
      </c>
      <c r="CS244" s="27">
        <v>1320.3943333333332</v>
      </c>
      <c r="CT244" s="36">
        <v>12</v>
      </c>
      <c r="CU244" s="26">
        <v>214.11799999999999</v>
      </c>
      <c r="CV244" s="26">
        <v>1034.9036666666666</v>
      </c>
      <c r="CW244" s="27">
        <v>1106.2763333333332</v>
      </c>
      <c r="CX244" s="36">
        <v>12</v>
      </c>
      <c r="CY244" s="26">
        <v>214.11799999999999</v>
      </c>
      <c r="CZ244" s="26">
        <v>1249.0216666666665</v>
      </c>
      <c r="DA244" s="27">
        <v>892.1583333333333</v>
      </c>
      <c r="DB244" s="36">
        <v>12</v>
      </c>
      <c r="DC244" s="26">
        <v>214.11799999999999</v>
      </c>
      <c r="DD244" s="26">
        <v>1463.1396666666665</v>
      </c>
      <c r="DE244" s="27">
        <v>678.04033333333336</v>
      </c>
      <c r="DF244" s="36">
        <v>12</v>
      </c>
      <c r="DG244" s="26">
        <v>214.11799999999999</v>
      </c>
      <c r="DH244" s="26">
        <v>1677.2576666666664</v>
      </c>
      <c r="DI244" s="27">
        <v>463.92233333333343</v>
      </c>
      <c r="DJ244" s="36">
        <v>12</v>
      </c>
      <c r="DK244" s="26">
        <v>214.11799999999999</v>
      </c>
      <c r="DL244" s="26">
        <v>1891.3756666666663</v>
      </c>
      <c r="DM244" s="27">
        <v>249.80433333333349</v>
      </c>
      <c r="DN244" s="36">
        <v>12</v>
      </c>
      <c r="DO244" s="26">
        <v>214.11799999999999</v>
      </c>
      <c r="DP244" s="26">
        <v>2105.4936666666663</v>
      </c>
      <c r="DQ244" s="27">
        <v>35.68633333333355</v>
      </c>
      <c r="DR244" s="36">
        <v>2.0000000000000124</v>
      </c>
      <c r="DS244" s="26">
        <v>35.68633333333355</v>
      </c>
      <c r="DT244" s="26">
        <v>2141.1799999999998</v>
      </c>
      <c r="DU244" s="27">
        <v>0</v>
      </c>
      <c r="DV244" s="36">
        <v>0</v>
      </c>
      <c r="DW244" s="26">
        <v>0</v>
      </c>
      <c r="DX244" s="26">
        <v>2141.1799999999998</v>
      </c>
      <c r="DY244" s="27">
        <v>0</v>
      </c>
      <c r="DZ244" s="36">
        <v>0</v>
      </c>
      <c r="EA244" s="26">
        <v>0</v>
      </c>
      <c r="EB244" s="26">
        <v>2141.1799999999998</v>
      </c>
      <c r="EC244" s="27">
        <v>0</v>
      </c>
      <c r="ED244" s="36">
        <v>0</v>
      </c>
      <c r="EE244" s="26">
        <v>0</v>
      </c>
      <c r="EF244" s="26">
        <v>2141.1799999999998</v>
      </c>
      <c r="EG244" s="27">
        <v>0</v>
      </c>
      <c r="EH244" s="36">
        <v>0</v>
      </c>
      <c r="EI244" s="26">
        <v>0</v>
      </c>
      <c r="EJ244" s="26">
        <v>2141.1799999999998</v>
      </c>
      <c r="EK244" s="27">
        <v>0</v>
      </c>
      <c r="EL244" s="36" cm="1">
        <f t="array" ref="EL244">+_xlfn.IFS(YEAR($A244)&gt;YEAR(EL$6),0,YEAR(EL$6)=YEAR($A244),13-MONTH($A244),AND(EK244&lt;$L244,YEAR(EL$6)=YEAR($B244)),IF(MONTH($B244)&lt;EK244/$M244,MONTH($B244),EK244/$M244),EK244&lt;$L244,EK244/$M244,YEAR(EL$6)=YEAR($B244),MONTH($B244),AND(YEAR(EL$6)&gt;YEAR($B244),NOT(ISBLANK($B244))),0,YEAR(EL$6)&gt;YEAR($A244),12,EL$6&lt;$A244,0,YEAR(EH$6)=YEAR($B244),0)</f>
        <v>0</v>
      </c>
      <c r="EM244" s="26">
        <f t="shared" si="26"/>
        <v>0</v>
      </c>
      <c r="EN244" s="26">
        <f t="shared" si="27"/>
        <v>2141.1799999999998</v>
      </c>
      <c r="EO244" s="27">
        <f t="shared" si="28"/>
        <v>0</v>
      </c>
      <c r="EP244" s="28">
        <f t="shared" si="29"/>
        <v>0</v>
      </c>
      <c r="EQ244" s="34">
        <f t="shared" si="30"/>
        <v>0</v>
      </c>
      <c r="ES244" s="21">
        <f>IFERROR(IF(VLOOKUP(D244,'DIV CHANGE'!A:D,3,FALSE)="", E244, VLOOKUP(D244,'DIV CHANGE'!A:D,3,FALSE)), E244)</f>
        <v>9</v>
      </c>
      <c r="ET244" s="21" t="str">
        <f t="shared" si="31"/>
        <v>SAME</v>
      </c>
      <c r="EU244" s="24">
        <v>40242</v>
      </c>
    </row>
    <row r="245" spans="1:151" ht="12.75">
      <c r="A245" s="29">
        <v>40441</v>
      </c>
      <c r="B245" s="24"/>
      <c r="C245" s="35">
        <v>85</v>
      </c>
      <c r="D245" s="21" t="s">
        <v>500</v>
      </c>
      <c r="E245" s="21">
        <v>9</v>
      </c>
      <c r="F245" s="21" t="s">
        <v>285</v>
      </c>
      <c r="G245" s="21" t="s">
        <v>501</v>
      </c>
      <c r="H245" s="23">
        <v>306.49</v>
      </c>
      <c r="I245" s="22">
        <v>7</v>
      </c>
      <c r="J245" s="25">
        <v>0</v>
      </c>
      <c r="K245" s="25">
        <v>0</v>
      </c>
      <c r="L245" s="25">
        <f t="shared" si="24"/>
        <v>43.784285714285716</v>
      </c>
      <c r="M245" s="37">
        <f t="shared" si="25"/>
        <v>3.6486904761904762</v>
      </c>
      <c r="N245" s="36">
        <v>0</v>
      </c>
      <c r="O245" s="26">
        <v>0</v>
      </c>
      <c r="P245" s="26">
        <v>0</v>
      </c>
      <c r="Q245" s="27">
        <v>0</v>
      </c>
      <c r="R245" s="36">
        <v>0</v>
      </c>
      <c r="S245" s="26">
        <v>0</v>
      </c>
      <c r="T245" s="26">
        <v>0</v>
      </c>
      <c r="U245" s="27">
        <v>0</v>
      </c>
      <c r="V245" s="36">
        <v>0</v>
      </c>
      <c r="W245" s="26">
        <v>0</v>
      </c>
      <c r="X245" s="26">
        <v>0</v>
      </c>
      <c r="Y245" s="27">
        <v>0</v>
      </c>
      <c r="Z245" s="36">
        <v>0</v>
      </c>
      <c r="AA245" s="26">
        <v>0</v>
      </c>
      <c r="AB245" s="26">
        <v>0</v>
      </c>
      <c r="AC245" s="27">
        <v>0</v>
      </c>
      <c r="AD245" s="36">
        <v>0</v>
      </c>
      <c r="AE245" s="26">
        <v>0</v>
      </c>
      <c r="AF245" s="26">
        <v>0</v>
      </c>
      <c r="AG245" s="27">
        <v>0</v>
      </c>
      <c r="AH245" s="36">
        <v>0</v>
      </c>
      <c r="AI245" s="26">
        <v>0</v>
      </c>
      <c r="AJ245" s="26">
        <v>0</v>
      </c>
      <c r="AK245" s="27">
        <v>0</v>
      </c>
      <c r="AL245" s="36">
        <v>0</v>
      </c>
      <c r="AM245" s="26">
        <v>0</v>
      </c>
      <c r="AN245" s="26">
        <v>0</v>
      </c>
      <c r="AO245" s="27">
        <v>0</v>
      </c>
      <c r="AP245" s="36">
        <v>0</v>
      </c>
      <c r="AQ245" s="26">
        <v>0</v>
      </c>
      <c r="AR245" s="26">
        <v>0</v>
      </c>
      <c r="AS245" s="27">
        <v>0</v>
      </c>
      <c r="AT245" s="36">
        <v>0</v>
      </c>
      <c r="AU245" s="26">
        <v>0</v>
      </c>
      <c r="AV245" s="26">
        <v>0</v>
      </c>
      <c r="AW245" s="27">
        <v>0</v>
      </c>
      <c r="AX245" s="36">
        <v>0</v>
      </c>
      <c r="AY245" s="26">
        <v>0</v>
      </c>
      <c r="AZ245" s="26">
        <v>0</v>
      </c>
      <c r="BA245" s="27">
        <v>0</v>
      </c>
      <c r="BB245" s="36">
        <v>0</v>
      </c>
      <c r="BC245" s="26">
        <v>0</v>
      </c>
      <c r="BD245" s="26">
        <v>0</v>
      </c>
      <c r="BE245" s="27">
        <v>0</v>
      </c>
      <c r="BF245" s="36">
        <v>0</v>
      </c>
      <c r="BG245" s="26">
        <v>0</v>
      </c>
      <c r="BH245" s="26">
        <v>0</v>
      </c>
      <c r="BI245" s="27">
        <v>0</v>
      </c>
      <c r="BJ245" s="36">
        <v>0</v>
      </c>
      <c r="BK245" s="26">
        <v>0</v>
      </c>
      <c r="BL245" s="26">
        <v>0</v>
      </c>
      <c r="BM245" s="27">
        <v>0</v>
      </c>
      <c r="BN245" s="36">
        <v>0</v>
      </c>
      <c r="BO245" s="26">
        <v>0</v>
      </c>
      <c r="BP245" s="26">
        <v>0</v>
      </c>
      <c r="BQ245" s="27">
        <v>0</v>
      </c>
      <c r="BR245" s="36">
        <v>0</v>
      </c>
      <c r="BS245" s="26">
        <v>0</v>
      </c>
      <c r="BT245" s="26">
        <v>0</v>
      </c>
      <c r="BU245" s="27">
        <v>0</v>
      </c>
      <c r="BV245" s="36">
        <v>0</v>
      </c>
      <c r="BW245" s="26">
        <v>0</v>
      </c>
      <c r="BX245" s="26">
        <v>0</v>
      </c>
      <c r="BY245" s="27">
        <v>0</v>
      </c>
      <c r="BZ245" s="36">
        <v>0</v>
      </c>
      <c r="CA245" s="26">
        <v>0</v>
      </c>
      <c r="CB245" s="26">
        <v>0</v>
      </c>
      <c r="CC245" s="27">
        <v>0</v>
      </c>
      <c r="CD245" s="36">
        <v>4</v>
      </c>
      <c r="CE245" s="26">
        <v>14.594761904761905</v>
      </c>
      <c r="CF245" s="26">
        <v>14.594761904761905</v>
      </c>
      <c r="CG245" s="27">
        <v>291.89523809523808</v>
      </c>
      <c r="CH245" s="36">
        <v>12</v>
      </c>
      <c r="CI245" s="26">
        <v>43.784285714285716</v>
      </c>
      <c r="CJ245" s="26">
        <v>58.379047619047618</v>
      </c>
      <c r="CK245" s="27">
        <v>248.1109523809524</v>
      </c>
      <c r="CL245" s="36">
        <v>12</v>
      </c>
      <c r="CM245" s="26">
        <v>43.784285714285716</v>
      </c>
      <c r="CN245" s="26">
        <v>102.16333333333333</v>
      </c>
      <c r="CO245" s="27">
        <v>204.32666666666668</v>
      </c>
      <c r="CP245" s="36">
        <v>12</v>
      </c>
      <c r="CQ245" s="26">
        <v>43.784285714285716</v>
      </c>
      <c r="CR245" s="26">
        <v>145.94761904761904</v>
      </c>
      <c r="CS245" s="27">
        <v>160.54238095238097</v>
      </c>
      <c r="CT245" s="36">
        <v>12</v>
      </c>
      <c r="CU245" s="26">
        <v>43.784285714285716</v>
      </c>
      <c r="CV245" s="26">
        <v>189.73190476190476</v>
      </c>
      <c r="CW245" s="27">
        <v>116.75809523809525</v>
      </c>
      <c r="CX245" s="36">
        <v>12</v>
      </c>
      <c r="CY245" s="26">
        <v>43.784285714285716</v>
      </c>
      <c r="CZ245" s="26">
        <v>233.51619047619047</v>
      </c>
      <c r="DA245" s="27">
        <v>72.973809523809535</v>
      </c>
      <c r="DB245" s="36">
        <v>12</v>
      </c>
      <c r="DC245" s="26">
        <v>43.784285714285716</v>
      </c>
      <c r="DD245" s="26">
        <v>277.30047619047616</v>
      </c>
      <c r="DE245" s="27">
        <v>29.189523809523848</v>
      </c>
      <c r="DF245" s="36">
        <v>8.0000000000000107</v>
      </c>
      <c r="DG245" s="26">
        <v>29.189523809523848</v>
      </c>
      <c r="DH245" s="26">
        <v>306.49</v>
      </c>
      <c r="DI245" s="27">
        <v>0</v>
      </c>
      <c r="DJ245" s="36">
        <v>0</v>
      </c>
      <c r="DK245" s="26">
        <v>0</v>
      </c>
      <c r="DL245" s="26">
        <v>306.49</v>
      </c>
      <c r="DM245" s="27">
        <v>0</v>
      </c>
      <c r="DN245" s="36">
        <v>0</v>
      </c>
      <c r="DO245" s="26">
        <v>0</v>
      </c>
      <c r="DP245" s="26">
        <v>306.49</v>
      </c>
      <c r="DQ245" s="27">
        <v>0</v>
      </c>
      <c r="DR245" s="36">
        <v>0</v>
      </c>
      <c r="DS245" s="26">
        <v>0</v>
      </c>
      <c r="DT245" s="26">
        <v>306.49</v>
      </c>
      <c r="DU245" s="27">
        <v>0</v>
      </c>
      <c r="DV245" s="36">
        <v>0</v>
      </c>
      <c r="DW245" s="26">
        <v>0</v>
      </c>
      <c r="DX245" s="26">
        <v>306.49</v>
      </c>
      <c r="DY245" s="27">
        <v>0</v>
      </c>
      <c r="DZ245" s="36">
        <v>0</v>
      </c>
      <c r="EA245" s="26">
        <v>0</v>
      </c>
      <c r="EB245" s="26">
        <v>306.49</v>
      </c>
      <c r="EC245" s="27">
        <v>0</v>
      </c>
      <c r="ED245" s="36">
        <v>0</v>
      </c>
      <c r="EE245" s="26">
        <v>0</v>
      </c>
      <c r="EF245" s="26">
        <v>306.49</v>
      </c>
      <c r="EG245" s="27">
        <v>0</v>
      </c>
      <c r="EH245" s="36">
        <v>0</v>
      </c>
      <c r="EI245" s="26">
        <v>0</v>
      </c>
      <c r="EJ245" s="26">
        <v>306.49</v>
      </c>
      <c r="EK245" s="27">
        <v>0</v>
      </c>
      <c r="EL245" s="36" cm="1">
        <f t="array" ref="EL245">+_xlfn.IFS(YEAR($A245)&gt;YEAR(EL$6),0,YEAR(EL$6)=YEAR($A245),13-MONTH($A245),AND(EK245&lt;$L245,YEAR(EL$6)=YEAR($B245)),IF(MONTH($B245)&lt;EK245/$M245,MONTH($B245),EK245/$M245),EK245&lt;$L245,EK245/$M245,YEAR(EL$6)=YEAR($B245),MONTH($B245),AND(YEAR(EL$6)&gt;YEAR($B245),NOT(ISBLANK($B245))),0,YEAR(EL$6)&gt;YEAR($A245),12,EL$6&lt;$A245,0,YEAR(EH$6)=YEAR($B245),0)</f>
        <v>0</v>
      </c>
      <c r="EM245" s="26">
        <f t="shared" si="26"/>
        <v>0</v>
      </c>
      <c r="EN245" s="26">
        <f t="shared" si="27"/>
        <v>306.49</v>
      </c>
      <c r="EO245" s="27">
        <f t="shared" si="28"/>
        <v>0</v>
      </c>
      <c r="EP245" s="28">
        <f t="shared" si="29"/>
        <v>0</v>
      </c>
      <c r="EQ245" s="34">
        <f t="shared" si="30"/>
        <v>0</v>
      </c>
      <c r="ES245" s="21">
        <f>IFERROR(IF(VLOOKUP(D245,'DIV CHANGE'!A:D,3,FALSE)="", E245, VLOOKUP(D245,'DIV CHANGE'!A:D,3,FALSE)), E245)</f>
        <v>9</v>
      </c>
      <c r="ET245" s="21" t="str">
        <f t="shared" si="31"/>
        <v>SAME</v>
      </c>
      <c r="EU245" s="24">
        <v>40441</v>
      </c>
    </row>
    <row r="246" spans="1:151" ht="12.75">
      <c r="A246" s="29">
        <v>42125</v>
      </c>
      <c r="B246" s="24"/>
      <c r="C246" s="35">
        <v>189</v>
      </c>
      <c r="D246" s="21" t="s">
        <v>502</v>
      </c>
      <c r="E246" s="21">
        <v>9</v>
      </c>
      <c r="F246" s="21" t="s">
        <v>285</v>
      </c>
      <c r="G246" s="21" t="s">
        <v>503</v>
      </c>
      <c r="H246" s="23">
        <v>4868.5</v>
      </c>
      <c r="I246" s="22">
        <v>5</v>
      </c>
      <c r="J246" s="25">
        <v>0</v>
      </c>
      <c r="K246" s="25">
        <v>0</v>
      </c>
      <c r="L246" s="25">
        <f t="shared" si="24"/>
        <v>973.7</v>
      </c>
      <c r="M246" s="37">
        <f t="shared" si="25"/>
        <v>81.141666666666666</v>
      </c>
      <c r="N246" s="36">
        <v>0</v>
      </c>
      <c r="O246" s="26">
        <v>0</v>
      </c>
      <c r="P246" s="26">
        <v>0</v>
      </c>
      <c r="Q246" s="27">
        <v>0</v>
      </c>
      <c r="R246" s="36">
        <v>0</v>
      </c>
      <c r="S246" s="26">
        <v>0</v>
      </c>
      <c r="T246" s="26">
        <v>0</v>
      </c>
      <c r="U246" s="27">
        <v>0</v>
      </c>
      <c r="V246" s="36">
        <v>0</v>
      </c>
      <c r="W246" s="26">
        <v>0</v>
      </c>
      <c r="X246" s="26">
        <v>0</v>
      </c>
      <c r="Y246" s="27">
        <v>0</v>
      </c>
      <c r="Z246" s="36">
        <v>0</v>
      </c>
      <c r="AA246" s="26">
        <v>0</v>
      </c>
      <c r="AB246" s="26">
        <v>0</v>
      </c>
      <c r="AC246" s="27">
        <v>0</v>
      </c>
      <c r="AD246" s="36">
        <v>0</v>
      </c>
      <c r="AE246" s="26">
        <v>0</v>
      </c>
      <c r="AF246" s="26">
        <v>0</v>
      </c>
      <c r="AG246" s="27">
        <v>0</v>
      </c>
      <c r="AH246" s="36">
        <v>0</v>
      </c>
      <c r="AI246" s="26">
        <v>0</v>
      </c>
      <c r="AJ246" s="26">
        <v>0</v>
      </c>
      <c r="AK246" s="27">
        <v>0</v>
      </c>
      <c r="AL246" s="36">
        <v>0</v>
      </c>
      <c r="AM246" s="26">
        <v>0</v>
      </c>
      <c r="AN246" s="26">
        <v>0</v>
      </c>
      <c r="AO246" s="27">
        <v>0</v>
      </c>
      <c r="AP246" s="36">
        <v>0</v>
      </c>
      <c r="AQ246" s="26">
        <v>0</v>
      </c>
      <c r="AR246" s="26">
        <v>0</v>
      </c>
      <c r="AS246" s="27">
        <v>0</v>
      </c>
      <c r="AT246" s="36">
        <v>0</v>
      </c>
      <c r="AU246" s="26">
        <v>0</v>
      </c>
      <c r="AV246" s="26">
        <v>0</v>
      </c>
      <c r="AW246" s="27">
        <v>0</v>
      </c>
      <c r="AX246" s="36">
        <v>0</v>
      </c>
      <c r="AY246" s="26">
        <v>0</v>
      </c>
      <c r="AZ246" s="26">
        <v>0</v>
      </c>
      <c r="BA246" s="27">
        <v>0</v>
      </c>
      <c r="BB246" s="36">
        <v>0</v>
      </c>
      <c r="BC246" s="26">
        <v>0</v>
      </c>
      <c r="BD246" s="26">
        <v>0</v>
      </c>
      <c r="BE246" s="27">
        <v>0</v>
      </c>
      <c r="BF246" s="36">
        <v>0</v>
      </c>
      <c r="BG246" s="26">
        <v>0</v>
      </c>
      <c r="BH246" s="26">
        <v>0</v>
      </c>
      <c r="BI246" s="27">
        <v>0</v>
      </c>
      <c r="BJ246" s="36">
        <v>0</v>
      </c>
      <c r="BK246" s="26">
        <v>0</v>
      </c>
      <c r="BL246" s="26">
        <v>0</v>
      </c>
      <c r="BM246" s="27">
        <v>0</v>
      </c>
      <c r="BN246" s="36">
        <v>0</v>
      </c>
      <c r="BO246" s="26">
        <v>0</v>
      </c>
      <c r="BP246" s="26">
        <v>0</v>
      </c>
      <c r="BQ246" s="27">
        <v>0</v>
      </c>
      <c r="BR246" s="36">
        <v>0</v>
      </c>
      <c r="BS246" s="26">
        <v>0</v>
      </c>
      <c r="BT246" s="26">
        <v>0</v>
      </c>
      <c r="BU246" s="27">
        <v>0</v>
      </c>
      <c r="BV246" s="36">
        <v>0</v>
      </c>
      <c r="BW246" s="26">
        <v>0</v>
      </c>
      <c r="BX246" s="26">
        <v>0</v>
      </c>
      <c r="BY246" s="27">
        <v>0</v>
      </c>
      <c r="BZ246" s="36">
        <v>0</v>
      </c>
      <c r="CA246" s="26">
        <v>0</v>
      </c>
      <c r="CB246" s="26">
        <v>0</v>
      </c>
      <c r="CC246" s="27">
        <v>0</v>
      </c>
      <c r="CD246" s="36">
        <v>0</v>
      </c>
      <c r="CE246" s="26">
        <v>0</v>
      </c>
      <c r="CF246" s="26">
        <v>0</v>
      </c>
      <c r="CG246" s="27">
        <v>0</v>
      </c>
      <c r="CH246" s="36">
        <v>0</v>
      </c>
      <c r="CI246" s="26">
        <v>0</v>
      </c>
      <c r="CJ246" s="26">
        <v>0</v>
      </c>
      <c r="CK246" s="27">
        <v>0</v>
      </c>
      <c r="CL246" s="36">
        <v>0</v>
      </c>
      <c r="CM246" s="26">
        <v>0</v>
      </c>
      <c r="CN246" s="26">
        <v>0</v>
      </c>
      <c r="CO246" s="27">
        <v>0</v>
      </c>
      <c r="CP246" s="36">
        <v>0</v>
      </c>
      <c r="CQ246" s="26">
        <v>0</v>
      </c>
      <c r="CR246" s="26">
        <v>0</v>
      </c>
      <c r="CS246" s="27">
        <v>0</v>
      </c>
      <c r="CT246" s="36">
        <v>0</v>
      </c>
      <c r="CU246" s="26">
        <v>0</v>
      </c>
      <c r="CV246" s="26">
        <v>0</v>
      </c>
      <c r="CW246" s="27">
        <v>0</v>
      </c>
      <c r="CX246" s="36">
        <v>8</v>
      </c>
      <c r="CY246" s="26">
        <v>649.13333333333333</v>
      </c>
      <c r="CZ246" s="26">
        <v>649.13333333333333</v>
      </c>
      <c r="DA246" s="27">
        <v>4219.3666666666668</v>
      </c>
      <c r="DB246" s="36">
        <v>12</v>
      </c>
      <c r="DC246" s="26">
        <v>973.7</v>
      </c>
      <c r="DD246" s="26">
        <v>1622.8333333333335</v>
      </c>
      <c r="DE246" s="27">
        <v>3245.6666666666665</v>
      </c>
      <c r="DF246" s="36">
        <v>12</v>
      </c>
      <c r="DG246" s="26">
        <v>973.7</v>
      </c>
      <c r="DH246" s="26">
        <v>2596.5333333333338</v>
      </c>
      <c r="DI246" s="27">
        <v>2271.9666666666662</v>
      </c>
      <c r="DJ246" s="36">
        <v>12</v>
      </c>
      <c r="DK246" s="26">
        <v>973.7</v>
      </c>
      <c r="DL246" s="26">
        <v>3570.2333333333336</v>
      </c>
      <c r="DM246" s="27">
        <v>1298.2666666666664</v>
      </c>
      <c r="DN246" s="36">
        <v>12</v>
      </c>
      <c r="DO246" s="26">
        <v>973.7</v>
      </c>
      <c r="DP246" s="26">
        <v>4543.9333333333334</v>
      </c>
      <c r="DQ246" s="27">
        <v>324.56666666666661</v>
      </c>
      <c r="DR246" s="36">
        <v>3.9999999999999991</v>
      </c>
      <c r="DS246" s="26">
        <v>324.56666666666661</v>
      </c>
      <c r="DT246" s="26">
        <v>4868.5</v>
      </c>
      <c r="DU246" s="27">
        <v>0</v>
      </c>
      <c r="DV246" s="36">
        <v>0</v>
      </c>
      <c r="DW246" s="26">
        <v>0</v>
      </c>
      <c r="DX246" s="26">
        <v>4868.5</v>
      </c>
      <c r="DY246" s="27">
        <v>0</v>
      </c>
      <c r="DZ246" s="36">
        <v>0</v>
      </c>
      <c r="EA246" s="26">
        <v>0</v>
      </c>
      <c r="EB246" s="26">
        <v>4868.5</v>
      </c>
      <c r="EC246" s="27">
        <v>0</v>
      </c>
      <c r="ED246" s="36">
        <v>0</v>
      </c>
      <c r="EE246" s="26">
        <v>0</v>
      </c>
      <c r="EF246" s="26">
        <v>4868.5</v>
      </c>
      <c r="EG246" s="27">
        <v>0</v>
      </c>
      <c r="EH246" s="36">
        <v>0</v>
      </c>
      <c r="EI246" s="26">
        <v>0</v>
      </c>
      <c r="EJ246" s="26">
        <v>4868.5</v>
      </c>
      <c r="EK246" s="27">
        <v>0</v>
      </c>
      <c r="EL246" s="36" cm="1">
        <f t="array" ref="EL246">+_xlfn.IFS(YEAR($A246)&gt;YEAR(EL$6),0,YEAR(EL$6)=YEAR($A246),13-MONTH($A246),AND(EK246&lt;$L246,YEAR(EL$6)=YEAR($B246)),IF(MONTH($B246)&lt;EK246/$M246,MONTH($B246),EK246/$M246),EK246&lt;$L246,EK246/$M246,YEAR(EL$6)=YEAR($B246),MONTH($B246),AND(YEAR(EL$6)&gt;YEAR($B246),NOT(ISBLANK($B246))),0,YEAR(EL$6)&gt;YEAR($A246),12,EL$6&lt;$A246,0,YEAR(EH$6)=YEAR($B246),0)</f>
        <v>0</v>
      </c>
      <c r="EM246" s="26">
        <f t="shared" si="26"/>
        <v>0</v>
      </c>
      <c r="EN246" s="26">
        <f t="shared" si="27"/>
        <v>4868.5</v>
      </c>
      <c r="EO246" s="27">
        <f t="shared" si="28"/>
        <v>0</v>
      </c>
      <c r="EP246" s="28">
        <f t="shared" si="29"/>
        <v>0</v>
      </c>
      <c r="EQ246" s="34">
        <f t="shared" si="30"/>
        <v>0</v>
      </c>
      <c r="ES246" s="21">
        <f>IFERROR(IF(VLOOKUP(D246,'DIV CHANGE'!A:D,3,FALSE)="", E246, VLOOKUP(D246,'DIV CHANGE'!A:D,3,FALSE)), E246)</f>
        <v>9</v>
      </c>
      <c r="ET246" s="21" t="str">
        <f t="shared" si="31"/>
        <v>SAME</v>
      </c>
      <c r="EU246" s="24">
        <v>42125</v>
      </c>
    </row>
    <row r="247" spans="1:151" ht="12.75">
      <c r="A247" s="29">
        <v>43455</v>
      </c>
      <c r="B247" s="24"/>
      <c r="C247" s="35">
        <v>377</v>
      </c>
      <c r="D247" s="21" t="s">
        <v>504</v>
      </c>
      <c r="E247" s="21">
        <v>2</v>
      </c>
      <c r="F247" s="21" t="s">
        <v>285</v>
      </c>
      <c r="G247" s="21" t="s">
        <v>505</v>
      </c>
      <c r="H247" s="23">
        <v>10032.61</v>
      </c>
      <c r="I247" s="22">
        <v>10</v>
      </c>
      <c r="J247" s="25">
        <v>0</v>
      </c>
      <c r="K247" s="25">
        <v>0</v>
      </c>
      <c r="L247" s="25">
        <f t="shared" si="24"/>
        <v>1003.2610000000001</v>
      </c>
      <c r="M247" s="37">
        <f t="shared" si="25"/>
        <v>83.60508333333334</v>
      </c>
      <c r="N247" s="36">
        <v>0</v>
      </c>
      <c r="O247" s="26">
        <v>0</v>
      </c>
      <c r="P247" s="26">
        <v>0</v>
      </c>
      <c r="Q247" s="27">
        <v>0</v>
      </c>
      <c r="R247" s="36">
        <v>0</v>
      </c>
      <c r="S247" s="26">
        <v>0</v>
      </c>
      <c r="T247" s="26">
        <v>0</v>
      </c>
      <c r="U247" s="27">
        <v>0</v>
      </c>
      <c r="V247" s="36">
        <v>0</v>
      </c>
      <c r="W247" s="26">
        <v>0</v>
      </c>
      <c r="X247" s="26">
        <v>0</v>
      </c>
      <c r="Y247" s="27">
        <v>0</v>
      </c>
      <c r="Z247" s="36">
        <v>0</v>
      </c>
      <c r="AA247" s="26">
        <v>0</v>
      </c>
      <c r="AB247" s="26">
        <v>0</v>
      </c>
      <c r="AC247" s="27">
        <v>0</v>
      </c>
      <c r="AD247" s="36">
        <v>0</v>
      </c>
      <c r="AE247" s="26">
        <v>0</v>
      </c>
      <c r="AF247" s="26">
        <v>0</v>
      </c>
      <c r="AG247" s="27">
        <v>0</v>
      </c>
      <c r="AH247" s="36">
        <v>0</v>
      </c>
      <c r="AI247" s="26">
        <v>0</v>
      </c>
      <c r="AJ247" s="26">
        <v>0</v>
      </c>
      <c r="AK247" s="27">
        <v>0</v>
      </c>
      <c r="AL247" s="36">
        <v>0</v>
      </c>
      <c r="AM247" s="26">
        <v>0</v>
      </c>
      <c r="AN247" s="26">
        <v>0</v>
      </c>
      <c r="AO247" s="27">
        <v>0</v>
      </c>
      <c r="AP247" s="36">
        <v>0</v>
      </c>
      <c r="AQ247" s="26">
        <v>0</v>
      </c>
      <c r="AR247" s="26">
        <v>0</v>
      </c>
      <c r="AS247" s="27">
        <v>0</v>
      </c>
      <c r="AT247" s="36">
        <v>0</v>
      </c>
      <c r="AU247" s="26">
        <v>0</v>
      </c>
      <c r="AV247" s="26">
        <v>0</v>
      </c>
      <c r="AW247" s="27">
        <v>0</v>
      </c>
      <c r="AX247" s="36">
        <v>0</v>
      </c>
      <c r="AY247" s="26">
        <v>0</v>
      </c>
      <c r="AZ247" s="26">
        <v>0</v>
      </c>
      <c r="BA247" s="27">
        <v>0</v>
      </c>
      <c r="BB247" s="36">
        <v>0</v>
      </c>
      <c r="BC247" s="26">
        <v>0</v>
      </c>
      <c r="BD247" s="26">
        <v>0</v>
      </c>
      <c r="BE247" s="27">
        <v>0</v>
      </c>
      <c r="BF247" s="36">
        <v>0</v>
      </c>
      <c r="BG247" s="26">
        <v>0</v>
      </c>
      <c r="BH247" s="26">
        <v>0</v>
      </c>
      <c r="BI247" s="27">
        <v>0</v>
      </c>
      <c r="BJ247" s="36">
        <v>0</v>
      </c>
      <c r="BK247" s="26">
        <v>0</v>
      </c>
      <c r="BL247" s="26">
        <v>0</v>
      </c>
      <c r="BM247" s="27">
        <v>0</v>
      </c>
      <c r="BN247" s="36">
        <v>0</v>
      </c>
      <c r="BO247" s="26">
        <v>0</v>
      </c>
      <c r="BP247" s="26">
        <v>0</v>
      </c>
      <c r="BQ247" s="27">
        <v>0</v>
      </c>
      <c r="BR247" s="36">
        <v>0</v>
      </c>
      <c r="BS247" s="26">
        <v>0</v>
      </c>
      <c r="BT247" s="26">
        <v>0</v>
      </c>
      <c r="BU247" s="27">
        <v>0</v>
      </c>
      <c r="BV247" s="36">
        <v>0</v>
      </c>
      <c r="BW247" s="26">
        <v>0</v>
      </c>
      <c r="BX247" s="26">
        <v>0</v>
      </c>
      <c r="BY247" s="27">
        <v>0</v>
      </c>
      <c r="BZ247" s="36">
        <v>0</v>
      </c>
      <c r="CA247" s="26">
        <v>0</v>
      </c>
      <c r="CB247" s="26">
        <v>0</v>
      </c>
      <c r="CC247" s="27">
        <v>0</v>
      </c>
      <c r="CD247" s="36">
        <v>0</v>
      </c>
      <c r="CE247" s="26">
        <v>0</v>
      </c>
      <c r="CF247" s="26">
        <v>0</v>
      </c>
      <c r="CG247" s="27">
        <v>0</v>
      </c>
      <c r="CH247" s="36">
        <v>0</v>
      </c>
      <c r="CI247" s="26">
        <v>0</v>
      </c>
      <c r="CJ247" s="26">
        <v>0</v>
      </c>
      <c r="CK247" s="27">
        <v>0</v>
      </c>
      <c r="CL247" s="36">
        <v>0</v>
      </c>
      <c r="CM247" s="26">
        <v>0</v>
      </c>
      <c r="CN247" s="26">
        <v>0</v>
      </c>
      <c r="CO247" s="27">
        <v>0</v>
      </c>
      <c r="CP247" s="36">
        <v>0</v>
      </c>
      <c r="CQ247" s="26">
        <v>0</v>
      </c>
      <c r="CR247" s="26">
        <v>0</v>
      </c>
      <c r="CS247" s="27">
        <v>0</v>
      </c>
      <c r="CT247" s="36">
        <v>0</v>
      </c>
      <c r="CU247" s="26">
        <v>0</v>
      </c>
      <c r="CV247" s="26">
        <v>0</v>
      </c>
      <c r="CW247" s="27">
        <v>0</v>
      </c>
      <c r="CX247" s="36">
        <v>0</v>
      </c>
      <c r="CY247" s="26">
        <v>0</v>
      </c>
      <c r="CZ247" s="26">
        <v>0</v>
      </c>
      <c r="DA247" s="27">
        <v>0</v>
      </c>
      <c r="DB247" s="36">
        <v>0</v>
      </c>
      <c r="DC247" s="26">
        <v>0</v>
      </c>
      <c r="DD247" s="26">
        <v>0</v>
      </c>
      <c r="DE247" s="27">
        <v>0</v>
      </c>
      <c r="DF247" s="36">
        <v>0</v>
      </c>
      <c r="DG247" s="26">
        <v>0</v>
      </c>
      <c r="DH247" s="26">
        <v>0</v>
      </c>
      <c r="DI247" s="27">
        <v>0</v>
      </c>
      <c r="DJ247" s="36">
        <v>1</v>
      </c>
      <c r="DK247" s="26">
        <v>83.60508333333334</v>
      </c>
      <c r="DL247" s="26">
        <v>83.60508333333334</v>
      </c>
      <c r="DM247" s="27">
        <v>9949.0049166666668</v>
      </c>
      <c r="DN247" s="36">
        <v>12</v>
      </c>
      <c r="DO247" s="26">
        <v>1003.2610000000001</v>
      </c>
      <c r="DP247" s="26">
        <v>1086.8660833333333</v>
      </c>
      <c r="DQ247" s="27">
        <v>8945.7439166666663</v>
      </c>
      <c r="DR247" s="36">
        <v>12</v>
      </c>
      <c r="DS247" s="26">
        <v>1003.2610000000001</v>
      </c>
      <c r="DT247" s="26">
        <v>2090.1270833333333</v>
      </c>
      <c r="DU247" s="27">
        <v>7942.4829166666677</v>
      </c>
      <c r="DV247" s="36">
        <v>12</v>
      </c>
      <c r="DW247" s="26">
        <v>1003.2610000000001</v>
      </c>
      <c r="DX247" s="26">
        <v>3093.3880833333333</v>
      </c>
      <c r="DY247" s="27">
        <v>6939.2219166666673</v>
      </c>
      <c r="DZ247" s="36">
        <v>12</v>
      </c>
      <c r="EA247" s="26">
        <v>1003.2610000000001</v>
      </c>
      <c r="EB247" s="26">
        <v>4096.6490833333337</v>
      </c>
      <c r="EC247" s="27">
        <v>5935.9609166666669</v>
      </c>
      <c r="ED247" s="36">
        <v>12</v>
      </c>
      <c r="EE247" s="26">
        <v>1003.2610000000001</v>
      </c>
      <c r="EF247" s="26">
        <v>5016.3</v>
      </c>
      <c r="EG247" s="27">
        <v>5016.3100000000004</v>
      </c>
      <c r="EH247" s="36">
        <v>12</v>
      </c>
      <c r="EI247" s="26">
        <v>1003.2610000000001</v>
      </c>
      <c r="EJ247" s="26">
        <v>6019.5610000000006</v>
      </c>
      <c r="EK247" s="27">
        <v>4013.05</v>
      </c>
      <c r="EL247" s="36" cm="1">
        <f t="array" ref="EL247">+_xlfn.IFS(YEAR($A247)&gt;YEAR(EL$6),0,YEAR(EL$6)=YEAR($A247),13-MONTH($A247),AND(EK247&lt;$L247,YEAR(EL$6)=YEAR($B247)),IF(MONTH($B247)&lt;EK247/$M247,MONTH($B247),EK247/$M247),EK247&lt;$L247,EK247/$M247,YEAR(EL$6)=YEAR($B247),MONTH($B247),AND(YEAR(EL$6)&gt;YEAR($B247),NOT(ISBLANK($B247))),0,YEAR(EL$6)&gt;YEAR($A247),12,EL$6&lt;$A247,0,YEAR(EH$6)=YEAR($B247),0)</f>
        <v>12</v>
      </c>
      <c r="EM247" s="26">
        <f t="shared" si="26"/>
        <v>1003.2610000000001</v>
      </c>
      <c r="EN247" s="26">
        <f t="shared" si="27"/>
        <v>7022.822000000001</v>
      </c>
      <c r="EO247" s="27">
        <f t="shared" si="28"/>
        <v>3009.79</v>
      </c>
      <c r="EP247" s="28">
        <f t="shared" si="29"/>
        <v>36.000083726966359</v>
      </c>
      <c r="EQ247" s="34">
        <f t="shared" si="30"/>
        <v>250.81525000000002</v>
      </c>
      <c r="ES247" s="21">
        <f>IFERROR(IF(VLOOKUP(D247,'DIV CHANGE'!A:D,3,FALSE)="", E247, VLOOKUP(D247,'DIV CHANGE'!A:D,3,FALSE)), E247)</f>
        <v>2</v>
      </c>
      <c r="ET247" s="21" t="str">
        <f t="shared" si="31"/>
        <v>SAME</v>
      </c>
      <c r="EU247" s="24">
        <v>43455</v>
      </c>
    </row>
    <row r="248" spans="1:151" ht="12.75">
      <c r="A248" s="29">
        <v>43586</v>
      </c>
      <c r="B248" s="24"/>
      <c r="C248" s="35">
        <v>468</v>
      </c>
      <c r="D248" s="21" t="s">
        <v>506</v>
      </c>
      <c r="E248" s="21">
        <v>1</v>
      </c>
      <c r="F248" s="21" t="s">
        <v>285</v>
      </c>
      <c r="G248" s="21" t="s">
        <v>507</v>
      </c>
      <c r="H248" s="23">
        <v>14225.33</v>
      </c>
      <c r="I248" s="22">
        <v>10</v>
      </c>
      <c r="J248" s="25">
        <v>0</v>
      </c>
      <c r="K248" s="25">
        <v>0</v>
      </c>
      <c r="L248" s="25">
        <f t="shared" si="24"/>
        <v>1422.5329999999999</v>
      </c>
      <c r="M248" s="37">
        <f t="shared" si="25"/>
        <v>118.54441666666666</v>
      </c>
      <c r="N248" s="36">
        <v>0</v>
      </c>
      <c r="O248" s="26">
        <v>0</v>
      </c>
      <c r="P248" s="26">
        <v>0</v>
      </c>
      <c r="Q248" s="27">
        <v>0</v>
      </c>
      <c r="R248" s="36">
        <v>0</v>
      </c>
      <c r="S248" s="26">
        <v>0</v>
      </c>
      <c r="T248" s="26">
        <v>0</v>
      </c>
      <c r="U248" s="27">
        <v>0</v>
      </c>
      <c r="V248" s="36">
        <v>0</v>
      </c>
      <c r="W248" s="26">
        <v>0</v>
      </c>
      <c r="X248" s="26">
        <v>0</v>
      </c>
      <c r="Y248" s="27">
        <v>0</v>
      </c>
      <c r="Z248" s="36">
        <v>0</v>
      </c>
      <c r="AA248" s="26">
        <v>0</v>
      </c>
      <c r="AB248" s="26">
        <v>0</v>
      </c>
      <c r="AC248" s="27">
        <v>0</v>
      </c>
      <c r="AD248" s="36">
        <v>0</v>
      </c>
      <c r="AE248" s="26">
        <v>0</v>
      </c>
      <c r="AF248" s="26">
        <v>0</v>
      </c>
      <c r="AG248" s="27">
        <v>0</v>
      </c>
      <c r="AH248" s="36">
        <v>0</v>
      </c>
      <c r="AI248" s="26">
        <v>0</v>
      </c>
      <c r="AJ248" s="26">
        <v>0</v>
      </c>
      <c r="AK248" s="27">
        <v>0</v>
      </c>
      <c r="AL248" s="36">
        <v>0</v>
      </c>
      <c r="AM248" s="26">
        <v>0</v>
      </c>
      <c r="AN248" s="26">
        <v>0</v>
      </c>
      <c r="AO248" s="27">
        <v>0</v>
      </c>
      <c r="AP248" s="36">
        <v>0</v>
      </c>
      <c r="AQ248" s="26">
        <v>0</v>
      </c>
      <c r="AR248" s="26">
        <v>0</v>
      </c>
      <c r="AS248" s="27">
        <v>0</v>
      </c>
      <c r="AT248" s="36">
        <v>0</v>
      </c>
      <c r="AU248" s="26">
        <v>0</v>
      </c>
      <c r="AV248" s="26">
        <v>0</v>
      </c>
      <c r="AW248" s="27">
        <v>0</v>
      </c>
      <c r="AX248" s="36">
        <v>0</v>
      </c>
      <c r="AY248" s="26">
        <v>0</v>
      </c>
      <c r="AZ248" s="26">
        <v>0</v>
      </c>
      <c r="BA248" s="27">
        <v>0</v>
      </c>
      <c r="BB248" s="36">
        <v>0</v>
      </c>
      <c r="BC248" s="26">
        <v>0</v>
      </c>
      <c r="BD248" s="26">
        <v>0</v>
      </c>
      <c r="BE248" s="27">
        <v>0</v>
      </c>
      <c r="BF248" s="36">
        <v>0</v>
      </c>
      <c r="BG248" s="26">
        <v>0</v>
      </c>
      <c r="BH248" s="26">
        <v>0</v>
      </c>
      <c r="BI248" s="27">
        <v>0</v>
      </c>
      <c r="BJ248" s="36">
        <v>0</v>
      </c>
      <c r="BK248" s="26">
        <v>0</v>
      </c>
      <c r="BL248" s="26">
        <v>0</v>
      </c>
      <c r="BM248" s="27">
        <v>0</v>
      </c>
      <c r="BN248" s="36">
        <v>0</v>
      </c>
      <c r="BO248" s="26">
        <v>0</v>
      </c>
      <c r="BP248" s="26">
        <v>0</v>
      </c>
      <c r="BQ248" s="27">
        <v>0</v>
      </c>
      <c r="BR248" s="36">
        <v>0</v>
      </c>
      <c r="BS248" s="26">
        <v>0</v>
      </c>
      <c r="BT248" s="26">
        <v>0</v>
      </c>
      <c r="BU248" s="27">
        <v>0</v>
      </c>
      <c r="BV248" s="36">
        <v>0</v>
      </c>
      <c r="BW248" s="26">
        <v>0</v>
      </c>
      <c r="BX248" s="26">
        <v>0</v>
      </c>
      <c r="BY248" s="27">
        <v>0</v>
      </c>
      <c r="BZ248" s="36">
        <v>0</v>
      </c>
      <c r="CA248" s="26">
        <v>0</v>
      </c>
      <c r="CB248" s="26">
        <v>0</v>
      </c>
      <c r="CC248" s="27">
        <v>0</v>
      </c>
      <c r="CD248" s="36">
        <v>0</v>
      </c>
      <c r="CE248" s="26">
        <v>0</v>
      </c>
      <c r="CF248" s="26">
        <v>0</v>
      </c>
      <c r="CG248" s="27">
        <v>0</v>
      </c>
      <c r="CH248" s="36">
        <v>0</v>
      </c>
      <c r="CI248" s="26">
        <v>0</v>
      </c>
      <c r="CJ248" s="26">
        <v>0</v>
      </c>
      <c r="CK248" s="27">
        <v>0</v>
      </c>
      <c r="CL248" s="36">
        <v>0</v>
      </c>
      <c r="CM248" s="26">
        <v>0</v>
      </c>
      <c r="CN248" s="26">
        <v>0</v>
      </c>
      <c r="CO248" s="27">
        <v>0</v>
      </c>
      <c r="CP248" s="36">
        <v>0</v>
      </c>
      <c r="CQ248" s="26">
        <v>0</v>
      </c>
      <c r="CR248" s="26">
        <v>0</v>
      </c>
      <c r="CS248" s="27">
        <v>0</v>
      </c>
      <c r="CT248" s="36">
        <v>0</v>
      </c>
      <c r="CU248" s="26">
        <v>0</v>
      </c>
      <c r="CV248" s="26">
        <v>0</v>
      </c>
      <c r="CW248" s="27">
        <v>0</v>
      </c>
      <c r="CX248" s="36">
        <v>0</v>
      </c>
      <c r="CY248" s="26">
        <v>0</v>
      </c>
      <c r="CZ248" s="26">
        <v>0</v>
      </c>
      <c r="DA248" s="27">
        <v>0</v>
      </c>
      <c r="DB248" s="36">
        <v>0</v>
      </c>
      <c r="DC248" s="26">
        <v>0</v>
      </c>
      <c r="DD248" s="26">
        <v>0</v>
      </c>
      <c r="DE248" s="27">
        <v>0</v>
      </c>
      <c r="DF248" s="36">
        <v>0</v>
      </c>
      <c r="DG248" s="26">
        <v>0</v>
      </c>
      <c r="DH248" s="26">
        <v>0</v>
      </c>
      <c r="DI248" s="27">
        <v>0</v>
      </c>
      <c r="DJ248" s="36">
        <v>0</v>
      </c>
      <c r="DK248" s="26">
        <v>0</v>
      </c>
      <c r="DL248" s="26">
        <v>0</v>
      </c>
      <c r="DM248" s="27">
        <v>0</v>
      </c>
      <c r="DN248" s="36">
        <v>8</v>
      </c>
      <c r="DO248" s="26">
        <v>948.35533333333331</v>
      </c>
      <c r="DP248" s="26">
        <v>948.35533333333331</v>
      </c>
      <c r="DQ248" s="27">
        <v>13276.974666666667</v>
      </c>
      <c r="DR248" s="36">
        <v>12</v>
      </c>
      <c r="DS248" s="26">
        <v>1422.5329999999999</v>
      </c>
      <c r="DT248" s="26">
        <v>2370.8883333333333</v>
      </c>
      <c r="DU248" s="27">
        <v>11854.441666666666</v>
      </c>
      <c r="DV248" s="36">
        <v>12</v>
      </c>
      <c r="DW248" s="26">
        <v>1422.5329999999999</v>
      </c>
      <c r="DX248" s="26">
        <v>3793.4213333333332</v>
      </c>
      <c r="DY248" s="27">
        <v>10431.908666666666</v>
      </c>
      <c r="DZ248" s="36">
        <v>12</v>
      </c>
      <c r="EA248" s="26">
        <v>1422.5329999999999</v>
      </c>
      <c r="EB248" s="26">
        <v>5215.9543333333331</v>
      </c>
      <c r="EC248" s="27">
        <v>9009.3756666666668</v>
      </c>
      <c r="ED248" s="36">
        <v>12</v>
      </c>
      <c r="EE248" s="26">
        <v>1422.5329999999999</v>
      </c>
      <c r="EF248" s="26">
        <v>6638.48</v>
      </c>
      <c r="EG248" s="27">
        <v>7586.85</v>
      </c>
      <c r="EH248" s="36">
        <v>12</v>
      </c>
      <c r="EI248" s="26">
        <v>1422.5329999999999</v>
      </c>
      <c r="EJ248" s="26">
        <v>8061.012999999999</v>
      </c>
      <c r="EK248" s="27">
        <v>6164.32</v>
      </c>
      <c r="EL248" s="36" cm="1">
        <f t="array" ref="EL248">+_xlfn.IFS(YEAR($A248)&gt;YEAR(EL$6),0,YEAR(EL$6)=YEAR($A248),13-MONTH($A248),AND(EK248&lt;$L248,YEAR(EL$6)=YEAR($B248)),IF(MONTH($B248)&lt;EK248/$M248,MONTH($B248),EK248/$M248),EK248&lt;$L248,EK248/$M248,YEAR(EL$6)=YEAR($B248),MONTH($B248),AND(YEAR(EL$6)&gt;YEAR($B248),NOT(ISBLANK($B248))),0,YEAR(EL$6)&gt;YEAR($A248),12,EL$6&lt;$A248,0,YEAR(EH$6)=YEAR($B248),0)</f>
        <v>12</v>
      </c>
      <c r="EM248" s="26">
        <f t="shared" si="26"/>
        <v>1422.5329999999999</v>
      </c>
      <c r="EN248" s="26">
        <f t="shared" si="27"/>
        <v>9483.5459999999985</v>
      </c>
      <c r="EO248" s="27">
        <f t="shared" si="28"/>
        <v>4741.78</v>
      </c>
      <c r="EP248" s="28">
        <f t="shared" si="29"/>
        <v>40.000028118855589</v>
      </c>
      <c r="EQ248" s="34">
        <f t="shared" si="30"/>
        <v>355.63324999999998</v>
      </c>
      <c r="ES248" s="21">
        <f>IFERROR(IF(VLOOKUP(D248,'DIV CHANGE'!A:D,3,FALSE)="", E248, VLOOKUP(D248,'DIV CHANGE'!A:D,3,FALSE)), E248)</f>
        <v>1</v>
      </c>
      <c r="ET248" s="21" t="str">
        <f t="shared" si="31"/>
        <v>SAME</v>
      </c>
      <c r="EU248" s="24">
        <v>43586</v>
      </c>
    </row>
    <row r="249" spans="1:151" ht="12.75">
      <c r="A249" s="29">
        <v>44013</v>
      </c>
      <c r="B249" s="24"/>
      <c r="C249" s="35">
        <v>579</v>
      </c>
      <c r="D249" s="21" t="s">
        <v>508</v>
      </c>
      <c r="E249" s="21">
        <v>2</v>
      </c>
      <c r="F249" s="21" t="s">
        <v>103</v>
      </c>
      <c r="G249" s="21" t="s">
        <v>509</v>
      </c>
      <c r="H249" s="23">
        <v>9909.91</v>
      </c>
      <c r="I249" s="22">
        <v>5</v>
      </c>
      <c r="J249" s="25">
        <v>0</v>
      </c>
      <c r="K249" s="25">
        <v>0</v>
      </c>
      <c r="L249" s="25">
        <f t="shared" si="24"/>
        <v>1981.982</v>
      </c>
      <c r="M249" s="37">
        <f t="shared" si="25"/>
        <v>165.16516666666666</v>
      </c>
      <c r="N249" s="36">
        <v>0</v>
      </c>
      <c r="O249" s="26">
        <v>0</v>
      </c>
      <c r="P249" s="26">
        <v>0</v>
      </c>
      <c r="Q249" s="27">
        <v>0</v>
      </c>
      <c r="R249" s="36">
        <v>0</v>
      </c>
      <c r="S249" s="26">
        <v>0</v>
      </c>
      <c r="T249" s="26">
        <v>0</v>
      </c>
      <c r="U249" s="27">
        <v>0</v>
      </c>
      <c r="V249" s="36">
        <v>0</v>
      </c>
      <c r="W249" s="26">
        <v>0</v>
      </c>
      <c r="X249" s="26">
        <v>0</v>
      </c>
      <c r="Y249" s="27">
        <v>0</v>
      </c>
      <c r="Z249" s="36">
        <v>0</v>
      </c>
      <c r="AA249" s="26">
        <v>0</v>
      </c>
      <c r="AB249" s="26">
        <v>0</v>
      </c>
      <c r="AC249" s="27">
        <v>0</v>
      </c>
      <c r="AD249" s="36">
        <v>0</v>
      </c>
      <c r="AE249" s="26">
        <v>0</v>
      </c>
      <c r="AF249" s="26">
        <v>0</v>
      </c>
      <c r="AG249" s="27">
        <v>0</v>
      </c>
      <c r="AH249" s="36">
        <v>0</v>
      </c>
      <c r="AI249" s="26">
        <v>0</v>
      </c>
      <c r="AJ249" s="26">
        <v>0</v>
      </c>
      <c r="AK249" s="27">
        <v>0</v>
      </c>
      <c r="AL249" s="36">
        <v>0</v>
      </c>
      <c r="AM249" s="26">
        <v>0</v>
      </c>
      <c r="AN249" s="26">
        <v>0</v>
      </c>
      <c r="AO249" s="27">
        <v>0</v>
      </c>
      <c r="AP249" s="36">
        <v>0</v>
      </c>
      <c r="AQ249" s="26">
        <v>0</v>
      </c>
      <c r="AR249" s="26">
        <v>0</v>
      </c>
      <c r="AS249" s="27">
        <v>0</v>
      </c>
      <c r="AT249" s="36">
        <v>0</v>
      </c>
      <c r="AU249" s="26">
        <v>0</v>
      </c>
      <c r="AV249" s="26">
        <v>0</v>
      </c>
      <c r="AW249" s="27">
        <v>0</v>
      </c>
      <c r="AX249" s="36">
        <v>0</v>
      </c>
      <c r="AY249" s="26">
        <v>0</v>
      </c>
      <c r="AZ249" s="26">
        <v>0</v>
      </c>
      <c r="BA249" s="27">
        <v>0</v>
      </c>
      <c r="BB249" s="36">
        <v>0</v>
      </c>
      <c r="BC249" s="26">
        <v>0</v>
      </c>
      <c r="BD249" s="26">
        <v>0</v>
      </c>
      <c r="BE249" s="27">
        <v>0</v>
      </c>
      <c r="BF249" s="36">
        <v>0</v>
      </c>
      <c r="BG249" s="26">
        <v>0</v>
      </c>
      <c r="BH249" s="26">
        <v>0</v>
      </c>
      <c r="BI249" s="27">
        <v>0</v>
      </c>
      <c r="BJ249" s="36">
        <v>0</v>
      </c>
      <c r="BK249" s="26">
        <v>0</v>
      </c>
      <c r="BL249" s="26">
        <v>0</v>
      </c>
      <c r="BM249" s="27">
        <v>0</v>
      </c>
      <c r="BN249" s="36">
        <v>0</v>
      </c>
      <c r="BO249" s="26">
        <v>0</v>
      </c>
      <c r="BP249" s="26">
        <v>0</v>
      </c>
      <c r="BQ249" s="27">
        <v>0</v>
      </c>
      <c r="BR249" s="36">
        <v>0</v>
      </c>
      <c r="BS249" s="26">
        <v>0</v>
      </c>
      <c r="BT249" s="26">
        <v>0</v>
      </c>
      <c r="BU249" s="27">
        <v>0</v>
      </c>
      <c r="BV249" s="36">
        <v>0</v>
      </c>
      <c r="BW249" s="26">
        <v>0</v>
      </c>
      <c r="BX249" s="26">
        <v>0</v>
      </c>
      <c r="BY249" s="27">
        <v>0</v>
      </c>
      <c r="BZ249" s="36">
        <v>0</v>
      </c>
      <c r="CA249" s="26">
        <v>0</v>
      </c>
      <c r="CB249" s="26">
        <v>0</v>
      </c>
      <c r="CC249" s="27">
        <v>0</v>
      </c>
      <c r="CD249" s="36">
        <v>0</v>
      </c>
      <c r="CE249" s="26">
        <v>0</v>
      </c>
      <c r="CF249" s="26">
        <v>0</v>
      </c>
      <c r="CG249" s="27">
        <v>0</v>
      </c>
      <c r="CH249" s="36">
        <v>0</v>
      </c>
      <c r="CI249" s="26">
        <v>0</v>
      </c>
      <c r="CJ249" s="26">
        <v>0</v>
      </c>
      <c r="CK249" s="27">
        <v>0</v>
      </c>
      <c r="CL249" s="36">
        <v>0</v>
      </c>
      <c r="CM249" s="26">
        <v>0</v>
      </c>
      <c r="CN249" s="26">
        <v>0</v>
      </c>
      <c r="CO249" s="27">
        <v>0</v>
      </c>
      <c r="CP249" s="36">
        <v>0</v>
      </c>
      <c r="CQ249" s="26">
        <v>0</v>
      </c>
      <c r="CR249" s="26">
        <v>0</v>
      </c>
      <c r="CS249" s="27">
        <v>0</v>
      </c>
      <c r="CT249" s="36">
        <v>0</v>
      </c>
      <c r="CU249" s="26">
        <v>0</v>
      </c>
      <c r="CV249" s="26">
        <v>0</v>
      </c>
      <c r="CW249" s="27">
        <v>0</v>
      </c>
      <c r="CX249" s="36">
        <v>0</v>
      </c>
      <c r="CY249" s="26">
        <v>0</v>
      </c>
      <c r="CZ249" s="26">
        <v>0</v>
      </c>
      <c r="DA249" s="27">
        <v>0</v>
      </c>
      <c r="DB249" s="36">
        <v>0</v>
      </c>
      <c r="DC249" s="26">
        <v>0</v>
      </c>
      <c r="DD249" s="26">
        <v>0</v>
      </c>
      <c r="DE249" s="27">
        <v>0</v>
      </c>
      <c r="DF249" s="36">
        <v>0</v>
      </c>
      <c r="DG249" s="26">
        <v>0</v>
      </c>
      <c r="DH249" s="26">
        <v>0</v>
      </c>
      <c r="DI249" s="27">
        <v>0</v>
      </c>
      <c r="DJ249" s="36">
        <v>0</v>
      </c>
      <c r="DK249" s="26">
        <v>0</v>
      </c>
      <c r="DL249" s="26">
        <v>0</v>
      </c>
      <c r="DM249" s="27">
        <v>0</v>
      </c>
      <c r="DN249" s="36">
        <v>0</v>
      </c>
      <c r="DO249" s="26">
        <v>0</v>
      </c>
      <c r="DP249" s="26">
        <v>0</v>
      </c>
      <c r="DQ249" s="27">
        <v>0</v>
      </c>
      <c r="DR249" s="36">
        <v>6</v>
      </c>
      <c r="DS249" s="26">
        <v>990.99099999999999</v>
      </c>
      <c r="DT249" s="26">
        <v>990.99099999999999</v>
      </c>
      <c r="DU249" s="27">
        <v>8918.9189999999999</v>
      </c>
      <c r="DV249" s="36">
        <v>12</v>
      </c>
      <c r="DW249" s="26">
        <v>1981.982</v>
      </c>
      <c r="DX249" s="26">
        <v>2972.973</v>
      </c>
      <c r="DY249" s="27">
        <v>6936.9369999999999</v>
      </c>
      <c r="DZ249" s="36">
        <v>12</v>
      </c>
      <c r="EA249" s="26">
        <v>1981.982</v>
      </c>
      <c r="EB249" s="26">
        <v>4954.9549999999999</v>
      </c>
      <c r="EC249" s="27">
        <v>4954.9549999999999</v>
      </c>
      <c r="ED249" s="36">
        <v>12</v>
      </c>
      <c r="EE249" s="26">
        <v>1981.982</v>
      </c>
      <c r="EF249" s="26">
        <v>6936.93</v>
      </c>
      <c r="EG249" s="27">
        <v>2972.9799999999996</v>
      </c>
      <c r="EH249" s="36">
        <v>12</v>
      </c>
      <c r="EI249" s="26">
        <v>1981.982</v>
      </c>
      <c r="EJ249" s="26">
        <v>8918.9120000000003</v>
      </c>
      <c r="EK249" s="27">
        <v>991</v>
      </c>
      <c r="EL249" s="36" cm="1">
        <f t="array" ref="EL249">+_xlfn.IFS(YEAR($A249)&gt;YEAR(EL$6),0,YEAR(EL$6)=YEAR($A249),13-MONTH($A249),AND(EK249&lt;$L249,YEAR(EL$6)=YEAR($B249)),IF(MONTH($B249)&lt;EK249/$M249,MONTH($B249),EK249/$M249),EK249&lt;$L249,EK249/$M249,YEAR(EL$6)=YEAR($B249),MONTH($B249),AND(YEAR(EL$6)&gt;YEAR($B249),NOT(ISBLANK($B249))),0,YEAR(EL$6)&gt;YEAR($A249),12,EL$6&lt;$A249,0,YEAR(EH$6)=YEAR($B249),0)</f>
        <v>6.000054490908596</v>
      </c>
      <c r="EM249" s="26">
        <f t="shared" si="26"/>
        <v>991.00000000000011</v>
      </c>
      <c r="EN249" s="26">
        <f t="shared" si="27"/>
        <v>9909.9120000000003</v>
      </c>
      <c r="EO249" s="27">
        <f t="shared" si="28"/>
        <v>0</v>
      </c>
      <c r="EP249" s="28">
        <f t="shared" si="29"/>
        <v>0</v>
      </c>
      <c r="EQ249" s="34">
        <f t="shared" si="30"/>
        <v>495.49549999999999</v>
      </c>
      <c r="ES249" s="21">
        <f>IFERROR(IF(VLOOKUP(D249,'DIV CHANGE'!A:D,3,FALSE)="", E249, VLOOKUP(D249,'DIV CHANGE'!A:D,3,FALSE)), E249)</f>
        <v>2</v>
      </c>
      <c r="ET249" s="21" t="str">
        <f t="shared" si="31"/>
        <v>SAME</v>
      </c>
      <c r="EU249" s="29">
        <v>44013</v>
      </c>
    </row>
    <row r="250" spans="1:151" ht="12.75">
      <c r="A250" s="29">
        <v>44013</v>
      </c>
      <c r="B250" s="24"/>
      <c r="C250" s="35">
        <v>580</v>
      </c>
      <c r="D250" s="21" t="s">
        <v>510</v>
      </c>
      <c r="E250" s="21">
        <v>1</v>
      </c>
      <c r="F250" s="21" t="s">
        <v>103</v>
      </c>
      <c r="G250" s="21" t="s">
        <v>511</v>
      </c>
      <c r="H250" s="23">
        <v>4390.96</v>
      </c>
      <c r="I250" s="22">
        <v>7</v>
      </c>
      <c r="J250" s="25">
        <v>0</v>
      </c>
      <c r="K250" s="25">
        <v>0</v>
      </c>
      <c r="L250" s="25">
        <f t="shared" si="24"/>
        <v>627.28</v>
      </c>
      <c r="M250" s="37">
        <f t="shared" si="25"/>
        <v>52.273333333333333</v>
      </c>
      <c r="N250" s="36">
        <v>0</v>
      </c>
      <c r="O250" s="26">
        <v>0</v>
      </c>
      <c r="P250" s="26">
        <v>0</v>
      </c>
      <c r="Q250" s="27">
        <v>0</v>
      </c>
      <c r="R250" s="36">
        <v>0</v>
      </c>
      <c r="S250" s="26">
        <v>0</v>
      </c>
      <c r="T250" s="26">
        <v>0</v>
      </c>
      <c r="U250" s="27">
        <v>0</v>
      </c>
      <c r="V250" s="36">
        <v>0</v>
      </c>
      <c r="W250" s="26">
        <v>0</v>
      </c>
      <c r="X250" s="26">
        <v>0</v>
      </c>
      <c r="Y250" s="27">
        <v>0</v>
      </c>
      <c r="Z250" s="36">
        <v>0</v>
      </c>
      <c r="AA250" s="26">
        <v>0</v>
      </c>
      <c r="AB250" s="26">
        <v>0</v>
      </c>
      <c r="AC250" s="27">
        <v>0</v>
      </c>
      <c r="AD250" s="36">
        <v>0</v>
      </c>
      <c r="AE250" s="26">
        <v>0</v>
      </c>
      <c r="AF250" s="26">
        <v>0</v>
      </c>
      <c r="AG250" s="27">
        <v>0</v>
      </c>
      <c r="AH250" s="36">
        <v>0</v>
      </c>
      <c r="AI250" s="26">
        <v>0</v>
      </c>
      <c r="AJ250" s="26">
        <v>0</v>
      </c>
      <c r="AK250" s="27">
        <v>0</v>
      </c>
      <c r="AL250" s="36">
        <v>0</v>
      </c>
      <c r="AM250" s="26">
        <v>0</v>
      </c>
      <c r="AN250" s="26">
        <v>0</v>
      </c>
      <c r="AO250" s="27">
        <v>0</v>
      </c>
      <c r="AP250" s="36">
        <v>0</v>
      </c>
      <c r="AQ250" s="26">
        <v>0</v>
      </c>
      <c r="AR250" s="26">
        <v>0</v>
      </c>
      <c r="AS250" s="27">
        <v>0</v>
      </c>
      <c r="AT250" s="36">
        <v>0</v>
      </c>
      <c r="AU250" s="26">
        <v>0</v>
      </c>
      <c r="AV250" s="26">
        <v>0</v>
      </c>
      <c r="AW250" s="27">
        <v>0</v>
      </c>
      <c r="AX250" s="36">
        <v>0</v>
      </c>
      <c r="AY250" s="26">
        <v>0</v>
      </c>
      <c r="AZ250" s="26">
        <v>0</v>
      </c>
      <c r="BA250" s="27">
        <v>0</v>
      </c>
      <c r="BB250" s="36">
        <v>0</v>
      </c>
      <c r="BC250" s="26">
        <v>0</v>
      </c>
      <c r="BD250" s="26">
        <v>0</v>
      </c>
      <c r="BE250" s="27">
        <v>0</v>
      </c>
      <c r="BF250" s="36">
        <v>0</v>
      </c>
      <c r="BG250" s="26">
        <v>0</v>
      </c>
      <c r="BH250" s="26">
        <v>0</v>
      </c>
      <c r="BI250" s="27">
        <v>0</v>
      </c>
      <c r="BJ250" s="36">
        <v>0</v>
      </c>
      <c r="BK250" s="26">
        <v>0</v>
      </c>
      <c r="BL250" s="26">
        <v>0</v>
      </c>
      <c r="BM250" s="27">
        <v>0</v>
      </c>
      <c r="BN250" s="36">
        <v>0</v>
      </c>
      <c r="BO250" s="26">
        <v>0</v>
      </c>
      <c r="BP250" s="26">
        <v>0</v>
      </c>
      <c r="BQ250" s="27">
        <v>0</v>
      </c>
      <c r="BR250" s="36">
        <v>0</v>
      </c>
      <c r="BS250" s="26">
        <v>0</v>
      </c>
      <c r="BT250" s="26">
        <v>0</v>
      </c>
      <c r="BU250" s="27">
        <v>0</v>
      </c>
      <c r="BV250" s="36">
        <v>0</v>
      </c>
      <c r="BW250" s="26">
        <v>0</v>
      </c>
      <c r="BX250" s="26">
        <v>0</v>
      </c>
      <c r="BY250" s="27">
        <v>0</v>
      </c>
      <c r="BZ250" s="36">
        <v>0</v>
      </c>
      <c r="CA250" s="26">
        <v>0</v>
      </c>
      <c r="CB250" s="26">
        <v>0</v>
      </c>
      <c r="CC250" s="27">
        <v>0</v>
      </c>
      <c r="CD250" s="36">
        <v>0</v>
      </c>
      <c r="CE250" s="26">
        <v>0</v>
      </c>
      <c r="CF250" s="26">
        <v>0</v>
      </c>
      <c r="CG250" s="27">
        <v>0</v>
      </c>
      <c r="CH250" s="36">
        <v>0</v>
      </c>
      <c r="CI250" s="26">
        <v>0</v>
      </c>
      <c r="CJ250" s="26">
        <v>0</v>
      </c>
      <c r="CK250" s="27">
        <v>0</v>
      </c>
      <c r="CL250" s="36">
        <v>0</v>
      </c>
      <c r="CM250" s="26">
        <v>0</v>
      </c>
      <c r="CN250" s="26">
        <v>0</v>
      </c>
      <c r="CO250" s="27">
        <v>0</v>
      </c>
      <c r="CP250" s="36">
        <v>0</v>
      </c>
      <c r="CQ250" s="26">
        <v>0</v>
      </c>
      <c r="CR250" s="26">
        <v>0</v>
      </c>
      <c r="CS250" s="27">
        <v>0</v>
      </c>
      <c r="CT250" s="36">
        <v>0</v>
      </c>
      <c r="CU250" s="26">
        <v>0</v>
      </c>
      <c r="CV250" s="26">
        <v>0</v>
      </c>
      <c r="CW250" s="27">
        <v>0</v>
      </c>
      <c r="CX250" s="36">
        <v>0</v>
      </c>
      <c r="CY250" s="26">
        <v>0</v>
      </c>
      <c r="CZ250" s="26">
        <v>0</v>
      </c>
      <c r="DA250" s="27">
        <v>0</v>
      </c>
      <c r="DB250" s="36">
        <v>0</v>
      </c>
      <c r="DC250" s="26">
        <v>0</v>
      </c>
      <c r="DD250" s="26">
        <v>0</v>
      </c>
      <c r="DE250" s="27">
        <v>0</v>
      </c>
      <c r="DF250" s="36">
        <v>0</v>
      </c>
      <c r="DG250" s="26">
        <v>0</v>
      </c>
      <c r="DH250" s="26">
        <v>0</v>
      </c>
      <c r="DI250" s="27">
        <v>0</v>
      </c>
      <c r="DJ250" s="36">
        <v>0</v>
      </c>
      <c r="DK250" s="26">
        <v>0</v>
      </c>
      <c r="DL250" s="26">
        <v>0</v>
      </c>
      <c r="DM250" s="27">
        <v>0</v>
      </c>
      <c r="DN250" s="36">
        <v>0</v>
      </c>
      <c r="DO250" s="26">
        <v>0</v>
      </c>
      <c r="DP250" s="26">
        <v>0</v>
      </c>
      <c r="DQ250" s="27">
        <v>0</v>
      </c>
      <c r="DR250" s="36">
        <v>6</v>
      </c>
      <c r="DS250" s="26">
        <v>313.64</v>
      </c>
      <c r="DT250" s="26">
        <v>313.64</v>
      </c>
      <c r="DU250" s="27">
        <v>4077.32</v>
      </c>
      <c r="DV250" s="36">
        <v>12</v>
      </c>
      <c r="DW250" s="26">
        <v>627.28</v>
      </c>
      <c r="DX250" s="26">
        <v>940.92</v>
      </c>
      <c r="DY250" s="27">
        <v>3450.04</v>
      </c>
      <c r="DZ250" s="36">
        <v>12</v>
      </c>
      <c r="EA250" s="26">
        <v>627.28</v>
      </c>
      <c r="EB250" s="26">
        <v>1568.1999999999998</v>
      </c>
      <c r="EC250" s="27">
        <v>2822.76</v>
      </c>
      <c r="ED250" s="36">
        <v>12</v>
      </c>
      <c r="EE250" s="26">
        <v>627.28</v>
      </c>
      <c r="EF250" s="26">
        <v>2195.48</v>
      </c>
      <c r="EG250" s="27">
        <v>2195.48</v>
      </c>
      <c r="EH250" s="36">
        <v>12</v>
      </c>
      <c r="EI250" s="26">
        <v>627.28</v>
      </c>
      <c r="EJ250" s="26">
        <v>2822.76</v>
      </c>
      <c r="EK250" s="27">
        <v>1568.2</v>
      </c>
      <c r="EL250" s="36" cm="1">
        <f t="array" ref="EL250">+_xlfn.IFS(YEAR($A250)&gt;YEAR(EL$6),0,YEAR(EL$6)=YEAR($A250),13-MONTH($A250),AND(EK250&lt;$L250,YEAR(EL$6)=YEAR($B250)),IF(MONTH($B250)&lt;EK250/$M250,MONTH($B250),EK250/$M250),EK250&lt;$L250,EK250/$M250,YEAR(EL$6)=YEAR($B250),MONTH($B250),AND(YEAR(EL$6)&gt;YEAR($B250),NOT(ISBLANK($B250))),0,YEAR(EL$6)&gt;YEAR($A250),12,EL$6&lt;$A250,0,YEAR(EH$6)=YEAR($B250),0)</f>
        <v>12</v>
      </c>
      <c r="EM250" s="26">
        <f t="shared" si="26"/>
        <v>627.28</v>
      </c>
      <c r="EN250" s="26">
        <f t="shared" si="27"/>
        <v>3450.04</v>
      </c>
      <c r="EO250" s="27">
        <f t="shared" si="28"/>
        <v>940.92</v>
      </c>
      <c r="EP250" s="28">
        <f t="shared" si="29"/>
        <v>18</v>
      </c>
      <c r="EQ250" s="34">
        <f t="shared" si="30"/>
        <v>156.82</v>
      </c>
      <c r="ES250" s="21">
        <f>IFERROR(IF(VLOOKUP(D250,'DIV CHANGE'!A:D,3,FALSE)="", E250, VLOOKUP(D250,'DIV CHANGE'!A:D,3,FALSE)), E250)</f>
        <v>1</v>
      </c>
      <c r="ET250" s="21" t="str">
        <f t="shared" si="31"/>
        <v>SAME</v>
      </c>
      <c r="EU250" s="29">
        <v>44013</v>
      </c>
    </row>
    <row r="251" spans="1:151" ht="12.75">
      <c r="A251" s="29">
        <v>44013</v>
      </c>
      <c r="B251" s="24"/>
      <c r="C251" s="35">
        <v>581</v>
      </c>
      <c r="D251" s="21" t="s">
        <v>512</v>
      </c>
      <c r="E251" s="21">
        <v>1</v>
      </c>
      <c r="F251" s="21" t="s">
        <v>103</v>
      </c>
      <c r="G251" s="21" t="s">
        <v>513</v>
      </c>
      <c r="H251" s="23">
        <v>2681.4700000000003</v>
      </c>
      <c r="I251" s="22">
        <v>7</v>
      </c>
      <c r="J251" s="25">
        <v>0</v>
      </c>
      <c r="K251" s="25">
        <v>0</v>
      </c>
      <c r="L251" s="25">
        <f t="shared" si="24"/>
        <v>383.06714285714287</v>
      </c>
      <c r="M251" s="37">
        <f t="shared" si="25"/>
        <v>31.922261904761907</v>
      </c>
      <c r="N251" s="36">
        <v>0</v>
      </c>
      <c r="O251" s="26">
        <v>0</v>
      </c>
      <c r="P251" s="26">
        <v>0</v>
      </c>
      <c r="Q251" s="27">
        <v>0</v>
      </c>
      <c r="R251" s="36">
        <v>0</v>
      </c>
      <c r="S251" s="26">
        <v>0</v>
      </c>
      <c r="T251" s="26">
        <v>0</v>
      </c>
      <c r="U251" s="27">
        <v>0</v>
      </c>
      <c r="V251" s="36">
        <v>0</v>
      </c>
      <c r="W251" s="26">
        <v>0</v>
      </c>
      <c r="X251" s="26">
        <v>0</v>
      </c>
      <c r="Y251" s="27">
        <v>0</v>
      </c>
      <c r="Z251" s="36">
        <v>0</v>
      </c>
      <c r="AA251" s="26">
        <v>0</v>
      </c>
      <c r="AB251" s="26">
        <v>0</v>
      </c>
      <c r="AC251" s="27">
        <v>0</v>
      </c>
      <c r="AD251" s="36">
        <v>0</v>
      </c>
      <c r="AE251" s="26">
        <v>0</v>
      </c>
      <c r="AF251" s="26">
        <v>0</v>
      </c>
      <c r="AG251" s="27">
        <v>0</v>
      </c>
      <c r="AH251" s="36">
        <v>0</v>
      </c>
      <c r="AI251" s="26">
        <v>0</v>
      </c>
      <c r="AJ251" s="26">
        <v>0</v>
      </c>
      <c r="AK251" s="27">
        <v>0</v>
      </c>
      <c r="AL251" s="36">
        <v>0</v>
      </c>
      <c r="AM251" s="26">
        <v>0</v>
      </c>
      <c r="AN251" s="26">
        <v>0</v>
      </c>
      <c r="AO251" s="27">
        <v>0</v>
      </c>
      <c r="AP251" s="36">
        <v>0</v>
      </c>
      <c r="AQ251" s="26">
        <v>0</v>
      </c>
      <c r="AR251" s="26">
        <v>0</v>
      </c>
      <c r="AS251" s="27">
        <v>0</v>
      </c>
      <c r="AT251" s="36">
        <v>0</v>
      </c>
      <c r="AU251" s="26">
        <v>0</v>
      </c>
      <c r="AV251" s="26">
        <v>0</v>
      </c>
      <c r="AW251" s="27">
        <v>0</v>
      </c>
      <c r="AX251" s="36">
        <v>0</v>
      </c>
      <c r="AY251" s="26">
        <v>0</v>
      </c>
      <c r="AZ251" s="26">
        <v>0</v>
      </c>
      <c r="BA251" s="27">
        <v>0</v>
      </c>
      <c r="BB251" s="36">
        <v>0</v>
      </c>
      <c r="BC251" s="26">
        <v>0</v>
      </c>
      <c r="BD251" s="26">
        <v>0</v>
      </c>
      <c r="BE251" s="27">
        <v>0</v>
      </c>
      <c r="BF251" s="36">
        <v>0</v>
      </c>
      <c r="BG251" s="26">
        <v>0</v>
      </c>
      <c r="BH251" s="26">
        <v>0</v>
      </c>
      <c r="BI251" s="27">
        <v>0</v>
      </c>
      <c r="BJ251" s="36">
        <v>0</v>
      </c>
      <c r="BK251" s="26">
        <v>0</v>
      </c>
      <c r="BL251" s="26">
        <v>0</v>
      </c>
      <c r="BM251" s="27">
        <v>0</v>
      </c>
      <c r="BN251" s="36">
        <v>0</v>
      </c>
      <c r="BO251" s="26">
        <v>0</v>
      </c>
      <c r="BP251" s="26">
        <v>0</v>
      </c>
      <c r="BQ251" s="27">
        <v>0</v>
      </c>
      <c r="BR251" s="36">
        <v>0</v>
      </c>
      <c r="BS251" s="26">
        <v>0</v>
      </c>
      <c r="BT251" s="26">
        <v>0</v>
      </c>
      <c r="BU251" s="27">
        <v>0</v>
      </c>
      <c r="BV251" s="36">
        <v>0</v>
      </c>
      <c r="BW251" s="26">
        <v>0</v>
      </c>
      <c r="BX251" s="26">
        <v>0</v>
      </c>
      <c r="BY251" s="27">
        <v>0</v>
      </c>
      <c r="BZ251" s="36">
        <v>0</v>
      </c>
      <c r="CA251" s="26">
        <v>0</v>
      </c>
      <c r="CB251" s="26">
        <v>0</v>
      </c>
      <c r="CC251" s="27">
        <v>0</v>
      </c>
      <c r="CD251" s="36">
        <v>0</v>
      </c>
      <c r="CE251" s="26">
        <v>0</v>
      </c>
      <c r="CF251" s="26">
        <v>0</v>
      </c>
      <c r="CG251" s="27">
        <v>0</v>
      </c>
      <c r="CH251" s="36">
        <v>0</v>
      </c>
      <c r="CI251" s="26">
        <v>0</v>
      </c>
      <c r="CJ251" s="26">
        <v>0</v>
      </c>
      <c r="CK251" s="27">
        <v>0</v>
      </c>
      <c r="CL251" s="36">
        <v>0</v>
      </c>
      <c r="CM251" s="26">
        <v>0</v>
      </c>
      <c r="CN251" s="26">
        <v>0</v>
      </c>
      <c r="CO251" s="27">
        <v>0</v>
      </c>
      <c r="CP251" s="36">
        <v>0</v>
      </c>
      <c r="CQ251" s="26">
        <v>0</v>
      </c>
      <c r="CR251" s="26">
        <v>0</v>
      </c>
      <c r="CS251" s="27">
        <v>0</v>
      </c>
      <c r="CT251" s="36">
        <v>0</v>
      </c>
      <c r="CU251" s="26">
        <v>0</v>
      </c>
      <c r="CV251" s="26">
        <v>0</v>
      </c>
      <c r="CW251" s="27">
        <v>0</v>
      </c>
      <c r="CX251" s="36">
        <v>0</v>
      </c>
      <c r="CY251" s="26">
        <v>0</v>
      </c>
      <c r="CZ251" s="26">
        <v>0</v>
      </c>
      <c r="DA251" s="27">
        <v>0</v>
      </c>
      <c r="DB251" s="36">
        <v>0</v>
      </c>
      <c r="DC251" s="26">
        <v>0</v>
      </c>
      <c r="DD251" s="26">
        <v>0</v>
      </c>
      <c r="DE251" s="27">
        <v>0</v>
      </c>
      <c r="DF251" s="36">
        <v>0</v>
      </c>
      <c r="DG251" s="26">
        <v>0</v>
      </c>
      <c r="DH251" s="26">
        <v>0</v>
      </c>
      <c r="DI251" s="27">
        <v>0</v>
      </c>
      <c r="DJ251" s="36">
        <v>0</v>
      </c>
      <c r="DK251" s="26">
        <v>0</v>
      </c>
      <c r="DL251" s="26">
        <v>0</v>
      </c>
      <c r="DM251" s="27">
        <v>0</v>
      </c>
      <c r="DN251" s="36">
        <v>0</v>
      </c>
      <c r="DO251" s="26">
        <v>0</v>
      </c>
      <c r="DP251" s="26">
        <v>0</v>
      </c>
      <c r="DQ251" s="27">
        <v>0</v>
      </c>
      <c r="DR251" s="36">
        <v>6</v>
      </c>
      <c r="DS251" s="26">
        <v>191.53357142857143</v>
      </c>
      <c r="DT251" s="26">
        <v>191.53357142857143</v>
      </c>
      <c r="DU251" s="27">
        <v>2489.9364285714287</v>
      </c>
      <c r="DV251" s="36">
        <v>12</v>
      </c>
      <c r="DW251" s="26">
        <v>383.06714285714287</v>
      </c>
      <c r="DX251" s="26">
        <v>574.60071428571428</v>
      </c>
      <c r="DY251" s="27">
        <v>2106.869285714286</v>
      </c>
      <c r="DZ251" s="36">
        <v>12</v>
      </c>
      <c r="EA251" s="26">
        <v>383.06714285714287</v>
      </c>
      <c r="EB251" s="26">
        <v>957.6678571428572</v>
      </c>
      <c r="EC251" s="27">
        <v>1723.8021428571431</v>
      </c>
      <c r="ED251" s="36">
        <v>12</v>
      </c>
      <c r="EE251" s="26">
        <v>383.06714285714287</v>
      </c>
      <c r="EF251" s="26">
        <v>1340.74</v>
      </c>
      <c r="EG251" s="27">
        <v>1340.7300000000002</v>
      </c>
      <c r="EH251" s="36">
        <v>12</v>
      </c>
      <c r="EI251" s="26">
        <v>383.06714285714287</v>
      </c>
      <c r="EJ251" s="26">
        <v>1723.8071428571429</v>
      </c>
      <c r="EK251" s="27">
        <v>957.66</v>
      </c>
      <c r="EL251" s="36" cm="1">
        <f t="array" ref="EL251">+_xlfn.IFS(YEAR($A251)&gt;YEAR(EL$6),0,YEAR(EL$6)=YEAR($A251),13-MONTH($A251),AND(EK251&lt;$L251,YEAR(EL$6)=YEAR($B251)),IF(MONTH($B251)&lt;EK251/$M251,MONTH($B251),EK251/$M251),EK251&lt;$L251,EK251/$M251,YEAR(EL$6)=YEAR($B251),MONTH($B251),AND(YEAR(EL$6)&gt;YEAR($B251),NOT(ISBLANK($B251))),0,YEAR(EL$6)&gt;YEAR($A251),12,EL$6&lt;$A251,0,YEAR(EH$6)=YEAR($B251),0)</f>
        <v>12</v>
      </c>
      <c r="EM251" s="26">
        <f t="shared" si="26"/>
        <v>383.06714285714287</v>
      </c>
      <c r="EN251" s="26">
        <f t="shared" si="27"/>
        <v>2106.8742857142856</v>
      </c>
      <c r="EO251" s="27">
        <f t="shared" si="28"/>
        <v>574.6</v>
      </c>
      <c r="EP251" s="28">
        <f t="shared" si="29"/>
        <v>17.999977624213585</v>
      </c>
      <c r="EQ251" s="34">
        <f t="shared" si="30"/>
        <v>95.766785714285717</v>
      </c>
      <c r="ES251" s="21">
        <f>IFERROR(IF(VLOOKUP(D251,'DIV CHANGE'!A:D,3,FALSE)="", E251, VLOOKUP(D251,'DIV CHANGE'!A:D,3,FALSE)), E251)</f>
        <v>1</v>
      </c>
      <c r="ET251" s="21" t="str">
        <f t="shared" si="31"/>
        <v>SAME</v>
      </c>
      <c r="EU251" s="29">
        <v>44013</v>
      </c>
    </row>
    <row r="252" spans="1:151" ht="12.75">
      <c r="A252" s="29">
        <v>44013</v>
      </c>
      <c r="B252" s="24"/>
      <c r="C252" s="35">
        <v>583</v>
      </c>
      <c r="D252" s="21" t="s">
        <v>514</v>
      </c>
      <c r="E252" s="21">
        <v>9</v>
      </c>
      <c r="F252" s="21" t="s">
        <v>103</v>
      </c>
      <c r="G252" s="21" t="s">
        <v>515</v>
      </c>
      <c r="H252" s="23">
        <v>1480.94</v>
      </c>
      <c r="I252" s="22">
        <v>5</v>
      </c>
      <c r="J252" s="25">
        <v>0</v>
      </c>
      <c r="K252" s="25">
        <v>0</v>
      </c>
      <c r="L252" s="25">
        <f t="shared" si="24"/>
        <v>296.18799999999999</v>
      </c>
      <c r="M252" s="37">
        <f t="shared" si="25"/>
        <v>24.682333333333332</v>
      </c>
      <c r="N252" s="36">
        <v>0</v>
      </c>
      <c r="O252" s="26">
        <v>0</v>
      </c>
      <c r="P252" s="26">
        <v>0</v>
      </c>
      <c r="Q252" s="27">
        <v>0</v>
      </c>
      <c r="R252" s="36">
        <v>0</v>
      </c>
      <c r="S252" s="26">
        <v>0</v>
      </c>
      <c r="T252" s="26">
        <v>0</v>
      </c>
      <c r="U252" s="27">
        <v>0</v>
      </c>
      <c r="V252" s="36">
        <v>0</v>
      </c>
      <c r="W252" s="26">
        <v>0</v>
      </c>
      <c r="X252" s="26">
        <v>0</v>
      </c>
      <c r="Y252" s="27">
        <v>0</v>
      </c>
      <c r="Z252" s="36">
        <v>0</v>
      </c>
      <c r="AA252" s="26">
        <v>0</v>
      </c>
      <c r="AB252" s="26">
        <v>0</v>
      </c>
      <c r="AC252" s="27">
        <v>0</v>
      </c>
      <c r="AD252" s="36">
        <v>0</v>
      </c>
      <c r="AE252" s="26">
        <v>0</v>
      </c>
      <c r="AF252" s="26">
        <v>0</v>
      </c>
      <c r="AG252" s="27">
        <v>0</v>
      </c>
      <c r="AH252" s="36">
        <v>0</v>
      </c>
      <c r="AI252" s="26">
        <v>0</v>
      </c>
      <c r="AJ252" s="26">
        <v>0</v>
      </c>
      <c r="AK252" s="27">
        <v>0</v>
      </c>
      <c r="AL252" s="36">
        <v>0</v>
      </c>
      <c r="AM252" s="26">
        <v>0</v>
      </c>
      <c r="AN252" s="26">
        <v>0</v>
      </c>
      <c r="AO252" s="27">
        <v>0</v>
      </c>
      <c r="AP252" s="36">
        <v>0</v>
      </c>
      <c r="AQ252" s="26">
        <v>0</v>
      </c>
      <c r="AR252" s="26">
        <v>0</v>
      </c>
      <c r="AS252" s="27">
        <v>0</v>
      </c>
      <c r="AT252" s="36">
        <v>0</v>
      </c>
      <c r="AU252" s="26">
        <v>0</v>
      </c>
      <c r="AV252" s="26">
        <v>0</v>
      </c>
      <c r="AW252" s="27">
        <v>0</v>
      </c>
      <c r="AX252" s="36">
        <v>0</v>
      </c>
      <c r="AY252" s="26">
        <v>0</v>
      </c>
      <c r="AZ252" s="26">
        <v>0</v>
      </c>
      <c r="BA252" s="27">
        <v>0</v>
      </c>
      <c r="BB252" s="36">
        <v>0</v>
      </c>
      <c r="BC252" s="26">
        <v>0</v>
      </c>
      <c r="BD252" s="26">
        <v>0</v>
      </c>
      <c r="BE252" s="27">
        <v>0</v>
      </c>
      <c r="BF252" s="36">
        <v>0</v>
      </c>
      <c r="BG252" s="26">
        <v>0</v>
      </c>
      <c r="BH252" s="26">
        <v>0</v>
      </c>
      <c r="BI252" s="27">
        <v>0</v>
      </c>
      <c r="BJ252" s="36">
        <v>0</v>
      </c>
      <c r="BK252" s="26">
        <v>0</v>
      </c>
      <c r="BL252" s="26">
        <v>0</v>
      </c>
      <c r="BM252" s="27">
        <v>0</v>
      </c>
      <c r="BN252" s="36">
        <v>0</v>
      </c>
      <c r="BO252" s="26">
        <v>0</v>
      </c>
      <c r="BP252" s="26">
        <v>0</v>
      </c>
      <c r="BQ252" s="27">
        <v>0</v>
      </c>
      <c r="BR252" s="36">
        <v>0</v>
      </c>
      <c r="BS252" s="26">
        <v>0</v>
      </c>
      <c r="BT252" s="26">
        <v>0</v>
      </c>
      <c r="BU252" s="27">
        <v>0</v>
      </c>
      <c r="BV252" s="36">
        <v>0</v>
      </c>
      <c r="BW252" s="26">
        <v>0</v>
      </c>
      <c r="BX252" s="26">
        <v>0</v>
      </c>
      <c r="BY252" s="27">
        <v>0</v>
      </c>
      <c r="BZ252" s="36">
        <v>0</v>
      </c>
      <c r="CA252" s="26">
        <v>0</v>
      </c>
      <c r="CB252" s="26">
        <v>0</v>
      </c>
      <c r="CC252" s="27">
        <v>0</v>
      </c>
      <c r="CD252" s="36">
        <v>0</v>
      </c>
      <c r="CE252" s="26">
        <v>0</v>
      </c>
      <c r="CF252" s="26">
        <v>0</v>
      </c>
      <c r="CG252" s="27">
        <v>0</v>
      </c>
      <c r="CH252" s="36">
        <v>0</v>
      </c>
      <c r="CI252" s="26">
        <v>0</v>
      </c>
      <c r="CJ252" s="26">
        <v>0</v>
      </c>
      <c r="CK252" s="27">
        <v>0</v>
      </c>
      <c r="CL252" s="36">
        <v>0</v>
      </c>
      <c r="CM252" s="26">
        <v>0</v>
      </c>
      <c r="CN252" s="26">
        <v>0</v>
      </c>
      <c r="CO252" s="27">
        <v>0</v>
      </c>
      <c r="CP252" s="36">
        <v>0</v>
      </c>
      <c r="CQ252" s="26">
        <v>0</v>
      </c>
      <c r="CR252" s="26">
        <v>0</v>
      </c>
      <c r="CS252" s="27">
        <v>0</v>
      </c>
      <c r="CT252" s="36">
        <v>0</v>
      </c>
      <c r="CU252" s="26">
        <v>0</v>
      </c>
      <c r="CV252" s="26">
        <v>0</v>
      </c>
      <c r="CW252" s="27">
        <v>0</v>
      </c>
      <c r="CX252" s="36">
        <v>0</v>
      </c>
      <c r="CY252" s="26">
        <v>0</v>
      </c>
      <c r="CZ252" s="26">
        <v>0</v>
      </c>
      <c r="DA252" s="27">
        <v>0</v>
      </c>
      <c r="DB252" s="36">
        <v>0</v>
      </c>
      <c r="DC252" s="26">
        <v>0</v>
      </c>
      <c r="DD252" s="26">
        <v>0</v>
      </c>
      <c r="DE252" s="27">
        <v>0</v>
      </c>
      <c r="DF252" s="36">
        <v>0</v>
      </c>
      <c r="DG252" s="26">
        <v>0</v>
      </c>
      <c r="DH252" s="26">
        <v>0</v>
      </c>
      <c r="DI252" s="27">
        <v>0</v>
      </c>
      <c r="DJ252" s="36">
        <v>0</v>
      </c>
      <c r="DK252" s="26">
        <v>0</v>
      </c>
      <c r="DL252" s="26">
        <v>0</v>
      </c>
      <c r="DM252" s="27">
        <v>0</v>
      </c>
      <c r="DN252" s="36">
        <v>0</v>
      </c>
      <c r="DO252" s="26">
        <v>0</v>
      </c>
      <c r="DP252" s="26">
        <v>0</v>
      </c>
      <c r="DQ252" s="27">
        <v>0</v>
      </c>
      <c r="DR252" s="36">
        <v>6</v>
      </c>
      <c r="DS252" s="26">
        <v>148.09399999999999</v>
      </c>
      <c r="DT252" s="26">
        <v>148.09399999999999</v>
      </c>
      <c r="DU252" s="27">
        <v>1332.846</v>
      </c>
      <c r="DV252" s="36">
        <v>12</v>
      </c>
      <c r="DW252" s="26">
        <v>296.18799999999999</v>
      </c>
      <c r="DX252" s="26">
        <v>444.28199999999998</v>
      </c>
      <c r="DY252" s="27">
        <v>1036.6580000000001</v>
      </c>
      <c r="DZ252" s="36">
        <v>12</v>
      </c>
      <c r="EA252" s="26">
        <v>296.18799999999999</v>
      </c>
      <c r="EB252" s="26">
        <v>740.47</v>
      </c>
      <c r="EC252" s="27">
        <v>740.47</v>
      </c>
      <c r="ED252" s="36">
        <v>12</v>
      </c>
      <c r="EE252" s="26">
        <v>296.18799999999999</v>
      </c>
      <c r="EF252" s="26">
        <v>1036.6600000000001</v>
      </c>
      <c r="EG252" s="27">
        <v>444.28</v>
      </c>
      <c r="EH252" s="36">
        <v>12</v>
      </c>
      <c r="EI252" s="26">
        <v>296.18799999999999</v>
      </c>
      <c r="EJ252" s="26">
        <v>1332.848</v>
      </c>
      <c r="EK252" s="27">
        <v>148.09</v>
      </c>
      <c r="EL252" s="36" cm="1">
        <f t="array" ref="EL252">+_xlfn.IFS(YEAR($A252)&gt;YEAR(EL$6),0,YEAR(EL$6)=YEAR($A252),13-MONTH($A252),AND(EK252&lt;$L252,YEAR(EL$6)=YEAR($B252)),IF(MONTH($B252)&lt;EK252/$M252,MONTH($B252),EK252/$M252),EK252&lt;$L252,EK252/$M252,YEAR(EL$6)=YEAR($B252),MONTH($B252),AND(YEAR(EL$6)&gt;YEAR($B252),NOT(ISBLANK($B252))),0,YEAR(EL$6)&gt;YEAR($A252),12,EL$6&lt;$A252,0,YEAR(EH$6)=YEAR($B252),0)</f>
        <v>5.9998379407673506</v>
      </c>
      <c r="EM252" s="26">
        <f t="shared" si="26"/>
        <v>148.09</v>
      </c>
      <c r="EN252" s="26">
        <f t="shared" si="27"/>
        <v>1480.9379999999999</v>
      </c>
      <c r="EO252" s="27">
        <f t="shared" si="28"/>
        <v>0</v>
      </c>
      <c r="EP252" s="28">
        <f t="shared" si="29"/>
        <v>0</v>
      </c>
      <c r="EQ252" s="34">
        <f t="shared" si="30"/>
        <v>74.046999999999997</v>
      </c>
      <c r="ES252" s="21">
        <f>IFERROR(IF(VLOOKUP(D252,'DIV CHANGE'!A:D,3,FALSE)="", E252, VLOOKUP(D252,'DIV CHANGE'!A:D,3,FALSE)), E252)</f>
        <v>9</v>
      </c>
      <c r="ET252" s="21" t="str">
        <f t="shared" si="31"/>
        <v>SAME</v>
      </c>
      <c r="EU252" s="29">
        <v>44013</v>
      </c>
    </row>
    <row r="253" spans="1:151" ht="12.75">
      <c r="A253" s="29">
        <v>44181</v>
      </c>
      <c r="B253" s="24"/>
      <c r="C253" s="35">
        <v>591</v>
      </c>
      <c r="D253" s="21" t="s">
        <v>516</v>
      </c>
      <c r="E253" s="21">
        <v>9</v>
      </c>
      <c r="F253" s="21" t="s">
        <v>285</v>
      </c>
      <c r="G253" s="21" t="s">
        <v>517</v>
      </c>
      <c r="H253" s="23">
        <v>1412.64</v>
      </c>
      <c r="I253" s="22">
        <v>7</v>
      </c>
      <c r="J253" s="25">
        <v>0</v>
      </c>
      <c r="K253" s="25">
        <v>0</v>
      </c>
      <c r="L253" s="25">
        <f t="shared" si="24"/>
        <v>201.80571428571429</v>
      </c>
      <c r="M253" s="37">
        <f t="shared" si="25"/>
        <v>16.817142857142859</v>
      </c>
      <c r="N253" s="36">
        <v>0</v>
      </c>
      <c r="O253" s="26">
        <v>0</v>
      </c>
      <c r="P253" s="26">
        <v>0</v>
      </c>
      <c r="Q253" s="27">
        <v>0</v>
      </c>
      <c r="R253" s="36">
        <v>0</v>
      </c>
      <c r="S253" s="26">
        <v>0</v>
      </c>
      <c r="T253" s="26">
        <v>0</v>
      </c>
      <c r="U253" s="27">
        <v>0</v>
      </c>
      <c r="V253" s="36">
        <v>0</v>
      </c>
      <c r="W253" s="26">
        <v>0</v>
      </c>
      <c r="X253" s="26">
        <v>0</v>
      </c>
      <c r="Y253" s="27">
        <v>0</v>
      </c>
      <c r="Z253" s="36">
        <v>0</v>
      </c>
      <c r="AA253" s="26">
        <v>0</v>
      </c>
      <c r="AB253" s="26">
        <v>0</v>
      </c>
      <c r="AC253" s="27">
        <v>0</v>
      </c>
      <c r="AD253" s="36">
        <v>0</v>
      </c>
      <c r="AE253" s="26">
        <v>0</v>
      </c>
      <c r="AF253" s="26">
        <v>0</v>
      </c>
      <c r="AG253" s="27">
        <v>0</v>
      </c>
      <c r="AH253" s="36">
        <v>0</v>
      </c>
      <c r="AI253" s="26">
        <v>0</v>
      </c>
      <c r="AJ253" s="26">
        <v>0</v>
      </c>
      <c r="AK253" s="27">
        <v>0</v>
      </c>
      <c r="AL253" s="36">
        <v>0</v>
      </c>
      <c r="AM253" s="26">
        <v>0</v>
      </c>
      <c r="AN253" s="26">
        <v>0</v>
      </c>
      <c r="AO253" s="27">
        <v>0</v>
      </c>
      <c r="AP253" s="36">
        <v>0</v>
      </c>
      <c r="AQ253" s="26">
        <v>0</v>
      </c>
      <c r="AR253" s="26">
        <v>0</v>
      </c>
      <c r="AS253" s="27">
        <v>0</v>
      </c>
      <c r="AT253" s="36">
        <v>0</v>
      </c>
      <c r="AU253" s="26">
        <v>0</v>
      </c>
      <c r="AV253" s="26">
        <v>0</v>
      </c>
      <c r="AW253" s="27">
        <v>0</v>
      </c>
      <c r="AX253" s="36">
        <v>0</v>
      </c>
      <c r="AY253" s="26">
        <v>0</v>
      </c>
      <c r="AZ253" s="26">
        <v>0</v>
      </c>
      <c r="BA253" s="27">
        <v>0</v>
      </c>
      <c r="BB253" s="36">
        <v>0</v>
      </c>
      <c r="BC253" s="26">
        <v>0</v>
      </c>
      <c r="BD253" s="26">
        <v>0</v>
      </c>
      <c r="BE253" s="27">
        <v>0</v>
      </c>
      <c r="BF253" s="36">
        <v>0</v>
      </c>
      <c r="BG253" s="26">
        <v>0</v>
      </c>
      <c r="BH253" s="26">
        <v>0</v>
      </c>
      <c r="BI253" s="27">
        <v>0</v>
      </c>
      <c r="BJ253" s="36">
        <v>0</v>
      </c>
      <c r="BK253" s="26">
        <v>0</v>
      </c>
      <c r="BL253" s="26">
        <v>0</v>
      </c>
      <c r="BM253" s="27">
        <v>0</v>
      </c>
      <c r="BN253" s="36">
        <v>0</v>
      </c>
      <c r="BO253" s="26">
        <v>0</v>
      </c>
      <c r="BP253" s="26">
        <v>0</v>
      </c>
      <c r="BQ253" s="27">
        <v>0</v>
      </c>
      <c r="BR253" s="36">
        <v>0</v>
      </c>
      <c r="BS253" s="26">
        <v>0</v>
      </c>
      <c r="BT253" s="26">
        <v>0</v>
      </c>
      <c r="BU253" s="27">
        <v>0</v>
      </c>
      <c r="BV253" s="36">
        <v>0</v>
      </c>
      <c r="BW253" s="26">
        <v>0</v>
      </c>
      <c r="BX253" s="26">
        <v>0</v>
      </c>
      <c r="BY253" s="27">
        <v>0</v>
      </c>
      <c r="BZ253" s="36">
        <v>0</v>
      </c>
      <c r="CA253" s="26">
        <v>0</v>
      </c>
      <c r="CB253" s="26">
        <v>0</v>
      </c>
      <c r="CC253" s="27">
        <v>0</v>
      </c>
      <c r="CD253" s="36">
        <v>0</v>
      </c>
      <c r="CE253" s="26">
        <v>0</v>
      </c>
      <c r="CF253" s="26">
        <v>0</v>
      </c>
      <c r="CG253" s="27">
        <v>0</v>
      </c>
      <c r="CH253" s="36">
        <v>0</v>
      </c>
      <c r="CI253" s="26">
        <v>0</v>
      </c>
      <c r="CJ253" s="26">
        <v>0</v>
      </c>
      <c r="CK253" s="27">
        <v>0</v>
      </c>
      <c r="CL253" s="36">
        <v>0</v>
      </c>
      <c r="CM253" s="26">
        <v>0</v>
      </c>
      <c r="CN253" s="26">
        <v>0</v>
      </c>
      <c r="CO253" s="27">
        <v>0</v>
      </c>
      <c r="CP253" s="36">
        <v>0</v>
      </c>
      <c r="CQ253" s="26">
        <v>0</v>
      </c>
      <c r="CR253" s="26">
        <v>0</v>
      </c>
      <c r="CS253" s="27">
        <v>0</v>
      </c>
      <c r="CT253" s="36">
        <v>0</v>
      </c>
      <c r="CU253" s="26">
        <v>0</v>
      </c>
      <c r="CV253" s="26">
        <v>0</v>
      </c>
      <c r="CW253" s="27">
        <v>0</v>
      </c>
      <c r="CX253" s="36">
        <v>0</v>
      </c>
      <c r="CY253" s="26">
        <v>0</v>
      </c>
      <c r="CZ253" s="26">
        <v>0</v>
      </c>
      <c r="DA253" s="27">
        <v>0</v>
      </c>
      <c r="DB253" s="36">
        <v>0</v>
      </c>
      <c r="DC253" s="26">
        <v>0</v>
      </c>
      <c r="DD253" s="26">
        <v>0</v>
      </c>
      <c r="DE253" s="27">
        <v>0</v>
      </c>
      <c r="DF253" s="36">
        <v>0</v>
      </c>
      <c r="DG253" s="26">
        <v>0</v>
      </c>
      <c r="DH253" s="26">
        <v>0</v>
      </c>
      <c r="DI253" s="27">
        <v>0</v>
      </c>
      <c r="DJ253" s="36">
        <v>0</v>
      </c>
      <c r="DK253" s="26">
        <v>0</v>
      </c>
      <c r="DL253" s="26">
        <v>0</v>
      </c>
      <c r="DM253" s="27">
        <v>0</v>
      </c>
      <c r="DN253" s="36">
        <v>0</v>
      </c>
      <c r="DO253" s="26">
        <v>0</v>
      </c>
      <c r="DP253" s="26">
        <v>0</v>
      </c>
      <c r="DQ253" s="27">
        <v>0</v>
      </c>
      <c r="DR253" s="36">
        <v>1</v>
      </c>
      <c r="DS253" s="26">
        <v>16.817142857142859</v>
      </c>
      <c r="DT253" s="26">
        <v>16.817142857142859</v>
      </c>
      <c r="DU253" s="27">
        <v>1395.8228571428572</v>
      </c>
      <c r="DV253" s="36">
        <v>12</v>
      </c>
      <c r="DW253" s="26">
        <v>201.80571428571432</v>
      </c>
      <c r="DX253" s="26">
        <v>218.62285714285719</v>
      </c>
      <c r="DY253" s="27">
        <v>1194.017142857143</v>
      </c>
      <c r="DZ253" s="36">
        <v>12</v>
      </c>
      <c r="EA253" s="26">
        <v>201.80571428571432</v>
      </c>
      <c r="EB253" s="26">
        <v>420.4285714285715</v>
      </c>
      <c r="EC253" s="27">
        <v>992.21142857142854</v>
      </c>
      <c r="ED253" s="36">
        <v>12</v>
      </c>
      <c r="EE253" s="26">
        <v>201.80571428571432</v>
      </c>
      <c r="EF253" s="26">
        <v>605.43000000000006</v>
      </c>
      <c r="EG253" s="27">
        <v>807.21</v>
      </c>
      <c r="EH253" s="36">
        <v>12</v>
      </c>
      <c r="EI253" s="26">
        <v>201.80571428571432</v>
      </c>
      <c r="EJ253" s="26">
        <v>807.23571428571438</v>
      </c>
      <c r="EK253" s="27">
        <v>605.4</v>
      </c>
      <c r="EL253" s="36" cm="1">
        <f t="array" ref="EL253">+_xlfn.IFS(YEAR($A253)&gt;YEAR(EL$6),0,YEAR(EL$6)=YEAR($A253),13-MONTH($A253),AND(EK253&lt;$L253,YEAR(EL$6)=YEAR($B253)),IF(MONTH($B253)&lt;EK253/$M253,MONTH($B253),EK253/$M253),EK253&lt;$L253,EK253/$M253,YEAR(EL$6)=YEAR($B253),MONTH($B253),AND(YEAR(EL$6)&gt;YEAR($B253),NOT(ISBLANK($B253))),0,YEAR(EL$6)&gt;YEAR($A253),12,EL$6&lt;$A253,0,YEAR(EH$6)=YEAR($B253),0)</f>
        <v>12</v>
      </c>
      <c r="EM253" s="26">
        <f t="shared" si="26"/>
        <v>201.80571428571432</v>
      </c>
      <c r="EN253" s="26">
        <f t="shared" si="27"/>
        <v>1009.0414285714287</v>
      </c>
      <c r="EO253" s="27">
        <f t="shared" si="28"/>
        <v>403.6</v>
      </c>
      <c r="EP253" s="28">
        <f t="shared" si="29"/>
        <v>23.999320421338769</v>
      </c>
      <c r="EQ253" s="34">
        <f t="shared" si="30"/>
        <v>50.451428571428579</v>
      </c>
      <c r="ES253" s="21">
        <f>IFERROR(IF(VLOOKUP(D253,'DIV CHANGE'!A:D,3,FALSE)="", E253, VLOOKUP(D253,'DIV CHANGE'!A:D,3,FALSE)), E253)</f>
        <v>9</v>
      </c>
      <c r="ET253" s="21" t="str">
        <f t="shared" si="31"/>
        <v>SAME</v>
      </c>
      <c r="EU253" s="29">
        <v>44181</v>
      </c>
    </row>
    <row r="254" spans="1:151" ht="12.75">
      <c r="A254" s="29">
        <v>44013</v>
      </c>
      <c r="B254" s="24"/>
      <c r="C254" s="35">
        <v>560</v>
      </c>
      <c r="D254" s="21" t="s">
        <v>518</v>
      </c>
      <c r="E254" s="21">
        <v>2</v>
      </c>
      <c r="F254" s="21" t="s">
        <v>285</v>
      </c>
      <c r="G254" s="21" t="s">
        <v>519</v>
      </c>
      <c r="H254" s="23">
        <v>9961.82</v>
      </c>
      <c r="I254" s="22">
        <v>10</v>
      </c>
      <c r="J254" s="25">
        <v>0</v>
      </c>
      <c r="K254" s="25">
        <v>0</v>
      </c>
      <c r="L254" s="25">
        <f t="shared" si="24"/>
        <v>996.18200000000002</v>
      </c>
      <c r="M254" s="37">
        <f t="shared" si="25"/>
        <v>83.015166666666673</v>
      </c>
      <c r="N254" s="36">
        <v>0</v>
      </c>
      <c r="O254" s="26">
        <v>0</v>
      </c>
      <c r="P254" s="26">
        <v>0</v>
      </c>
      <c r="Q254" s="27">
        <v>0</v>
      </c>
      <c r="R254" s="36">
        <v>0</v>
      </c>
      <c r="S254" s="26">
        <v>0</v>
      </c>
      <c r="T254" s="26">
        <v>0</v>
      </c>
      <c r="U254" s="27">
        <v>0</v>
      </c>
      <c r="V254" s="36">
        <v>0</v>
      </c>
      <c r="W254" s="26">
        <v>0</v>
      </c>
      <c r="X254" s="26">
        <v>0</v>
      </c>
      <c r="Y254" s="27">
        <v>0</v>
      </c>
      <c r="Z254" s="36">
        <v>0</v>
      </c>
      <c r="AA254" s="26">
        <v>0</v>
      </c>
      <c r="AB254" s="26">
        <v>0</v>
      </c>
      <c r="AC254" s="27">
        <v>0</v>
      </c>
      <c r="AD254" s="36">
        <v>0</v>
      </c>
      <c r="AE254" s="26">
        <v>0</v>
      </c>
      <c r="AF254" s="26">
        <v>0</v>
      </c>
      <c r="AG254" s="27">
        <v>0</v>
      </c>
      <c r="AH254" s="36">
        <v>0</v>
      </c>
      <c r="AI254" s="26">
        <v>0</v>
      </c>
      <c r="AJ254" s="26">
        <v>0</v>
      </c>
      <c r="AK254" s="27">
        <v>0</v>
      </c>
      <c r="AL254" s="36">
        <v>0</v>
      </c>
      <c r="AM254" s="26">
        <v>0</v>
      </c>
      <c r="AN254" s="26">
        <v>0</v>
      </c>
      <c r="AO254" s="27">
        <v>0</v>
      </c>
      <c r="AP254" s="36">
        <v>0</v>
      </c>
      <c r="AQ254" s="26">
        <v>0</v>
      </c>
      <c r="AR254" s="26">
        <v>0</v>
      </c>
      <c r="AS254" s="27">
        <v>0</v>
      </c>
      <c r="AT254" s="36">
        <v>0</v>
      </c>
      <c r="AU254" s="26">
        <v>0</v>
      </c>
      <c r="AV254" s="26">
        <v>0</v>
      </c>
      <c r="AW254" s="27">
        <v>0</v>
      </c>
      <c r="AX254" s="36">
        <v>0</v>
      </c>
      <c r="AY254" s="26">
        <v>0</v>
      </c>
      <c r="AZ254" s="26">
        <v>0</v>
      </c>
      <c r="BA254" s="27">
        <v>0</v>
      </c>
      <c r="BB254" s="36">
        <v>0</v>
      </c>
      <c r="BC254" s="26">
        <v>0</v>
      </c>
      <c r="BD254" s="26">
        <v>0</v>
      </c>
      <c r="BE254" s="27">
        <v>0</v>
      </c>
      <c r="BF254" s="36">
        <v>0</v>
      </c>
      <c r="BG254" s="26">
        <v>0</v>
      </c>
      <c r="BH254" s="26">
        <v>0</v>
      </c>
      <c r="BI254" s="27">
        <v>0</v>
      </c>
      <c r="BJ254" s="36">
        <v>0</v>
      </c>
      <c r="BK254" s="26">
        <v>0</v>
      </c>
      <c r="BL254" s="26">
        <v>0</v>
      </c>
      <c r="BM254" s="27">
        <v>0</v>
      </c>
      <c r="BN254" s="36">
        <v>0</v>
      </c>
      <c r="BO254" s="26">
        <v>0</v>
      </c>
      <c r="BP254" s="26">
        <v>0</v>
      </c>
      <c r="BQ254" s="27">
        <v>0</v>
      </c>
      <c r="BR254" s="36">
        <v>0</v>
      </c>
      <c r="BS254" s="26">
        <v>0</v>
      </c>
      <c r="BT254" s="26">
        <v>0</v>
      </c>
      <c r="BU254" s="27">
        <v>0</v>
      </c>
      <c r="BV254" s="36">
        <v>0</v>
      </c>
      <c r="BW254" s="26">
        <v>0</v>
      </c>
      <c r="BX254" s="26">
        <v>0</v>
      </c>
      <c r="BY254" s="27">
        <v>0</v>
      </c>
      <c r="BZ254" s="36">
        <v>0</v>
      </c>
      <c r="CA254" s="26">
        <v>0</v>
      </c>
      <c r="CB254" s="26">
        <v>0</v>
      </c>
      <c r="CC254" s="27">
        <v>0</v>
      </c>
      <c r="CD254" s="36">
        <v>0</v>
      </c>
      <c r="CE254" s="26">
        <v>0</v>
      </c>
      <c r="CF254" s="26">
        <v>0</v>
      </c>
      <c r="CG254" s="27">
        <v>0</v>
      </c>
      <c r="CH254" s="36">
        <v>0</v>
      </c>
      <c r="CI254" s="26">
        <v>0</v>
      </c>
      <c r="CJ254" s="26">
        <v>0</v>
      </c>
      <c r="CK254" s="27">
        <v>0</v>
      </c>
      <c r="CL254" s="36">
        <v>0</v>
      </c>
      <c r="CM254" s="26">
        <v>0</v>
      </c>
      <c r="CN254" s="26">
        <v>0</v>
      </c>
      <c r="CO254" s="27">
        <v>0</v>
      </c>
      <c r="CP254" s="36">
        <v>0</v>
      </c>
      <c r="CQ254" s="26">
        <v>0</v>
      </c>
      <c r="CR254" s="26">
        <v>0</v>
      </c>
      <c r="CS254" s="27">
        <v>0</v>
      </c>
      <c r="CT254" s="36">
        <v>0</v>
      </c>
      <c r="CU254" s="26">
        <v>0</v>
      </c>
      <c r="CV254" s="26">
        <v>0</v>
      </c>
      <c r="CW254" s="27">
        <v>0</v>
      </c>
      <c r="CX254" s="36">
        <v>0</v>
      </c>
      <c r="CY254" s="26">
        <v>0</v>
      </c>
      <c r="CZ254" s="26">
        <v>0</v>
      </c>
      <c r="DA254" s="27">
        <v>0</v>
      </c>
      <c r="DB254" s="36">
        <v>0</v>
      </c>
      <c r="DC254" s="26">
        <v>0</v>
      </c>
      <c r="DD254" s="26">
        <v>0</v>
      </c>
      <c r="DE254" s="27">
        <v>0</v>
      </c>
      <c r="DF254" s="36">
        <v>0</v>
      </c>
      <c r="DG254" s="26">
        <v>0</v>
      </c>
      <c r="DH254" s="26">
        <v>0</v>
      </c>
      <c r="DI254" s="27">
        <v>0</v>
      </c>
      <c r="DJ254" s="36">
        <v>0</v>
      </c>
      <c r="DK254" s="26">
        <v>0</v>
      </c>
      <c r="DL254" s="26">
        <v>0</v>
      </c>
      <c r="DM254" s="27">
        <v>0</v>
      </c>
      <c r="DN254" s="36">
        <v>0</v>
      </c>
      <c r="DO254" s="26">
        <v>0</v>
      </c>
      <c r="DP254" s="26">
        <v>0</v>
      </c>
      <c r="DQ254" s="27">
        <v>0</v>
      </c>
      <c r="DR254" s="36">
        <v>6</v>
      </c>
      <c r="DS254" s="26">
        <v>498.09100000000001</v>
      </c>
      <c r="DT254" s="26">
        <v>498.09100000000001</v>
      </c>
      <c r="DU254" s="27">
        <v>9463.7289999999994</v>
      </c>
      <c r="DV254" s="36">
        <v>12</v>
      </c>
      <c r="DW254" s="26">
        <v>996.18200000000002</v>
      </c>
      <c r="DX254" s="26">
        <v>1494.2730000000001</v>
      </c>
      <c r="DY254" s="27">
        <v>8467.5469999999987</v>
      </c>
      <c r="DZ254" s="36">
        <v>12</v>
      </c>
      <c r="EA254" s="26">
        <v>996.18200000000002</v>
      </c>
      <c r="EB254" s="26">
        <v>2490.4549999999999</v>
      </c>
      <c r="EC254" s="27">
        <v>7471.3649999999998</v>
      </c>
      <c r="ED254" s="36">
        <v>12</v>
      </c>
      <c r="EE254" s="26">
        <v>996.18200000000002</v>
      </c>
      <c r="EF254" s="26">
        <v>3486.63</v>
      </c>
      <c r="EG254" s="27">
        <v>6475.19</v>
      </c>
      <c r="EH254" s="36">
        <v>12</v>
      </c>
      <c r="EI254" s="26">
        <v>996.18200000000002</v>
      </c>
      <c r="EJ254" s="26">
        <v>4482.8119999999999</v>
      </c>
      <c r="EK254" s="27">
        <v>5479.01</v>
      </c>
      <c r="EL254" s="36" cm="1">
        <f t="array" ref="EL254">+_xlfn.IFS(YEAR($A254)&gt;YEAR(EL$6),0,YEAR(EL$6)=YEAR($A254),13-MONTH($A254),AND(EK254&lt;$L254,YEAR(EL$6)=YEAR($B254)),IF(MONTH($B254)&lt;EK254/$M254,MONTH($B254),EK254/$M254),EK254&lt;$L254,EK254/$M254,YEAR(EL$6)=YEAR($B254),MONTH($B254),AND(YEAR(EL$6)&gt;YEAR($B254),NOT(ISBLANK($B254))),0,YEAR(EL$6)&gt;YEAR($A254),12,EL$6&lt;$A254,0,YEAR(EH$6)=YEAR($B254),0)</f>
        <v>12</v>
      </c>
      <c r="EM254" s="26">
        <f t="shared" si="26"/>
        <v>996.18200000000002</v>
      </c>
      <c r="EN254" s="26">
        <f t="shared" si="27"/>
        <v>5478.9939999999997</v>
      </c>
      <c r="EO254" s="27">
        <f t="shared" si="28"/>
        <v>4482.83</v>
      </c>
      <c r="EP254" s="28">
        <f t="shared" si="29"/>
        <v>54.000132505907551</v>
      </c>
      <c r="EQ254" s="34">
        <f t="shared" si="30"/>
        <v>249.0455</v>
      </c>
      <c r="ES254" s="21">
        <f>IFERROR(IF(VLOOKUP(D254,'DIV CHANGE'!A:D,3,FALSE)="", E254, VLOOKUP(D254,'DIV CHANGE'!A:D,3,FALSE)), E254)</f>
        <v>2</v>
      </c>
      <c r="ET254" s="21" t="str">
        <f t="shared" si="31"/>
        <v>SAME</v>
      </c>
      <c r="EU254" s="29">
        <v>44013</v>
      </c>
    </row>
    <row r="255" spans="1:151" ht="12.75">
      <c r="A255" s="29">
        <v>44013</v>
      </c>
      <c r="B255" s="24"/>
      <c r="C255" s="35">
        <v>564</v>
      </c>
      <c r="D255" s="21" t="s">
        <v>520</v>
      </c>
      <c r="E255" s="21">
        <v>8</v>
      </c>
      <c r="F255" s="21" t="s">
        <v>285</v>
      </c>
      <c r="G255" s="21" t="s">
        <v>521</v>
      </c>
      <c r="H255" s="23">
        <v>4881.75</v>
      </c>
      <c r="I255" s="22">
        <v>10</v>
      </c>
      <c r="J255" s="25">
        <v>0</v>
      </c>
      <c r="K255" s="25">
        <v>0</v>
      </c>
      <c r="L255" s="25">
        <f t="shared" si="24"/>
        <v>488.17500000000001</v>
      </c>
      <c r="M255" s="37">
        <f t="shared" si="25"/>
        <v>40.681249999999999</v>
      </c>
      <c r="N255" s="36">
        <v>0</v>
      </c>
      <c r="O255" s="26">
        <v>0</v>
      </c>
      <c r="P255" s="26">
        <v>0</v>
      </c>
      <c r="Q255" s="27">
        <v>0</v>
      </c>
      <c r="R255" s="36">
        <v>0</v>
      </c>
      <c r="S255" s="26">
        <v>0</v>
      </c>
      <c r="T255" s="26">
        <v>0</v>
      </c>
      <c r="U255" s="27">
        <v>0</v>
      </c>
      <c r="V255" s="36">
        <v>0</v>
      </c>
      <c r="W255" s="26">
        <v>0</v>
      </c>
      <c r="X255" s="26">
        <v>0</v>
      </c>
      <c r="Y255" s="27">
        <v>0</v>
      </c>
      <c r="Z255" s="36">
        <v>0</v>
      </c>
      <c r="AA255" s="26">
        <v>0</v>
      </c>
      <c r="AB255" s="26">
        <v>0</v>
      </c>
      <c r="AC255" s="27">
        <v>0</v>
      </c>
      <c r="AD255" s="36">
        <v>0</v>
      </c>
      <c r="AE255" s="26">
        <v>0</v>
      </c>
      <c r="AF255" s="26">
        <v>0</v>
      </c>
      <c r="AG255" s="27">
        <v>0</v>
      </c>
      <c r="AH255" s="36">
        <v>0</v>
      </c>
      <c r="AI255" s="26">
        <v>0</v>
      </c>
      <c r="AJ255" s="26">
        <v>0</v>
      </c>
      <c r="AK255" s="27">
        <v>0</v>
      </c>
      <c r="AL255" s="36">
        <v>0</v>
      </c>
      <c r="AM255" s="26">
        <v>0</v>
      </c>
      <c r="AN255" s="26">
        <v>0</v>
      </c>
      <c r="AO255" s="27">
        <v>0</v>
      </c>
      <c r="AP255" s="36">
        <v>0</v>
      </c>
      <c r="AQ255" s="26">
        <v>0</v>
      </c>
      <c r="AR255" s="26">
        <v>0</v>
      </c>
      <c r="AS255" s="27">
        <v>0</v>
      </c>
      <c r="AT255" s="36">
        <v>0</v>
      </c>
      <c r="AU255" s="26">
        <v>0</v>
      </c>
      <c r="AV255" s="26">
        <v>0</v>
      </c>
      <c r="AW255" s="27">
        <v>0</v>
      </c>
      <c r="AX255" s="36">
        <v>0</v>
      </c>
      <c r="AY255" s="26">
        <v>0</v>
      </c>
      <c r="AZ255" s="26">
        <v>0</v>
      </c>
      <c r="BA255" s="27">
        <v>0</v>
      </c>
      <c r="BB255" s="36">
        <v>0</v>
      </c>
      <c r="BC255" s="26">
        <v>0</v>
      </c>
      <c r="BD255" s="26">
        <v>0</v>
      </c>
      <c r="BE255" s="27">
        <v>0</v>
      </c>
      <c r="BF255" s="36">
        <v>0</v>
      </c>
      <c r="BG255" s="26">
        <v>0</v>
      </c>
      <c r="BH255" s="26">
        <v>0</v>
      </c>
      <c r="BI255" s="27">
        <v>0</v>
      </c>
      <c r="BJ255" s="36">
        <v>0</v>
      </c>
      <c r="BK255" s="26">
        <v>0</v>
      </c>
      <c r="BL255" s="26">
        <v>0</v>
      </c>
      <c r="BM255" s="27">
        <v>0</v>
      </c>
      <c r="BN255" s="36">
        <v>0</v>
      </c>
      <c r="BO255" s="26">
        <v>0</v>
      </c>
      <c r="BP255" s="26">
        <v>0</v>
      </c>
      <c r="BQ255" s="27">
        <v>0</v>
      </c>
      <c r="BR255" s="36">
        <v>0</v>
      </c>
      <c r="BS255" s="26">
        <v>0</v>
      </c>
      <c r="BT255" s="26">
        <v>0</v>
      </c>
      <c r="BU255" s="27">
        <v>0</v>
      </c>
      <c r="BV255" s="36">
        <v>0</v>
      </c>
      <c r="BW255" s="26">
        <v>0</v>
      </c>
      <c r="BX255" s="26">
        <v>0</v>
      </c>
      <c r="BY255" s="27">
        <v>0</v>
      </c>
      <c r="BZ255" s="36">
        <v>0</v>
      </c>
      <c r="CA255" s="26">
        <v>0</v>
      </c>
      <c r="CB255" s="26">
        <v>0</v>
      </c>
      <c r="CC255" s="27">
        <v>0</v>
      </c>
      <c r="CD255" s="36">
        <v>0</v>
      </c>
      <c r="CE255" s="26">
        <v>0</v>
      </c>
      <c r="CF255" s="26">
        <v>0</v>
      </c>
      <c r="CG255" s="27">
        <v>0</v>
      </c>
      <c r="CH255" s="36">
        <v>0</v>
      </c>
      <c r="CI255" s="26">
        <v>0</v>
      </c>
      <c r="CJ255" s="26">
        <v>0</v>
      </c>
      <c r="CK255" s="27">
        <v>0</v>
      </c>
      <c r="CL255" s="36">
        <v>0</v>
      </c>
      <c r="CM255" s="26">
        <v>0</v>
      </c>
      <c r="CN255" s="26">
        <v>0</v>
      </c>
      <c r="CO255" s="27">
        <v>0</v>
      </c>
      <c r="CP255" s="36">
        <v>0</v>
      </c>
      <c r="CQ255" s="26">
        <v>0</v>
      </c>
      <c r="CR255" s="26">
        <v>0</v>
      </c>
      <c r="CS255" s="27">
        <v>0</v>
      </c>
      <c r="CT255" s="36">
        <v>0</v>
      </c>
      <c r="CU255" s="26">
        <v>0</v>
      </c>
      <c r="CV255" s="26">
        <v>0</v>
      </c>
      <c r="CW255" s="27">
        <v>0</v>
      </c>
      <c r="CX255" s="36">
        <v>0</v>
      </c>
      <c r="CY255" s="26">
        <v>0</v>
      </c>
      <c r="CZ255" s="26">
        <v>0</v>
      </c>
      <c r="DA255" s="27">
        <v>0</v>
      </c>
      <c r="DB255" s="36">
        <v>0</v>
      </c>
      <c r="DC255" s="26">
        <v>0</v>
      </c>
      <c r="DD255" s="26">
        <v>0</v>
      </c>
      <c r="DE255" s="27">
        <v>0</v>
      </c>
      <c r="DF255" s="36">
        <v>0</v>
      </c>
      <c r="DG255" s="26">
        <v>0</v>
      </c>
      <c r="DH255" s="26">
        <v>0</v>
      </c>
      <c r="DI255" s="27">
        <v>0</v>
      </c>
      <c r="DJ255" s="36">
        <v>0</v>
      </c>
      <c r="DK255" s="26">
        <v>0</v>
      </c>
      <c r="DL255" s="26">
        <v>0</v>
      </c>
      <c r="DM255" s="27">
        <v>0</v>
      </c>
      <c r="DN255" s="36">
        <v>0</v>
      </c>
      <c r="DO255" s="26">
        <v>0</v>
      </c>
      <c r="DP255" s="26">
        <v>0</v>
      </c>
      <c r="DQ255" s="27">
        <v>0</v>
      </c>
      <c r="DR255" s="36">
        <v>6</v>
      </c>
      <c r="DS255" s="26">
        <v>244.08749999999998</v>
      </c>
      <c r="DT255" s="26">
        <v>244.08749999999998</v>
      </c>
      <c r="DU255" s="27">
        <v>4637.6625000000004</v>
      </c>
      <c r="DV255" s="36">
        <v>12</v>
      </c>
      <c r="DW255" s="26">
        <v>488.17499999999995</v>
      </c>
      <c r="DX255" s="26">
        <v>732.26249999999993</v>
      </c>
      <c r="DY255" s="27">
        <v>4149.4875000000002</v>
      </c>
      <c r="DZ255" s="36">
        <v>12</v>
      </c>
      <c r="EA255" s="26">
        <v>488.17499999999995</v>
      </c>
      <c r="EB255" s="26">
        <v>1220.4375</v>
      </c>
      <c r="EC255" s="27">
        <v>3661.3125</v>
      </c>
      <c r="ED255" s="36">
        <v>12</v>
      </c>
      <c r="EE255" s="26">
        <v>488.17499999999995</v>
      </c>
      <c r="EF255" s="26">
        <v>1708.63</v>
      </c>
      <c r="EG255" s="27">
        <v>3173.12</v>
      </c>
      <c r="EH255" s="36">
        <v>12</v>
      </c>
      <c r="EI255" s="26">
        <v>488.17499999999995</v>
      </c>
      <c r="EJ255" s="26">
        <v>2196.8050000000003</v>
      </c>
      <c r="EK255" s="27">
        <v>2684.95</v>
      </c>
      <c r="EL255" s="36" cm="1">
        <f t="array" ref="EL255">+_xlfn.IFS(YEAR($A255)&gt;YEAR(EL$6),0,YEAR(EL$6)=YEAR($A255),13-MONTH($A255),AND(EK255&lt;$L255,YEAR(EL$6)=YEAR($B255)),IF(MONTH($B255)&lt;EK255/$M255,MONTH($B255),EK255/$M255),EK255&lt;$L255,EK255/$M255,YEAR(EL$6)=YEAR($B255),MONTH($B255),AND(YEAR(EL$6)&gt;YEAR($B255),NOT(ISBLANK($B255))),0,YEAR(EL$6)&gt;YEAR($A255),12,EL$6&lt;$A255,0,YEAR(EH$6)=YEAR($B255),0)</f>
        <v>12</v>
      </c>
      <c r="EM255" s="26">
        <f t="shared" si="26"/>
        <v>488.17499999999995</v>
      </c>
      <c r="EN255" s="26">
        <f t="shared" si="27"/>
        <v>2684.9800000000005</v>
      </c>
      <c r="EO255" s="27">
        <f t="shared" si="28"/>
        <v>2196.77</v>
      </c>
      <c r="EP255" s="28">
        <f t="shared" si="29"/>
        <v>53.999569826394222</v>
      </c>
      <c r="EQ255" s="34">
        <f t="shared" si="30"/>
        <v>122.04374999999999</v>
      </c>
      <c r="ES255" s="21">
        <f>IFERROR(IF(VLOOKUP(D255,'DIV CHANGE'!A:D,3,FALSE)="", E255, VLOOKUP(D255,'DIV CHANGE'!A:D,3,FALSE)), E255)</f>
        <v>8</v>
      </c>
      <c r="ET255" s="21" t="str">
        <f t="shared" si="31"/>
        <v>SAME</v>
      </c>
      <c r="EU255" s="29">
        <v>44013</v>
      </c>
    </row>
    <row r="256" spans="1:151" ht="12.75">
      <c r="A256" s="29">
        <v>44013</v>
      </c>
      <c r="B256" s="24"/>
      <c r="C256" s="35">
        <v>565</v>
      </c>
      <c r="D256" s="21" t="s">
        <v>522</v>
      </c>
      <c r="E256" s="21">
        <v>8</v>
      </c>
      <c r="F256" s="21" t="s">
        <v>285</v>
      </c>
      <c r="G256" s="21" t="s">
        <v>505</v>
      </c>
      <c r="H256" s="23">
        <v>10879.130000000001</v>
      </c>
      <c r="I256" s="22">
        <v>10</v>
      </c>
      <c r="J256" s="25">
        <v>0</v>
      </c>
      <c r="K256" s="25">
        <v>0</v>
      </c>
      <c r="L256" s="25">
        <f t="shared" si="24"/>
        <v>1087.913</v>
      </c>
      <c r="M256" s="37">
        <f t="shared" si="25"/>
        <v>90.659416666666672</v>
      </c>
      <c r="N256" s="36">
        <v>0</v>
      </c>
      <c r="O256" s="26">
        <v>0</v>
      </c>
      <c r="P256" s="26">
        <v>0</v>
      </c>
      <c r="Q256" s="27">
        <v>0</v>
      </c>
      <c r="R256" s="36">
        <v>0</v>
      </c>
      <c r="S256" s="26">
        <v>0</v>
      </c>
      <c r="T256" s="26">
        <v>0</v>
      </c>
      <c r="U256" s="27">
        <v>0</v>
      </c>
      <c r="V256" s="36">
        <v>0</v>
      </c>
      <c r="W256" s="26">
        <v>0</v>
      </c>
      <c r="X256" s="26">
        <v>0</v>
      </c>
      <c r="Y256" s="27">
        <v>0</v>
      </c>
      <c r="Z256" s="36">
        <v>0</v>
      </c>
      <c r="AA256" s="26">
        <v>0</v>
      </c>
      <c r="AB256" s="26">
        <v>0</v>
      </c>
      <c r="AC256" s="27">
        <v>0</v>
      </c>
      <c r="AD256" s="36">
        <v>0</v>
      </c>
      <c r="AE256" s="26">
        <v>0</v>
      </c>
      <c r="AF256" s="26">
        <v>0</v>
      </c>
      <c r="AG256" s="27">
        <v>0</v>
      </c>
      <c r="AH256" s="36">
        <v>0</v>
      </c>
      <c r="AI256" s="26">
        <v>0</v>
      </c>
      <c r="AJ256" s="26">
        <v>0</v>
      </c>
      <c r="AK256" s="27">
        <v>0</v>
      </c>
      <c r="AL256" s="36">
        <v>0</v>
      </c>
      <c r="AM256" s="26">
        <v>0</v>
      </c>
      <c r="AN256" s="26">
        <v>0</v>
      </c>
      <c r="AO256" s="27">
        <v>0</v>
      </c>
      <c r="AP256" s="36">
        <v>0</v>
      </c>
      <c r="AQ256" s="26">
        <v>0</v>
      </c>
      <c r="AR256" s="26">
        <v>0</v>
      </c>
      <c r="AS256" s="27">
        <v>0</v>
      </c>
      <c r="AT256" s="36">
        <v>0</v>
      </c>
      <c r="AU256" s="26">
        <v>0</v>
      </c>
      <c r="AV256" s="26">
        <v>0</v>
      </c>
      <c r="AW256" s="27">
        <v>0</v>
      </c>
      <c r="AX256" s="36">
        <v>0</v>
      </c>
      <c r="AY256" s="26">
        <v>0</v>
      </c>
      <c r="AZ256" s="26">
        <v>0</v>
      </c>
      <c r="BA256" s="27">
        <v>0</v>
      </c>
      <c r="BB256" s="36">
        <v>0</v>
      </c>
      <c r="BC256" s="26">
        <v>0</v>
      </c>
      <c r="BD256" s="26">
        <v>0</v>
      </c>
      <c r="BE256" s="27">
        <v>0</v>
      </c>
      <c r="BF256" s="36">
        <v>0</v>
      </c>
      <c r="BG256" s="26">
        <v>0</v>
      </c>
      <c r="BH256" s="26">
        <v>0</v>
      </c>
      <c r="BI256" s="27">
        <v>0</v>
      </c>
      <c r="BJ256" s="36">
        <v>0</v>
      </c>
      <c r="BK256" s="26">
        <v>0</v>
      </c>
      <c r="BL256" s="26">
        <v>0</v>
      </c>
      <c r="BM256" s="27">
        <v>0</v>
      </c>
      <c r="BN256" s="36">
        <v>0</v>
      </c>
      <c r="BO256" s="26">
        <v>0</v>
      </c>
      <c r="BP256" s="26">
        <v>0</v>
      </c>
      <c r="BQ256" s="27">
        <v>0</v>
      </c>
      <c r="BR256" s="36">
        <v>0</v>
      </c>
      <c r="BS256" s="26">
        <v>0</v>
      </c>
      <c r="BT256" s="26">
        <v>0</v>
      </c>
      <c r="BU256" s="27">
        <v>0</v>
      </c>
      <c r="BV256" s="36">
        <v>0</v>
      </c>
      <c r="BW256" s="26">
        <v>0</v>
      </c>
      <c r="BX256" s="26">
        <v>0</v>
      </c>
      <c r="BY256" s="27">
        <v>0</v>
      </c>
      <c r="BZ256" s="36">
        <v>0</v>
      </c>
      <c r="CA256" s="26">
        <v>0</v>
      </c>
      <c r="CB256" s="26">
        <v>0</v>
      </c>
      <c r="CC256" s="27">
        <v>0</v>
      </c>
      <c r="CD256" s="36">
        <v>0</v>
      </c>
      <c r="CE256" s="26">
        <v>0</v>
      </c>
      <c r="CF256" s="26">
        <v>0</v>
      </c>
      <c r="CG256" s="27">
        <v>0</v>
      </c>
      <c r="CH256" s="36">
        <v>0</v>
      </c>
      <c r="CI256" s="26">
        <v>0</v>
      </c>
      <c r="CJ256" s="26">
        <v>0</v>
      </c>
      <c r="CK256" s="27">
        <v>0</v>
      </c>
      <c r="CL256" s="36">
        <v>0</v>
      </c>
      <c r="CM256" s="26">
        <v>0</v>
      </c>
      <c r="CN256" s="26">
        <v>0</v>
      </c>
      <c r="CO256" s="27">
        <v>0</v>
      </c>
      <c r="CP256" s="36">
        <v>0</v>
      </c>
      <c r="CQ256" s="26">
        <v>0</v>
      </c>
      <c r="CR256" s="26">
        <v>0</v>
      </c>
      <c r="CS256" s="27">
        <v>0</v>
      </c>
      <c r="CT256" s="36">
        <v>0</v>
      </c>
      <c r="CU256" s="26">
        <v>0</v>
      </c>
      <c r="CV256" s="26">
        <v>0</v>
      </c>
      <c r="CW256" s="27">
        <v>0</v>
      </c>
      <c r="CX256" s="36">
        <v>0</v>
      </c>
      <c r="CY256" s="26">
        <v>0</v>
      </c>
      <c r="CZ256" s="26">
        <v>0</v>
      </c>
      <c r="DA256" s="27">
        <v>0</v>
      </c>
      <c r="DB256" s="36">
        <v>0</v>
      </c>
      <c r="DC256" s="26">
        <v>0</v>
      </c>
      <c r="DD256" s="26">
        <v>0</v>
      </c>
      <c r="DE256" s="27">
        <v>0</v>
      </c>
      <c r="DF256" s="36">
        <v>0</v>
      </c>
      <c r="DG256" s="26">
        <v>0</v>
      </c>
      <c r="DH256" s="26">
        <v>0</v>
      </c>
      <c r="DI256" s="27">
        <v>0</v>
      </c>
      <c r="DJ256" s="36">
        <v>0</v>
      </c>
      <c r="DK256" s="26">
        <v>0</v>
      </c>
      <c r="DL256" s="26">
        <v>0</v>
      </c>
      <c r="DM256" s="27">
        <v>0</v>
      </c>
      <c r="DN256" s="36">
        <v>0</v>
      </c>
      <c r="DO256" s="26">
        <v>0</v>
      </c>
      <c r="DP256" s="26">
        <v>0</v>
      </c>
      <c r="DQ256" s="27">
        <v>0</v>
      </c>
      <c r="DR256" s="36">
        <v>6</v>
      </c>
      <c r="DS256" s="26">
        <v>543.95650000000001</v>
      </c>
      <c r="DT256" s="26">
        <v>543.95650000000001</v>
      </c>
      <c r="DU256" s="27">
        <v>10335.173500000001</v>
      </c>
      <c r="DV256" s="36">
        <v>12</v>
      </c>
      <c r="DW256" s="26">
        <v>1087.913</v>
      </c>
      <c r="DX256" s="26">
        <v>1631.8695</v>
      </c>
      <c r="DY256" s="27">
        <v>9247.2605000000003</v>
      </c>
      <c r="DZ256" s="36">
        <v>12</v>
      </c>
      <c r="EA256" s="26">
        <v>1087.913</v>
      </c>
      <c r="EB256" s="26">
        <v>2719.7825000000003</v>
      </c>
      <c r="EC256" s="27">
        <v>8159.3475000000008</v>
      </c>
      <c r="ED256" s="36">
        <v>12</v>
      </c>
      <c r="EE256" s="26">
        <v>1087.913</v>
      </c>
      <c r="EF256" s="26">
        <v>3807.6900000000005</v>
      </c>
      <c r="EG256" s="27">
        <v>7071.4400000000005</v>
      </c>
      <c r="EH256" s="36">
        <v>12</v>
      </c>
      <c r="EI256" s="26">
        <v>1087.913</v>
      </c>
      <c r="EJ256" s="26">
        <v>4895.603000000001</v>
      </c>
      <c r="EK256" s="27">
        <v>5983.53</v>
      </c>
      <c r="EL256" s="36" cm="1">
        <f t="array" ref="EL256">+_xlfn.IFS(YEAR($A256)&gt;YEAR(EL$6),0,YEAR(EL$6)=YEAR($A256),13-MONTH($A256),AND(EK256&lt;$L256,YEAR(EL$6)=YEAR($B256)),IF(MONTH($B256)&lt;EK256/$M256,MONTH($B256),EK256/$M256),EK256&lt;$L256,EK256/$M256,YEAR(EL$6)=YEAR($B256),MONTH($B256),AND(YEAR(EL$6)&gt;YEAR($B256),NOT(ISBLANK($B256))),0,YEAR(EL$6)&gt;YEAR($A256),12,EL$6&lt;$A256,0,YEAR(EH$6)=YEAR($B256),0)</f>
        <v>12</v>
      </c>
      <c r="EM256" s="26">
        <f t="shared" si="26"/>
        <v>1087.913</v>
      </c>
      <c r="EN256" s="26">
        <f t="shared" si="27"/>
        <v>5983.5160000000014</v>
      </c>
      <c r="EO256" s="27">
        <f t="shared" si="28"/>
        <v>4895.6099999999997</v>
      </c>
      <c r="EP256" s="28">
        <f t="shared" si="29"/>
        <v>54.000016545440666</v>
      </c>
      <c r="EQ256" s="34">
        <f t="shared" si="30"/>
        <v>271.97825</v>
      </c>
      <c r="ES256" s="21">
        <f>IFERROR(IF(VLOOKUP(D256,'DIV CHANGE'!A:D,3,FALSE)="", E256, VLOOKUP(D256,'DIV CHANGE'!A:D,3,FALSE)), E256)</f>
        <v>8</v>
      </c>
      <c r="ET256" s="21" t="str">
        <f t="shared" si="31"/>
        <v>SAME</v>
      </c>
      <c r="EU256" s="29">
        <v>44013</v>
      </c>
    </row>
    <row r="257" spans="1:151" ht="12.75">
      <c r="A257" s="29">
        <v>44013</v>
      </c>
      <c r="B257" s="24"/>
      <c r="C257" s="35">
        <v>566</v>
      </c>
      <c r="D257" s="21" t="s">
        <v>523</v>
      </c>
      <c r="E257" s="21">
        <v>2</v>
      </c>
      <c r="F257" s="21" t="s">
        <v>285</v>
      </c>
      <c r="G257" s="21" t="s">
        <v>505</v>
      </c>
      <c r="H257" s="23">
        <v>5267.07</v>
      </c>
      <c r="I257" s="22">
        <v>10</v>
      </c>
      <c r="J257" s="25">
        <v>0</v>
      </c>
      <c r="K257" s="25">
        <v>0</v>
      </c>
      <c r="L257" s="25">
        <f t="shared" si="24"/>
        <v>526.70699999999999</v>
      </c>
      <c r="M257" s="37">
        <f t="shared" si="25"/>
        <v>43.892249999999997</v>
      </c>
      <c r="N257" s="36">
        <v>0</v>
      </c>
      <c r="O257" s="26">
        <v>0</v>
      </c>
      <c r="P257" s="26">
        <v>0</v>
      </c>
      <c r="Q257" s="27">
        <v>0</v>
      </c>
      <c r="R257" s="36">
        <v>0</v>
      </c>
      <c r="S257" s="26">
        <v>0</v>
      </c>
      <c r="T257" s="26">
        <v>0</v>
      </c>
      <c r="U257" s="27">
        <v>0</v>
      </c>
      <c r="V257" s="36">
        <v>0</v>
      </c>
      <c r="W257" s="26">
        <v>0</v>
      </c>
      <c r="X257" s="26">
        <v>0</v>
      </c>
      <c r="Y257" s="27">
        <v>0</v>
      </c>
      <c r="Z257" s="36">
        <v>0</v>
      </c>
      <c r="AA257" s="26">
        <v>0</v>
      </c>
      <c r="AB257" s="26">
        <v>0</v>
      </c>
      <c r="AC257" s="27">
        <v>0</v>
      </c>
      <c r="AD257" s="36">
        <v>0</v>
      </c>
      <c r="AE257" s="26">
        <v>0</v>
      </c>
      <c r="AF257" s="26">
        <v>0</v>
      </c>
      <c r="AG257" s="27">
        <v>0</v>
      </c>
      <c r="AH257" s="36">
        <v>0</v>
      </c>
      <c r="AI257" s="26">
        <v>0</v>
      </c>
      <c r="AJ257" s="26">
        <v>0</v>
      </c>
      <c r="AK257" s="27">
        <v>0</v>
      </c>
      <c r="AL257" s="36">
        <v>0</v>
      </c>
      <c r="AM257" s="26">
        <v>0</v>
      </c>
      <c r="AN257" s="26">
        <v>0</v>
      </c>
      <c r="AO257" s="27">
        <v>0</v>
      </c>
      <c r="AP257" s="36">
        <v>0</v>
      </c>
      <c r="AQ257" s="26">
        <v>0</v>
      </c>
      <c r="AR257" s="26">
        <v>0</v>
      </c>
      <c r="AS257" s="27">
        <v>0</v>
      </c>
      <c r="AT257" s="36">
        <v>0</v>
      </c>
      <c r="AU257" s="26">
        <v>0</v>
      </c>
      <c r="AV257" s="26">
        <v>0</v>
      </c>
      <c r="AW257" s="27">
        <v>0</v>
      </c>
      <c r="AX257" s="36">
        <v>0</v>
      </c>
      <c r="AY257" s="26">
        <v>0</v>
      </c>
      <c r="AZ257" s="26">
        <v>0</v>
      </c>
      <c r="BA257" s="27">
        <v>0</v>
      </c>
      <c r="BB257" s="36">
        <v>0</v>
      </c>
      <c r="BC257" s="26">
        <v>0</v>
      </c>
      <c r="BD257" s="26">
        <v>0</v>
      </c>
      <c r="BE257" s="27">
        <v>0</v>
      </c>
      <c r="BF257" s="36">
        <v>0</v>
      </c>
      <c r="BG257" s="26">
        <v>0</v>
      </c>
      <c r="BH257" s="26">
        <v>0</v>
      </c>
      <c r="BI257" s="27">
        <v>0</v>
      </c>
      <c r="BJ257" s="36">
        <v>0</v>
      </c>
      <c r="BK257" s="26">
        <v>0</v>
      </c>
      <c r="BL257" s="26">
        <v>0</v>
      </c>
      <c r="BM257" s="27">
        <v>0</v>
      </c>
      <c r="BN257" s="36">
        <v>0</v>
      </c>
      <c r="BO257" s="26">
        <v>0</v>
      </c>
      <c r="BP257" s="26">
        <v>0</v>
      </c>
      <c r="BQ257" s="27">
        <v>0</v>
      </c>
      <c r="BR257" s="36">
        <v>0</v>
      </c>
      <c r="BS257" s="26">
        <v>0</v>
      </c>
      <c r="BT257" s="26">
        <v>0</v>
      </c>
      <c r="BU257" s="27">
        <v>0</v>
      </c>
      <c r="BV257" s="36">
        <v>0</v>
      </c>
      <c r="BW257" s="26">
        <v>0</v>
      </c>
      <c r="BX257" s="26">
        <v>0</v>
      </c>
      <c r="BY257" s="27">
        <v>0</v>
      </c>
      <c r="BZ257" s="36">
        <v>0</v>
      </c>
      <c r="CA257" s="26">
        <v>0</v>
      </c>
      <c r="CB257" s="26">
        <v>0</v>
      </c>
      <c r="CC257" s="27">
        <v>0</v>
      </c>
      <c r="CD257" s="36">
        <v>0</v>
      </c>
      <c r="CE257" s="26">
        <v>0</v>
      </c>
      <c r="CF257" s="26">
        <v>0</v>
      </c>
      <c r="CG257" s="27">
        <v>0</v>
      </c>
      <c r="CH257" s="36">
        <v>0</v>
      </c>
      <c r="CI257" s="26">
        <v>0</v>
      </c>
      <c r="CJ257" s="26">
        <v>0</v>
      </c>
      <c r="CK257" s="27">
        <v>0</v>
      </c>
      <c r="CL257" s="36">
        <v>0</v>
      </c>
      <c r="CM257" s="26">
        <v>0</v>
      </c>
      <c r="CN257" s="26">
        <v>0</v>
      </c>
      <c r="CO257" s="27">
        <v>0</v>
      </c>
      <c r="CP257" s="36">
        <v>0</v>
      </c>
      <c r="CQ257" s="26">
        <v>0</v>
      </c>
      <c r="CR257" s="26">
        <v>0</v>
      </c>
      <c r="CS257" s="27">
        <v>0</v>
      </c>
      <c r="CT257" s="36">
        <v>0</v>
      </c>
      <c r="CU257" s="26">
        <v>0</v>
      </c>
      <c r="CV257" s="26">
        <v>0</v>
      </c>
      <c r="CW257" s="27">
        <v>0</v>
      </c>
      <c r="CX257" s="36">
        <v>0</v>
      </c>
      <c r="CY257" s="26">
        <v>0</v>
      </c>
      <c r="CZ257" s="26">
        <v>0</v>
      </c>
      <c r="DA257" s="27">
        <v>0</v>
      </c>
      <c r="DB257" s="36">
        <v>0</v>
      </c>
      <c r="DC257" s="26">
        <v>0</v>
      </c>
      <c r="DD257" s="26">
        <v>0</v>
      </c>
      <c r="DE257" s="27">
        <v>0</v>
      </c>
      <c r="DF257" s="36">
        <v>0</v>
      </c>
      <c r="DG257" s="26">
        <v>0</v>
      </c>
      <c r="DH257" s="26">
        <v>0</v>
      </c>
      <c r="DI257" s="27">
        <v>0</v>
      </c>
      <c r="DJ257" s="36">
        <v>0</v>
      </c>
      <c r="DK257" s="26">
        <v>0</v>
      </c>
      <c r="DL257" s="26">
        <v>0</v>
      </c>
      <c r="DM257" s="27">
        <v>0</v>
      </c>
      <c r="DN257" s="36">
        <v>0</v>
      </c>
      <c r="DO257" s="26">
        <v>0</v>
      </c>
      <c r="DP257" s="26">
        <v>0</v>
      </c>
      <c r="DQ257" s="27">
        <v>0</v>
      </c>
      <c r="DR257" s="36">
        <v>6</v>
      </c>
      <c r="DS257" s="26">
        <v>263.3535</v>
      </c>
      <c r="DT257" s="26">
        <v>263.3535</v>
      </c>
      <c r="DU257" s="27">
        <v>5003.7164999999995</v>
      </c>
      <c r="DV257" s="36">
        <v>12</v>
      </c>
      <c r="DW257" s="26">
        <v>526.70699999999999</v>
      </c>
      <c r="DX257" s="26">
        <v>790.06050000000005</v>
      </c>
      <c r="DY257" s="27">
        <v>4477.0095000000001</v>
      </c>
      <c r="DZ257" s="36">
        <v>12</v>
      </c>
      <c r="EA257" s="26">
        <v>526.70699999999999</v>
      </c>
      <c r="EB257" s="26">
        <v>1316.7674999999999</v>
      </c>
      <c r="EC257" s="27">
        <v>3950.3024999999998</v>
      </c>
      <c r="ED257" s="36">
        <v>12</v>
      </c>
      <c r="EE257" s="26">
        <v>526.70699999999999</v>
      </c>
      <c r="EF257" s="26">
        <v>1805.28</v>
      </c>
      <c r="EG257" s="27">
        <v>3461.79</v>
      </c>
      <c r="EH257" s="36">
        <v>12</v>
      </c>
      <c r="EI257" s="26">
        <v>526.70699999999999</v>
      </c>
      <c r="EJ257" s="26">
        <v>2331.9870000000001</v>
      </c>
      <c r="EK257" s="27">
        <v>2935.08</v>
      </c>
      <c r="EL257" s="36" cm="1">
        <f t="array" ref="EL257">+_xlfn.IFS(YEAR($A257)&gt;YEAR(EL$6),0,YEAR(EL$6)=YEAR($A257),13-MONTH($A257),AND(EK257&lt;$L257,YEAR(EL$6)=YEAR($B257)),IF(MONTH($B257)&lt;EK257/$M257,MONTH($B257),EK257/$M257),EK257&lt;$L257,EK257/$M257,YEAR(EL$6)=YEAR($B257),MONTH($B257),AND(YEAR(EL$6)&gt;YEAR($B257),NOT(ISBLANK($B257))),0,YEAR(EL$6)&gt;YEAR($A257),12,EL$6&lt;$A257,0,YEAR(EH$6)=YEAR($B257),0)</f>
        <v>12</v>
      </c>
      <c r="EM257" s="26">
        <f t="shared" si="26"/>
        <v>526.70699999999999</v>
      </c>
      <c r="EN257" s="26">
        <f t="shared" si="27"/>
        <v>2858.694</v>
      </c>
      <c r="EO257" s="27">
        <f t="shared" si="28"/>
        <v>2408.38</v>
      </c>
      <c r="EP257" s="28">
        <f t="shared" si="29"/>
        <v>54.870278921677524</v>
      </c>
      <c r="EQ257" s="34">
        <f t="shared" si="30"/>
        <v>131.67675</v>
      </c>
      <c r="ES257" s="21">
        <f>IFERROR(IF(VLOOKUP(D257,'DIV CHANGE'!A:D,3,FALSE)="", E257, VLOOKUP(D257,'DIV CHANGE'!A:D,3,FALSE)), E257)</f>
        <v>2</v>
      </c>
      <c r="ET257" s="21" t="str">
        <f t="shared" si="31"/>
        <v>SAME</v>
      </c>
      <c r="EU257" s="29">
        <v>44013</v>
      </c>
    </row>
    <row r="258" spans="1:151" ht="12.75">
      <c r="A258" s="29">
        <v>44013</v>
      </c>
      <c r="B258" s="24"/>
      <c r="C258" s="35">
        <v>567</v>
      </c>
      <c r="D258" s="21" t="s">
        <v>524</v>
      </c>
      <c r="E258" s="21">
        <v>8</v>
      </c>
      <c r="F258" s="21" t="s">
        <v>285</v>
      </c>
      <c r="G258" s="21" t="s">
        <v>525</v>
      </c>
      <c r="H258" s="23">
        <v>3359.2000000000003</v>
      </c>
      <c r="I258" s="22">
        <v>10</v>
      </c>
      <c r="J258" s="25">
        <v>0</v>
      </c>
      <c r="K258" s="25">
        <v>0</v>
      </c>
      <c r="L258" s="25">
        <f t="shared" si="24"/>
        <v>335.92</v>
      </c>
      <c r="M258" s="37">
        <f t="shared" si="25"/>
        <v>27.993333333333336</v>
      </c>
      <c r="N258" s="36">
        <v>0</v>
      </c>
      <c r="O258" s="26">
        <v>0</v>
      </c>
      <c r="P258" s="26">
        <v>0</v>
      </c>
      <c r="Q258" s="27">
        <v>0</v>
      </c>
      <c r="R258" s="36">
        <v>0</v>
      </c>
      <c r="S258" s="26">
        <v>0</v>
      </c>
      <c r="T258" s="26">
        <v>0</v>
      </c>
      <c r="U258" s="27">
        <v>0</v>
      </c>
      <c r="V258" s="36">
        <v>0</v>
      </c>
      <c r="W258" s="26">
        <v>0</v>
      </c>
      <c r="X258" s="26">
        <v>0</v>
      </c>
      <c r="Y258" s="27">
        <v>0</v>
      </c>
      <c r="Z258" s="36">
        <v>0</v>
      </c>
      <c r="AA258" s="26">
        <v>0</v>
      </c>
      <c r="AB258" s="26">
        <v>0</v>
      </c>
      <c r="AC258" s="27">
        <v>0</v>
      </c>
      <c r="AD258" s="36">
        <v>0</v>
      </c>
      <c r="AE258" s="26">
        <v>0</v>
      </c>
      <c r="AF258" s="26">
        <v>0</v>
      </c>
      <c r="AG258" s="27">
        <v>0</v>
      </c>
      <c r="AH258" s="36">
        <v>0</v>
      </c>
      <c r="AI258" s="26">
        <v>0</v>
      </c>
      <c r="AJ258" s="26">
        <v>0</v>
      </c>
      <c r="AK258" s="27">
        <v>0</v>
      </c>
      <c r="AL258" s="36">
        <v>0</v>
      </c>
      <c r="AM258" s="26">
        <v>0</v>
      </c>
      <c r="AN258" s="26">
        <v>0</v>
      </c>
      <c r="AO258" s="27">
        <v>0</v>
      </c>
      <c r="AP258" s="36">
        <v>0</v>
      </c>
      <c r="AQ258" s="26">
        <v>0</v>
      </c>
      <c r="AR258" s="26">
        <v>0</v>
      </c>
      <c r="AS258" s="27">
        <v>0</v>
      </c>
      <c r="AT258" s="36">
        <v>0</v>
      </c>
      <c r="AU258" s="26">
        <v>0</v>
      </c>
      <c r="AV258" s="26">
        <v>0</v>
      </c>
      <c r="AW258" s="27">
        <v>0</v>
      </c>
      <c r="AX258" s="36">
        <v>0</v>
      </c>
      <c r="AY258" s="26">
        <v>0</v>
      </c>
      <c r="AZ258" s="26">
        <v>0</v>
      </c>
      <c r="BA258" s="27">
        <v>0</v>
      </c>
      <c r="BB258" s="36">
        <v>0</v>
      </c>
      <c r="BC258" s="26">
        <v>0</v>
      </c>
      <c r="BD258" s="26">
        <v>0</v>
      </c>
      <c r="BE258" s="27">
        <v>0</v>
      </c>
      <c r="BF258" s="36">
        <v>0</v>
      </c>
      <c r="BG258" s="26">
        <v>0</v>
      </c>
      <c r="BH258" s="26">
        <v>0</v>
      </c>
      <c r="BI258" s="27">
        <v>0</v>
      </c>
      <c r="BJ258" s="36">
        <v>0</v>
      </c>
      <c r="BK258" s="26">
        <v>0</v>
      </c>
      <c r="BL258" s="26">
        <v>0</v>
      </c>
      <c r="BM258" s="27">
        <v>0</v>
      </c>
      <c r="BN258" s="36">
        <v>0</v>
      </c>
      <c r="BO258" s="26">
        <v>0</v>
      </c>
      <c r="BP258" s="26">
        <v>0</v>
      </c>
      <c r="BQ258" s="27">
        <v>0</v>
      </c>
      <c r="BR258" s="36">
        <v>0</v>
      </c>
      <c r="BS258" s="26">
        <v>0</v>
      </c>
      <c r="BT258" s="26">
        <v>0</v>
      </c>
      <c r="BU258" s="27">
        <v>0</v>
      </c>
      <c r="BV258" s="36">
        <v>0</v>
      </c>
      <c r="BW258" s="26">
        <v>0</v>
      </c>
      <c r="BX258" s="26">
        <v>0</v>
      </c>
      <c r="BY258" s="27">
        <v>0</v>
      </c>
      <c r="BZ258" s="36">
        <v>0</v>
      </c>
      <c r="CA258" s="26">
        <v>0</v>
      </c>
      <c r="CB258" s="26">
        <v>0</v>
      </c>
      <c r="CC258" s="27">
        <v>0</v>
      </c>
      <c r="CD258" s="36">
        <v>0</v>
      </c>
      <c r="CE258" s="26">
        <v>0</v>
      </c>
      <c r="CF258" s="26">
        <v>0</v>
      </c>
      <c r="CG258" s="27">
        <v>0</v>
      </c>
      <c r="CH258" s="36">
        <v>0</v>
      </c>
      <c r="CI258" s="26">
        <v>0</v>
      </c>
      <c r="CJ258" s="26">
        <v>0</v>
      </c>
      <c r="CK258" s="27">
        <v>0</v>
      </c>
      <c r="CL258" s="36">
        <v>0</v>
      </c>
      <c r="CM258" s="26">
        <v>0</v>
      </c>
      <c r="CN258" s="26">
        <v>0</v>
      </c>
      <c r="CO258" s="27">
        <v>0</v>
      </c>
      <c r="CP258" s="36">
        <v>0</v>
      </c>
      <c r="CQ258" s="26">
        <v>0</v>
      </c>
      <c r="CR258" s="26">
        <v>0</v>
      </c>
      <c r="CS258" s="27">
        <v>0</v>
      </c>
      <c r="CT258" s="36">
        <v>0</v>
      </c>
      <c r="CU258" s="26">
        <v>0</v>
      </c>
      <c r="CV258" s="26">
        <v>0</v>
      </c>
      <c r="CW258" s="27">
        <v>0</v>
      </c>
      <c r="CX258" s="36">
        <v>0</v>
      </c>
      <c r="CY258" s="26">
        <v>0</v>
      </c>
      <c r="CZ258" s="26">
        <v>0</v>
      </c>
      <c r="DA258" s="27">
        <v>0</v>
      </c>
      <c r="DB258" s="36">
        <v>0</v>
      </c>
      <c r="DC258" s="26">
        <v>0</v>
      </c>
      <c r="DD258" s="26">
        <v>0</v>
      </c>
      <c r="DE258" s="27">
        <v>0</v>
      </c>
      <c r="DF258" s="36">
        <v>0</v>
      </c>
      <c r="DG258" s="26">
        <v>0</v>
      </c>
      <c r="DH258" s="26">
        <v>0</v>
      </c>
      <c r="DI258" s="27">
        <v>0</v>
      </c>
      <c r="DJ258" s="36">
        <v>0</v>
      </c>
      <c r="DK258" s="26">
        <v>0</v>
      </c>
      <c r="DL258" s="26">
        <v>0</v>
      </c>
      <c r="DM258" s="27">
        <v>0</v>
      </c>
      <c r="DN258" s="36">
        <v>0</v>
      </c>
      <c r="DO258" s="26">
        <v>0</v>
      </c>
      <c r="DP258" s="26">
        <v>0</v>
      </c>
      <c r="DQ258" s="27">
        <v>0</v>
      </c>
      <c r="DR258" s="36">
        <v>6</v>
      </c>
      <c r="DS258" s="26">
        <v>167.96</v>
      </c>
      <c r="DT258" s="26">
        <v>167.96</v>
      </c>
      <c r="DU258" s="27">
        <v>3191.2400000000002</v>
      </c>
      <c r="DV258" s="36">
        <v>12</v>
      </c>
      <c r="DW258" s="26">
        <v>335.92</v>
      </c>
      <c r="DX258" s="26">
        <v>503.88</v>
      </c>
      <c r="DY258" s="27">
        <v>2855.32</v>
      </c>
      <c r="DZ258" s="36">
        <v>12</v>
      </c>
      <c r="EA258" s="26">
        <v>335.92</v>
      </c>
      <c r="EB258" s="26">
        <v>839.8</v>
      </c>
      <c r="EC258" s="27">
        <v>2519.4000000000005</v>
      </c>
      <c r="ED258" s="36">
        <v>12</v>
      </c>
      <c r="EE258" s="26">
        <v>335.92</v>
      </c>
      <c r="EF258" s="26">
        <v>1175.72</v>
      </c>
      <c r="EG258" s="27">
        <v>2183.4800000000005</v>
      </c>
      <c r="EH258" s="36">
        <v>12</v>
      </c>
      <c r="EI258" s="26">
        <v>335.92</v>
      </c>
      <c r="EJ258" s="26">
        <v>1511.64</v>
      </c>
      <c r="EK258" s="27">
        <v>1847.56</v>
      </c>
      <c r="EL258" s="36" cm="1">
        <f t="array" ref="EL258">+_xlfn.IFS(YEAR($A258)&gt;YEAR(EL$6),0,YEAR(EL$6)=YEAR($A258),13-MONTH($A258),AND(EK258&lt;$L258,YEAR(EL$6)=YEAR($B258)),IF(MONTH($B258)&lt;EK258/$M258,MONTH($B258),EK258/$M258),EK258&lt;$L258,EK258/$M258,YEAR(EL$6)=YEAR($B258),MONTH($B258),AND(YEAR(EL$6)&gt;YEAR($B258),NOT(ISBLANK($B258))),0,YEAR(EL$6)&gt;YEAR($A258),12,EL$6&lt;$A258,0,YEAR(EH$6)=YEAR($B258),0)</f>
        <v>12</v>
      </c>
      <c r="EM258" s="26">
        <f t="shared" si="26"/>
        <v>335.92</v>
      </c>
      <c r="EN258" s="26">
        <f t="shared" si="27"/>
        <v>1847.5600000000002</v>
      </c>
      <c r="EO258" s="27">
        <f t="shared" si="28"/>
        <v>1511.64</v>
      </c>
      <c r="EP258" s="28">
        <f t="shared" si="29"/>
        <v>54</v>
      </c>
      <c r="EQ258" s="34">
        <f t="shared" si="30"/>
        <v>83.98</v>
      </c>
      <c r="ES258" s="21">
        <f>IFERROR(IF(VLOOKUP(D258,'DIV CHANGE'!A:D,3,FALSE)="", E258, VLOOKUP(D258,'DIV CHANGE'!A:D,3,FALSE)), E258)</f>
        <v>8</v>
      </c>
      <c r="ET258" s="21" t="str">
        <f t="shared" si="31"/>
        <v>SAME</v>
      </c>
      <c r="EU258" s="29">
        <v>44013</v>
      </c>
    </row>
    <row r="259" spans="1:151" ht="12.75">
      <c r="A259" s="29">
        <v>44013</v>
      </c>
      <c r="B259" s="24"/>
      <c r="C259" s="35">
        <v>568</v>
      </c>
      <c r="D259" s="21" t="s">
        <v>526</v>
      </c>
      <c r="E259" s="21">
        <v>8</v>
      </c>
      <c r="F259" s="21" t="s">
        <v>285</v>
      </c>
      <c r="G259" s="21" t="s">
        <v>527</v>
      </c>
      <c r="H259" s="23">
        <v>3582.5</v>
      </c>
      <c r="I259" s="22">
        <v>10</v>
      </c>
      <c r="J259" s="25">
        <v>0</v>
      </c>
      <c r="K259" s="25">
        <v>0</v>
      </c>
      <c r="L259" s="25">
        <f t="shared" si="24"/>
        <v>358.25</v>
      </c>
      <c r="M259" s="37">
        <f t="shared" si="25"/>
        <v>29.854166666666668</v>
      </c>
      <c r="N259" s="36">
        <v>0</v>
      </c>
      <c r="O259" s="26">
        <v>0</v>
      </c>
      <c r="P259" s="26">
        <v>0</v>
      </c>
      <c r="Q259" s="27">
        <v>0</v>
      </c>
      <c r="R259" s="36">
        <v>0</v>
      </c>
      <c r="S259" s="26">
        <v>0</v>
      </c>
      <c r="T259" s="26">
        <v>0</v>
      </c>
      <c r="U259" s="27">
        <v>0</v>
      </c>
      <c r="V259" s="36">
        <v>0</v>
      </c>
      <c r="W259" s="26">
        <v>0</v>
      </c>
      <c r="X259" s="26">
        <v>0</v>
      </c>
      <c r="Y259" s="27">
        <v>0</v>
      </c>
      <c r="Z259" s="36">
        <v>0</v>
      </c>
      <c r="AA259" s="26">
        <v>0</v>
      </c>
      <c r="AB259" s="26">
        <v>0</v>
      </c>
      <c r="AC259" s="27">
        <v>0</v>
      </c>
      <c r="AD259" s="36">
        <v>0</v>
      </c>
      <c r="AE259" s="26">
        <v>0</v>
      </c>
      <c r="AF259" s="26">
        <v>0</v>
      </c>
      <c r="AG259" s="27">
        <v>0</v>
      </c>
      <c r="AH259" s="36">
        <v>0</v>
      </c>
      <c r="AI259" s="26">
        <v>0</v>
      </c>
      <c r="AJ259" s="26">
        <v>0</v>
      </c>
      <c r="AK259" s="27">
        <v>0</v>
      </c>
      <c r="AL259" s="36">
        <v>0</v>
      </c>
      <c r="AM259" s="26">
        <v>0</v>
      </c>
      <c r="AN259" s="26">
        <v>0</v>
      </c>
      <c r="AO259" s="27">
        <v>0</v>
      </c>
      <c r="AP259" s="36">
        <v>0</v>
      </c>
      <c r="AQ259" s="26">
        <v>0</v>
      </c>
      <c r="AR259" s="26">
        <v>0</v>
      </c>
      <c r="AS259" s="27">
        <v>0</v>
      </c>
      <c r="AT259" s="36">
        <v>0</v>
      </c>
      <c r="AU259" s="26">
        <v>0</v>
      </c>
      <c r="AV259" s="26">
        <v>0</v>
      </c>
      <c r="AW259" s="27">
        <v>0</v>
      </c>
      <c r="AX259" s="36">
        <v>0</v>
      </c>
      <c r="AY259" s="26">
        <v>0</v>
      </c>
      <c r="AZ259" s="26">
        <v>0</v>
      </c>
      <c r="BA259" s="27">
        <v>0</v>
      </c>
      <c r="BB259" s="36">
        <v>0</v>
      </c>
      <c r="BC259" s="26">
        <v>0</v>
      </c>
      <c r="BD259" s="26">
        <v>0</v>
      </c>
      <c r="BE259" s="27">
        <v>0</v>
      </c>
      <c r="BF259" s="36">
        <v>0</v>
      </c>
      <c r="BG259" s="26">
        <v>0</v>
      </c>
      <c r="BH259" s="26">
        <v>0</v>
      </c>
      <c r="BI259" s="27">
        <v>0</v>
      </c>
      <c r="BJ259" s="36">
        <v>0</v>
      </c>
      <c r="BK259" s="26">
        <v>0</v>
      </c>
      <c r="BL259" s="26">
        <v>0</v>
      </c>
      <c r="BM259" s="27">
        <v>0</v>
      </c>
      <c r="BN259" s="36">
        <v>0</v>
      </c>
      <c r="BO259" s="26">
        <v>0</v>
      </c>
      <c r="BP259" s="26">
        <v>0</v>
      </c>
      <c r="BQ259" s="27">
        <v>0</v>
      </c>
      <c r="BR259" s="36">
        <v>0</v>
      </c>
      <c r="BS259" s="26">
        <v>0</v>
      </c>
      <c r="BT259" s="26">
        <v>0</v>
      </c>
      <c r="BU259" s="27">
        <v>0</v>
      </c>
      <c r="BV259" s="36">
        <v>0</v>
      </c>
      <c r="BW259" s="26">
        <v>0</v>
      </c>
      <c r="BX259" s="26">
        <v>0</v>
      </c>
      <c r="BY259" s="27">
        <v>0</v>
      </c>
      <c r="BZ259" s="36">
        <v>0</v>
      </c>
      <c r="CA259" s="26">
        <v>0</v>
      </c>
      <c r="CB259" s="26">
        <v>0</v>
      </c>
      <c r="CC259" s="27">
        <v>0</v>
      </c>
      <c r="CD259" s="36">
        <v>0</v>
      </c>
      <c r="CE259" s="26">
        <v>0</v>
      </c>
      <c r="CF259" s="26">
        <v>0</v>
      </c>
      <c r="CG259" s="27">
        <v>0</v>
      </c>
      <c r="CH259" s="36">
        <v>0</v>
      </c>
      <c r="CI259" s="26">
        <v>0</v>
      </c>
      <c r="CJ259" s="26">
        <v>0</v>
      </c>
      <c r="CK259" s="27">
        <v>0</v>
      </c>
      <c r="CL259" s="36">
        <v>0</v>
      </c>
      <c r="CM259" s="26">
        <v>0</v>
      </c>
      <c r="CN259" s="26">
        <v>0</v>
      </c>
      <c r="CO259" s="27">
        <v>0</v>
      </c>
      <c r="CP259" s="36">
        <v>0</v>
      </c>
      <c r="CQ259" s="26">
        <v>0</v>
      </c>
      <c r="CR259" s="26">
        <v>0</v>
      </c>
      <c r="CS259" s="27">
        <v>0</v>
      </c>
      <c r="CT259" s="36">
        <v>0</v>
      </c>
      <c r="CU259" s="26">
        <v>0</v>
      </c>
      <c r="CV259" s="26">
        <v>0</v>
      </c>
      <c r="CW259" s="27">
        <v>0</v>
      </c>
      <c r="CX259" s="36">
        <v>0</v>
      </c>
      <c r="CY259" s="26">
        <v>0</v>
      </c>
      <c r="CZ259" s="26">
        <v>0</v>
      </c>
      <c r="DA259" s="27">
        <v>0</v>
      </c>
      <c r="DB259" s="36">
        <v>0</v>
      </c>
      <c r="DC259" s="26">
        <v>0</v>
      </c>
      <c r="DD259" s="26">
        <v>0</v>
      </c>
      <c r="DE259" s="27">
        <v>0</v>
      </c>
      <c r="DF259" s="36">
        <v>0</v>
      </c>
      <c r="DG259" s="26">
        <v>0</v>
      </c>
      <c r="DH259" s="26">
        <v>0</v>
      </c>
      <c r="DI259" s="27">
        <v>0</v>
      </c>
      <c r="DJ259" s="36">
        <v>0</v>
      </c>
      <c r="DK259" s="26">
        <v>0</v>
      </c>
      <c r="DL259" s="26">
        <v>0</v>
      </c>
      <c r="DM259" s="27">
        <v>0</v>
      </c>
      <c r="DN259" s="36">
        <v>0</v>
      </c>
      <c r="DO259" s="26">
        <v>0</v>
      </c>
      <c r="DP259" s="26">
        <v>0</v>
      </c>
      <c r="DQ259" s="27">
        <v>0</v>
      </c>
      <c r="DR259" s="36">
        <v>6</v>
      </c>
      <c r="DS259" s="26">
        <v>179.125</v>
      </c>
      <c r="DT259" s="26">
        <v>179.125</v>
      </c>
      <c r="DU259" s="27">
        <v>3403.375</v>
      </c>
      <c r="DV259" s="36">
        <v>12</v>
      </c>
      <c r="DW259" s="26">
        <v>358.25</v>
      </c>
      <c r="DX259" s="26">
        <v>537.375</v>
      </c>
      <c r="DY259" s="27">
        <v>3045.125</v>
      </c>
      <c r="DZ259" s="36">
        <v>12</v>
      </c>
      <c r="EA259" s="26">
        <v>358.25</v>
      </c>
      <c r="EB259" s="26">
        <v>895.625</v>
      </c>
      <c r="EC259" s="27">
        <v>2686.875</v>
      </c>
      <c r="ED259" s="36">
        <v>12</v>
      </c>
      <c r="EE259" s="26">
        <v>358.25</v>
      </c>
      <c r="EF259" s="26">
        <v>1253.8800000000001</v>
      </c>
      <c r="EG259" s="27">
        <v>2328.62</v>
      </c>
      <c r="EH259" s="36">
        <v>12</v>
      </c>
      <c r="EI259" s="26">
        <v>358.25</v>
      </c>
      <c r="EJ259" s="26">
        <v>1612.13</v>
      </c>
      <c r="EK259" s="27">
        <v>1970.37</v>
      </c>
      <c r="EL259" s="36" cm="1">
        <f t="array" ref="EL259">+_xlfn.IFS(YEAR($A259)&gt;YEAR(EL$6),0,YEAR(EL$6)=YEAR($A259),13-MONTH($A259),AND(EK259&lt;$L259,YEAR(EL$6)=YEAR($B259)),IF(MONTH($B259)&lt;EK259/$M259,MONTH($B259),EK259/$M259),EK259&lt;$L259,EK259/$M259,YEAR(EL$6)=YEAR($B259),MONTH($B259),AND(YEAR(EL$6)&gt;YEAR($B259),NOT(ISBLANK($B259))),0,YEAR(EL$6)&gt;YEAR($A259),12,EL$6&lt;$A259,0,YEAR(EH$6)=YEAR($B259),0)</f>
        <v>12</v>
      </c>
      <c r="EM259" s="26">
        <f t="shared" si="26"/>
        <v>358.25</v>
      </c>
      <c r="EN259" s="26">
        <f t="shared" si="27"/>
        <v>1970.38</v>
      </c>
      <c r="EO259" s="27">
        <f t="shared" si="28"/>
        <v>1612.12</v>
      </c>
      <c r="EP259" s="28">
        <f t="shared" si="29"/>
        <v>53.999832519190505</v>
      </c>
      <c r="EQ259" s="34">
        <f t="shared" si="30"/>
        <v>89.5625</v>
      </c>
      <c r="ES259" s="21">
        <f>IFERROR(IF(VLOOKUP(D259,'DIV CHANGE'!A:D,3,FALSE)="", E259, VLOOKUP(D259,'DIV CHANGE'!A:D,3,FALSE)), E259)</f>
        <v>8</v>
      </c>
      <c r="ET259" s="21" t="str">
        <f t="shared" si="31"/>
        <v>SAME</v>
      </c>
      <c r="EU259" s="29">
        <v>44013</v>
      </c>
    </row>
    <row r="260" spans="1:151" ht="12.75">
      <c r="A260" s="29">
        <v>44423</v>
      </c>
      <c r="B260" s="24"/>
      <c r="C260" s="35">
        <v>664</v>
      </c>
      <c r="D260" s="21" t="s">
        <v>528</v>
      </c>
      <c r="E260" s="21">
        <v>3</v>
      </c>
      <c r="F260" s="21" t="s">
        <v>285</v>
      </c>
      <c r="G260" s="21" t="s">
        <v>529</v>
      </c>
      <c r="H260" s="23">
        <v>11594.66</v>
      </c>
      <c r="I260" s="22">
        <v>10</v>
      </c>
      <c r="J260" s="25">
        <v>0</v>
      </c>
      <c r="K260" s="25">
        <v>0</v>
      </c>
      <c r="L260" s="25">
        <f t="shared" si="24"/>
        <v>1159.4659999999999</v>
      </c>
      <c r="M260" s="37">
        <f t="shared" si="25"/>
        <v>96.622166666666658</v>
      </c>
      <c r="N260" s="36">
        <v>0</v>
      </c>
      <c r="O260" s="26">
        <v>0</v>
      </c>
      <c r="P260" s="26">
        <v>0</v>
      </c>
      <c r="Q260" s="27">
        <v>0</v>
      </c>
      <c r="R260" s="36">
        <v>0</v>
      </c>
      <c r="S260" s="26">
        <v>0</v>
      </c>
      <c r="T260" s="26">
        <v>0</v>
      </c>
      <c r="U260" s="27">
        <v>0</v>
      </c>
      <c r="V260" s="36">
        <v>0</v>
      </c>
      <c r="W260" s="26">
        <v>0</v>
      </c>
      <c r="X260" s="26">
        <v>0</v>
      </c>
      <c r="Y260" s="27">
        <v>0</v>
      </c>
      <c r="Z260" s="36">
        <v>0</v>
      </c>
      <c r="AA260" s="26">
        <v>0</v>
      </c>
      <c r="AB260" s="26">
        <v>0</v>
      </c>
      <c r="AC260" s="27">
        <v>0</v>
      </c>
      <c r="AD260" s="36">
        <v>0</v>
      </c>
      <c r="AE260" s="26">
        <v>0</v>
      </c>
      <c r="AF260" s="26">
        <v>0</v>
      </c>
      <c r="AG260" s="27">
        <v>0</v>
      </c>
      <c r="AH260" s="36">
        <v>0</v>
      </c>
      <c r="AI260" s="26">
        <v>0</v>
      </c>
      <c r="AJ260" s="26">
        <v>0</v>
      </c>
      <c r="AK260" s="27">
        <v>0</v>
      </c>
      <c r="AL260" s="36">
        <v>0</v>
      </c>
      <c r="AM260" s="26">
        <v>0</v>
      </c>
      <c r="AN260" s="26">
        <v>0</v>
      </c>
      <c r="AO260" s="27">
        <v>0</v>
      </c>
      <c r="AP260" s="36">
        <v>0</v>
      </c>
      <c r="AQ260" s="26">
        <v>0</v>
      </c>
      <c r="AR260" s="26">
        <v>0</v>
      </c>
      <c r="AS260" s="27">
        <v>0</v>
      </c>
      <c r="AT260" s="36">
        <v>0</v>
      </c>
      <c r="AU260" s="26">
        <v>0</v>
      </c>
      <c r="AV260" s="26">
        <v>0</v>
      </c>
      <c r="AW260" s="27">
        <v>0</v>
      </c>
      <c r="AX260" s="36">
        <v>0</v>
      </c>
      <c r="AY260" s="26">
        <v>0</v>
      </c>
      <c r="AZ260" s="26">
        <v>0</v>
      </c>
      <c r="BA260" s="27">
        <v>0</v>
      </c>
      <c r="BB260" s="36">
        <v>0</v>
      </c>
      <c r="BC260" s="26">
        <v>0</v>
      </c>
      <c r="BD260" s="26">
        <v>0</v>
      </c>
      <c r="BE260" s="27">
        <v>0</v>
      </c>
      <c r="BF260" s="36">
        <v>0</v>
      </c>
      <c r="BG260" s="26">
        <v>0</v>
      </c>
      <c r="BH260" s="26">
        <v>0</v>
      </c>
      <c r="BI260" s="27">
        <v>0</v>
      </c>
      <c r="BJ260" s="36">
        <v>0</v>
      </c>
      <c r="BK260" s="26">
        <v>0</v>
      </c>
      <c r="BL260" s="26">
        <v>0</v>
      </c>
      <c r="BM260" s="27">
        <v>0</v>
      </c>
      <c r="BN260" s="36">
        <v>0</v>
      </c>
      <c r="BO260" s="26">
        <v>0</v>
      </c>
      <c r="BP260" s="26">
        <v>0</v>
      </c>
      <c r="BQ260" s="27">
        <v>0</v>
      </c>
      <c r="BR260" s="36">
        <v>0</v>
      </c>
      <c r="BS260" s="26">
        <v>0</v>
      </c>
      <c r="BT260" s="26">
        <v>0</v>
      </c>
      <c r="BU260" s="27">
        <v>0</v>
      </c>
      <c r="BV260" s="36">
        <v>0</v>
      </c>
      <c r="BW260" s="26">
        <v>0</v>
      </c>
      <c r="BX260" s="26">
        <v>0</v>
      </c>
      <c r="BY260" s="27">
        <v>0</v>
      </c>
      <c r="BZ260" s="36">
        <v>0</v>
      </c>
      <c r="CA260" s="26">
        <v>0</v>
      </c>
      <c r="CB260" s="26">
        <v>0</v>
      </c>
      <c r="CC260" s="27">
        <v>0</v>
      </c>
      <c r="CD260" s="36">
        <v>0</v>
      </c>
      <c r="CE260" s="26">
        <v>0</v>
      </c>
      <c r="CF260" s="26">
        <v>0</v>
      </c>
      <c r="CG260" s="27">
        <v>0</v>
      </c>
      <c r="CH260" s="36">
        <v>0</v>
      </c>
      <c r="CI260" s="26">
        <v>0</v>
      </c>
      <c r="CJ260" s="26">
        <v>0</v>
      </c>
      <c r="CK260" s="27">
        <v>0</v>
      </c>
      <c r="CL260" s="36">
        <v>0</v>
      </c>
      <c r="CM260" s="26">
        <v>0</v>
      </c>
      <c r="CN260" s="26">
        <v>0</v>
      </c>
      <c r="CO260" s="27">
        <v>0</v>
      </c>
      <c r="CP260" s="36">
        <v>0</v>
      </c>
      <c r="CQ260" s="26">
        <v>0</v>
      </c>
      <c r="CR260" s="26">
        <v>0</v>
      </c>
      <c r="CS260" s="27">
        <v>0</v>
      </c>
      <c r="CT260" s="36">
        <v>0</v>
      </c>
      <c r="CU260" s="26">
        <v>0</v>
      </c>
      <c r="CV260" s="26">
        <v>0</v>
      </c>
      <c r="CW260" s="27">
        <v>0</v>
      </c>
      <c r="CX260" s="36">
        <v>0</v>
      </c>
      <c r="CY260" s="26">
        <v>0</v>
      </c>
      <c r="CZ260" s="26">
        <v>0</v>
      </c>
      <c r="DA260" s="27">
        <v>0</v>
      </c>
      <c r="DB260" s="36">
        <v>0</v>
      </c>
      <c r="DC260" s="26">
        <v>0</v>
      </c>
      <c r="DD260" s="26">
        <v>0</v>
      </c>
      <c r="DE260" s="27">
        <v>0</v>
      </c>
      <c r="DF260" s="36">
        <v>0</v>
      </c>
      <c r="DG260" s="26">
        <v>0</v>
      </c>
      <c r="DH260" s="26">
        <v>0</v>
      </c>
      <c r="DI260" s="27">
        <v>0</v>
      </c>
      <c r="DJ260" s="36">
        <v>0</v>
      </c>
      <c r="DK260" s="26">
        <v>0</v>
      </c>
      <c r="DL260" s="26">
        <v>0</v>
      </c>
      <c r="DM260" s="27">
        <v>0</v>
      </c>
      <c r="DN260" s="36">
        <v>0</v>
      </c>
      <c r="DO260" s="26">
        <v>0</v>
      </c>
      <c r="DP260" s="26">
        <v>0</v>
      </c>
      <c r="DQ260" s="27">
        <v>0</v>
      </c>
      <c r="DR260" s="36">
        <v>0</v>
      </c>
      <c r="DS260" s="26">
        <v>0</v>
      </c>
      <c r="DT260" s="26">
        <v>0</v>
      </c>
      <c r="DU260" s="27">
        <v>0</v>
      </c>
      <c r="DV260" s="36">
        <v>5</v>
      </c>
      <c r="DW260" s="26">
        <v>483.11083333333329</v>
      </c>
      <c r="DX260" s="26">
        <v>483.11083333333329</v>
      </c>
      <c r="DY260" s="27">
        <v>11111.549166666666</v>
      </c>
      <c r="DZ260" s="36">
        <v>12</v>
      </c>
      <c r="EA260" s="26">
        <v>1159.4659999999999</v>
      </c>
      <c r="EB260" s="26">
        <v>1642.5768333333331</v>
      </c>
      <c r="EC260" s="27">
        <v>9952.0831666666672</v>
      </c>
      <c r="ED260" s="36">
        <v>12</v>
      </c>
      <c r="EE260" s="26">
        <v>1159.4659999999999</v>
      </c>
      <c r="EF260" s="26">
        <v>2802.05</v>
      </c>
      <c r="EG260" s="27">
        <v>8792.61</v>
      </c>
      <c r="EH260" s="36">
        <v>12</v>
      </c>
      <c r="EI260" s="26">
        <v>1159.4659999999999</v>
      </c>
      <c r="EJ260" s="26">
        <v>3961.5160000000001</v>
      </c>
      <c r="EK260" s="27">
        <v>7633.14</v>
      </c>
      <c r="EL260" s="36" cm="1">
        <f t="array" ref="EL260">+_xlfn.IFS(YEAR($A260)&gt;YEAR(EL$6),0,YEAR(EL$6)=YEAR($A260),13-MONTH($A260),AND(EK260&lt;$L260,YEAR(EL$6)=YEAR($B260)),IF(MONTH($B260)&lt;EK260/$M260,MONTH($B260),EK260/$M260),EK260&lt;$L260,EK260/$M260,YEAR(EL$6)=YEAR($B260),MONTH($B260),AND(YEAR(EL$6)&gt;YEAR($B260),NOT(ISBLANK($B260))),0,YEAR(EL$6)&gt;YEAR($A260),12,EL$6&lt;$A260,0,YEAR(EH$6)=YEAR($B260),0)</f>
        <v>12</v>
      </c>
      <c r="EM260" s="26">
        <f t="shared" si="26"/>
        <v>1159.4659999999999</v>
      </c>
      <c r="EN260" s="26">
        <f t="shared" si="27"/>
        <v>5120.982</v>
      </c>
      <c r="EO260" s="27">
        <f t="shared" si="28"/>
        <v>6473.68</v>
      </c>
      <c r="EP260" s="28">
        <f t="shared" si="29"/>
        <v>66.999946527108179</v>
      </c>
      <c r="EQ260" s="34">
        <f t="shared" si="30"/>
        <v>289.86649999999997</v>
      </c>
      <c r="ES260" s="21">
        <f>IFERROR(IF(VLOOKUP(D260,'DIV CHANGE'!A:D,3,FALSE)="", E260, VLOOKUP(D260,'DIV CHANGE'!A:D,3,FALSE)), E260)</f>
        <v>3</v>
      </c>
      <c r="ET260" s="21" t="str">
        <f t="shared" si="31"/>
        <v>SAME</v>
      </c>
      <c r="EU260" s="29">
        <v>44423</v>
      </c>
    </row>
    <row r="261" spans="1:151" ht="12.75">
      <c r="A261" s="29">
        <v>44742</v>
      </c>
      <c r="B261" s="24"/>
      <c r="C261" s="35">
        <v>762</v>
      </c>
      <c r="D261" s="21" t="s">
        <v>530</v>
      </c>
      <c r="E261" s="21">
        <v>2</v>
      </c>
      <c r="F261" s="21" t="s">
        <v>285</v>
      </c>
      <c r="G261" s="21" t="s">
        <v>495</v>
      </c>
      <c r="H261" s="23">
        <v>4778.16</v>
      </c>
      <c r="I261" s="22">
        <v>10</v>
      </c>
      <c r="J261" s="25">
        <v>0</v>
      </c>
      <c r="K261" s="25">
        <v>0</v>
      </c>
      <c r="L261" s="25">
        <f t="shared" si="24"/>
        <v>477.81599999999997</v>
      </c>
      <c r="M261" s="37">
        <f t="shared" si="25"/>
        <v>39.817999999999998</v>
      </c>
      <c r="N261" s="36">
        <v>0</v>
      </c>
      <c r="O261" s="26">
        <v>0</v>
      </c>
      <c r="P261" s="26">
        <v>0</v>
      </c>
      <c r="Q261" s="27">
        <v>0</v>
      </c>
      <c r="R261" s="36">
        <v>0</v>
      </c>
      <c r="S261" s="26">
        <v>0</v>
      </c>
      <c r="T261" s="26">
        <v>0</v>
      </c>
      <c r="U261" s="27">
        <v>0</v>
      </c>
      <c r="V261" s="36">
        <v>0</v>
      </c>
      <c r="W261" s="26">
        <v>0</v>
      </c>
      <c r="X261" s="26">
        <v>0</v>
      </c>
      <c r="Y261" s="27">
        <v>0</v>
      </c>
      <c r="Z261" s="36">
        <v>0</v>
      </c>
      <c r="AA261" s="26">
        <v>0</v>
      </c>
      <c r="AB261" s="26">
        <v>0</v>
      </c>
      <c r="AC261" s="27">
        <v>0</v>
      </c>
      <c r="AD261" s="36">
        <v>0</v>
      </c>
      <c r="AE261" s="26">
        <v>0</v>
      </c>
      <c r="AF261" s="26">
        <v>0</v>
      </c>
      <c r="AG261" s="27">
        <v>0</v>
      </c>
      <c r="AH261" s="36">
        <v>0</v>
      </c>
      <c r="AI261" s="26">
        <v>0</v>
      </c>
      <c r="AJ261" s="26">
        <v>0</v>
      </c>
      <c r="AK261" s="27">
        <v>0</v>
      </c>
      <c r="AL261" s="36">
        <v>0</v>
      </c>
      <c r="AM261" s="26">
        <v>0</v>
      </c>
      <c r="AN261" s="26">
        <v>0</v>
      </c>
      <c r="AO261" s="27">
        <v>0</v>
      </c>
      <c r="AP261" s="36">
        <v>0</v>
      </c>
      <c r="AQ261" s="26">
        <v>0</v>
      </c>
      <c r="AR261" s="26">
        <v>0</v>
      </c>
      <c r="AS261" s="27">
        <v>0</v>
      </c>
      <c r="AT261" s="36">
        <v>0</v>
      </c>
      <c r="AU261" s="26">
        <v>0</v>
      </c>
      <c r="AV261" s="26">
        <v>0</v>
      </c>
      <c r="AW261" s="27">
        <v>0</v>
      </c>
      <c r="AX261" s="36">
        <v>0</v>
      </c>
      <c r="AY261" s="26">
        <v>0</v>
      </c>
      <c r="AZ261" s="26">
        <v>0</v>
      </c>
      <c r="BA261" s="27">
        <v>0</v>
      </c>
      <c r="BB261" s="36">
        <v>0</v>
      </c>
      <c r="BC261" s="26">
        <v>0</v>
      </c>
      <c r="BD261" s="26">
        <v>0</v>
      </c>
      <c r="BE261" s="27">
        <v>0</v>
      </c>
      <c r="BF261" s="36">
        <v>0</v>
      </c>
      <c r="BG261" s="26">
        <v>0</v>
      </c>
      <c r="BH261" s="26">
        <v>0</v>
      </c>
      <c r="BI261" s="27">
        <v>0</v>
      </c>
      <c r="BJ261" s="36">
        <v>0</v>
      </c>
      <c r="BK261" s="26">
        <v>0</v>
      </c>
      <c r="BL261" s="26">
        <v>0</v>
      </c>
      <c r="BM261" s="27">
        <v>0</v>
      </c>
      <c r="BN261" s="36">
        <v>0</v>
      </c>
      <c r="BO261" s="26">
        <v>0</v>
      </c>
      <c r="BP261" s="26">
        <v>0</v>
      </c>
      <c r="BQ261" s="27">
        <v>0</v>
      </c>
      <c r="BR261" s="36">
        <v>0</v>
      </c>
      <c r="BS261" s="26">
        <v>0</v>
      </c>
      <c r="BT261" s="26">
        <v>0</v>
      </c>
      <c r="BU261" s="27">
        <v>0</v>
      </c>
      <c r="BV261" s="36">
        <v>0</v>
      </c>
      <c r="BW261" s="26">
        <v>0</v>
      </c>
      <c r="BX261" s="26">
        <v>0</v>
      </c>
      <c r="BY261" s="27">
        <v>0</v>
      </c>
      <c r="BZ261" s="36">
        <v>0</v>
      </c>
      <c r="CA261" s="26">
        <v>0</v>
      </c>
      <c r="CB261" s="26">
        <v>0</v>
      </c>
      <c r="CC261" s="27">
        <v>0</v>
      </c>
      <c r="CD261" s="36">
        <v>0</v>
      </c>
      <c r="CE261" s="26">
        <v>0</v>
      </c>
      <c r="CF261" s="26">
        <v>0</v>
      </c>
      <c r="CG261" s="27">
        <v>0</v>
      </c>
      <c r="CH261" s="36">
        <v>0</v>
      </c>
      <c r="CI261" s="26">
        <v>0</v>
      </c>
      <c r="CJ261" s="26">
        <v>0</v>
      </c>
      <c r="CK261" s="27">
        <v>0</v>
      </c>
      <c r="CL261" s="36">
        <v>0</v>
      </c>
      <c r="CM261" s="26">
        <v>0</v>
      </c>
      <c r="CN261" s="26">
        <v>0</v>
      </c>
      <c r="CO261" s="27">
        <v>0</v>
      </c>
      <c r="CP261" s="36">
        <v>0</v>
      </c>
      <c r="CQ261" s="26">
        <v>0</v>
      </c>
      <c r="CR261" s="26">
        <v>0</v>
      </c>
      <c r="CS261" s="27">
        <v>0</v>
      </c>
      <c r="CT261" s="36">
        <v>0</v>
      </c>
      <c r="CU261" s="26">
        <v>0</v>
      </c>
      <c r="CV261" s="26">
        <v>0</v>
      </c>
      <c r="CW261" s="27">
        <v>0</v>
      </c>
      <c r="CX261" s="36">
        <v>0</v>
      </c>
      <c r="CY261" s="26">
        <v>0</v>
      </c>
      <c r="CZ261" s="26">
        <v>0</v>
      </c>
      <c r="DA261" s="27">
        <v>0</v>
      </c>
      <c r="DB261" s="36">
        <v>0</v>
      </c>
      <c r="DC261" s="26">
        <v>0</v>
      </c>
      <c r="DD261" s="26">
        <v>0</v>
      </c>
      <c r="DE261" s="27">
        <v>0</v>
      </c>
      <c r="DF261" s="36">
        <v>0</v>
      </c>
      <c r="DG261" s="26">
        <v>0</v>
      </c>
      <c r="DH261" s="26">
        <v>0</v>
      </c>
      <c r="DI261" s="27">
        <v>0</v>
      </c>
      <c r="DJ261" s="36">
        <v>0</v>
      </c>
      <c r="DK261" s="26">
        <v>0</v>
      </c>
      <c r="DL261" s="26">
        <v>0</v>
      </c>
      <c r="DM261" s="27">
        <v>0</v>
      </c>
      <c r="DN261" s="36">
        <v>0</v>
      </c>
      <c r="DO261" s="26">
        <v>0</v>
      </c>
      <c r="DP261" s="26">
        <v>0</v>
      </c>
      <c r="DQ261" s="27">
        <v>0</v>
      </c>
      <c r="DR261" s="36">
        <v>0</v>
      </c>
      <c r="DS261" s="26">
        <v>0</v>
      </c>
      <c r="DT261" s="26">
        <v>0</v>
      </c>
      <c r="DU261" s="27">
        <v>0</v>
      </c>
      <c r="DV261" s="36">
        <v>0</v>
      </c>
      <c r="DW261" s="26">
        <v>0</v>
      </c>
      <c r="DX261" s="26">
        <v>0</v>
      </c>
      <c r="DY261" s="27">
        <v>0</v>
      </c>
      <c r="DZ261" s="36">
        <v>7</v>
      </c>
      <c r="EA261" s="26">
        <v>278.726</v>
      </c>
      <c r="EB261" s="26">
        <v>278.726</v>
      </c>
      <c r="EC261" s="27">
        <v>4499.4340000000002</v>
      </c>
      <c r="ED261" s="36">
        <v>12</v>
      </c>
      <c r="EE261" s="26">
        <v>477.81599999999997</v>
      </c>
      <c r="EF261" s="26">
        <v>716.73</v>
      </c>
      <c r="EG261" s="27">
        <v>4061.43</v>
      </c>
      <c r="EH261" s="36">
        <v>12</v>
      </c>
      <c r="EI261" s="26">
        <v>477.81599999999997</v>
      </c>
      <c r="EJ261" s="26">
        <v>1194.546</v>
      </c>
      <c r="EK261" s="27">
        <v>3583.61</v>
      </c>
      <c r="EL261" s="36" cm="1">
        <f t="array" ref="EL261">+_xlfn.IFS(YEAR($A261)&gt;YEAR(EL$6),0,YEAR(EL$6)=YEAR($A261),13-MONTH($A261),AND(EK261&lt;$L261,YEAR(EL$6)=YEAR($B261)),IF(MONTH($B261)&lt;EK261/$M261,MONTH($B261),EK261/$M261),EK261&lt;$L261,EK261/$M261,YEAR(EL$6)=YEAR($B261),MONTH($B261),AND(YEAR(EL$6)&gt;YEAR($B261),NOT(ISBLANK($B261))),0,YEAR(EL$6)&gt;YEAR($A261),12,EL$6&lt;$A261,0,YEAR(EH$6)=YEAR($B261),0)</f>
        <v>12</v>
      </c>
      <c r="EM261" s="26">
        <f t="shared" si="26"/>
        <v>477.81599999999997</v>
      </c>
      <c r="EN261" s="26">
        <f t="shared" si="27"/>
        <v>1672.3620000000001</v>
      </c>
      <c r="EO261" s="27">
        <f t="shared" si="28"/>
        <v>3105.8</v>
      </c>
      <c r="EP261" s="28">
        <f t="shared" si="29"/>
        <v>77.999899542920289</v>
      </c>
      <c r="EQ261" s="34">
        <f t="shared" si="30"/>
        <v>119.45399999999999</v>
      </c>
      <c r="ES261" s="21">
        <f>IFERROR(IF(VLOOKUP(D261,'DIV CHANGE'!A:D,3,FALSE)="", E261, VLOOKUP(D261,'DIV CHANGE'!A:D,3,FALSE)), E261)</f>
        <v>2</v>
      </c>
      <c r="ET261" s="21" t="str">
        <f t="shared" si="31"/>
        <v>SAME</v>
      </c>
      <c r="EU261" s="29">
        <v>44742</v>
      </c>
    </row>
    <row r="262" spans="1:151" ht="12.75">
      <c r="A262" s="29">
        <v>44985</v>
      </c>
      <c r="B262" s="24"/>
      <c r="C262" s="35">
        <v>875</v>
      </c>
      <c r="D262" s="21" t="s">
        <v>531</v>
      </c>
      <c r="E262" s="21">
        <v>8</v>
      </c>
      <c r="F262" s="21" t="s">
        <v>285</v>
      </c>
      <c r="G262" s="21" t="s">
        <v>495</v>
      </c>
      <c r="H262" s="23">
        <v>5621.42</v>
      </c>
      <c r="I262" s="22">
        <v>10</v>
      </c>
      <c r="J262" s="25">
        <v>0</v>
      </c>
      <c r="K262" s="25">
        <v>0</v>
      </c>
      <c r="L262" s="25">
        <f t="shared" si="24"/>
        <v>562.14200000000005</v>
      </c>
      <c r="M262" s="37">
        <f t="shared" si="25"/>
        <v>46.845166666666671</v>
      </c>
      <c r="N262" s="36">
        <v>0</v>
      </c>
      <c r="O262" s="26">
        <v>0</v>
      </c>
      <c r="P262" s="26">
        <v>0</v>
      </c>
      <c r="Q262" s="27">
        <v>0</v>
      </c>
      <c r="R262" s="36">
        <v>0</v>
      </c>
      <c r="S262" s="26">
        <v>0</v>
      </c>
      <c r="T262" s="26">
        <v>0</v>
      </c>
      <c r="U262" s="27">
        <v>0</v>
      </c>
      <c r="V262" s="36">
        <v>0</v>
      </c>
      <c r="W262" s="26">
        <v>0</v>
      </c>
      <c r="X262" s="26">
        <v>0</v>
      </c>
      <c r="Y262" s="27">
        <v>0</v>
      </c>
      <c r="Z262" s="36">
        <v>0</v>
      </c>
      <c r="AA262" s="26">
        <v>0</v>
      </c>
      <c r="AB262" s="26">
        <v>0</v>
      </c>
      <c r="AC262" s="27">
        <v>0</v>
      </c>
      <c r="AD262" s="36">
        <v>0</v>
      </c>
      <c r="AE262" s="26">
        <v>0</v>
      </c>
      <c r="AF262" s="26">
        <v>0</v>
      </c>
      <c r="AG262" s="27">
        <v>0</v>
      </c>
      <c r="AH262" s="36">
        <v>0</v>
      </c>
      <c r="AI262" s="26">
        <v>0</v>
      </c>
      <c r="AJ262" s="26">
        <v>0</v>
      </c>
      <c r="AK262" s="27">
        <v>0</v>
      </c>
      <c r="AL262" s="36">
        <v>0</v>
      </c>
      <c r="AM262" s="26">
        <v>0</v>
      </c>
      <c r="AN262" s="26">
        <v>0</v>
      </c>
      <c r="AO262" s="27">
        <v>0</v>
      </c>
      <c r="AP262" s="36">
        <v>0</v>
      </c>
      <c r="AQ262" s="26">
        <v>0</v>
      </c>
      <c r="AR262" s="26">
        <v>0</v>
      </c>
      <c r="AS262" s="27">
        <v>0</v>
      </c>
      <c r="AT262" s="36">
        <v>0</v>
      </c>
      <c r="AU262" s="26">
        <v>0</v>
      </c>
      <c r="AV262" s="26">
        <v>0</v>
      </c>
      <c r="AW262" s="27">
        <v>0</v>
      </c>
      <c r="AX262" s="36">
        <v>0</v>
      </c>
      <c r="AY262" s="26">
        <v>0</v>
      </c>
      <c r="AZ262" s="26">
        <v>0</v>
      </c>
      <c r="BA262" s="27">
        <v>0</v>
      </c>
      <c r="BB262" s="36">
        <v>0</v>
      </c>
      <c r="BC262" s="26">
        <v>0</v>
      </c>
      <c r="BD262" s="26">
        <v>0</v>
      </c>
      <c r="BE262" s="27">
        <v>0</v>
      </c>
      <c r="BF262" s="36">
        <v>0</v>
      </c>
      <c r="BG262" s="26">
        <v>0</v>
      </c>
      <c r="BH262" s="26">
        <v>0</v>
      </c>
      <c r="BI262" s="27">
        <v>0</v>
      </c>
      <c r="BJ262" s="36">
        <v>0</v>
      </c>
      <c r="BK262" s="26">
        <v>0</v>
      </c>
      <c r="BL262" s="26">
        <v>0</v>
      </c>
      <c r="BM262" s="27">
        <v>0</v>
      </c>
      <c r="BN262" s="36">
        <v>0</v>
      </c>
      <c r="BO262" s="26">
        <v>0</v>
      </c>
      <c r="BP262" s="26">
        <v>0</v>
      </c>
      <c r="BQ262" s="27">
        <v>0</v>
      </c>
      <c r="BR262" s="36">
        <v>0</v>
      </c>
      <c r="BS262" s="26">
        <v>0</v>
      </c>
      <c r="BT262" s="26">
        <v>0</v>
      </c>
      <c r="BU262" s="27">
        <v>0</v>
      </c>
      <c r="BV262" s="36">
        <v>0</v>
      </c>
      <c r="BW262" s="26">
        <v>0</v>
      </c>
      <c r="BX262" s="26">
        <v>0</v>
      </c>
      <c r="BY262" s="27">
        <v>0</v>
      </c>
      <c r="BZ262" s="36">
        <v>0</v>
      </c>
      <c r="CA262" s="26">
        <v>0</v>
      </c>
      <c r="CB262" s="26">
        <v>0</v>
      </c>
      <c r="CC262" s="27">
        <v>0</v>
      </c>
      <c r="CD262" s="36">
        <v>0</v>
      </c>
      <c r="CE262" s="26">
        <v>0</v>
      </c>
      <c r="CF262" s="26">
        <v>0</v>
      </c>
      <c r="CG262" s="27">
        <v>0</v>
      </c>
      <c r="CH262" s="36">
        <v>0</v>
      </c>
      <c r="CI262" s="26">
        <v>0</v>
      </c>
      <c r="CJ262" s="26">
        <v>0</v>
      </c>
      <c r="CK262" s="27">
        <v>0</v>
      </c>
      <c r="CL262" s="36">
        <v>0</v>
      </c>
      <c r="CM262" s="26">
        <v>0</v>
      </c>
      <c r="CN262" s="26">
        <v>0</v>
      </c>
      <c r="CO262" s="27">
        <v>0</v>
      </c>
      <c r="CP262" s="36">
        <v>0</v>
      </c>
      <c r="CQ262" s="26">
        <v>0</v>
      </c>
      <c r="CR262" s="26">
        <v>0</v>
      </c>
      <c r="CS262" s="27">
        <v>0</v>
      </c>
      <c r="CT262" s="36">
        <v>0</v>
      </c>
      <c r="CU262" s="26">
        <v>0</v>
      </c>
      <c r="CV262" s="26">
        <v>0</v>
      </c>
      <c r="CW262" s="27">
        <v>0</v>
      </c>
      <c r="CX262" s="36">
        <v>0</v>
      </c>
      <c r="CY262" s="26">
        <v>0</v>
      </c>
      <c r="CZ262" s="26">
        <v>0</v>
      </c>
      <c r="DA262" s="27">
        <v>0</v>
      </c>
      <c r="DB262" s="36">
        <v>0</v>
      </c>
      <c r="DC262" s="26">
        <v>0</v>
      </c>
      <c r="DD262" s="26">
        <v>0</v>
      </c>
      <c r="DE262" s="27">
        <v>0</v>
      </c>
      <c r="DF262" s="36">
        <v>0</v>
      </c>
      <c r="DG262" s="26">
        <v>0</v>
      </c>
      <c r="DH262" s="26">
        <v>0</v>
      </c>
      <c r="DI262" s="27">
        <v>0</v>
      </c>
      <c r="DJ262" s="36">
        <v>0</v>
      </c>
      <c r="DK262" s="26">
        <v>0</v>
      </c>
      <c r="DL262" s="26">
        <v>0</v>
      </c>
      <c r="DM262" s="27">
        <v>0</v>
      </c>
      <c r="DN262" s="36">
        <v>0</v>
      </c>
      <c r="DO262" s="26">
        <v>0</v>
      </c>
      <c r="DP262" s="26">
        <v>0</v>
      </c>
      <c r="DQ262" s="27">
        <v>0</v>
      </c>
      <c r="DR262" s="36">
        <v>0</v>
      </c>
      <c r="DS262" s="26">
        <v>0</v>
      </c>
      <c r="DT262" s="26">
        <v>0</v>
      </c>
      <c r="DU262" s="27">
        <v>0</v>
      </c>
      <c r="DV262" s="36">
        <v>0</v>
      </c>
      <c r="DW262" s="26">
        <v>0</v>
      </c>
      <c r="DX262" s="26">
        <v>0</v>
      </c>
      <c r="DY262" s="27">
        <v>0</v>
      </c>
      <c r="DZ262" s="36">
        <v>0</v>
      </c>
      <c r="EA262" s="26">
        <v>0</v>
      </c>
      <c r="EB262" s="26">
        <v>0</v>
      </c>
      <c r="EC262" s="27">
        <v>0</v>
      </c>
      <c r="ED262" s="36">
        <v>10</v>
      </c>
      <c r="EE262" s="26">
        <v>468.45</v>
      </c>
      <c r="EF262" s="26">
        <v>468.45</v>
      </c>
      <c r="EG262" s="27">
        <v>5152.97</v>
      </c>
      <c r="EH262" s="36">
        <v>12</v>
      </c>
      <c r="EI262" s="26">
        <v>562.14200000000005</v>
      </c>
      <c r="EJ262" s="26">
        <v>1030.5920000000001</v>
      </c>
      <c r="EK262" s="27">
        <v>4590.83</v>
      </c>
      <c r="EL262" s="36" cm="1">
        <f t="array" ref="EL262">+_xlfn.IFS(YEAR($A262)&gt;YEAR(EL$6),0,YEAR(EL$6)=YEAR($A262),13-MONTH($A262),AND(EK262&lt;$L262,YEAR(EL$6)=YEAR($B262)),IF(MONTH($B262)&lt;EK262/$M262,MONTH($B262),EK262/$M262),EK262&lt;$L262,EK262/$M262,YEAR(EL$6)=YEAR($B262),MONTH($B262),AND(YEAR(EL$6)&gt;YEAR($B262),NOT(ISBLANK($B262))),0,YEAR(EL$6)&gt;YEAR($A262),12,EL$6&lt;$A262,0,YEAR(EH$6)=YEAR($B262),0)</f>
        <v>12</v>
      </c>
      <c r="EM262" s="26">
        <f t="shared" si="26"/>
        <v>562.14200000000005</v>
      </c>
      <c r="EN262" s="26">
        <f t="shared" si="27"/>
        <v>1592.7340000000002</v>
      </c>
      <c r="EO262" s="27">
        <f t="shared" si="28"/>
        <v>4028.69</v>
      </c>
      <c r="EP262" s="28">
        <f t="shared" si="29"/>
        <v>86.000120965876945</v>
      </c>
      <c r="EQ262" s="34">
        <f t="shared" si="30"/>
        <v>140.53550000000001</v>
      </c>
      <c r="ES262" s="21">
        <f>IFERROR(IF(VLOOKUP(D262,'DIV CHANGE'!A:D,3,FALSE)="", E262, VLOOKUP(D262,'DIV CHANGE'!A:D,3,FALSE)), E262)</f>
        <v>8</v>
      </c>
      <c r="ET262" s="21" t="str">
        <f t="shared" si="31"/>
        <v>SAME</v>
      </c>
      <c r="EU262" s="29">
        <v>44985</v>
      </c>
    </row>
    <row r="263" spans="1:151" ht="12.75">
      <c r="A263" s="29">
        <v>45104</v>
      </c>
      <c r="B263" s="24"/>
      <c r="C263" s="35">
        <v>876</v>
      </c>
      <c r="D263" s="21" t="s">
        <v>532</v>
      </c>
      <c r="E263" s="21">
        <v>1</v>
      </c>
      <c r="F263" s="21" t="s">
        <v>285</v>
      </c>
      <c r="G263" s="21" t="s">
        <v>533</v>
      </c>
      <c r="H263" s="23">
        <v>1778.92</v>
      </c>
      <c r="I263" s="22">
        <v>5</v>
      </c>
      <c r="J263" s="25">
        <v>0</v>
      </c>
      <c r="K263" s="25">
        <v>0</v>
      </c>
      <c r="L263" s="25">
        <f t="shared" si="24"/>
        <v>355.78399999999999</v>
      </c>
      <c r="M263" s="37">
        <f t="shared" si="25"/>
        <v>29.648666666666667</v>
      </c>
      <c r="N263" s="36">
        <v>0</v>
      </c>
      <c r="O263" s="26">
        <v>0</v>
      </c>
      <c r="P263" s="26">
        <v>0</v>
      </c>
      <c r="Q263" s="27">
        <v>0</v>
      </c>
      <c r="R263" s="36">
        <v>0</v>
      </c>
      <c r="S263" s="26">
        <v>0</v>
      </c>
      <c r="T263" s="26">
        <v>0</v>
      </c>
      <c r="U263" s="27">
        <v>0</v>
      </c>
      <c r="V263" s="36">
        <v>0</v>
      </c>
      <c r="W263" s="26">
        <v>0</v>
      </c>
      <c r="X263" s="26">
        <v>0</v>
      </c>
      <c r="Y263" s="27">
        <v>0</v>
      </c>
      <c r="Z263" s="36">
        <v>0</v>
      </c>
      <c r="AA263" s="26">
        <v>0</v>
      </c>
      <c r="AB263" s="26">
        <v>0</v>
      </c>
      <c r="AC263" s="27">
        <v>0</v>
      </c>
      <c r="AD263" s="36">
        <v>0</v>
      </c>
      <c r="AE263" s="26">
        <v>0</v>
      </c>
      <c r="AF263" s="26">
        <v>0</v>
      </c>
      <c r="AG263" s="27">
        <v>0</v>
      </c>
      <c r="AH263" s="36">
        <v>0</v>
      </c>
      <c r="AI263" s="26">
        <v>0</v>
      </c>
      <c r="AJ263" s="26">
        <v>0</v>
      </c>
      <c r="AK263" s="27">
        <v>0</v>
      </c>
      <c r="AL263" s="36">
        <v>0</v>
      </c>
      <c r="AM263" s="26">
        <v>0</v>
      </c>
      <c r="AN263" s="26">
        <v>0</v>
      </c>
      <c r="AO263" s="27">
        <v>0</v>
      </c>
      <c r="AP263" s="36">
        <v>0</v>
      </c>
      <c r="AQ263" s="26">
        <v>0</v>
      </c>
      <c r="AR263" s="26">
        <v>0</v>
      </c>
      <c r="AS263" s="27">
        <v>0</v>
      </c>
      <c r="AT263" s="36">
        <v>0</v>
      </c>
      <c r="AU263" s="26">
        <v>0</v>
      </c>
      <c r="AV263" s="26">
        <v>0</v>
      </c>
      <c r="AW263" s="27">
        <v>0</v>
      </c>
      <c r="AX263" s="36">
        <v>0</v>
      </c>
      <c r="AY263" s="26">
        <v>0</v>
      </c>
      <c r="AZ263" s="26">
        <v>0</v>
      </c>
      <c r="BA263" s="27">
        <v>0</v>
      </c>
      <c r="BB263" s="36">
        <v>0</v>
      </c>
      <c r="BC263" s="26">
        <v>0</v>
      </c>
      <c r="BD263" s="26">
        <v>0</v>
      </c>
      <c r="BE263" s="27">
        <v>0</v>
      </c>
      <c r="BF263" s="36">
        <v>0</v>
      </c>
      <c r="BG263" s="26">
        <v>0</v>
      </c>
      <c r="BH263" s="26">
        <v>0</v>
      </c>
      <c r="BI263" s="27">
        <v>0</v>
      </c>
      <c r="BJ263" s="36">
        <v>0</v>
      </c>
      <c r="BK263" s="26">
        <v>0</v>
      </c>
      <c r="BL263" s="26">
        <v>0</v>
      </c>
      <c r="BM263" s="27">
        <v>0</v>
      </c>
      <c r="BN263" s="36">
        <v>0</v>
      </c>
      <c r="BO263" s="26">
        <v>0</v>
      </c>
      <c r="BP263" s="26">
        <v>0</v>
      </c>
      <c r="BQ263" s="27">
        <v>0</v>
      </c>
      <c r="BR263" s="36">
        <v>0</v>
      </c>
      <c r="BS263" s="26">
        <v>0</v>
      </c>
      <c r="BT263" s="26">
        <v>0</v>
      </c>
      <c r="BU263" s="27">
        <v>0</v>
      </c>
      <c r="BV263" s="36">
        <v>0</v>
      </c>
      <c r="BW263" s="26">
        <v>0</v>
      </c>
      <c r="BX263" s="26">
        <v>0</v>
      </c>
      <c r="BY263" s="27">
        <v>0</v>
      </c>
      <c r="BZ263" s="36">
        <v>0</v>
      </c>
      <c r="CA263" s="26">
        <v>0</v>
      </c>
      <c r="CB263" s="26">
        <v>0</v>
      </c>
      <c r="CC263" s="27">
        <v>0</v>
      </c>
      <c r="CD263" s="36">
        <v>0</v>
      </c>
      <c r="CE263" s="26">
        <v>0</v>
      </c>
      <c r="CF263" s="26">
        <v>0</v>
      </c>
      <c r="CG263" s="27">
        <v>0</v>
      </c>
      <c r="CH263" s="36">
        <v>0</v>
      </c>
      <c r="CI263" s="26">
        <v>0</v>
      </c>
      <c r="CJ263" s="26">
        <v>0</v>
      </c>
      <c r="CK263" s="27">
        <v>0</v>
      </c>
      <c r="CL263" s="36">
        <v>0</v>
      </c>
      <c r="CM263" s="26">
        <v>0</v>
      </c>
      <c r="CN263" s="26">
        <v>0</v>
      </c>
      <c r="CO263" s="27">
        <v>0</v>
      </c>
      <c r="CP263" s="36">
        <v>0</v>
      </c>
      <c r="CQ263" s="26">
        <v>0</v>
      </c>
      <c r="CR263" s="26">
        <v>0</v>
      </c>
      <c r="CS263" s="27">
        <v>0</v>
      </c>
      <c r="CT263" s="36">
        <v>0</v>
      </c>
      <c r="CU263" s="26">
        <v>0</v>
      </c>
      <c r="CV263" s="26">
        <v>0</v>
      </c>
      <c r="CW263" s="27">
        <v>0</v>
      </c>
      <c r="CX263" s="36">
        <v>0</v>
      </c>
      <c r="CY263" s="26">
        <v>0</v>
      </c>
      <c r="CZ263" s="26">
        <v>0</v>
      </c>
      <c r="DA263" s="27">
        <v>0</v>
      </c>
      <c r="DB263" s="36">
        <v>0</v>
      </c>
      <c r="DC263" s="26">
        <v>0</v>
      </c>
      <c r="DD263" s="26">
        <v>0</v>
      </c>
      <c r="DE263" s="27">
        <v>0</v>
      </c>
      <c r="DF263" s="36">
        <v>0</v>
      </c>
      <c r="DG263" s="26">
        <v>0</v>
      </c>
      <c r="DH263" s="26">
        <v>0</v>
      </c>
      <c r="DI263" s="27">
        <v>0</v>
      </c>
      <c r="DJ263" s="36">
        <v>0</v>
      </c>
      <c r="DK263" s="26">
        <v>0</v>
      </c>
      <c r="DL263" s="26">
        <v>0</v>
      </c>
      <c r="DM263" s="27">
        <v>0</v>
      </c>
      <c r="DN263" s="36">
        <v>0</v>
      </c>
      <c r="DO263" s="26">
        <v>0</v>
      </c>
      <c r="DP263" s="26">
        <v>0</v>
      </c>
      <c r="DQ263" s="27">
        <v>0</v>
      </c>
      <c r="DR263" s="36">
        <v>0</v>
      </c>
      <c r="DS263" s="26">
        <v>0</v>
      </c>
      <c r="DT263" s="26">
        <v>0</v>
      </c>
      <c r="DU263" s="27">
        <v>0</v>
      </c>
      <c r="DV263" s="36">
        <v>0</v>
      </c>
      <c r="DW263" s="26">
        <v>0</v>
      </c>
      <c r="DX263" s="26">
        <v>0</v>
      </c>
      <c r="DY263" s="27">
        <v>0</v>
      </c>
      <c r="DZ263" s="36">
        <v>0</v>
      </c>
      <c r="EA263" s="26">
        <v>0</v>
      </c>
      <c r="EB263" s="26">
        <v>0</v>
      </c>
      <c r="EC263" s="27">
        <v>0</v>
      </c>
      <c r="ED263" s="36">
        <v>8</v>
      </c>
      <c r="EE263" s="26">
        <v>177.89</v>
      </c>
      <c r="EF263" s="26">
        <v>177.89</v>
      </c>
      <c r="EG263" s="27">
        <v>1601.03</v>
      </c>
      <c r="EH263" s="36">
        <v>12</v>
      </c>
      <c r="EI263" s="26">
        <v>355.78399999999999</v>
      </c>
      <c r="EJ263" s="26">
        <v>533.67399999999998</v>
      </c>
      <c r="EK263" s="27">
        <v>1245.25</v>
      </c>
      <c r="EL263" s="36" cm="1">
        <f t="array" ref="EL263">+_xlfn.IFS(YEAR($A263)&gt;YEAR(EL$6),0,YEAR(EL$6)=YEAR($A263),13-MONTH($A263),AND(EK263&lt;$L263,YEAR(EL$6)=YEAR($B263)),IF(MONTH($B263)&lt;EK263/$M263,MONTH($B263),EK263/$M263),EK263&lt;$L263,EK263/$M263,YEAR(EL$6)=YEAR($B263),MONTH($B263),AND(YEAR(EL$6)&gt;YEAR($B263),NOT(ISBLANK($B263))),0,YEAR(EL$6)&gt;YEAR($A263),12,EL$6&lt;$A263,0,YEAR(EH$6)=YEAR($B263),0)</f>
        <v>12</v>
      </c>
      <c r="EM263" s="26">
        <f t="shared" si="26"/>
        <v>355.78399999999999</v>
      </c>
      <c r="EN263" s="26">
        <f t="shared" si="27"/>
        <v>889.45799999999997</v>
      </c>
      <c r="EO263" s="27">
        <f t="shared" si="28"/>
        <v>889.46</v>
      </c>
      <c r="EP263" s="28">
        <f t="shared" si="29"/>
        <v>30</v>
      </c>
      <c r="EQ263" s="34">
        <f t="shared" si="30"/>
        <v>88.945999999999998</v>
      </c>
      <c r="ES263" s="21">
        <f>IFERROR(IF(VLOOKUP(D263,'DIV CHANGE'!A:D,3,FALSE)="", E263, VLOOKUP(D263,'DIV CHANGE'!A:D,3,FALSE)), E263)</f>
        <v>1</v>
      </c>
      <c r="ET263" s="21" t="str">
        <f t="shared" si="31"/>
        <v>SAME</v>
      </c>
      <c r="EU263" s="29">
        <v>45104</v>
      </c>
    </row>
    <row r="264" spans="1:151" ht="12.75">
      <c r="A264" s="29">
        <v>35947</v>
      </c>
      <c r="B264" s="24"/>
      <c r="C264" s="35">
        <v>7</v>
      </c>
      <c r="D264" s="21" t="s">
        <v>534</v>
      </c>
      <c r="E264" s="21">
        <v>1</v>
      </c>
      <c r="F264" s="21" t="s">
        <v>100</v>
      </c>
      <c r="G264" s="21" t="s">
        <v>535</v>
      </c>
      <c r="H264" s="55">
        <v>96934.040000000008</v>
      </c>
      <c r="I264" s="22">
        <v>12</v>
      </c>
      <c r="J264" s="25">
        <v>10000</v>
      </c>
      <c r="K264" s="25">
        <v>0</v>
      </c>
      <c r="L264" s="25">
        <f t="shared" ref="L264:L327" si="32">IFERROR(($H264-$J264-$K264)/$I264,0)</f>
        <v>7244.503333333334</v>
      </c>
      <c r="M264" s="37">
        <f t="shared" ref="M264:M327" si="33">IFERROR($L264/12,0)</f>
        <v>603.70861111111117</v>
      </c>
      <c r="N264" s="36">
        <v>0</v>
      </c>
      <c r="O264" s="26">
        <v>0</v>
      </c>
      <c r="P264" s="26">
        <v>0</v>
      </c>
      <c r="Q264" s="27">
        <v>0</v>
      </c>
      <c r="R264" s="36">
        <v>0</v>
      </c>
      <c r="S264" s="26">
        <v>0</v>
      </c>
      <c r="T264" s="26">
        <v>0</v>
      </c>
      <c r="U264" s="27">
        <v>0</v>
      </c>
      <c r="V264" s="36">
        <v>0</v>
      </c>
      <c r="W264" s="26">
        <v>0</v>
      </c>
      <c r="X264" s="26">
        <v>0</v>
      </c>
      <c r="Y264" s="27">
        <v>0</v>
      </c>
      <c r="Z264" s="36">
        <v>0</v>
      </c>
      <c r="AA264" s="26">
        <v>0</v>
      </c>
      <c r="AB264" s="26">
        <v>0</v>
      </c>
      <c r="AC264" s="27">
        <v>0</v>
      </c>
      <c r="AD264" s="36">
        <v>0</v>
      </c>
      <c r="AE264" s="26">
        <v>0</v>
      </c>
      <c r="AF264" s="26">
        <v>0</v>
      </c>
      <c r="AG264" s="27">
        <v>0</v>
      </c>
      <c r="AH264" s="36">
        <v>7</v>
      </c>
      <c r="AI264" s="26">
        <v>4225.9602777777782</v>
      </c>
      <c r="AJ264" s="26">
        <v>4225.9602777777782</v>
      </c>
      <c r="AK264" s="27">
        <v>82708.079722222232</v>
      </c>
      <c r="AL264" s="36">
        <v>12</v>
      </c>
      <c r="AM264" s="26">
        <v>7244.503333333334</v>
      </c>
      <c r="AN264" s="26">
        <v>11470.463611111112</v>
      </c>
      <c r="AO264" s="27">
        <v>75463.576388888891</v>
      </c>
      <c r="AP264" s="36">
        <v>12</v>
      </c>
      <c r="AQ264" s="26">
        <v>7244.503333333334</v>
      </c>
      <c r="AR264" s="26">
        <v>18714.966944444444</v>
      </c>
      <c r="AS264" s="27">
        <v>68219.073055555564</v>
      </c>
      <c r="AT264" s="36">
        <v>12</v>
      </c>
      <c r="AU264" s="26">
        <v>7244.503333333334</v>
      </c>
      <c r="AV264" s="26">
        <v>25959.470277777778</v>
      </c>
      <c r="AW264" s="27">
        <v>60974.56972222223</v>
      </c>
      <c r="AX264" s="36">
        <v>12</v>
      </c>
      <c r="AY264" s="26">
        <v>7244.503333333334</v>
      </c>
      <c r="AZ264" s="26">
        <v>33203.973611111112</v>
      </c>
      <c r="BA264" s="27">
        <v>53730.066388888896</v>
      </c>
      <c r="BB264" s="36">
        <v>12</v>
      </c>
      <c r="BC264" s="26">
        <v>7244.503333333334</v>
      </c>
      <c r="BD264" s="26">
        <v>40448.476944444446</v>
      </c>
      <c r="BE264" s="27">
        <v>46485.563055555562</v>
      </c>
      <c r="BF264" s="36">
        <v>12</v>
      </c>
      <c r="BG264" s="26">
        <v>7244.503333333334</v>
      </c>
      <c r="BH264" s="26">
        <v>47692.98027777778</v>
      </c>
      <c r="BI264" s="27">
        <v>39241.059722222228</v>
      </c>
      <c r="BJ264" s="36">
        <v>12</v>
      </c>
      <c r="BK264" s="26">
        <v>7244.503333333334</v>
      </c>
      <c r="BL264" s="26">
        <v>54937.483611111114</v>
      </c>
      <c r="BM264" s="27">
        <v>31996.556388888894</v>
      </c>
      <c r="BN264" s="36">
        <v>12</v>
      </c>
      <c r="BO264" s="26">
        <v>7244.503333333334</v>
      </c>
      <c r="BP264" s="26">
        <v>62181.986944444448</v>
      </c>
      <c r="BQ264" s="27">
        <v>24752.05305555556</v>
      </c>
      <c r="BR264" s="36">
        <v>12</v>
      </c>
      <c r="BS264" s="26">
        <v>7244.503333333334</v>
      </c>
      <c r="BT264" s="26">
        <v>69426.490277777775</v>
      </c>
      <c r="BU264" s="27">
        <v>17507.549722222233</v>
      </c>
      <c r="BV264" s="36">
        <v>12</v>
      </c>
      <c r="BW264" s="26">
        <v>7244.503333333334</v>
      </c>
      <c r="BX264" s="26">
        <v>76670.993611111102</v>
      </c>
      <c r="BY264" s="27">
        <v>10263.046388888906</v>
      </c>
      <c r="BZ264" s="36">
        <v>12</v>
      </c>
      <c r="CA264" s="26">
        <v>7244.503333333334</v>
      </c>
      <c r="CB264" s="26">
        <v>83915.496944444429</v>
      </c>
      <c r="CC264" s="27">
        <v>3018.5430555555795</v>
      </c>
      <c r="CD264" s="36">
        <v>5.0000000000000391</v>
      </c>
      <c r="CE264" s="26">
        <v>3018.5430555555795</v>
      </c>
      <c r="CF264" s="26">
        <v>86934.040000000008</v>
      </c>
      <c r="CG264" s="27">
        <v>0</v>
      </c>
      <c r="CH264" s="36">
        <v>0</v>
      </c>
      <c r="CI264" s="26">
        <v>0</v>
      </c>
      <c r="CJ264" s="26">
        <v>86934.040000000008</v>
      </c>
      <c r="CK264" s="27">
        <v>0</v>
      </c>
      <c r="CL264" s="36">
        <v>0</v>
      </c>
      <c r="CM264" s="26">
        <v>0</v>
      </c>
      <c r="CN264" s="26">
        <v>86934.040000000008</v>
      </c>
      <c r="CO264" s="27">
        <v>0</v>
      </c>
      <c r="CP264" s="36">
        <v>0</v>
      </c>
      <c r="CQ264" s="26">
        <v>0</v>
      </c>
      <c r="CR264" s="26">
        <v>86934.040000000008</v>
      </c>
      <c r="CS264" s="27">
        <v>0</v>
      </c>
      <c r="CT264" s="36">
        <v>0</v>
      </c>
      <c r="CU264" s="26">
        <v>0</v>
      </c>
      <c r="CV264" s="26">
        <v>86934.040000000008</v>
      </c>
      <c r="CW264" s="27">
        <v>0</v>
      </c>
      <c r="CX264" s="36">
        <v>0</v>
      </c>
      <c r="CY264" s="26">
        <v>0</v>
      </c>
      <c r="CZ264" s="26">
        <v>86934.040000000008</v>
      </c>
      <c r="DA264" s="27">
        <v>0</v>
      </c>
      <c r="DB264" s="36">
        <v>0</v>
      </c>
      <c r="DC264" s="26">
        <v>0</v>
      </c>
      <c r="DD264" s="26">
        <v>86934.040000000008</v>
      </c>
      <c r="DE264" s="27">
        <v>0</v>
      </c>
      <c r="DF264" s="36">
        <v>0</v>
      </c>
      <c r="DG264" s="26">
        <v>0</v>
      </c>
      <c r="DH264" s="26">
        <v>86934.040000000008</v>
      </c>
      <c r="DI264" s="27">
        <v>0</v>
      </c>
      <c r="DJ264" s="36">
        <v>0</v>
      </c>
      <c r="DK264" s="26">
        <v>0</v>
      </c>
      <c r="DL264" s="26">
        <v>86934.040000000008</v>
      </c>
      <c r="DM264" s="27">
        <v>0</v>
      </c>
      <c r="DN264" s="36">
        <v>0</v>
      </c>
      <c r="DO264" s="26">
        <v>0</v>
      </c>
      <c r="DP264" s="26">
        <v>86934.040000000008</v>
      </c>
      <c r="DQ264" s="27">
        <v>0</v>
      </c>
      <c r="DR264" s="36">
        <v>0</v>
      </c>
      <c r="DS264" s="26">
        <v>0</v>
      </c>
      <c r="DT264" s="26">
        <v>86934.040000000008</v>
      </c>
      <c r="DU264" s="27">
        <v>0</v>
      </c>
      <c r="DV264" s="36">
        <v>0</v>
      </c>
      <c r="DW264" s="26">
        <v>0</v>
      </c>
      <c r="DX264" s="26">
        <v>86934.040000000008</v>
      </c>
      <c r="DY264" s="27">
        <v>0</v>
      </c>
      <c r="DZ264" s="36">
        <v>0</v>
      </c>
      <c r="EA264" s="26">
        <v>0</v>
      </c>
      <c r="EB264" s="26">
        <v>86934.040000000008</v>
      </c>
      <c r="EC264" s="27">
        <v>0</v>
      </c>
      <c r="ED264" s="36">
        <v>0</v>
      </c>
      <c r="EE264" s="26">
        <v>0</v>
      </c>
      <c r="EF264" s="26">
        <v>86934.040000000008</v>
      </c>
      <c r="EG264" s="27">
        <v>0</v>
      </c>
      <c r="EH264" s="36">
        <v>0</v>
      </c>
      <c r="EI264" s="26">
        <v>0</v>
      </c>
      <c r="EJ264" s="26">
        <v>86934.040000000008</v>
      </c>
      <c r="EK264" s="27">
        <v>0</v>
      </c>
      <c r="EL264" s="36" cm="1">
        <f t="array" ref="EL264">+_xlfn.IFS(YEAR($A264)&gt;YEAR(EL$6),0,YEAR(EL$6)=YEAR($A264),13-MONTH($A264),AND(EK264&lt;$L264,YEAR(EL$6)=YEAR($B264)),IF(MONTH($B264)&lt;EK264/$M264,MONTH($B264),EK264/$M264),EK264&lt;$L264,EK264/$M264,YEAR(EL$6)=YEAR($B264),MONTH($B264),AND(YEAR(EL$6)&gt;YEAR($B264),NOT(ISBLANK($B264))),0,YEAR(EL$6)&gt;YEAR($A264),12,EL$6&lt;$A264,0,YEAR(EH$6)=YEAR($B264),0)</f>
        <v>0</v>
      </c>
      <c r="EM264" s="26">
        <f t="shared" ref="EM264:EM327" si="34">EL264*$M264</f>
        <v>0</v>
      </c>
      <c r="EN264" s="26">
        <f t="shared" ref="EN264:EN327" si="35">EM264+EJ264</f>
        <v>86934.040000000008</v>
      </c>
      <c r="EO264" s="27">
        <f t="shared" ref="EO264:EO327" si="36">ROUND(IF(YEAR(EL$6)&lt;YEAR($A264),0,($H264-$J264)-EN264),2)</f>
        <v>0</v>
      </c>
      <c r="EP264" s="28">
        <f t="shared" ref="EP264:EP327" si="37">IFERROR(SUM(EO264/$M264),0)</f>
        <v>0</v>
      </c>
      <c r="EQ264" s="34">
        <f t="shared" ref="EQ264:EQ327" si="38">+IFERROR(IF(YEAR($D$4)=YEAR($A264),IF(MONTH($D$4)&gt;=MONTH($A264),IF(MONTH($D$4)-MONTH($A264)=0,1,MONTH($D$4)-MONTH($A264)+1)*$M264,0),IF(MONTH($D$4)&gt;EL264,EL264*$M264,MONTH($D$4)*$M264)),0)</f>
        <v>0</v>
      </c>
      <c r="ES264" s="21">
        <f>IFERROR(IF(VLOOKUP(D264,'DIV CHANGE'!A:D,3,FALSE)="", E264, VLOOKUP(D264,'DIV CHANGE'!A:D,3,FALSE)), E264)</f>
        <v>1</v>
      </c>
      <c r="ET264" s="21" t="str">
        <f t="shared" ref="ET264:ET327" si="39">IF(E264=ES264, "SAME", "CHANGE")</f>
        <v>SAME</v>
      </c>
      <c r="EU264" s="24">
        <v>35947</v>
      </c>
    </row>
    <row r="265" spans="1:151" ht="12.75">
      <c r="A265" s="29">
        <v>44722</v>
      </c>
      <c r="B265" s="24"/>
      <c r="C265" s="35">
        <v>772</v>
      </c>
      <c r="D265" s="21" t="s">
        <v>536</v>
      </c>
      <c r="E265" s="21">
        <v>1</v>
      </c>
      <c r="F265" s="21" t="s">
        <v>100</v>
      </c>
      <c r="G265" s="21" t="s">
        <v>537</v>
      </c>
      <c r="H265" s="55">
        <v>10593</v>
      </c>
      <c r="I265" s="22">
        <v>7</v>
      </c>
      <c r="J265" s="25">
        <v>0</v>
      </c>
      <c r="K265" s="25">
        <v>0</v>
      </c>
      <c r="L265" s="25">
        <f t="shared" si="32"/>
        <v>1513.2857142857142</v>
      </c>
      <c r="M265" s="37">
        <f t="shared" si="33"/>
        <v>126.10714285714285</v>
      </c>
      <c r="N265" s="36">
        <v>0</v>
      </c>
      <c r="O265" s="26">
        <v>0</v>
      </c>
      <c r="P265" s="26">
        <v>0</v>
      </c>
      <c r="Q265" s="27">
        <v>0</v>
      </c>
      <c r="R265" s="36">
        <v>0</v>
      </c>
      <c r="S265" s="26">
        <v>0</v>
      </c>
      <c r="T265" s="26">
        <v>0</v>
      </c>
      <c r="U265" s="27">
        <v>0</v>
      </c>
      <c r="V265" s="36">
        <v>0</v>
      </c>
      <c r="W265" s="26">
        <v>0</v>
      </c>
      <c r="X265" s="26">
        <v>0</v>
      </c>
      <c r="Y265" s="27">
        <v>0</v>
      </c>
      <c r="Z265" s="36">
        <v>0</v>
      </c>
      <c r="AA265" s="26">
        <v>0</v>
      </c>
      <c r="AB265" s="26">
        <v>0</v>
      </c>
      <c r="AC265" s="27">
        <v>0</v>
      </c>
      <c r="AD265" s="36">
        <v>0</v>
      </c>
      <c r="AE265" s="26">
        <v>0</v>
      </c>
      <c r="AF265" s="26">
        <v>0</v>
      </c>
      <c r="AG265" s="27">
        <v>0</v>
      </c>
      <c r="AH265" s="36">
        <v>0</v>
      </c>
      <c r="AI265" s="26">
        <v>0</v>
      </c>
      <c r="AJ265" s="26">
        <v>0</v>
      </c>
      <c r="AK265" s="27">
        <v>0</v>
      </c>
      <c r="AL265" s="36">
        <v>0</v>
      </c>
      <c r="AM265" s="26">
        <v>0</v>
      </c>
      <c r="AN265" s="26">
        <v>0</v>
      </c>
      <c r="AO265" s="27">
        <v>0</v>
      </c>
      <c r="AP265" s="36">
        <v>0</v>
      </c>
      <c r="AQ265" s="26">
        <v>0</v>
      </c>
      <c r="AR265" s="26">
        <v>0</v>
      </c>
      <c r="AS265" s="27">
        <v>0</v>
      </c>
      <c r="AT265" s="36">
        <v>0</v>
      </c>
      <c r="AU265" s="26">
        <v>0</v>
      </c>
      <c r="AV265" s="26">
        <v>0</v>
      </c>
      <c r="AW265" s="27">
        <v>0</v>
      </c>
      <c r="AX265" s="36">
        <v>0</v>
      </c>
      <c r="AY265" s="26">
        <v>0</v>
      </c>
      <c r="AZ265" s="26">
        <v>0</v>
      </c>
      <c r="BA265" s="27">
        <v>0</v>
      </c>
      <c r="BB265" s="36">
        <v>0</v>
      </c>
      <c r="BC265" s="26">
        <v>0</v>
      </c>
      <c r="BD265" s="26">
        <v>0</v>
      </c>
      <c r="BE265" s="27">
        <v>0</v>
      </c>
      <c r="BF265" s="36">
        <v>0</v>
      </c>
      <c r="BG265" s="26">
        <v>0</v>
      </c>
      <c r="BH265" s="26">
        <v>0</v>
      </c>
      <c r="BI265" s="27">
        <v>0</v>
      </c>
      <c r="BJ265" s="36">
        <v>0</v>
      </c>
      <c r="BK265" s="26">
        <v>0</v>
      </c>
      <c r="BL265" s="26">
        <v>0</v>
      </c>
      <c r="BM265" s="27">
        <v>0</v>
      </c>
      <c r="BN265" s="36">
        <v>0</v>
      </c>
      <c r="BO265" s="26">
        <v>0</v>
      </c>
      <c r="BP265" s="26">
        <v>0</v>
      </c>
      <c r="BQ265" s="27">
        <v>0</v>
      </c>
      <c r="BR265" s="36">
        <v>0</v>
      </c>
      <c r="BS265" s="26">
        <v>0</v>
      </c>
      <c r="BT265" s="26">
        <v>0</v>
      </c>
      <c r="BU265" s="27">
        <v>0</v>
      </c>
      <c r="BV265" s="36">
        <v>0</v>
      </c>
      <c r="BW265" s="26">
        <v>0</v>
      </c>
      <c r="BX265" s="26">
        <v>0</v>
      </c>
      <c r="BY265" s="27">
        <v>0</v>
      </c>
      <c r="BZ265" s="36">
        <v>0</v>
      </c>
      <c r="CA265" s="26">
        <v>0</v>
      </c>
      <c r="CB265" s="26">
        <v>0</v>
      </c>
      <c r="CC265" s="27">
        <v>0</v>
      </c>
      <c r="CD265" s="36">
        <v>0</v>
      </c>
      <c r="CE265" s="26">
        <v>0</v>
      </c>
      <c r="CF265" s="26">
        <v>0</v>
      </c>
      <c r="CG265" s="27">
        <v>0</v>
      </c>
      <c r="CH265" s="36">
        <v>0</v>
      </c>
      <c r="CI265" s="26">
        <v>0</v>
      </c>
      <c r="CJ265" s="26">
        <v>0</v>
      </c>
      <c r="CK265" s="27">
        <v>0</v>
      </c>
      <c r="CL265" s="36">
        <v>0</v>
      </c>
      <c r="CM265" s="26">
        <v>0</v>
      </c>
      <c r="CN265" s="26">
        <v>0</v>
      </c>
      <c r="CO265" s="27">
        <v>0</v>
      </c>
      <c r="CP265" s="36">
        <v>0</v>
      </c>
      <c r="CQ265" s="26">
        <v>0</v>
      </c>
      <c r="CR265" s="26">
        <v>0</v>
      </c>
      <c r="CS265" s="27">
        <v>0</v>
      </c>
      <c r="CT265" s="36">
        <v>0</v>
      </c>
      <c r="CU265" s="26">
        <v>0</v>
      </c>
      <c r="CV265" s="26">
        <v>0</v>
      </c>
      <c r="CW265" s="27">
        <v>0</v>
      </c>
      <c r="CX265" s="36">
        <v>0</v>
      </c>
      <c r="CY265" s="26">
        <v>0</v>
      </c>
      <c r="CZ265" s="26">
        <v>0</v>
      </c>
      <c r="DA265" s="27">
        <v>0</v>
      </c>
      <c r="DB265" s="36">
        <v>0</v>
      </c>
      <c r="DC265" s="26">
        <v>0</v>
      </c>
      <c r="DD265" s="26">
        <v>0</v>
      </c>
      <c r="DE265" s="27">
        <v>0</v>
      </c>
      <c r="DF265" s="36">
        <v>0</v>
      </c>
      <c r="DG265" s="26">
        <v>0</v>
      </c>
      <c r="DH265" s="26">
        <v>0</v>
      </c>
      <c r="DI265" s="27">
        <v>0</v>
      </c>
      <c r="DJ265" s="36">
        <v>0</v>
      </c>
      <c r="DK265" s="26">
        <v>0</v>
      </c>
      <c r="DL265" s="26">
        <v>0</v>
      </c>
      <c r="DM265" s="27">
        <v>0</v>
      </c>
      <c r="DN265" s="36">
        <v>0</v>
      </c>
      <c r="DO265" s="26">
        <v>0</v>
      </c>
      <c r="DP265" s="26">
        <v>0</v>
      </c>
      <c r="DQ265" s="27">
        <v>0</v>
      </c>
      <c r="DR265" s="36">
        <v>0</v>
      </c>
      <c r="DS265" s="26">
        <v>0</v>
      </c>
      <c r="DT265" s="26">
        <v>0</v>
      </c>
      <c r="DU265" s="27">
        <v>0</v>
      </c>
      <c r="DV265" s="36">
        <v>0</v>
      </c>
      <c r="DW265" s="26">
        <v>0</v>
      </c>
      <c r="DX265" s="26">
        <v>0</v>
      </c>
      <c r="DY265" s="27">
        <v>0</v>
      </c>
      <c r="DZ265" s="36">
        <v>7</v>
      </c>
      <c r="EA265" s="26">
        <v>882.74999999999989</v>
      </c>
      <c r="EB265" s="26">
        <v>882.74999999999989</v>
      </c>
      <c r="EC265" s="27">
        <v>9710.25</v>
      </c>
      <c r="ED265" s="36">
        <v>12</v>
      </c>
      <c r="EE265" s="26">
        <v>1513.2857142857142</v>
      </c>
      <c r="EF265" s="26">
        <v>2396.04</v>
      </c>
      <c r="EG265" s="27">
        <v>8196.9599999999991</v>
      </c>
      <c r="EH265" s="36">
        <v>12</v>
      </c>
      <c r="EI265" s="26">
        <v>1513.2857142857142</v>
      </c>
      <c r="EJ265" s="26">
        <v>3909.3257142857142</v>
      </c>
      <c r="EK265" s="27">
        <v>6683.67</v>
      </c>
      <c r="EL265" s="36" cm="1">
        <f t="array" ref="EL265">+_xlfn.IFS(YEAR($A265)&gt;YEAR(EL$6),0,YEAR(EL$6)=YEAR($A265),13-MONTH($A265),AND(EK265&lt;$L265,YEAR(EL$6)=YEAR($B265)),IF(MONTH($B265)&lt;EK265/$M265,MONTH($B265),EK265/$M265),EK265&lt;$L265,EK265/$M265,YEAR(EL$6)=YEAR($B265),MONTH($B265),AND(YEAR(EL$6)&gt;YEAR($B265),NOT(ISBLANK($B265))),0,YEAR(EL$6)&gt;YEAR($A265),12,EL$6&lt;$A265,0,YEAR(EH$6)=YEAR($B265),0)</f>
        <v>12</v>
      </c>
      <c r="EM265" s="26">
        <f t="shared" si="34"/>
        <v>1513.2857142857142</v>
      </c>
      <c r="EN265" s="26">
        <f t="shared" si="35"/>
        <v>5422.6114285714284</v>
      </c>
      <c r="EO265" s="27">
        <f t="shared" si="36"/>
        <v>5170.3900000000003</v>
      </c>
      <c r="EP265" s="28">
        <f t="shared" si="37"/>
        <v>40.999977343528748</v>
      </c>
      <c r="EQ265" s="34">
        <f t="shared" si="38"/>
        <v>378.32142857142856</v>
      </c>
      <c r="ES265" s="21">
        <f>IFERROR(IF(VLOOKUP(D265,'DIV CHANGE'!A:D,3,FALSE)="", E265, VLOOKUP(D265,'DIV CHANGE'!A:D,3,FALSE)), E265)</f>
        <v>1</v>
      </c>
      <c r="ET265" s="21" t="str">
        <f t="shared" si="39"/>
        <v>SAME</v>
      </c>
      <c r="EU265" s="29">
        <v>44722</v>
      </c>
    </row>
    <row r="266" spans="1:151" ht="12.75">
      <c r="A266" s="29">
        <v>38160</v>
      </c>
      <c r="B266" s="24"/>
      <c r="C266" s="35">
        <v>42</v>
      </c>
      <c r="D266" s="21" t="s">
        <v>538</v>
      </c>
      <c r="E266" s="21">
        <v>2</v>
      </c>
      <c r="F266" s="21" t="s">
        <v>100</v>
      </c>
      <c r="G266" s="21" t="s">
        <v>539</v>
      </c>
      <c r="H266" s="55">
        <v>155820</v>
      </c>
      <c r="I266" s="22">
        <v>12</v>
      </c>
      <c r="J266" s="25">
        <v>20000</v>
      </c>
      <c r="K266" s="25">
        <v>0</v>
      </c>
      <c r="L266" s="25">
        <f t="shared" si="32"/>
        <v>11318.333333333334</v>
      </c>
      <c r="M266" s="37">
        <f t="shared" si="33"/>
        <v>943.19444444444446</v>
      </c>
      <c r="N266" s="36">
        <v>0</v>
      </c>
      <c r="O266" s="26">
        <v>0</v>
      </c>
      <c r="P266" s="26">
        <v>0</v>
      </c>
      <c r="Q266" s="27">
        <v>0</v>
      </c>
      <c r="R266" s="36">
        <v>0</v>
      </c>
      <c r="S266" s="26">
        <v>0</v>
      </c>
      <c r="T266" s="26">
        <v>0</v>
      </c>
      <c r="U266" s="27">
        <v>0</v>
      </c>
      <c r="V266" s="36">
        <v>0</v>
      </c>
      <c r="W266" s="26">
        <v>0</v>
      </c>
      <c r="X266" s="26">
        <v>0</v>
      </c>
      <c r="Y266" s="27">
        <v>0</v>
      </c>
      <c r="Z266" s="36">
        <v>0</v>
      </c>
      <c r="AA266" s="26">
        <v>0</v>
      </c>
      <c r="AB266" s="26">
        <v>0</v>
      </c>
      <c r="AC266" s="27">
        <v>0</v>
      </c>
      <c r="AD266" s="36">
        <v>0</v>
      </c>
      <c r="AE266" s="26">
        <v>0</v>
      </c>
      <c r="AF266" s="26">
        <v>0</v>
      </c>
      <c r="AG266" s="27">
        <v>0</v>
      </c>
      <c r="AH266" s="36">
        <v>0</v>
      </c>
      <c r="AI266" s="26">
        <v>0</v>
      </c>
      <c r="AJ266" s="26">
        <v>0</v>
      </c>
      <c r="AK266" s="27">
        <v>0</v>
      </c>
      <c r="AL266" s="36">
        <v>0</v>
      </c>
      <c r="AM266" s="26">
        <v>0</v>
      </c>
      <c r="AN266" s="26">
        <v>0</v>
      </c>
      <c r="AO266" s="27">
        <v>0</v>
      </c>
      <c r="AP266" s="36">
        <v>0</v>
      </c>
      <c r="AQ266" s="26">
        <v>0</v>
      </c>
      <c r="AR266" s="26">
        <v>0</v>
      </c>
      <c r="AS266" s="27">
        <v>0</v>
      </c>
      <c r="AT266" s="36">
        <v>0</v>
      </c>
      <c r="AU266" s="26">
        <v>0</v>
      </c>
      <c r="AV266" s="26">
        <v>0</v>
      </c>
      <c r="AW266" s="27">
        <v>0</v>
      </c>
      <c r="AX266" s="36">
        <v>0</v>
      </c>
      <c r="AY266" s="26">
        <v>0</v>
      </c>
      <c r="AZ266" s="26">
        <v>0</v>
      </c>
      <c r="BA266" s="27">
        <v>0</v>
      </c>
      <c r="BB266" s="36">
        <v>0</v>
      </c>
      <c r="BC266" s="26">
        <v>0</v>
      </c>
      <c r="BD266" s="26">
        <v>0</v>
      </c>
      <c r="BE266" s="27">
        <v>0</v>
      </c>
      <c r="BF266" s="36">
        <v>7</v>
      </c>
      <c r="BG266" s="26">
        <v>6602.3611111111113</v>
      </c>
      <c r="BH266" s="26">
        <v>6602.3611111111113</v>
      </c>
      <c r="BI266" s="27">
        <v>129217.63888888889</v>
      </c>
      <c r="BJ266" s="36">
        <v>12</v>
      </c>
      <c r="BK266" s="26">
        <v>11318.333333333334</v>
      </c>
      <c r="BL266" s="26">
        <v>17920.694444444445</v>
      </c>
      <c r="BM266" s="27">
        <v>117899.30555555556</v>
      </c>
      <c r="BN266" s="36">
        <v>12</v>
      </c>
      <c r="BO266" s="26">
        <v>11318.333333333334</v>
      </c>
      <c r="BP266" s="26">
        <v>29239.027777777781</v>
      </c>
      <c r="BQ266" s="27">
        <v>106580.97222222222</v>
      </c>
      <c r="BR266" s="36">
        <v>12</v>
      </c>
      <c r="BS266" s="26">
        <v>11318.333333333334</v>
      </c>
      <c r="BT266" s="26">
        <v>40557.361111111117</v>
      </c>
      <c r="BU266" s="27">
        <v>95262.638888888876</v>
      </c>
      <c r="BV266" s="36">
        <v>12</v>
      </c>
      <c r="BW266" s="26">
        <v>11318.333333333334</v>
      </c>
      <c r="BX266" s="26">
        <v>51875.694444444453</v>
      </c>
      <c r="BY266" s="27">
        <v>83944.305555555547</v>
      </c>
      <c r="BZ266" s="36">
        <v>12</v>
      </c>
      <c r="CA266" s="26">
        <v>11318.333333333334</v>
      </c>
      <c r="CB266" s="26">
        <v>63194.027777777788</v>
      </c>
      <c r="CC266" s="27">
        <v>72625.972222222219</v>
      </c>
      <c r="CD266" s="36">
        <v>12</v>
      </c>
      <c r="CE266" s="26">
        <v>11318.333333333334</v>
      </c>
      <c r="CF266" s="26">
        <v>74512.361111111124</v>
      </c>
      <c r="CG266" s="27">
        <v>61307.638888888876</v>
      </c>
      <c r="CH266" s="36">
        <v>12</v>
      </c>
      <c r="CI266" s="26">
        <v>11318.333333333334</v>
      </c>
      <c r="CJ266" s="26">
        <v>85830.694444444453</v>
      </c>
      <c r="CK266" s="27">
        <v>49989.305555555547</v>
      </c>
      <c r="CL266" s="36">
        <v>12</v>
      </c>
      <c r="CM266" s="26">
        <v>11318.333333333334</v>
      </c>
      <c r="CN266" s="26">
        <v>97149.027777777781</v>
      </c>
      <c r="CO266" s="27">
        <v>38670.972222222219</v>
      </c>
      <c r="CP266" s="36">
        <v>12</v>
      </c>
      <c r="CQ266" s="26">
        <v>11318.333333333334</v>
      </c>
      <c r="CR266" s="26">
        <v>108467.36111111111</v>
      </c>
      <c r="CS266" s="27">
        <v>27352.638888888891</v>
      </c>
      <c r="CT266" s="36">
        <v>12</v>
      </c>
      <c r="CU266" s="26">
        <v>11318.333333333334</v>
      </c>
      <c r="CV266" s="26">
        <v>119785.69444444444</v>
      </c>
      <c r="CW266" s="27">
        <v>16034.305555555562</v>
      </c>
      <c r="CX266" s="36">
        <v>12</v>
      </c>
      <c r="CY266" s="26">
        <v>11318.333333333334</v>
      </c>
      <c r="CZ266" s="26">
        <v>131104.02777777778</v>
      </c>
      <c r="DA266" s="27">
        <v>4715.972222222219</v>
      </c>
      <c r="DB266" s="36">
        <v>4.9999999999999964</v>
      </c>
      <c r="DC266" s="26">
        <v>4715.972222222219</v>
      </c>
      <c r="DD266" s="26">
        <v>135820</v>
      </c>
      <c r="DE266" s="27">
        <v>0</v>
      </c>
      <c r="DF266" s="36">
        <v>0</v>
      </c>
      <c r="DG266" s="26">
        <v>0</v>
      </c>
      <c r="DH266" s="26">
        <v>135820</v>
      </c>
      <c r="DI266" s="27">
        <v>0</v>
      </c>
      <c r="DJ266" s="36">
        <v>0</v>
      </c>
      <c r="DK266" s="26">
        <v>0</v>
      </c>
      <c r="DL266" s="26">
        <v>135820</v>
      </c>
      <c r="DM266" s="27">
        <v>0</v>
      </c>
      <c r="DN266" s="36">
        <v>0</v>
      </c>
      <c r="DO266" s="26">
        <v>0</v>
      </c>
      <c r="DP266" s="26">
        <v>135820</v>
      </c>
      <c r="DQ266" s="27">
        <v>0</v>
      </c>
      <c r="DR266" s="36">
        <v>0</v>
      </c>
      <c r="DS266" s="26">
        <v>0</v>
      </c>
      <c r="DT266" s="26">
        <v>135820</v>
      </c>
      <c r="DU266" s="27">
        <v>0</v>
      </c>
      <c r="DV266" s="36">
        <v>0</v>
      </c>
      <c r="DW266" s="26">
        <v>0</v>
      </c>
      <c r="DX266" s="26">
        <v>135820</v>
      </c>
      <c r="DY266" s="27">
        <v>0</v>
      </c>
      <c r="DZ266" s="36">
        <v>0</v>
      </c>
      <c r="EA266" s="26">
        <v>0</v>
      </c>
      <c r="EB266" s="26">
        <v>135820</v>
      </c>
      <c r="EC266" s="27">
        <v>0</v>
      </c>
      <c r="ED266" s="36">
        <v>0</v>
      </c>
      <c r="EE266" s="26">
        <v>0</v>
      </c>
      <c r="EF266" s="26">
        <v>135820</v>
      </c>
      <c r="EG266" s="27">
        <v>0</v>
      </c>
      <c r="EH266" s="36">
        <v>0</v>
      </c>
      <c r="EI266" s="26">
        <v>0</v>
      </c>
      <c r="EJ266" s="26">
        <v>135820</v>
      </c>
      <c r="EK266" s="27">
        <v>0</v>
      </c>
      <c r="EL266" s="36" cm="1">
        <f t="array" ref="EL266">+_xlfn.IFS(YEAR($A266)&gt;YEAR(EL$6),0,YEAR(EL$6)=YEAR($A266),13-MONTH($A266),AND(EK266&lt;$L266,YEAR(EL$6)=YEAR($B266)),IF(MONTH($B266)&lt;EK266/$M266,MONTH($B266),EK266/$M266),EK266&lt;$L266,EK266/$M266,YEAR(EL$6)=YEAR($B266),MONTH($B266),AND(YEAR(EL$6)&gt;YEAR($B266),NOT(ISBLANK($B266))),0,YEAR(EL$6)&gt;YEAR($A266),12,EL$6&lt;$A266,0,YEAR(EH$6)=YEAR($B266),0)</f>
        <v>0</v>
      </c>
      <c r="EM266" s="26">
        <f t="shared" si="34"/>
        <v>0</v>
      </c>
      <c r="EN266" s="26">
        <f t="shared" si="35"/>
        <v>135820</v>
      </c>
      <c r="EO266" s="27">
        <f t="shared" si="36"/>
        <v>0</v>
      </c>
      <c r="EP266" s="28">
        <f t="shared" si="37"/>
        <v>0</v>
      </c>
      <c r="EQ266" s="34">
        <f t="shared" si="38"/>
        <v>0</v>
      </c>
      <c r="ES266" s="21">
        <f>IFERROR(IF(VLOOKUP(D266,'DIV CHANGE'!A:D,3,FALSE)="", E266, VLOOKUP(D266,'DIV CHANGE'!A:D,3,FALSE)), E266)</f>
        <v>2</v>
      </c>
      <c r="ET266" s="21" t="str">
        <f t="shared" si="39"/>
        <v>SAME</v>
      </c>
      <c r="EU266" s="24">
        <v>38160</v>
      </c>
    </row>
    <row r="267" spans="1:151" ht="12.75">
      <c r="A267" s="29">
        <v>44236</v>
      </c>
      <c r="B267" s="24"/>
      <c r="C267" s="77">
        <v>682</v>
      </c>
      <c r="D267" s="21" t="s">
        <v>540</v>
      </c>
      <c r="E267" s="21">
        <v>1</v>
      </c>
      <c r="F267" s="21" t="s">
        <v>100</v>
      </c>
      <c r="G267" s="21" t="s">
        <v>541</v>
      </c>
      <c r="H267" s="55">
        <v>18807.61</v>
      </c>
      <c r="I267" s="22">
        <v>5</v>
      </c>
      <c r="J267" s="25">
        <v>3800</v>
      </c>
      <c r="K267" s="25">
        <v>0</v>
      </c>
      <c r="L267" s="25">
        <f t="shared" si="32"/>
        <v>3001.5219999999999</v>
      </c>
      <c r="M267" s="37">
        <f t="shared" si="33"/>
        <v>250.12683333333334</v>
      </c>
      <c r="N267" s="36">
        <v>0</v>
      </c>
      <c r="O267" s="26">
        <v>0</v>
      </c>
      <c r="P267" s="26">
        <v>0</v>
      </c>
      <c r="Q267" s="27">
        <v>0</v>
      </c>
      <c r="R267" s="36">
        <v>0</v>
      </c>
      <c r="S267" s="26">
        <v>0</v>
      </c>
      <c r="T267" s="26">
        <v>0</v>
      </c>
      <c r="U267" s="27">
        <v>0</v>
      </c>
      <c r="V267" s="36">
        <v>0</v>
      </c>
      <c r="W267" s="26">
        <v>0</v>
      </c>
      <c r="X267" s="26">
        <v>0</v>
      </c>
      <c r="Y267" s="27">
        <v>0</v>
      </c>
      <c r="Z267" s="36">
        <v>0</v>
      </c>
      <c r="AA267" s="26">
        <v>0</v>
      </c>
      <c r="AB267" s="26">
        <v>0</v>
      </c>
      <c r="AC267" s="27">
        <v>0</v>
      </c>
      <c r="AD267" s="36">
        <v>0</v>
      </c>
      <c r="AE267" s="26">
        <v>0</v>
      </c>
      <c r="AF267" s="26">
        <v>0</v>
      </c>
      <c r="AG267" s="27">
        <v>0</v>
      </c>
      <c r="AH267" s="36">
        <v>0</v>
      </c>
      <c r="AI267" s="26">
        <v>0</v>
      </c>
      <c r="AJ267" s="26">
        <v>0</v>
      </c>
      <c r="AK267" s="27">
        <v>0</v>
      </c>
      <c r="AL267" s="36">
        <v>0</v>
      </c>
      <c r="AM267" s="26">
        <v>0</v>
      </c>
      <c r="AN267" s="26">
        <v>0</v>
      </c>
      <c r="AO267" s="27">
        <v>0</v>
      </c>
      <c r="AP267" s="36">
        <v>0</v>
      </c>
      <c r="AQ267" s="26">
        <v>0</v>
      </c>
      <c r="AR267" s="26">
        <v>0</v>
      </c>
      <c r="AS267" s="27">
        <v>0</v>
      </c>
      <c r="AT267" s="36">
        <v>0</v>
      </c>
      <c r="AU267" s="26">
        <v>0</v>
      </c>
      <c r="AV267" s="26">
        <v>0</v>
      </c>
      <c r="AW267" s="27">
        <v>0</v>
      </c>
      <c r="AX267" s="36">
        <v>0</v>
      </c>
      <c r="AY267" s="26">
        <v>0</v>
      </c>
      <c r="AZ267" s="26">
        <v>0</v>
      </c>
      <c r="BA267" s="27">
        <v>0</v>
      </c>
      <c r="BB267" s="36">
        <v>0</v>
      </c>
      <c r="BC267" s="26">
        <v>0</v>
      </c>
      <c r="BD267" s="26">
        <v>0</v>
      </c>
      <c r="BE267" s="27">
        <v>0</v>
      </c>
      <c r="BF267" s="36">
        <v>0</v>
      </c>
      <c r="BG267" s="26">
        <v>0</v>
      </c>
      <c r="BH267" s="26">
        <v>0</v>
      </c>
      <c r="BI267" s="27">
        <v>0</v>
      </c>
      <c r="BJ267" s="36">
        <v>0</v>
      </c>
      <c r="BK267" s="26">
        <v>0</v>
      </c>
      <c r="BL267" s="26">
        <v>0</v>
      </c>
      <c r="BM267" s="27">
        <v>0</v>
      </c>
      <c r="BN267" s="36">
        <v>0</v>
      </c>
      <c r="BO267" s="26">
        <v>0</v>
      </c>
      <c r="BP267" s="26">
        <v>0</v>
      </c>
      <c r="BQ267" s="27">
        <v>0</v>
      </c>
      <c r="BR267" s="36">
        <v>0</v>
      </c>
      <c r="BS267" s="26">
        <v>0</v>
      </c>
      <c r="BT267" s="26">
        <v>0</v>
      </c>
      <c r="BU267" s="27">
        <v>0</v>
      </c>
      <c r="BV267" s="36">
        <v>0</v>
      </c>
      <c r="BW267" s="26">
        <v>0</v>
      </c>
      <c r="BX267" s="26">
        <v>0</v>
      </c>
      <c r="BY267" s="27">
        <v>0</v>
      </c>
      <c r="BZ267" s="36">
        <v>0</v>
      </c>
      <c r="CA267" s="26">
        <v>0</v>
      </c>
      <c r="CB267" s="26">
        <v>0</v>
      </c>
      <c r="CC267" s="27">
        <v>0</v>
      </c>
      <c r="CD267" s="36">
        <v>0</v>
      </c>
      <c r="CE267" s="26">
        <v>0</v>
      </c>
      <c r="CF267" s="26">
        <v>0</v>
      </c>
      <c r="CG267" s="27">
        <v>0</v>
      </c>
      <c r="CH267" s="36">
        <v>0</v>
      </c>
      <c r="CI267" s="26">
        <v>0</v>
      </c>
      <c r="CJ267" s="26">
        <v>0</v>
      </c>
      <c r="CK267" s="27">
        <v>0</v>
      </c>
      <c r="CL267" s="36">
        <v>0</v>
      </c>
      <c r="CM267" s="26">
        <v>0</v>
      </c>
      <c r="CN267" s="26">
        <v>0</v>
      </c>
      <c r="CO267" s="27">
        <v>0</v>
      </c>
      <c r="CP267" s="36">
        <v>0</v>
      </c>
      <c r="CQ267" s="26">
        <v>0</v>
      </c>
      <c r="CR267" s="26">
        <v>0</v>
      </c>
      <c r="CS267" s="27">
        <v>0</v>
      </c>
      <c r="CT267" s="36">
        <v>0</v>
      </c>
      <c r="CU267" s="26">
        <v>0</v>
      </c>
      <c r="CV267" s="26">
        <v>0</v>
      </c>
      <c r="CW267" s="27">
        <v>0</v>
      </c>
      <c r="CX267" s="36">
        <v>0</v>
      </c>
      <c r="CY267" s="26">
        <v>0</v>
      </c>
      <c r="CZ267" s="26">
        <v>0</v>
      </c>
      <c r="DA267" s="27">
        <v>0</v>
      </c>
      <c r="DB267" s="36">
        <v>0</v>
      </c>
      <c r="DC267" s="26">
        <v>0</v>
      </c>
      <c r="DD267" s="26">
        <v>0</v>
      </c>
      <c r="DE267" s="27">
        <v>0</v>
      </c>
      <c r="DF267" s="36">
        <v>0</v>
      </c>
      <c r="DG267" s="26">
        <v>0</v>
      </c>
      <c r="DH267" s="26">
        <v>0</v>
      </c>
      <c r="DI267" s="27">
        <v>0</v>
      </c>
      <c r="DJ267" s="36">
        <v>0</v>
      </c>
      <c r="DK267" s="26">
        <v>0</v>
      </c>
      <c r="DL267" s="26">
        <v>0</v>
      </c>
      <c r="DM267" s="27">
        <v>0</v>
      </c>
      <c r="DN267" s="36">
        <v>0</v>
      </c>
      <c r="DO267" s="26">
        <v>0</v>
      </c>
      <c r="DP267" s="26">
        <v>0</v>
      </c>
      <c r="DQ267" s="27">
        <v>0</v>
      </c>
      <c r="DR267" s="36">
        <v>0</v>
      </c>
      <c r="DS267" s="26">
        <v>0</v>
      </c>
      <c r="DT267" s="26">
        <v>0</v>
      </c>
      <c r="DU267" s="27">
        <v>0</v>
      </c>
      <c r="DV267" s="36">
        <v>11</v>
      </c>
      <c r="DW267" s="26">
        <v>2751.3951666666667</v>
      </c>
      <c r="DX267" s="26">
        <v>2751.3951666666667</v>
      </c>
      <c r="DY267" s="27">
        <v>12256.214833333333</v>
      </c>
      <c r="DZ267" s="36">
        <v>12</v>
      </c>
      <c r="EA267" s="26">
        <v>3001.5219999999999</v>
      </c>
      <c r="EB267" s="26">
        <v>5752.9171666666662</v>
      </c>
      <c r="EC267" s="27">
        <v>9254.6928333333344</v>
      </c>
      <c r="ED267" s="36">
        <v>12</v>
      </c>
      <c r="EE267" s="26">
        <v>3001.5219999999999</v>
      </c>
      <c r="EF267" s="26">
        <v>8754.44</v>
      </c>
      <c r="EG267" s="27">
        <v>6253.17</v>
      </c>
      <c r="EH267" s="36">
        <v>12</v>
      </c>
      <c r="EI267" s="26">
        <v>3001.5219999999999</v>
      </c>
      <c r="EJ267" s="26">
        <v>11755.962</v>
      </c>
      <c r="EK267" s="27">
        <v>3251.65</v>
      </c>
      <c r="EL267" s="36" cm="1">
        <f t="array" ref="EL267">+_xlfn.IFS(YEAR($A267)&gt;YEAR(EL$6),0,YEAR(EL$6)=YEAR($A267),13-MONTH($A267),AND(EK267&lt;$L267,YEAR(EL$6)=YEAR($B267)),IF(MONTH($B267)&lt;EK267/$M267,MONTH($B267),EK267/$M267),EK267&lt;$L267,EK267/$M267,YEAR(EL$6)=YEAR($B267),MONTH($B267),AND(YEAR(EL$6)&gt;YEAR($B267),NOT(ISBLANK($B267))),0,YEAR(EL$6)&gt;YEAR($A267),12,EL$6&lt;$A267,0,YEAR(EH$6)=YEAR($B267),0)</f>
        <v>12</v>
      </c>
      <c r="EM267" s="26">
        <f t="shared" si="34"/>
        <v>3001.5219999999999</v>
      </c>
      <c r="EN267" s="26">
        <f t="shared" si="35"/>
        <v>14757.484</v>
      </c>
      <c r="EO267" s="27">
        <f t="shared" si="36"/>
        <v>250.13</v>
      </c>
      <c r="EP267" s="28">
        <f t="shared" si="37"/>
        <v>1.0000126602437029</v>
      </c>
      <c r="EQ267" s="34">
        <f t="shared" si="38"/>
        <v>750.38049999999998</v>
      </c>
      <c r="ES267" s="21">
        <f>IFERROR(IF(VLOOKUP(D267,'DIV CHANGE'!A:D,3,FALSE)="", E267, VLOOKUP(D267,'DIV CHANGE'!A:D,3,FALSE)), E267)</f>
        <v>1</v>
      </c>
      <c r="ET267" s="21" t="str">
        <f t="shared" si="39"/>
        <v>SAME</v>
      </c>
      <c r="EU267" s="29">
        <v>44236</v>
      </c>
    </row>
    <row r="268" spans="1:151" ht="12.75">
      <c r="A268" s="29">
        <v>40294</v>
      </c>
      <c r="B268" s="24"/>
      <c r="C268" s="35">
        <v>77</v>
      </c>
      <c r="D268" s="21" t="s">
        <v>542</v>
      </c>
      <c r="E268" s="21">
        <v>1</v>
      </c>
      <c r="F268" s="21" t="s">
        <v>100</v>
      </c>
      <c r="G268" s="21" t="s">
        <v>543</v>
      </c>
      <c r="H268" s="55">
        <v>120803</v>
      </c>
      <c r="I268" s="22">
        <v>10</v>
      </c>
      <c r="J268" s="25">
        <v>50000</v>
      </c>
      <c r="K268" s="25">
        <v>0</v>
      </c>
      <c r="L268" s="25">
        <f t="shared" si="32"/>
        <v>7080.3</v>
      </c>
      <c r="M268" s="37">
        <f t="shared" si="33"/>
        <v>590.02499999999998</v>
      </c>
      <c r="N268" s="36">
        <v>0</v>
      </c>
      <c r="O268" s="26">
        <v>0</v>
      </c>
      <c r="P268" s="26">
        <v>0</v>
      </c>
      <c r="Q268" s="27">
        <v>0</v>
      </c>
      <c r="R268" s="36">
        <v>0</v>
      </c>
      <c r="S268" s="26">
        <v>0</v>
      </c>
      <c r="T268" s="26">
        <v>0</v>
      </c>
      <c r="U268" s="27">
        <v>0</v>
      </c>
      <c r="V268" s="36">
        <v>0</v>
      </c>
      <c r="W268" s="26">
        <v>0</v>
      </c>
      <c r="X268" s="26">
        <v>0</v>
      </c>
      <c r="Y268" s="27">
        <v>0</v>
      </c>
      <c r="Z268" s="36">
        <v>0</v>
      </c>
      <c r="AA268" s="26">
        <v>0</v>
      </c>
      <c r="AB268" s="26">
        <v>0</v>
      </c>
      <c r="AC268" s="27">
        <v>0</v>
      </c>
      <c r="AD268" s="36">
        <v>0</v>
      </c>
      <c r="AE268" s="26">
        <v>0</v>
      </c>
      <c r="AF268" s="26">
        <v>0</v>
      </c>
      <c r="AG268" s="27">
        <v>0</v>
      </c>
      <c r="AH268" s="36">
        <v>0</v>
      </c>
      <c r="AI268" s="26">
        <v>0</v>
      </c>
      <c r="AJ268" s="26">
        <v>0</v>
      </c>
      <c r="AK268" s="27">
        <v>0</v>
      </c>
      <c r="AL268" s="36">
        <v>0</v>
      </c>
      <c r="AM268" s="26">
        <v>0</v>
      </c>
      <c r="AN268" s="26">
        <v>0</v>
      </c>
      <c r="AO268" s="27">
        <v>0</v>
      </c>
      <c r="AP268" s="36">
        <v>0</v>
      </c>
      <c r="AQ268" s="26">
        <v>0</v>
      </c>
      <c r="AR268" s="26">
        <v>0</v>
      </c>
      <c r="AS268" s="27">
        <v>0</v>
      </c>
      <c r="AT268" s="36">
        <v>0</v>
      </c>
      <c r="AU268" s="26">
        <v>0</v>
      </c>
      <c r="AV268" s="26">
        <v>0</v>
      </c>
      <c r="AW268" s="27">
        <v>0</v>
      </c>
      <c r="AX268" s="36">
        <v>0</v>
      </c>
      <c r="AY268" s="26">
        <v>0</v>
      </c>
      <c r="AZ268" s="26">
        <v>0</v>
      </c>
      <c r="BA268" s="27">
        <v>0</v>
      </c>
      <c r="BB268" s="36">
        <v>0</v>
      </c>
      <c r="BC268" s="26">
        <v>0</v>
      </c>
      <c r="BD268" s="26">
        <v>0</v>
      </c>
      <c r="BE268" s="27">
        <v>0</v>
      </c>
      <c r="BF268" s="36">
        <v>0</v>
      </c>
      <c r="BG268" s="26">
        <v>0</v>
      </c>
      <c r="BH268" s="26">
        <v>0</v>
      </c>
      <c r="BI268" s="27">
        <v>0</v>
      </c>
      <c r="BJ268" s="36">
        <v>0</v>
      </c>
      <c r="BK268" s="26">
        <v>0</v>
      </c>
      <c r="BL268" s="26">
        <v>0</v>
      </c>
      <c r="BM268" s="27">
        <v>0</v>
      </c>
      <c r="BN268" s="36">
        <v>0</v>
      </c>
      <c r="BO268" s="26">
        <v>0</v>
      </c>
      <c r="BP268" s="26">
        <v>0</v>
      </c>
      <c r="BQ268" s="27">
        <v>0</v>
      </c>
      <c r="BR268" s="36">
        <v>0</v>
      </c>
      <c r="BS268" s="26">
        <v>0</v>
      </c>
      <c r="BT268" s="26">
        <v>0</v>
      </c>
      <c r="BU268" s="27">
        <v>0</v>
      </c>
      <c r="BV268" s="36">
        <v>0</v>
      </c>
      <c r="BW268" s="26">
        <v>0</v>
      </c>
      <c r="BX268" s="26">
        <v>0</v>
      </c>
      <c r="BY268" s="27">
        <v>0</v>
      </c>
      <c r="BZ268" s="36">
        <v>0</v>
      </c>
      <c r="CA268" s="26">
        <v>0</v>
      </c>
      <c r="CB268" s="26">
        <v>0</v>
      </c>
      <c r="CC268" s="27">
        <v>0</v>
      </c>
      <c r="CD268" s="36">
        <v>9</v>
      </c>
      <c r="CE268" s="26">
        <v>5310.2249999999995</v>
      </c>
      <c r="CF268" s="26">
        <v>5310.2249999999995</v>
      </c>
      <c r="CG268" s="27">
        <v>65492.775000000001</v>
      </c>
      <c r="CH268" s="36">
        <v>12</v>
      </c>
      <c r="CI268" s="26">
        <v>7080.2999999999993</v>
      </c>
      <c r="CJ268" s="26">
        <v>12390.524999999998</v>
      </c>
      <c r="CK268" s="27">
        <v>58412.475000000006</v>
      </c>
      <c r="CL268" s="36">
        <v>12</v>
      </c>
      <c r="CM268" s="26">
        <v>7080.2999999999993</v>
      </c>
      <c r="CN268" s="26">
        <v>19470.824999999997</v>
      </c>
      <c r="CO268" s="27">
        <v>51332.175000000003</v>
      </c>
      <c r="CP268" s="36">
        <v>12</v>
      </c>
      <c r="CQ268" s="26">
        <v>7080.2999999999993</v>
      </c>
      <c r="CR268" s="26">
        <v>26551.124999999996</v>
      </c>
      <c r="CS268" s="27">
        <v>44251.875</v>
      </c>
      <c r="CT268" s="36">
        <v>12</v>
      </c>
      <c r="CU268" s="26">
        <v>7080.2999999999993</v>
      </c>
      <c r="CV268" s="26">
        <v>33631.424999999996</v>
      </c>
      <c r="CW268" s="27">
        <v>37171.575000000004</v>
      </c>
      <c r="CX268" s="36">
        <v>12</v>
      </c>
      <c r="CY268" s="26">
        <v>7080.2999999999993</v>
      </c>
      <c r="CZ268" s="26">
        <v>40711.724999999991</v>
      </c>
      <c r="DA268" s="27">
        <v>30091.275000000009</v>
      </c>
      <c r="DB268" s="36">
        <v>12</v>
      </c>
      <c r="DC268" s="26">
        <v>7080.2999999999993</v>
      </c>
      <c r="DD268" s="26">
        <v>47792.024999999994</v>
      </c>
      <c r="DE268" s="27">
        <v>23010.975000000006</v>
      </c>
      <c r="DF268" s="36">
        <v>12</v>
      </c>
      <c r="DG268" s="26">
        <v>7080.2999999999993</v>
      </c>
      <c r="DH268" s="26">
        <v>54872.324999999997</v>
      </c>
      <c r="DI268" s="27">
        <v>15930.675000000003</v>
      </c>
      <c r="DJ268" s="36">
        <v>12</v>
      </c>
      <c r="DK268" s="26">
        <v>7080.2999999999993</v>
      </c>
      <c r="DL268" s="26">
        <v>61952.625</v>
      </c>
      <c r="DM268" s="27">
        <v>8850.375</v>
      </c>
      <c r="DN268" s="36">
        <v>12</v>
      </c>
      <c r="DO268" s="26">
        <v>7080.2999999999993</v>
      </c>
      <c r="DP268" s="26">
        <v>69032.925000000003</v>
      </c>
      <c r="DQ268" s="27">
        <v>1770.0749999999971</v>
      </c>
      <c r="DR268" s="36">
        <v>2.9999999999999951</v>
      </c>
      <c r="DS268" s="26">
        <v>1770.0749999999971</v>
      </c>
      <c r="DT268" s="26">
        <v>70803</v>
      </c>
      <c r="DU268" s="27">
        <v>0</v>
      </c>
      <c r="DV268" s="36">
        <v>0</v>
      </c>
      <c r="DW268" s="26">
        <v>0</v>
      </c>
      <c r="DX268" s="26">
        <v>70803</v>
      </c>
      <c r="DY268" s="27">
        <v>0</v>
      </c>
      <c r="DZ268" s="36">
        <v>0</v>
      </c>
      <c r="EA268" s="26">
        <v>0</v>
      </c>
      <c r="EB268" s="26">
        <v>70803</v>
      </c>
      <c r="EC268" s="27">
        <v>0</v>
      </c>
      <c r="ED268" s="36">
        <v>0</v>
      </c>
      <c r="EE268" s="26">
        <v>0</v>
      </c>
      <c r="EF268" s="26">
        <v>70803</v>
      </c>
      <c r="EG268" s="27">
        <v>0</v>
      </c>
      <c r="EH268" s="36">
        <v>0</v>
      </c>
      <c r="EI268" s="26">
        <v>0</v>
      </c>
      <c r="EJ268" s="26">
        <v>70803</v>
      </c>
      <c r="EK268" s="27">
        <v>0</v>
      </c>
      <c r="EL268" s="36" cm="1">
        <f t="array" ref="EL268">+_xlfn.IFS(YEAR($A268)&gt;YEAR(EL$6),0,YEAR(EL$6)=YEAR($A268),13-MONTH($A268),AND(EK268&lt;$L268,YEAR(EL$6)=YEAR($B268)),IF(MONTH($B268)&lt;EK268/$M268,MONTH($B268),EK268/$M268),EK268&lt;$L268,EK268/$M268,YEAR(EL$6)=YEAR($B268),MONTH($B268),AND(YEAR(EL$6)&gt;YEAR($B268),NOT(ISBLANK($B268))),0,YEAR(EL$6)&gt;YEAR($A268),12,EL$6&lt;$A268,0,YEAR(EH$6)=YEAR($B268),0)</f>
        <v>0</v>
      </c>
      <c r="EM268" s="26">
        <f t="shared" si="34"/>
        <v>0</v>
      </c>
      <c r="EN268" s="26">
        <f t="shared" si="35"/>
        <v>70803</v>
      </c>
      <c r="EO268" s="27">
        <f t="shared" si="36"/>
        <v>0</v>
      </c>
      <c r="EP268" s="28">
        <f t="shared" si="37"/>
        <v>0</v>
      </c>
      <c r="EQ268" s="34">
        <f t="shared" si="38"/>
        <v>0</v>
      </c>
      <c r="ES268" s="21">
        <f>IFERROR(IF(VLOOKUP(D268,'DIV CHANGE'!A:D,3,FALSE)="", E268, VLOOKUP(D268,'DIV CHANGE'!A:D,3,FALSE)), E268)</f>
        <v>1</v>
      </c>
      <c r="ET268" s="21" t="str">
        <f t="shared" si="39"/>
        <v>SAME</v>
      </c>
      <c r="EU268" s="24">
        <v>40294</v>
      </c>
    </row>
    <row r="269" spans="1:151" ht="12.75">
      <c r="A269" s="29">
        <v>41060</v>
      </c>
      <c r="B269" s="24"/>
      <c r="C269" s="35">
        <v>104</v>
      </c>
      <c r="D269" s="21" t="s">
        <v>544</v>
      </c>
      <c r="E269" s="21">
        <v>2</v>
      </c>
      <c r="F269" s="21" t="s">
        <v>100</v>
      </c>
      <c r="G269" s="21" t="s">
        <v>545</v>
      </c>
      <c r="H269" s="55">
        <v>191530</v>
      </c>
      <c r="I269" s="22">
        <v>10</v>
      </c>
      <c r="J269" s="25">
        <v>45000</v>
      </c>
      <c r="K269" s="25">
        <v>0</v>
      </c>
      <c r="L269" s="25">
        <f t="shared" si="32"/>
        <v>14653</v>
      </c>
      <c r="M269" s="37">
        <f t="shared" si="33"/>
        <v>1221.0833333333333</v>
      </c>
      <c r="N269" s="36">
        <v>0</v>
      </c>
      <c r="O269" s="26">
        <v>0</v>
      </c>
      <c r="P269" s="26">
        <v>0</v>
      </c>
      <c r="Q269" s="27">
        <v>0</v>
      </c>
      <c r="R269" s="36">
        <v>0</v>
      </c>
      <c r="S269" s="26">
        <v>0</v>
      </c>
      <c r="T269" s="26">
        <v>0</v>
      </c>
      <c r="U269" s="27">
        <v>0</v>
      </c>
      <c r="V269" s="36">
        <v>0</v>
      </c>
      <c r="W269" s="26">
        <v>0</v>
      </c>
      <c r="X269" s="26">
        <v>0</v>
      </c>
      <c r="Y269" s="27">
        <v>0</v>
      </c>
      <c r="Z269" s="36">
        <v>0</v>
      </c>
      <c r="AA269" s="26">
        <v>0</v>
      </c>
      <c r="AB269" s="26">
        <v>0</v>
      </c>
      <c r="AC269" s="27">
        <v>0</v>
      </c>
      <c r="AD269" s="36">
        <v>0</v>
      </c>
      <c r="AE269" s="26">
        <v>0</v>
      </c>
      <c r="AF269" s="26">
        <v>0</v>
      </c>
      <c r="AG269" s="27">
        <v>0</v>
      </c>
      <c r="AH269" s="36">
        <v>0</v>
      </c>
      <c r="AI269" s="26">
        <v>0</v>
      </c>
      <c r="AJ269" s="26">
        <v>0</v>
      </c>
      <c r="AK269" s="27">
        <v>0</v>
      </c>
      <c r="AL269" s="36">
        <v>0</v>
      </c>
      <c r="AM269" s="26">
        <v>0</v>
      </c>
      <c r="AN269" s="26">
        <v>0</v>
      </c>
      <c r="AO269" s="27">
        <v>0</v>
      </c>
      <c r="AP269" s="36">
        <v>0</v>
      </c>
      <c r="AQ269" s="26">
        <v>0</v>
      </c>
      <c r="AR269" s="26">
        <v>0</v>
      </c>
      <c r="AS269" s="27">
        <v>0</v>
      </c>
      <c r="AT269" s="36">
        <v>0</v>
      </c>
      <c r="AU269" s="26">
        <v>0</v>
      </c>
      <c r="AV269" s="26">
        <v>0</v>
      </c>
      <c r="AW269" s="27">
        <v>0</v>
      </c>
      <c r="AX269" s="36">
        <v>0</v>
      </c>
      <c r="AY269" s="26">
        <v>0</v>
      </c>
      <c r="AZ269" s="26">
        <v>0</v>
      </c>
      <c r="BA269" s="27">
        <v>0</v>
      </c>
      <c r="BB269" s="36">
        <v>0</v>
      </c>
      <c r="BC269" s="26">
        <v>0</v>
      </c>
      <c r="BD269" s="26">
        <v>0</v>
      </c>
      <c r="BE269" s="27">
        <v>0</v>
      </c>
      <c r="BF269" s="36">
        <v>0</v>
      </c>
      <c r="BG269" s="26">
        <v>0</v>
      </c>
      <c r="BH269" s="26">
        <v>0</v>
      </c>
      <c r="BI269" s="27">
        <v>0</v>
      </c>
      <c r="BJ269" s="36">
        <v>0</v>
      </c>
      <c r="BK269" s="26">
        <v>0</v>
      </c>
      <c r="BL269" s="26">
        <v>0</v>
      </c>
      <c r="BM269" s="27">
        <v>0</v>
      </c>
      <c r="BN269" s="36">
        <v>0</v>
      </c>
      <c r="BO269" s="26">
        <v>0</v>
      </c>
      <c r="BP269" s="26">
        <v>0</v>
      </c>
      <c r="BQ269" s="27">
        <v>0</v>
      </c>
      <c r="BR269" s="36">
        <v>0</v>
      </c>
      <c r="BS269" s="26">
        <v>0</v>
      </c>
      <c r="BT269" s="26">
        <v>0</v>
      </c>
      <c r="BU269" s="27">
        <v>0</v>
      </c>
      <c r="BV269" s="36">
        <v>0</v>
      </c>
      <c r="BW269" s="26">
        <v>0</v>
      </c>
      <c r="BX269" s="26">
        <v>0</v>
      </c>
      <c r="BY269" s="27">
        <v>0</v>
      </c>
      <c r="BZ269" s="36">
        <v>0</v>
      </c>
      <c r="CA269" s="26">
        <v>0</v>
      </c>
      <c r="CB269" s="26">
        <v>0</v>
      </c>
      <c r="CC269" s="27">
        <v>0</v>
      </c>
      <c r="CD269" s="36">
        <v>0</v>
      </c>
      <c r="CE269" s="26">
        <v>0</v>
      </c>
      <c r="CF269" s="26">
        <v>0</v>
      </c>
      <c r="CG269" s="27">
        <v>0</v>
      </c>
      <c r="CH269" s="36">
        <v>0</v>
      </c>
      <c r="CI269" s="26">
        <v>0</v>
      </c>
      <c r="CJ269" s="26">
        <v>0</v>
      </c>
      <c r="CK269" s="27">
        <v>0</v>
      </c>
      <c r="CL269" s="36">
        <v>8</v>
      </c>
      <c r="CM269" s="26">
        <v>9168.6666666666661</v>
      </c>
      <c r="CN269" s="26">
        <v>9168.6666666666661</v>
      </c>
      <c r="CO269" s="27">
        <v>128361.33333333333</v>
      </c>
      <c r="CP269" s="36">
        <v>12</v>
      </c>
      <c r="CQ269" s="26">
        <v>13753</v>
      </c>
      <c r="CR269" s="26">
        <v>22921.666666666664</v>
      </c>
      <c r="CS269" s="27">
        <v>114608.33333333334</v>
      </c>
      <c r="CT269" s="36">
        <v>12</v>
      </c>
      <c r="CU269" s="26">
        <v>13753</v>
      </c>
      <c r="CV269" s="26">
        <v>36674.666666666664</v>
      </c>
      <c r="CW269" s="27">
        <v>100855.33333333334</v>
      </c>
      <c r="CX269" s="36">
        <v>12</v>
      </c>
      <c r="CY269" s="26">
        <v>13753</v>
      </c>
      <c r="CZ269" s="26">
        <v>50427.666666666664</v>
      </c>
      <c r="DA269" s="27">
        <v>87102.333333333343</v>
      </c>
      <c r="DB269" s="36">
        <v>12</v>
      </c>
      <c r="DC269" s="26">
        <v>13753</v>
      </c>
      <c r="DD269" s="26">
        <v>64180.666666666664</v>
      </c>
      <c r="DE269" s="27">
        <v>73349.333333333343</v>
      </c>
      <c r="DF269" s="36">
        <v>12</v>
      </c>
      <c r="DG269" s="26">
        <v>13753</v>
      </c>
      <c r="DH269" s="26">
        <v>77933.666666666657</v>
      </c>
      <c r="DI269" s="27">
        <v>59596.333333333343</v>
      </c>
      <c r="DJ269" s="36">
        <v>12</v>
      </c>
      <c r="DK269" s="26">
        <v>13753</v>
      </c>
      <c r="DL269" s="26">
        <v>91686.666666666657</v>
      </c>
      <c r="DM269" s="27">
        <v>45843.333333333343</v>
      </c>
      <c r="DN269" s="36">
        <v>12</v>
      </c>
      <c r="DO269" s="26">
        <v>13753</v>
      </c>
      <c r="DP269" s="26">
        <v>105439.66666666666</v>
      </c>
      <c r="DQ269" s="27">
        <v>32090.333333333343</v>
      </c>
      <c r="DR269" s="36">
        <v>12</v>
      </c>
      <c r="DS269" s="26">
        <v>13753</v>
      </c>
      <c r="DT269" s="26">
        <v>119192.66666666666</v>
      </c>
      <c r="DU269" s="27">
        <v>18337.333333333343</v>
      </c>
      <c r="DV269" s="36">
        <v>12</v>
      </c>
      <c r="DW269" s="26">
        <v>13753</v>
      </c>
      <c r="DX269" s="26">
        <v>132945.66666666666</v>
      </c>
      <c r="DY269" s="27">
        <v>4584.333333333343</v>
      </c>
      <c r="DZ269" s="36">
        <v>4.0000000000000089</v>
      </c>
      <c r="EA269" s="26">
        <v>4584.333333333343</v>
      </c>
      <c r="EB269" s="26">
        <v>137530</v>
      </c>
      <c r="EC269" s="27">
        <v>0</v>
      </c>
      <c r="ED269" s="36">
        <v>0</v>
      </c>
      <c r="EE269" s="26">
        <v>0</v>
      </c>
      <c r="EF269" s="26">
        <v>137530</v>
      </c>
      <c r="EG269" s="27">
        <v>0</v>
      </c>
      <c r="EH269" s="36">
        <v>0</v>
      </c>
      <c r="EI269" s="26">
        <v>9000</v>
      </c>
      <c r="EJ269" s="26">
        <v>146530</v>
      </c>
      <c r="EK269" s="27">
        <v>0</v>
      </c>
      <c r="EL269" s="36" cm="1">
        <f t="array" ref="EL269">+_xlfn.IFS(YEAR($A269)&gt;YEAR(EL$6),0,YEAR(EL$6)=YEAR($A269),13-MONTH($A269),AND(EK269&lt;$L269,YEAR(EL$6)=YEAR($B269)),IF(MONTH($B269)&lt;EK269/$M269,MONTH($B269),EK269/$M269),EK269&lt;$L269,EK269/$M269,YEAR(EL$6)=YEAR($B269),MONTH($B269),AND(YEAR(EL$6)&gt;YEAR($B269),NOT(ISBLANK($B269))),0,YEAR(EL$6)&gt;YEAR($A269),12,EL$6&lt;$A269,0,YEAR(EH$6)=YEAR($B269),0)</f>
        <v>0</v>
      </c>
      <c r="EM269" s="26">
        <f t="shared" si="34"/>
        <v>0</v>
      </c>
      <c r="EN269" s="26">
        <f t="shared" si="35"/>
        <v>146530</v>
      </c>
      <c r="EO269" s="27">
        <f t="shared" si="36"/>
        <v>0</v>
      </c>
      <c r="EP269" s="28">
        <f t="shared" si="37"/>
        <v>0</v>
      </c>
      <c r="EQ269" s="34">
        <f t="shared" si="38"/>
        <v>0</v>
      </c>
      <c r="ES269" s="21">
        <f>IFERROR(IF(VLOOKUP(D269,'DIV CHANGE'!A:D,3,FALSE)="", E269, VLOOKUP(D269,'DIV CHANGE'!A:D,3,FALSE)), E269)</f>
        <v>2</v>
      </c>
      <c r="ET269" s="21" t="str">
        <f t="shared" si="39"/>
        <v>SAME</v>
      </c>
      <c r="EU269" s="24">
        <v>41060</v>
      </c>
    </row>
    <row r="270" spans="1:151" ht="12.75">
      <c r="A270" s="29">
        <v>41500</v>
      </c>
      <c r="B270" s="24"/>
      <c r="C270" s="35">
        <v>122</v>
      </c>
      <c r="D270" s="21" t="s">
        <v>546</v>
      </c>
      <c r="E270" s="21">
        <v>1</v>
      </c>
      <c r="F270" s="21" t="s">
        <v>100</v>
      </c>
      <c r="G270" s="21" t="s">
        <v>547</v>
      </c>
      <c r="H270" s="55">
        <v>140223.15</v>
      </c>
      <c r="I270" s="22">
        <v>10</v>
      </c>
      <c r="J270" s="25">
        <v>30000</v>
      </c>
      <c r="K270" s="25">
        <v>0</v>
      </c>
      <c r="L270" s="25">
        <f t="shared" si="32"/>
        <v>11022.314999999999</v>
      </c>
      <c r="M270" s="37">
        <f t="shared" si="33"/>
        <v>918.52624999999989</v>
      </c>
      <c r="N270" s="36">
        <v>0</v>
      </c>
      <c r="O270" s="26">
        <v>0</v>
      </c>
      <c r="P270" s="26">
        <v>0</v>
      </c>
      <c r="Q270" s="27">
        <v>0</v>
      </c>
      <c r="R270" s="36">
        <v>0</v>
      </c>
      <c r="S270" s="26">
        <v>0</v>
      </c>
      <c r="T270" s="26">
        <v>0</v>
      </c>
      <c r="U270" s="27">
        <v>0</v>
      </c>
      <c r="V270" s="36">
        <v>0</v>
      </c>
      <c r="W270" s="26">
        <v>0</v>
      </c>
      <c r="X270" s="26">
        <v>0</v>
      </c>
      <c r="Y270" s="27">
        <v>0</v>
      </c>
      <c r="Z270" s="36">
        <v>0</v>
      </c>
      <c r="AA270" s="26">
        <v>0</v>
      </c>
      <c r="AB270" s="26">
        <v>0</v>
      </c>
      <c r="AC270" s="27">
        <v>0</v>
      </c>
      <c r="AD270" s="36">
        <v>0</v>
      </c>
      <c r="AE270" s="26">
        <v>0</v>
      </c>
      <c r="AF270" s="26">
        <v>0</v>
      </c>
      <c r="AG270" s="27">
        <v>0</v>
      </c>
      <c r="AH270" s="36">
        <v>0</v>
      </c>
      <c r="AI270" s="26">
        <v>0</v>
      </c>
      <c r="AJ270" s="26">
        <v>0</v>
      </c>
      <c r="AK270" s="27">
        <v>0</v>
      </c>
      <c r="AL270" s="36">
        <v>0</v>
      </c>
      <c r="AM270" s="26">
        <v>0</v>
      </c>
      <c r="AN270" s="26">
        <v>0</v>
      </c>
      <c r="AO270" s="27">
        <v>0</v>
      </c>
      <c r="AP270" s="36">
        <v>0</v>
      </c>
      <c r="AQ270" s="26">
        <v>0</v>
      </c>
      <c r="AR270" s="26">
        <v>0</v>
      </c>
      <c r="AS270" s="27">
        <v>0</v>
      </c>
      <c r="AT270" s="36">
        <v>0</v>
      </c>
      <c r="AU270" s="26">
        <v>0</v>
      </c>
      <c r="AV270" s="26">
        <v>0</v>
      </c>
      <c r="AW270" s="27">
        <v>0</v>
      </c>
      <c r="AX270" s="36">
        <v>0</v>
      </c>
      <c r="AY270" s="26">
        <v>0</v>
      </c>
      <c r="AZ270" s="26">
        <v>0</v>
      </c>
      <c r="BA270" s="27">
        <v>0</v>
      </c>
      <c r="BB270" s="36">
        <v>0</v>
      </c>
      <c r="BC270" s="26">
        <v>0</v>
      </c>
      <c r="BD270" s="26">
        <v>0</v>
      </c>
      <c r="BE270" s="27">
        <v>0</v>
      </c>
      <c r="BF270" s="36">
        <v>0</v>
      </c>
      <c r="BG270" s="26">
        <v>0</v>
      </c>
      <c r="BH270" s="26">
        <v>0</v>
      </c>
      <c r="BI270" s="27">
        <v>0</v>
      </c>
      <c r="BJ270" s="36">
        <v>0</v>
      </c>
      <c r="BK270" s="26">
        <v>0</v>
      </c>
      <c r="BL270" s="26">
        <v>0</v>
      </c>
      <c r="BM270" s="27">
        <v>0</v>
      </c>
      <c r="BN270" s="36">
        <v>0</v>
      </c>
      <c r="BO270" s="26">
        <v>0</v>
      </c>
      <c r="BP270" s="26">
        <v>0</v>
      </c>
      <c r="BQ270" s="27">
        <v>0</v>
      </c>
      <c r="BR270" s="36">
        <v>0</v>
      </c>
      <c r="BS270" s="26">
        <v>0</v>
      </c>
      <c r="BT270" s="26">
        <v>0</v>
      </c>
      <c r="BU270" s="27">
        <v>0</v>
      </c>
      <c r="BV270" s="36">
        <v>0</v>
      </c>
      <c r="BW270" s="26">
        <v>0</v>
      </c>
      <c r="BX270" s="26">
        <v>0</v>
      </c>
      <c r="BY270" s="27">
        <v>0</v>
      </c>
      <c r="BZ270" s="36">
        <v>0</v>
      </c>
      <c r="CA270" s="26">
        <v>0</v>
      </c>
      <c r="CB270" s="26">
        <v>0</v>
      </c>
      <c r="CC270" s="27">
        <v>0</v>
      </c>
      <c r="CD270" s="36">
        <v>0</v>
      </c>
      <c r="CE270" s="26">
        <v>0</v>
      </c>
      <c r="CF270" s="26">
        <v>0</v>
      </c>
      <c r="CG270" s="27">
        <v>0</v>
      </c>
      <c r="CH270" s="36">
        <v>0</v>
      </c>
      <c r="CI270" s="26">
        <v>0</v>
      </c>
      <c r="CJ270" s="26">
        <v>0</v>
      </c>
      <c r="CK270" s="27">
        <v>0</v>
      </c>
      <c r="CL270" s="36">
        <v>0</v>
      </c>
      <c r="CM270" s="26">
        <v>0</v>
      </c>
      <c r="CN270" s="26">
        <v>0</v>
      </c>
      <c r="CO270" s="27">
        <v>0</v>
      </c>
      <c r="CP270" s="36">
        <v>5</v>
      </c>
      <c r="CQ270" s="26">
        <v>3967.6312499999995</v>
      </c>
      <c r="CR270" s="26">
        <v>3967.6312499999995</v>
      </c>
      <c r="CS270" s="27">
        <v>91255.518749999988</v>
      </c>
      <c r="CT270" s="36">
        <v>12</v>
      </c>
      <c r="CU270" s="26">
        <v>9522.3149999999987</v>
      </c>
      <c r="CV270" s="26">
        <v>13489.946249999997</v>
      </c>
      <c r="CW270" s="27">
        <v>81733.203750000001</v>
      </c>
      <c r="CX270" s="36">
        <v>12</v>
      </c>
      <c r="CY270" s="26">
        <v>9522.3149999999987</v>
      </c>
      <c r="CZ270" s="26">
        <v>23012.261249999996</v>
      </c>
      <c r="DA270" s="27">
        <v>72210.888749999998</v>
      </c>
      <c r="DB270" s="36">
        <v>12</v>
      </c>
      <c r="DC270" s="26">
        <v>9522.3149999999987</v>
      </c>
      <c r="DD270" s="26">
        <v>32534.576249999995</v>
      </c>
      <c r="DE270" s="27">
        <v>62688.573749999996</v>
      </c>
      <c r="DF270" s="36">
        <v>12</v>
      </c>
      <c r="DG270" s="26">
        <v>9522.3149999999987</v>
      </c>
      <c r="DH270" s="26">
        <v>42056.891249999993</v>
      </c>
      <c r="DI270" s="27">
        <v>53166.258750000001</v>
      </c>
      <c r="DJ270" s="36">
        <v>12</v>
      </c>
      <c r="DK270" s="26">
        <v>9522.3149999999987</v>
      </c>
      <c r="DL270" s="26">
        <v>51579.206249999988</v>
      </c>
      <c r="DM270" s="27">
        <v>43643.943750000006</v>
      </c>
      <c r="DN270" s="36">
        <v>12</v>
      </c>
      <c r="DO270" s="26">
        <v>9522.3149999999987</v>
      </c>
      <c r="DP270" s="26">
        <v>61101.521249999991</v>
      </c>
      <c r="DQ270" s="27">
        <v>34121.628750000003</v>
      </c>
      <c r="DR270" s="36">
        <v>12</v>
      </c>
      <c r="DS270" s="26">
        <v>9522.3149999999987</v>
      </c>
      <c r="DT270" s="26">
        <v>70623.836249999993</v>
      </c>
      <c r="DU270" s="27">
        <v>24599.313750000001</v>
      </c>
      <c r="DV270" s="36">
        <v>12</v>
      </c>
      <c r="DW270" s="26">
        <v>9522.3149999999987</v>
      </c>
      <c r="DX270" s="26">
        <v>80146.151249999995</v>
      </c>
      <c r="DY270" s="27">
        <v>15076.998749999999</v>
      </c>
      <c r="DZ270" s="36">
        <v>12</v>
      </c>
      <c r="EA270" s="26">
        <v>9522.3149999999987</v>
      </c>
      <c r="EB270" s="26">
        <v>89668.466249999998</v>
      </c>
      <c r="EC270" s="27">
        <v>5554.6837499999965</v>
      </c>
      <c r="ED270" s="36">
        <v>0</v>
      </c>
      <c r="EE270" s="26">
        <v>0</v>
      </c>
      <c r="EF270" s="26">
        <v>95223.150000000009</v>
      </c>
      <c r="EG270" s="27">
        <v>0</v>
      </c>
      <c r="EH270" s="36">
        <v>0</v>
      </c>
      <c r="EI270" s="26">
        <v>15000</v>
      </c>
      <c r="EJ270" s="26">
        <v>110223.15000000001</v>
      </c>
      <c r="EK270" s="27">
        <v>0</v>
      </c>
      <c r="EL270" s="36" cm="1">
        <f t="array" ref="EL270">+_xlfn.IFS(YEAR($A270)&gt;YEAR(EL$6),0,YEAR(EL$6)=YEAR($A270),13-MONTH($A270),AND(EK270&lt;$L270,YEAR(EL$6)=YEAR($B270)),IF(MONTH($B270)&lt;EK270/$M270,MONTH($B270),EK270/$M270),EK270&lt;$L270,EK270/$M270,YEAR(EL$6)=YEAR($B270),MONTH($B270),AND(YEAR(EL$6)&gt;YEAR($B270),NOT(ISBLANK($B270))),0,YEAR(EL$6)&gt;YEAR($A270),12,EL$6&lt;$A270,0,YEAR(EH$6)=YEAR($B270),0)</f>
        <v>0</v>
      </c>
      <c r="EM270" s="26">
        <f t="shared" si="34"/>
        <v>0</v>
      </c>
      <c r="EN270" s="26">
        <f t="shared" si="35"/>
        <v>110223.15000000001</v>
      </c>
      <c r="EO270" s="27">
        <f t="shared" si="36"/>
        <v>0</v>
      </c>
      <c r="EP270" s="28">
        <f t="shared" si="37"/>
        <v>0</v>
      </c>
      <c r="EQ270" s="34">
        <f t="shared" si="38"/>
        <v>0</v>
      </c>
      <c r="ES270" s="21">
        <f>IFERROR(IF(VLOOKUP(D270,'DIV CHANGE'!A:D,3,FALSE)="", E270, VLOOKUP(D270,'DIV CHANGE'!A:D,3,FALSE)), E270)</f>
        <v>1</v>
      </c>
      <c r="ET270" s="21" t="str">
        <f t="shared" si="39"/>
        <v>SAME</v>
      </c>
      <c r="EU270" s="24">
        <v>41500</v>
      </c>
    </row>
    <row r="271" spans="1:151" ht="12.75">
      <c r="A271" s="29">
        <v>41914</v>
      </c>
      <c r="B271" s="24">
        <v>45761</v>
      </c>
      <c r="C271" s="35">
        <v>156</v>
      </c>
      <c r="D271" s="216" t="s">
        <v>548</v>
      </c>
      <c r="E271" s="21">
        <v>1</v>
      </c>
      <c r="F271" s="21" t="s">
        <v>100</v>
      </c>
      <c r="G271" s="21" t="s">
        <v>549</v>
      </c>
      <c r="H271" s="55">
        <v>185520</v>
      </c>
      <c r="I271" s="22">
        <v>10</v>
      </c>
      <c r="J271" s="25">
        <v>50000</v>
      </c>
      <c r="K271" s="25">
        <v>0</v>
      </c>
      <c r="L271" s="25">
        <f t="shared" si="32"/>
        <v>13552</v>
      </c>
      <c r="M271" s="37">
        <f t="shared" si="33"/>
        <v>1129.3333333333333</v>
      </c>
      <c r="N271" s="36">
        <v>0</v>
      </c>
      <c r="O271" s="26">
        <v>0</v>
      </c>
      <c r="P271" s="26">
        <v>0</v>
      </c>
      <c r="Q271" s="27">
        <v>0</v>
      </c>
      <c r="R271" s="36">
        <v>0</v>
      </c>
      <c r="S271" s="26">
        <v>0</v>
      </c>
      <c r="T271" s="26">
        <v>0</v>
      </c>
      <c r="U271" s="27">
        <v>0</v>
      </c>
      <c r="V271" s="36">
        <v>0</v>
      </c>
      <c r="W271" s="26">
        <v>0</v>
      </c>
      <c r="X271" s="26">
        <v>0</v>
      </c>
      <c r="Y271" s="27">
        <v>0</v>
      </c>
      <c r="Z271" s="36">
        <v>0</v>
      </c>
      <c r="AA271" s="26">
        <v>0</v>
      </c>
      <c r="AB271" s="26">
        <v>0</v>
      </c>
      <c r="AC271" s="27">
        <v>0</v>
      </c>
      <c r="AD271" s="36">
        <v>0</v>
      </c>
      <c r="AE271" s="26">
        <v>0</v>
      </c>
      <c r="AF271" s="26">
        <v>0</v>
      </c>
      <c r="AG271" s="27">
        <v>0</v>
      </c>
      <c r="AH271" s="36">
        <v>0</v>
      </c>
      <c r="AI271" s="26">
        <v>0</v>
      </c>
      <c r="AJ271" s="26">
        <v>0</v>
      </c>
      <c r="AK271" s="27">
        <v>0</v>
      </c>
      <c r="AL271" s="36">
        <v>0</v>
      </c>
      <c r="AM271" s="26">
        <v>0</v>
      </c>
      <c r="AN271" s="26">
        <v>0</v>
      </c>
      <c r="AO271" s="27">
        <v>0</v>
      </c>
      <c r="AP271" s="36">
        <v>0</v>
      </c>
      <c r="AQ271" s="26">
        <v>0</v>
      </c>
      <c r="AR271" s="26">
        <v>0</v>
      </c>
      <c r="AS271" s="27">
        <v>0</v>
      </c>
      <c r="AT271" s="36">
        <v>0</v>
      </c>
      <c r="AU271" s="26">
        <v>0</v>
      </c>
      <c r="AV271" s="26">
        <v>0</v>
      </c>
      <c r="AW271" s="27">
        <v>0</v>
      </c>
      <c r="AX271" s="36">
        <v>0</v>
      </c>
      <c r="AY271" s="26">
        <v>0</v>
      </c>
      <c r="AZ271" s="26">
        <v>0</v>
      </c>
      <c r="BA271" s="27">
        <v>0</v>
      </c>
      <c r="BB271" s="36">
        <v>0</v>
      </c>
      <c r="BC271" s="26">
        <v>0</v>
      </c>
      <c r="BD271" s="26">
        <v>0</v>
      </c>
      <c r="BE271" s="27">
        <v>0</v>
      </c>
      <c r="BF271" s="36">
        <v>0</v>
      </c>
      <c r="BG271" s="26">
        <v>0</v>
      </c>
      <c r="BH271" s="26">
        <v>0</v>
      </c>
      <c r="BI271" s="27">
        <v>0</v>
      </c>
      <c r="BJ271" s="36">
        <v>0</v>
      </c>
      <c r="BK271" s="26">
        <v>0</v>
      </c>
      <c r="BL271" s="26">
        <v>0</v>
      </c>
      <c r="BM271" s="27">
        <v>0</v>
      </c>
      <c r="BN271" s="36">
        <v>0</v>
      </c>
      <c r="BO271" s="26">
        <v>0</v>
      </c>
      <c r="BP271" s="26">
        <v>0</v>
      </c>
      <c r="BQ271" s="27">
        <v>0</v>
      </c>
      <c r="BR271" s="36">
        <v>0</v>
      </c>
      <c r="BS271" s="26">
        <v>0</v>
      </c>
      <c r="BT271" s="26">
        <v>0</v>
      </c>
      <c r="BU271" s="27">
        <v>0</v>
      </c>
      <c r="BV271" s="36">
        <v>0</v>
      </c>
      <c r="BW271" s="26">
        <v>0</v>
      </c>
      <c r="BX271" s="26">
        <v>0</v>
      </c>
      <c r="BY271" s="27">
        <v>0</v>
      </c>
      <c r="BZ271" s="36">
        <v>0</v>
      </c>
      <c r="CA271" s="26">
        <v>0</v>
      </c>
      <c r="CB271" s="26">
        <v>0</v>
      </c>
      <c r="CC271" s="27">
        <v>0</v>
      </c>
      <c r="CD271" s="36">
        <v>0</v>
      </c>
      <c r="CE271" s="26">
        <v>0</v>
      </c>
      <c r="CF271" s="26">
        <v>0</v>
      </c>
      <c r="CG271" s="27">
        <v>0</v>
      </c>
      <c r="CH271" s="36">
        <v>0</v>
      </c>
      <c r="CI271" s="26">
        <v>0</v>
      </c>
      <c r="CJ271" s="26">
        <v>0</v>
      </c>
      <c r="CK271" s="27">
        <v>0</v>
      </c>
      <c r="CL271" s="36">
        <v>0</v>
      </c>
      <c r="CM271" s="26">
        <v>0</v>
      </c>
      <c r="CN271" s="26">
        <v>0</v>
      </c>
      <c r="CO271" s="27">
        <v>0</v>
      </c>
      <c r="CP271" s="36">
        <v>0</v>
      </c>
      <c r="CQ271" s="26">
        <v>0</v>
      </c>
      <c r="CR271" s="26">
        <v>0</v>
      </c>
      <c r="CS271" s="27">
        <v>0</v>
      </c>
      <c r="CT271" s="36">
        <v>3</v>
      </c>
      <c r="CU271" s="26">
        <v>2888</v>
      </c>
      <c r="CV271" s="26">
        <v>2888</v>
      </c>
      <c r="CW271" s="27">
        <v>112632</v>
      </c>
      <c r="CX271" s="36">
        <v>12</v>
      </c>
      <c r="CY271" s="26">
        <v>11552</v>
      </c>
      <c r="CZ271" s="26">
        <v>14440</v>
      </c>
      <c r="DA271" s="27">
        <v>101080</v>
      </c>
      <c r="DB271" s="36">
        <v>12</v>
      </c>
      <c r="DC271" s="26">
        <v>11552</v>
      </c>
      <c r="DD271" s="26">
        <v>25992</v>
      </c>
      <c r="DE271" s="27">
        <v>89528</v>
      </c>
      <c r="DF271" s="36">
        <v>12</v>
      </c>
      <c r="DG271" s="26">
        <v>11552</v>
      </c>
      <c r="DH271" s="26">
        <v>37544</v>
      </c>
      <c r="DI271" s="27">
        <v>77976</v>
      </c>
      <c r="DJ271" s="36">
        <v>12</v>
      </c>
      <c r="DK271" s="26">
        <v>11552</v>
      </c>
      <c r="DL271" s="26">
        <v>49096</v>
      </c>
      <c r="DM271" s="27">
        <v>66424</v>
      </c>
      <c r="DN271" s="36">
        <v>12</v>
      </c>
      <c r="DO271" s="26">
        <v>11552</v>
      </c>
      <c r="DP271" s="26">
        <v>60648</v>
      </c>
      <c r="DQ271" s="27">
        <v>54872</v>
      </c>
      <c r="DR271" s="36">
        <v>12</v>
      </c>
      <c r="DS271" s="26">
        <v>11552</v>
      </c>
      <c r="DT271" s="26">
        <v>72200</v>
      </c>
      <c r="DU271" s="27">
        <v>43320</v>
      </c>
      <c r="DV271" s="36">
        <v>12</v>
      </c>
      <c r="DW271" s="26">
        <v>11552</v>
      </c>
      <c r="DX271" s="26">
        <v>83752</v>
      </c>
      <c r="DY271" s="27">
        <v>31768</v>
      </c>
      <c r="DZ271" s="36">
        <v>12</v>
      </c>
      <c r="EA271" s="26">
        <v>11552</v>
      </c>
      <c r="EB271" s="26">
        <v>95304</v>
      </c>
      <c r="EC271" s="27">
        <v>20216</v>
      </c>
      <c r="ED271" s="36">
        <v>12</v>
      </c>
      <c r="EE271" s="26">
        <v>0</v>
      </c>
      <c r="EF271" s="26">
        <v>115520</v>
      </c>
      <c r="EG271" s="27">
        <v>0</v>
      </c>
      <c r="EH271" s="36">
        <v>0</v>
      </c>
      <c r="EI271" s="26">
        <v>20000</v>
      </c>
      <c r="EJ271" s="26">
        <v>135520</v>
      </c>
      <c r="EK271" s="27">
        <v>0</v>
      </c>
      <c r="EL271" s="36" cm="1">
        <f t="array" ref="EL271">+_xlfn.IFS(YEAR($A271)&gt;YEAR(EL$6),0,YEAR(EL$6)=YEAR($A271),13-MONTH($A271),AND(EK271&lt;$L271,YEAR(EL$6)=YEAR($B271)),IF(MONTH($B271)&lt;EK271/$M271,MONTH($B271),EK271/$M271),EK271&lt;$L271,EK271/$M271,YEAR(EL$6)=YEAR($B271),MONTH($B271),AND(YEAR(EL$6)&gt;YEAR($B271),NOT(ISBLANK($B271))),0,YEAR(EL$6)&gt;YEAR($A271),12,EL$6&lt;$A271,0,YEAR(EH$6)=YEAR($B271),0)</f>
        <v>0</v>
      </c>
      <c r="EM271" s="26">
        <f t="shared" si="34"/>
        <v>0</v>
      </c>
      <c r="EN271" s="26">
        <f t="shared" si="35"/>
        <v>135520</v>
      </c>
      <c r="EO271" s="27">
        <f t="shared" si="36"/>
        <v>0</v>
      </c>
      <c r="EP271" s="28">
        <f t="shared" si="37"/>
        <v>0</v>
      </c>
      <c r="EQ271" s="34">
        <f t="shared" si="38"/>
        <v>0</v>
      </c>
      <c r="ES271" s="21">
        <f>IFERROR(IF(VLOOKUP(D271,'DIV CHANGE'!A:D,3,FALSE)="", E271, VLOOKUP(D271,'DIV CHANGE'!A:D,3,FALSE)), E271)</f>
        <v>1</v>
      </c>
      <c r="ET271" s="21" t="str">
        <f t="shared" si="39"/>
        <v>SAME</v>
      </c>
      <c r="EU271" s="24">
        <v>41914</v>
      </c>
    </row>
    <row r="272" spans="1:151" ht="12.75">
      <c r="A272" s="29">
        <v>42135</v>
      </c>
      <c r="B272" s="24">
        <v>45749</v>
      </c>
      <c r="C272" s="35">
        <v>174</v>
      </c>
      <c r="D272" s="216" t="s">
        <v>550</v>
      </c>
      <c r="E272" s="21">
        <v>2</v>
      </c>
      <c r="F272" s="21" t="s">
        <v>100</v>
      </c>
      <c r="G272" s="21" t="s">
        <v>551</v>
      </c>
      <c r="H272" s="55">
        <v>127263.69</v>
      </c>
      <c r="I272" s="22">
        <v>10</v>
      </c>
      <c r="J272" s="25">
        <v>50000</v>
      </c>
      <c r="K272" s="25">
        <v>0</v>
      </c>
      <c r="L272" s="25">
        <f t="shared" si="32"/>
        <v>7726.3690000000006</v>
      </c>
      <c r="M272" s="37">
        <f t="shared" si="33"/>
        <v>643.86408333333338</v>
      </c>
      <c r="N272" s="36">
        <v>0</v>
      </c>
      <c r="O272" s="26">
        <v>0</v>
      </c>
      <c r="P272" s="26">
        <v>0</v>
      </c>
      <c r="Q272" s="27">
        <v>0</v>
      </c>
      <c r="R272" s="36">
        <v>0</v>
      </c>
      <c r="S272" s="26">
        <v>0</v>
      </c>
      <c r="T272" s="26">
        <v>0</v>
      </c>
      <c r="U272" s="27">
        <v>0</v>
      </c>
      <c r="V272" s="36">
        <v>0</v>
      </c>
      <c r="W272" s="26">
        <v>0</v>
      </c>
      <c r="X272" s="26">
        <v>0</v>
      </c>
      <c r="Y272" s="27">
        <v>0</v>
      </c>
      <c r="Z272" s="36">
        <v>0</v>
      </c>
      <c r="AA272" s="26">
        <v>0</v>
      </c>
      <c r="AB272" s="26">
        <v>0</v>
      </c>
      <c r="AC272" s="27">
        <v>0</v>
      </c>
      <c r="AD272" s="36">
        <v>0</v>
      </c>
      <c r="AE272" s="26">
        <v>0</v>
      </c>
      <c r="AF272" s="26">
        <v>0</v>
      </c>
      <c r="AG272" s="27">
        <v>0</v>
      </c>
      <c r="AH272" s="36">
        <v>0</v>
      </c>
      <c r="AI272" s="26">
        <v>0</v>
      </c>
      <c r="AJ272" s="26">
        <v>0</v>
      </c>
      <c r="AK272" s="27">
        <v>0</v>
      </c>
      <c r="AL272" s="36">
        <v>0</v>
      </c>
      <c r="AM272" s="26">
        <v>0</v>
      </c>
      <c r="AN272" s="26">
        <v>0</v>
      </c>
      <c r="AO272" s="27">
        <v>0</v>
      </c>
      <c r="AP272" s="36">
        <v>0</v>
      </c>
      <c r="AQ272" s="26">
        <v>0</v>
      </c>
      <c r="AR272" s="26">
        <v>0</v>
      </c>
      <c r="AS272" s="27">
        <v>0</v>
      </c>
      <c r="AT272" s="36">
        <v>0</v>
      </c>
      <c r="AU272" s="26">
        <v>0</v>
      </c>
      <c r="AV272" s="26">
        <v>0</v>
      </c>
      <c r="AW272" s="27">
        <v>0</v>
      </c>
      <c r="AX272" s="36">
        <v>0</v>
      </c>
      <c r="AY272" s="26">
        <v>0</v>
      </c>
      <c r="AZ272" s="26">
        <v>0</v>
      </c>
      <c r="BA272" s="27">
        <v>0</v>
      </c>
      <c r="BB272" s="36">
        <v>0</v>
      </c>
      <c r="BC272" s="26">
        <v>0</v>
      </c>
      <c r="BD272" s="26">
        <v>0</v>
      </c>
      <c r="BE272" s="27">
        <v>0</v>
      </c>
      <c r="BF272" s="36">
        <v>0</v>
      </c>
      <c r="BG272" s="26">
        <v>0</v>
      </c>
      <c r="BH272" s="26">
        <v>0</v>
      </c>
      <c r="BI272" s="27">
        <v>0</v>
      </c>
      <c r="BJ272" s="36">
        <v>0</v>
      </c>
      <c r="BK272" s="26">
        <v>0</v>
      </c>
      <c r="BL272" s="26">
        <v>0</v>
      </c>
      <c r="BM272" s="27">
        <v>0</v>
      </c>
      <c r="BN272" s="36">
        <v>0</v>
      </c>
      <c r="BO272" s="26">
        <v>0</v>
      </c>
      <c r="BP272" s="26">
        <v>0</v>
      </c>
      <c r="BQ272" s="27">
        <v>0</v>
      </c>
      <c r="BR272" s="36">
        <v>0</v>
      </c>
      <c r="BS272" s="26">
        <v>0</v>
      </c>
      <c r="BT272" s="26">
        <v>0</v>
      </c>
      <c r="BU272" s="27">
        <v>0</v>
      </c>
      <c r="BV272" s="36">
        <v>0</v>
      </c>
      <c r="BW272" s="26">
        <v>0</v>
      </c>
      <c r="BX272" s="26">
        <v>0</v>
      </c>
      <c r="BY272" s="27">
        <v>0</v>
      </c>
      <c r="BZ272" s="36">
        <v>0</v>
      </c>
      <c r="CA272" s="26">
        <v>0</v>
      </c>
      <c r="CB272" s="26">
        <v>0</v>
      </c>
      <c r="CC272" s="27">
        <v>0</v>
      </c>
      <c r="CD272" s="36">
        <v>0</v>
      </c>
      <c r="CE272" s="26">
        <v>0</v>
      </c>
      <c r="CF272" s="26">
        <v>0</v>
      </c>
      <c r="CG272" s="27">
        <v>0</v>
      </c>
      <c r="CH272" s="36">
        <v>0</v>
      </c>
      <c r="CI272" s="26">
        <v>0</v>
      </c>
      <c r="CJ272" s="26">
        <v>0</v>
      </c>
      <c r="CK272" s="27">
        <v>0</v>
      </c>
      <c r="CL272" s="36">
        <v>0</v>
      </c>
      <c r="CM272" s="26">
        <v>0</v>
      </c>
      <c r="CN272" s="26">
        <v>0</v>
      </c>
      <c r="CO272" s="27">
        <v>0</v>
      </c>
      <c r="CP272" s="36">
        <v>0</v>
      </c>
      <c r="CQ272" s="26">
        <v>0</v>
      </c>
      <c r="CR272" s="26">
        <v>0</v>
      </c>
      <c r="CS272" s="27">
        <v>0</v>
      </c>
      <c r="CT272" s="36">
        <v>0</v>
      </c>
      <c r="CU272" s="26">
        <v>0</v>
      </c>
      <c r="CV272" s="26">
        <v>0</v>
      </c>
      <c r="CW272" s="27">
        <v>0</v>
      </c>
      <c r="CX272" s="36">
        <v>8</v>
      </c>
      <c r="CY272" s="26">
        <v>4484.2460000000001</v>
      </c>
      <c r="CZ272" s="26">
        <v>4484.2460000000001</v>
      </c>
      <c r="DA272" s="27">
        <v>62779.444000000003</v>
      </c>
      <c r="DB272" s="36">
        <v>12</v>
      </c>
      <c r="DC272" s="26">
        <v>6726.3690000000006</v>
      </c>
      <c r="DD272" s="26">
        <v>11210.615000000002</v>
      </c>
      <c r="DE272" s="27">
        <v>56053.074999999997</v>
      </c>
      <c r="DF272" s="36">
        <v>12</v>
      </c>
      <c r="DG272" s="26">
        <v>6726.3690000000006</v>
      </c>
      <c r="DH272" s="26">
        <v>17936.984000000004</v>
      </c>
      <c r="DI272" s="27">
        <v>49326.705999999998</v>
      </c>
      <c r="DJ272" s="36">
        <v>12</v>
      </c>
      <c r="DK272" s="26">
        <v>6726.3690000000006</v>
      </c>
      <c r="DL272" s="26">
        <v>24663.353000000003</v>
      </c>
      <c r="DM272" s="27">
        <v>42600.337</v>
      </c>
      <c r="DN272" s="36">
        <v>12</v>
      </c>
      <c r="DO272" s="26">
        <v>6726.3690000000006</v>
      </c>
      <c r="DP272" s="26">
        <v>31389.722000000002</v>
      </c>
      <c r="DQ272" s="27">
        <v>35873.968000000001</v>
      </c>
      <c r="DR272" s="36">
        <v>12</v>
      </c>
      <c r="DS272" s="26">
        <v>6726.3690000000006</v>
      </c>
      <c r="DT272" s="26">
        <v>38116.091</v>
      </c>
      <c r="DU272" s="27">
        <v>29147.599000000002</v>
      </c>
      <c r="DV272" s="36">
        <v>12</v>
      </c>
      <c r="DW272" s="26">
        <v>6726.3690000000006</v>
      </c>
      <c r="DX272" s="26">
        <v>44842.46</v>
      </c>
      <c r="DY272" s="27">
        <v>22421.230000000003</v>
      </c>
      <c r="DZ272" s="36">
        <v>12</v>
      </c>
      <c r="EA272" s="26">
        <v>6726.3690000000006</v>
      </c>
      <c r="EB272" s="26">
        <v>51568.828999999998</v>
      </c>
      <c r="EC272" s="27">
        <v>15694.861000000004</v>
      </c>
      <c r="ED272" s="36">
        <v>12</v>
      </c>
      <c r="EE272" s="26">
        <v>0</v>
      </c>
      <c r="EF272" s="26">
        <v>67263.69</v>
      </c>
      <c r="EG272" s="27">
        <v>0</v>
      </c>
      <c r="EH272" s="36">
        <v>0</v>
      </c>
      <c r="EI272" s="26">
        <v>10000</v>
      </c>
      <c r="EJ272" s="26">
        <v>77263.69</v>
      </c>
      <c r="EK272" s="27">
        <v>0</v>
      </c>
      <c r="EL272" s="36" cm="1">
        <f t="array" ref="EL272">+_xlfn.IFS(YEAR($A272)&gt;YEAR(EL$6),0,YEAR(EL$6)=YEAR($A272),13-MONTH($A272),AND(EK272&lt;$L272,YEAR(EL$6)=YEAR($B272)),IF(MONTH($B272)&lt;EK272/$M272,MONTH($B272),EK272/$M272),EK272&lt;$L272,EK272/$M272,YEAR(EL$6)=YEAR($B272),MONTH($B272),AND(YEAR(EL$6)&gt;YEAR($B272),NOT(ISBLANK($B272))),0,YEAR(EL$6)&gt;YEAR($A272),12,EL$6&lt;$A272,0,YEAR(EH$6)=YEAR($B272),0)</f>
        <v>0</v>
      </c>
      <c r="EM272" s="26">
        <f t="shared" si="34"/>
        <v>0</v>
      </c>
      <c r="EN272" s="26">
        <f t="shared" si="35"/>
        <v>77263.69</v>
      </c>
      <c r="EO272" s="27">
        <f t="shared" si="36"/>
        <v>0</v>
      </c>
      <c r="EP272" s="28">
        <f t="shared" si="37"/>
        <v>0</v>
      </c>
      <c r="EQ272" s="34">
        <f t="shared" si="38"/>
        <v>0</v>
      </c>
      <c r="ES272" s="21">
        <f>IFERROR(IF(VLOOKUP(D272,'DIV CHANGE'!A:D,3,FALSE)="", E272, VLOOKUP(D272,'DIV CHANGE'!A:D,3,FALSE)), E272)</f>
        <v>2</v>
      </c>
      <c r="ET272" s="21" t="str">
        <f t="shared" si="39"/>
        <v>SAME</v>
      </c>
      <c r="EU272" s="24">
        <v>42135</v>
      </c>
    </row>
    <row r="273" spans="1:151" ht="12.75">
      <c r="A273" s="29">
        <v>44926</v>
      </c>
      <c r="B273" s="24">
        <v>45749</v>
      </c>
      <c r="C273" s="35">
        <v>769</v>
      </c>
      <c r="D273" s="216" t="s">
        <v>552</v>
      </c>
      <c r="E273" s="21">
        <v>2</v>
      </c>
      <c r="F273" s="21" t="s">
        <v>100</v>
      </c>
      <c r="G273" s="21" t="s">
        <v>553</v>
      </c>
      <c r="H273" s="55">
        <v>34502.42</v>
      </c>
      <c r="I273" s="22">
        <v>7</v>
      </c>
      <c r="J273" s="25">
        <v>7500</v>
      </c>
      <c r="K273" s="25">
        <v>0</v>
      </c>
      <c r="L273" s="25">
        <f t="shared" si="32"/>
        <v>3857.488571428571</v>
      </c>
      <c r="M273" s="37">
        <f t="shared" si="33"/>
        <v>321.4573809523809</v>
      </c>
      <c r="N273" s="36">
        <v>0</v>
      </c>
      <c r="O273" s="26">
        <v>0</v>
      </c>
      <c r="P273" s="26">
        <v>0</v>
      </c>
      <c r="Q273" s="27">
        <v>0</v>
      </c>
      <c r="R273" s="36">
        <v>0</v>
      </c>
      <c r="S273" s="26">
        <v>0</v>
      </c>
      <c r="T273" s="26">
        <v>0</v>
      </c>
      <c r="U273" s="27">
        <v>0</v>
      </c>
      <c r="V273" s="36">
        <v>0</v>
      </c>
      <c r="W273" s="26">
        <v>0</v>
      </c>
      <c r="X273" s="26">
        <v>0</v>
      </c>
      <c r="Y273" s="27">
        <v>0</v>
      </c>
      <c r="Z273" s="36">
        <v>0</v>
      </c>
      <c r="AA273" s="26">
        <v>0</v>
      </c>
      <c r="AB273" s="26">
        <v>0</v>
      </c>
      <c r="AC273" s="27">
        <v>0</v>
      </c>
      <c r="AD273" s="36">
        <v>0</v>
      </c>
      <c r="AE273" s="26">
        <v>0</v>
      </c>
      <c r="AF273" s="26">
        <v>0</v>
      </c>
      <c r="AG273" s="27">
        <v>0</v>
      </c>
      <c r="AH273" s="36">
        <v>0</v>
      </c>
      <c r="AI273" s="26">
        <v>0</v>
      </c>
      <c r="AJ273" s="26">
        <v>0</v>
      </c>
      <c r="AK273" s="27">
        <v>0</v>
      </c>
      <c r="AL273" s="36">
        <v>0</v>
      </c>
      <c r="AM273" s="26">
        <v>0</v>
      </c>
      <c r="AN273" s="26">
        <v>0</v>
      </c>
      <c r="AO273" s="27">
        <v>0</v>
      </c>
      <c r="AP273" s="36">
        <v>0</v>
      </c>
      <c r="AQ273" s="26">
        <v>0</v>
      </c>
      <c r="AR273" s="26">
        <v>0</v>
      </c>
      <c r="AS273" s="27">
        <v>0</v>
      </c>
      <c r="AT273" s="36">
        <v>0</v>
      </c>
      <c r="AU273" s="26">
        <v>0</v>
      </c>
      <c r="AV273" s="26">
        <v>0</v>
      </c>
      <c r="AW273" s="27">
        <v>0</v>
      </c>
      <c r="AX273" s="36">
        <v>0</v>
      </c>
      <c r="AY273" s="26">
        <v>0</v>
      </c>
      <c r="AZ273" s="26">
        <v>0</v>
      </c>
      <c r="BA273" s="27">
        <v>0</v>
      </c>
      <c r="BB273" s="36">
        <v>0</v>
      </c>
      <c r="BC273" s="26">
        <v>0</v>
      </c>
      <c r="BD273" s="26">
        <v>0</v>
      </c>
      <c r="BE273" s="27">
        <v>0</v>
      </c>
      <c r="BF273" s="36">
        <v>0</v>
      </c>
      <c r="BG273" s="26">
        <v>0</v>
      </c>
      <c r="BH273" s="26">
        <v>0</v>
      </c>
      <c r="BI273" s="27">
        <v>0</v>
      </c>
      <c r="BJ273" s="36">
        <v>0</v>
      </c>
      <c r="BK273" s="26">
        <v>0</v>
      </c>
      <c r="BL273" s="26">
        <v>0</v>
      </c>
      <c r="BM273" s="27">
        <v>0</v>
      </c>
      <c r="BN273" s="36">
        <v>0</v>
      </c>
      <c r="BO273" s="26">
        <v>0</v>
      </c>
      <c r="BP273" s="26">
        <v>0</v>
      </c>
      <c r="BQ273" s="27">
        <v>0</v>
      </c>
      <c r="BR273" s="36">
        <v>0</v>
      </c>
      <c r="BS273" s="26">
        <v>0</v>
      </c>
      <c r="BT273" s="26">
        <v>0</v>
      </c>
      <c r="BU273" s="27">
        <v>0</v>
      </c>
      <c r="BV273" s="36">
        <v>0</v>
      </c>
      <c r="BW273" s="26">
        <v>0</v>
      </c>
      <c r="BX273" s="26">
        <v>0</v>
      </c>
      <c r="BY273" s="27">
        <v>0</v>
      </c>
      <c r="BZ273" s="36">
        <v>0</v>
      </c>
      <c r="CA273" s="26">
        <v>0</v>
      </c>
      <c r="CB273" s="26">
        <v>0</v>
      </c>
      <c r="CC273" s="27">
        <v>0</v>
      </c>
      <c r="CD273" s="36">
        <v>0</v>
      </c>
      <c r="CE273" s="26">
        <v>0</v>
      </c>
      <c r="CF273" s="26">
        <v>0</v>
      </c>
      <c r="CG273" s="27">
        <v>0</v>
      </c>
      <c r="CH273" s="36">
        <v>0</v>
      </c>
      <c r="CI273" s="26">
        <v>0</v>
      </c>
      <c r="CJ273" s="26">
        <v>0</v>
      </c>
      <c r="CK273" s="27">
        <v>0</v>
      </c>
      <c r="CL273" s="36">
        <v>0</v>
      </c>
      <c r="CM273" s="26">
        <v>0</v>
      </c>
      <c r="CN273" s="26">
        <v>0</v>
      </c>
      <c r="CO273" s="27">
        <v>0</v>
      </c>
      <c r="CP273" s="36">
        <v>0</v>
      </c>
      <c r="CQ273" s="26">
        <v>0</v>
      </c>
      <c r="CR273" s="26">
        <v>0</v>
      </c>
      <c r="CS273" s="27">
        <v>0</v>
      </c>
      <c r="CT273" s="36">
        <v>0</v>
      </c>
      <c r="CU273" s="26">
        <v>0</v>
      </c>
      <c r="CV273" s="26">
        <v>0</v>
      </c>
      <c r="CW273" s="27">
        <v>0</v>
      </c>
      <c r="CX273" s="36">
        <v>0</v>
      </c>
      <c r="CY273" s="26">
        <v>0</v>
      </c>
      <c r="CZ273" s="26">
        <v>0</v>
      </c>
      <c r="DA273" s="27">
        <v>0</v>
      </c>
      <c r="DB273" s="36">
        <v>0</v>
      </c>
      <c r="DC273" s="26">
        <v>0</v>
      </c>
      <c r="DD273" s="26">
        <v>0</v>
      </c>
      <c r="DE273" s="27">
        <v>0</v>
      </c>
      <c r="DF273" s="36">
        <v>0</v>
      </c>
      <c r="DG273" s="26">
        <v>0</v>
      </c>
      <c r="DH273" s="26">
        <v>0</v>
      </c>
      <c r="DI273" s="27">
        <v>0</v>
      </c>
      <c r="DJ273" s="36">
        <v>0</v>
      </c>
      <c r="DK273" s="26">
        <v>0</v>
      </c>
      <c r="DL273" s="26">
        <v>0</v>
      </c>
      <c r="DM273" s="27">
        <v>0</v>
      </c>
      <c r="DN273" s="36">
        <v>0</v>
      </c>
      <c r="DO273" s="26">
        <v>0</v>
      </c>
      <c r="DP273" s="26">
        <v>0</v>
      </c>
      <c r="DQ273" s="27">
        <v>0</v>
      </c>
      <c r="DR273" s="36">
        <v>0</v>
      </c>
      <c r="DS273" s="26">
        <v>0</v>
      </c>
      <c r="DT273" s="26">
        <v>0</v>
      </c>
      <c r="DU273" s="27">
        <v>0</v>
      </c>
      <c r="DV273" s="36">
        <v>0</v>
      </c>
      <c r="DW273" s="26">
        <v>0</v>
      </c>
      <c r="DX273" s="26">
        <v>0</v>
      </c>
      <c r="DY273" s="27">
        <v>0</v>
      </c>
      <c r="DZ273" s="36">
        <v>1</v>
      </c>
      <c r="EA273" s="26">
        <v>321.4573809523809</v>
      </c>
      <c r="EB273" s="26">
        <v>321.4573809523809</v>
      </c>
      <c r="EC273" s="27">
        <v>26680.962619047616</v>
      </c>
      <c r="ED273" s="36">
        <v>12</v>
      </c>
      <c r="EE273" s="26">
        <v>3857.488571428571</v>
      </c>
      <c r="EF273" s="26">
        <v>3857.4900000000002</v>
      </c>
      <c r="EG273" s="27">
        <v>23144.929999999997</v>
      </c>
      <c r="EH273" s="36">
        <v>12</v>
      </c>
      <c r="EI273" s="26">
        <v>3857.488571428571</v>
      </c>
      <c r="EJ273" s="26">
        <v>7714.9785714285717</v>
      </c>
      <c r="EK273" s="27">
        <v>19287.439999999999</v>
      </c>
      <c r="EL273" s="36" cm="1">
        <f t="array" ref="EL273">+_xlfn.IFS(YEAR($A273)&gt;YEAR(EL$6),0,YEAR(EL$6)=YEAR($A273),13-MONTH($A273),AND(EK273&lt;$L273,YEAR(EL$6)=YEAR($B273)),IF(MONTH($B273)&lt;EK273/$M273,MONTH($B273),EK273/$M273),EK273&lt;$L273,EK273/$M273,YEAR(EL$6)=YEAR($B273),MONTH($B273),AND(YEAR(EL$6)&gt;YEAR($B273),NOT(ISBLANK($B273))),0,YEAR(EL$6)&gt;YEAR($A273),12,EL$6&lt;$A273,0,YEAR(EH$6)=YEAR($B273),0)</f>
        <v>4</v>
      </c>
      <c r="EM273" s="26">
        <f t="shared" si="34"/>
        <v>1285.8295238095236</v>
      </c>
      <c r="EN273" s="26">
        <f t="shared" si="35"/>
        <v>9000.8080952380951</v>
      </c>
      <c r="EO273" s="27">
        <f t="shared" si="36"/>
        <v>18001.61</v>
      </c>
      <c r="EP273" s="28">
        <f t="shared" si="37"/>
        <v>55.99998963055905</v>
      </c>
      <c r="EQ273" s="34">
        <f t="shared" si="38"/>
        <v>964.37214285714276</v>
      </c>
      <c r="ES273" s="21">
        <f>IFERROR(IF(VLOOKUP(D273,'DIV CHANGE'!A:D,3,FALSE)="", E273, VLOOKUP(D273,'DIV CHANGE'!A:D,3,FALSE)), E273)</f>
        <v>2</v>
      </c>
      <c r="ET273" s="21" t="str">
        <f t="shared" si="39"/>
        <v>SAME</v>
      </c>
      <c r="EU273" s="24">
        <v>44926</v>
      </c>
    </row>
    <row r="274" spans="1:151" ht="12.75">
      <c r="A274" s="29">
        <v>45261</v>
      </c>
      <c r="B274" s="24">
        <v>45749</v>
      </c>
      <c r="C274" s="35">
        <v>879</v>
      </c>
      <c r="D274" s="216" t="s">
        <v>554</v>
      </c>
      <c r="E274" s="21">
        <v>2</v>
      </c>
      <c r="F274" s="21" t="s">
        <v>100</v>
      </c>
      <c r="G274" s="21" t="s">
        <v>555</v>
      </c>
      <c r="H274" s="55">
        <v>21175.3</v>
      </c>
      <c r="I274" s="22">
        <v>7</v>
      </c>
      <c r="J274" s="25">
        <v>0</v>
      </c>
      <c r="K274" s="25">
        <v>0</v>
      </c>
      <c r="L274" s="25">
        <f t="shared" si="32"/>
        <v>3025.042857142857</v>
      </c>
      <c r="M274" s="37">
        <f t="shared" si="33"/>
        <v>252.08690476190475</v>
      </c>
      <c r="N274" s="36">
        <v>0</v>
      </c>
      <c r="O274" s="26">
        <v>0</v>
      </c>
      <c r="P274" s="26">
        <v>0</v>
      </c>
      <c r="Q274" s="27">
        <v>0</v>
      </c>
      <c r="R274" s="36">
        <v>0</v>
      </c>
      <c r="S274" s="26">
        <v>0</v>
      </c>
      <c r="T274" s="26">
        <v>0</v>
      </c>
      <c r="U274" s="27">
        <v>0</v>
      </c>
      <c r="V274" s="36">
        <v>0</v>
      </c>
      <c r="W274" s="26">
        <v>0</v>
      </c>
      <c r="X274" s="26">
        <v>0</v>
      </c>
      <c r="Y274" s="27">
        <v>0</v>
      </c>
      <c r="Z274" s="36">
        <v>0</v>
      </c>
      <c r="AA274" s="26">
        <v>0</v>
      </c>
      <c r="AB274" s="26">
        <v>0</v>
      </c>
      <c r="AC274" s="27">
        <v>0</v>
      </c>
      <c r="AD274" s="36">
        <v>0</v>
      </c>
      <c r="AE274" s="26">
        <v>0</v>
      </c>
      <c r="AF274" s="26">
        <v>0</v>
      </c>
      <c r="AG274" s="27">
        <v>0</v>
      </c>
      <c r="AH274" s="36">
        <v>0</v>
      </c>
      <c r="AI274" s="26">
        <v>0</v>
      </c>
      <c r="AJ274" s="26">
        <v>0</v>
      </c>
      <c r="AK274" s="27">
        <v>0</v>
      </c>
      <c r="AL274" s="36">
        <v>0</v>
      </c>
      <c r="AM274" s="26">
        <v>0</v>
      </c>
      <c r="AN274" s="26">
        <v>0</v>
      </c>
      <c r="AO274" s="27">
        <v>0</v>
      </c>
      <c r="AP274" s="36">
        <v>0</v>
      </c>
      <c r="AQ274" s="26">
        <v>0</v>
      </c>
      <c r="AR274" s="26">
        <v>0</v>
      </c>
      <c r="AS274" s="27">
        <v>0</v>
      </c>
      <c r="AT274" s="36">
        <v>0</v>
      </c>
      <c r="AU274" s="26">
        <v>0</v>
      </c>
      <c r="AV274" s="26">
        <v>0</v>
      </c>
      <c r="AW274" s="27">
        <v>0</v>
      </c>
      <c r="AX274" s="36">
        <v>0</v>
      </c>
      <c r="AY274" s="26">
        <v>0</v>
      </c>
      <c r="AZ274" s="26">
        <v>0</v>
      </c>
      <c r="BA274" s="27">
        <v>0</v>
      </c>
      <c r="BB274" s="36">
        <v>0</v>
      </c>
      <c r="BC274" s="26">
        <v>0</v>
      </c>
      <c r="BD274" s="26">
        <v>0</v>
      </c>
      <c r="BE274" s="27">
        <v>0</v>
      </c>
      <c r="BF274" s="36">
        <v>0</v>
      </c>
      <c r="BG274" s="26">
        <v>0</v>
      </c>
      <c r="BH274" s="26">
        <v>0</v>
      </c>
      <c r="BI274" s="27">
        <v>0</v>
      </c>
      <c r="BJ274" s="36">
        <v>0</v>
      </c>
      <c r="BK274" s="26">
        <v>0</v>
      </c>
      <c r="BL274" s="26">
        <v>0</v>
      </c>
      <c r="BM274" s="27">
        <v>0</v>
      </c>
      <c r="BN274" s="36">
        <v>0</v>
      </c>
      <c r="BO274" s="26">
        <v>0</v>
      </c>
      <c r="BP274" s="26">
        <v>0</v>
      </c>
      <c r="BQ274" s="27">
        <v>0</v>
      </c>
      <c r="BR274" s="36">
        <v>0</v>
      </c>
      <c r="BS274" s="26">
        <v>0</v>
      </c>
      <c r="BT274" s="26">
        <v>0</v>
      </c>
      <c r="BU274" s="27">
        <v>0</v>
      </c>
      <c r="BV274" s="36">
        <v>0</v>
      </c>
      <c r="BW274" s="26">
        <v>0</v>
      </c>
      <c r="BX274" s="26">
        <v>0</v>
      </c>
      <c r="BY274" s="27">
        <v>0</v>
      </c>
      <c r="BZ274" s="36">
        <v>0</v>
      </c>
      <c r="CA274" s="26">
        <v>0</v>
      </c>
      <c r="CB274" s="26">
        <v>0</v>
      </c>
      <c r="CC274" s="27">
        <v>0</v>
      </c>
      <c r="CD274" s="36">
        <v>0</v>
      </c>
      <c r="CE274" s="26">
        <v>0</v>
      </c>
      <c r="CF274" s="26">
        <v>0</v>
      </c>
      <c r="CG274" s="27">
        <v>0</v>
      </c>
      <c r="CH274" s="36">
        <v>0</v>
      </c>
      <c r="CI274" s="26">
        <v>0</v>
      </c>
      <c r="CJ274" s="26">
        <v>0</v>
      </c>
      <c r="CK274" s="27">
        <v>0</v>
      </c>
      <c r="CL274" s="36">
        <v>0</v>
      </c>
      <c r="CM274" s="26">
        <v>0</v>
      </c>
      <c r="CN274" s="26">
        <v>0</v>
      </c>
      <c r="CO274" s="27">
        <v>0</v>
      </c>
      <c r="CP274" s="36">
        <v>0</v>
      </c>
      <c r="CQ274" s="26">
        <v>0</v>
      </c>
      <c r="CR274" s="26">
        <v>0</v>
      </c>
      <c r="CS274" s="27">
        <v>0</v>
      </c>
      <c r="CT274" s="36">
        <v>0</v>
      </c>
      <c r="CU274" s="26">
        <v>0</v>
      </c>
      <c r="CV274" s="26">
        <v>0</v>
      </c>
      <c r="CW274" s="27">
        <v>0</v>
      </c>
      <c r="CX274" s="36">
        <v>0</v>
      </c>
      <c r="CY274" s="26">
        <v>0</v>
      </c>
      <c r="CZ274" s="26">
        <v>0</v>
      </c>
      <c r="DA274" s="27">
        <v>0</v>
      </c>
      <c r="DB274" s="36">
        <v>0</v>
      </c>
      <c r="DC274" s="26">
        <v>0</v>
      </c>
      <c r="DD274" s="26">
        <v>0</v>
      </c>
      <c r="DE274" s="27">
        <v>0</v>
      </c>
      <c r="DF274" s="36">
        <v>0</v>
      </c>
      <c r="DG274" s="26">
        <v>0</v>
      </c>
      <c r="DH274" s="26">
        <v>0</v>
      </c>
      <c r="DI274" s="27">
        <v>0</v>
      </c>
      <c r="DJ274" s="36">
        <v>0</v>
      </c>
      <c r="DK274" s="26">
        <v>0</v>
      </c>
      <c r="DL274" s="26">
        <v>0</v>
      </c>
      <c r="DM274" s="27">
        <v>0</v>
      </c>
      <c r="DN274" s="36">
        <v>0</v>
      </c>
      <c r="DO274" s="26">
        <v>0</v>
      </c>
      <c r="DP274" s="26">
        <v>0</v>
      </c>
      <c r="DQ274" s="27">
        <v>0</v>
      </c>
      <c r="DR274" s="36">
        <v>0</v>
      </c>
      <c r="DS274" s="26">
        <v>0</v>
      </c>
      <c r="DT274" s="26">
        <v>0</v>
      </c>
      <c r="DU274" s="27">
        <v>0</v>
      </c>
      <c r="DV274" s="36">
        <v>0</v>
      </c>
      <c r="DW274" s="26">
        <v>0</v>
      </c>
      <c r="DX274" s="26">
        <v>0</v>
      </c>
      <c r="DY274" s="27">
        <v>0</v>
      </c>
      <c r="DZ274" s="36">
        <v>0</v>
      </c>
      <c r="EA274" s="26">
        <v>0</v>
      </c>
      <c r="EB274" s="26">
        <v>0</v>
      </c>
      <c r="EC274" s="27">
        <v>0</v>
      </c>
      <c r="ED274" s="36">
        <v>1</v>
      </c>
      <c r="EE274" s="26">
        <v>252.08690476190475</v>
      </c>
      <c r="EF274" s="26">
        <v>252.08690476190475</v>
      </c>
      <c r="EG274" s="27">
        <v>20923.213095238094</v>
      </c>
      <c r="EH274" s="36">
        <v>12</v>
      </c>
      <c r="EI274" s="26">
        <v>3025.042857142857</v>
      </c>
      <c r="EJ274" s="26">
        <v>3277.1297619047618</v>
      </c>
      <c r="EK274" s="27">
        <v>17898.169999999998</v>
      </c>
      <c r="EL274" s="36" cm="1">
        <f t="array" ref="EL274">+_xlfn.IFS(YEAR($A274)&gt;YEAR(EL$6),0,YEAR(EL$6)=YEAR($A274),13-MONTH($A274),AND(EK274&lt;$L274,YEAR(EL$6)=YEAR($B274)),IF(MONTH($B274)&lt;EK274/$M274,MONTH($B274),EK274/$M274),EK274&lt;$L274,EK274/$M274,YEAR(EL$6)=YEAR($B274),MONTH($B274),AND(YEAR(EL$6)&gt;YEAR($B274),NOT(ISBLANK($B274))),0,YEAR(EL$6)&gt;YEAR($A274),12,EL$6&lt;$A274,0,YEAR(EH$6)=YEAR($B274),0)</f>
        <v>4</v>
      </c>
      <c r="EM274" s="26">
        <f t="shared" si="34"/>
        <v>1008.347619047619</v>
      </c>
      <c r="EN274" s="26">
        <f t="shared" si="35"/>
        <v>4285.4773809523813</v>
      </c>
      <c r="EO274" s="27">
        <f t="shared" si="36"/>
        <v>16889.82</v>
      </c>
      <c r="EP274" s="28">
        <f t="shared" si="37"/>
        <v>66.999989610536801</v>
      </c>
      <c r="EQ274" s="34">
        <f t="shared" si="38"/>
        <v>756.26071428571424</v>
      </c>
      <c r="ES274" s="21">
        <f>IFERROR(IF(VLOOKUP(D274,'DIV CHANGE'!A:D,3,FALSE)="", E274, VLOOKUP(D274,'DIV CHANGE'!A:D,3,FALSE)), E274)</f>
        <v>2</v>
      </c>
      <c r="ET274" s="21" t="str">
        <f t="shared" si="39"/>
        <v>SAME</v>
      </c>
      <c r="EU274" s="24">
        <v>45261</v>
      </c>
    </row>
    <row r="275" spans="1:151" ht="12.75">
      <c r="A275" s="29">
        <v>42137</v>
      </c>
      <c r="B275" s="24"/>
      <c r="C275" s="35">
        <v>175</v>
      </c>
      <c r="D275" s="21" t="s">
        <v>556</v>
      </c>
      <c r="E275" s="21">
        <v>1</v>
      </c>
      <c r="F275" s="21" t="s">
        <v>100</v>
      </c>
      <c r="G275" s="21" t="s">
        <v>557</v>
      </c>
      <c r="H275" s="55">
        <v>139100</v>
      </c>
      <c r="I275" s="22">
        <v>10</v>
      </c>
      <c r="J275" s="25">
        <v>50000</v>
      </c>
      <c r="K275" s="25">
        <v>0</v>
      </c>
      <c r="L275" s="25">
        <f t="shared" si="32"/>
        <v>8910</v>
      </c>
      <c r="M275" s="37">
        <f t="shared" si="33"/>
        <v>742.5</v>
      </c>
      <c r="N275" s="36">
        <v>0</v>
      </c>
      <c r="O275" s="26">
        <v>0</v>
      </c>
      <c r="P275" s="26">
        <v>0</v>
      </c>
      <c r="Q275" s="27">
        <v>0</v>
      </c>
      <c r="R275" s="36">
        <v>0</v>
      </c>
      <c r="S275" s="26">
        <v>0</v>
      </c>
      <c r="T275" s="26">
        <v>0</v>
      </c>
      <c r="U275" s="27">
        <v>0</v>
      </c>
      <c r="V275" s="36">
        <v>0</v>
      </c>
      <c r="W275" s="26">
        <v>0</v>
      </c>
      <c r="X275" s="26">
        <v>0</v>
      </c>
      <c r="Y275" s="27">
        <v>0</v>
      </c>
      <c r="Z275" s="36">
        <v>0</v>
      </c>
      <c r="AA275" s="26">
        <v>0</v>
      </c>
      <c r="AB275" s="26">
        <v>0</v>
      </c>
      <c r="AC275" s="27">
        <v>0</v>
      </c>
      <c r="AD275" s="36">
        <v>0</v>
      </c>
      <c r="AE275" s="26">
        <v>0</v>
      </c>
      <c r="AF275" s="26">
        <v>0</v>
      </c>
      <c r="AG275" s="27">
        <v>0</v>
      </c>
      <c r="AH275" s="36">
        <v>0</v>
      </c>
      <c r="AI275" s="26">
        <v>0</v>
      </c>
      <c r="AJ275" s="26">
        <v>0</v>
      </c>
      <c r="AK275" s="27">
        <v>0</v>
      </c>
      <c r="AL275" s="36">
        <v>0</v>
      </c>
      <c r="AM275" s="26">
        <v>0</v>
      </c>
      <c r="AN275" s="26">
        <v>0</v>
      </c>
      <c r="AO275" s="27">
        <v>0</v>
      </c>
      <c r="AP275" s="36">
        <v>0</v>
      </c>
      <c r="AQ275" s="26">
        <v>0</v>
      </c>
      <c r="AR275" s="26">
        <v>0</v>
      </c>
      <c r="AS275" s="27">
        <v>0</v>
      </c>
      <c r="AT275" s="36">
        <v>0</v>
      </c>
      <c r="AU275" s="26">
        <v>0</v>
      </c>
      <c r="AV275" s="26">
        <v>0</v>
      </c>
      <c r="AW275" s="27">
        <v>0</v>
      </c>
      <c r="AX275" s="36">
        <v>0</v>
      </c>
      <c r="AY275" s="26">
        <v>0</v>
      </c>
      <c r="AZ275" s="26">
        <v>0</v>
      </c>
      <c r="BA275" s="27">
        <v>0</v>
      </c>
      <c r="BB275" s="36">
        <v>0</v>
      </c>
      <c r="BC275" s="26">
        <v>0</v>
      </c>
      <c r="BD275" s="26">
        <v>0</v>
      </c>
      <c r="BE275" s="27">
        <v>0</v>
      </c>
      <c r="BF275" s="36">
        <v>0</v>
      </c>
      <c r="BG275" s="26">
        <v>0</v>
      </c>
      <c r="BH275" s="26">
        <v>0</v>
      </c>
      <c r="BI275" s="27">
        <v>0</v>
      </c>
      <c r="BJ275" s="36">
        <v>0</v>
      </c>
      <c r="BK275" s="26">
        <v>0</v>
      </c>
      <c r="BL275" s="26">
        <v>0</v>
      </c>
      <c r="BM275" s="27">
        <v>0</v>
      </c>
      <c r="BN275" s="36">
        <v>0</v>
      </c>
      <c r="BO275" s="26">
        <v>0</v>
      </c>
      <c r="BP275" s="26">
        <v>0</v>
      </c>
      <c r="BQ275" s="27">
        <v>0</v>
      </c>
      <c r="BR275" s="36">
        <v>0</v>
      </c>
      <c r="BS275" s="26">
        <v>0</v>
      </c>
      <c r="BT275" s="26">
        <v>0</v>
      </c>
      <c r="BU275" s="27">
        <v>0</v>
      </c>
      <c r="BV275" s="36">
        <v>0</v>
      </c>
      <c r="BW275" s="26">
        <v>0</v>
      </c>
      <c r="BX275" s="26">
        <v>0</v>
      </c>
      <c r="BY275" s="27">
        <v>0</v>
      </c>
      <c r="BZ275" s="36">
        <v>0</v>
      </c>
      <c r="CA275" s="26">
        <v>0</v>
      </c>
      <c r="CB275" s="26">
        <v>0</v>
      </c>
      <c r="CC275" s="27">
        <v>0</v>
      </c>
      <c r="CD275" s="36">
        <v>0</v>
      </c>
      <c r="CE275" s="26">
        <v>0</v>
      </c>
      <c r="CF275" s="26">
        <v>0</v>
      </c>
      <c r="CG275" s="27">
        <v>0</v>
      </c>
      <c r="CH275" s="36">
        <v>0</v>
      </c>
      <c r="CI275" s="26">
        <v>0</v>
      </c>
      <c r="CJ275" s="26">
        <v>0</v>
      </c>
      <c r="CK275" s="27">
        <v>0</v>
      </c>
      <c r="CL275" s="36">
        <v>0</v>
      </c>
      <c r="CM275" s="26">
        <v>0</v>
      </c>
      <c r="CN275" s="26">
        <v>0</v>
      </c>
      <c r="CO275" s="27">
        <v>0</v>
      </c>
      <c r="CP275" s="36">
        <v>0</v>
      </c>
      <c r="CQ275" s="26">
        <v>0</v>
      </c>
      <c r="CR275" s="26">
        <v>0</v>
      </c>
      <c r="CS275" s="27">
        <v>0</v>
      </c>
      <c r="CT275" s="36">
        <v>0</v>
      </c>
      <c r="CU275" s="26">
        <v>0</v>
      </c>
      <c r="CV275" s="26">
        <v>0</v>
      </c>
      <c r="CW275" s="27">
        <v>0</v>
      </c>
      <c r="CX275" s="36">
        <v>8</v>
      </c>
      <c r="CY275" s="26">
        <v>4606.666666666667</v>
      </c>
      <c r="CZ275" s="26">
        <v>4606.666666666667</v>
      </c>
      <c r="DA275" s="27">
        <v>64493.333333333336</v>
      </c>
      <c r="DB275" s="36">
        <v>12</v>
      </c>
      <c r="DC275" s="26">
        <v>6910</v>
      </c>
      <c r="DD275" s="26">
        <v>11516.666666666668</v>
      </c>
      <c r="DE275" s="27">
        <v>57583.333333333328</v>
      </c>
      <c r="DF275" s="36">
        <v>12</v>
      </c>
      <c r="DG275" s="26">
        <v>6910</v>
      </c>
      <c r="DH275" s="26">
        <v>18426.666666666668</v>
      </c>
      <c r="DI275" s="27">
        <v>50673.333333333328</v>
      </c>
      <c r="DJ275" s="36">
        <v>12</v>
      </c>
      <c r="DK275" s="26">
        <v>6910</v>
      </c>
      <c r="DL275" s="26">
        <v>25336.666666666668</v>
      </c>
      <c r="DM275" s="27">
        <v>43763.333333333328</v>
      </c>
      <c r="DN275" s="36">
        <v>12</v>
      </c>
      <c r="DO275" s="26">
        <v>6910</v>
      </c>
      <c r="DP275" s="26">
        <v>32246.666666666668</v>
      </c>
      <c r="DQ275" s="27">
        <v>36853.333333333328</v>
      </c>
      <c r="DR275" s="36">
        <v>12</v>
      </c>
      <c r="DS275" s="26">
        <v>6910</v>
      </c>
      <c r="DT275" s="26">
        <v>39156.666666666672</v>
      </c>
      <c r="DU275" s="27">
        <v>29943.333333333328</v>
      </c>
      <c r="DV275" s="36">
        <v>12</v>
      </c>
      <c r="DW275" s="26">
        <v>6910</v>
      </c>
      <c r="DX275" s="26">
        <v>46066.666666666672</v>
      </c>
      <c r="DY275" s="27">
        <v>23033.333333333328</v>
      </c>
      <c r="DZ275" s="36">
        <v>12</v>
      </c>
      <c r="EA275" s="26">
        <v>6910</v>
      </c>
      <c r="EB275" s="26">
        <v>52976.666666666672</v>
      </c>
      <c r="EC275" s="27">
        <v>16123.333333333328</v>
      </c>
      <c r="ED275" s="36">
        <v>12</v>
      </c>
      <c r="EE275" s="26">
        <v>0</v>
      </c>
      <c r="EF275" s="26">
        <v>69100</v>
      </c>
      <c r="EG275" s="27">
        <v>0</v>
      </c>
      <c r="EH275" s="36">
        <v>0</v>
      </c>
      <c r="EI275" s="26">
        <v>20000</v>
      </c>
      <c r="EJ275" s="26">
        <v>89100</v>
      </c>
      <c r="EK275" s="27">
        <v>0</v>
      </c>
      <c r="EL275" s="36" cm="1">
        <f t="array" ref="EL275">+_xlfn.IFS(YEAR($A275)&gt;YEAR(EL$6),0,YEAR(EL$6)=YEAR($A275),13-MONTH($A275),AND(EK275&lt;$L275,YEAR(EL$6)=YEAR($B275)),IF(MONTH($B275)&lt;EK275/$M275,MONTH($B275),EK275/$M275),EK275&lt;$L275,EK275/$M275,YEAR(EL$6)=YEAR($B275),MONTH($B275),AND(YEAR(EL$6)&gt;YEAR($B275),NOT(ISBLANK($B275))),0,YEAR(EL$6)&gt;YEAR($A275),12,EL$6&lt;$A275,0,YEAR(EH$6)=YEAR($B275),0)</f>
        <v>0</v>
      </c>
      <c r="EM275" s="26">
        <f t="shared" si="34"/>
        <v>0</v>
      </c>
      <c r="EN275" s="26">
        <f t="shared" si="35"/>
        <v>89100</v>
      </c>
      <c r="EO275" s="27">
        <f t="shared" si="36"/>
        <v>0</v>
      </c>
      <c r="EP275" s="28">
        <f t="shared" si="37"/>
        <v>0</v>
      </c>
      <c r="EQ275" s="34">
        <f t="shared" si="38"/>
        <v>0</v>
      </c>
      <c r="ES275" s="21">
        <f>IFERROR(IF(VLOOKUP(D275,'DIV CHANGE'!A:D,3,FALSE)="", E275, VLOOKUP(D275,'DIV CHANGE'!A:D,3,FALSE)), E275)</f>
        <v>1</v>
      </c>
      <c r="ET275" s="21" t="str">
        <f t="shared" si="39"/>
        <v>SAME</v>
      </c>
      <c r="EU275" s="24">
        <v>42137</v>
      </c>
    </row>
    <row r="276" spans="1:151" ht="12.75">
      <c r="A276" s="29">
        <v>42370</v>
      </c>
      <c r="B276" s="24">
        <v>45666</v>
      </c>
      <c r="C276" s="35">
        <v>198</v>
      </c>
      <c r="D276" s="216" t="s">
        <v>558</v>
      </c>
      <c r="E276" s="21">
        <v>1</v>
      </c>
      <c r="F276" s="21" t="s">
        <v>100</v>
      </c>
      <c r="G276" s="21" t="s">
        <v>559</v>
      </c>
      <c r="H276" s="55">
        <v>48551.25</v>
      </c>
      <c r="I276" s="22">
        <v>7</v>
      </c>
      <c r="J276" s="25">
        <v>15000</v>
      </c>
      <c r="K276" s="25">
        <v>0</v>
      </c>
      <c r="L276" s="25">
        <f t="shared" si="32"/>
        <v>4793.0357142857147</v>
      </c>
      <c r="M276" s="37">
        <f t="shared" si="33"/>
        <v>399.41964285714289</v>
      </c>
      <c r="N276" s="36">
        <v>0</v>
      </c>
      <c r="O276" s="26">
        <v>0</v>
      </c>
      <c r="P276" s="26">
        <v>0</v>
      </c>
      <c r="Q276" s="27">
        <v>0</v>
      </c>
      <c r="R276" s="36">
        <v>0</v>
      </c>
      <c r="S276" s="26">
        <v>0</v>
      </c>
      <c r="T276" s="26">
        <v>0</v>
      </c>
      <c r="U276" s="27">
        <v>0</v>
      </c>
      <c r="V276" s="36">
        <v>0</v>
      </c>
      <c r="W276" s="26">
        <v>0</v>
      </c>
      <c r="X276" s="26">
        <v>0</v>
      </c>
      <c r="Y276" s="27">
        <v>0</v>
      </c>
      <c r="Z276" s="36">
        <v>0</v>
      </c>
      <c r="AA276" s="26">
        <v>0</v>
      </c>
      <c r="AB276" s="26">
        <v>0</v>
      </c>
      <c r="AC276" s="27">
        <v>0</v>
      </c>
      <c r="AD276" s="36">
        <v>0</v>
      </c>
      <c r="AE276" s="26">
        <v>0</v>
      </c>
      <c r="AF276" s="26">
        <v>0</v>
      </c>
      <c r="AG276" s="27">
        <v>0</v>
      </c>
      <c r="AH276" s="36">
        <v>0</v>
      </c>
      <c r="AI276" s="26">
        <v>0</v>
      </c>
      <c r="AJ276" s="26">
        <v>0</v>
      </c>
      <c r="AK276" s="27">
        <v>0</v>
      </c>
      <c r="AL276" s="36">
        <v>0</v>
      </c>
      <c r="AM276" s="26">
        <v>0</v>
      </c>
      <c r="AN276" s="26">
        <v>0</v>
      </c>
      <c r="AO276" s="27">
        <v>0</v>
      </c>
      <c r="AP276" s="36">
        <v>0</v>
      </c>
      <c r="AQ276" s="26">
        <v>0</v>
      </c>
      <c r="AR276" s="26">
        <v>0</v>
      </c>
      <c r="AS276" s="27">
        <v>0</v>
      </c>
      <c r="AT276" s="36">
        <v>0</v>
      </c>
      <c r="AU276" s="26">
        <v>0</v>
      </c>
      <c r="AV276" s="26">
        <v>0</v>
      </c>
      <c r="AW276" s="27">
        <v>0</v>
      </c>
      <c r="AX276" s="36">
        <v>0</v>
      </c>
      <c r="AY276" s="26">
        <v>0</v>
      </c>
      <c r="AZ276" s="26">
        <v>0</v>
      </c>
      <c r="BA276" s="27">
        <v>0</v>
      </c>
      <c r="BB276" s="36">
        <v>0</v>
      </c>
      <c r="BC276" s="26">
        <v>0</v>
      </c>
      <c r="BD276" s="26">
        <v>0</v>
      </c>
      <c r="BE276" s="27">
        <v>0</v>
      </c>
      <c r="BF276" s="36">
        <v>0</v>
      </c>
      <c r="BG276" s="26">
        <v>0</v>
      </c>
      <c r="BH276" s="26">
        <v>0</v>
      </c>
      <c r="BI276" s="27">
        <v>0</v>
      </c>
      <c r="BJ276" s="36">
        <v>0</v>
      </c>
      <c r="BK276" s="26">
        <v>0</v>
      </c>
      <c r="BL276" s="26">
        <v>0</v>
      </c>
      <c r="BM276" s="27">
        <v>0</v>
      </c>
      <c r="BN276" s="36">
        <v>0</v>
      </c>
      <c r="BO276" s="26">
        <v>0</v>
      </c>
      <c r="BP276" s="26">
        <v>0</v>
      </c>
      <c r="BQ276" s="27">
        <v>0</v>
      </c>
      <c r="BR276" s="36">
        <v>0</v>
      </c>
      <c r="BS276" s="26">
        <v>0</v>
      </c>
      <c r="BT276" s="26">
        <v>0</v>
      </c>
      <c r="BU276" s="27">
        <v>0</v>
      </c>
      <c r="BV276" s="36">
        <v>0</v>
      </c>
      <c r="BW276" s="26">
        <v>0</v>
      </c>
      <c r="BX276" s="26">
        <v>0</v>
      </c>
      <c r="BY276" s="27">
        <v>0</v>
      </c>
      <c r="BZ276" s="36">
        <v>0</v>
      </c>
      <c r="CA276" s="26">
        <v>0</v>
      </c>
      <c r="CB276" s="26">
        <v>0</v>
      </c>
      <c r="CC276" s="27">
        <v>0</v>
      </c>
      <c r="CD276" s="36">
        <v>0</v>
      </c>
      <c r="CE276" s="26">
        <v>0</v>
      </c>
      <c r="CF276" s="26">
        <v>0</v>
      </c>
      <c r="CG276" s="27">
        <v>0</v>
      </c>
      <c r="CH276" s="36">
        <v>0</v>
      </c>
      <c r="CI276" s="26">
        <v>0</v>
      </c>
      <c r="CJ276" s="26">
        <v>0</v>
      </c>
      <c r="CK276" s="27">
        <v>0</v>
      </c>
      <c r="CL276" s="36">
        <v>0</v>
      </c>
      <c r="CM276" s="26">
        <v>0</v>
      </c>
      <c r="CN276" s="26">
        <v>0</v>
      </c>
      <c r="CO276" s="27">
        <v>0</v>
      </c>
      <c r="CP276" s="36">
        <v>0</v>
      </c>
      <c r="CQ276" s="26">
        <v>0</v>
      </c>
      <c r="CR276" s="26">
        <v>0</v>
      </c>
      <c r="CS276" s="27">
        <v>0</v>
      </c>
      <c r="CT276" s="36">
        <v>0</v>
      </c>
      <c r="CU276" s="26">
        <v>0</v>
      </c>
      <c r="CV276" s="26">
        <v>0</v>
      </c>
      <c r="CW276" s="27">
        <v>0</v>
      </c>
      <c r="CX276" s="36">
        <v>0</v>
      </c>
      <c r="CY276" s="26">
        <v>0</v>
      </c>
      <c r="CZ276" s="26">
        <v>0</v>
      </c>
      <c r="DA276" s="27">
        <v>0</v>
      </c>
      <c r="DB276" s="36">
        <v>12</v>
      </c>
      <c r="DC276" s="26">
        <v>4793.0357142857147</v>
      </c>
      <c r="DD276" s="26">
        <v>4793.0357142857147</v>
      </c>
      <c r="DE276" s="27">
        <v>28758.214285714286</v>
      </c>
      <c r="DF276" s="36">
        <v>12</v>
      </c>
      <c r="DG276" s="26">
        <v>4793.0357142857147</v>
      </c>
      <c r="DH276" s="26">
        <v>9586.0714285714294</v>
      </c>
      <c r="DI276" s="27">
        <v>23965.178571428572</v>
      </c>
      <c r="DJ276" s="36">
        <v>12</v>
      </c>
      <c r="DK276" s="26">
        <v>4793.0357142857147</v>
      </c>
      <c r="DL276" s="26">
        <v>14379.107142857145</v>
      </c>
      <c r="DM276" s="27">
        <v>19172.142857142855</v>
      </c>
      <c r="DN276" s="36">
        <v>12</v>
      </c>
      <c r="DO276" s="26">
        <v>4793.0357142857147</v>
      </c>
      <c r="DP276" s="26">
        <v>19172.142857142859</v>
      </c>
      <c r="DQ276" s="27">
        <v>14379.107142857141</v>
      </c>
      <c r="DR276" s="36">
        <v>12</v>
      </c>
      <c r="DS276" s="26">
        <v>4793.0357142857147</v>
      </c>
      <c r="DT276" s="26">
        <v>23965.178571428572</v>
      </c>
      <c r="DU276" s="27">
        <v>9586.0714285714275</v>
      </c>
      <c r="DV276" s="36">
        <v>12</v>
      </c>
      <c r="DW276" s="26">
        <v>4793.0357142857147</v>
      </c>
      <c r="DX276" s="26">
        <v>28758.214285714286</v>
      </c>
      <c r="DY276" s="27">
        <v>4793.0357142857138</v>
      </c>
      <c r="DZ276" s="36">
        <v>12</v>
      </c>
      <c r="EA276" s="26">
        <v>4793.0357142857147</v>
      </c>
      <c r="EB276" s="26">
        <v>33551.25</v>
      </c>
      <c r="EC276" s="27">
        <v>0</v>
      </c>
      <c r="ED276" s="36">
        <v>0</v>
      </c>
      <c r="EE276" s="26">
        <v>0</v>
      </c>
      <c r="EF276" s="26">
        <v>33551.25</v>
      </c>
      <c r="EG276" s="27">
        <v>0</v>
      </c>
      <c r="EH276" s="36">
        <v>0</v>
      </c>
      <c r="EI276" s="26">
        <v>0</v>
      </c>
      <c r="EJ276" s="26">
        <v>33551.25</v>
      </c>
      <c r="EK276" s="27">
        <v>0</v>
      </c>
      <c r="EL276" s="36" cm="1">
        <f t="array" ref="EL276">+_xlfn.IFS(YEAR($A276)&gt;YEAR(EL$6),0,YEAR(EL$6)=YEAR($A276),13-MONTH($A276),AND(EK276&lt;$L276,YEAR(EL$6)=YEAR($B276)),IF(MONTH($B276)&lt;EK276/$M276,MONTH($B276),EK276/$M276),EK276&lt;$L276,EK276/$M276,YEAR(EL$6)=YEAR($B276),MONTH($B276),AND(YEAR(EL$6)&gt;YEAR($B276),NOT(ISBLANK($B276))),0,YEAR(EL$6)&gt;YEAR($A276),12,EL$6&lt;$A276,0,YEAR(EH$6)=YEAR($B276),0)</f>
        <v>0</v>
      </c>
      <c r="EM276" s="26">
        <f t="shared" si="34"/>
        <v>0</v>
      </c>
      <c r="EN276" s="26">
        <f t="shared" si="35"/>
        <v>33551.25</v>
      </c>
      <c r="EO276" s="27">
        <f t="shared" si="36"/>
        <v>0</v>
      </c>
      <c r="EP276" s="28">
        <f t="shared" si="37"/>
        <v>0</v>
      </c>
      <c r="EQ276" s="34">
        <f t="shared" si="38"/>
        <v>0</v>
      </c>
      <c r="ES276" s="21">
        <f>IFERROR(IF(VLOOKUP(D276,'DIV CHANGE'!A:D,3,FALSE)="", E276, VLOOKUP(D276,'DIV CHANGE'!A:D,3,FALSE)), E276)</f>
        <v>1</v>
      </c>
      <c r="ET276" s="21" t="str">
        <f t="shared" si="39"/>
        <v>SAME</v>
      </c>
      <c r="EU276" s="24">
        <v>42370</v>
      </c>
    </row>
    <row r="277" spans="1:151" ht="12.75">
      <c r="A277" s="29">
        <v>45273</v>
      </c>
      <c r="B277" s="29">
        <v>45666</v>
      </c>
      <c r="C277" s="35">
        <v>901</v>
      </c>
      <c r="D277" s="216" t="s">
        <v>560</v>
      </c>
      <c r="E277" s="21">
        <v>1</v>
      </c>
      <c r="F277" s="21" t="s">
        <v>100</v>
      </c>
      <c r="G277" s="21" t="s">
        <v>561</v>
      </c>
      <c r="H277" s="55">
        <v>9582.41</v>
      </c>
      <c r="I277" s="22">
        <v>5</v>
      </c>
      <c r="J277" s="25">
        <v>0</v>
      </c>
      <c r="K277" s="25">
        <v>0</v>
      </c>
      <c r="L277" s="25">
        <f t="shared" si="32"/>
        <v>1916.482</v>
      </c>
      <c r="M277" s="37">
        <f t="shared" si="33"/>
        <v>159.70683333333332</v>
      </c>
      <c r="N277" s="36">
        <v>0</v>
      </c>
      <c r="O277" s="26">
        <v>0</v>
      </c>
      <c r="P277" s="26">
        <v>0</v>
      </c>
      <c r="Q277" s="27">
        <v>0</v>
      </c>
      <c r="R277" s="36">
        <v>0</v>
      </c>
      <c r="S277" s="26">
        <v>0</v>
      </c>
      <c r="T277" s="26">
        <v>0</v>
      </c>
      <c r="U277" s="27">
        <v>0</v>
      </c>
      <c r="V277" s="36">
        <v>0</v>
      </c>
      <c r="W277" s="26">
        <v>0</v>
      </c>
      <c r="X277" s="26">
        <v>0</v>
      </c>
      <c r="Y277" s="27">
        <v>0</v>
      </c>
      <c r="Z277" s="36">
        <v>0</v>
      </c>
      <c r="AA277" s="26">
        <v>0</v>
      </c>
      <c r="AB277" s="26">
        <v>0</v>
      </c>
      <c r="AC277" s="27">
        <v>0</v>
      </c>
      <c r="AD277" s="36">
        <v>0</v>
      </c>
      <c r="AE277" s="26">
        <v>0</v>
      </c>
      <c r="AF277" s="26">
        <v>0</v>
      </c>
      <c r="AG277" s="27">
        <v>0</v>
      </c>
      <c r="AH277" s="36">
        <v>0</v>
      </c>
      <c r="AI277" s="26">
        <v>0</v>
      </c>
      <c r="AJ277" s="26">
        <v>0</v>
      </c>
      <c r="AK277" s="27">
        <v>0</v>
      </c>
      <c r="AL277" s="36">
        <v>0</v>
      </c>
      <c r="AM277" s="26">
        <v>0</v>
      </c>
      <c r="AN277" s="26">
        <v>0</v>
      </c>
      <c r="AO277" s="27">
        <v>0</v>
      </c>
      <c r="AP277" s="36">
        <v>0</v>
      </c>
      <c r="AQ277" s="26">
        <v>0</v>
      </c>
      <c r="AR277" s="26">
        <v>0</v>
      </c>
      <c r="AS277" s="27">
        <v>0</v>
      </c>
      <c r="AT277" s="36">
        <v>0</v>
      </c>
      <c r="AU277" s="26">
        <v>0</v>
      </c>
      <c r="AV277" s="26">
        <v>0</v>
      </c>
      <c r="AW277" s="27">
        <v>0</v>
      </c>
      <c r="AX277" s="36">
        <v>0</v>
      </c>
      <c r="AY277" s="26">
        <v>0</v>
      </c>
      <c r="AZ277" s="26">
        <v>0</v>
      </c>
      <c r="BA277" s="27">
        <v>0</v>
      </c>
      <c r="BB277" s="36">
        <v>0</v>
      </c>
      <c r="BC277" s="26">
        <v>0</v>
      </c>
      <c r="BD277" s="26">
        <v>0</v>
      </c>
      <c r="BE277" s="27">
        <v>0</v>
      </c>
      <c r="BF277" s="36">
        <v>0</v>
      </c>
      <c r="BG277" s="26">
        <v>0</v>
      </c>
      <c r="BH277" s="26">
        <v>0</v>
      </c>
      <c r="BI277" s="27">
        <v>0</v>
      </c>
      <c r="BJ277" s="36">
        <v>0</v>
      </c>
      <c r="BK277" s="26">
        <v>0</v>
      </c>
      <c r="BL277" s="26">
        <v>0</v>
      </c>
      <c r="BM277" s="27">
        <v>0</v>
      </c>
      <c r="BN277" s="36">
        <v>0</v>
      </c>
      <c r="BO277" s="26">
        <v>0</v>
      </c>
      <c r="BP277" s="26">
        <v>0</v>
      </c>
      <c r="BQ277" s="27">
        <v>0</v>
      </c>
      <c r="BR277" s="36">
        <v>0</v>
      </c>
      <c r="BS277" s="26">
        <v>0</v>
      </c>
      <c r="BT277" s="26">
        <v>0</v>
      </c>
      <c r="BU277" s="27">
        <v>0</v>
      </c>
      <c r="BV277" s="36">
        <v>0</v>
      </c>
      <c r="BW277" s="26">
        <v>0</v>
      </c>
      <c r="BX277" s="26">
        <v>0</v>
      </c>
      <c r="BY277" s="27">
        <v>0</v>
      </c>
      <c r="BZ277" s="36">
        <v>0</v>
      </c>
      <c r="CA277" s="26">
        <v>0</v>
      </c>
      <c r="CB277" s="26">
        <v>0</v>
      </c>
      <c r="CC277" s="27">
        <v>0</v>
      </c>
      <c r="CD277" s="36">
        <v>0</v>
      </c>
      <c r="CE277" s="26">
        <v>0</v>
      </c>
      <c r="CF277" s="26">
        <v>0</v>
      </c>
      <c r="CG277" s="27">
        <v>0</v>
      </c>
      <c r="CH277" s="36">
        <v>0</v>
      </c>
      <c r="CI277" s="26">
        <v>0</v>
      </c>
      <c r="CJ277" s="26">
        <v>0</v>
      </c>
      <c r="CK277" s="27">
        <v>0</v>
      </c>
      <c r="CL277" s="36">
        <v>0</v>
      </c>
      <c r="CM277" s="26">
        <v>0</v>
      </c>
      <c r="CN277" s="26">
        <v>0</v>
      </c>
      <c r="CO277" s="27">
        <v>0</v>
      </c>
      <c r="CP277" s="36">
        <v>0</v>
      </c>
      <c r="CQ277" s="26">
        <v>0</v>
      </c>
      <c r="CR277" s="26">
        <v>0</v>
      </c>
      <c r="CS277" s="27">
        <v>0</v>
      </c>
      <c r="CT277" s="36">
        <v>0</v>
      </c>
      <c r="CU277" s="26">
        <v>0</v>
      </c>
      <c r="CV277" s="26">
        <v>0</v>
      </c>
      <c r="CW277" s="27">
        <v>0</v>
      </c>
      <c r="CX277" s="36">
        <v>0</v>
      </c>
      <c r="CY277" s="26">
        <v>0</v>
      </c>
      <c r="CZ277" s="26">
        <v>0</v>
      </c>
      <c r="DA277" s="27">
        <v>0</v>
      </c>
      <c r="DB277" s="36">
        <v>0</v>
      </c>
      <c r="DC277" s="26">
        <v>0</v>
      </c>
      <c r="DD277" s="26">
        <v>0</v>
      </c>
      <c r="DE277" s="27">
        <v>0</v>
      </c>
      <c r="DF277" s="36">
        <v>0</v>
      </c>
      <c r="DG277" s="26">
        <v>0</v>
      </c>
      <c r="DH277" s="26">
        <v>0</v>
      </c>
      <c r="DI277" s="27">
        <v>0</v>
      </c>
      <c r="DJ277" s="36">
        <v>0</v>
      </c>
      <c r="DK277" s="26">
        <v>0</v>
      </c>
      <c r="DL277" s="26">
        <v>0</v>
      </c>
      <c r="DM277" s="27">
        <v>0</v>
      </c>
      <c r="DN277" s="36">
        <v>0</v>
      </c>
      <c r="DO277" s="26">
        <v>0</v>
      </c>
      <c r="DP277" s="26">
        <v>0</v>
      </c>
      <c r="DQ277" s="27">
        <v>0</v>
      </c>
      <c r="DR277" s="36">
        <v>0</v>
      </c>
      <c r="DS277" s="26">
        <v>0</v>
      </c>
      <c r="DT277" s="26">
        <v>0</v>
      </c>
      <c r="DU277" s="27">
        <v>0</v>
      </c>
      <c r="DV277" s="36">
        <v>0</v>
      </c>
      <c r="DW277" s="26">
        <v>0</v>
      </c>
      <c r="DX277" s="26">
        <v>0</v>
      </c>
      <c r="DY277" s="27">
        <v>0</v>
      </c>
      <c r="DZ277" s="36">
        <v>0</v>
      </c>
      <c r="EA277" s="26">
        <v>0</v>
      </c>
      <c r="EB277" s="26">
        <v>0</v>
      </c>
      <c r="EC277" s="27">
        <v>0</v>
      </c>
      <c r="ED277" s="36">
        <v>1</v>
      </c>
      <c r="EE277" s="26">
        <v>159.70683333333332</v>
      </c>
      <c r="EF277" s="26">
        <v>159.70683333333332</v>
      </c>
      <c r="EG277" s="27">
        <v>9422.7031666666662</v>
      </c>
      <c r="EH277" s="36">
        <v>12</v>
      </c>
      <c r="EI277" s="26">
        <v>1916.482</v>
      </c>
      <c r="EJ277" s="26">
        <v>2076.1888333333332</v>
      </c>
      <c r="EK277" s="27">
        <v>7506.22</v>
      </c>
      <c r="EL277" s="36" cm="1">
        <f t="array" ref="EL277">+_xlfn.IFS(YEAR($A277)&gt;YEAR(EL$6),0,YEAR(EL$6)=YEAR($A277),13-MONTH($A277),AND(EK277&lt;$L277,YEAR(EL$6)=YEAR($B277)),IF(MONTH($B277)&lt;EK277/$M277,MONTH($B277),EK277/$M277),EK277&lt;$L277,EK277/$M277,YEAR(EL$6)=YEAR($B277),MONTH($B277),AND(YEAR(EL$6)&gt;YEAR($B277),NOT(ISBLANK($B277))),0,YEAR(EL$6)&gt;YEAR($A277),12,EL$6&lt;$A277,0,YEAR(EH$6)=YEAR($B277),0)</f>
        <v>1</v>
      </c>
      <c r="EM277" s="26">
        <f t="shared" si="34"/>
        <v>159.70683333333332</v>
      </c>
      <c r="EN277" s="26">
        <f t="shared" si="35"/>
        <v>2235.8956666666663</v>
      </c>
      <c r="EO277" s="27">
        <f t="shared" si="36"/>
        <v>7346.51</v>
      </c>
      <c r="EP277" s="28">
        <f t="shared" si="37"/>
        <v>45.999972866951012</v>
      </c>
      <c r="EQ277" s="34">
        <f t="shared" si="38"/>
        <v>159.70683333333332</v>
      </c>
      <c r="ES277" s="21">
        <f>IFERROR(IF(VLOOKUP(D277,'DIV CHANGE'!A:D,3,FALSE)="", E277, VLOOKUP(D277,'DIV CHANGE'!A:D,3,FALSE)), E277)</f>
        <v>1</v>
      </c>
      <c r="ET277" s="21" t="str">
        <f t="shared" si="39"/>
        <v>SAME</v>
      </c>
      <c r="EU277" s="29">
        <v>45273</v>
      </c>
    </row>
    <row r="278" spans="1:151" ht="12.75">
      <c r="A278" s="29">
        <v>42529</v>
      </c>
      <c r="B278" s="24"/>
      <c r="C278" s="35">
        <v>206</v>
      </c>
      <c r="D278" s="21" t="s">
        <v>562</v>
      </c>
      <c r="E278" s="21">
        <v>1</v>
      </c>
      <c r="F278" s="21" t="s">
        <v>100</v>
      </c>
      <c r="G278" s="21" t="s">
        <v>563</v>
      </c>
      <c r="H278" s="55">
        <v>67410</v>
      </c>
      <c r="I278" s="22">
        <v>7</v>
      </c>
      <c r="J278" s="25">
        <v>25000</v>
      </c>
      <c r="K278" s="25">
        <v>0</v>
      </c>
      <c r="L278" s="25">
        <f t="shared" si="32"/>
        <v>6058.5714285714284</v>
      </c>
      <c r="M278" s="37">
        <f t="shared" si="33"/>
        <v>504.88095238095235</v>
      </c>
      <c r="N278" s="36">
        <v>0</v>
      </c>
      <c r="O278" s="26">
        <v>0</v>
      </c>
      <c r="P278" s="26">
        <v>0</v>
      </c>
      <c r="Q278" s="27">
        <v>0</v>
      </c>
      <c r="R278" s="36">
        <v>0</v>
      </c>
      <c r="S278" s="26">
        <v>0</v>
      </c>
      <c r="T278" s="26">
        <v>0</v>
      </c>
      <c r="U278" s="27">
        <v>0</v>
      </c>
      <c r="V278" s="36">
        <v>0</v>
      </c>
      <c r="W278" s="26">
        <v>0</v>
      </c>
      <c r="X278" s="26">
        <v>0</v>
      </c>
      <c r="Y278" s="27">
        <v>0</v>
      </c>
      <c r="Z278" s="36">
        <v>0</v>
      </c>
      <c r="AA278" s="26">
        <v>0</v>
      </c>
      <c r="AB278" s="26">
        <v>0</v>
      </c>
      <c r="AC278" s="27">
        <v>0</v>
      </c>
      <c r="AD278" s="36">
        <v>0</v>
      </c>
      <c r="AE278" s="26">
        <v>0</v>
      </c>
      <c r="AF278" s="26">
        <v>0</v>
      </c>
      <c r="AG278" s="27">
        <v>0</v>
      </c>
      <c r="AH278" s="36">
        <v>0</v>
      </c>
      <c r="AI278" s="26">
        <v>0</v>
      </c>
      <c r="AJ278" s="26">
        <v>0</v>
      </c>
      <c r="AK278" s="27">
        <v>0</v>
      </c>
      <c r="AL278" s="36">
        <v>0</v>
      </c>
      <c r="AM278" s="26">
        <v>0</v>
      </c>
      <c r="AN278" s="26">
        <v>0</v>
      </c>
      <c r="AO278" s="27">
        <v>0</v>
      </c>
      <c r="AP278" s="36">
        <v>0</v>
      </c>
      <c r="AQ278" s="26">
        <v>0</v>
      </c>
      <c r="AR278" s="26">
        <v>0</v>
      </c>
      <c r="AS278" s="27">
        <v>0</v>
      </c>
      <c r="AT278" s="36">
        <v>0</v>
      </c>
      <c r="AU278" s="26">
        <v>0</v>
      </c>
      <c r="AV278" s="26">
        <v>0</v>
      </c>
      <c r="AW278" s="27">
        <v>0</v>
      </c>
      <c r="AX278" s="36">
        <v>0</v>
      </c>
      <c r="AY278" s="26">
        <v>0</v>
      </c>
      <c r="AZ278" s="26">
        <v>0</v>
      </c>
      <c r="BA278" s="27">
        <v>0</v>
      </c>
      <c r="BB278" s="36">
        <v>0</v>
      </c>
      <c r="BC278" s="26">
        <v>0</v>
      </c>
      <c r="BD278" s="26">
        <v>0</v>
      </c>
      <c r="BE278" s="27">
        <v>0</v>
      </c>
      <c r="BF278" s="36">
        <v>0</v>
      </c>
      <c r="BG278" s="26">
        <v>0</v>
      </c>
      <c r="BH278" s="26">
        <v>0</v>
      </c>
      <c r="BI278" s="27">
        <v>0</v>
      </c>
      <c r="BJ278" s="36">
        <v>0</v>
      </c>
      <c r="BK278" s="26">
        <v>0</v>
      </c>
      <c r="BL278" s="26">
        <v>0</v>
      </c>
      <c r="BM278" s="27">
        <v>0</v>
      </c>
      <c r="BN278" s="36">
        <v>0</v>
      </c>
      <c r="BO278" s="26">
        <v>0</v>
      </c>
      <c r="BP278" s="26">
        <v>0</v>
      </c>
      <c r="BQ278" s="27">
        <v>0</v>
      </c>
      <c r="BR278" s="36">
        <v>0</v>
      </c>
      <c r="BS278" s="26">
        <v>0</v>
      </c>
      <c r="BT278" s="26">
        <v>0</v>
      </c>
      <c r="BU278" s="27">
        <v>0</v>
      </c>
      <c r="BV278" s="36">
        <v>0</v>
      </c>
      <c r="BW278" s="26">
        <v>0</v>
      </c>
      <c r="BX278" s="26">
        <v>0</v>
      </c>
      <c r="BY278" s="27">
        <v>0</v>
      </c>
      <c r="BZ278" s="36">
        <v>0</v>
      </c>
      <c r="CA278" s="26">
        <v>0</v>
      </c>
      <c r="CB278" s="26">
        <v>0</v>
      </c>
      <c r="CC278" s="27">
        <v>0</v>
      </c>
      <c r="CD278" s="36">
        <v>0</v>
      </c>
      <c r="CE278" s="26">
        <v>0</v>
      </c>
      <c r="CF278" s="26">
        <v>0</v>
      </c>
      <c r="CG278" s="27">
        <v>0</v>
      </c>
      <c r="CH278" s="36">
        <v>0</v>
      </c>
      <c r="CI278" s="26">
        <v>0</v>
      </c>
      <c r="CJ278" s="26">
        <v>0</v>
      </c>
      <c r="CK278" s="27">
        <v>0</v>
      </c>
      <c r="CL278" s="36">
        <v>0</v>
      </c>
      <c r="CM278" s="26">
        <v>0</v>
      </c>
      <c r="CN278" s="26">
        <v>0</v>
      </c>
      <c r="CO278" s="27">
        <v>0</v>
      </c>
      <c r="CP278" s="36">
        <v>0</v>
      </c>
      <c r="CQ278" s="26">
        <v>0</v>
      </c>
      <c r="CR278" s="26">
        <v>0</v>
      </c>
      <c r="CS278" s="27">
        <v>0</v>
      </c>
      <c r="CT278" s="36">
        <v>0</v>
      </c>
      <c r="CU278" s="26">
        <v>0</v>
      </c>
      <c r="CV278" s="26">
        <v>0</v>
      </c>
      <c r="CW278" s="27">
        <v>0</v>
      </c>
      <c r="CX278" s="36">
        <v>0</v>
      </c>
      <c r="CY278" s="26">
        <v>0</v>
      </c>
      <c r="CZ278" s="26">
        <v>0</v>
      </c>
      <c r="DA278" s="27">
        <v>0</v>
      </c>
      <c r="DB278" s="36">
        <v>7</v>
      </c>
      <c r="DC278" s="26">
        <v>3534.1666666666665</v>
      </c>
      <c r="DD278" s="26">
        <v>3534.1666666666665</v>
      </c>
      <c r="DE278" s="27">
        <v>38875.833333333336</v>
      </c>
      <c r="DF278" s="36">
        <v>12</v>
      </c>
      <c r="DG278" s="26">
        <v>6058.5714285714284</v>
      </c>
      <c r="DH278" s="26">
        <v>9592.7380952380954</v>
      </c>
      <c r="DI278" s="27">
        <v>32817.261904761908</v>
      </c>
      <c r="DJ278" s="36">
        <v>12</v>
      </c>
      <c r="DK278" s="26">
        <v>6058.5714285714284</v>
      </c>
      <c r="DL278" s="26">
        <v>15651.309523809523</v>
      </c>
      <c r="DM278" s="27">
        <v>26758.690476190477</v>
      </c>
      <c r="DN278" s="36">
        <v>12</v>
      </c>
      <c r="DO278" s="26">
        <v>6058.5714285714284</v>
      </c>
      <c r="DP278" s="26">
        <v>21709.88095238095</v>
      </c>
      <c r="DQ278" s="27">
        <v>20700.11904761905</v>
      </c>
      <c r="DR278" s="36">
        <v>12</v>
      </c>
      <c r="DS278" s="26">
        <v>6058.5714285714284</v>
      </c>
      <c r="DT278" s="26">
        <v>27768.452380952378</v>
      </c>
      <c r="DU278" s="27">
        <v>14641.547619047622</v>
      </c>
      <c r="DV278" s="36">
        <v>12</v>
      </c>
      <c r="DW278" s="26">
        <v>6058.5714285714284</v>
      </c>
      <c r="DX278" s="26">
        <v>33827.023809523809</v>
      </c>
      <c r="DY278" s="27">
        <v>8582.9761904761908</v>
      </c>
      <c r="DZ278" s="36">
        <v>12</v>
      </c>
      <c r="EA278" s="26">
        <v>6058.5714285714284</v>
      </c>
      <c r="EB278" s="26">
        <v>39885.595238095237</v>
      </c>
      <c r="EC278" s="27">
        <v>2524.4047619047633</v>
      </c>
      <c r="ED278" s="36">
        <v>5.0000000000000027</v>
      </c>
      <c r="EE278" s="26">
        <v>0</v>
      </c>
      <c r="EF278" s="26">
        <v>42410</v>
      </c>
      <c r="EG278" s="27">
        <v>0</v>
      </c>
      <c r="EH278" s="36">
        <v>0</v>
      </c>
      <c r="EI278" s="26">
        <v>0</v>
      </c>
      <c r="EJ278" s="26">
        <v>42410</v>
      </c>
      <c r="EK278" s="27">
        <v>0</v>
      </c>
      <c r="EL278" s="36" cm="1">
        <f t="array" ref="EL278">+_xlfn.IFS(YEAR($A278)&gt;YEAR(EL$6),0,YEAR(EL$6)=YEAR($A278),13-MONTH($A278),AND(EK278&lt;$L278,YEAR(EL$6)=YEAR($B278)),IF(MONTH($B278)&lt;EK278/$M278,MONTH($B278),EK278/$M278),EK278&lt;$L278,EK278/$M278,YEAR(EL$6)=YEAR($B278),MONTH($B278),AND(YEAR(EL$6)&gt;YEAR($B278),NOT(ISBLANK($B278))),0,YEAR(EL$6)&gt;YEAR($A278),12,EL$6&lt;$A278,0,YEAR(EH$6)=YEAR($B278),0)</f>
        <v>0</v>
      </c>
      <c r="EM278" s="26">
        <f t="shared" si="34"/>
        <v>0</v>
      </c>
      <c r="EN278" s="26">
        <f t="shared" si="35"/>
        <v>42410</v>
      </c>
      <c r="EO278" s="27">
        <f t="shared" si="36"/>
        <v>0</v>
      </c>
      <c r="EP278" s="28">
        <f t="shared" si="37"/>
        <v>0</v>
      </c>
      <c r="EQ278" s="34">
        <f t="shared" si="38"/>
        <v>0</v>
      </c>
      <c r="ES278" s="21">
        <f>IFERROR(IF(VLOOKUP(D278,'DIV CHANGE'!A:D,3,FALSE)="", E278, VLOOKUP(D278,'DIV CHANGE'!A:D,3,FALSE)), E278)</f>
        <v>1</v>
      </c>
      <c r="ET278" s="21" t="str">
        <f t="shared" si="39"/>
        <v>SAME</v>
      </c>
      <c r="EU278" s="24">
        <v>42529</v>
      </c>
    </row>
    <row r="279" spans="1:151" ht="12.75">
      <c r="A279" s="29">
        <v>42507</v>
      </c>
      <c r="B279" s="24"/>
      <c r="C279" s="35">
        <v>203</v>
      </c>
      <c r="D279" s="21" t="s">
        <v>564</v>
      </c>
      <c r="E279" s="21">
        <v>1</v>
      </c>
      <c r="F279" s="21" t="s">
        <v>100</v>
      </c>
      <c r="G279" s="21" t="s">
        <v>565</v>
      </c>
      <c r="H279" s="55">
        <v>96300</v>
      </c>
      <c r="I279" s="22">
        <v>7</v>
      </c>
      <c r="J279" s="25">
        <v>35000</v>
      </c>
      <c r="K279" s="25">
        <v>0</v>
      </c>
      <c r="L279" s="25">
        <f t="shared" si="32"/>
        <v>8757.1428571428569</v>
      </c>
      <c r="M279" s="37">
        <f t="shared" si="33"/>
        <v>729.7619047619047</v>
      </c>
      <c r="N279" s="36">
        <v>0</v>
      </c>
      <c r="O279" s="26">
        <v>0</v>
      </c>
      <c r="P279" s="26">
        <v>0</v>
      </c>
      <c r="Q279" s="27">
        <v>0</v>
      </c>
      <c r="R279" s="36">
        <v>0</v>
      </c>
      <c r="S279" s="26">
        <v>0</v>
      </c>
      <c r="T279" s="26">
        <v>0</v>
      </c>
      <c r="U279" s="27">
        <v>0</v>
      </c>
      <c r="V279" s="36">
        <v>0</v>
      </c>
      <c r="W279" s="26">
        <v>0</v>
      </c>
      <c r="X279" s="26">
        <v>0</v>
      </c>
      <c r="Y279" s="27">
        <v>0</v>
      </c>
      <c r="Z279" s="36">
        <v>0</v>
      </c>
      <c r="AA279" s="26">
        <v>0</v>
      </c>
      <c r="AB279" s="26">
        <v>0</v>
      </c>
      <c r="AC279" s="27">
        <v>0</v>
      </c>
      <c r="AD279" s="36">
        <v>0</v>
      </c>
      <c r="AE279" s="26">
        <v>0</v>
      </c>
      <c r="AF279" s="26">
        <v>0</v>
      </c>
      <c r="AG279" s="27">
        <v>0</v>
      </c>
      <c r="AH279" s="36">
        <v>0</v>
      </c>
      <c r="AI279" s="26">
        <v>0</v>
      </c>
      <c r="AJ279" s="26">
        <v>0</v>
      </c>
      <c r="AK279" s="27">
        <v>0</v>
      </c>
      <c r="AL279" s="36">
        <v>0</v>
      </c>
      <c r="AM279" s="26">
        <v>0</v>
      </c>
      <c r="AN279" s="26">
        <v>0</v>
      </c>
      <c r="AO279" s="27">
        <v>0</v>
      </c>
      <c r="AP279" s="36">
        <v>0</v>
      </c>
      <c r="AQ279" s="26">
        <v>0</v>
      </c>
      <c r="AR279" s="26">
        <v>0</v>
      </c>
      <c r="AS279" s="27">
        <v>0</v>
      </c>
      <c r="AT279" s="36">
        <v>0</v>
      </c>
      <c r="AU279" s="26">
        <v>0</v>
      </c>
      <c r="AV279" s="26">
        <v>0</v>
      </c>
      <c r="AW279" s="27">
        <v>0</v>
      </c>
      <c r="AX279" s="36">
        <v>0</v>
      </c>
      <c r="AY279" s="26">
        <v>0</v>
      </c>
      <c r="AZ279" s="26">
        <v>0</v>
      </c>
      <c r="BA279" s="27">
        <v>0</v>
      </c>
      <c r="BB279" s="36">
        <v>0</v>
      </c>
      <c r="BC279" s="26">
        <v>0</v>
      </c>
      <c r="BD279" s="26">
        <v>0</v>
      </c>
      <c r="BE279" s="27">
        <v>0</v>
      </c>
      <c r="BF279" s="36">
        <v>0</v>
      </c>
      <c r="BG279" s="26">
        <v>0</v>
      </c>
      <c r="BH279" s="26">
        <v>0</v>
      </c>
      <c r="BI279" s="27">
        <v>0</v>
      </c>
      <c r="BJ279" s="36">
        <v>0</v>
      </c>
      <c r="BK279" s="26">
        <v>0</v>
      </c>
      <c r="BL279" s="26">
        <v>0</v>
      </c>
      <c r="BM279" s="27">
        <v>0</v>
      </c>
      <c r="BN279" s="36">
        <v>0</v>
      </c>
      <c r="BO279" s="26">
        <v>0</v>
      </c>
      <c r="BP279" s="26">
        <v>0</v>
      </c>
      <c r="BQ279" s="27">
        <v>0</v>
      </c>
      <c r="BR279" s="36">
        <v>0</v>
      </c>
      <c r="BS279" s="26">
        <v>0</v>
      </c>
      <c r="BT279" s="26">
        <v>0</v>
      </c>
      <c r="BU279" s="27">
        <v>0</v>
      </c>
      <c r="BV279" s="36">
        <v>0</v>
      </c>
      <c r="BW279" s="26">
        <v>0</v>
      </c>
      <c r="BX279" s="26">
        <v>0</v>
      </c>
      <c r="BY279" s="27">
        <v>0</v>
      </c>
      <c r="BZ279" s="36">
        <v>0</v>
      </c>
      <c r="CA279" s="26">
        <v>0</v>
      </c>
      <c r="CB279" s="26">
        <v>0</v>
      </c>
      <c r="CC279" s="27">
        <v>0</v>
      </c>
      <c r="CD279" s="36">
        <v>0</v>
      </c>
      <c r="CE279" s="26">
        <v>0</v>
      </c>
      <c r="CF279" s="26">
        <v>0</v>
      </c>
      <c r="CG279" s="27">
        <v>0</v>
      </c>
      <c r="CH279" s="36">
        <v>0</v>
      </c>
      <c r="CI279" s="26">
        <v>0</v>
      </c>
      <c r="CJ279" s="26">
        <v>0</v>
      </c>
      <c r="CK279" s="27">
        <v>0</v>
      </c>
      <c r="CL279" s="36">
        <v>0</v>
      </c>
      <c r="CM279" s="26">
        <v>0</v>
      </c>
      <c r="CN279" s="26">
        <v>0</v>
      </c>
      <c r="CO279" s="27">
        <v>0</v>
      </c>
      <c r="CP279" s="36">
        <v>0</v>
      </c>
      <c r="CQ279" s="26">
        <v>0</v>
      </c>
      <c r="CR279" s="26">
        <v>0</v>
      </c>
      <c r="CS279" s="27">
        <v>0</v>
      </c>
      <c r="CT279" s="36">
        <v>0</v>
      </c>
      <c r="CU279" s="26">
        <v>0</v>
      </c>
      <c r="CV279" s="26">
        <v>0</v>
      </c>
      <c r="CW279" s="27">
        <v>0</v>
      </c>
      <c r="CX279" s="36">
        <v>0</v>
      </c>
      <c r="CY279" s="26">
        <v>0</v>
      </c>
      <c r="CZ279" s="26">
        <v>0</v>
      </c>
      <c r="DA279" s="27">
        <v>0</v>
      </c>
      <c r="DB279" s="36">
        <v>8</v>
      </c>
      <c r="DC279" s="26">
        <v>5838.0952380952376</v>
      </c>
      <c r="DD279" s="26">
        <v>5838.0952380952376</v>
      </c>
      <c r="DE279" s="27">
        <v>55461.904761904763</v>
      </c>
      <c r="DF279" s="36">
        <v>12</v>
      </c>
      <c r="DG279" s="26">
        <v>8757.1428571428569</v>
      </c>
      <c r="DH279" s="26">
        <v>14595.238095238095</v>
      </c>
      <c r="DI279" s="27">
        <v>46704.761904761908</v>
      </c>
      <c r="DJ279" s="36">
        <v>12</v>
      </c>
      <c r="DK279" s="26">
        <v>8757.1428571428569</v>
      </c>
      <c r="DL279" s="26">
        <v>23352.380952380954</v>
      </c>
      <c r="DM279" s="27">
        <v>37947.619047619046</v>
      </c>
      <c r="DN279" s="36">
        <v>12</v>
      </c>
      <c r="DO279" s="26">
        <v>8757.1428571428569</v>
      </c>
      <c r="DP279" s="26">
        <v>32109.523809523809</v>
      </c>
      <c r="DQ279" s="27">
        <v>29190.476190476191</v>
      </c>
      <c r="DR279" s="36">
        <v>12</v>
      </c>
      <c r="DS279" s="26">
        <v>8757.1428571428569</v>
      </c>
      <c r="DT279" s="26">
        <v>40866.666666666664</v>
      </c>
      <c r="DU279" s="27">
        <v>20433.333333333336</v>
      </c>
      <c r="DV279" s="36">
        <v>12</v>
      </c>
      <c r="DW279" s="26">
        <v>8757.1428571428569</v>
      </c>
      <c r="DX279" s="26">
        <v>49623.809523809519</v>
      </c>
      <c r="DY279" s="27">
        <v>11676.190476190481</v>
      </c>
      <c r="DZ279" s="36">
        <v>12</v>
      </c>
      <c r="EA279" s="26">
        <v>8757.1428571428569</v>
      </c>
      <c r="EB279" s="26">
        <v>58380.952380952374</v>
      </c>
      <c r="EC279" s="27">
        <v>2919.0476190476256</v>
      </c>
      <c r="ED279" s="36">
        <v>4.0000000000000098</v>
      </c>
      <c r="EE279" s="26">
        <v>0</v>
      </c>
      <c r="EF279" s="26">
        <v>61300</v>
      </c>
      <c r="EG279" s="27">
        <v>0</v>
      </c>
      <c r="EH279" s="36">
        <v>0</v>
      </c>
      <c r="EI279" s="26">
        <v>0</v>
      </c>
      <c r="EJ279" s="26">
        <v>61300</v>
      </c>
      <c r="EK279" s="27">
        <v>0</v>
      </c>
      <c r="EL279" s="36" cm="1">
        <f t="array" ref="EL279">+_xlfn.IFS(YEAR($A279)&gt;YEAR(EL$6),0,YEAR(EL$6)=YEAR($A279),13-MONTH($A279),AND(EK279&lt;$L279,YEAR(EL$6)=YEAR($B279)),IF(MONTH($B279)&lt;EK279/$M279,MONTH($B279),EK279/$M279),EK279&lt;$L279,EK279/$M279,YEAR(EL$6)=YEAR($B279),MONTH($B279),AND(YEAR(EL$6)&gt;YEAR($B279),NOT(ISBLANK($B279))),0,YEAR(EL$6)&gt;YEAR($A279),12,EL$6&lt;$A279,0,YEAR(EH$6)=YEAR($B279),0)</f>
        <v>0</v>
      </c>
      <c r="EM279" s="26">
        <f t="shared" si="34"/>
        <v>0</v>
      </c>
      <c r="EN279" s="26">
        <f t="shared" si="35"/>
        <v>61300</v>
      </c>
      <c r="EO279" s="27">
        <f t="shared" si="36"/>
        <v>0</v>
      </c>
      <c r="EP279" s="28">
        <f t="shared" si="37"/>
        <v>0</v>
      </c>
      <c r="EQ279" s="34">
        <f t="shared" si="38"/>
        <v>0</v>
      </c>
      <c r="ES279" s="21">
        <f>IFERROR(IF(VLOOKUP(D279,'DIV CHANGE'!A:D,3,FALSE)="", E279, VLOOKUP(D279,'DIV CHANGE'!A:D,3,FALSE)), E279)</f>
        <v>1</v>
      </c>
      <c r="ET279" s="21" t="str">
        <f t="shared" si="39"/>
        <v>SAME</v>
      </c>
      <c r="EU279" s="24">
        <v>42507</v>
      </c>
    </row>
    <row r="280" spans="1:151" ht="12.75">
      <c r="A280" s="29">
        <v>42514</v>
      </c>
      <c r="B280" s="24"/>
      <c r="C280" s="35">
        <v>205</v>
      </c>
      <c r="D280" s="21" t="s">
        <v>566</v>
      </c>
      <c r="E280" s="21">
        <v>1</v>
      </c>
      <c r="F280" s="21" t="s">
        <v>100</v>
      </c>
      <c r="G280" s="21" t="s">
        <v>567</v>
      </c>
      <c r="H280" s="55">
        <v>155150</v>
      </c>
      <c r="I280" s="22">
        <v>10</v>
      </c>
      <c r="J280" s="25">
        <v>75000</v>
      </c>
      <c r="K280" s="25">
        <v>0</v>
      </c>
      <c r="L280" s="25">
        <f t="shared" si="32"/>
        <v>8015</v>
      </c>
      <c r="M280" s="37">
        <f t="shared" si="33"/>
        <v>667.91666666666663</v>
      </c>
      <c r="N280" s="36">
        <v>0</v>
      </c>
      <c r="O280" s="26">
        <v>0</v>
      </c>
      <c r="P280" s="26">
        <v>0</v>
      </c>
      <c r="Q280" s="27">
        <v>0</v>
      </c>
      <c r="R280" s="36">
        <v>0</v>
      </c>
      <c r="S280" s="26">
        <v>0</v>
      </c>
      <c r="T280" s="26">
        <v>0</v>
      </c>
      <c r="U280" s="27">
        <v>0</v>
      </c>
      <c r="V280" s="36">
        <v>0</v>
      </c>
      <c r="W280" s="26">
        <v>0</v>
      </c>
      <c r="X280" s="26">
        <v>0</v>
      </c>
      <c r="Y280" s="27">
        <v>0</v>
      </c>
      <c r="Z280" s="36">
        <v>0</v>
      </c>
      <c r="AA280" s="26">
        <v>0</v>
      </c>
      <c r="AB280" s="26">
        <v>0</v>
      </c>
      <c r="AC280" s="27">
        <v>0</v>
      </c>
      <c r="AD280" s="36">
        <v>0</v>
      </c>
      <c r="AE280" s="26">
        <v>0</v>
      </c>
      <c r="AF280" s="26">
        <v>0</v>
      </c>
      <c r="AG280" s="27">
        <v>0</v>
      </c>
      <c r="AH280" s="36">
        <v>0</v>
      </c>
      <c r="AI280" s="26">
        <v>0</v>
      </c>
      <c r="AJ280" s="26">
        <v>0</v>
      </c>
      <c r="AK280" s="27">
        <v>0</v>
      </c>
      <c r="AL280" s="36">
        <v>0</v>
      </c>
      <c r="AM280" s="26">
        <v>0</v>
      </c>
      <c r="AN280" s="26">
        <v>0</v>
      </c>
      <c r="AO280" s="27">
        <v>0</v>
      </c>
      <c r="AP280" s="36">
        <v>0</v>
      </c>
      <c r="AQ280" s="26">
        <v>0</v>
      </c>
      <c r="AR280" s="26">
        <v>0</v>
      </c>
      <c r="AS280" s="27">
        <v>0</v>
      </c>
      <c r="AT280" s="36">
        <v>0</v>
      </c>
      <c r="AU280" s="26">
        <v>0</v>
      </c>
      <c r="AV280" s="26">
        <v>0</v>
      </c>
      <c r="AW280" s="27">
        <v>0</v>
      </c>
      <c r="AX280" s="36">
        <v>0</v>
      </c>
      <c r="AY280" s="26">
        <v>0</v>
      </c>
      <c r="AZ280" s="26">
        <v>0</v>
      </c>
      <c r="BA280" s="27">
        <v>0</v>
      </c>
      <c r="BB280" s="36">
        <v>0</v>
      </c>
      <c r="BC280" s="26">
        <v>0</v>
      </c>
      <c r="BD280" s="26">
        <v>0</v>
      </c>
      <c r="BE280" s="27">
        <v>0</v>
      </c>
      <c r="BF280" s="36">
        <v>0</v>
      </c>
      <c r="BG280" s="26">
        <v>0</v>
      </c>
      <c r="BH280" s="26">
        <v>0</v>
      </c>
      <c r="BI280" s="27">
        <v>0</v>
      </c>
      <c r="BJ280" s="36">
        <v>0</v>
      </c>
      <c r="BK280" s="26">
        <v>0</v>
      </c>
      <c r="BL280" s="26">
        <v>0</v>
      </c>
      <c r="BM280" s="27">
        <v>0</v>
      </c>
      <c r="BN280" s="36">
        <v>0</v>
      </c>
      <c r="BO280" s="26">
        <v>0</v>
      </c>
      <c r="BP280" s="26">
        <v>0</v>
      </c>
      <c r="BQ280" s="27">
        <v>0</v>
      </c>
      <c r="BR280" s="36">
        <v>0</v>
      </c>
      <c r="BS280" s="26">
        <v>0</v>
      </c>
      <c r="BT280" s="26">
        <v>0</v>
      </c>
      <c r="BU280" s="27">
        <v>0</v>
      </c>
      <c r="BV280" s="36">
        <v>0</v>
      </c>
      <c r="BW280" s="26">
        <v>0</v>
      </c>
      <c r="BX280" s="26">
        <v>0</v>
      </c>
      <c r="BY280" s="27">
        <v>0</v>
      </c>
      <c r="BZ280" s="36">
        <v>0</v>
      </c>
      <c r="CA280" s="26">
        <v>0</v>
      </c>
      <c r="CB280" s="26">
        <v>0</v>
      </c>
      <c r="CC280" s="27">
        <v>0</v>
      </c>
      <c r="CD280" s="36">
        <v>0</v>
      </c>
      <c r="CE280" s="26">
        <v>0</v>
      </c>
      <c r="CF280" s="26">
        <v>0</v>
      </c>
      <c r="CG280" s="27">
        <v>0</v>
      </c>
      <c r="CH280" s="36">
        <v>0</v>
      </c>
      <c r="CI280" s="26">
        <v>0</v>
      </c>
      <c r="CJ280" s="26">
        <v>0</v>
      </c>
      <c r="CK280" s="27">
        <v>0</v>
      </c>
      <c r="CL280" s="36">
        <v>0</v>
      </c>
      <c r="CM280" s="26">
        <v>0</v>
      </c>
      <c r="CN280" s="26">
        <v>0</v>
      </c>
      <c r="CO280" s="27">
        <v>0</v>
      </c>
      <c r="CP280" s="36">
        <v>0</v>
      </c>
      <c r="CQ280" s="26">
        <v>0</v>
      </c>
      <c r="CR280" s="26">
        <v>0</v>
      </c>
      <c r="CS280" s="27">
        <v>0</v>
      </c>
      <c r="CT280" s="36">
        <v>0</v>
      </c>
      <c r="CU280" s="26">
        <v>0</v>
      </c>
      <c r="CV280" s="26">
        <v>0</v>
      </c>
      <c r="CW280" s="27">
        <v>0</v>
      </c>
      <c r="CX280" s="36">
        <v>0</v>
      </c>
      <c r="CY280" s="26">
        <v>0</v>
      </c>
      <c r="CZ280" s="26">
        <v>0</v>
      </c>
      <c r="DA280" s="27">
        <v>0</v>
      </c>
      <c r="DB280" s="36">
        <v>8</v>
      </c>
      <c r="DC280" s="26">
        <v>5343.333333333333</v>
      </c>
      <c r="DD280" s="26">
        <v>5343.333333333333</v>
      </c>
      <c r="DE280" s="27">
        <v>74806.666666666672</v>
      </c>
      <c r="DF280" s="36">
        <v>12</v>
      </c>
      <c r="DG280" s="26">
        <v>8015</v>
      </c>
      <c r="DH280" s="26">
        <v>13358.333333333332</v>
      </c>
      <c r="DI280" s="27">
        <v>66791.666666666672</v>
      </c>
      <c r="DJ280" s="36">
        <v>12</v>
      </c>
      <c r="DK280" s="26">
        <v>8015</v>
      </c>
      <c r="DL280" s="26">
        <v>21373.333333333332</v>
      </c>
      <c r="DM280" s="27">
        <v>58776.666666666672</v>
      </c>
      <c r="DN280" s="36">
        <v>12</v>
      </c>
      <c r="DO280" s="26">
        <v>8015</v>
      </c>
      <c r="DP280" s="26">
        <v>29388.333333333332</v>
      </c>
      <c r="DQ280" s="27">
        <v>50761.666666666672</v>
      </c>
      <c r="DR280" s="36">
        <v>12</v>
      </c>
      <c r="DS280" s="26">
        <v>8015</v>
      </c>
      <c r="DT280" s="26">
        <v>37403.333333333328</v>
      </c>
      <c r="DU280" s="27">
        <v>42746.666666666672</v>
      </c>
      <c r="DV280" s="36">
        <v>12</v>
      </c>
      <c r="DW280" s="26">
        <v>8015</v>
      </c>
      <c r="DX280" s="26">
        <v>45418.333333333328</v>
      </c>
      <c r="DY280" s="27">
        <v>34731.666666666672</v>
      </c>
      <c r="DZ280" s="36">
        <v>12</v>
      </c>
      <c r="EA280" s="26">
        <v>8015</v>
      </c>
      <c r="EB280" s="26">
        <v>53433.333333333328</v>
      </c>
      <c r="EC280" s="27">
        <v>26716.666666666672</v>
      </c>
      <c r="ED280" s="36">
        <v>12</v>
      </c>
      <c r="EE280" s="26">
        <v>0</v>
      </c>
      <c r="EF280" s="26">
        <v>80150</v>
      </c>
      <c r="EG280" s="27">
        <v>0</v>
      </c>
      <c r="EH280" s="36">
        <v>0</v>
      </c>
      <c r="EI280" s="26">
        <v>0</v>
      </c>
      <c r="EJ280" s="26">
        <v>80150</v>
      </c>
      <c r="EK280" s="27">
        <v>0</v>
      </c>
      <c r="EL280" s="36" cm="1">
        <f t="array" ref="EL280">+_xlfn.IFS(YEAR($A280)&gt;YEAR(EL$6),0,YEAR(EL$6)=YEAR($A280),13-MONTH($A280),AND(EK280&lt;$L280,YEAR(EL$6)=YEAR($B280)),IF(MONTH($B280)&lt;EK280/$M280,MONTH($B280),EK280/$M280),EK280&lt;$L280,EK280/$M280,YEAR(EL$6)=YEAR($B280),MONTH($B280),AND(YEAR(EL$6)&gt;YEAR($B280),NOT(ISBLANK($B280))),0,YEAR(EL$6)&gt;YEAR($A280),12,EL$6&lt;$A280,0,YEAR(EH$6)=YEAR($B280),0)</f>
        <v>0</v>
      </c>
      <c r="EM280" s="26">
        <f t="shared" si="34"/>
        <v>0</v>
      </c>
      <c r="EN280" s="26">
        <f t="shared" si="35"/>
        <v>80150</v>
      </c>
      <c r="EO280" s="27">
        <f t="shared" si="36"/>
        <v>0</v>
      </c>
      <c r="EP280" s="28">
        <f t="shared" si="37"/>
        <v>0</v>
      </c>
      <c r="EQ280" s="34">
        <f t="shared" si="38"/>
        <v>0</v>
      </c>
      <c r="ES280" s="21">
        <f>IFERROR(IF(VLOOKUP(D280,'DIV CHANGE'!A:D,3,FALSE)="", E280, VLOOKUP(D280,'DIV CHANGE'!A:D,3,FALSE)), E280)</f>
        <v>1</v>
      </c>
      <c r="ET280" s="21" t="str">
        <f t="shared" si="39"/>
        <v>SAME</v>
      </c>
      <c r="EU280" s="24">
        <v>42514</v>
      </c>
    </row>
    <row r="281" spans="1:151" ht="12.75">
      <c r="A281" s="29">
        <v>45108</v>
      </c>
      <c r="B281" s="24"/>
      <c r="C281" s="35">
        <v>835</v>
      </c>
      <c r="D281" s="21" t="s">
        <v>568</v>
      </c>
      <c r="E281" s="21">
        <v>1</v>
      </c>
      <c r="F281" s="21" t="s">
        <v>100</v>
      </c>
      <c r="G281" s="21" t="s">
        <v>569</v>
      </c>
      <c r="H281" s="55">
        <v>12921.43</v>
      </c>
      <c r="I281" s="22">
        <v>5</v>
      </c>
      <c r="J281" s="25">
        <v>0</v>
      </c>
      <c r="K281" s="25">
        <v>0</v>
      </c>
      <c r="L281" s="25">
        <f t="shared" si="32"/>
        <v>2584.2860000000001</v>
      </c>
      <c r="M281" s="37">
        <f t="shared" si="33"/>
        <v>215.35716666666667</v>
      </c>
      <c r="N281" s="36">
        <v>0</v>
      </c>
      <c r="O281" s="26">
        <v>0</v>
      </c>
      <c r="P281" s="26">
        <v>0</v>
      </c>
      <c r="Q281" s="27">
        <v>0</v>
      </c>
      <c r="R281" s="36">
        <v>0</v>
      </c>
      <c r="S281" s="26">
        <v>0</v>
      </c>
      <c r="T281" s="26">
        <v>0</v>
      </c>
      <c r="U281" s="27">
        <v>0</v>
      </c>
      <c r="V281" s="36">
        <v>0</v>
      </c>
      <c r="W281" s="26">
        <v>0</v>
      </c>
      <c r="X281" s="26">
        <v>0</v>
      </c>
      <c r="Y281" s="27">
        <v>0</v>
      </c>
      <c r="Z281" s="36">
        <v>0</v>
      </c>
      <c r="AA281" s="26">
        <v>0</v>
      </c>
      <c r="AB281" s="26">
        <v>0</v>
      </c>
      <c r="AC281" s="27">
        <v>0</v>
      </c>
      <c r="AD281" s="36">
        <v>0</v>
      </c>
      <c r="AE281" s="26">
        <v>0</v>
      </c>
      <c r="AF281" s="26">
        <v>0</v>
      </c>
      <c r="AG281" s="27">
        <v>0</v>
      </c>
      <c r="AH281" s="36">
        <v>0</v>
      </c>
      <c r="AI281" s="26">
        <v>0</v>
      </c>
      <c r="AJ281" s="26">
        <v>0</v>
      </c>
      <c r="AK281" s="27">
        <v>0</v>
      </c>
      <c r="AL281" s="36">
        <v>0</v>
      </c>
      <c r="AM281" s="26">
        <v>0</v>
      </c>
      <c r="AN281" s="26">
        <v>0</v>
      </c>
      <c r="AO281" s="27">
        <v>0</v>
      </c>
      <c r="AP281" s="36">
        <v>0</v>
      </c>
      <c r="AQ281" s="26">
        <v>0</v>
      </c>
      <c r="AR281" s="26">
        <v>0</v>
      </c>
      <c r="AS281" s="27">
        <v>0</v>
      </c>
      <c r="AT281" s="36">
        <v>0</v>
      </c>
      <c r="AU281" s="26">
        <v>0</v>
      </c>
      <c r="AV281" s="26">
        <v>0</v>
      </c>
      <c r="AW281" s="27">
        <v>0</v>
      </c>
      <c r="AX281" s="36">
        <v>0</v>
      </c>
      <c r="AY281" s="26">
        <v>0</v>
      </c>
      <c r="AZ281" s="26">
        <v>0</v>
      </c>
      <c r="BA281" s="27">
        <v>0</v>
      </c>
      <c r="BB281" s="36">
        <v>0</v>
      </c>
      <c r="BC281" s="26">
        <v>0</v>
      </c>
      <c r="BD281" s="26">
        <v>0</v>
      </c>
      <c r="BE281" s="27">
        <v>0</v>
      </c>
      <c r="BF281" s="36">
        <v>0</v>
      </c>
      <c r="BG281" s="26">
        <v>0</v>
      </c>
      <c r="BH281" s="26">
        <v>0</v>
      </c>
      <c r="BI281" s="27">
        <v>0</v>
      </c>
      <c r="BJ281" s="36">
        <v>0</v>
      </c>
      <c r="BK281" s="26">
        <v>0</v>
      </c>
      <c r="BL281" s="26">
        <v>0</v>
      </c>
      <c r="BM281" s="27">
        <v>0</v>
      </c>
      <c r="BN281" s="36">
        <v>0</v>
      </c>
      <c r="BO281" s="26">
        <v>0</v>
      </c>
      <c r="BP281" s="26">
        <v>0</v>
      </c>
      <c r="BQ281" s="27">
        <v>0</v>
      </c>
      <c r="BR281" s="36">
        <v>0</v>
      </c>
      <c r="BS281" s="26">
        <v>0</v>
      </c>
      <c r="BT281" s="26">
        <v>0</v>
      </c>
      <c r="BU281" s="27">
        <v>0</v>
      </c>
      <c r="BV281" s="36">
        <v>0</v>
      </c>
      <c r="BW281" s="26">
        <v>0</v>
      </c>
      <c r="BX281" s="26">
        <v>0</v>
      </c>
      <c r="BY281" s="27">
        <v>0</v>
      </c>
      <c r="BZ281" s="36">
        <v>0</v>
      </c>
      <c r="CA281" s="26">
        <v>0</v>
      </c>
      <c r="CB281" s="26">
        <v>0</v>
      </c>
      <c r="CC281" s="27">
        <v>0</v>
      </c>
      <c r="CD281" s="36">
        <v>0</v>
      </c>
      <c r="CE281" s="26">
        <v>0</v>
      </c>
      <c r="CF281" s="26">
        <v>0</v>
      </c>
      <c r="CG281" s="27">
        <v>0</v>
      </c>
      <c r="CH281" s="36">
        <v>0</v>
      </c>
      <c r="CI281" s="26">
        <v>0</v>
      </c>
      <c r="CJ281" s="26">
        <v>0</v>
      </c>
      <c r="CK281" s="27">
        <v>0</v>
      </c>
      <c r="CL281" s="36">
        <v>0</v>
      </c>
      <c r="CM281" s="26">
        <v>0</v>
      </c>
      <c r="CN281" s="26">
        <v>0</v>
      </c>
      <c r="CO281" s="27">
        <v>0</v>
      </c>
      <c r="CP281" s="36">
        <v>0</v>
      </c>
      <c r="CQ281" s="26">
        <v>0</v>
      </c>
      <c r="CR281" s="26">
        <v>0</v>
      </c>
      <c r="CS281" s="27">
        <v>0</v>
      </c>
      <c r="CT281" s="36">
        <v>0</v>
      </c>
      <c r="CU281" s="26">
        <v>0</v>
      </c>
      <c r="CV281" s="26">
        <v>0</v>
      </c>
      <c r="CW281" s="27">
        <v>0</v>
      </c>
      <c r="CX281" s="36">
        <v>0</v>
      </c>
      <c r="CY281" s="26">
        <v>0</v>
      </c>
      <c r="CZ281" s="26">
        <v>0</v>
      </c>
      <c r="DA281" s="27">
        <v>0</v>
      </c>
      <c r="DB281" s="36">
        <v>0</v>
      </c>
      <c r="DC281" s="26">
        <v>0</v>
      </c>
      <c r="DD281" s="26">
        <v>0</v>
      </c>
      <c r="DE281" s="27">
        <v>0</v>
      </c>
      <c r="DF281" s="36">
        <v>0</v>
      </c>
      <c r="DG281" s="26">
        <v>0</v>
      </c>
      <c r="DH281" s="26">
        <v>0</v>
      </c>
      <c r="DI281" s="27">
        <v>0</v>
      </c>
      <c r="DJ281" s="36">
        <v>0</v>
      </c>
      <c r="DK281" s="26">
        <v>0</v>
      </c>
      <c r="DL281" s="26">
        <v>0</v>
      </c>
      <c r="DM281" s="27">
        <v>0</v>
      </c>
      <c r="DN281" s="36">
        <v>0</v>
      </c>
      <c r="DO281" s="26">
        <v>0</v>
      </c>
      <c r="DP281" s="26">
        <v>0</v>
      </c>
      <c r="DQ281" s="27">
        <v>0</v>
      </c>
      <c r="DR281" s="36">
        <v>0</v>
      </c>
      <c r="DS281" s="26">
        <v>0</v>
      </c>
      <c r="DT281" s="26">
        <v>0</v>
      </c>
      <c r="DU281" s="27">
        <v>0</v>
      </c>
      <c r="DV281" s="36">
        <v>0</v>
      </c>
      <c r="DW281" s="26">
        <v>0</v>
      </c>
      <c r="DX281" s="26">
        <v>0</v>
      </c>
      <c r="DY281" s="27">
        <v>0</v>
      </c>
      <c r="DZ281" s="36">
        <v>0</v>
      </c>
      <c r="EA281" s="26">
        <v>0</v>
      </c>
      <c r="EB281" s="26">
        <v>0</v>
      </c>
      <c r="EC281" s="27">
        <v>0</v>
      </c>
      <c r="ED281" s="36">
        <v>6</v>
      </c>
      <c r="EE281" s="26">
        <v>1292.1500000000001</v>
      </c>
      <c r="EF281" s="26">
        <v>1292.1500000000001</v>
      </c>
      <c r="EG281" s="27">
        <v>11629.287</v>
      </c>
      <c r="EH281" s="36">
        <v>12</v>
      </c>
      <c r="EI281" s="26">
        <v>2584.2860000000001</v>
      </c>
      <c r="EJ281" s="26">
        <v>3876.4360000000001</v>
      </c>
      <c r="EK281" s="27">
        <v>9044.99</v>
      </c>
      <c r="EL281" s="36" cm="1">
        <f t="array" ref="EL281">+_xlfn.IFS(YEAR($A281)&gt;YEAR(EL$6),0,YEAR(EL$6)=YEAR($A281),13-MONTH($A281),AND(EK281&lt;$L281,YEAR(EL$6)=YEAR($B281)),IF(MONTH($B281)&lt;EK281/$M281,MONTH($B281),EK281/$M281),EK281&lt;$L281,EK281/$M281,YEAR(EL$6)=YEAR($B281),MONTH($B281),AND(YEAR(EL$6)&gt;YEAR($B281),NOT(ISBLANK($B281))),0,YEAR(EL$6)&gt;YEAR($A281),12,EL$6&lt;$A281,0,YEAR(EH$6)=YEAR($B281),0)</f>
        <v>12</v>
      </c>
      <c r="EM281" s="26">
        <f t="shared" si="34"/>
        <v>2584.2860000000001</v>
      </c>
      <c r="EN281" s="26">
        <f t="shared" si="35"/>
        <v>6460.7219999999998</v>
      </c>
      <c r="EO281" s="27">
        <f t="shared" si="36"/>
        <v>6460.71</v>
      </c>
      <c r="EP281" s="28">
        <f t="shared" si="37"/>
        <v>29.999976782755468</v>
      </c>
      <c r="EQ281" s="34">
        <f t="shared" si="38"/>
        <v>646.07150000000001</v>
      </c>
      <c r="ES281" s="21">
        <f>IFERROR(IF(VLOOKUP(D281,'DIV CHANGE'!A:D,3,FALSE)="", E281, VLOOKUP(D281,'DIV CHANGE'!A:D,3,FALSE)), E281)</f>
        <v>1</v>
      </c>
      <c r="ET281" s="21" t="str">
        <f t="shared" si="39"/>
        <v>SAME</v>
      </c>
      <c r="EU281" s="29">
        <v>45108</v>
      </c>
    </row>
    <row r="282" spans="1:151" ht="12.75">
      <c r="A282" s="29">
        <v>42612</v>
      </c>
      <c r="B282" s="24"/>
      <c r="C282" s="35">
        <v>219</v>
      </c>
      <c r="D282" s="21" t="s">
        <v>570</v>
      </c>
      <c r="E282" s="21">
        <v>1</v>
      </c>
      <c r="F282" s="21" t="s">
        <v>100</v>
      </c>
      <c r="G282" s="21" t="s">
        <v>571</v>
      </c>
      <c r="H282" s="55">
        <v>165850</v>
      </c>
      <c r="I282" s="22">
        <v>10</v>
      </c>
      <c r="J282" s="25">
        <v>85000</v>
      </c>
      <c r="K282" s="25">
        <v>0</v>
      </c>
      <c r="L282" s="25">
        <f t="shared" si="32"/>
        <v>8085</v>
      </c>
      <c r="M282" s="37">
        <f t="shared" si="33"/>
        <v>673.75</v>
      </c>
      <c r="N282" s="36">
        <v>0</v>
      </c>
      <c r="O282" s="26">
        <v>0</v>
      </c>
      <c r="P282" s="26">
        <v>0</v>
      </c>
      <c r="Q282" s="27">
        <v>0</v>
      </c>
      <c r="R282" s="36">
        <v>0</v>
      </c>
      <c r="S282" s="26">
        <v>0</v>
      </c>
      <c r="T282" s="26">
        <v>0</v>
      </c>
      <c r="U282" s="27">
        <v>0</v>
      </c>
      <c r="V282" s="36">
        <v>0</v>
      </c>
      <c r="W282" s="26">
        <v>0</v>
      </c>
      <c r="X282" s="26">
        <v>0</v>
      </c>
      <c r="Y282" s="27">
        <v>0</v>
      </c>
      <c r="Z282" s="36">
        <v>0</v>
      </c>
      <c r="AA282" s="26">
        <v>0</v>
      </c>
      <c r="AB282" s="26">
        <v>0</v>
      </c>
      <c r="AC282" s="27">
        <v>0</v>
      </c>
      <c r="AD282" s="36">
        <v>0</v>
      </c>
      <c r="AE282" s="26">
        <v>0</v>
      </c>
      <c r="AF282" s="26">
        <v>0</v>
      </c>
      <c r="AG282" s="27">
        <v>0</v>
      </c>
      <c r="AH282" s="36">
        <v>0</v>
      </c>
      <c r="AI282" s="26">
        <v>0</v>
      </c>
      <c r="AJ282" s="26">
        <v>0</v>
      </c>
      <c r="AK282" s="27">
        <v>0</v>
      </c>
      <c r="AL282" s="36">
        <v>0</v>
      </c>
      <c r="AM282" s="26">
        <v>0</v>
      </c>
      <c r="AN282" s="26">
        <v>0</v>
      </c>
      <c r="AO282" s="27">
        <v>0</v>
      </c>
      <c r="AP282" s="36">
        <v>0</v>
      </c>
      <c r="AQ282" s="26">
        <v>0</v>
      </c>
      <c r="AR282" s="26">
        <v>0</v>
      </c>
      <c r="AS282" s="27">
        <v>0</v>
      </c>
      <c r="AT282" s="36">
        <v>0</v>
      </c>
      <c r="AU282" s="26">
        <v>0</v>
      </c>
      <c r="AV282" s="26">
        <v>0</v>
      </c>
      <c r="AW282" s="27">
        <v>0</v>
      </c>
      <c r="AX282" s="36">
        <v>0</v>
      </c>
      <c r="AY282" s="26">
        <v>0</v>
      </c>
      <c r="AZ282" s="26">
        <v>0</v>
      </c>
      <c r="BA282" s="27">
        <v>0</v>
      </c>
      <c r="BB282" s="36">
        <v>0</v>
      </c>
      <c r="BC282" s="26">
        <v>0</v>
      </c>
      <c r="BD282" s="26">
        <v>0</v>
      </c>
      <c r="BE282" s="27">
        <v>0</v>
      </c>
      <c r="BF282" s="36">
        <v>0</v>
      </c>
      <c r="BG282" s="26">
        <v>0</v>
      </c>
      <c r="BH282" s="26">
        <v>0</v>
      </c>
      <c r="BI282" s="27">
        <v>0</v>
      </c>
      <c r="BJ282" s="36">
        <v>0</v>
      </c>
      <c r="BK282" s="26">
        <v>0</v>
      </c>
      <c r="BL282" s="26">
        <v>0</v>
      </c>
      <c r="BM282" s="27">
        <v>0</v>
      </c>
      <c r="BN282" s="36">
        <v>0</v>
      </c>
      <c r="BO282" s="26">
        <v>0</v>
      </c>
      <c r="BP282" s="26">
        <v>0</v>
      </c>
      <c r="BQ282" s="27">
        <v>0</v>
      </c>
      <c r="BR282" s="36">
        <v>0</v>
      </c>
      <c r="BS282" s="26">
        <v>0</v>
      </c>
      <c r="BT282" s="26">
        <v>0</v>
      </c>
      <c r="BU282" s="27">
        <v>0</v>
      </c>
      <c r="BV282" s="36">
        <v>0</v>
      </c>
      <c r="BW282" s="26">
        <v>0</v>
      </c>
      <c r="BX282" s="26">
        <v>0</v>
      </c>
      <c r="BY282" s="27">
        <v>0</v>
      </c>
      <c r="BZ282" s="36">
        <v>0</v>
      </c>
      <c r="CA282" s="26">
        <v>0</v>
      </c>
      <c r="CB282" s="26">
        <v>0</v>
      </c>
      <c r="CC282" s="27">
        <v>0</v>
      </c>
      <c r="CD282" s="36">
        <v>0</v>
      </c>
      <c r="CE282" s="26">
        <v>0</v>
      </c>
      <c r="CF282" s="26">
        <v>0</v>
      </c>
      <c r="CG282" s="27">
        <v>0</v>
      </c>
      <c r="CH282" s="36">
        <v>0</v>
      </c>
      <c r="CI282" s="26">
        <v>0</v>
      </c>
      <c r="CJ282" s="26">
        <v>0</v>
      </c>
      <c r="CK282" s="27">
        <v>0</v>
      </c>
      <c r="CL282" s="36">
        <v>0</v>
      </c>
      <c r="CM282" s="26">
        <v>0</v>
      </c>
      <c r="CN282" s="26">
        <v>0</v>
      </c>
      <c r="CO282" s="27">
        <v>0</v>
      </c>
      <c r="CP282" s="36">
        <v>0</v>
      </c>
      <c r="CQ282" s="26">
        <v>0</v>
      </c>
      <c r="CR282" s="26">
        <v>0</v>
      </c>
      <c r="CS282" s="27">
        <v>0</v>
      </c>
      <c r="CT282" s="36">
        <v>0</v>
      </c>
      <c r="CU282" s="26">
        <v>0</v>
      </c>
      <c r="CV282" s="26">
        <v>0</v>
      </c>
      <c r="CW282" s="27">
        <v>0</v>
      </c>
      <c r="CX282" s="36">
        <v>0</v>
      </c>
      <c r="CY282" s="26">
        <v>0</v>
      </c>
      <c r="CZ282" s="26">
        <v>0</v>
      </c>
      <c r="DA282" s="27">
        <v>0</v>
      </c>
      <c r="DB282" s="36">
        <v>5</v>
      </c>
      <c r="DC282" s="26">
        <v>3368.75</v>
      </c>
      <c r="DD282" s="26">
        <v>3368.75</v>
      </c>
      <c r="DE282" s="27">
        <v>77481.25</v>
      </c>
      <c r="DF282" s="36">
        <v>12</v>
      </c>
      <c r="DG282" s="26">
        <v>8085</v>
      </c>
      <c r="DH282" s="26">
        <v>11453.75</v>
      </c>
      <c r="DI282" s="27">
        <v>69396.25</v>
      </c>
      <c r="DJ282" s="36">
        <v>12</v>
      </c>
      <c r="DK282" s="26">
        <v>8085</v>
      </c>
      <c r="DL282" s="26">
        <v>19538.75</v>
      </c>
      <c r="DM282" s="27">
        <v>61311.25</v>
      </c>
      <c r="DN282" s="36">
        <v>12</v>
      </c>
      <c r="DO282" s="26">
        <v>8085</v>
      </c>
      <c r="DP282" s="26">
        <v>27623.75</v>
      </c>
      <c r="DQ282" s="27">
        <v>53226.25</v>
      </c>
      <c r="DR282" s="36">
        <v>12</v>
      </c>
      <c r="DS282" s="26">
        <v>8085</v>
      </c>
      <c r="DT282" s="26">
        <v>35708.75</v>
      </c>
      <c r="DU282" s="27">
        <v>45141.25</v>
      </c>
      <c r="DV282" s="36">
        <v>12</v>
      </c>
      <c r="DW282" s="26">
        <v>8085</v>
      </c>
      <c r="DX282" s="26">
        <v>43793.75</v>
      </c>
      <c r="DY282" s="27">
        <v>37056.25</v>
      </c>
      <c r="DZ282" s="36">
        <v>12</v>
      </c>
      <c r="EA282" s="26">
        <v>8085</v>
      </c>
      <c r="EB282" s="26">
        <v>51878.75</v>
      </c>
      <c r="EC282" s="27">
        <v>28971.25</v>
      </c>
      <c r="ED282" s="36">
        <v>12</v>
      </c>
      <c r="EE282" s="26">
        <v>8085</v>
      </c>
      <c r="EF282" s="26">
        <v>80850</v>
      </c>
      <c r="EG282" s="27">
        <v>0</v>
      </c>
      <c r="EH282" s="36">
        <v>0</v>
      </c>
      <c r="EI282" s="26">
        <v>0</v>
      </c>
      <c r="EJ282" s="26">
        <v>80850</v>
      </c>
      <c r="EK282" s="27">
        <v>0</v>
      </c>
      <c r="EL282" s="36" cm="1">
        <f t="array" ref="EL282">+_xlfn.IFS(YEAR($A282)&gt;YEAR(EL$6),0,YEAR(EL$6)=YEAR($A282),13-MONTH($A282),AND(EK282&lt;$L282,YEAR(EL$6)=YEAR($B282)),IF(MONTH($B282)&lt;EK282/$M282,MONTH($B282),EK282/$M282),EK282&lt;$L282,EK282/$M282,YEAR(EL$6)=YEAR($B282),MONTH($B282),AND(YEAR(EL$6)&gt;YEAR($B282),NOT(ISBLANK($B282))),0,YEAR(EL$6)&gt;YEAR($A282),12,EL$6&lt;$A282,0,YEAR(EH$6)=YEAR($B282),0)</f>
        <v>0</v>
      </c>
      <c r="EM282" s="26">
        <f t="shared" si="34"/>
        <v>0</v>
      </c>
      <c r="EN282" s="26">
        <f t="shared" si="35"/>
        <v>80850</v>
      </c>
      <c r="EO282" s="27">
        <f t="shared" si="36"/>
        <v>0</v>
      </c>
      <c r="EP282" s="28">
        <f t="shared" si="37"/>
        <v>0</v>
      </c>
      <c r="EQ282" s="34">
        <f t="shared" si="38"/>
        <v>0</v>
      </c>
      <c r="ES282" s="21">
        <f>IFERROR(IF(VLOOKUP(D282,'DIV CHANGE'!A:D,3,FALSE)="", E282, VLOOKUP(D282,'DIV CHANGE'!A:D,3,FALSE)), E282)</f>
        <v>1</v>
      </c>
      <c r="ET282" s="21" t="str">
        <f t="shared" si="39"/>
        <v>SAME</v>
      </c>
      <c r="EU282" s="24">
        <v>42612</v>
      </c>
    </row>
    <row r="283" spans="1:151" ht="12.75">
      <c r="A283" s="29">
        <v>45153</v>
      </c>
      <c r="B283" s="24"/>
      <c r="C283" s="35">
        <v>841</v>
      </c>
      <c r="D283" s="21" t="s">
        <v>572</v>
      </c>
      <c r="E283" s="21">
        <v>1</v>
      </c>
      <c r="F283" s="21" t="s">
        <v>100</v>
      </c>
      <c r="G283" s="21" t="s">
        <v>573</v>
      </c>
      <c r="H283" s="55">
        <v>12921.43</v>
      </c>
      <c r="I283" s="22">
        <v>5</v>
      </c>
      <c r="J283" s="25">
        <v>0</v>
      </c>
      <c r="K283" s="25">
        <v>0</v>
      </c>
      <c r="L283" s="25">
        <f t="shared" si="32"/>
        <v>2584.2860000000001</v>
      </c>
      <c r="M283" s="37">
        <f t="shared" si="33"/>
        <v>215.35716666666667</v>
      </c>
      <c r="N283" s="36">
        <v>0</v>
      </c>
      <c r="O283" s="26">
        <v>0</v>
      </c>
      <c r="P283" s="26">
        <v>0</v>
      </c>
      <c r="Q283" s="27">
        <v>0</v>
      </c>
      <c r="R283" s="36">
        <v>0</v>
      </c>
      <c r="S283" s="26">
        <v>0</v>
      </c>
      <c r="T283" s="26">
        <v>0</v>
      </c>
      <c r="U283" s="27">
        <v>0</v>
      </c>
      <c r="V283" s="36">
        <v>0</v>
      </c>
      <c r="W283" s="26">
        <v>0</v>
      </c>
      <c r="X283" s="26">
        <v>0</v>
      </c>
      <c r="Y283" s="27">
        <v>0</v>
      </c>
      <c r="Z283" s="36">
        <v>0</v>
      </c>
      <c r="AA283" s="26">
        <v>0</v>
      </c>
      <c r="AB283" s="26">
        <v>0</v>
      </c>
      <c r="AC283" s="27">
        <v>0</v>
      </c>
      <c r="AD283" s="36">
        <v>0</v>
      </c>
      <c r="AE283" s="26">
        <v>0</v>
      </c>
      <c r="AF283" s="26">
        <v>0</v>
      </c>
      <c r="AG283" s="27">
        <v>0</v>
      </c>
      <c r="AH283" s="36">
        <v>0</v>
      </c>
      <c r="AI283" s="26">
        <v>0</v>
      </c>
      <c r="AJ283" s="26">
        <v>0</v>
      </c>
      <c r="AK283" s="27">
        <v>0</v>
      </c>
      <c r="AL283" s="36">
        <v>0</v>
      </c>
      <c r="AM283" s="26">
        <v>0</v>
      </c>
      <c r="AN283" s="26">
        <v>0</v>
      </c>
      <c r="AO283" s="27">
        <v>0</v>
      </c>
      <c r="AP283" s="36">
        <v>0</v>
      </c>
      <c r="AQ283" s="26">
        <v>0</v>
      </c>
      <c r="AR283" s="26">
        <v>0</v>
      </c>
      <c r="AS283" s="27">
        <v>0</v>
      </c>
      <c r="AT283" s="36">
        <v>0</v>
      </c>
      <c r="AU283" s="26">
        <v>0</v>
      </c>
      <c r="AV283" s="26">
        <v>0</v>
      </c>
      <c r="AW283" s="27">
        <v>0</v>
      </c>
      <c r="AX283" s="36">
        <v>0</v>
      </c>
      <c r="AY283" s="26">
        <v>0</v>
      </c>
      <c r="AZ283" s="26">
        <v>0</v>
      </c>
      <c r="BA283" s="27">
        <v>0</v>
      </c>
      <c r="BB283" s="36">
        <v>0</v>
      </c>
      <c r="BC283" s="26">
        <v>0</v>
      </c>
      <c r="BD283" s="26">
        <v>0</v>
      </c>
      <c r="BE283" s="27">
        <v>0</v>
      </c>
      <c r="BF283" s="36">
        <v>0</v>
      </c>
      <c r="BG283" s="26">
        <v>0</v>
      </c>
      <c r="BH283" s="26">
        <v>0</v>
      </c>
      <c r="BI283" s="27">
        <v>0</v>
      </c>
      <c r="BJ283" s="36">
        <v>0</v>
      </c>
      <c r="BK283" s="26">
        <v>0</v>
      </c>
      <c r="BL283" s="26">
        <v>0</v>
      </c>
      <c r="BM283" s="27">
        <v>0</v>
      </c>
      <c r="BN283" s="36">
        <v>0</v>
      </c>
      <c r="BO283" s="26">
        <v>0</v>
      </c>
      <c r="BP283" s="26">
        <v>0</v>
      </c>
      <c r="BQ283" s="27">
        <v>0</v>
      </c>
      <c r="BR283" s="36">
        <v>0</v>
      </c>
      <c r="BS283" s="26">
        <v>0</v>
      </c>
      <c r="BT283" s="26">
        <v>0</v>
      </c>
      <c r="BU283" s="27">
        <v>0</v>
      </c>
      <c r="BV283" s="36">
        <v>0</v>
      </c>
      <c r="BW283" s="26">
        <v>0</v>
      </c>
      <c r="BX283" s="26">
        <v>0</v>
      </c>
      <c r="BY283" s="27">
        <v>0</v>
      </c>
      <c r="BZ283" s="36">
        <v>0</v>
      </c>
      <c r="CA283" s="26">
        <v>0</v>
      </c>
      <c r="CB283" s="26">
        <v>0</v>
      </c>
      <c r="CC283" s="27">
        <v>0</v>
      </c>
      <c r="CD283" s="36">
        <v>0</v>
      </c>
      <c r="CE283" s="26">
        <v>0</v>
      </c>
      <c r="CF283" s="26">
        <v>0</v>
      </c>
      <c r="CG283" s="27">
        <v>0</v>
      </c>
      <c r="CH283" s="36">
        <v>0</v>
      </c>
      <c r="CI283" s="26">
        <v>0</v>
      </c>
      <c r="CJ283" s="26">
        <v>0</v>
      </c>
      <c r="CK283" s="27">
        <v>0</v>
      </c>
      <c r="CL283" s="36">
        <v>0</v>
      </c>
      <c r="CM283" s="26">
        <v>0</v>
      </c>
      <c r="CN283" s="26">
        <v>0</v>
      </c>
      <c r="CO283" s="27">
        <v>0</v>
      </c>
      <c r="CP283" s="36">
        <v>0</v>
      </c>
      <c r="CQ283" s="26">
        <v>0</v>
      </c>
      <c r="CR283" s="26">
        <v>0</v>
      </c>
      <c r="CS283" s="27">
        <v>0</v>
      </c>
      <c r="CT283" s="36">
        <v>0</v>
      </c>
      <c r="CU283" s="26">
        <v>0</v>
      </c>
      <c r="CV283" s="26">
        <v>0</v>
      </c>
      <c r="CW283" s="27">
        <v>0</v>
      </c>
      <c r="CX283" s="36">
        <v>0</v>
      </c>
      <c r="CY283" s="26">
        <v>0</v>
      </c>
      <c r="CZ283" s="26">
        <v>0</v>
      </c>
      <c r="DA283" s="27">
        <v>0</v>
      </c>
      <c r="DB283" s="36">
        <v>0</v>
      </c>
      <c r="DC283" s="26">
        <v>0</v>
      </c>
      <c r="DD283" s="26">
        <v>0</v>
      </c>
      <c r="DE283" s="27">
        <v>0</v>
      </c>
      <c r="DF283" s="36">
        <v>0</v>
      </c>
      <c r="DG283" s="26">
        <v>0</v>
      </c>
      <c r="DH283" s="26">
        <v>0</v>
      </c>
      <c r="DI283" s="27">
        <v>0</v>
      </c>
      <c r="DJ283" s="36">
        <v>0</v>
      </c>
      <c r="DK283" s="26">
        <v>0</v>
      </c>
      <c r="DL283" s="26">
        <v>0</v>
      </c>
      <c r="DM283" s="27">
        <v>0</v>
      </c>
      <c r="DN283" s="36">
        <v>0</v>
      </c>
      <c r="DO283" s="26">
        <v>0</v>
      </c>
      <c r="DP283" s="26">
        <v>0</v>
      </c>
      <c r="DQ283" s="27">
        <v>0</v>
      </c>
      <c r="DR283" s="36">
        <v>0</v>
      </c>
      <c r="DS283" s="26">
        <v>0</v>
      </c>
      <c r="DT283" s="26">
        <v>0</v>
      </c>
      <c r="DU283" s="27">
        <v>0</v>
      </c>
      <c r="DV283" s="36">
        <v>0</v>
      </c>
      <c r="DW283" s="26">
        <v>0</v>
      </c>
      <c r="DX283" s="26">
        <v>0</v>
      </c>
      <c r="DY283" s="27">
        <v>0</v>
      </c>
      <c r="DZ283" s="36">
        <v>0</v>
      </c>
      <c r="EA283" s="26">
        <v>0</v>
      </c>
      <c r="EB283" s="26">
        <v>0</v>
      </c>
      <c r="EC283" s="27">
        <v>0</v>
      </c>
      <c r="ED283" s="36">
        <v>5</v>
      </c>
      <c r="EE283" s="26">
        <v>1076.7858333333334</v>
      </c>
      <c r="EF283" s="26">
        <v>1076.7858333333334</v>
      </c>
      <c r="EG283" s="27">
        <v>11844.644166666667</v>
      </c>
      <c r="EH283" s="36">
        <v>12</v>
      </c>
      <c r="EI283" s="26">
        <v>2584.2860000000001</v>
      </c>
      <c r="EJ283" s="26">
        <v>3661.0718333333334</v>
      </c>
      <c r="EK283" s="27">
        <v>9260.36</v>
      </c>
      <c r="EL283" s="36" cm="1">
        <f t="array" ref="EL283">+_xlfn.IFS(YEAR($A283)&gt;YEAR(EL$6),0,YEAR(EL$6)=YEAR($A283),13-MONTH($A283),AND(EK283&lt;$L283,YEAR(EL$6)=YEAR($B283)),IF(MONTH($B283)&lt;EK283/$M283,MONTH($B283),EK283/$M283),EK283&lt;$L283,EK283/$M283,YEAR(EL$6)=YEAR($B283),MONTH($B283),AND(YEAR(EL$6)&gt;YEAR($B283),NOT(ISBLANK($B283))),0,YEAR(EL$6)&gt;YEAR($A283),12,EL$6&lt;$A283,0,YEAR(EH$6)=YEAR($B283),0)</f>
        <v>12</v>
      </c>
      <c r="EM283" s="26">
        <f t="shared" si="34"/>
        <v>2584.2860000000001</v>
      </c>
      <c r="EN283" s="26">
        <f t="shared" si="35"/>
        <v>6245.3578333333335</v>
      </c>
      <c r="EO283" s="27">
        <f t="shared" si="36"/>
        <v>6676.07</v>
      </c>
      <c r="EP283" s="28">
        <f t="shared" si="37"/>
        <v>30.999989939194034</v>
      </c>
      <c r="EQ283" s="34">
        <f t="shared" si="38"/>
        <v>646.07150000000001</v>
      </c>
      <c r="ES283" s="21">
        <f>IFERROR(IF(VLOOKUP(D283,'DIV CHANGE'!A:D,3,FALSE)="", E283, VLOOKUP(D283,'DIV CHANGE'!A:D,3,FALSE)), E283)</f>
        <v>1</v>
      </c>
      <c r="ET283" s="21" t="str">
        <f t="shared" si="39"/>
        <v>SAME</v>
      </c>
      <c r="EU283" s="29">
        <v>45153</v>
      </c>
    </row>
    <row r="284" spans="1:151" ht="12.75">
      <c r="A284" s="29">
        <v>42640</v>
      </c>
      <c r="B284" s="24"/>
      <c r="C284" s="35">
        <v>221</v>
      </c>
      <c r="D284" s="21" t="s">
        <v>574</v>
      </c>
      <c r="E284" s="21">
        <v>1</v>
      </c>
      <c r="F284" s="21" t="s">
        <v>100</v>
      </c>
      <c r="G284" s="21" t="s">
        <v>575</v>
      </c>
      <c r="H284" s="55">
        <v>70022.5</v>
      </c>
      <c r="I284" s="22">
        <v>7</v>
      </c>
      <c r="J284" s="25">
        <v>15000</v>
      </c>
      <c r="K284" s="25">
        <v>0</v>
      </c>
      <c r="L284" s="25">
        <f t="shared" si="32"/>
        <v>7860.3571428571431</v>
      </c>
      <c r="M284" s="37">
        <f t="shared" si="33"/>
        <v>655.02976190476193</v>
      </c>
      <c r="N284" s="36">
        <v>0</v>
      </c>
      <c r="O284" s="26">
        <v>0</v>
      </c>
      <c r="P284" s="26">
        <v>0</v>
      </c>
      <c r="Q284" s="27">
        <v>0</v>
      </c>
      <c r="R284" s="36">
        <v>0</v>
      </c>
      <c r="S284" s="26">
        <v>0</v>
      </c>
      <c r="T284" s="26">
        <v>0</v>
      </c>
      <c r="U284" s="27">
        <v>0</v>
      </c>
      <c r="V284" s="36">
        <v>0</v>
      </c>
      <c r="W284" s="26">
        <v>0</v>
      </c>
      <c r="X284" s="26">
        <v>0</v>
      </c>
      <c r="Y284" s="27">
        <v>0</v>
      </c>
      <c r="Z284" s="36">
        <v>0</v>
      </c>
      <c r="AA284" s="26">
        <v>0</v>
      </c>
      <c r="AB284" s="26">
        <v>0</v>
      </c>
      <c r="AC284" s="27">
        <v>0</v>
      </c>
      <c r="AD284" s="36">
        <v>0</v>
      </c>
      <c r="AE284" s="26">
        <v>0</v>
      </c>
      <c r="AF284" s="26">
        <v>0</v>
      </c>
      <c r="AG284" s="27">
        <v>0</v>
      </c>
      <c r="AH284" s="36">
        <v>0</v>
      </c>
      <c r="AI284" s="26">
        <v>0</v>
      </c>
      <c r="AJ284" s="26">
        <v>0</v>
      </c>
      <c r="AK284" s="27">
        <v>0</v>
      </c>
      <c r="AL284" s="36">
        <v>0</v>
      </c>
      <c r="AM284" s="26">
        <v>0</v>
      </c>
      <c r="AN284" s="26">
        <v>0</v>
      </c>
      <c r="AO284" s="27">
        <v>0</v>
      </c>
      <c r="AP284" s="36">
        <v>0</v>
      </c>
      <c r="AQ284" s="26">
        <v>0</v>
      </c>
      <c r="AR284" s="26">
        <v>0</v>
      </c>
      <c r="AS284" s="27">
        <v>0</v>
      </c>
      <c r="AT284" s="36">
        <v>0</v>
      </c>
      <c r="AU284" s="26">
        <v>0</v>
      </c>
      <c r="AV284" s="26">
        <v>0</v>
      </c>
      <c r="AW284" s="27">
        <v>0</v>
      </c>
      <c r="AX284" s="36">
        <v>0</v>
      </c>
      <c r="AY284" s="26">
        <v>0</v>
      </c>
      <c r="AZ284" s="26">
        <v>0</v>
      </c>
      <c r="BA284" s="27">
        <v>0</v>
      </c>
      <c r="BB284" s="36">
        <v>0</v>
      </c>
      <c r="BC284" s="26">
        <v>0</v>
      </c>
      <c r="BD284" s="26">
        <v>0</v>
      </c>
      <c r="BE284" s="27">
        <v>0</v>
      </c>
      <c r="BF284" s="36">
        <v>0</v>
      </c>
      <c r="BG284" s="26">
        <v>0</v>
      </c>
      <c r="BH284" s="26">
        <v>0</v>
      </c>
      <c r="BI284" s="27">
        <v>0</v>
      </c>
      <c r="BJ284" s="36">
        <v>0</v>
      </c>
      <c r="BK284" s="26">
        <v>0</v>
      </c>
      <c r="BL284" s="26">
        <v>0</v>
      </c>
      <c r="BM284" s="27">
        <v>0</v>
      </c>
      <c r="BN284" s="36">
        <v>0</v>
      </c>
      <c r="BO284" s="26">
        <v>0</v>
      </c>
      <c r="BP284" s="26">
        <v>0</v>
      </c>
      <c r="BQ284" s="27">
        <v>0</v>
      </c>
      <c r="BR284" s="36">
        <v>0</v>
      </c>
      <c r="BS284" s="26">
        <v>0</v>
      </c>
      <c r="BT284" s="26">
        <v>0</v>
      </c>
      <c r="BU284" s="27">
        <v>0</v>
      </c>
      <c r="BV284" s="36">
        <v>0</v>
      </c>
      <c r="BW284" s="26">
        <v>0</v>
      </c>
      <c r="BX284" s="26">
        <v>0</v>
      </c>
      <c r="BY284" s="27">
        <v>0</v>
      </c>
      <c r="BZ284" s="36">
        <v>0</v>
      </c>
      <c r="CA284" s="26">
        <v>0</v>
      </c>
      <c r="CB284" s="26">
        <v>0</v>
      </c>
      <c r="CC284" s="27">
        <v>0</v>
      </c>
      <c r="CD284" s="36">
        <v>0</v>
      </c>
      <c r="CE284" s="26">
        <v>0</v>
      </c>
      <c r="CF284" s="26">
        <v>0</v>
      </c>
      <c r="CG284" s="27">
        <v>0</v>
      </c>
      <c r="CH284" s="36">
        <v>0</v>
      </c>
      <c r="CI284" s="26">
        <v>0</v>
      </c>
      <c r="CJ284" s="26">
        <v>0</v>
      </c>
      <c r="CK284" s="27">
        <v>0</v>
      </c>
      <c r="CL284" s="36">
        <v>0</v>
      </c>
      <c r="CM284" s="26">
        <v>0</v>
      </c>
      <c r="CN284" s="26">
        <v>0</v>
      </c>
      <c r="CO284" s="27">
        <v>0</v>
      </c>
      <c r="CP284" s="36">
        <v>0</v>
      </c>
      <c r="CQ284" s="26">
        <v>0</v>
      </c>
      <c r="CR284" s="26">
        <v>0</v>
      </c>
      <c r="CS284" s="27">
        <v>0</v>
      </c>
      <c r="CT284" s="36">
        <v>0</v>
      </c>
      <c r="CU284" s="26">
        <v>0</v>
      </c>
      <c r="CV284" s="26">
        <v>0</v>
      </c>
      <c r="CW284" s="27">
        <v>0</v>
      </c>
      <c r="CX284" s="36">
        <v>0</v>
      </c>
      <c r="CY284" s="26">
        <v>0</v>
      </c>
      <c r="CZ284" s="26">
        <v>0</v>
      </c>
      <c r="DA284" s="27">
        <v>0</v>
      </c>
      <c r="DB284" s="36">
        <v>4</v>
      </c>
      <c r="DC284" s="26">
        <v>2620.1190476190477</v>
      </c>
      <c r="DD284" s="26">
        <v>2620.1190476190477</v>
      </c>
      <c r="DE284" s="27">
        <v>52402.380952380954</v>
      </c>
      <c r="DF284" s="36">
        <v>12</v>
      </c>
      <c r="DG284" s="26">
        <v>7860.3571428571431</v>
      </c>
      <c r="DH284" s="26">
        <v>10480.476190476191</v>
      </c>
      <c r="DI284" s="27">
        <v>44542.023809523809</v>
      </c>
      <c r="DJ284" s="36">
        <v>12</v>
      </c>
      <c r="DK284" s="26">
        <v>7860.3571428571431</v>
      </c>
      <c r="DL284" s="26">
        <v>18340.833333333336</v>
      </c>
      <c r="DM284" s="27">
        <v>36681.666666666664</v>
      </c>
      <c r="DN284" s="36">
        <v>12</v>
      </c>
      <c r="DO284" s="26">
        <v>7860.3571428571431</v>
      </c>
      <c r="DP284" s="26">
        <v>26201.190476190481</v>
      </c>
      <c r="DQ284" s="27">
        <v>28821.309523809519</v>
      </c>
      <c r="DR284" s="36">
        <v>12</v>
      </c>
      <c r="DS284" s="26">
        <v>7860.3571428571431</v>
      </c>
      <c r="DT284" s="26">
        <v>34061.547619047626</v>
      </c>
      <c r="DU284" s="27">
        <v>20960.952380952374</v>
      </c>
      <c r="DV284" s="36">
        <v>12</v>
      </c>
      <c r="DW284" s="26">
        <v>7860.3571428571431</v>
      </c>
      <c r="DX284" s="26">
        <v>41921.904761904771</v>
      </c>
      <c r="DY284" s="27">
        <v>13100.595238095229</v>
      </c>
      <c r="DZ284" s="36">
        <v>12</v>
      </c>
      <c r="EA284" s="26">
        <v>7860.3571428571431</v>
      </c>
      <c r="EB284" s="26">
        <v>49782.261904761916</v>
      </c>
      <c r="EC284" s="27">
        <v>5240.2380952380845</v>
      </c>
      <c r="ED284" s="36">
        <v>7.9999999999999831</v>
      </c>
      <c r="EE284" s="26">
        <v>5240.2380952380845</v>
      </c>
      <c r="EF284" s="26">
        <v>55022.5</v>
      </c>
      <c r="EG284" s="27">
        <v>0</v>
      </c>
      <c r="EH284" s="36">
        <v>0</v>
      </c>
      <c r="EI284" s="26">
        <v>0</v>
      </c>
      <c r="EJ284" s="26">
        <v>55022.5</v>
      </c>
      <c r="EK284" s="27">
        <v>0</v>
      </c>
      <c r="EL284" s="36" cm="1">
        <f t="array" ref="EL284">+_xlfn.IFS(YEAR($A284)&gt;YEAR(EL$6),0,YEAR(EL$6)=YEAR($A284),13-MONTH($A284),AND(EK284&lt;$L284,YEAR(EL$6)=YEAR($B284)),IF(MONTH($B284)&lt;EK284/$M284,MONTH($B284),EK284/$M284),EK284&lt;$L284,EK284/$M284,YEAR(EL$6)=YEAR($B284),MONTH($B284),AND(YEAR(EL$6)&gt;YEAR($B284),NOT(ISBLANK($B284))),0,YEAR(EL$6)&gt;YEAR($A284),12,EL$6&lt;$A284,0,YEAR(EH$6)=YEAR($B284),0)</f>
        <v>0</v>
      </c>
      <c r="EM284" s="26">
        <f t="shared" si="34"/>
        <v>0</v>
      </c>
      <c r="EN284" s="26">
        <f t="shared" si="35"/>
        <v>55022.5</v>
      </c>
      <c r="EO284" s="27">
        <f t="shared" si="36"/>
        <v>0</v>
      </c>
      <c r="EP284" s="28">
        <f t="shared" si="37"/>
        <v>0</v>
      </c>
      <c r="EQ284" s="34">
        <f t="shared" si="38"/>
        <v>0</v>
      </c>
      <c r="ES284" s="21">
        <f>IFERROR(IF(VLOOKUP(D284,'DIV CHANGE'!A:D,3,FALSE)="", E284, VLOOKUP(D284,'DIV CHANGE'!A:D,3,FALSE)), E284)</f>
        <v>1</v>
      </c>
      <c r="ET284" s="21" t="str">
        <f t="shared" si="39"/>
        <v>SAME</v>
      </c>
      <c r="EU284" s="24">
        <v>42640</v>
      </c>
    </row>
    <row r="285" spans="1:151" ht="12.75">
      <c r="A285" s="29">
        <v>43800</v>
      </c>
      <c r="B285" s="24"/>
      <c r="C285" s="35">
        <v>457</v>
      </c>
      <c r="D285" s="21" t="s">
        <v>576</v>
      </c>
      <c r="E285" s="21">
        <v>4</v>
      </c>
      <c r="F285" s="21" t="s">
        <v>100</v>
      </c>
      <c r="G285" s="21" t="s">
        <v>577</v>
      </c>
      <c r="H285" s="55">
        <v>53720.15</v>
      </c>
      <c r="I285" s="22">
        <v>5</v>
      </c>
      <c r="J285" s="25">
        <v>33000</v>
      </c>
      <c r="K285" s="25">
        <v>0</v>
      </c>
      <c r="L285" s="25">
        <f t="shared" si="32"/>
        <v>4144.0300000000007</v>
      </c>
      <c r="M285" s="37">
        <f t="shared" si="33"/>
        <v>345.33583333333337</v>
      </c>
      <c r="N285" s="36">
        <v>0</v>
      </c>
      <c r="O285" s="26">
        <v>0</v>
      </c>
      <c r="P285" s="26">
        <v>0</v>
      </c>
      <c r="Q285" s="27">
        <v>0</v>
      </c>
      <c r="R285" s="36">
        <v>0</v>
      </c>
      <c r="S285" s="26">
        <v>0</v>
      </c>
      <c r="T285" s="26">
        <v>0</v>
      </c>
      <c r="U285" s="27">
        <v>0</v>
      </c>
      <c r="V285" s="36">
        <v>0</v>
      </c>
      <c r="W285" s="26">
        <v>0</v>
      </c>
      <c r="X285" s="26">
        <v>0</v>
      </c>
      <c r="Y285" s="27">
        <v>0</v>
      </c>
      <c r="Z285" s="36">
        <v>0</v>
      </c>
      <c r="AA285" s="26">
        <v>0</v>
      </c>
      <c r="AB285" s="26">
        <v>0</v>
      </c>
      <c r="AC285" s="27">
        <v>0</v>
      </c>
      <c r="AD285" s="36">
        <v>0</v>
      </c>
      <c r="AE285" s="26">
        <v>0</v>
      </c>
      <c r="AF285" s="26">
        <v>0</v>
      </c>
      <c r="AG285" s="27">
        <v>0</v>
      </c>
      <c r="AH285" s="36">
        <v>0</v>
      </c>
      <c r="AI285" s="26">
        <v>0</v>
      </c>
      <c r="AJ285" s="26">
        <v>0</v>
      </c>
      <c r="AK285" s="27">
        <v>0</v>
      </c>
      <c r="AL285" s="36">
        <v>0</v>
      </c>
      <c r="AM285" s="26">
        <v>0</v>
      </c>
      <c r="AN285" s="26">
        <v>0</v>
      </c>
      <c r="AO285" s="27">
        <v>0</v>
      </c>
      <c r="AP285" s="36">
        <v>0</v>
      </c>
      <c r="AQ285" s="26">
        <v>0</v>
      </c>
      <c r="AR285" s="26">
        <v>0</v>
      </c>
      <c r="AS285" s="27">
        <v>0</v>
      </c>
      <c r="AT285" s="36">
        <v>0</v>
      </c>
      <c r="AU285" s="26">
        <v>0</v>
      </c>
      <c r="AV285" s="26">
        <v>0</v>
      </c>
      <c r="AW285" s="27">
        <v>0</v>
      </c>
      <c r="AX285" s="36">
        <v>0</v>
      </c>
      <c r="AY285" s="26">
        <v>0</v>
      </c>
      <c r="AZ285" s="26">
        <v>0</v>
      </c>
      <c r="BA285" s="27">
        <v>0</v>
      </c>
      <c r="BB285" s="36">
        <v>0</v>
      </c>
      <c r="BC285" s="26">
        <v>0</v>
      </c>
      <c r="BD285" s="26">
        <v>0</v>
      </c>
      <c r="BE285" s="27">
        <v>0</v>
      </c>
      <c r="BF285" s="36">
        <v>0</v>
      </c>
      <c r="BG285" s="26">
        <v>0</v>
      </c>
      <c r="BH285" s="26">
        <v>0</v>
      </c>
      <c r="BI285" s="27">
        <v>0</v>
      </c>
      <c r="BJ285" s="36">
        <v>0</v>
      </c>
      <c r="BK285" s="26">
        <v>0</v>
      </c>
      <c r="BL285" s="26">
        <v>0</v>
      </c>
      <c r="BM285" s="27">
        <v>0</v>
      </c>
      <c r="BN285" s="36">
        <v>0</v>
      </c>
      <c r="BO285" s="26">
        <v>0</v>
      </c>
      <c r="BP285" s="26">
        <v>0</v>
      </c>
      <c r="BQ285" s="27">
        <v>0</v>
      </c>
      <c r="BR285" s="36">
        <v>0</v>
      </c>
      <c r="BS285" s="26">
        <v>0</v>
      </c>
      <c r="BT285" s="26">
        <v>0</v>
      </c>
      <c r="BU285" s="27">
        <v>0</v>
      </c>
      <c r="BV285" s="36">
        <v>0</v>
      </c>
      <c r="BW285" s="26">
        <v>0</v>
      </c>
      <c r="BX285" s="26">
        <v>0</v>
      </c>
      <c r="BY285" s="27">
        <v>0</v>
      </c>
      <c r="BZ285" s="36">
        <v>0</v>
      </c>
      <c r="CA285" s="26">
        <v>0</v>
      </c>
      <c r="CB285" s="26">
        <v>0</v>
      </c>
      <c r="CC285" s="27">
        <v>0</v>
      </c>
      <c r="CD285" s="36">
        <v>0</v>
      </c>
      <c r="CE285" s="26">
        <v>0</v>
      </c>
      <c r="CF285" s="26">
        <v>0</v>
      </c>
      <c r="CG285" s="27">
        <v>0</v>
      </c>
      <c r="CH285" s="36">
        <v>0</v>
      </c>
      <c r="CI285" s="26">
        <v>0</v>
      </c>
      <c r="CJ285" s="26">
        <v>0</v>
      </c>
      <c r="CK285" s="27">
        <v>0</v>
      </c>
      <c r="CL285" s="36">
        <v>0</v>
      </c>
      <c r="CM285" s="26">
        <v>0</v>
      </c>
      <c r="CN285" s="26">
        <v>0</v>
      </c>
      <c r="CO285" s="27">
        <v>0</v>
      </c>
      <c r="CP285" s="36">
        <v>0</v>
      </c>
      <c r="CQ285" s="26">
        <v>0</v>
      </c>
      <c r="CR285" s="26">
        <v>0</v>
      </c>
      <c r="CS285" s="27">
        <v>0</v>
      </c>
      <c r="CT285" s="36">
        <v>0</v>
      </c>
      <c r="CU285" s="26">
        <v>0</v>
      </c>
      <c r="CV285" s="26">
        <v>0</v>
      </c>
      <c r="CW285" s="27">
        <v>0</v>
      </c>
      <c r="CX285" s="36">
        <v>0</v>
      </c>
      <c r="CY285" s="26">
        <v>0</v>
      </c>
      <c r="CZ285" s="26">
        <v>0</v>
      </c>
      <c r="DA285" s="27">
        <v>0</v>
      </c>
      <c r="DB285" s="36">
        <v>0</v>
      </c>
      <c r="DC285" s="26">
        <v>0</v>
      </c>
      <c r="DD285" s="26">
        <v>0</v>
      </c>
      <c r="DE285" s="27">
        <v>0</v>
      </c>
      <c r="DF285" s="36">
        <v>0</v>
      </c>
      <c r="DG285" s="26">
        <v>0</v>
      </c>
      <c r="DH285" s="26">
        <v>0</v>
      </c>
      <c r="DI285" s="27">
        <v>0</v>
      </c>
      <c r="DJ285" s="36">
        <v>0</v>
      </c>
      <c r="DK285" s="26">
        <v>0</v>
      </c>
      <c r="DL285" s="26">
        <v>0</v>
      </c>
      <c r="DM285" s="27">
        <v>0</v>
      </c>
      <c r="DN285" s="36">
        <v>1</v>
      </c>
      <c r="DO285" s="26">
        <v>345.33583333333337</v>
      </c>
      <c r="DP285" s="26">
        <v>345.33583333333337</v>
      </c>
      <c r="DQ285" s="27">
        <v>20374.814166666667</v>
      </c>
      <c r="DR285" s="36">
        <v>12</v>
      </c>
      <c r="DS285" s="26">
        <v>4144.0300000000007</v>
      </c>
      <c r="DT285" s="26">
        <v>4489.3658333333342</v>
      </c>
      <c r="DU285" s="27">
        <v>16230.784166666668</v>
      </c>
      <c r="DV285" s="36">
        <v>12</v>
      </c>
      <c r="DW285" s="26">
        <v>4144.0300000000007</v>
      </c>
      <c r="DX285" s="26">
        <v>8633.3958333333358</v>
      </c>
      <c r="DY285" s="27">
        <v>12086.754166666666</v>
      </c>
      <c r="DZ285" s="36">
        <v>12</v>
      </c>
      <c r="EA285" s="26">
        <v>4144.0300000000007</v>
      </c>
      <c r="EB285" s="26">
        <v>12777.425833333336</v>
      </c>
      <c r="EC285" s="27">
        <v>7942.724166666665</v>
      </c>
      <c r="ED285" s="36">
        <v>12</v>
      </c>
      <c r="EE285" s="26">
        <v>4144.0300000000007</v>
      </c>
      <c r="EF285" s="26">
        <v>20720.150000000001</v>
      </c>
      <c r="EG285" s="27">
        <v>0</v>
      </c>
      <c r="EH285" s="36">
        <v>0</v>
      </c>
      <c r="EI285" s="26">
        <v>0</v>
      </c>
      <c r="EJ285" s="26">
        <v>20720.150000000001</v>
      </c>
      <c r="EK285" s="27">
        <v>0</v>
      </c>
      <c r="EL285" s="36" cm="1">
        <f t="array" ref="EL285">+_xlfn.IFS(YEAR($A285)&gt;YEAR(EL$6),0,YEAR(EL$6)=YEAR($A285),13-MONTH($A285),AND(EK285&lt;$L285,YEAR(EL$6)=YEAR($B285)),IF(MONTH($B285)&lt;EK285/$M285,MONTH($B285),EK285/$M285),EK285&lt;$L285,EK285/$M285,YEAR(EL$6)=YEAR($B285),MONTH($B285),AND(YEAR(EL$6)&gt;YEAR($B285),NOT(ISBLANK($B285))),0,YEAR(EL$6)&gt;YEAR($A285),12,EL$6&lt;$A285,0,YEAR(EH$6)=YEAR($B285),0)</f>
        <v>0</v>
      </c>
      <c r="EM285" s="26">
        <f t="shared" si="34"/>
        <v>0</v>
      </c>
      <c r="EN285" s="26">
        <f t="shared" si="35"/>
        <v>20720.150000000001</v>
      </c>
      <c r="EO285" s="27">
        <f t="shared" si="36"/>
        <v>0</v>
      </c>
      <c r="EP285" s="28">
        <f t="shared" si="37"/>
        <v>0</v>
      </c>
      <c r="EQ285" s="34">
        <f t="shared" si="38"/>
        <v>0</v>
      </c>
      <c r="ES285" s="21">
        <f>IFERROR(IF(VLOOKUP(D285,'DIV CHANGE'!A:D,3,FALSE)="", E285, VLOOKUP(D285,'DIV CHANGE'!A:D,3,FALSE)), E285)</f>
        <v>4</v>
      </c>
      <c r="ET285" s="21" t="str">
        <f t="shared" si="39"/>
        <v>SAME</v>
      </c>
      <c r="EU285" s="24">
        <v>43800</v>
      </c>
    </row>
    <row r="286" spans="1:151" ht="12.75">
      <c r="A286" s="29">
        <v>43800</v>
      </c>
      <c r="B286" s="24"/>
      <c r="C286" s="35">
        <v>458</v>
      </c>
      <c r="D286" s="21" t="s">
        <v>578</v>
      </c>
      <c r="E286" s="21">
        <v>2</v>
      </c>
      <c r="F286" s="21" t="s">
        <v>100</v>
      </c>
      <c r="G286" s="21" t="s">
        <v>579</v>
      </c>
      <c r="H286" s="55">
        <v>23410.15</v>
      </c>
      <c r="I286" s="22">
        <v>3</v>
      </c>
      <c r="J286" s="25">
        <v>9000</v>
      </c>
      <c r="K286" s="25">
        <v>0</v>
      </c>
      <c r="L286" s="25">
        <f t="shared" si="32"/>
        <v>4803.3833333333341</v>
      </c>
      <c r="M286" s="37">
        <f t="shared" si="33"/>
        <v>400.28194444444449</v>
      </c>
      <c r="N286" s="36">
        <v>0</v>
      </c>
      <c r="O286" s="26">
        <v>0</v>
      </c>
      <c r="P286" s="26">
        <v>0</v>
      </c>
      <c r="Q286" s="27">
        <v>0</v>
      </c>
      <c r="R286" s="36">
        <v>0</v>
      </c>
      <c r="S286" s="26">
        <v>0</v>
      </c>
      <c r="T286" s="26">
        <v>0</v>
      </c>
      <c r="U286" s="27">
        <v>0</v>
      </c>
      <c r="V286" s="36">
        <v>0</v>
      </c>
      <c r="W286" s="26">
        <v>0</v>
      </c>
      <c r="X286" s="26">
        <v>0</v>
      </c>
      <c r="Y286" s="27">
        <v>0</v>
      </c>
      <c r="Z286" s="36">
        <v>0</v>
      </c>
      <c r="AA286" s="26">
        <v>0</v>
      </c>
      <c r="AB286" s="26">
        <v>0</v>
      </c>
      <c r="AC286" s="27">
        <v>0</v>
      </c>
      <c r="AD286" s="36">
        <v>0</v>
      </c>
      <c r="AE286" s="26">
        <v>0</v>
      </c>
      <c r="AF286" s="26">
        <v>0</v>
      </c>
      <c r="AG286" s="27">
        <v>0</v>
      </c>
      <c r="AH286" s="36">
        <v>0</v>
      </c>
      <c r="AI286" s="26">
        <v>0</v>
      </c>
      <c r="AJ286" s="26">
        <v>0</v>
      </c>
      <c r="AK286" s="27">
        <v>0</v>
      </c>
      <c r="AL286" s="36">
        <v>0</v>
      </c>
      <c r="AM286" s="26">
        <v>0</v>
      </c>
      <c r="AN286" s="26">
        <v>0</v>
      </c>
      <c r="AO286" s="27">
        <v>0</v>
      </c>
      <c r="AP286" s="36">
        <v>0</v>
      </c>
      <c r="AQ286" s="26">
        <v>0</v>
      </c>
      <c r="AR286" s="26">
        <v>0</v>
      </c>
      <c r="AS286" s="27">
        <v>0</v>
      </c>
      <c r="AT286" s="36">
        <v>0</v>
      </c>
      <c r="AU286" s="26">
        <v>0</v>
      </c>
      <c r="AV286" s="26">
        <v>0</v>
      </c>
      <c r="AW286" s="27">
        <v>0</v>
      </c>
      <c r="AX286" s="36">
        <v>0</v>
      </c>
      <c r="AY286" s="26">
        <v>0</v>
      </c>
      <c r="AZ286" s="26">
        <v>0</v>
      </c>
      <c r="BA286" s="27">
        <v>0</v>
      </c>
      <c r="BB286" s="36">
        <v>0</v>
      </c>
      <c r="BC286" s="26">
        <v>0</v>
      </c>
      <c r="BD286" s="26">
        <v>0</v>
      </c>
      <c r="BE286" s="27">
        <v>0</v>
      </c>
      <c r="BF286" s="36">
        <v>0</v>
      </c>
      <c r="BG286" s="26">
        <v>0</v>
      </c>
      <c r="BH286" s="26">
        <v>0</v>
      </c>
      <c r="BI286" s="27">
        <v>0</v>
      </c>
      <c r="BJ286" s="36">
        <v>0</v>
      </c>
      <c r="BK286" s="26">
        <v>0</v>
      </c>
      <c r="BL286" s="26">
        <v>0</v>
      </c>
      <c r="BM286" s="27">
        <v>0</v>
      </c>
      <c r="BN286" s="36">
        <v>0</v>
      </c>
      <c r="BO286" s="26">
        <v>0</v>
      </c>
      <c r="BP286" s="26">
        <v>0</v>
      </c>
      <c r="BQ286" s="27">
        <v>0</v>
      </c>
      <c r="BR286" s="36">
        <v>0</v>
      </c>
      <c r="BS286" s="26">
        <v>0</v>
      </c>
      <c r="BT286" s="26">
        <v>0</v>
      </c>
      <c r="BU286" s="27">
        <v>0</v>
      </c>
      <c r="BV286" s="36">
        <v>0</v>
      </c>
      <c r="BW286" s="26">
        <v>0</v>
      </c>
      <c r="BX286" s="26">
        <v>0</v>
      </c>
      <c r="BY286" s="27">
        <v>0</v>
      </c>
      <c r="BZ286" s="36">
        <v>0</v>
      </c>
      <c r="CA286" s="26">
        <v>0</v>
      </c>
      <c r="CB286" s="26">
        <v>0</v>
      </c>
      <c r="CC286" s="27">
        <v>0</v>
      </c>
      <c r="CD286" s="36">
        <v>0</v>
      </c>
      <c r="CE286" s="26">
        <v>0</v>
      </c>
      <c r="CF286" s="26">
        <v>0</v>
      </c>
      <c r="CG286" s="27">
        <v>0</v>
      </c>
      <c r="CH286" s="36">
        <v>0</v>
      </c>
      <c r="CI286" s="26">
        <v>0</v>
      </c>
      <c r="CJ286" s="26">
        <v>0</v>
      </c>
      <c r="CK286" s="27">
        <v>0</v>
      </c>
      <c r="CL286" s="36">
        <v>0</v>
      </c>
      <c r="CM286" s="26">
        <v>0</v>
      </c>
      <c r="CN286" s="26">
        <v>0</v>
      </c>
      <c r="CO286" s="27">
        <v>0</v>
      </c>
      <c r="CP286" s="36">
        <v>0</v>
      </c>
      <c r="CQ286" s="26">
        <v>0</v>
      </c>
      <c r="CR286" s="26">
        <v>0</v>
      </c>
      <c r="CS286" s="27">
        <v>0</v>
      </c>
      <c r="CT286" s="36">
        <v>0</v>
      </c>
      <c r="CU286" s="26">
        <v>0</v>
      </c>
      <c r="CV286" s="26">
        <v>0</v>
      </c>
      <c r="CW286" s="27">
        <v>0</v>
      </c>
      <c r="CX286" s="36">
        <v>0</v>
      </c>
      <c r="CY286" s="26">
        <v>0</v>
      </c>
      <c r="CZ286" s="26">
        <v>0</v>
      </c>
      <c r="DA286" s="27">
        <v>0</v>
      </c>
      <c r="DB286" s="36">
        <v>0</v>
      </c>
      <c r="DC286" s="26">
        <v>0</v>
      </c>
      <c r="DD286" s="26">
        <v>0</v>
      </c>
      <c r="DE286" s="27">
        <v>0</v>
      </c>
      <c r="DF286" s="36">
        <v>0</v>
      </c>
      <c r="DG286" s="26">
        <v>0</v>
      </c>
      <c r="DH286" s="26">
        <v>0</v>
      </c>
      <c r="DI286" s="27">
        <v>0</v>
      </c>
      <c r="DJ286" s="36">
        <v>0</v>
      </c>
      <c r="DK286" s="26">
        <v>0</v>
      </c>
      <c r="DL286" s="26">
        <v>0</v>
      </c>
      <c r="DM286" s="27">
        <v>0</v>
      </c>
      <c r="DN286" s="36">
        <v>1</v>
      </c>
      <c r="DO286" s="26">
        <v>400.28194444444449</v>
      </c>
      <c r="DP286" s="26">
        <v>400.28194444444449</v>
      </c>
      <c r="DQ286" s="27">
        <v>14009.868055555557</v>
      </c>
      <c r="DR286" s="36">
        <v>12</v>
      </c>
      <c r="DS286" s="26">
        <v>4803.3833333333341</v>
      </c>
      <c r="DT286" s="26">
        <v>5203.665277777779</v>
      </c>
      <c r="DU286" s="27">
        <v>9206.4847222222234</v>
      </c>
      <c r="DV286" s="36">
        <v>12</v>
      </c>
      <c r="DW286" s="26">
        <v>4803.3833333333341</v>
      </c>
      <c r="DX286" s="26">
        <v>10007.048611111113</v>
      </c>
      <c r="DY286" s="27">
        <v>4403.1013888888883</v>
      </c>
      <c r="DZ286" s="36">
        <v>10.999999999999996</v>
      </c>
      <c r="EA286" s="26">
        <v>4403.1013888888883</v>
      </c>
      <c r="EB286" s="26">
        <v>14410.150000000001</v>
      </c>
      <c r="EC286" s="27">
        <v>0</v>
      </c>
      <c r="ED286" s="36">
        <v>0</v>
      </c>
      <c r="EE286" s="26">
        <v>0</v>
      </c>
      <c r="EF286" s="26">
        <v>14410.15</v>
      </c>
      <c r="EG286" s="27">
        <v>0</v>
      </c>
      <c r="EH286" s="36">
        <v>0</v>
      </c>
      <c r="EI286" s="26">
        <v>0</v>
      </c>
      <c r="EJ286" s="26">
        <v>14410.15</v>
      </c>
      <c r="EK286" s="27">
        <v>0</v>
      </c>
      <c r="EL286" s="36" cm="1">
        <f t="array" ref="EL286">+_xlfn.IFS(YEAR($A286)&gt;YEAR(EL$6),0,YEAR(EL$6)=YEAR($A286),13-MONTH($A286),AND(EK286&lt;$L286,YEAR(EL$6)=YEAR($B286)),IF(MONTH($B286)&lt;EK286/$M286,MONTH($B286),EK286/$M286),EK286&lt;$L286,EK286/$M286,YEAR(EL$6)=YEAR($B286),MONTH($B286),AND(YEAR(EL$6)&gt;YEAR($B286),NOT(ISBLANK($B286))),0,YEAR(EL$6)&gt;YEAR($A286),12,EL$6&lt;$A286,0,YEAR(EH$6)=YEAR($B286),0)</f>
        <v>0</v>
      </c>
      <c r="EM286" s="26">
        <f t="shared" si="34"/>
        <v>0</v>
      </c>
      <c r="EN286" s="26">
        <f t="shared" si="35"/>
        <v>14410.15</v>
      </c>
      <c r="EO286" s="27">
        <f t="shared" si="36"/>
        <v>0</v>
      </c>
      <c r="EP286" s="28">
        <f t="shared" si="37"/>
        <v>0</v>
      </c>
      <c r="EQ286" s="34">
        <f t="shared" si="38"/>
        <v>0</v>
      </c>
      <c r="ES286" s="21">
        <f>IFERROR(IF(VLOOKUP(D286,'DIV CHANGE'!A:D,3,FALSE)="", E286, VLOOKUP(D286,'DIV CHANGE'!A:D,3,FALSE)), E286)</f>
        <v>2</v>
      </c>
      <c r="ET286" s="21" t="str">
        <f t="shared" si="39"/>
        <v>SAME</v>
      </c>
      <c r="EU286" s="24">
        <v>43800</v>
      </c>
    </row>
    <row r="287" spans="1:151" ht="12.75">
      <c r="A287" s="29">
        <v>42754</v>
      </c>
      <c r="B287" s="24"/>
      <c r="C287" s="35">
        <v>231</v>
      </c>
      <c r="D287" s="21" t="s">
        <v>580</v>
      </c>
      <c r="E287" s="21">
        <v>1</v>
      </c>
      <c r="F287" s="21" t="s">
        <v>100</v>
      </c>
      <c r="G287" s="21" t="s">
        <v>581</v>
      </c>
      <c r="H287" s="55">
        <v>78671.789999999994</v>
      </c>
      <c r="I287" s="22">
        <v>10</v>
      </c>
      <c r="J287" s="25">
        <v>20000</v>
      </c>
      <c r="K287" s="25">
        <v>0</v>
      </c>
      <c r="L287" s="25">
        <f t="shared" si="32"/>
        <v>5867.1789999999992</v>
      </c>
      <c r="M287" s="37">
        <f t="shared" si="33"/>
        <v>488.93158333333326</v>
      </c>
      <c r="N287" s="36">
        <v>0</v>
      </c>
      <c r="O287" s="26">
        <v>0</v>
      </c>
      <c r="P287" s="26">
        <v>0</v>
      </c>
      <c r="Q287" s="27">
        <v>0</v>
      </c>
      <c r="R287" s="36">
        <v>0</v>
      </c>
      <c r="S287" s="26">
        <v>0</v>
      </c>
      <c r="T287" s="26">
        <v>0</v>
      </c>
      <c r="U287" s="27">
        <v>0</v>
      </c>
      <c r="V287" s="36">
        <v>0</v>
      </c>
      <c r="W287" s="26">
        <v>0</v>
      </c>
      <c r="X287" s="26">
        <v>0</v>
      </c>
      <c r="Y287" s="27">
        <v>0</v>
      </c>
      <c r="Z287" s="36">
        <v>0</v>
      </c>
      <c r="AA287" s="26">
        <v>0</v>
      </c>
      <c r="AB287" s="26">
        <v>0</v>
      </c>
      <c r="AC287" s="27">
        <v>0</v>
      </c>
      <c r="AD287" s="36">
        <v>0</v>
      </c>
      <c r="AE287" s="26">
        <v>0</v>
      </c>
      <c r="AF287" s="26">
        <v>0</v>
      </c>
      <c r="AG287" s="27">
        <v>0</v>
      </c>
      <c r="AH287" s="36">
        <v>0</v>
      </c>
      <c r="AI287" s="26">
        <v>0</v>
      </c>
      <c r="AJ287" s="26">
        <v>0</v>
      </c>
      <c r="AK287" s="27">
        <v>0</v>
      </c>
      <c r="AL287" s="36">
        <v>0</v>
      </c>
      <c r="AM287" s="26">
        <v>0</v>
      </c>
      <c r="AN287" s="26">
        <v>0</v>
      </c>
      <c r="AO287" s="27">
        <v>0</v>
      </c>
      <c r="AP287" s="36">
        <v>0</v>
      </c>
      <c r="AQ287" s="26">
        <v>0</v>
      </c>
      <c r="AR287" s="26">
        <v>0</v>
      </c>
      <c r="AS287" s="27">
        <v>0</v>
      </c>
      <c r="AT287" s="36">
        <v>0</v>
      </c>
      <c r="AU287" s="26">
        <v>0</v>
      </c>
      <c r="AV287" s="26">
        <v>0</v>
      </c>
      <c r="AW287" s="27">
        <v>0</v>
      </c>
      <c r="AX287" s="36">
        <v>0</v>
      </c>
      <c r="AY287" s="26">
        <v>0</v>
      </c>
      <c r="AZ287" s="26">
        <v>0</v>
      </c>
      <c r="BA287" s="27">
        <v>0</v>
      </c>
      <c r="BB287" s="36">
        <v>0</v>
      </c>
      <c r="BC287" s="26">
        <v>0</v>
      </c>
      <c r="BD287" s="26">
        <v>0</v>
      </c>
      <c r="BE287" s="27">
        <v>0</v>
      </c>
      <c r="BF287" s="36">
        <v>0</v>
      </c>
      <c r="BG287" s="26">
        <v>0</v>
      </c>
      <c r="BH287" s="26">
        <v>0</v>
      </c>
      <c r="BI287" s="27">
        <v>0</v>
      </c>
      <c r="BJ287" s="36">
        <v>0</v>
      </c>
      <c r="BK287" s="26">
        <v>0</v>
      </c>
      <c r="BL287" s="26">
        <v>0</v>
      </c>
      <c r="BM287" s="27">
        <v>0</v>
      </c>
      <c r="BN287" s="36">
        <v>0</v>
      </c>
      <c r="BO287" s="26">
        <v>0</v>
      </c>
      <c r="BP287" s="26">
        <v>0</v>
      </c>
      <c r="BQ287" s="27">
        <v>0</v>
      </c>
      <c r="BR287" s="36">
        <v>0</v>
      </c>
      <c r="BS287" s="26">
        <v>0</v>
      </c>
      <c r="BT287" s="26">
        <v>0</v>
      </c>
      <c r="BU287" s="27">
        <v>0</v>
      </c>
      <c r="BV287" s="36">
        <v>0</v>
      </c>
      <c r="BW287" s="26">
        <v>0</v>
      </c>
      <c r="BX287" s="26">
        <v>0</v>
      </c>
      <c r="BY287" s="27">
        <v>0</v>
      </c>
      <c r="BZ287" s="36">
        <v>0</v>
      </c>
      <c r="CA287" s="26">
        <v>0</v>
      </c>
      <c r="CB287" s="26">
        <v>0</v>
      </c>
      <c r="CC287" s="27">
        <v>0</v>
      </c>
      <c r="CD287" s="36">
        <v>0</v>
      </c>
      <c r="CE287" s="26">
        <v>0</v>
      </c>
      <c r="CF287" s="26">
        <v>0</v>
      </c>
      <c r="CG287" s="27">
        <v>0</v>
      </c>
      <c r="CH287" s="36">
        <v>0</v>
      </c>
      <c r="CI287" s="26">
        <v>0</v>
      </c>
      <c r="CJ287" s="26">
        <v>0</v>
      </c>
      <c r="CK287" s="27">
        <v>0</v>
      </c>
      <c r="CL287" s="36">
        <v>0</v>
      </c>
      <c r="CM287" s="26">
        <v>0</v>
      </c>
      <c r="CN287" s="26">
        <v>0</v>
      </c>
      <c r="CO287" s="27">
        <v>0</v>
      </c>
      <c r="CP287" s="36">
        <v>0</v>
      </c>
      <c r="CQ287" s="26">
        <v>0</v>
      </c>
      <c r="CR287" s="26">
        <v>0</v>
      </c>
      <c r="CS287" s="27">
        <v>0</v>
      </c>
      <c r="CT287" s="36">
        <v>0</v>
      </c>
      <c r="CU287" s="26">
        <v>0</v>
      </c>
      <c r="CV287" s="26">
        <v>0</v>
      </c>
      <c r="CW287" s="27">
        <v>0</v>
      </c>
      <c r="CX287" s="36">
        <v>0</v>
      </c>
      <c r="CY287" s="26">
        <v>0</v>
      </c>
      <c r="CZ287" s="26">
        <v>0</v>
      </c>
      <c r="DA287" s="27">
        <v>0</v>
      </c>
      <c r="DB287" s="36">
        <v>0</v>
      </c>
      <c r="DC287" s="26">
        <v>0</v>
      </c>
      <c r="DD287" s="26">
        <v>0</v>
      </c>
      <c r="DE287" s="27">
        <v>0</v>
      </c>
      <c r="DF287" s="36">
        <v>12</v>
      </c>
      <c r="DG287" s="26">
        <v>5867.1789999999992</v>
      </c>
      <c r="DH287" s="26">
        <v>5867.1789999999992</v>
      </c>
      <c r="DI287" s="27">
        <v>52804.610999999997</v>
      </c>
      <c r="DJ287" s="36">
        <v>12</v>
      </c>
      <c r="DK287" s="26">
        <v>5867.1789999999992</v>
      </c>
      <c r="DL287" s="26">
        <v>11734.357999999998</v>
      </c>
      <c r="DM287" s="27">
        <v>46937.431999999993</v>
      </c>
      <c r="DN287" s="36">
        <v>12</v>
      </c>
      <c r="DO287" s="26">
        <v>5867.1789999999992</v>
      </c>
      <c r="DP287" s="26">
        <v>17601.536999999997</v>
      </c>
      <c r="DQ287" s="27">
        <v>41070.252999999997</v>
      </c>
      <c r="DR287" s="36">
        <v>12</v>
      </c>
      <c r="DS287" s="26">
        <v>5867.1789999999992</v>
      </c>
      <c r="DT287" s="26">
        <v>23468.715999999997</v>
      </c>
      <c r="DU287" s="27">
        <v>35203.073999999993</v>
      </c>
      <c r="DV287" s="36">
        <v>12</v>
      </c>
      <c r="DW287" s="26">
        <v>5867.1789999999992</v>
      </c>
      <c r="DX287" s="26">
        <v>29335.894999999997</v>
      </c>
      <c r="DY287" s="27">
        <v>29335.894999999997</v>
      </c>
      <c r="DZ287" s="36">
        <v>12</v>
      </c>
      <c r="EA287" s="26">
        <v>5867.1789999999992</v>
      </c>
      <c r="EB287" s="26">
        <v>35203.073999999993</v>
      </c>
      <c r="EC287" s="27">
        <v>23468.716</v>
      </c>
      <c r="ED287" s="36">
        <v>12</v>
      </c>
      <c r="EE287" s="26">
        <v>5867.1789999999992</v>
      </c>
      <c r="EF287" s="26">
        <v>40581.33</v>
      </c>
      <c r="EG287" s="27">
        <v>18090.459999999992</v>
      </c>
      <c r="EH287" s="36">
        <v>12</v>
      </c>
      <c r="EI287" s="26">
        <v>5867.1789999999992</v>
      </c>
      <c r="EJ287" s="26">
        <v>46448.508999999998</v>
      </c>
      <c r="EK287" s="27">
        <v>12223.28</v>
      </c>
      <c r="EL287" s="36" cm="1">
        <f t="array" ref="EL287">+_xlfn.IFS(YEAR($A287)&gt;YEAR(EL$6),0,YEAR(EL$6)=YEAR($A287),13-MONTH($A287),AND(EK287&lt;$L287,YEAR(EL$6)=YEAR($B287)),IF(MONTH($B287)&lt;EK287/$M287,MONTH($B287),EK287/$M287),EK287&lt;$L287,EK287/$M287,YEAR(EL$6)=YEAR($B287),MONTH($B287),AND(YEAR(EL$6)&gt;YEAR($B287),NOT(ISBLANK($B287))),0,YEAR(EL$6)&gt;YEAR($A287),12,EL$6&lt;$A287,0,YEAR(EH$6)=YEAR($B287),0)</f>
        <v>12</v>
      </c>
      <c r="EM287" s="26">
        <f t="shared" si="34"/>
        <v>5867.1789999999992</v>
      </c>
      <c r="EN287" s="26">
        <f t="shared" si="35"/>
        <v>52315.687999999995</v>
      </c>
      <c r="EO287" s="27">
        <f t="shared" si="36"/>
        <v>6356.1</v>
      </c>
      <c r="EP287" s="28">
        <f t="shared" si="37"/>
        <v>12.999978354163051</v>
      </c>
      <c r="EQ287" s="34">
        <f t="shared" si="38"/>
        <v>1466.7947499999998</v>
      </c>
      <c r="ES287" s="21">
        <f>IFERROR(IF(VLOOKUP(D287,'DIV CHANGE'!A:D,3,FALSE)="", E287, VLOOKUP(D287,'DIV CHANGE'!A:D,3,FALSE)), E287)</f>
        <v>1</v>
      </c>
      <c r="ET287" s="21" t="str">
        <f t="shared" si="39"/>
        <v>SAME</v>
      </c>
      <c r="EU287" s="24">
        <v>42754</v>
      </c>
    </row>
    <row r="288" spans="1:151" ht="12.75">
      <c r="A288" s="29">
        <v>42747</v>
      </c>
      <c r="B288" s="24"/>
      <c r="C288" s="35">
        <v>230</v>
      </c>
      <c r="D288" s="21" t="s">
        <v>582</v>
      </c>
      <c r="E288" s="21">
        <v>2</v>
      </c>
      <c r="F288" s="21" t="s">
        <v>100</v>
      </c>
      <c r="G288" s="21" t="s">
        <v>583</v>
      </c>
      <c r="H288" s="55">
        <v>113360.78</v>
      </c>
      <c r="I288" s="22">
        <v>10</v>
      </c>
      <c r="J288" s="25">
        <v>70000</v>
      </c>
      <c r="K288" s="25">
        <v>0</v>
      </c>
      <c r="L288" s="25">
        <f t="shared" si="32"/>
        <v>4336.0779999999995</v>
      </c>
      <c r="M288" s="37">
        <f t="shared" si="33"/>
        <v>361.33983333333327</v>
      </c>
      <c r="N288" s="36">
        <v>0</v>
      </c>
      <c r="O288" s="26">
        <v>0</v>
      </c>
      <c r="P288" s="26">
        <v>0</v>
      </c>
      <c r="Q288" s="27">
        <v>0</v>
      </c>
      <c r="R288" s="36">
        <v>0</v>
      </c>
      <c r="S288" s="26">
        <v>0</v>
      </c>
      <c r="T288" s="26">
        <v>0</v>
      </c>
      <c r="U288" s="27">
        <v>0</v>
      </c>
      <c r="V288" s="36">
        <v>0</v>
      </c>
      <c r="W288" s="26">
        <v>0</v>
      </c>
      <c r="X288" s="26">
        <v>0</v>
      </c>
      <c r="Y288" s="27">
        <v>0</v>
      </c>
      <c r="Z288" s="36">
        <v>0</v>
      </c>
      <c r="AA288" s="26">
        <v>0</v>
      </c>
      <c r="AB288" s="26">
        <v>0</v>
      </c>
      <c r="AC288" s="27">
        <v>0</v>
      </c>
      <c r="AD288" s="36">
        <v>0</v>
      </c>
      <c r="AE288" s="26">
        <v>0</v>
      </c>
      <c r="AF288" s="26">
        <v>0</v>
      </c>
      <c r="AG288" s="27">
        <v>0</v>
      </c>
      <c r="AH288" s="36">
        <v>0</v>
      </c>
      <c r="AI288" s="26">
        <v>0</v>
      </c>
      <c r="AJ288" s="26">
        <v>0</v>
      </c>
      <c r="AK288" s="27">
        <v>0</v>
      </c>
      <c r="AL288" s="36">
        <v>0</v>
      </c>
      <c r="AM288" s="26">
        <v>0</v>
      </c>
      <c r="AN288" s="26">
        <v>0</v>
      </c>
      <c r="AO288" s="27">
        <v>0</v>
      </c>
      <c r="AP288" s="36">
        <v>0</v>
      </c>
      <c r="AQ288" s="26">
        <v>0</v>
      </c>
      <c r="AR288" s="26">
        <v>0</v>
      </c>
      <c r="AS288" s="27">
        <v>0</v>
      </c>
      <c r="AT288" s="36">
        <v>0</v>
      </c>
      <c r="AU288" s="26">
        <v>0</v>
      </c>
      <c r="AV288" s="26">
        <v>0</v>
      </c>
      <c r="AW288" s="27">
        <v>0</v>
      </c>
      <c r="AX288" s="36">
        <v>0</v>
      </c>
      <c r="AY288" s="26">
        <v>0</v>
      </c>
      <c r="AZ288" s="26">
        <v>0</v>
      </c>
      <c r="BA288" s="27">
        <v>0</v>
      </c>
      <c r="BB288" s="36">
        <v>0</v>
      </c>
      <c r="BC288" s="26">
        <v>0</v>
      </c>
      <c r="BD288" s="26">
        <v>0</v>
      </c>
      <c r="BE288" s="27">
        <v>0</v>
      </c>
      <c r="BF288" s="36">
        <v>0</v>
      </c>
      <c r="BG288" s="26">
        <v>0</v>
      </c>
      <c r="BH288" s="26">
        <v>0</v>
      </c>
      <c r="BI288" s="27">
        <v>0</v>
      </c>
      <c r="BJ288" s="36">
        <v>0</v>
      </c>
      <c r="BK288" s="26">
        <v>0</v>
      </c>
      <c r="BL288" s="26">
        <v>0</v>
      </c>
      <c r="BM288" s="27">
        <v>0</v>
      </c>
      <c r="BN288" s="36">
        <v>0</v>
      </c>
      <c r="BO288" s="26">
        <v>0</v>
      </c>
      <c r="BP288" s="26">
        <v>0</v>
      </c>
      <c r="BQ288" s="27">
        <v>0</v>
      </c>
      <c r="BR288" s="36">
        <v>0</v>
      </c>
      <c r="BS288" s="26">
        <v>0</v>
      </c>
      <c r="BT288" s="26">
        <v>0</v>
      </c>
      <c r="BU288" s="27">
        <v>0</v>
      </c>
      <c r="BV288" s="36">
        <v>0</v>
      </c>
      <c r="BW288" s="26">
        <v>0</v>
      </c>
      <c r="BX288" s="26">
        <v>0</v>
      </c>
      <c r="BY288" s="27">
        <v>0</v>
      </c>
      <c r="BZ288" s="36">
        <v>0</v>
      </c>
      <c r="CA288" s="26">
        <v>0</v>
      </c>
      <c r="CB288" s="26">
        <v>0</v>
      </c>
      <c r="CC288" s="27">
        <v>0</v>
      </c>
      <c r="CD288" s="36">
        <v>0</v>
      </c>
      <c r="CE288" s="26">
        <v>0</v>
      </c>
      <c r="CF288" s="26">
        <v>0</v>
      </c>
      <c r="CG288" s="27">
        <v>0</v>
      </c>
      <c r="CH288" s="36">
        <v>0</v>
      </c>
      <c r="CI288" s="26">
        <v>0</v>
      </c>
      <c r="CJ288" s="26">
        <v>0</v>
      </c>
      <c r="CK288" s="27">
        <v>0</v>
      </c>
      <c r="CL288" s="36">
        <v>0</v>
      </c>
      <c r="CM288" s="26">
        <v>0</v>
      </c>
      <c r="CN288" s="26">
        <v>0</v>
      </c>
      <c r="CO288" s="27">
        <v>0</v>
      </c>
      <c r="CP288" s="36">
        <v>0</v>
      </c>
      <c r="CQ288" s="26">
        <v>0</v>
      </c>
      <c r="CR288" s="26">
        <v>0</v>
      </c>
      <c r="CS288" s="27">
        <v>0</v>
      </c>
      <c r="CT288" s="36">
        <v>0</v>
      </c>
      <c r="CU288" s="26">
        <v>0</v>
      </c>
      <c r="CV288" s="26">
        <v>0</v>
      </c>
      <c r="CW288" s="27">
        <v>0</v>
      </c>
      <c r="CX288" s="36">
        <v>0</v>
      </c>
      <c r="CY288" s="26">
        <v>0</v>
      </c>
      <c r="CZ288" s="26">
        <v>0</v>
      </c>
      <c r="DA288" s="27">
        <v>0</v>
      </c>
      <c r="DB288" s="36">
        <v>0</v>
      </c>
      <c r="DC288" s="26">
        <v>0</v>
      </c>
      <c r="DD288" s="26">
        <v>0</v>
      </c>
      <c r="DE288" s="27">
        <v>0</v>
      </c>
      <c r="DF288" s="36">
        <v>12</v>
      </c>
      <c r="DG288" s="26">
        <v>4336.0779999999995</v>
      </c>
      <c r="DH288" s="26">
        <v>4336.0779999999995</v>
      </c>
      <c r="DI288" s="27">
        <v>39024.701999999997</v>
      </c>
      <c r="DJ288" s="36">
        <v>12</v>
      </c>
      <c r="DK288" s="26">
        <v>4336.0779999999995</v>
      </c>
      <c r="DL288" s="26">
        <v>8672.155999999999</v>
      </c>
      <c r="DM288" s="27">
        <v>34688.623999999996</v>
      </c>
      <c r="DN288" s="36">
        <v>12</v>
      </c>
      <c r="DO288" s="26">
        <v>4336.0779999999995</v>
      </c>
      <c r="DP288" s="26">
        <v>13008.233999999999</v>
      </c>
      <c r="DQ288" s="27">
        <v>30352.546000000002</v>
      </c>
      <c r="DR288" s="36">
        <v>12</v>
      </c>
      <c r="DS288" s="26">
        <v>4336.0779999999995</v>
      </c>
      <c r="DT288" s="26">
        <v>17344.311999999998</v>
      </c>
      <c r="DU288" s="27">
        <v>26016.468000000001</v>
      </c>
      <c r="DV288" s="36">
        <v>12</v>
      </c>
      <c r="DW288" s="26">
        <v>4336.0779999999995</v>
      </c>
      <c r="DX288" s="26">
        <v>21680.39</v>
      </c>
      <c r="DY288" s="27">
        <v>21680.39</v>
      </c>
      <c r="DZ288" s="36">
        <v>12</v>
      </c>
      <c r="EA288" s="26">
        <v>4336.0779999999995</v>
      </c>
      <c r="EB288" s="26">
        <v>26016.468000000001</v>
      </c>
      <c r="EC288" s="27">
        <v>17344.311999999998</v>
      </c>
      <c r="ED288" s="36">
        <v>12</v>
      </c>
      <c r="EE288" s="26">
        <v>4336.0779999999995</v>
      </c>
      <c r="EF288" s="26">
        <v>43360.78</v>
      </c>
      <c r="EG288" s="27">
        <v>0</v>
      </c>
      <c r="EH288" s="36">
        <v>0</v>
      </c>
      <c r="EI288" s="26">
        <v>0</v>
      </c>
      <c r="EJ288" s="26">
        <v>43360.78</v>
      </c>
      <c r="EK288" s="27">
        <v>0</v>
      </c>
      <c r="EL288" s="36" cm="1">
        <f t="array" ref="EL288">+_xlfn.IFS(YEAR($A288)&gt;YEAR(EL$6),0,YEAR(EL$6)=YEAR($A288),13-MONTH($A288),AND(EK288&lt;$L288,YEAR(EL$6)=YEAR($B288)),IF(MONTH($B288)&lt;EK288/$M288,MONTH($B288),EK288/$M288),EK288&lt;$L288,EK288/$M288,YEAR(EL$6)=YEAR($B288),MONTH($B288),AND(YEAR(EL$6)&gt;YEAR($B288),NOT(ISBLANK($B288))),0,YEAR(EL$6)&gt;YEAR($A288),12,EL$6&lt;$A288,0,YEAR(EH$6)=YEAR($B288),0)</f>
        <v>0</v>
      </c>
      <c r="EM288" s="26">
        <f t="shared" si="34"/>
        <v>0</v>
      </c>
      <c r="EN288" s="26">
        <f t="shared" si="35"/>
        <v>43360.78</v>
      </c>
      <c r="EO288" s="27">
        <f t="shared" si="36"/>
        <v>0</v>
      </c>
      <c r="EP288" s="28">
        <f t="shared" si="37"/>
        <v>0</v>
      </c>
      <c r="EQ288" s="34">
        <f t="shared" si="38"/>
        <v>0</v>
      </c>
      <c r="ES288" s="21">
        <f>IFERROR(IF(VLOOKUP(D288,'DIV CHANGE'!A:D,3,FALSE)="", E288, VLOOKUP(D288,'DIV CHANGE'!A:D,3,FALSE)), E288)</f>
        <v>2</v>
      </c>
      <c r="ET288" s="21" t="str">
        <f t="shared" si="39"/>
        <v>SAME</v>
      </c>
      <c r="EU288" s="24">
        <v>42747</v>
      </c>
    </row>
    <row r="289" spans="1:151" ht="12.75">
      <c r="A289" s="29">
        <v>44769</v>
      </c>
      <c r="B289" s="24"/>
      <c r="C289" s="35">
        <v>774</v>
      </c>
      <c r="D289" s="21" t="s">
        <v>584</v>
      </c>
      <c r="E289" s="21">
        <v>2</v>
      </c>
      <c r="F289" s="21" t="s">
        <v>100</v>
      </c>
      <c r="G289" s="21" t="s">
        <v>585</v>
      </c>
      <c r="H289" s="55">
        <v>34502.42</v>
      </c>
      <c r="I289" s="22">
        <v>7</v>
      </c>
      <c r="J289" s="25">
        <v>0</v>
      </c>
      <c r="K289" s="25">
        <v>0</v>
      </c>
      <c r="L289" s="25">
        <f t="shared" si="32"/>
        <v>4928.9171428571426</v>
      </c>
      <c r="M289" s="37">
        <f t="shared" si="33"/>
        <v>410.74309523809524</v>
      </c>
      <c r="N289" s="36">
        <v>0</v>
      </c>
      <c r="O289" s="26">
        <v>0</v>
      </c>
      <c r="P289" s="26">
        <v>0</v>
      </c>
      <c r="Q289" s="27">
        <v>0</v>
      </c>
      <c r="R289" s="36">
        <v>0</v>
      </c>
      <c r="S289" s="26">
        <v>0</v>
      </c>
      <c r="T289" s="26">
        <v>0</v>
      </c>
      <c r="U289" s="27">
        <v>0</v>
      </c>
      <c r="V289" s="36">
        <v>0</v>
      </c>
      <c r="W289" s="26">
        <v>0</v>
      </c>
      <c r="X289" s="26">
        <v>0</v>
      </c>
      <c r="Y289" s="27">
        <v>0</v>
      </c>
      <c r="Z289" s="36">
        <v>0</v>
      </c>
      <c r="AA289" s="26">
        <v>0</v>
      </c>
      <c r="AB289" s="26">
        <v>0</v>
      </c>
      <c r="AC289" s="27">
        <v>0</v>
      </c>
      <c r="AD289" s="36">
        <v>0</v>
      </c>
      <c r="AE289" s="26">
        <v>0</v>
      </c>
      <c r="AF289" s="26">
        <v>0</v>
      </c>
      <c r="AG289" s="27">
        <v>0</v>
      </c>
      <c r="AH289" s="36">
        <v>0</v>
      </c>
      <c r="AI289" s="26">
        <v>0</v>
      </c>
      <c r="AJ289" s="26">
        <v>0</v>
      </c>
      <c r="AK289" s="27">
        <v>0</v>
      </c>
      <c r="AL289" s="36">
        <v>0</v>
      </c>
      <c r="AM289" s="26">
        <v>0</v>
      </c>
      <c r="AN289" s="26">
        <v>0</v>
      </c>
      <c r="AO289" s="27">
        <v>0</v>
      </c>
      <c r="AP289" s="36">
        <v>0</v>
      </c>
      <c r="AQ289" s="26">
        <v>0</v>
      </c>
      <c r="AR289" s="26">
        <v>0</v>
      </c>
      <c r="AS289" s="27">
        <v>0</v>
      </c>
      <c r="AT289" s="36">
        <v>0</v>
      </c>
      <c r="AU289" s="26">
        <v>0</v>
      </c>
      <c r="AV289" s="26">
        <v>0</v>
      </c>
      <c r="AW289" s="27">
        <v>0</v>
      </c>
      <c r="AX289" s="36">
        <v>0</v>
      </c>
      <c r="AY289" s="26">
        <v>0</v>
      </c>
      <c r="AZ289" s="26">
        <v>0</v>
      </c>
      <c r="BA289" s="27">
        <v>0</v>
      </c>
      <c r="BB289" s="36">
        <v>0</v>
      </c>
      <c r="BC289" s="26">
        <v>0</v>
      </c>
      <c r="BD289" s="26">
        <v>0</v>
      </c>
      <c r="BE289" s="27">
        <v>0</v>
      </c>
      <c r="BF289" s="36">
        <v>0</v>
      </c>
      <c r="BG289" s="26">
        <v>0</v>
      </c>
      <c r="BH289" s="26">
        <v>0</v>
      </c>
      <c r="BI289" s="27">
        <v>0</v>
      </c>
      <c r="BJ289" s="36">
        <v>0</v>
      </c>
      <c r="BK289" s="26">
        <v>0</v>
      </c>
      <c r="BL289" s="26">
        <v>0</v>
      </c>
      <c r="BM289" s="27">
        <v>0</v>
      </c>
      <c r="BN289" s="36">
        <v>0</v>
      </c>
      <c r="BO289" s="26">
        <v>0</v>
      </c>
      <c r="BP289" s="26">
        <v>0</v>
      </c>
      <c r="BQ289" s="27">
        <v>0</v>
      </c>
      <c r="BR289" s="36">
        <v>0</v>
      </c>
      <c r="BS289" s="26">
        <v>0</v>
      </c>
      <c r="BT289" s="26">
        <v>0</v>
      </c>
      <c r="BU289" s="27">
        <v>0</v>
      </c>
      <c r="BV289" s="36">
        <v>0</v>
      </c>
      <c r="BW289" s="26">
        <v>0</v>
      </c>
      <c r="BX289" s="26">
        <v>0</v>
      </c>
      <c r="BY289" s="27">
        <v>0</v>
      </c>
      <c r="BZ289" s="36">
        <v>0</v>
      </c>
      <c r="CA289" s="26">
        <v>0</v>
      </c>
      <c r="CB289" s="26">
        <v>0</v>
      </c>
      <c r="CC289" s="27">
        <v>0</v>
      </c>
      <c r="CD289" s="36">
        <v>0</v>
      </c>
      <c r="CE289" s="26">
        <v>0</v>
      </c>
      <c r="CF289" s="26">
        <v>0</v>
      </c>
      <c r="CG289" s="27">
        <v>0</v>
      </c>
      <c r="CH289" s="36">
        <v>0</v>
      </c>
      <c r="CI289" s="26">
        <v>0</v>
      </c>
      <c r="CJ289" s="26">
        <v>0</v>
      </c>
      <c r="CK289" s="27">
        <v>0</v>
      </c>
      <c r="CL289" s="36">
        <v>0</v>
      </c>
      <c r="CM289" s="26">
        <v>0</v>
      </c>
      <c r="CN289" s="26">
        <v>0</v>
      </c>
      <c r="CO289" s="27">
        <v>0</v>
      </c>
      <c r="CP289" s="36">
        <v>0</v>
      </c>
      <c r="CQ289" s="26">
        <v>0</v>
      </c>
      <c r="CR289" s="26">
        <v>0</v>
      </c>
      <c r="CS289" s="27">
        <v>0</v>
      </c>
      <c r="CT289" s="36">
        <v>0</v>
      </c>
      <c r="CU289" s="26">
        <v>0</v>
      </c>
      <c r="CV289" s="26">
        <v>0</v>
      </c>
      <c r="CW289" s="27">
        <v>0</v>
      </c>
      <c r="CX289" s="36">
        <v>0</v>
      </c>
      <c r="CY289" s="26">
        <v>0</v>
      </c>
      <c r="CZ289" s="26">
        <v>0</v>
      </c>
      <c r="DA289" s="27">
        <v>0</v>
      </c>
      <c r="DB289" s="36">
        <v>0</v>
      </c>
      <c r="DC289" s="26">
        <v>0</v>
      </c>
      <c r="DD289" s="26">
        <v>0</v>
      </c>
      <c r="DE289" s="27">
        <v>0</v>
      </c>
      <c r="DF289" s="36">
        <v>0</v>
      </c>
      <c r="DG289" s="26">
        <v>0</v>
      </c>
      <c r="DH289" s="26">
        <v>0</v>
      </c>
      <c r="DI289" s="27">
        <v>0</v>
      </c>
      <c r="DJ289" s="36">
        <v>0</v>
      </c>
      <c r="DK289" s="26">
        <v>0</v>
      </c>
      <c r="DL289" s="26">
        <v>0</v>
      </c>
      <c r="DM289" s="27">
        <v>0</v>
      </c>
      <c r="DN289" s="36">
        <v>0</v>
      </c>
      <c r="DO289" s="26">
        <v>0</v>
      </c>
      <c r="DP289" s="26">
        <v>0</v>
      </c>
      <c r="DQ289" s="27">
        <v>0</v>
      </c>
      <c r="DR289" s="36">
        <v>0</v>
      </c>
      <c r="DS289" s="26">
        <v>0</v>
      </c>
      <c r="DT289" s="26">
        <v>0</v>
      </c>
      <c r="DU289" s="27">
        <v>0</v>
      </c>
      <c r="DV289" s="36">
        <v>0</v>
      </c>
      <c r="DW289" s="26">
        <v>0</v>
      </c>
      <c r="DX289" s="26">
        <v>0</v>
      </c>
      <c r="DY289" s="27">
        <v>0</v>
      </c>
      <c r="DZ289" s="36">
        <v>6</v>
      </c>
      <c r="EA289" s="26">
        <v>2464.4585714285713</v>
      </c>
      <c r="EB289" s="26">
        <v>2464.4585714285713</v>
      </c>
      <c r="EC289" s="27">
        <v>32037.961428571427</v>
      </c>
      <c r="ED289" s="36">
        <v>12</v>
      </c>
      <c r="EE289" s="26">
        <v>4928.9171428571426</v>
      </c>
      <c r="EF289" s="26">
        <v>6982.6399999999994</v>
      </c>
      <c r="EG289" s="27">
        <v>27519.78</v>
      </c>
      <c r="EH289" s="36">
        <v>12</v>
      </c>
      <c r="EI289" s="26">
        <v>4928.9171428571426</v>
      </c>
      <c r="EJ289" s="26">
        <v>11911.557142857142</v>
      </c>
      <c r="EK289" s="27">
        <v>22590.86</v>
      </c>
      <c r="EL289" s="36" cm="1">
        <f t="array" ref="EL289">+_xlfn.IFS(YEAR($A289)&gt;YEAR(EL$6),0,YEAR(EL$6)=YEAR($A289),13-MONTH($A289),AND(EK289&lt;$L289,YEAR(EL$6)=YEAR($B289)),IF(MONTH($B289)&lt;EK289/$M289,MONTH($B289),EK289/$M289),EK289&lt;$L289,EK289/$M289,YEAR(EL$6)=YEAR($B289),MONTH($B289),AND(YEAR(EL$6)&gt;YEAR($B289),NOT(ISBLANK($B289))),0,YEAR(EL$6)&gt;YEAR($A289),12,EL$6&lt;$A289,0,YEAR(EH$6)=YEAR($B289),0)</f>
        <v>12</v>
      </c>
      <c r="EM289" s="26">
        <f t="shared" si="34"/>
        <v>4928.9171428571426</v>
      </c>
      <c r="EN289" s="26">
        <f t="shared" si="35"/>
        <v>16840.474285714285</v>
      </c>
      <c r="EO289" s="27">
        <f t="shared" si="36"/>
        <v>17661.95</v>
      </c>
      <c r="EP289" s="28">
        <f t="shared" si="37"/>
        <v>42.99999246429671</v>
      </c>
      <c r="EQ289" s="34">
        <f t="shared" si="38"/>
        <v>1232.2292857142857</v>
      </c>
      <c r="ES289" s="21">
        <f>IFERROR(IF(VLOOKUP(D289,'DIV CHANGE'!A:D,3,FALSE)="", E289, VLOOKUP(D289,'DIV CHANGE'!A:D,3,FALSE)), E289)</f>
        <v>2</v>
      </c>
      <c r="ET289" s="21" t="str">
        <f t="shared" si="39"/>
        <v>SAME</v>
      </c>
      <c r="EU289" s="29">
        <v>44769</v>
      </c>
    </row>
    <row r="290" spans="1:151" ht="12.75">
      <c r="A290" s="29">
        <v>42832</v>
      </c>
      <c r="B290" s="24"/>
      <c r="C290" s="35">
        <v>256</v>
      </c>
      <c r="D290" s="21" t="s">
        <v>586</v>
      </c>
      <c r="E290" s="21">
        <v>1</v>
      </c>
      <c r="F290" s="21" t="s">
        <v>100</v>
      </c>
      <c r="G290" s="21" t="s">
        <v>587</v>
      </c>
      <c r="H290" s="55">
        <v>230050</v>
      </c>
      <c r="I290" s="22">
        <v>10</v>
      </c>
      <c r="J290" s="25">
        <v>120000</v>
      </c>
      <c r="K290" s="25">
        <v>0</v>
      </c>
      <c r="L290" s="25">
        <f t="shared" si="32"/>
        <v>11005</v>
      </c>
      <c r="M290" s="37">
        <f t="shared" si="33"/>
        <v>917.08333333333337</v>
      </c>
      <c r="N290" s="36">
        <v>0</v>
      </c>
      <c r="O290" s="26">
        <v>0</v>
      </c>
      <c r="P290" s="26">
        <v>0</v>
      </c>
      <c r="Q290" s="27">
        <v>0</v>
      </c>
      <c r="R290" s="36">
        <v>0</v>
      </c>
      <c r="S290" s="26">
        <v>0</v>
      </c>
      <c r="T290" s="26">
        <v>0</v>
      </c>
      <c r="U290" s="27">
        <v>0</v>
      </c>
      <c r="V290" s="36">
        <v>0</v>
      </c>
      <c r="W290" s="26">
        <v>0</v>
      </c>
      <c r="X290" s="26">
        <v>0</v>
      </c>
      <c r="Y290" s="27">
        <v>0</v>
      </c>
      <c r="Z290" s="36">
        <v>0</v>
      </c>
      <c r="AA290" s="26">
        <v>0</v>
      </c>
      <c r="AB290" s="26">
        <v>0</v>
      </c>
      <c r="AC290" s="27">
        <v>0</v>
      </c>
      <c r="AD290" s="36">
        <v>0</v>
      </c>
      <c r="AE290" s="26">
        <v>0</v>
      </c>
      <c r="AF290" s="26">
        <v>0</v>
      </c>
      <c r="AG290" s="27">
        <v>0</v>
      </c>
      <c r="AH290" s="36">
        <v>0</v>
      </c>
      <c r="AI290" s="26">
        <v>0</v>
      </c>
      <c r="AJ290" s="26">
        <v>0</v>
      </c>
      <c r="AK290" s="27">
        <v>0</v>
      </c>
      <c r="AL290" s="36">
        <v>0</v>
      </c>
      <c r="AM290" s="26">
        <v>0</v>
      </c>
      <c r="AN290" s="26">
        <v>0</v>
      </c>
      <c r="AO290" s="27">
        <v>0</v>
      </c>
      <c r="AP290" s="36">
        <v>0</v>
      </c>
      <c r="AQ290" s="26">
        <v>0</v>
      </c>
      <c r="AR290" s="26">
        <v>0</v>
      </c>
      <c r="AS290" s="27">
        <v>0</v>
      </c>
      <c r="AT290" s="36">
        <v>0</v>
      </c>
      <c r="AU290" s="26">
        <v>0</v>
      </c>
      <c r="AV290" s="26">
        <v>0</v>
      </c>
      <c r="AW290" s="27">
        <v>0</v>
      </c>
      <c r="AX290" s="36">
        <v>0</v>
      </c>
      <c r="AY290" s="26">
        <v>0</v>
      </c>
      <c r="AZ290" s="26">
        <v>0</v>
      </c>
      <c r="BA290" s="27">
        <v>0</v>
      </c>
      <c r="BB290" s="36">
        <v>0</v>
      </c>
      <c r="BC290" s="26">
        <v>0</v>
      </c>
      <c r="BD290" s="26">
        <v>0</v>
      </c>
      <c r="BE290" s="27">
        <v>0</v>
      </c>
      <c r="BF290" s="36">
        <v>0</v>
      </c>
      <c r="BG290" s="26">
        <v>0</v>
      </c>
      <c r="BH290" s="26">
        <v>0</v>
      </c>
      <c r="BI290" s="27">
        <v>0</v>
      </c>
      <c r="BJ290" s="36">
        <v>0</v>
      </c>
      <c r="BK290" s="26">
        <v>0</v>
      </c>
      <c r="BL290" s="26">
        <v>0</v>
      </c>
      <c r="BM290" s="27">
        <v>0</v>
      </c>
      <c r="BN290" s="36">
        <v>0</v>
      </c>
      <c r="BO290" s="26">
        <v>0</v>
      </c>
      <c r="BP290" s="26">
        <v>0</v>
      </c>
      <c r="BQ290" s="27">
        <v>0</v>
      </c>
      <c r="BR290" s="36">
        <v>0</v>
      </c>
      <c r="BS290" s="26">
        <v>0</v>
      </c>
      <c r="BT290" s="26">
        <v>0</v>
      </c>
      <c r="BU290" s="27">
        <v>0</v>
      </c>
      <c r="BV290" s="36">
        <v>0</v>
      </c>
      <c r="BW290" s="26">
        <v>0</v>
      </c>
      <c r="BX290" s="26">
        <v>0</v>
      </c>
      <c r="BY290" s="27">
        <v>0</v>
      </c>
      <c r="BZ290" s="36">
        <v>0</v>
      </c>
      <c r="CA290" s="26">
        <v>0</v>
      </c>
      <c r="CB290" s="26">
        <v>0</v>
      </c>
      <c r="CC290" s="27">
        <v>0</v>
      </c>
      <c r="CD290" s="36">
        <v>0</v>
      </c>
      <c r="CE290" s="26">
        <v>0</v>
      </c>
      <c r="CF290" s="26">
        <v>0</v>
      </c>
      <c r="CG290" s="27">
        <v>0</v>
      </c>
      <c r="CH290" s="36">
        <v>0</v>
      </c>
      <c r="CI290" s="26">
        <v>0</v>
      </c>
      <c r="CJ290" s="26">
        <v>0</v>
      </c>
      <c r="CK290" s="27">
        <v>0</v>
      </c>
      <c r="CL290" s="36">
        <v>0</v>
      </c>
      <c r="CM290" s="26">
        <v>0</v>
      </c>
      <c r="CN290" s="26">
        <v>0</v>
      </c>
      <c r="CO290" s="27">
        <v>0</v>
      </c>
      <c r="CP290" s="36">
        <v>0</v>
      </c>
      <c r="CQ290" s="26">
        <v>0</v>
      </c>
      <c r="CR290" s="26">
        <v>0</v>
      </c>
      <c r="CS290" s="27">
        <v>0</v>
      </c>
      <c r="CT290" s="36">
        <v>0</v>
      </c>
      <c r="CU290" s="26">
        <v>0</v>
      </c>
      <c r="CV290" s="26">
        <v>0</v>
      </c>
      <c r="CW290" s="27">
        <v>0</v>
      </c>
      <c r="CX290" s="36">
        <v>0</v>
      </c>
      <c r="CY290" s="26">
        <v>0</v>
      </c>
      <c r="CZ290" s="26">
        <v>0</v>
      </c>
      <c r="DA290" s="27">
        <v>0</v>
      </c>
      <c r="DB290" s="36">
        <v>0</v>
      </c>
      <c r="DC290" s="26">
        <v>0</v>
      </c>
      <c r="DD290" s="26">
        <v>0</v>
      </c>
      <c r="DE290" s="27">
        <v>0</v>
      </c>
      <c r="DF290" s="36">
        <v>9</v>
      </c>
      <c r="DG290" s="26">
        <v>8253.75</v>
      </c>
      <c r="DH290" s="26">
        <v>8253.75</v>
      </c>
      <c r="DI290" s="27">
        <v>101796.25</v>
      </c>
      <c r="DJ290" s="36">
        <v>12</v>
      </c>
      <c r="DK290" s="26">
        <v>11005</v>
      </c>
      <c r="DL290" s="26">
        <v>19258.75</v>
      </c>
      <c r="DM290" s="27">
        <v>90791.25</v>
      </c>
      <c r="DN290" s="36">
        <v>12</v>
      </c>
      <c r="DO290" s="26">
        <v>11005</v>
      </c>
      <c r="DP290" s="26">
        <v>30263.75</v>
      </c>
      <c r="DQ290" s="27">
        <v>79786.25</v>
      </c>
      <c r="DR290" s="36">
        <v>12</v>
      </c>
      <c r="DS290" s="26">
        <v>11005</v>
      </c>
      <c r="DT290" s="26">
        <v>41268.75</v>
      </c>
      <c r="DU290" s="27">
        <v>68781.25</v>
      </c>
      <c r="DV290" s="36">
        <v>12</v>
      </c>
      <c r="DW290" s="26">
        <v>11005</v>
      </c>
      <c r="DX290" s="26">
        <v>52273.75</v>
      </c>
      <c r="DY290" s="27">
        <v>57776.25</v>
      </c>
      <c r="DZ290" s="36">
        <v>12</v>
      </c>
      <c r="EA290" s="26">
        <v>11005</v>
      </c>
      <c r="EB290" s="26">
        <v>63278.75</v>
      </c>
      <c r="EC290" s="27">
        <v>46771.25</v>
      </c>
      <c r="ED290" s="36">
        <v>12</v>
      </c>
      <c r="EE290" s="26">
        <v>11005</v>
      </c>
      <c r="EF290" s="26">
        <v>110050</v>
      </c>
      <c r="EG290" s="27">
        <v>0</v>
      </c>
      <c r="EH290" s="36">
        <v>0</v>
      </c>
      <c r="EI290" s="26">
        <v>0</v>
      </c>
      <c r="EJ290" s="26">
        <v>110050</v>
      </c>
      <c r="EK290" s="27">
        <v>0</v>
      </c>
      <c r="EL290" s="36" cm="1">
        <f t="array" ref="EL290">+_xlfn.IFS(YEAR($A290)&gt;YEAR(EL$6),0,YEAR(EL$6)=YEAR($A290),13-MONTH($A290),AND(EK290&lt;$L290,YEAR(EL$6)=YEAR($B290)),IF(MONTH($B290)&lt;EK290/$M290,MONTH($B290),EK290/$M290),EK290&lt;$L290,EK290/$M290,YEAR(EL$6)=YEAR($B290),MONTH($B290),AND(YEAR(EL$6)&gt;YEAR($B290),NOT(ISBLANK($B290))),0,YEAR(EL$6)&gt;YEAR($A290),12,EL$6&lt;$A290,0,YEAR(EH$6)=YEAR($B290),0)</f>
        <v>0</v>
      </c>
      <c r="EM290" s="26">
        <f t="shared" si="34"/>
        <v>0</v>
      </c>
      <c r="EN290" s="26">
        <f t="shared" si="35"/>
        <v>110050</v>
      </c>
      <c r="EO290" s="27">
        <f t="shared" si="36"/>
        <v>0</v>
      </c>
      <c r="EP290" s="28">
        <f t="shared" si="37"/>
        <v>0</v>
      </c>
      <c r="EQ290" s="34">
        <f t="shared" si="38"/>
        <v>0</v>
      </c>
      <c r="ES290" s="21">
        <f>IFERROR(IF(VLOOKUP(D290,'DIV CHANGE'!A:D,3,FALSE)="", E290, VLOOKUP(D290,'DIV CHANGE'!A:D,3,FALSE)), E290)</f>
        <v>1</v>
      </c>
      <c r="ET290" s="21" t="str">
        <f t="shared" si="39"/>
        <v>SAME</v>
      </c>
      <c r="EU290" s="24">
        <v>42832</v>
      </c>
    </row>
    <row r="291" spans="1:151" ht="12.75">
      <c r="A291" s="29">
        <v>42832</v>
      </c>
      <c r="B291" s="24"/>
      <c r="C291" s="35">
        <v>257</v>
      </c>
      <c r="D291" s="21" t="s">
        <v>588</v>
      </c>
      <c r="E291" s="21">
        <v>1</v>
      </c>
      <c r="F291" s="21" t="s">
        <v>100</v>
      </c>
      <c r="G291" s="21" t="s">
        <v>589</v>
      </c>
      <c r="H291" s="55">
        <v>209949.51</v>
      </c>
      <c r="I291" s="22">
        <v>10</v>
      </c>
      <c r="J291" s="25">
        <v>120000</v>
      </c>
      <c r="K291" s="25">
        <v>0</v>
      </c>
      <c r="L291" s="25">
        <f t="shared" si="32"/>
        <v>8994.9510000000009</v>
      </c>
      <c r="M291" s="37">
        <f t="shared" si="33"/>
        <v>749.57925000000012</v>
      </c>
      <c r="N291" s="36">
        <v>0</v>
      </c>
      <c r="O291" s="26">
        <v>0</v>
      </c>
      <c r="P291" s="26">
        <v>0</v>
      </c>
      <c r="Q291" s="27">
        <v>0</v>
      </c>
      <c r="R291" s="36">
        <v>0</v>
      </c>
      <c r="S291" s="26">
        <v>0</v>
      </c>
      <c r="T291" s="26">
        <v>0</v>
      </c>
      <c r="U291" s="27">
        <v>0</v>
      </c>
      <c r="V291" s="36">
        <v>0</v>
      </c>
      <c r="W291" s="26">
        <v>0</v>
      </c>
      <c r="X291" s="26">
        <v>0</v>
      </c>
      <c r="Y291" s="27">
        <v>0</v>
      </c>
      <c r="Z291" s="36">
        <v>0</v>
      </c>
      <c r="AA291" s="26">
        <v>0</v>
      </c>
      <c r="AB291" s="26">
        <v>0</v>
      </c>
      <c r="AC291" s="27">
        <v>0</v>
      </c>
      <c r="AD291" s="36">
        <v>0</v>
      </c>
      <c r="AE291" s="26">
        <v>0</v>
      </c>
      <c r="AF291" s="26">
        <v>0</v>
      </c>
      <c r="AG291" s="27">
        <v>0</v>
      </c>
      <c r="AH291" s="36">
        <v>0</v>
      </c>
      <c r="AI291" s="26">
        <v>0</v>
      </c>
      <c r="AJ291" s="26">
        <v>0</v>
      </c>
      <c r="AK291" s="27">
        <v>0</v>
      </c>
      <c r="AL291" s="36">
        <v>0</v>
      </c>
      <c r="AM291" s="26">
        <v>0</v>
      </c>
      <c r="AN291" s="26">
        <v>0</v>
      </c>
      <c r="AO291" s="27">
        <v>0</v>
      </c>
      <c r="AP291" s="36">
        <v>0</v>
      </c>
      <c r="AQ291" s="26">
        <v>0</v>
      </c>
      <c r="AR291" s="26">
        <v>0</v>
      </c>
      <c r="AS291" s="27">
        <v>0</v>
      </c>
      <c r="AT291" s="36">
        <v>0</v>
      </c>
      <c r="AU291" s="26">
        <v>0</v>
      </c>
      <c r="AV291" s="26">
        <v>0</v>
      </c>
      <c r="AW291" s="27">
        <v>0</v>
      </c>
      <c r="AX291" s="36">
        <v>0</v>
      </c>
      <c r="AY291" s="26">
        <v>0</v>
      </c>
      <c r="AZ291" s="26">
        <v>0</v>
      </c>
      <c r="BA291" s="27">
        <v>0</v>
      </c>
      <c r="BB291" s="36">
        <v>0</v>
      </c>
      <c r="BC291" s="26">
        <v>0</v>
      </c>
      <c r="BD291" s="26">
        <v>0</v>
      </c>
      <c r="BE291" s="27">
        <v>0</v>
      </c>
      <c r="BF291" s="36">
        <v>0</v>
      </c>
      <c r="BG291" s="26">
        <v>0</v>
      </c>
      <c r="BH291" s="26">
        <v>0</v>
      </c>
      <c r="BI291" s="27">
        <v>0</v>
      </c>
      <c r="BJ291" s="36">
        <v>0</v>
      </c>
      <c r="BK291" s="26">
        <v>0</v>
      </c>
      <c r="BL291" s="26">
        <v>0</v>
      </c>
      <c r="BM291" s="27">
        <v>0</v>
      </c>
      <c r="BN291" s="36">
        <v>0</v>
      </c>
      <c r="BO291" s="26">
        <v>0</v>
      </c>
      <c r="BP291" s="26">
        <v>0</v>
      </c>
      <c r="BQ291" s="27">
        <v>0</v>
      </c>
      <c r="BR291" s="36">
        <v>0</v>
      </c>
      <c r="BS291" s="26">
        <v>0</v>
      </c>
      <c r="BT291" s="26">
        <v>0</v>
      </c>
      <c r="BU291" s="27">
        <v>0</v>
      </c>
      <c r="BV291" s="36">
        <v>0</v>
      </c>
      <c r="BW291" s="26">
        <v>0</v>
      </c>
      <c r="BX291" s="26">
        <v>0</v>
      </c>
      <c r="BY291" s="27">
        <v>0</v>
      </c>
      <c r="BZ291" s="36">
        <v>0</v>
      </c>
      <c r="CA291" s="26">
        <v>0</v>
      </c>
      <c r="CB291" s="26">
        <v>0</v>
      </c>
      <c r="CC291" s="27">
        <v>0</v>
      </c>
      <c r="CD291" s="36">
        <v>0</v>
      </c>
      <c r="CE291" s="26">
        <v>0</v>
      </c>
      <c r="CF291" s="26">
        <v>0</v>
      </c>
      <c r="CG291" s="27">
        <v>0</v>
      </c>
      <c r="CH291" s="36">
        <v>0</v>
      </c>
      <c r="CI291" s="26">
        <v>0</v>
      </c>
      <c r="CJ291" s="26">
        <v>0</v>
      </c>
      <c r="CK291" s="27">
        <v>0</v>
      </c>
      <c r="CL291" s="36">
        <v>0</v>
      </c>
      <c r="CM291" s="26">
        <v>0</v>
      </c>
      <c r="CN291" s="26">
        <v>0</v>
      </c>
      <c r="CO291" s="27">
        <v>0</v>
      </c>
      <c r="CP291" s="36">
        <v>0</v>
      </c>
      <c r="CQ291" s="26">
        <v>0</v>
      </c>
      <c r="CR291" s="26">
        <v>0</v>
      </c>
      <c r="CS291" s="27">
        <v>0</v>
      </c>
      <c r="CT291" s="36">
        <v>0</v>
      </c>
      <c r="CU291" s="26">
        <v>0</v>
      </c>
      <c r="CV291" s="26">
        <v>0</v>
      </c>
      <c r="CW291" s="27">
        <v>0</v>
      </c>
      <c r="CX291" s="36">
        <v>0</v>
      </c>
      <c r="CY291" s="26">
        <v>0</v>
      </c>
      <c r="CZ291" s="26">
        <v>0</v>
      </c>
      <c r="DA291" s="27">
        <v>0</v>
      </c>
      <c r="DB291" s="36">
        <v>0</v>
      </c>
      <c r="DC291" s="26">
        <v>0</v>
      </c>
      <c r="DD291" s="26">
        <v>0</v>
      </c>
      <c r="DE291" s="27">
        <v>0</v>
      </c>
      <c r="DF291" s="36">
        <v>9</v>
      </c>
      <c r="DG291" s="26">
        <v>6746.2132500000007</v>
      </c>
      <c r="DH291" s="26">
        <v>6746.2132500000007</v>
      </c>
      <c r="DI291" s="27">
        <v>83203.296750000009</v>
      </c>
      <c r="DJ291" s="36">
        <v>12</v>
      </c>
      <c r="DK291" s="26">
        <v>8994.9510000000009</v>
      </c>
      <c r="DL291" s="26">
        <v>15741.164250000002</v>
      </c>
      <c r="DM291" s="27">
        <v>74208.345750000008</v>
      </c>
      <c r="DN291" s="36">
        <v>12</v>
      </c>
      <c r="DO291" s="26">
        <v>8994.9510000000009</v>
      </c>
      <c r="DP291" s="26">
        <v>24736.115250000003</v>
      </c>
      <c r="DQ291" s="27">
        <v>65213.394750000007</v>
      </c>
      <c r="DR291" s="36">
        <v>12</v>
      </c>
      <c r="DS291" s="26">
        <v>8994.9510000000009</v>
      </c>
      <c r="DT291" s="26">
        <v>33731.066250000003</v>
      </c>
      <c r="DU291" s="27">
        <v>56218.443750000006</v>
      </c>
      <c r="DV291" s="36">
        <v>12</v>
      </c>
      <c r="DW291" s="26">
        <v>8994.9510000000009</v>
      </c>
      <c r="DX291" s="26">
        <v>42726.017250000004</v>
      </c>
      <c r="DY291" s="27">
        <v>47223.492750000005</v>
      </c>
      <c r="DZ291" s="36">
        <v>12</v>
      </c>
      <c r="EA291" s="26">
        <v>8994.9510000000009</v>
      </c>
      <c r="EB291" s="26">
        <v>51720.968250000005</v>
      </c>
      <c r="EC291" s="27">
        <v>38228.541750000004</v>
      </c>
      <c r="ED291" s="36">
        <v>12</v>
      </c>
      <c r="EE291" s="26">
        <v>8994.9510000000009</v>
      </c>
      <c r="EF291" s="26">
        <v>89949.51</v>
      </c>
      <c r="EG291" s="27">
        <v>0</v>
      </c>
      <c r="EH291" s="36">
        <v>0</v>
      </c>
      <c r="EI291" s="26">
        <v>0</v>
      </c>
      <c r="EJ291" s="26">
        <v>89949.51</v>
      </c>
      <c r="EK291" s="27">
        <v>0</v>
      </c>
      <c r="EL291" s="36" cm="1">
        <f t="array" ref="EL291">+_xlfn.IFS(YEAR($A291)&gt;YEAR(EL$6),0,YEAR(EL$6)=YEAR($A291),13-MONTH($A291),AND(EK291&lt;$L291,YEAR(EL$6)=YEAR($B291)),IF(MONTH($B291)&lt;EK291/$M291,MONTH($B291),EK291/$M291),EK291&lt;$L291,EK291/$M291,YEAR(EL$6)=YEAR($B291),MONTH($B291),AND(YEAR(EL$6)&gt;YEAR($B291),NOT(ISBLANK($B291))),0,YEAR(EL$6)&gt;YEAR($A291),12,EL$6&lt;$A291,0,YEAR(EH$6)=YEAR($B291),0)</f>
        <v>0</v>
      </c>
      <c r="EM291" s="26">
        <f t="shared" si="34"/>
        <v>0</v>
      </c>
      <c r="EN291" s="26">
        <f t="shared" si="35"/>
        <v>89949.51</v>
      </c>
      <c r="EO291" s="27">
        <f t="shared" si="36"/>
        <v>0</v>
      </c>
      <c r="EP291" s="28">
        <f t="shared" si="37"/>
        <v>0</v>
      </c>
      <c r="EQ291" s="34">
        <f t="shared" si="38"/>
        <v>0</v>
      </c>
      <c r="ES291" s="21">
        <f>IFERROR(IF(VLOOKUP(D291,'DIV CHANGE'!A:D,3,FALSE)="", E291, VLOOKUP(D291,'DIV CHANGE'!A:D,3,FALSE)), E291)</f>
        <v>1</v>
      </c>
      <c r="ET291" s="21" t="str">
        <f t="shared" si="39"/>
        <v>SAME</v>
      </c>
      <c r="EU291" s="24">
        <v>42832</v>
      </c>
    </row>
    <row r="292" spans="1:151" ht="12.75">
      <c r="A292" s="29">
        <v>42898</v>
      </c>
      <c r="B292" s="24"/>
      <c r="C292" s="35">
        <v>241</v>
      </c>
      <c r="D292" s="21" t="s">
        <v>590</v>
      </c>
      <c r="E292" s="21">
        <v>2</v>
      </c>
      <c r="F292" s="21" t="s">
        <v>100</v>
      </c>
      <c r="G292" s="21" t="s">
        <v>591</v>
      </c>
      <c r="H292" s="55">
        <v>64000</v>
      </c>
      <c r="I292" s="22">
        <v>7</v>
      </c>
      <c r="J292" s="25">
        <v>23000</v>
      </c>
      <c r="K292" s="25">
        <v>0</v>
      </c>
      <c r="L292" s="25">
        <f t="shared" si="32"/>
        <v>5857.1428571428569</v>
      </c>
      <c r="M292" s="37">
        <f t="shared" si="33"/>
        <v>488.09523809523807</v>
      </c>
      <c r="N292" s="36">
        <v>0</v>
      </c>
      <c r="O292" s="26">
        <v>0</v>
      </c>
      <c r="P292" s="26">
        <v>0</v>
      </c>
      <c r="Q292" s="27">
        <v>0</v>
      </c>
      <c r="R292" s="36">
        <v>0</v>
      </c>
      <c r="S292" s="26">
        <v>0</v>
      </c>
      <c r="T292" s="26">
        <v>0</v>
      </c>
      <c r="U292" s="27">
        <v>0</v>
      </c>
      <c r="V292" s="36">
        <v>0</v>
      </c>
      <c r="W292" s="26">
        <v>0</v>
      </c>
      <c r="X292" s="26">
        <v>0</v>
      </c>
      <c r="Y292" s="27">
        <v>0</v>
      </c>
      <c r="Z292" s="36">
        <v>0</v>
      </c>
      <c r="AA292" s="26">
        <v>0</v>
      </c>
      <c r="AB292" s="26">
        <v>0</v>
      </c>
      <c r="AC292" s="27">
        <v>0</v>
      </c>
      <c r="AD292" s="36">
        <v>0</v>
      </c>
      <c r="AE292" s="26">
        <v>0</v>
      </c>
      <c r="AF292" s="26">
        <v>0</v>
      </c>
      <c r="AG292" s="27">
        <v>0</v>
      </c>
      <c r="AH292" s="36">
        <v>0</v>
      </c>
      <c r="AI292" s="26">
        <v>0</v>
      </c>
      <c r="AJ292" s="26">
        <v>0</v>
      </c>
      <c r="AK292" s="27">
        <v>0</v>
      </c>
      <c r="AL292" s="36">
        <v>0</v>
      </c>
      <c r="AM292" s="26">
        <v>0</v>
      </c>
      <c r="AN292" s="26">
        <v>0</v>
      </c>
      <c r="AO292" s="27">
        <v>0</v>
      </c>
      <c r="AP292" s="36">
        <v>0</v>
      </c>
      <c r="AQ292" s="26">
        <v>0</v>
      </c>
      <c r="AR292" s="26">
        <v>0</v>
      </c>
      <c r="AS292" s="27">
        <v>0</v>
      </c>
      <c r="AT292" s="36">
        <v>0</v>
      </c>
      <c r="AU292" s="26">
        <v>0</v>
      </c>
      <c r="AV292" s="26">
        <v>0</v>
      </c>
      <c r="AW292" s="27">
        <v>0</v>
      </c>
      <c r="AX292" s="36">
        <v>0</v>
      </c>
      <c r="AY292" s="26">
        <v>0</v>
      </c>
      <c r="AZ292" s="26">
        <v>0</v>
      </c>
      <c r="BA292" s="27">
        <v>0</v>
      </c>
      <c r="BB292" s="36">
        <v>0</v>
      </c>
      <c r="BC292" s="26">
        <v>0</v>
      </c>
      <c r="BD292" s="26">
        <v>0</v>
      </c>
      <c r="BE292" s="27">
        <v>0</v>
      </c>
      <c r="BF292" s="36">
        <v>0</v>
      </c>
      <c r="BG292" s="26">
        <v>0</v>
      </c>
      <c r="BH292" s="26">
        <v>0</v>
      </c>
      <c r="BI292" s="27">
        <v>0</v>
      </c>
      <c r="BJ292" s="36">
        <v>0</v>
      </c>
      <c r="BK292" s="26">
        <v>0</v>
      </c>
      <c r="BL292" s="26">
        <v>0</v>
      </c>
      <c r="BM292" s="27">
        <v>0</v>
      </c>
      <c r="BN292" s="36">
        <v>0</v>
      </c>
      <c r="BO292" s="26">
        <v>0</v>
      </c>
      <c r="BP292" s="26">
        <v>0</v>
      </c>
      <c r="BQ292" s="27">
        <v>0</v>
      </c>
      <c r="BR292" s="36">
        <v>0</v>
      </c>
      <c r="BS292" s="26">
        <v>0</v>
      </c>
      <c r="BT292" s="26">
        <v>0</v>
      </c>
      <c r="BU292" s="27">
        <v>0</v>
      </c>
      <c r="BV292" s="36">
        <v>0</v>
      </c>
      <c r="BW292" s="26">
        <v>0</v>
      </c>
      <c r="BX292" s="26">
        <v>0</v>
      </c>
      <c r="BY292" s="27">
        <v>0</v>
      </c>
      <c r="BZ292" s="36">
        <v>0</v>
      </c>
      <c r="CA292" s="26">
        <v>0</v>
      </c>
      <c r="CB292" s="26">
        <v>0</v>
      </c>
      <c r="CC292" s="27">
        <v>0</v>
      </c>
      <c r="CD292" s="36">
        <v>0</v>
      </c>
      <c r="CE292" s="26">
        <v>0</v>
      </c>
      <c r="CF292" s="26">
        <v>0</v>
      </c>
      <c r="CG292" s="27">
        <v>0</v>
      </c>
      <c r="CH292" s="36">
        <v>0</v>
      </c>
      <c r="CI292" s="26">
        <v>0</v>
      </c>
      <c r="CJ292" s="26">
        <v>0</v>
      </c>
      <c r="CK292" s="27">
        <v>0</v>
      </c>
      <c r="CL292" s="36">
        <v>0</v>
      </c>
      <c r="CM292" s="26">
        <v>0</v>
      </c>
      <c r="CN292" s="26">
        <v>0</v>
      </c>
      <c r="CO292" s="27">
        <v>0</v>
      </c>
      <c r="CP292" s="36">
        <v>0</v>
      </c>
      <c r="CQ292" s="26">
        <v>0</v>
      </c>
      <c r="CR292" s="26">
        <v>0</v>
      </c>
      <c r="CS292" s="27">
        <v>0</v>
      </c>
      <c r="CT292" s="36">
        <v>0</v>
      </c>
      <c r="CU292" s="26">
        <v>0</v>
      </c>
      <c r="CV292" s="26">
        <v>0</v>
      </c>
      <c r="CW292" s="27">
        <v>0</v>
      </c>
      <c r="CX292" s="36">
        <v>0</v>
      </c>
      <c r="CY292" s="26">
        <v>0</v>
      </c>
      <c r="CZ292" s="26">
        <v>0</v>
      </c>
      <c r="DA292" s="27">
        <v>0</v>
      </c>
      <c r="DB292" s="36">
        <v>0</v>
      </c>
      <c r="DC292" s="26">
        <v>0</v>
      </c>
      <c r="DD292" s="26">
        <v>0</v>
      </c>
      <c r="DE292" s="27">
        <v>0</v>
      </c>
      <c r="DF292" s="36">
        <v>7</v>
      </c>
      <c r="DG292" s="26">
        <v>3416.6666666666665</v>
      </c>
      <c r="DH292" s="26">
        <v>3416.6666666666665</v>
      </c>
      <c r="DI292" s="27">
        <v>37583.333333333336</v>
      </c>
      <c r="DJ292" s="36">
        <v>12</v>
      </c>
      <c r="DK292" s="26">
        <v>5857.1428571428569</v>
      </c>
      <c r="DL292" s="26">
        <v>9273.8095238095229</v>
      </c>
      <c r="DM292" s="27">
        <v>31726.190476190477</v>
      </c>
      <c r="DN292" s="36">
        <v>12</v>
      </c>
      <c r="DO292" s="26">
        <v>5857.1428571428569</v>
      </c>
      <c r="DP292" s="26">
        <v>15130.95238095238</v>
      </c>
      <c r="DQ292" s="27">
        <v>25869.047619047618</v>
      </c>
      <c r="DR292" s="36">
        <v>12</v>
      </c>
      <c r="DS292" s="26">
        <v>5857.1428571428569</v>
      </c>
      <c r="DT292" s="26">
        <v>20988.095238095237</v>
      </c>
      <c r="DU292" s="27">
        <v>20011.904761904763</v>
      </c>
      <c r="DV292" s="36">
        <v>12</v>
      </c>
      <c r="DW292" s="26">
        <v>5857.1428571428569</v>
      </c>
      <c r="DX292" s="26">
        <v>26845.238095238092</v>
      </c>
      <c r="DY292" s="27">
        <v>14154.761904761908</v>
      </c>
      <c r="DZ292" s="36">
        <v>12</v>
      </c>
      <c r="EA292" s="26">
        <v>5857.1428571428569</v>
      </c>
      <c r="EB292" s="26">
        <v>32702.380952380947</v>
      </c>
      <c r="EC292" s="27">
        <v>8297.6190476190532</v>
      </c>
      <c r="ED292" s="36">
        <v>12</v>
      </c>
      <c r="EE292" s="26">
        <v>5857.1428571428569</v>
      </c>
      <c r="EF292" s="26">
        <v>41000</v>
      </c>
      <c r="EG292" s="27">
        <v>0</v>
      </c>
      <c r="EH292" s="36">
        <v>0</v>
      </c>
      <c r="EI292" s="26">
        <v>0</v>
      </c>
      <c r="EJ292" s="26">
        <v>41000</v>
      </c>
      <c r="EK292" s="27">
        <v>0</v>
      </c>
      <c r="EL292" s="36" cm="1">
        <f t="array" ref="EL292">+_xlfn.IFS(YEAR($A292)&gt;YEAR(EL$6),0,YEAR(EL$6)=YEAR($A292),13-MONTH($A292),AND(EK292&lt;$L292,YEAR(EL$6)=YEAR($B292)),IF(MONTH($B292)&lt;EK292/$M292,MONTH($B292),EK292/$M292),EK292&lt;$L292,EK292/$M292,YEAR(EL$6)=YEAR($B292),MONTH($B292),AND(YEAR(EL$6)&gt;YEAR($B292),NOT(ISBLANK($B292))),0,YEAR(EL$6)&gt;YEAR($A292),12,EL$6&lt;$A292,0,YEAR(EH$6)=YEAR($B292),0)</f>
        <v>0</v>
      </c>
      <c r="EM292" s="26">
        <f t="shared" si="34"/>
        <v>0</v>
      </c>
      <c r="EN292" s="26">
        <f t="shared" si="35"/>
        <v>41000</v>
      </c>
      <c r="EO292" s="27">
        <f t="shared" si="36"/>
        <v>0</v>
      </c>
      <c r="EP292" s="28">
        <f t="shared" si="37"/>
        <v>0</v>
      </c>
      <c r="EQ292" s="34">
        <f t="shared" si="38"/>
        <v>0</v>
      </c>
      <c r="ES292" s="21">
        <f>IFERROR(IF(VLOOKUP(D292,'DIV CHANGE'!A:D,3,FALSE)="", E292, VLOOKUP(D292,'DIV CHANGE'!A:D,3,FALSE)), E292)</f>
        <v>2</v>
      </c>
      <c r="ET292" s="21" t="str">
        <f t="shared" si="39"/>
        <v>SAME</v>
      </c>
      <c r="EU292" s="24">
        <v>42898</v>
      </c>
    </row>
    <row r="293" spans="1:151" ht="12.75">
      <c r="A293" s="29">
        <v>43009</v>
      </c>
      <c r="B293" s="24"/>
      <c r="C293" s="35">
        <v>258</v>
      </c>
      <c r="D293" s="21" t="s">
        <v>592</v>
      </c>
      <c r="E293" s="21">
        <v>1</v>
      </c>
      <c r="F293" s="21" t="s">
        <v>100</v>
      </c>
      <c r="G293" s="21" t="s">
        <v>593</v>
      </c>
      <c r="H293" s="55">
        <v>120670</v>
      </c>
      <c r="I293" s="22">
        <v>7</v>
      </c>
      <c r="J293" s="25">
        <v>50000</v>
      </c>
      <c r="K293" s="25">
        <v>0</v>
      </c>
      <c r="L293" s="25">
        <f t="shared" si="32"/>
        <v>10095.714285714286</v>
      </c>
      <c r="M293" s="37">
        <f t="shared" si="33"/>
        <v>841.30952380952385</v>
      </c>
      <c r="N293" s="36">
        <v>0</v>
      </c>
      <c r="O293" s="26">
        <v>0</v>
      </c>
      <c r="P293" s="26">
        <v>0</v>
      </c>
      <c r="Q293" s="27">
        <v>0</v>
      </c>
      <c r="R293" s="36">
        <v>0</v>
      </c>
      <c r="S293" s="26">
        <v>0</v>
      </c>
      <c r="T293" s="26">
        <v>0</v>
      </c>
      <c r="U293" s="27">
        <v>0</v>
      </c>
      <c r="V293" s="36">
        <v>0</v>
      </c>
      <c r="W293" s="26">
        <v>0</v>
      </c>
      <c r="X293" s="26">
        <v>0</v>
      </c>
      <c r="Y293" s="27">
        <v>0</v>
      </c>
      <c r="Z293" s="36">
        <v>0</v>
      </c>
      <c r="AA293" s="26">
        <v>0</v>
      </c>
      <c r="AB293" s="26">
        <v>0</v>
      </c>
      <c r="AC293" s="27">
        <v>0</v>
      </c>
      <c r="AD293" s="36">
        <v>0</v>
      </c>
      <c r="AE293" s="26">
        <v>0</v>
      </c>
      <c r="AF293" s="26">
        <v>0</v>
      </c>
      <c r="AG293" s="27">
        <v>0</v>
      </c>
      <c r="AH293" s="36">
        <v>0</v>
      </c>
      <c r="AI293" s="26">
        <v>0</v>
      </c>
      <c r="AJ293" s="26">
        <v>0</v>
      </c>
      <c r="AK293" s="27">
        <v>0</v>
      </c>
      <c r="AL293" s="36">
        <v>0</v>
      </c>
      <c r="AM293" s="26">
        <v>0</v>
      </c>
      <c r="AN293" s="26">
        <v>0</v>
      </c>
      <c r="AO293" s="27">
        <v>0</v>
      </c>
      <c r="AP293" s="36">
        <v>0</v>
      </c>
      <c r="AQ293" s="26">
        <v>0</v>
      </c>
      <c r="AR293" s="26">
        <v>0</v>
      </c>
      <c r="AS293" s="27">
        <v>0</v>
      </c>
      <c r="AT293" s="36">
        <v>0</v>
      </c>
      <c r="AU293" s="26">
        <v>0</v>
      </c>
      <c r="AV293" s="26">
        <v>0</v>
      </c>
      <c r="AW293" s="27">
        <v>0</v>
      </c>
      <c r="AX293" s="36">
        <v>0</v>
      </c>
      <c r="AY293" s="26">
        <v>0</v>
      </c>
      <c r="AZ293" s="26">
        <v>0</v>
      </c>
      <c r="BA293" s="27">
        <v>0</v>
      </c>
      <c r="BB293" s="36">
        <v>0</v>
      </c>
      <c r="BC293" s="26">
        <v>0</v>
      </c>
      <c r="BD293" s="26">
        <v>0</v>
      </c>
      <c r="BE293" s="27">
        <v>0</v>
      </c>
      <c r="BF293" s="36">
        <v>0</v>
      </c>
      <c r="BG293" s="26">
        <v>0</v>
      </c>
      <c r="BH293" s="26">
        <v>0</v>
      </c>
      <c r="BI293" s="27">
        <v>0</v>
      </c>
      <c r="BJ293" s="36">
        <v>0</v>
      </c>
      <c r="BK293" s="26">
        <v>0</v>
      </c>
      <c r="BL293" s="26">
        <v>0</v>
      </c>
      <c r="BM293" s="27">
        <v>0</v>
      </c>
      <c r="BN293" s="36">
        <v>0</v>
      </c>
      <c r="BO293" s="26">
        <v>0</v>
      </c>
      <c r="BP293" s="26">
        <v>0</v>
      </c>
      <c r="BQ293" s="27">
        <v>0</v>
      </c>
      <c r="BR293" s="36">
        <v>0</v>
      </c>
      <c r="BS293" s="26">
        <v>0</v>
      </c>
      <c r="BT293" s="26">
        <v>0</v>
      </c>
      <c r="BU293" s="27">
        <v>0</v>
      </c>
      <c r="BV293" s="36">
        <v>0</v>
      </c>
      <c r="BW293" s="26">
        <v>0</v>
      </c>
      <c r="BX293" s="26">
        <v>0</v>
      </c>
      <c r="BY293" s="27">
        <v>0</v>
      </c>
      <c r="BZ293" s="36">
        <v>0</v>
      </c>
      <c r="CA293" s="26">
        <v>0</v>
      </c>
      <c r="CB293" s="26">
        <v>0</v>
      </c>
      <c r="CC293" s="27">
        <v>0</v>
      </c>
      <c r="CD293" s="36">
        <v>0</v>
      </c>
      <c r="CE293" s="26">
        <v>0</v>
      </c>
      <c r="CF293" s="26">
        <v>0</v>
      </c>
      <c r="CG293" s="27">
        <v>0</v>
      </c>
      <c r="CH293" s="36">
        <v>0</v>
      </c>
      <c r="CI293" s="26">
        <v>0</v>
      </c>
      <c r="CJ293" s="26">
        <v>0</v>
      </c>
      <c r="CK293" s="27">
        <v>0</v>
      </c>
      <c r="CL293" s="36">
        <v>0</v>
      </c>
      <c r="CM293" s="26">
        <v>0</v>
      </c>
      <c r="CN293" s="26">
        <v>0</v>
      </c>
      <c r="CO293" s="27">
        <v>0</v>
      </c>
      <c r="CP293" s="36">
        <v>0</v>
      </c>
      <c r="CQ293" s="26">
        <v>0</v>
      </c>
      <c r="CR293" s="26">
        <v>0</v>
      </c>
      <c r="CS293" s="27">
        <v>0</v>
      </c>
      <c r="CT293" s="36">
        <v>0</v>
      </c>
      <c r="CU293" s="26">
        <v>0</v>
      </c>
      <c r="CV293" s="26">
        <v>0</v>
      </c>
      <c r="CW293" s="27">
        <v>0</v>
      </c>
      <c r="CX293" s="36">
        <v>0</v>
      </c>
      <c r="CY293" s="26">
        <v>0</v>
      </c>
      <c r="CZ293" s="26">
        <v>0</v>
      </c>
      <c r="DA293" s="27">
        <v>0</v>
      </c>
      <c r="DB293" s="36">
        <v>0</v>
      </c>
      <c r="DC293" s="26">
        <v>0</v>
      </c>
      <c r="DD293" s="26">
        <v>0</v>
      </c>
      <c r="DE293" s="27">
        <v>0</v>
      </c>
      <c r="DF293" s="36">
        <v>3</v>
      </c>
      <c r="DG293" s="26">
        <v>2523.9285714285716</v>
      </c>
      <c r="DH293" s="26">
        <v>2523.9285714285716</v>
      </c>
      <c r="DI293" s="27">
        <v>68146.071428571435</v>
      </c>
      <c r="DJ293" s="36">
        <v>12</v>
      </c>
      <c r="DK293" s="26">
        <v>10095.714285714286</v>
      </c>
      <c r="DL293" s="26">
        <v>12619.642857142859</v>
      </c>
      <c r="DM293" s="27">
        <v>58050.357142857145</v>
      </c>
      <c r="DN293" s="36">
        <v>12</v>
      </c>
      <c r="DO293" s="26">
        <v>10095.714285714286</v>
      </c>
      <c r="DP293" s="26">
        <v>22715.357142857145</v>
      </c>
      <c r="DQ293" s="27">
        <v>47954.642857142855</v>
      </c>
      <c r="DR293" s="36">
        <v>12</v>
      </c>
      <c r="DS293" s="26">
        <v>10095.714285714286</v>
      </c>
      <c r="DT293" s="26">
        <v>32811.071428571435</v>
      </c>
      <c r="DU293" s="27">
        <v>37858.928571428565</v>
      </c>
      <c r="DV293" s="36">
        <v>12</v>
      </c>
      <c r="DW293" s="26">
        <v>10095.714285714286</v>
      </c>
      <c r="DX293" s="26">
        <v>42906.785714285725</v>
      </c>
      <c r="DY293" s="27">
        <v>27763.214285714275</v>
      </c>
      <c r="DZ293" s="36">
        <v>12</v>
      </c>
      <c r="EA293" s="26">
        <v>10095.714285714286</v>
      </c>
      <c r="EB293" s="26">
        <v>53002.500000000015</v>
      </c>
      <c r="EC293" s="27">
        <v>17667.499999999985</v>
      </c>
      <c r="ED293" s="36">
        <v>12</v>
      </c>
      <c r="EE293" s="26">
        <v>10095.714285714286</v>
      </c>
      <c r="EF293" s="26">
        <v>70670</v>
      </c>
      <c r="EG293" s="27">
        <v>0</v>
      </c>
      <c r="EH293" s="36">
        <v>0</v>
      </c>
      <c r="EI293" s="26">
        <v>0</v>
      </c>
      <c r="EJ293" s="26">
        <v>70670</v>
      </c>
      <c r="EK293" s="27">
        <v>0</v>
      </c>
      <c r="EL293" s="36" cm="1">
        <f t="array" ref="EL293">+_xlfn.IFS(YEAR($A293)&gt;YEAR(EL$6),0,YEAR(EL$6)=YEAR($A293),13-MONTH($A293),AND(EK293&lt;$L293,YEAR(EL$6)=YEAR($B293)),IF(MONTH($B293)&lt;EK293/$M293,MONTH($B293),EK293/$M293),EK293&lt;$L293,EK293/$M293,YEAR(EL$6)=YEAR($B293),MONTH($B293),AND(YEAR(EL$6)&gt;YEAR($B293),NOT(ISBLANK($B293))),0,YEAR(EL$6)&gt;YEAR($A293),12,EL$6&lt;$A293,0,YEAR(EH$6)=YEAR($B293),0)</f>
        <v>0</v>
      </c>
      <c r="EM293" s="26">
        <f t="shared" si="34"/>
        <v>0</v>
      </c>
      <c r="EN293" s="26">
        <f t="shared" si="35"/>
        <v>70670</v>
      </c>
      <c r="EO293" s="27">
        <f t="shared" si="36"/>
        <v>0</v>
      </c>
      <c r="EP293" s="28">
        <f t="shared" si="37"/>
        <v>0</v>
      </c>
      <c r="EQ293" s="34">
        <f t="shared" si="38"/>
        <v>0</v>
      </c>
      <c r="ES293" s="21">
        <f>IFERROR(IF(VLOOKUP(D293,'DIV CHANGE'!A:D,3,FALSE)="", E293, VLOOKUP(D293,'DIV CHANGE'!A:D,3,FALSE)), E293)</f>
        <v>1</v>
      </c>
      <c r="ET293" s="21" t="str">
        <f t="shared" si="39"/>
        <v>SAME</v>
      </c>
      <c r="EU293" s="24">
        <v>43009</v>
      </c>
    </row>
    <row r="294" spans="1:151" ht="12.75">
      <c r="A294" s="29">
        <v>43115</v>
      </c>
      <c r="B294" s="24"/>
      <c r="C294" s="35">
        <v>285</v>
      </c>
      <c r="D294" s="21" t="s">
        <v>594</v>
      </c>
      <c r="E294" s="21">
        <v>2</v>
      </c>
      <c r="F294" s="21" t="s">
        <v>100</v>
      </c>
      <c r="G294" s="21" t="s">
        <v>595</v>
      </c>
      <c r="H294" s="55">
        <v>170183.5</v>
      </c>
      <c r="I294" s="22">
        <v>10</v>
      </c>
      <c r="J294" s="25">
        <v>100000</v>
      </c>
      <c r="K294" s="25">
        <v>0</v>
      </c>
      <c r="L294" s="25">
        <f t="shared" si="32"/>
        <v>7018.35</v>
      </c>
      <c r="M294" s="37">
        <f t="shared" si="33"/>
        <v>584.86250000000007</v>
      </c>
      <c r="N294" s="36">
        <v>0</v>
      </c>
      <c r="O294" s="26">
        <v>0</v>
      </c>
      <c r="P294" s="26">
        <v>0</v>
      </c>
      <c r="Q294" s="27">
        <v>0</v>
      </c>
      <c r="R294" s="36">
        <v>0</v>
      </c>
      <c r="S294" s="26">
        <v>0</v>
      </c>
      <c r="T294" s="26">
        <v>0</v>
      </c>
      <c r="U294" s="27">
        <v>0</v>
      </c>
      <c r="V294" s="36">
        <v>0</v>
      </c>
      <c r="W294" s="26">
        <v>0</v>
      </c>
      <c r="X294" s="26">
        <v>0</v>
      </c>
      <c r="Y294" s="27">
        <v>0</v>
      </c>
      <c r="Z294" s="36">
        <v>0</v>
      </c>
      <c r="AA294" s="26">
        <v>0</v>
      </c>
      <c r="AB294" s="26">
        <v>0</v>
      </c>
      <c r="AC294" s="27">
        <v>0</v>
      </c>
      <c r="AD294" s="36">
        <v>0</v>
      </c>
      <c r="AE294" s="26">
        <v>0</v>
      </c>
      <c r="AF294" s="26">
        <v>0</v>
      </c>
      <c r="AG294" s="27">
        <v>0</v>
      </c>
      <c r="AH294" s="36">
        <v>0</v>
      </c>
      <c r="AI294" s="26">
        <v>0</v>
      </c>
      <c r="AJ294" s="26">
        <v>0</v>
      </c>
      <c r="AK294" s="27">
        <v>0</v>
      </c>
      <c r="AL294" s="36">
        <v>0</v>
      </c>
      <c r="AM294" s="26">
        <v>0</v>
      </c>
      <c r="AN294" s="26">
        <v>0</v>
      </c>
      <c r="AO294" s="27">
        <v>0</v>
      </c>
      <c r="AP294" s="36">
        <v>0</v>
      </c>
      <c r="AQ294" s="26">
        <v>0</v>
      </c>
      <c r="AR294" s="26">
        <v>0</v>
      </c>
      <c r="AS294" s="27">
        <v>0</v>
      </c>
      <c r="AT294" s="36">
        <v>0</v>
      </c>
      <c r="AU294" s="26">
        <v>0</v>
      </c>
      <c r="AV294" s="26">
        <v>0</v>
      </c>
      <c r="AW294" s="27">
        <v>0</v>
      </c>
      <c r="AX294" s="36">
        <v>0</v>
      </c>
      <c r="AY294" s="26">
        <v>0</v>
      </c>
      <c r="AZ294" s="26">
        <v>0</v>
      </c>
      <c r="BA294" s="27">
        <v>0</v>
      </c>
      <c r="BB294" s="36">
        <v>0</v>
      </c>
      <c r="BC294" s="26">
        <v>0</v>
      </c>
      <c r="BD294" s="26">
        <v>0</v>
      </c>
      <c r="BE294" s="27">
        <v>0</v>
      </c>
      <c r="BF294" s="36">
        <v>0</v>
      </c>
      <c r="BG294" s="26">
        <v>0</v>
      </c>
      <c r="BH294" s="26">
        <v>0</v>
      </c>
      <c r="BI294" s="27">
        <v>0</v>
      </c>
      <c r="BJ294" s="36">
        <v>0</v>
      </c>
      <c r="BK294" s="26">
        <v>0</v>
      </c>
      <c r="BL294" s="26">
        <v>0</v>
      </c>
      <c r="BM294" s="27">
        <v>0</v>
      </c>
      <c r="BN294" s="36">
        <v>0</v>
      </c>
      <c r="BO294" s="26">
        <v>0</v>
      </c>
      <c r="BP294" s="26">
        <v>0</v>
      </c>
      <c r="BQ294" s="27">
        <v>0</v>
      </c>
      <c r="BR294" s="36">
        <v>0</v>
      </c>
      <c r="BS294" s="26">
        <v>0</v>
      </c>
      <c r="BT294" s="26">
        <v>0</v>
      </c>
      <c r="BU294" s="27">
        <v>0</v>
      </c>
      <c r="BV294" s="36">
        <v>0</v>
      </c>
      <c r="BW294" s="26">
        <v>0</v>
      </c>
      <c r="BX294" s="26">
        <v>0</v>
      </c>
      <c r="BY294" s="27">
        <v>0</v>
      </c>
      <c r="BZ294" s="36">
        <v>0</v>
      </c>
      <c r="CA294" s="26">
        <v>0</v>
      </c>
      <c r="CB294" s="26">
        <v>0</v>
      </c>
      <c r="CC294" s="27">
        <v>0</v>
      </c>
      <c r="CD294" s="36">
        <v>0</v>
      </c>
      <c r="CE294" s="26">
        <v>0</v>
      </c>
      <c r="CF294" s="26">
        <v>0</v>
      </c>
      <c r="CG294" s="27">
        <v>0</v>
      </c>
      <c r="CH294" s="36">
        <v>0</v>
      </c>
      <c r="CI294" s="26">
        <v>0</v>
      </c>
      <c r="CJ294" s="26">
        <v>0</v>
      </c>
      <c r="CK294" s="27">
        <v>0</v>
      </c>
      <c r="CL294" s="36">
        <v>0</v>
      </c>
      <c r="CM294" s="26">
        <v>0</v>
      </c>
      <c r="CN294" s="26">
        <v>0</v>
      </c>
      <c r="CO294" s="27">
        <v>0</v>
      </c>
      <c r="CP294" s="36">
        <v>0</v>
      </c>
      <c r="CQ294" s="26">
        <v>0</v>
      </c>
      <c r="CR294" s="26">
        <v>0</v>
      </c>
      <c r="CS294" s="27">
        <v>0</v>
      </c>
      <c r="CT294" s="36">
        <v>0</v>
      </c>
      <c r="CU294" s="26">
        <v>0</v>
      </c>
      <c r="CV294" s="26">
        <v>0</v>
      </c>
      <c r="CW294" s="27">
        <v>0</v>
      </c>
      <c r="CX294" s="36">
        <v>0</v>
      </c>
      <c r="CY294" s="26">
        <v>0</v>
      </c>
      <c r="CZ294" s="26">
        <v>0</v>
      </c>
      <c r="DA294" s="27">
        <v>0</v>
      </c>
      <c r="DB294" s="36">
        <v>0</v>
      </c>
      <c r="DC294" s="26">
        <v>0</v>
      </c>
      <c r="DD294" s="26">
        <v>0</v>
      </c>
      <c r="DE294" s="27">
        <v>0</v>
      </c>
      <c r="DF294" s="36">
        <v>0</v>
      </c>
      <c r="DG294" s="26">
        <v>0</v>
      </c>
      <c r="DH294" s="26">
        <v>0</v>
      </c>
      <c r="DI294" s="27">
        <v>0</v>
      </c>
      <c r="DJ294" s="36">
        <v>12</v>
      </c>
      <c r="DK294" s="26">
        <v>7018.35</v>
      </c>
      <c r="DL294" s="26">
        <v>7018.35</v>
      </c>
      <c r="DM294" s="27">
        <v>63165.15</v>
      </c>
      <c r="DN294" s="36">
        <v>12</v>
      </c>
      <c r="DO294" s="26">
        <v>7018.35</v>
      </c>
      <c r="DP294" s="26">
        <v>14036.7</v>
      </c>
      <c r="DQ294" s="27">
        <v>56146.8</v>
      </c>
      <c r="DR294" s="36">
        <v>12</v>
      </c>
      <c r="DS294" s="26">
        <v>7018.35</v>
      </c>
      <c r="DT294" s="26">
        <v>21055.050000000003</v>
      </c>
      <c r="DU294" s="27">
        <v>49128.45</v>
      </c>
      <c r="DV294" s="36">
        <v>12</v>
      </c>
      <c r="DW294" s="26">
        <v>7018.35</v>
      </c>
      <c r="DX294" s="26">
        <v>28073.4</v>
      </c>
      <c r="DY294" s="27">
        <v>42110.1</v>
      </c>
      <c r="DZ294" s="36">
        <v>12</v>
      </c>
      <c r="EA294" s="26">
        <v>7018.35</v>
      </c>
      <c r="EB294" s="26">
        <v>35091.75</v>
      </c>
      <c r="EC294" s="27">
        <v>35091.75</v>
      </c>
      <c r="ED294" s="36">
        <v>12</v>
      </c>
      <c r="EE294" s="26">
        <v>7018.35</v>
      </c>
      <c r="EF294" s="26">
        <v>70183.5</v>
      </c>
      <c r="EG294" s="27">
        <v>0</v>
      </c>
      <c r="EH294" s="36">
        <v>0</v>
      </c>
      <c r="EI294" s="26">
        <v>0</v>
      </c>
      <c r="EJ294" s="26">
        <v>70183.5</v>
      </c>
      <c r="EK294" s="27">
        <v>0</v>
      </c>
      <c r="EL294" s="36" cm="1">
        <f t="array" ref="EL294">+_xlfn.IFS(YEAR($A294)&gt;YEAR(EL$6),0,YEAR(EL$6)=YEAR($A294),13-MONTH($A294),AND(EK294&lt;$L294,YEAR(EL$6)=YEAR($B294)),IF(MONTH($B294)&lt;EK294/$M294,MONTH($B294),EK294/$M294),EK294&lt;$L294,EK294/$M294,YEAR(EL$6)=YEAR($B294),MONTH($B294),AND(YEAR(EL$6)&gt;YEAR($B294),NOT(ISBLANK($B294))),0,YEAR(EL$6)&gt;YEAR($A294),12,EL$6&lt;$A294,0,YEAR(EH$6)=YEAR($B294),0)</f>
        <v>0</v>
      </c>
      <c r="EM294" s="26">
        <f t="shared" si="34"/>
        <v>0</v>
      </c>
      <c r="EN294" s="26">
        <f t="shared" si="35"/>
        <v>70183.5</v>
      </c>
      <c r="EO294" s="27">
        <f t="shared" si="36"/>
        <v>0</v>
      </c>
      <c r="EP294" s="28">
        <f t="shared" si="37"/>
        <v>0</v>
      </c>
      <c r="EQ294" s="34">
        <f t="shared" si="38"/>
        <v>0</v>
      </c>
      <c r="ES294" s="21">
        <f>IFERROR(IF(VLOOKUP(D294,'DIV CHANGE'!A:D,3,FALSE)="", E294, VLOOKUP(D294,'DIV CHANGE'!A:D,3,FALSE)), E294)</f>
        <v>2</v>
      </c>
      <c r="ET294" s="21" t="str">
        <f t="shared" si="39"/>
        <v>SAME</v>
      </c>
      <c r="EU294" s="24">
        <v>43115</v>
      </c>
    </row>
    <row r="295" spans="1:151" ht="12.75">
      <c r="A295" s="29">
        <v>43159</v>
      </c>
      <c r="B295" s="24"/>
      <c r="C295" s="35">
        <v>320</v>
      </c>
      <c r="D295" s="21" t="s">
        <v>596</v>
      </c>
      <c r="E295" s="21">
        <v>2</v>
      </c>
      <c r="F295" s="21" t="s">
        <v>100</v>
      </c>
      <c r="G295" s="21" t="s">
        <v>597</v>
      </c>
      <c r="H295" s="55">
        <v>48070.3</v>
      </c>
      <c r="I295" s="22">
        <v>7</v>
      </c>
      <c r="J295" s="25">
        <v>15000</v>
      </c>
      <c r="K295" s="25">
        <v>0</v>
      </c>
      <c r="L295" s="25">
        <f t="shared" si="32"/>
        <v>4724.3285714285721</v>
      </c>
      <c r="M295" s="37">
        <f t="shared" si="33"/>
        <v>393.69404761904769</v>
      </c>
      <c r="N295" s="36">
        <v>0</v>
      </c>
      <c r="O295" s="26">
        <v>0</v>
      </c>
      <c r="P295" s="26">
        <v>0</v>
      </c>
      <c r="Q295" s="27">
        <v>0</v>
      </c>
      <c r="R295" s="36">
        <v>0</v>
      </c>
      <c r="S295" s="26">
        <v>0</v>
      </c>
      <c r="T295" s="26">
        <v>0</v>
      </c>
      <c r="U295" s="27">
        <v>0</v>
      </c>
      <c r="V295" s="36">
        <v>0</v>
      </c>
      <c r="W295" s="26">
        <v>0</v>
      </c>
      <c r="X295" s="26">
        <v>0</v>
      </c>
      <c r="Y295" s="27">
        <v>0</v>
      </c>
      <c r="Z295" s="36">
        <v>0</v>
      </c>
      <c r="AA295" s="26">
        <v>0</v>
      </c>
      <c r="AB295" s="26">
        <v>0</v>
      </c>
      <c r="AC295" s="27">
        <v>0</v>
      </c>
      <c r="AD295" s="36">
        <v>0</v>
      </c>
      <c r="AE295" s="26">
        <v>0</v>
      </c>
      <c r="AF295" s="26">
        <v>0</v>
      </c>
      <c r="AG295" s="27">
        <v>0</v>
      </c>
      <c r="AH295" s="36">
        <v>0</v>
      </c>
      <c r="AI295" s="26">
        <v>0</v>
      </c>
      <c r="AJ295" s="26">
        <v>0</v>
      </c>
      <c r="AK295" s="27">
        <v>0</v>
      </c>
      <c r="AL295" s="36">
        <v>0</v>
      </c>
      <c r="AM295" s="26">
        <v>0</v>
      </c>
      <c r="AN295" s="26">
        <v>0</v>
      </c>
      <c r="AO295" s="27">
        <v>0</v>
      </c>
      <c r="AP295" s="36">
        <v>0</v>
      </c>
      <c r="AQ295" s="26">
        <v>0</v>
      </c>
      <c r="AR295" s="26">
        <v>0</v>
      </c>
      <c r="AS295" s="27">
        <v>0</v>
      </c>
      <c r="AT295" s="36">
        <v>0</v>
      </c>
      <c r="AU295" s="26">
        <v>0</v>
      </c>
      <c r="AV295" s="26">
        <v>0</v>
      </c>
      <c r="AW295" s="27">
        <v>0</v>
      </c>
      <c r="AX295" s="36">
        <v>0</v>
      </c>
      <c r="AY295" s="26">
        <v>0</v>
      </c>
      <c r="AZ295" s="26">
        <v>0</v>
      </c>
      <c r="BA295" s="27">
        <v>0</v>
      </c>
      <c r="BB295" s="36">
        <v>0</v>
      </c>
      <c r="BC295" s="26">
        <v>0</v>
      </c>
      <c r="BD295" s="26">
        <v>0</v>
      </c>
      <c r="BE295" s="27">
        <v>0</v>
      </c>
      <c r="BF295" s="36">
        <v>0</v>
      </c>
      <c r="BG295" s="26">
        <v>0</v>
      </c>
      <c r="BH295" s="26">
        <v>0</v>
      </c>
      <c r="BI295" s="27">
        <v>0</v>
      </c>
      <c r="BJ295" s="36">
        <v>0</v>
      </c>
      <c r="BK295" s="26">
        <v>0</v>
      </c>
      <c r="BL295" s="26">
        <v>0</v>
      </c>
      <c r="BM295" s="27">
        <v>0</v>
      </c>
      <c r="BN295" s="36">
        <v>0</v>
      </c>
      <c r="BO295" s="26">
        <v>0</v>
      </c>
      <c r="BP295" s="26">
        <v>0</v>
      </c>
      <c r="BQ295" s="27">
        <v>0</v>
      </c>
      <c r="BR295" s="36">
        <v>0</v>
      </c>
      <c r="BS295" s="26">
        <v>0</v>
      </c>
      <c r="BT295" s="26">
        <v>0</v>
      </c>
      <c r="BU295" s="27">
        <v>0</v>
      </c>
      <c r="BV295" s="36">
        <v>0</v>
      </c>
      <c r="BW295" s="26">
        <v>0</v>
      </c>
      <c r="BX295" s="26">
        <v>0</v>
      </c>
      <c r="BY295" s="27">
        <v>0</v>
      </c>
      <c r="BZ295" s="36">
        <v>0</v>
      </c>
      <c r="CA295" s="26">
        <v>0</v>
      </c>
      <c r="CB295" s="26">
        <v>0</v>
      </c>
      <c r="CC295" s="27">
        <v>0</v>
      </c>
      <c r="CD295" s="36">
        <v>0</v>
      </c>
      <c r="CE295" s="26">
        <v>0</v>
      </c>
      <c r="CF295" s="26">
        <v>0</v>
      </c>
      <c r="CG295" s="27">
        <v>0</v>
      </c>
      <c r="CH295" s="36">
        <v>0</v>
      </c>
      <c r="CI295" s="26">
        <v>0</v>
      </c>
      <c r="CJ295" s="26">
        <v>0</v>
      </c>
      <c r="CK295" s="27">
        <v>0</v>
      </c>
      <c r="CL295" s="36">
        <v>0</v>
      </c>
      <c r="CM295" s="26">
        <v>0</v>
      </c>
      <c r="CN295" s="26">
        <v>0</v>
      </c>
      <c r="CO295" s="27">
        <v>0</v>
      </c>
      <c r="CP295" s="36">
        <v>0</v>
      </c>
      <c r="CQ295" s="26">
        <v>0</v>
      </c>
      <c r="CR295" s="26">
        <v>0</v>
      </c>
      <c r="CS295" s="27">
        <v>0</v>
      </c>
      <c r="CT295" s="36">
        <v>0</v>
      </c>
      <c r="CU295" s="26">
        <v>0</v>
      </c>
      <c r="CV295" s="26">
        <v>0</v>
      </c>
      <c r="CW295" s="27">
        <v>0</v>
      </c>
      <c r="CX295" s="36">
        <v>0</v>
      </c>
      <c r="CY295" s="26">
        <v>0</v>
      </c>
      <c r="CZ295" s="26">
        <v>0</v>
      </c>
      <c r="DA295" s="27">
        <v>0</v>
      </c>
      <c r="DB295" s="36">
        <v>0</v>
      </c>
      <c r="DC295" s="26">
        <v>0</v>
      </c>
      <c r="DD295" s="26">
        <v>0</v>
      </c>
      <c r="DE295" s="27">
        <v>0</v>
      </c>
      <c r="DF295" s="36">
        <v>0</v>
      </c>
      <c r="DG295" s="26">
        <v>0</v>
      </c>
      <c r="DH295" s="26">
        <v>0</v>
      </c>
      <c r="DI295" s="27">
        <v>0</v>
      </c>
      <c r="DJ295" s="36">
        <v>11</v>
      </c>
      <c r="DK295" s="26">
        <v>4330.6345238095246</v>
      </c>
      <c r="DL295" s="26">
        <v>4330.6345238095246</v>
      </c>
      <c r="DM295" s="27">
        <v>28739.665476190479</v>
      </c>
      <c r="DN295" s="36">
        <v>12</v>
      </c>
      <c r="DO295" s="26">
        <v>4724.3285714285721</v>
      </c>
      <c r="DP295" s="26">
        <v>9054.9630952380976</v>
      </c>
      <c r="DQ295" s="27">
        <v>24015.336904761905</v>
      </c>
      <c r="DR295" s="36">
        <v>12</v>
      </c>
      <c r="DS295" s="26">
        <v>4724.3285714285721</v>
      </c>
      <c r="DT295" s="26">
        <v>13779.29166666667</v>
      </c>
      <c r="DU295" s="27">
        <v>19291.008333333331</v>
      </c>
      <c r="DV295" s="36">
        <v>12</v>
      </c>
      <c r="DW295" s="26">
        <v>4724.3285714285721</v>
      </c>
      <c r="DX295" s="26">
        <v>18503.620238095242</v>
      </c>
      <c r="DY295" s="27">
        <v>14566.679761904761</v>
      </c>
      <c r="DZ295" s="36">
        <v>12</v>
      </c>
      <c r="EA295" s="26">
        <v>4724.3285714285721</v>
      </c>
      <c r="EB295" s="26">
        <v>23227.948809523812</v>
      </c>
      <c r="EC295" s="27">
        <v>9842.3511904761908</v>
      </c>
      <c r="ED295" s="36">
        <v>12</v>
      </c>
      <c r="EE295" s="26">
        <v>4724.3285714285721</v>
      </c>
      <c r="EF295" s="26">
        <v>27558.590000000004</v>
      </c>
      <c r="EG295" s="27">
        <v>5511.7099999999991</v>
      </c>
      <c r="EH295" s="36">
        <v>12</v>
      </c>
      <c r="EI295" s="26">
        <v>4724.3285714285721</v>
      </c>
      <c r="EJ295" s="26">
        <v>32282.918571428578</v>
      </c>
      <c r="EK295" s="27">
        <v>787.38</v>
      </c>
      <c r="EL295" s="36" cm="1">
        <f t="array" ref="EL295">+_xlfn.IFS(YEAR($A295)&gt;YEAR(EL$6),0,YEAR(EL$6)=YEAR($A295),13-MONTH($A295),AND(EK295&lt;$L295,YEAR(EL$6)=YEAR($B295)),IF(MONTH($B295)&lt;EK295/$M295,MONTH($B295),EK295/$M295),EK295&lt;$L295,EK295/$M295,YEAR(EL$6)=YEAR($B295),MONTH($B295),AND(YEAR(EL$6)&gt;YEAR($B295),NOT(ISBLANK($B295))),0,YEAR(EL$6)&gt;YEAR($A295),12,EL$6&lt;$A295,0,YEAR(EH$6)=YEAR($B295),0)</f>
        <v>1.9999794377432314</v>
      </c>
      <c r="EM295" s="26">
        <f t="shared" si="34"/>
        <v>787.38</v>
      </c>
      <c r="EN295" s="26">
        <f t="shared" si="35"/>
        <v>33070.298571428575</v>
      </c>
      <c r="EO295" s="27">
        <f t="shared" si="36"/>
        <v>0</v>
      </c>
      <c r="EP295" s="28">
        <f t="shared" si="37"/>
        <v>0</v>
      </c>
      <c r="EQ295" s="34">
        <f t="shared" si="38"/>
        <v>787.38</v>
      </c>
      <c r="ES295" s="21">
        <f>IFERROR(IF(VLOOKUP(D295,'DIV CHANGE'!A:D,3,FALSE)="", E295, VLOOKUP(D295,'DIV CHANGE'!A:D,3,FALSE)), E295)</f>
        <v>2</v>
      </c>
      <c r="ET295" s="21" t="str">
        <f t="shared" si="39"/>
        <v>SAME</v>
      </c>
      <c r="EU295" s="24">
        <v>43159</v>
      </c>
    </row>
    <row r="296" spans="1:151" ht="12.75">
      <c r="A296" s="29">
        <v>43159</v>
      </c>
      <c r="B296" s="24"/>
      <c r="C296" s="35">
        <v>321</v>
      </c>
      <c r="D296" s="21" t="s">
        <v>598</v>
      </c>
      <c r="E296" s="21">
        <v>2</v>
      </c>
      <c r="F296" s="21" t="s">
        <v>100</v>
      </c>
      <c r="G296" s="21" t="s">
        <v>599</v>
      </c>
      <c r="H296" s="55">
        <v>54430.3</v>
      </c>
      <c r="I296" s="22">
        <v>7</v>
      </c>
      <c r="J296" s="25">
        <v>15000</v>
      </c>
      <c r="K296" s="25">
        <v>0</v>
      </c>
      <c r="L296" s="25">
        <f t="shared" si="32"/>
        <v>5632.9000000000005</v>
      </c>
      <c r="M296" s="37">
        <f t="shared" si="33"/>
        <v>469.40833333333336</v>
      </c>
      <c r="N296" s="36">
        <v>0</v>
      </c>
      <c r="O296" s="26">
        <v>0</v>
      </c>
      <c r="P296" s="26">
        <v>0</v>
      </c>
      <c r="Q296" s="27">
        <v>0</v>
      </c>
      <c r="R296" s="36">
        <v>0</v>
      </c>
      <c r="S296" s="26">
        <v>0</v>
      </c>
      <c r="T296" s="26">
        <v>0</v>
      </c>
      <c r="U296" s="27">
        <v>0</v>
      </c>
      <c r="V296" s="36">
        <v>0</v>
      </c>
      <c r="W296" s="26">
        <v>0</v>
      </c>
      <c r="X296" s="26">
        <v>0</v>
      </c>
      <c r="Y296" s="27">
        <v>0</v>
      </c>
      <c r="Z296" s="36">
        <v>0</v>
      </c>
      <c r="AA296" s="26">
        <v>0</v>
      </c>
      <c r="AB296" s="26">
        <v>0</v>
      </c>
      <c r="AC296" s="27">
        <v>0</v>
      </c>
      <c r="AD296" s="36">
        <v>0</v>
      </c>
      <c r="AE296" s="26">
        <v>0</v>
      </c>
      <c r="AF296" s="26">
        <v>0</v>
      </c>
      <c r="AG296" s="27">
        <v>0</v>
      </c>
      <c r="AH296" s="36">
        <v>0</v>
      </c>
      <c r="AI296" s="26">
        <v>0</v>
      </c>
      <c r="AJ296" s="26">
        <v>0</v>
      </c>
      <c r="AK296" s="27">
        <v>0</v>
      </c>
      <c r="AL296" s="36">
        <v>0</v>
      </c>
      <c r="AM296" s="26">
        <v>0</v>
      </c>
      <c r="AN296" s="26">
        <v>0</v>
      </c>
      <c r="AO296" s="27">
        <v>0</v>
      </c>
      <c r="AP296" s="36">
        <v>0</v>
      </c>
      <c r="AQ296" s="26">
        <v>0</v>
      </c>
      <c r="AR296" s="26">
        <v>0</v>
      </c>
      <c r="AS296" s="27">
        <v>0</v>
      </c>
      <c r="AT296" s="36">
        <v>0</v>
      </c>
      <c r="AU296" s="26">
        <v>0</v>
      </c>
      <c r="AV296" s="26">
        <v>0</v>
      </c>
      <c r="AW296" s="27">
        <v>0</v>
      </c>
      <c r="AX296" s="36">
        <v>0</v>
      </c>
      <c r="AY296" s="26">
        <v>0</v>
      </c>
      <c r="AZ296" s="26">
        <v>0</v>
      </c>
      <c r="BA296" s="27">
        <v>0</v>
      </c>
      <c r="BB296" s="36">
        <v>0</v>
      </c>
      <c r="BC296" s="26">
        <v>0</v>
      </c>
      <c r="BD296" s="26">
        <v>0</v>
      </c>
      <c r="BE296" s="27">
        <v>0</v>
      </c>
      <c r="BF296" s="36">
        <v>0</v>
      </c>
      <c r="BG296" s="26">
        <v>0</v>
      </c>
      <c r="BH296" s="26">
        <v>0</v>
      </c>
      <c r="BI296" s="27">
        <v>0</v>
      </c>
      <c r="BJ296" s="36">
        <v>0</v>
      </c>
      <c r="BK296" s="26">
        <v>0</v>
      </c>
      <c r="BL296" s="26">
        <v>0</v>
      </c>
      <c r="BM296" s="27">
        <v>0</v>
      </c>
      <c r="BN296" s="36">
        <v>0</v>
      </c>
      <c r="BO296" s="26">
        <v>0</v>
      </c>
      <c r="BP296" s="26">
        <v>0</v>
      </c>
      <c r="BQ296" s="27">
        <v>0</v>
      </c>
      <c r="BR296" s="36">
        <v>0</v>
      </c>
      <c r="BS296" s="26">
        <v>0</v>
      </c>
      <c r="BT296" s="26">
        <v>0</v>
      </c>
      <c r="BU296" s="27">
        <v>0</v>
      </c>
      <c r="BV296" s="36">
        <v>0</v>
      </c>
      <c r="BW296" s="26">
        <v>0</v>
      </c>
      <c r="BX296" s="26">
        <v>0</v>
      </c>
      <c r="BY296" s="27">
        <v>0</v>
      </c>
      <c r="BZ296" s="36">
        <v>0</v>
      </c>
      <c r="CA296" s="26">
        <v>0</v>
      </c>
      <c r="CB296" s="26">
        <v>0</v>
      </c>
      <c r="CC296" s="27">
        <v>0</v>
      </c>
      <c r="CD296" s="36">
        <v>0</v>
      </c>
      <c r="CE296" s="26">
        <v>0</v>
      </c>
      <c r="CF296" s="26">
        <v>0</v>
      </c>
      <c r="CG296" s="27">
        <v>0</v>
      </c>
      <c r="CH296" s="36">
        <v>0</v>
      </c>
      <c r="CI296" s="26">
        <v>0</v>
      </c>
      <c r="CJ296" s="26">
        <v>0</v>
      </c>
      <c r="CK296" s="27">
        <v>0</v>
      </c>
      <c r="CL296" s="36">
        <v>0</v>
      </c>
      <c r="CM296" s="26">
        <v>0</v>
      </c>
      <c r="CN296" s="26">
        <v>0</v>
      </c>
      <c r="CO296" s="27">
        <v>0</v>
      </c>
      <c r="CP296" s="36">
        <v>0</v>
      </c>
      <c r="CQ296" s="26">
        <v>0</v>
      </c>
      <c r="CR296" s="26">
        <v>0</v>
      </c>
      <c r="CS296" s="27">
        <v>0</v>
      </c>
      <c r="CT296" s="36">
        <v>0</v>
      </c>
      <c r="CU296" s="26">
        <v>0</v>
      </c>
      <c r="CV296" s="26">
        <v>0</v>
      </c>
      <c r="CW296" s="27">
        <v>0</v>
      </c>
      <c r="CX296" s="36">
        <v>0</v>
      </c>
      <c r="CY296" s="26">
        <v>0</v>
      </c>
      <c r="CZ296" s="26">
        <v>0</v>
      </c>
      <c r="DA296" s="27">
        <v>0</v>
      </c>
      <c r="DB296" s="36">
        <v>0</v>
      </c>
      <c r="DC296" s="26">
        <v>0</v>
      </c>
      <c r="DD296" s="26">
        <v>0</v>
      </c>
      <c r="DE296" s="27">
        <v>0</v>
      </c>
      <c r="DF296" s="36">
        <v>0</v>
      </c>
      <c r="DG296" s="26">
        <v>0</v>
      </c>
      <c r="DH296" s="26">
        <v>0</v>
      </c>
      <c r="DI296" s="27">
        <v>0</v>
      </c>
      <c r="DJ296" s="36">
        <v>11</v>
      </c>
      <c r="DK296" s="26">
        <v>5163.4916666666668</v>
      </c>
      <c r="DL296" s="26">
        <v>5163.4916666666668</v>
      </c>
      <c r="DM296" s="27">
        <v>34266.808333333334</v>
      </c>
      <c r="DN296" s="36">
        <v>12</v>
      </c>
      <c r="DO296" s="26">
        <v>5632.9000000000005</v>
      </c>
      <c r="DP296" s="26">
        <v>10796.391666666666</v>
      </c>
      <c r="DQ296" s="27">
        <v>28633.908333333336</v>
      </c>
      <c r="DR296" s="36">
        <v>12</v>
      </c>
      <c r="DS296" s="26">
        <v>5632.9000000000005</v>
      </c>
      <c r="DT296" s="26">
        <v>16429.291666666668</v>
      </c>
      <c r="DU296" s="27">
        <v>23001.008333333335</v>
      </c>
      <c r="DV296" s="36">
        <v>12</v>
      </c>
      <c r="DW296" s="26">
        <v>5632.9000000000005</v>
      </c>
      <c r="DX296" s="26">
        <v>22062.191666666669</v>
      </c>
      <c r="DY296" s="27">
        <v>17368.108333333334</v>
      </c>
      <c r="DZ296" s="36">
        <v>12</v>
      </c>
      <c r="EA296" s="26">
        <v>5632.9000000000005</v>
      </c>
      <c r="EB296" s="26">
        <v>27695.091666666671</v>
      </c>
      <c r="EC296" s="27">
        <v>11735.208333333332</v>
      </c>
      <c r="ED296" s="36">
        <v>12</v>
      </c>
      <c r="EE296" s="26">
        <v>5632.9000000000005</v>
      </c>
      <c r="EF296" s="26">
        <v>32858.58</v>
      </c>
      <c r="EG296" s="27">
        <v>6571.7200000000012</v>
      </c>
      <c r="EH296" s="36">
        <v>12</v>
      </c>
      <c r="EI296" s="26">
        <v>5632.9000000000005</v>
      </c>
      <c r="EJ296" s="26">
        <v>38491.480000000003</v>
      </c>
      <c r="EK296" s="27">
        <v>938.82</v>
      </c>
      <c r="EL296" s="36" cm="1">
        <f t="array" ref="EL296">+_xlfn.IFS(YEAR($A296)&gt;YEAR(EL$6),0,YEAR(EL$6)=YEAR($A296),13-MONTH($A296),AND(EK296&lt;$L296,YEAR(EL$6)=YEAR($B296)),IF(MONTH($B296)&lt;EK296/$M296,MONTH($B296),EK296/$M296),EK296&lt;$L296,EK296/$M296,YEAR(EL$6)=YEAR($B296),MONTH($B296),AND(YEAR(EL$6)&gt;YEAR($B296),NOT(ISBLANK($B296))),0,YEAR(EL$6)&gt;YEAR($A296),12,EL$6&lt;$A296,0,YEAR(EH$6)=YEAR($B296),0)</f>
        <v>2.0000071011379572</v>
      </c>
      <c r="EM296" s="26">
        <f t="shared" si="34"/>
        <v>938.81999999999994</v>
      </c>
      <c r="EN296" s="26">
        <f t="shared" si="35"/>
        <v>39430.300000000003</v>
      </c>
      <c r="EO296" s="27">
        <f t="shared" si="36"/>
        <v>0</v>
      </c>
      <c r="EP296" s="28">
        <f t="shared" si="37"/>
        <v>0</v>
      </c>
      <c r="EQ296" s="34">
        <f t="shared" si="38"/>
        <v>938.81999999999994</v>
      </c>
      <c r="ES296" s="21">
        <f>IFERROR(IF(VLOOKUP(D296,'DIV CHANGE'!A:D,3,FALSE)="", E296, VLOOKUP(D296,'DIV CHANGE'!A:D,3,FALSE)), E296)</f>
        <v>2</v>
      </c>
      <c r="ET296" s="21" t="str">
        <f t="shared" si="39"/>
        <v>SAME</v>
      </c>
      <c r="EU296" s="24">
        <v>43159</v>
      </c>
    </row>
    <row r="297" spans="1:151" ht="12.75">
      <c r="A297" s="29">
        <v>43171</v>
      </c>
      <c r="B297" s="24"/>
      <c r="C297" s="35">
        <v>291</v>
      </c>
      <c r="D297" s="21" t="s">
        <v>600</v>
      </c>
      <c r="E297" s="21">
        <v>1</v>
      </c>
      <c r="F297" s="21" t="s">
        <v>100</v>
      </c>
      <c r="G297" s="21" t="s">
        <v>601</v>
      </c>
      <c r="H297" s="55">
        <v>39386.699999999997</v>
      </c>
      <c r="I297" s="22">
        <v>7</v>
      </c>
      <c r="J297" s="25">
        <v>23000</v>
      </c>
      <c r="K297" s="25">
        <v>0</v>
      </c>
      <c r="L297" s="25">
        <f t="shared" si="32"/>
        <v>2340.9571428571426</v>
      </c>
      <c r="M297" s="37">
        <f t="shared" si="33"/>
        <v>195.07976190476188</v>
      </c>
      <c r="N297" s="36">
        <v>0</v>
      </c>
      <c r="O297" s="26">
        <v>0</v>
      </c>
      <c r="P297" s="26">
        <v>0</v>
      </c>
      <c r="Q297" s="27">
        <v>0</v>
      </c>
      <c r="R297" s="36">
        <v>0</v>
      </c>
      <c r="S297" s="26">
        <v>0</v>
      </c>
      <c r="T297" s="26">
        <v>0</v>
      </c>
      <c r="U297" s="27">
        <v>0</v>
      </c>
      <c r="V297" s="36">
        <v>0</v>
      </c>
      <c r="W297" s="26">
        <v>0</v>
      </c>
      <c r="X297" s="26">
        <v>0</v>
      </c>
      <c r="Y297" s="27">
        <v>0</v>
      </c>
      <c r="Z297" s="36">
        <v>0</v>
      </c>
      <c r="AA297" s="26">
        <v>0</v>
      </c>
      <c r="AB297" s="26">
        <v>0</v>
      </c>
      <c r="AC297" s="27">
        <v>0</v>
      </c>
      <c r="AD297" s="36">
        <v>0</v>
      </c>
      <c r="AE297" s="26">
        <v>0</v>
      </c>
      <c r="AF297" s="26">
        <v>0</v>
      </c>
      <c r="AG297" s="27">
        <v>0</v>
      </c>
      <c r="AH297" s="36">
        <v>0</v>
      </c>
      <c r="AI297" s="26">
        <v>0</v>
      </c>
      <c r="AJ297" s="26">
        <v>0</v>
      </c>
      <c r="AK297" s="27">
        <v>0</v>
      </c>
      <c r="AL297" s="36">
        <v>0</v>
      </c>
      <c r="AM297" s="26">
        <v>0</v>
      </c>
      <c r="AN297" s="26">
        <v>0</v>
      </c>
      <c r="AO297" s="27">
        <v>0</v>
      </c>
      <c r="AP297" s="36">
        <v>0</v>
      </c>
      <c r="AQ297" s="26">
        <v>0</v>
      </c>
      <c r="AR297" s="26">
        <v>0</v>
      </c>
      <c r="AS297" s="27">
        <v>0</v>
      </c>
      <c r="AT297" s="36">
        <v>0</v>
      </c>
      <c r="AU297" s="26">
        <v>0</v>
      </c>
      <c r="AV297" s="26">
        <v>0</v>
      </c>
      <c r="AW297" s="27">
        <v>0</v>
      </c>
      <c r="AX297" s="36">
        <v>0</v>
      </c>
      <c r="AY297" s="26">
        <v>0</v>
      </c>
      <c r="AZ297" s="26">
        <v>0</v>
      </c>
      <c r="BA297" s="27">
        <v>0</v>
      </c>
      <c r="BB297" s="36">
        <v>0</v>
      </c>
      <c r="BC297" s="26">
        <v>0</v>
      </c>
      <c r="BD297" s="26">
        <v>0</v>
      </c>
      <c r="BE297" s="27">
        <v>0</v>
      </c>
      <c r="BF297" s="36">
        <v>0</v>
      </c>
      <c r="BG297" s="26">
        <v>0</v>
      </c>
      <c r="BH297" s="26">
        <v>0</v>
      </c>
      <c r="BI297" s="27">
        <v>0</v>
      </c>
      <c r="BJ297" s="36">
        <v>0</v>
      </c>
      <c r="BK297" s="26">
        <v>0</v>
      </c>
      <c r="BL297" s="26">
        <v>0</v>
      </c>
      <c r="BM297" s="27">
        <v>0</v>
      </c>
      <c r="BN297" s="36">
        <v>0</v>
      </c>
      <c r="BO297" s="26">
        <v>0</v>
      </c>
      <c r="BP297" s="26">
        <v>0</v>
      </c>
      <c r="BQ297" s="27">
        <v>0</v>
      </c>
      <c r="BR297" s="36">
        <v>0</v>
      </c>
      <c r="BS297" s="26">
        <v>0</v>
      </c>
      <c r="BT297" s="26">
        <v>0</v>
      </c>
      <c r="BU297" s="27">
        <v>0</v>
      </c>
      <c r="BV297" s="36">
        <v>0</v>
      </c>
      <c r="BW297" s="26">
        <v>0</v>
      </c>
      <c r="BX297" s="26">
        <v>0</v>
      </c>
      <c r="BY297" s="27">
        <v>0</v>
      </c>
      <c r="BZ297" s="36">
        <v>0</v>
      </c>
      <c r="CA297" s="26">
        <v>0</v>
      </c>
      <c r="CB297" s="26">
        <v>0</v>
      </c>
      <c r="CC297" s="27">
        <v>0</v>
      </c>
      <c r="CD297" s="36">
        <v>0</v>
      </c>
      <c r="CE297" s="26">
        <v>0</v>
      </c>
      <c r="CF297" s="26">
        <v>0</v>
      </c>
      <c r="CG297" s="27">
        <v>0</v>
      </c>
      <c r="CH297" s="36">
        <v>0</v>
      </c>
      <c r="CI297" s="26">
        <v>0</v>
      </c>
      <c r="CJ297" s="26">
        <v>0</v>
      </c>
      <c r="CK297" s="27">
        <v>0</v>
      </c>
      <c r="CL297" s="36">
        <v>0</v>
      </c>
      <c r="CM297" s="26">
        <v>0</v>
      </c>
      <c r="CN297" s="26">
        <v>0</v>
      </c>
      <c r="CO297" s="27">
        <v>0</v>
      </c>
      <c r="CP297" s="36">
        <v>0</v>
      </c>
      <c r="CQ297" s="26">
        <v>0</v>
      </c>
      <c r="CR297" s="26">
        <v>0</v>
      </c>
      <c r="CS297" s="27">
        <v>0</v>
      </c>
      <c r="CT297" s="36">
        <v>0</v>
      </c>
      <c r="CU297" s="26">
        <v>0</v>
      </c>
      <c r="CV297" s="26">
        <v>0</v>
      </c>
      <c r="CW297" s="27">
        <v>0</v>
      </c>
      <c r="CX297" s="36">
        <v>0</v>
      </c>
      <c r="CY297" s="26">
        <v>0</v>
      </c>
      <c r="CZ297" s="26">
        <v>0</v>
      </c>
      <c r="DA297" s="27">
        <v>0</v>
      </c>
      <c r="DB297" s="36">
        <v>0</v>
      </c>
      <c r="DC297" s="26">
        <v>0</v>
      </c>
      <c r="DD297" s="26">
        <v>0</v>
      </c>
      <c r="DE297" s="27">
        <v>0</v>
      </c>
      <c r="DF297" s="36">
        <v>0</v>
      </c>
      <c r="DG297" s="26">
        <v>0</v>
      </c>
      <c r="DH297" s="26">
        <v>0</v>
      </c>
      <c r="DI297" s="27">
        <v>0</v>
      </c>
      <c r="DJ297" s="36">
        <v>10</v>
      </c>
      <c r="DK297" s="26">
        <v>1950.7976190476188</v>
      </c>
      <c r="DL297" s="26">
        <v>1950.7976190476188</v>
      </c>
      <c r="DM297" s="27">
        <v>14435.902380952379</v>
      </c>
      <c r="DN297" s="36">
        <v>12</v>
      </c>
      <c r="DO297" s="26">
        <v>2340.9571428571426</v>
      </c>
      <c r="DP297" s="26">
        <v>4291.7547619047618</v>
      </c>
      <c r="DQ297" s="27">
        <v>12094.945238095235</v>
      </c>
      <c r="DR297" s="36">
        <v>12</v>
      </c>
      <c r="DS297" s="26">
        <v>2340.9571428571426</v>
      </c>
      <c r="DT297" s="26">
        <v>6632.7119047619044</v>
      </c>
      <c r="DU297" s="27">
        <v>9753.9880952380918</v>
      </c>
      <c r="DV297" s="36">
        <v>12</v>
      </c>
      <c r="DW297" s="26">
        <v>2340.9571428571426</v>
      </c>
      <c r="DX297" s="26">
        <v>8973.669047619047</v>
      </c>
      <c r="DY297" s="27">
        <v>7413.0309523809501</v>
      </c>
      <c r="DZ297" s="36">
        <v>12</v>
      </c>
      <c r="EA297" s="26">
        <v>2340.9571428571426</v>
      </c>
      <c r="EB297" s="26">
        <v>11314.626190476189</v>
      </c>
      <c r="EC297" s="27">
        <v>5072.0738095238084</v>
      </c>
      <c r="ED297" s="36">
        <v>12</v>
      </c>
      <c r="EE297" s="26">
        <v>2340.9571428571426</v>
      </c>
      <c r="EF297" s="26">
        <v>16386.7</v>
      </c>
      <c r="EG297" s="27">
        <v>0</v>
      </c>
      <c r="EH297" s="36">
        <v>0</v>
      </c>
      <c r="EI297" s="26">
        <v>0</v>
      </c>
      <c r="EJ297" s="26">
        <v>16386.7</v>
      </c>
      <c r="EK297" s="27">
        <v>0</v>
      </c>
      <c r="EL297" s="36" cm="1">
        <f t="array" ref="EL297">+_xlfn.IFS(YEAR($A297)&gt;YEAR(EL$6),0,YEAR(EL$6)=YEAR($A297),13-MONTH($A297),AND(EK297&lt;$L297,YEAR(EL$6)=YEAR($B297)),IF(MONTH($B297)&lt;EK297/$M297,MONTH($B297),EK297/$M297),EK297&lt;$L297,EK297/$M297,YEAR(EL$6)=YEAR($B297),MONTH($B297),AND(YEAR(EL$6)&gt;YEAR($B297),NOT(ISBLANK($B297))),0,YEAR(EL$6)&gt;YEAR($A297),12,EL$6&lt;$A297,0,YEAR(EH$6)=YEAR($B297),0)</f>
        <v>0</v>
      </c>
      <c r="EM297" s="26">
        <f t="shared" si="34"/>
        <v>0</v>
      </c>
      <c r="EN297" s="26">
        <f t="shared" si="35"/>
        <v>16386.7</v>
      </c>
      <c r="EO297" s="27">
        <f t="shared" si="36"/>
        <v>0</v>
      </c>
      <c r="EP297" s="28">
        <f t="shared" si="37"/>
        <v>0</v>
      </c>
      <c r="EQ297" s="34">
        <f t="shared" si="38"/>
        <v>0</v>
      </c>
      <c r="ES297" s="21">
        <f>IFERROR(IF(VLOOKUP(D297,'DIV CHANGE'!A:D,3,FALSE)="", E297, VLOOKUP(D297,'DIV CHANGE'!A:D,3,FALSE)), E297)</f>
        <v>1</v>
      </c>
      <c r="ET297" s="21" t="str">
        <f t="shared" si="39"/>
        <v>SAME</v>
      </c>
      <c r="EU297" s="24">
        <v>43171</v>
      </c>
    </row>
    <row r="298" spans="1:151" ht="12.75">
      <c r="A298" s="29">
        <v>45292</v>
      </c>
      <c r="B298" s="24"/>
      <c r="C298" s="77"/>
      <c r="D298" s="21" t="s">
        <v>602</v>
      </c>
      <c r="E298" s="21">
        <v>1</v>
      </c>
      <c r="F298" s="21" t="s">
        <v>100</v>
      </c>
      <c r="G298" s="21" t="s">
        <v>601</v>
      </c>
      <c r="H298" s="55">
        <v>9494.23</v>
      </c>
      <c r="I298" s="22">
        <v>7</v>
      </c>
      <c r="J298" s="56">
        <v>0</v>
      </c>
      <c r="K298" s="56">
        <v>0</v>
      </c>
      <c r="L298" s="25">
        <f t="shared" si="32"/>
        <v>1356.3185714285714</v>
      </c>
      <c r="M298" s="37">
        <f t="shared" si="33"/>
        <v>113.02654761904762</v>
      </c>
      <c r="N298" s="36">
        <v>0</v>
      </c>
      <c r="O298" s="26">
        <v>0</v>
      </c>
      <c r="P298" s="26">
        <v>0</v>
      </c>
      <c r="Q298" s="27">
        <v>0</v>
      </c>
      <c r="R298" s="36">
        <v>0</v>
      </c>
      <c r="S298" s="26">
        <v>0</v>
      </c>
      <c r="T298" s="26">
        <v>0</v>
      </c>
      <c r="U298" s="27">
        <v>0</v>
      </c>
      <c r="V298" s="36">
        <v>0</v>
      </c>
      <c r="W298" s="26">
        <v>0</v>
      </c>
      <c r="X298" s="26">
        <v>0</v>
      </c>
      <c r="Y298" s="27">
        <v>0</v>
      </c>
      <c r="Z298" s="36">
        <v>0</v>
      </c>
      <c r="AA298" s="26">
        <v>0</v>
      </c>
      <c r="AB298" s="26">
        <v>0</v>
      </c>
      <c r="AC298" s="27">
        <v>0</v>
      </c>
      <c r="AD298" s="36">
        <v>0</v>
      </c>
      <c r="AE298" s="26">
        <v>0</v>
      </c>
      <c r="AF298" s="26">
        <v>0</v>
      </c>
      <c r="AG298" s="27">
        <v>0</v>
      </c>
      <c r="AH298" s="36">
        <v>0</v>
      </c>
      <c r="AI298" s="26">
        <v>0</v>
      </c>
      <c r="AJ298" s="26">
        <v>0</v>
      </c>
      <c r="AK298" s="27">
        <v>0</v>
      </c>
      <c r="AL298" s="36">
        <v>0</v>
      </c>
      <c r="AM298" s="26">
        <v>0</v>
      </c>
      <c r="AN298" s="26">
        <v>0</v>
      </c>
      <c r="AO298" s="27">
        <v>0</v>
      </c>
      <c r="AP298" s="36">
        <v>0</v>
      </c>
      <c r="AQ298" s="26">
        <v>0</v>
      </c>
      <c r="AR298" s="26">
        <v>0</v>
      </c>
      <c r="AS298" s="27">
        <v>0</v>
      </c>
      <c r="AT298" s="36">
        <v>0</v>
      </c>
      <c r="AU298" s="26">
        <v>0</v>
      </c>
      <c r="AV298" s="26">
        <v>0</v>
      </c>
      <c r="AW298" s="27">
        <v>0</v>
      </c>
      <c r="AX298" s="36">
        <v>0</v>
      </c>
      <c r="AY298" s="26">
        <v>0</v>
      </c>
      <c r="AZ298" s="26">
        <v>0</v>
      </c>
      <c r="BA298" s="27">
        <v>0</v>
      </c>
      <c r="BB298" s="36">
        <v>0</v>
      </c>
      <c r="BC298" s="26">
        <v>0</v>
      </c>
      <c r="BD298" s="26">
        <v>0</v>
      </c>
      <c r="BE298" s="27">
        <v>0</v>
      </c>
      <c r="BF298" s="36">
        <v>0</v>
      </c>
      <c r="BG298" s="26">
        <v>0</v>
      </c>
      <c r="BH298" s="26">
        <v>0</v>
      </c>
      <c r="BI298" s="27">
        <v>0</v>
      </c>
      <c r="BJ298" s="36">
        <v>0</v>
      </c>
      <c r="BK298" s="26">
        <v>0</v>
      </c>
      <c r="BL298" s="26">
        <v>0</v>
      </c>
      <c r="BM298" s="27">
        <v>0</v>
      </c>
      <c r="BN298" s="36">
        <v>0</v>
      </c>
      <c r="BO298" s="26">
        <v>0</v>
      </c>
      <c r="BP298" s="26">
        <v>0</v>
      </c>
      <c r="BQ298" s="27">
        <v>0</v>
      </c>
      <c r="BR298" s="36">
        <v>0</v>
      </c>
      <c r="BS298" s="26">
        <v>0</v>
      </c>
      <c r="BT298" s="26">
        <v>0</v>
      </c>
      <c r="BU298" s="27">
        <v>0</v>
      </c>
      <c r="BV298" s="36">
        <v>0</v>
      </c>
      <c r="BW298" s="26">
        <v>0</v>
      </c>
      <c r="BX298" s="26">
        <v>0</v>
      </c>
      <c r="BY298" s="27">
        <v>0</v>
      </c>
      <c r="BZ298" s="36">
        <v>0</v>
      </c>
      <c r="CA298" s="26">
        <v>0</v>
      </c>
      <c r="CB298" s="26">
        <v>0</v>
      </c>
      <c r="CC298" s="27">
        <v>0</v>
      </c>
      <c r="CD298" s="36">
        <v>0</v>
      </c>
      <c r="CE298" s="26">
        <v>0</v>
      </c>
      <c r="CF298" s="26">
        <v>0</v>
      </c>
      <c r="CG298" s="27">
        <v>0</v>
      </c>
      <c r="CH298" s="36">
        <v>0</v>
      </c>
      <c r="CI298" s="26">
        <v>0</v>
      </c>
      <c r="CJ298" s="26">
        <v>0</v>
      </c>
      <c r="CK298" s="27">
        <v>0</v>
      </c>
      <c r="CL298" s="36">
        <v>0</v>
      </c>
      <c r="CM298" s="26">
        <v>0</v>
      </c>
      <c r="CN298" s="26">
        <v>0</v>
      </c>
      <c r="CO298" s="27">
        <v>0</v>
      </c>
      <c r="CP298" s="36">
        <v>0</v>
      </c>
      <c r="CQ298" s="26">
        <v>0</v>
      </c>
      <c r="CR298" s="26">
        <v>0</v>
      </c>
      <c r="CS298" s="27">
        <v>0</v>
      </c>
      <c r="CT298" s="36">
        <v>0</v>
      </c>
      <c r="CU298" s="26">
        <v>0</v>
      </c>
      <c r="CV298" s="26">
        <v>0</v>
      </c>
      <c r="CW298" s="27">
        <v>0</v>
      </c>
      <c r="CX298" s="36">
        <v>0</v>
      </c>
      <c r="CY298" s="26">
        <v>0</v>
      </c>
      <c r="CZ298" s="26">
        <v>0</v>
      </c>
      <c r="DA298" s="27">
        <v>0</v>
      </c>
      <c r="DB298" s="36">
        <v>0</v>
      </c>
      <c r="DC298" s="26">
        <v>0</v>
      </c>
      <c r="DD298" s="26">
        <v>0</v>
      </c>
      <c r="DE298" s="27">
        <v>0</v>
      </c>
      <c r="DF298" s="36">
        <v>0</v>
      </c>
      <c r="DG298" s="26">
        <v>0</v>
      </c>
      <c r="DH298" s="26">
        <v>0</v>
      </c>
      <c r="DI298" s="27">
        <v>0</v>
      </c>
      <c r="DJ298" s="36">
        <v>0</v>
      </c>
      <c r="DK298" s="26">
        <v>0</v>
      </c>
      <c r="DL298" s="26">
        <v>0</v>
      </c>
      <c r="DM298" s="27">
        <v>0</v>
      </c>
      <c r="DN298" s="36">
        <v>0</v>
      </c>
      <c r="DO298" s="26">
        <v>0</v>
      </c>
      <c r="DP298" s="26">
        <v>0</v>
      </c>
      <c r="DQ298" s="27">
        <v>0</v>
      </c>
      <c r="DR298" s="36">
        <v>0</v>
      </c>
      <c r="DS298" s="26">
        <v>0</v>
      </c>
      <c r="DT298" s="26">
        <v>0</v>
      </c>
      <c r="DU298" s="27">
        <v>0</v>
      </c>
      <c r="DV298" s="36">
        <v>0</v>
      </c>
      <c r="DW298" s="26">
        <v>0</v>
      </c>
      <c r="DX298" s="26">
        <v>0</v>
      </c>
      <c r="DY298" s="27">
        <v>0</v>
      </c>
      <c r="DZ298" s="36">
        <v>0</v>
      </c>
      <c r="EA298" s="26">
        <v>0</v>
      </c>
      <c r="EB298" s="26">
        <v>0</v>
      </c>
      <c r="EC298" s="27">
        <v>0</v>
      </c>
      <c r="ED298" s="36">
        <v>0</v>
      </c>
      <c r="EE298" s="26">
        <v>0</v>
      </c>
      <c r="EF298" s="26">
        <v>0</v>
      </c>
      <c r="EG298" s="27">
        <v>0</v>
      </c>
      <c r="EH298" s="36">
        <v>12</v>
      </c>
      <c r="EI298" s="26">
        <v>1356.3185714285714</v>
      </c>
      <c r="EJ298" s="26">
        <v>1356.3185714285714</v>
      </c>
      <c r="EK298" s="27">
        <v>8137.91</v>
      </c>
      <c r="EL298" s="36" cm="1">
        <f t="array" ref="EL298">+_xlfn.IFS(YEAR($A298)&gt;YEAR(EL$6),0,YEAR(EL$6)=YEAR($A298),13-MONTH($A298),AND(EK298&lt;$L298,YEAR(EL$6)=YEAR($B298)),IF(MONTH($B298)&lt;EK298/$M298,MONTH($B298),EK298/$M298),EK298&lt;$L298,EK298/$M298,YEAR(EL$6)=YEAR($B298),MONTH($B298),AND(YEAR(EL$6)&gt;YEAR($B298),NOT(ISBLANK($B298))),0,YEAR(EL$6)&gt;YEAR($A298),12,EL$6&lt;$A298,0,YEAR(EH$6)=YEAR($B298),0)</f>
        <v>12</v>
      </c>
      <c r="EM298" s="26">
        <f t="shared" si="34"/>
        <v>1356.3185714285714</v>
      </c>
      <c r="EN298" s="26">
        <f t="shared" si="35"/>
        <v>2712.6371428571429</v>
      </c>
      <c r="EO298" s="27">
        <f t="shared" si="36"/>
        <v>6781.59</v>
      </c>
      <c r="EP298" s="28">
        <f t="shared" si="37"/>
        <v>59.999974721488734</v>
      </c>
      <c r="EQ298" s="34">
        <f t="shared" si="38"/>
        <v>339.07964285714286</v>
      </c>
      <c r="ES298" s="21">
        <f>IFERROR(IF(VLOOKUP(D298,'DIV CHANGE'!A:D,3,FALSE)="", E298, VLOOKUP(D298,'DIV CHANGE'!A:D,3,FALSE)), E298)</f>
        <v>1</v>
      </c>
      <c r="ET298" s="21" t="str">
        <f t="shared" si="39"/>
        <v>SAME</v>
      </c>
      <c r="EU298" s="24">
        <v>45292</v>
      </c>
    </row>
    <row r="299" spans="1:151" ht="12.75">
      <c r="A299" s="29">
        <v>43486</v>
      </c>
      <c r="B299" s="24"/>
      <c r="C299" s="35">
        <v>383</v>
      </c>
      <c r="D299" s="21" t="s">
        <v>603</v>
      </c>
      <c r="E299" s="21">
        <v>1</v>
      </c>
      <c r="F299" s="21" t="s">
        <v>100</v>
      </c>
      <c r="G299" s="21" t="s">
        <v>604</v>
      </c>
      <c r="H299" s="55">
        <v>215177</v>
      </c>
      <c r="I299" s="22">
        <v>10</v>
      </c>
      <c r="J299" s="25">
        <v>140000</v>
      </c>
      <c r="K299" s="25">
        <v>0</v>
      </c>
      <c r="L299" s="25">
        <f t="shared" si="32"/>
        <v>7517.7</v>
      </c>
      <c r="M299" s="37">
        <f t="shared" si="33"/>
        <v>626.47500000000002</v>
      </c>
      <c r="N299" s="36">
        <v>0</v>
      </c>
      <c r="O299" s="26">
        <v>0</v>
      </c>
      <c r="P299" s="26">
        <v>0</v>
      </c>
      <c r="Q299" s="27">
        <v>0</v>
      </c>
      <c r="R299" s="36">
        <v>0</v>
      </c>
      <c r="S299" s="26">
        <v>0</v>
      </c>
      <c r="T299" s="26">
        <v>0</v>
      </c>
      <c r="U299" s="27">
        <v>0</v>
      </c>
      <c r="V299" s="36">
        <v>0</v>
      </c>
      <c r="W299" s="26">
        <v>0</v>
      </c>
      <c r="X299" s="26">
        <v>0</v>
      </c>
      <c r="Y299" s="27">
        <v>0</v>
      </c>
      <c r="Z299" s="36">
        <v>0</v>
      </c>
      <c r="AA299" s="26">
        <v>0</v>
      </c>
      <c r="AB299" s="26">
        <v>0</v>
      </c>
      <c r="AC299" s="27">
        <v>0</v>
      </c>
      <c r="AD299" s="36">
        <v>0</v>
      </c>
      <c r="AE299" s="26">
        <v>0</v>
      </c>
      <c r="AF299" s="26">
        <v>0</v>
      </c>
      <c r="AG299" s="27">
        <v>0</v>
      </c>
      <c r="AH299" s="36">
        <v>0</v>
      </c>
      <c r="AI299" s="26">
        <v>0</v>
      </c>
      <c r="AJ299" s="26">
        <v>0</v>
      </c>
      <c r="AK299" s="27">
        <v>0</v>
      </c>
      <c r="AL299" s="36">
        <v>0</v>
      </c>
      <c r="AM299" s="26">
        <v>0</v>
      </c>
      <c r="AN299" s="26">
        <v>0</v>
      </c>
      <c r="AO299" s="27">
        <v>0</v>
      </c>
      <c r="AP299" s="36">
        <v>0</v>
      </c>
      <c r="AQ299" s="26">
        <v>0</v>
      </c>
      <c r="AR299" s="26">
        <v>0</v>
      </c>
      <c r="AS299" s="27">
        <v>0</v>
      </c>
      <c r="AT299" s="36">
        <v>0</v>
      </c>
      <c r="AU299" s="26">
        <v>0</v>
      </c>
      <c r="AV299" s="26">
        <v>0</v>
      </c>
      <c r="AW299" s="27">
        <v>0</v>
      </c>
      <c r="AX299" s="36">
        <v>0</v>
      </c>
      <c r="AY299" s="26">
        <v>0</v>
      </c>
      <c r="AZ299" s="26">
        <v>0</v>
      </c>
      <c r="BA299" s="27">
        <v>0</v>
      </c>
      <c r="BB299" s="36">
        <v>0</v>
      </c>
      <c r="BC299" s="26">
        <v>0</v>
      </c>
      <c r="BD299" s="26">
        <v>0</v>
      </c>
      <c r="BE299" s="27">
        <v>0</v>
      </c>
      <c r="BF299" s="36">
        <v>0</v>
      </c>
      <c r="BG299" s="26">
        <v>0</v>
      </c>
      <c r="BH299" s="26">
        <v>0</v>
      </c>
      <c r="BI299" s="27">
        <v>0</v>
      </c>
      <c r="BJ299" s="36">
        <v>0</v>
      </c>
      <c r="BK299" s="26">
        <v>0</v>
      </c>
      <c r="BL299" s="26">
        <v>0</v>
      </c>
      <c r="BM299" s="27">
        <v>0</v>
      </c>
      <c r="BN299" s="36">
        <v>0</v>
      </c>
      <c r="BO299" s="26">
        <v>0</v>
      </c>
      <c r="BP299" s="26">
        <v>0</v>
      </c>
      <c r="BQ299" s="27">
        <v>0</v>
      </c>
      <c r="BR299" s="36">
        <v>0</v>
      </c>
      <c r="BS299" s="26">
        <v>0</v>
      </c>
      <c r="BT299" s="26">
        <v>0</v>
      </c>
      <c r="BU299" s="27">
        <v>0</v>
      </c>
      <c r="BV299" s="36">
        <v>0</v>
      </c>
      <c r="BW299" s="26">
        <v>0</v>
      </c>
      <c r="BX299" s="26">
        <v>0</v>
      </c>
      <c r="BY299" s="27">
        <v>0</v>
      </c>
      <c r="BZ299" s="36">
        <v>0</v>
      </c>
      <c r="CA299" s="26">
        <v>0</v>
      </c>
      <c r="CB299" s="26">
        <v>0</v>
      </c>
      <c r="CC299" s="27">
        <v>0</v>
      </c>
      <c r="CD299" s="36">
        <v>0</v>
      </c>
      <c r="CE299" s="26">
        <v>0</v>
      </c>
      <c r="CF299" s="26">
        <v>0</v>
      </c>
      <c r="CG299" s="27">
        <v>0</v>
      </c>
      <c r="CH299" s="36">
        <v>0</v>
      </c>
      <c r="CI299" s="26">
        <v>0</v>
      </c>
      <c r="CJ299" s="26">
        <v>0</v>
      </c>
      <c r="CK299" s="27">
        <v>0</v>
      </c>
      <c r="CL299" s="36">
        <v>0</v>
      </c>
      <c r="CM299" s="26">
        <v>0</v>
      </c>
      <c r="CN299" s="26">
        <v>0</v>
      </c>
      <c r="CO299" s="27">
        <v>0</v>
      </c>
      <c r="CP299" s="36">
        <v>0</v>
      </c>
      <c r="CQ299" s="26">
        <v>0</v>
      </c>
      <c r="CR299" s="26">
        <v>0</v>
      </c>
      <c r="CS299" s="27">
        <v>0</v>
      </c>
      <c r="CT299" s="36">
        <v>0</v>
      </c>
      <c r="CU299" s="26">
        <v>0</v>
      </c>
      <c r="CV299" s="26">
        <v>0</v>
      </c>
      <c r="CW299" s="27">
        <v>0</v>
      </c>
      <c r="CX299" s="36">
        <v>0</v>
      </c>
      <c r="CY299" s="26">
        <v>0</v>
      </c>
      <c r="CZ299" s="26">
        <v>0</v>
      </c>
      <c r="DA299" s="27">
        <v>0</v>
      </c>
      <c r="DB299" s="36">
        <v>0</v>
      </c>
      <c r="DC299" s="26">
        <v>0</v>
      </c>
      <c r="DD299" s="26">
        <v>0</v>
      </c>
      <c r="DE299" s="27">
        <v>0</v>
      </c>
      <c r="DF299" s="36">
        <v>0</v>
      </c>
      <c r="DG299" s="26">
        <v>0</v>
      </c>
      <c r="DH299" s="26">
        <v>0</v>
      </c>
      <c r="DI299" s="27">
        <v>0</v>
      </c>
      <c r="DJ299" s="36">
        <v>0</v>
      </c>
      <c r="DK299" s="26">
        <v>0</v>
      </c>
      <c r="DL299" s="26">
        <v>0</v>
      </c>
      <c r="DM299" s="27">
        <v>0</v>
      </c>
      <c r="DN299" s="36">
        <v>12</v>
      </c>
      <c r="DO299" s="26">
        <v>7517.7000000000007</v>
      </c>
      <c r="DP299" s="26">
        <v>7517.7000000000007</v>
      </c>
      <c r="DQ299" s="27">
        <v>67659.3</v>
      </c>
      <c r="DR299" s="36">
        <v>12</v>
      </c>
      <c r="DS299" s="26">
        <v>7517.7000000000007</v>
      </c>
      <c r="DT299" s="26">
        <v>15035.400000000001</v>
      </c>
      <c r="DU299" s="27">
        <v>60141.599999999999</v>
      </c>
      <c r="DV299" s="36">
        <v>12</v>
      </c>
      <c r="DW299" s="26">
        <v>7517.7000000000007</v>
      </c>
      <c r="DX299" s="26">
        <v>22553.100000000002</v>
      </c>
      <c r="DY299" s="27">
        <v>52623.899999999994</v>
      </c>
      <c r="DZ299" s="36">
        <v>12</v>
      </c>
      <c r="EA299" s="26">
        <v>7517.7000000000007</v>
      </c>
      <c r="EB299" s="26">
        <v>30070.800000000003</v>
      </c>
      <c r="EC299" s="27">
        <v>45106.2</v>
      </c>
      <c r="ED299" s="36">
        <v>12</v>
      </c>
      <c r="EE299" s="26">
        <v>7517.7000000000007</v>
      </c>
      <c r="EF299" s="26">
        <v>75177</v>
      </c>
      <c r="EG299" s="27">
        <v>0</v>
      </c>
      <c r="EH299" s="36">
        <v>0</v>
      </c>
      <c r="EI299" s="26">
        <v>0</v>
      </c>
      <c r="EJ299" s="26">
        <v>75177</v>
      </c>
      <c r="EK299" s="27">
        <v>0</v>
      </c>
      <c r="EL299" s="36" cm="1">
        <f t="array" ref="EL299">+_xlfn.IFS(YEAR($A299)&gt;YEAR(EL$6),0,YEAR(EL$6)=YEAR($A299),13-MONTH($A299),AND(EK299&lt;$L299,YEAR(EL$6)=YEAR($B299)),IF(MONTH($B299)&lt;EK299/$M299,MONTH($B299),EK299/$M299),EK299&lt;$L299,EK299/$M299,YEAR(EL$6)=YEAR($B299),MONTH($B299),AND(YEAR(EL$6)&gt;YEAR($B299),NOT(ISBLANK($B299))),0,YEAR(EL$6)&gt;YEAR($A299),12,EL$6&lt;$A299,0,YEAR(EH$6)=YEAR($B299),0)</f>
        <v>0</v>
      </c>
      <c r="EM299" s="26">
        <f t="shared" si="34"/>
        <v>0</v>
      </c>
      <c r="EN299" s="26">
        <f t="shared" si="35"/>
        <v>75177</v>
      </c>
      <c r="EO299" s="27">
        <f t="shared" si="36"/>
        <v>0</v>
      </c>
      <c r="EP299" s="28">
        <f t="shared" si="37"/>
        <v>0</v>
      </c>
      <c r="EQ299" s="34">
        <f t="shared" si="38"/>
        <v>0</v>
      </c>
      <c r="ES299" s="21">
        <f>IFERROR(IF(VLOOKUP(D299,'DIV CHANGE'!A:D,3,FALSE)="", E299, VLOOKUP(D299,'DIV CHANGE'!A:D,3,FALSE)), E299)</f>
        <v>1</v>
      </c>
      <c r="ET299" s="21" t="str">
        <f t="shared" si="39"/>
        <v>SAME</v>
      </c>
      <c r="EU299" s="24">
        <v>43486</v>
      </c>
    </row>
    <row r="300" spans="1:151" ht="12.75">
      <c r="A300" s="29">
        <v>43486</v>
      </c>
      <c r="B300" s="24"/>
      <c r="C300" s="35">
        <v>384</v>
      </c>
      <c r="D300" s="21" t="s">
        <v>605</v>
      </c>
      <c r="E300" s="21">
        <v>1</v>
      </c>
      <c r="F300" s="21" t="s">
        <v>100</v>
      </c>
      <c r="G300" s="21" t="s">
        <v>606</v>
      </c>
      <c r="H300" s="55">
        <v>133541</v>
      </c>
      <c r="I300" s="22">
        <v>10</v>
      </c>
      <c r="J300" s="25">
        <v>100000</v>
      </c>
      <c r="K300" s="25">
        <v>0</v>
      </c>
      <c r="L300" s="25">
        <f t="shared" si="32"/>
        <v>3354.1</v>
      </c>
      <c r="M300" s="37">
        <f t="shared" si="33"/>
        <v>279.50833333333333</v>
      </c>
      <c r="N300" s="36">
        <v>0</v>
      </c>
      <c r="O300" s="26">
        <v>0</v>
      </c>
      <c r="P300" s="26">
        <v>0</v>
      </c>
      <c r="Q300" s="27">
        <v>0</v>
      </c>
      <c r="R300" s="36">
        <v>0</v>
      </c>
      <c r="S300" s="26">
        <v>0</v>
      </c>
      <c r="T300" s="26">
        <v>0</v>
      </c>
      <c r="U300" s="27">
        <v>0</v>
      </c>
      <c r="V300" s="36">
        <v>0</v>
      </c>
      <c r="W300" s="26">
        <v>0</v>
      </c>
      <c r="X300" s="26">
        <v>0</v>
      </c>
      <c r="Y300" s="27">
        <v>0</v>
      </c>
      <c r="Z300" s="36">
        <v>0</v>
      </c>
      <c r="AA300" s="26">
        <v>0</v>
      </c>
      <c r="AB300" s="26">
        <v>0</v>
      </c>
      <c r="AC300" s="27">
        <v>0</v>
      </c>
      <c r="AD300" s="36">
        <v>0</v>
      </c>
      <c r="AE300" s="26">
        <v>0</v>
      </c>
      <c r="AF300" s="26">
        <v>0</v>
      </c>
      <c r="AG300" s="27">
        <v>0</v>
      </c>
      <c r="AH300" s="36">
        <v>0</v>
      </c>
      <c r="AI300" s="26">
        <v>0</v>
      </c>
      <c r="AJ300" s="26">
        <v>0</v>
      </c>
      <c r="AK300" s="27">
        <v>0</v>
      </c>
      <c r="AL300" s="36">
        <v>0</v>
      </c>
      <c r="AM300" s="26">
        <v>0</v>
      </c>
      <c r="AN300" s="26">
        <v>0</v>
      </c>
      <c r="AO300" s="27">
        <v>0</v>
      </c>
      <c r="AP300" s="36">
        <v>0</v>
      </c>
      <c r="AQ300" s="26">
        <v>0</v>
      </c>
      <c r="AR300" s="26">
        <v>0</v>
      </c>
      <c r="AS300" s="27">
        <v>0</v>
      </c>
      <c r="AT300" s="36">
        <v>0</v>
      </c>
      <c r="AU300" s="26">
        <v>0</v>
      </c>
      <c r="AV300" s="26">
        <v>0</v>
      </c>
      <c r="AW300" s="27">
        <v>0</v>
      </c>
      <c r="AX300" s="36">
        <v>0</v>
      </c>
      <c r="AY300" s="26">
        <v>0</v>
      </c>
      <c r="AZ300" s="26">
        <v>0</v>
      </c>
      <c r="BA300" s="27">
        <v>0</v>
      </c>
      <c r="BB300" s="36">
        <v>0</v>
      </c>
      <c r="BC300" s="26">
        <v>0</v>
      </c>
      <c r="BD300" s="26">
        <v>0</v>
      </c>
      <c r="BE300" s="27">
        <v>0</v>
      </c>
      <c r="BF300" s="36">
        <v>0</v>
      </c>
      <c r="BG300" s="26">
        <v>0</v>
      </c>
      <c r="BH300" s="26">
        <v>0</v>
      </c>
      <c r="BI300" s="27">
        <v>0</v>
      </c>
      <c r="BJ300" s="36">
        <v>0</v>
      </c>
      <c r="BK300" s="26">
        <v>0</v>
      </c>
      <c r="BL300" s="26">
        <v>0</v>
      </c>
      <c r="BM300" s="27">
        <v>0</v>
      </c>
      <c r="BN300" s="36">
        <v>0</v>
      </c>
      <c r="BO300" s="26">
        <v>0</v>
      </c>
      <c r="BP300" s="26">
        <v>0</v>
      </c>
      <c r="BQ300" s="27">
        <v>0</v>
      </c>
      <c r="BR300" s="36">
        <v>0</v>
      </c>
      <c r="BS300" s="26">
        <v>0</v>
      </c>
      <c r="BT300" s="26">
        <v>0</v>
      </c>
      <c r="BU300" s="27">
        <v>0</v>
      </c>
      <c r="BV300" s="36">
        <v>0</v>
      </c>
      <c r="BW300" s="26">
        <v>0</v>
      </c>
      <c r="BX300" s="26">
        <v>0</v>
      </c>
      <c r="BY300" s="27">
        <v>0</v>
      </c>
      <c r="BZ300" s="36">
        <v>0</v>
      </c>
      <c r="CA300" s="26">
        <v>0</v>
      </c>
      <c r="CB300" s="26">
        <v>0</v>
      </c>
      <c r="CC300" s="27">
        <v>0</v>
      </c>
      <c r="CD300" s="36">
        <v>0</v>
      </c>
      <c r="CE300" s="26">
        <v>0</v>
      </c>
      <c r="CF300" s="26">
        <v>0</v>
      </c>
      <c r="CG300" s="27">
        <v>0</v>
      </c>
      <c r="CH300" s="36">
        <v>0</v>
      </c>
      <c r="CI300" s="26">
        <v>0</v>
      </c>
      <c r="CJ300" s="26">
        <v>0</v>
      </c>
      <c r="CK300" s="27">
        <v>0</v>
      </c>
      <c r="CL300" s="36">
        <v>0</v>
      </c>
      <c r="CM300" s="26">
        <v>0</v>
      </c>
      <c r="CN300" s="26">
        <v>0</v>
      </c>
      <c r="CO300" s="27">
        <v>0</v>
      </c>
      <c r="CP300" s="36">
        <v>0</v>
      </c>
      <c r="CQ300" s="26">
        <v>0</v>
      </c>
      <c r="CR300" s="26">
        <v>0</v>
      </c>
      <c r="CS300" s="27">
        <v>0</v>
      </c>
      <c r="CT300" s="36">
        <v>0</v>
      </c>
      <c r="CU300" s="26">
        <v>0</v>
      </c>
      <c r="CV300" s="26">
        <v>0</v>
      </c>
      <c r="CW300" s="27">
        <v>0</v>
      </c>
      <c r="CX300" s="36">
        <v>0</v>
      </c>
      <c r="CY300" s="26">
        <v>0</v>
      </c>
      <c r="CZ300" s="26">
        <v>0</v>
      </c>
      <c r="DA300" s="27">
        <v>0</v>
      </c>
      <c r="DB300" s="36">
        <v>0</v>
      </c>
      <c r="DC300" s="26">
        <v>0</v>
      </c>
      <c r="DD300" s="26">
        <v>0</v>
      </c>
      <c r="DE300" s="27">
        <v>0</v>
      </c>
      <c r="DF300" s="36">
        <v>0</v>
      </c>
      <c r="DG300" s="26">
        <v>0</v>
      </c>
      <c r="DH300" s="26">
        <v>0</v>
      </c>
      <c r="DI300" s="27">
        <v>0</v>
      </c>
      <c r="DJ300" s="36">
        <v>0</v>
      </c>
      <c r="DK300" s="26">
        <v>0</v>
      </c>
      <c r="DL300" s="26">
        <v>0</v>
      </c>
      <c r="DM300" s="27">
        <v>0</v>
      </c>
      <c r="DN300" s="36">
        <v>12</v>
      </c>
      <c r="DO300" s="26">
        <v>3354.1</v>
      </c>
      <c r="DP300" s="26">
        <v>3354.1</v>
      </c>
      <c r="DQ300" s="27">
        <v>30186.9</v>
      </c>
      <c r="DR300" s="36">
        <v>12</v>
      </c>
      <c r="DS300" s="26">
        <v>3354.1</v>
      </c>
      <c r="DT300" s="26">
        <v>6708.2</v>
      </c>
      <c r="DU300" s="27">
        <v>26832.799999999999</v>
      </c>
      <c r="DV300" s="36">
        <v>12</v>
      </c>
      <c r="DW300" s="26">
        <v>3354.1</v>
      </c>
      <c r="DX300" s="26">
        <v>10062.299999999999</v>
      </c>
      <c r="DY300" s="27">
        <v>23478.7</v>
      </c>
      <c r="DZ300" s="36">
        <v>12</v>
      </c>
      <c r="EA300" s="26">
        <v>3354.1</v>
      </c>
      <c r="EB300" s="26">
        <v>13416.4</v>
      </c>
      <c r="EC300" s="27">
        <v>20124.599999999999</v>
      </c>
      <c r="ED300" s="36">
        <v>12</v>
      </c>
      <c r="EE300" s="26">
        <v>3354.1</v>
      </c>
      <c r="EF300" s="26">
        <v>33541</v>
      </c>
      <c r="EG300" s="27">
        <v>0</v>
      </c>
      <c r="EH300" s="36">
        <v>0</v>
      </c>
      <c r="EI300" s="26">
        <v>0</v>
      </c>
      <c r="EJ300" s="26">
        <v>33541</v>
      </c>
      <c r="EK300" s="27">
        <v>0</v>
      </c>
      <c r="EL300" s="36" cm="1">
        <f t="array" ref="EL300">+_xlfn.IFS(YEAR($A300)&gt;YEAR(EL$6),0,YEAR(EL$6)=YEAR($A300),13-MONTH($A300),AND(EK300&lt;$L300,YEAR(EL$6)=YEAR($B300)),IF(MONTH($B300)&lt;EK300/$M300,MONTH($B300),EK300/$M300),EK300&lt;$L300,EK300/$M300,YEAR(EL$6)=YEAR($B300),MONTH($B300),AND(YEAR(EL$6)&gt;YEAR($B300),NOT(ISBLANK($B300))),0,YEAR(EL$6)&gt;YEAR($A300),12,EL$6&lt;$A300,0,YEAR(EH$6)=YEAR($B300),0)</f>
        <v>0</v>
      </c>
      <c r="EM300" s="26">
        <f t="shared" si="34"/>
        <v>0</v>
      </c>
      <c r="EN300" s="26">
        <f t="shared" si="35"/>
        <v>33541</v>
      </c>
      <c r="EO300" s="27">
        <f t="shared" si="36"/>
        <v>0</v>
      </c>
      <c r="EP300" s="28">
        <f t="shared" si="37"/>
        <v>0</v>
      </c>
      <c r="EQ300" s="34">
        <f t="shared" si="38"/>
        <v>0</v>
      </c>
      <c r="ES300" s="21">
        <f>IFERROR(IF(VLOOKUP(D300,'DIV CHANGE'!A:D,3,FALSE)="", E300, VLOOKUP(D300,'DIV CHANGE'!A:D,3,FALSE)), E300)</f>
        <v>1</v>
      </c>
      <c r="ET300" s="21" t="str">
        <f t="shared" si="39"/>
        <v>SAME</v>
      </c>
      <c r="EU300" s="24">
        <v>43486</v>
      </c>
    </row>
    <row r="301" spans="1:151" ht="12.75">
      <c r="A301" s="29">
        <v>43486</v>
      </c>
      <c r="B301" s="24"/>
      <c r="C301" s="35">
        <v>385</v>
      </c>
      <c r="D301" s="21" t="s">
        <v>607</v>
      </c>
      <c r="E301" s="21">
        <v>1</v>
      </c>
      <c r="F301" s="21" t="s">
        <v>100</v>
      </c>
      <c r="G301" s="21" t="s">
        <v>608</v>
      </c>
      <c r="H301" s="55">
        <v>146085.38</v>
      </c>
      <c r="I301" s="22">
        <v>10</v>
      </c>
      <c r="J301" s="25">
        <v>100000</v>
      </c>
      <c r="K301" s="25">
        <v>0</v>
      </c>
      <c r="L301" s="25">
        <f t="shared" si="32"/>
        <v>4608.5380000000005</v>
      </c>
      <c r="M301" s="37">
        <f t="shared" si="33"/>
        <v>384.04483333333337</v>
      </c>
      <c r="N301" s="36">
        <v>0</v>
      </c>
      <c r="O301" s="26">
        <v>0</v>
      </c>
      <c r="P301" s="26">
        <v>0</v>
      </c>
      <c r="Q301" s="27">
        <v>0</v>
      </c>
      <c r="R301" s="36">
        <v>0</v>
      </c>
      <c r="S301" s="26">
        <v>0</v>
      </c>
      <c r="T301" s="26">
        <v>0</v>
      </c>
      <c r="U301" s="27">
        <v>0</v>
      </c>
      <c r="V301" s="36">
        <v>0</v>
      </c>
      <c r="W301" s="26">
        <v>0</v>
      </c>
      <c r="X301" s="26">
        <v>0</v>
      </c>
      <c r="Y301" s="27">
        <v>0</v>
      </c>
      <c r="Z301" s="36">
        <v>0</v>
      </c>
      <c r="AA301" s="26">
        <v>0</v>
      </c>
      <c r="AB301" s="26">
        <v>0</v>
      </c>
      <c r="AC301" s="27">
        <v>0</v>
      </c>
      <c r="AD301" s="36">
        <v>0</v>
      </c>
      <c r="AE301" s="26">
        <v>0</v>
      </c>
      <c r="AF301" s="26">
        <v>0</v>
      </c>
      <c r="AG301" s="27">
        <v>0</v>
      </c>
      <c r="AH301" s="36">
        <v>0</v>
      </c>
      <c r="AI301" s="26">
        <v>0</v>
      </c>
      <c r="AJ301" s="26">
        <v>0</v>
      </c>
      <c r="AK301" s="27">
        <v>0</v>
      </c>
      <c r="AL301" s="36">
        <v>0</v>
      </c>
      <c r="AM301" s="26">
        <v>0</v>
      </c>
      <c r="AN301" s="26">
        <v>0</v>
      </c>
      <c r="AO301" s="27">
        <v>0</v>
      </c>
      <c r="AP301" s="36">
        <v>0</v>
      </c>
      <c r="AQ301" s="26">
        <v>0</v>
      </c>
      <c r="AR301" s="26">
        <v>0</v>
      </c>
      <c r="AS301" s="27">
        <v>0</v>
      </c>
      <c r="AT301" s="36">
        <v>0</v>
      </c>
      <c r="AU301" s="26">
        <v>0</v>
      </c>
      <c r="AV301" s="26">
        <v>0</v>
      </c>
      <c r="AW301" s="27">
        <v>0</v>
      </c>
      <c r="AX301" s="36">
        <v>0</v>
      </c>
      <c r="AY301" s="26">
        <v>0</v>
      </c>
      <c r="AZ301" s="26">
        <v>0</v>
      </c>
      <c r="BA301" s="27">
        <v>0</v>
      </c>
      <c r="BB301" s="36">
        <v>0</v>
      </c>
      <c r="BC301" s="26">
        <v>0</v>
      </c>
      <c r="BD301" s="26">
        <v>0</v>
      </c>
      <c r="BE301" s="27">
        <v>0</v>
      </c>
      <c r="BF301" s="36">
        <v>0</v>
      </c>
      <c r="BG301" s="26">
        <v>0</v>
      </c>
      <c r="BH301" s="26">
        <v>0</v>
      </c>
      <c r="BI301" s="27">
        <v>0</v>
      </c>
      <c r="BJ301" s="36">
        <v>0</v>
      </c>
      <c r="BK301" s="26">
        <v>0</v>
      </c>
      <c r="BL301" s="26">
        <v>0</v>
      </c>
      <c r="BM301" s="27">
        <v>0</v>
      </c>
      <c r="BN301" s="36">
        <v>0</v>
      </c>
      <c r="BO301" s="26">
        <v>0</v>
      </c>
      <c r="BP301" s="26">
        <v>0</v>
      </c>
      <c r="BQ301" s="27">
        <v>0</v>
      </c>
      <c r="BR301" s="36">
        <v>0</v>
      </c>
      <c r="BS301" s="26">
        <v>0</v>
      </c>
      <c r="BT301" s="26">
        <v>0</v>
      </c>
      <c r="BU301" s="27">
        <v>0</v>
      </c>
      <c r="BV301" s="36">
        <v>0</v>
      </c>
      <c r="BW301" s="26">
        <v>0</v>
      </c>
      <c r="BX301" s="26">
        <v>0</v>
      </c>
      <c r="BY301" s="27">
        <v>0</v>
      </c>
      <c r="BZ301" s="36">
        <v>0</v>
      </c>
      <c r="CA301" s="26">
        <v>0</v>
      </c>
      <c r="CB301" s="26">
        <v>0</v>
      </c>
      <c r="CC301" s="27">
        <v>0</v>
      </c>
      <c r="CD301" s="36">
        <v>0</v>
      </c>
      <c r="CE301" s="26">
        <v>0</v>
      </c>
      <c r="CF301" s="26">
        <v>0</v>
      </c>
      <c r="CG301" s="27">
        <v>0</v>
      </c>
      <c r="CH301" s="36">
        <v>0</v>
      </c>
      <c r="CI301" s="26">
        <v>0</v>
      </c>
      <c r="CJ301" s="26">
        <v>0</v>
      </c>
      <c r="CK301" s="27">
        <v>0</v>
      </c>
      <c r="CL301" s="36">
        <v>0</v>
      </c>
      <c r="CM301" s="26">
        <v>0</v>
      </c>
      <c r="CN301" s="26">
        <v>0</v>
      </c>
      <c r="CO301" s="27">
        <v>0</v>
      </c>
      <c r="CP301" s="36">
        <v>0</v>
      </c>
      <c r="CQ301" s="26">
        <v>0</v>
      </c>
      <c r="CR301" s="26">
        <v>0</v>
      </c>
      <c r="CS301" s="27">
        <v>0</v>
      </c>
      <c r="CT301" s="36">
        <v>0</v>
      </c>
      <c r="CU301" s="26">
        <v>0</v>
      </c>
      <c r="CV301" s="26">
        <v>0</v>
      </c>
      <c r="CW301" s="27">
        <v>0</v>
      </c>
      <c r="CX301" s="36">
        <v>0</v>
      </c>
      <c r="CY301" s="26">
        <v>0</v>
      </c>
      <c r="CZ301" s="26">
        <v>0</v>
      </c>
      <c r="DA301" s="27">
        <v>0</v>
      </c>
      <c r="DB301" s="36">
        <v>0</v>
      </c>
      <c r="DC301" s="26">
        <v>0</v>
      </c>
      <c r="DD301" s="26">
        <v>0</v>
      </c>
      <c r="DE301" s="27">
        <v>0</v>
      </c>
      <c r="DF301" s="36">
        <v>0</v>
      </c>
      <c r="DG301" s="26">
        <v>0</v>
      </c>
      <c r="DH301" s="26">
        <v>0</v>
      </c>
      <c r="DI301" s="27">
        <v>0</v>
      </c>
      <c r="DJ301" s="36">
        <v>0</v>
      </c>
      <c r="DK301" s="26">
        <v>0</v>
      </c>
      <c r="DL301" s="26">
        <v>0</v>
      </c>
      <c r="DM301" s="27">
        <v>0</v>
      </c>
      <c r="DN301" s="36">
        <v>12</v>
      </c>
      <c r="DO301" s="26">
        <v>4608.5380000000005</v>
      </c>
      <c r="DP301" s="26">
        <v>4608.5380000000005</v>
      </c>
      <c r="DQ301" s="27">
        <v>41476.842000000004</v>
      </c>
      <c r="DR301" s="36">
        <v>12</v>
      </c>
      <c r="DS301" s="26">
        <v>4608.5380000000005</v>
      </c>
      <c r="DT301" s="26">
        <v>9217.0760000000009</v>
      </c>
      <c r="DU301" s="27">
        <v>36868.304000000004</v>
      </c>
      <c r="DV301" s="36">
        <v>12</v>
      </c>
      <c r="DW301" s="26">
        <v>4608.5380000000005</v>
      </c>
      <c r="DX301" s="26">
        <v>13825.614000000001</v>
      </c>
      <c r="DY301" s="27">
        <v>32259.766000000003</v>
      </c>
      <c r="DZ301" s="36">
        <v>12</v>
      </c>
      <c r="EA301" s="26">
        <v>4608.5380000000005</v>
      </c>
      <c r="EB301" s="26">
        <v>18434.152000000002</v>
      </c>
      <c r="EC301" s="27">
        <v>27651.228000000003</v>
      </c>
      <c r="ED301" s="36">
        <v>12</v>
      </c>
      <c r="EE301" s="26">
        <v>4608.5380000000005</v>
      </c>
      <c r="EF301" s="26">
        <v>46085.38</v>
      </c>
      <c r="EG301" s="27">
        <v>0</v>
      </c>
      <c r="EH301" s="36">
        <v>0</v>
      </c>
      <c r="EI301" s="26">
        <v>0</v>
      </c>
      <c r="EJ301" s="26">
        <v>46085.38</v>
      </c>
      <c r="EK301" s="27">
        <v>0</v>
      </c>
      <c r="EL301" s="36" cm="1">
        <f t="array" ref="EL301">+_xlfn.IFS(YEAR($A301)&gt;YEAR(EL$6),0,YEAR(EL$6)=YEAR($A301),13-MONTH($A301),AND(EK301&lt;$L301,YEAR(EL$6)=YEAR($B301)),IF(MONTH($B301)&lt;EK301/$M301,MONTH($B301),EK301/$M301),EK301&lt;$L301,EK301/$M301,YEAR(EL$6)=YEAR($B301),MONTH($B301),AND(YEAR(EL$6)&gt;YEAR($B301),NOT(ISBLANK($B301))),0,YEAR(EL$6)&gt;YEAR($A301),12,EL$6&lt;$A301,0,YEAR(EH$6)=YEAR($B301),0)</f>
        <v>0</v>
      </c>
      <c r="EM301" s="26">
        <f t="shared" si="34"/>
        <v>0</v>
      </c>
      <c r="EN301" s="26">
        <f t="shared" si="35"/>
        <v>46085.38</v>
      </c>
      <c r="EO301" s="27">
        <f t="shared" si="36"/>
        <v>0</v>
      </c>
      <c r="EP301" s="28">
        <f t="shared" si="37"/>
        <v>0</v>
      </c>
      <c r="EQ301" s="34">
        <f t="shared" si="38"/>
        <v>0</v>
      </c>
      <c r="ES301" s="21">
        <f>IFERROR(IF(VLOOKUP(D301,'DIV CHANGE'!A:D,3,FALSE)="", E301, VLOOKUP(D301,'DIV CHANGE'!A:D,3,FALSE)), E301)</f>
        <v>1</v>
      </c>
      <c r="ET301" s="21" t="str">
        <f t="shared" si="39"/>
        <v>SAME</v>
      </c>
      <c r="EU301" s="24">
        <v>43486</v>
      </c>
    </row>
    <row r="302" spans="1:151" ht="12.75">
      <c r="A302" s="29">
        <v>43486</v>
      </c>
      <c r="B302" s="24"/>
      <c r="C302" s="35">
        <v>386</v>
      </c>
      <c r="D302" s="21" t="s">
        <v>609</v>
      </c>
      <c r="E302" s="21">
        <v>1</v>
      </c>
      <c r="F302" s="21" t="s">
        <v>100</v>
      </c>
      <c r="G302" s="21" t="s">
        <v>610</v>
      </c>
      <c r="H302" s="55">
        <v>284620</v>
      </c>
      <c r="I302" s="22">
        <v>10</v>
      </c>
      <c r="J302" s="25">
        <v>200000</v>
      </c>
      <c r="K302" s="25">
        <v>0</v>
      </c>
      <c r="L302" s="25">
        <f t="shared" si="32"/>
        <v>8462</v>
      </c>
      <c r="M302" s="37">
        <f t="shared" si="33"/>
        <v>705.16666666666663</v>
      </c>
      <c r="N302" s="36">
        <v>0</v>
      </c>
      <c r="O302" s="26">
        <v>0</v>
      </c>
      <c r="P302" s="26">
        <v>0</v>
      </c>
      <c r="Q302" s="27">
        <v>0</v>
      </c>
      <c r="R302" s="36">
        <v>0</v>
      </c>
      <c r="S302" s="26">
        <v>0</v>
      </c>
      <c r="T302" s="26">
        <v>0</v>
      </c>
      <c r="U302" s="27">
        <v>0</v>
      </c>
      <c r="V302" s="36">
        <v>0</v>
      </c>
      <c r="W302" s="26">
        <v>0</v>
      </c>
      <c r="X302" s="26">
        <v>0</v>
      </c>
      <c r="Y302" s="27">
        <v>0</v>
      </c>
      <c r="Z302" s="36">
        <v>0</v>
      </c>
      <c r="AA302" s="26">
        <v>0</v>
      </c>
      <c r="AB302" s="26">
        <v>0</v>
      </c>
      <c r="AC302" s="27">
        <v>0</v>
      </c>
      <c r="AD302" s="36">
        <v>0</v>
      </c>
      <c r="AE302" s="26">
        <v>0</v>
      </c>
      <c r="AF302" s="26">
        <v>0</v>
      </c>
      <c r="AG302" s="27">
        <v>0</v>
      </c>
      <c r="AH302" s="36">
        <v>0</v>
      </c>
      <c r="AI302" s="26">
        <v>0</v>
      </c>
      <c r="AJ302" s="26">
        <v>0</v>
      </c>
      <c r="AK302" s="27">
        <v>0</v>
      </c>
      <c r="AL302" s="36">
        <v>0</v>
      </c>
      <c r="AM302" s="26">
        <v>0</v>
      </c>
      <c r="AN302" s="26">
        <v>0</v>
      </c>
      <c r="AO302" s="27">
        <v>0</v>
      </c>
      <c r="AP302" s="36">
        <v>0</v>
      </c>
      <c r="AQ302" s="26">
        <v>0</v>
      </c>
      <c r="AR302" s="26">
        <v>0</v>
      </c>
      <c r="AS302" s="27">
        <v>0</v>
      </c>
      <c r="AT302" s="36">
        <v>0</v>
      </c>
      <c r="AU302" s="26">
        <v>0</v>
      </c>
      <c r="AV302" s="26">
        <v>0</v>
      </c>
      <c r="AW302" s="27">
        <v>0</v>
      </c>
      <c r="AX302" s="36">
        <v>0</v>
      </c>
      <c r="AY302" s="26">
        <v>0</v>
      </c>
      <c r="AZ302" s="26">
        <v>0</v>
      </c>
      <c r="BA302" s="27">
        <v>0</v>
      </c>
      <c r="BB302" s="36">
        <v>0</v>
      </c>
      <c r="BC302" s="26">
        <v>0</v>
      </c>
      <c r="BD302" s="26">
        <v>0</v>
      </c>
      <c r="BE302" s="27">
        <v>0</v>
      </c>
      <c r="BF302" s="36">
        <v>0</v>
      </c>
      <c r="BG302" s="26">
        <v>0</v>
      </c>
      <c r="BH302" s="26">
        <v>0</v>
      </c>
      <c r="BI302" s="27">
        <v>0</v>
      </c>
      <c r="BJ302" s="36">
        <v>0</v>
      </c>
      <c r="BK302" s="26">
        <v>0</v>
      </c>
      <c r="BL302" s="26">
        <v>0</v>
      </c>
      <c r="BM302" s="27">
        <v>0</v>
      </c>
      <c r="BN302" s="36">
        <v>0</v>
      </c>
      <c r="BO302" s="26">
        <v>0</v>
      </c>
      <c r="BP302" s="26">
        <v>0</v>
      </c>
      <c r="BQ302" s="27">
        <v>0</v>
      </c>
      <c r="BR302" s="36">
        <v>0</v>
      </c>
      <c r="BS302" s="26">
        <v>0</v>
      </c>
      <c r="BT302" s="26">
        <v>0</v>
      </c>
      <c r="BU302" s="27">
        <v>0</v>
      </c>
      <c r="BV302" s="36">
        <v>0</v>
      </c>
      <c r="BW302" s="26">
        <v>0</v>
      </c>
      <c r="BX302" s="26">
        <v>0</v>
      </c>
      <c r="BY302" s="27">
        <v>0</v>
      </c>
      <c r="BZ302" s="36">
        <v>0</v>
      </c>
      <c r="CA302" s="26">
        <v>0</v>
      </c>
      <c r="CB302" s="26">
        <v>0</v>
      </c>
      <c r="CC302" s="27">
        <v>0</v>
      </c>
      <c r="CD302" s="36">
        <v>0</v>
      </c>
      <c r="CE302" s="26">
        <v>0</v>
      </c>
      <c r="CF302" s="26">
        <v>0</v>
      </c>
      <c r="CG302" s="27">
        <v>0</v>
      </c>
      <c r="CH302" s="36">
        <v>0</v>
      </c>
      <c r="CI302" s="26">
        <v>0</v>
      </c>
      <c r="CJ302" s="26">
        <v>0</v>
      </c>
      <c r="CK302" s="27">
        <v>0</v>
      </c>
      <c r="CL302" s="36">
        <v>0</v>
      </c>
      <c r="CM302" s="26">
        <v>0</v>
      </c>
      <c r="CN302" s="26">
        <v>0</v>
      </c>
      <c r="CO302" s="27">
        <v>0</v>
      </c>
      <c r="CP302" s="36">
        <v>0</v>
      </c>
      <c r="CQ302" s="26">
        <v>0</v>
      </c>
      <c r="CR302" s="26">
        <v>0</v>
      </c>
      <c r="CS302" s="27">
        <v>0</v>
      </c>
      <c r="CT302" s="36">
        <v>0</v>
      </c>
      <c r="CU302" s="26">
        <v>0</v>
      </c>
      <c r="CV302" s="26">
        <v>0</v>
      </c>
      <c r="CW302" s="27">
        <v>0</v>
      </c>
      <c r="CX302" s="36">
        <v>0</v>
      </c>
      <c r="CY302" s="26">
        <v>0</v>
      </c>
      <c r="CZ302" s="26">
        <v>0</v>
      </c>
      <c r="DA302" s="27">
        <v>0</v>
      </c>
      <c r="DB302" s="36">
        <v>0</v>
      </c>
      <c r="DC302" s="26">
        <v>0</v>
      </c>
      <c r="DD302" s="26">
        <v>0</v>
      </c>
      <c r="DE302" s="27">
        <v>0</v>
      </c>
      <c r="DF302" s="36">
        <v>0</v>
      </c>
      <c r="DG302" s="26">
        <v>0</v>
      </c>
      <c r="DH302" s="26">
        <v>0</v>
      </c>
      <c r="DI302" s="27">
        <v>0</v>
      </c>
      <c r="DJ302" s="36">
        <v>0</v>
      </c>
      <c r="DK302" s="26">
        <v>0</v>
      </c>
      <c r="DL302" s="26">
        <v>0</v>
      </c>
      <c r="DM302" s="27">
        <v>0</v>
      </c>
      <c r="DN302" s="36">
        <v>12</v>
      </c>
      <c r="DO302" s="26">
        <v>8462</v>
      </c>
      <c r="DP302" s="26">
        <v>8462</v>
      </c>
      <c r="DQ302" s="27">
        <v>76158</v>
      </c>
      <c r="DR302" s="36">
        <v>12</v>
      </c>
      <c r="DS302" s="26">
        <v>8462</v>
      </c>
      <c r="DT302" s="26">
        <v>16924</v>
      </c>
      <c r="DU302" s="27">
        <v>67696</v>
      </c>
      <c r="DV302" s="36">
        <v>12</v>
      </c>
      <c r="DW302" s="26">
        <v>8462</v>
      </c>
      <c r="DX302" s="26">
        <v>25386</v>
      </c>
      <c r="DY302" s="27">
        <v>59234</v>
      </c>
      <c r="DZ302" s="36">
        <v>12</v>
      </c>
      <c r="EA302" s="26">
        <v>8462</v>
      </c>
      <c r="EB302" s="26">
        <v>33848</v>
      </c>
      <c r="EC302" s="27">
        <v>50772</v>
      </c>
      <c r="ED302" s="36">
        <v>12</v>
      </c>
      <c r="EE302" s="26">
        <v>8462</v>
      </c>
      <c r="EF302" s="26">
        <v>84620</v>
      </c>
      <c r="EG302" s="27">
        <v>0</v>
      </c>
      <c r="EH302" s="36">
        <v>0</v>
      </c>
      <c r="EI302" s="26">
        <v>0</v>
      </c>
      <c r="EJ302" s="26">
        <v>84620</v>
      </c>
      <c r="EK302" s="27">
        <v>0</v>
      </c>
      <c r="EL302" s="36" cm="1">
        <f t="array" ref="EL302">+_xlfn.IFS(YEAR($A302)&gt;YEAR(EL$6),0,YEAR(EL$6)=YEAR($A302),13-MONTH($A302),AND(EK302&lt;$L302,YEAR(EL$6)=YEAR($B302)),IF(MONTH($B302)&lt;EK302/$M302,MONTH($B302),EK302/$M302),EK302&lt;$L302,EK302/$M302,YEAR(EL$6)=YEAR($B302),MONTH($B302),AND(YEAR(EL$6)&gt;YEAR($B302),NOT(ISBLANK($B302))),0,YEAR(EL$6)&gt;YEAR($A302),12,EL$6&lt;$A302,0,YEAR(EH$6)=YEAR($B302),0)</f>
        <v>0</v>
      </c>
      <c r="EM302" s="26">
        <f t="shared" si="34"/>
        <v>0</v>
      </c>
      <c r="EN302" s="26">
        <f t="shared" si="35"/>
        <v>84620</v>
      </c>
      <c r="EO302" s="27">
        <f t="shared" si="36"/>
        <v>0</v>
      </c>
      <c r="EP302" s="28">
        <f t="shared" si="37"/>
        <v>0</v>
      </c>
      <c r="EQ302" s="34">
        <f t="shared" si="38"/>
        <v>0</v>
      </c>
      <c r="ES302" s="21">
        <f>IFERROR(IF(VLOOKUP(D302,'DIV CHANGE'!A:D,3,FALSE)="", E302, VLOOKUP(D302,'DIV CHANGE'!A:D,3,FALSE)), E302)</f>
        <v>1</v>
      </c>
      <c r="ET302" s="21" t="str">
        <f t="shared" si="39"/>
        <v>SAME</v>
      </c>
      <c r="EU302" s="24">
        <v>43486</v>
      </c>
    </row>
    <row r="303" spans="1:151" ht="12.75">
      <c r="A303" s="29">
        <v>45068</v>
      </c>
      <c r="B303" s="24"/>
      <c r="C303" s="35">
        <v>886</v>
      </c>
      <c r="D303" s="21" t="s">
        <v>611</v>
      </c>
      <c r="E303" s="21">
        <v>1</v>
      </c>
      <c r="F303" s="21" t="s">
        <v>100</v>
      </c>
      <c r="G303" s="21" t="s">
        <v>612</v>
      </c>
      <c r="H303" s="55">
        <v>76050.92</v>
      </c>
      <c r="I303" s="22">
        <v>5</v>
      </c>
      <c r="J303" s="25">
        <v>0</v>
      </c>
      <c r="K303" s="25">
        <v>0</v>
      </c>
      <c r="L303" s="25">
        <f t="shared" si="32"/>
        <v>15210.183999999999</v>
      </c>
      <c r="M303" s="37">
        <f t="shared" si="33"/>
        <v>1267.5153333333333</v>
      </c>
      <c r="N303" s="36">
        <v>0</v>
      </c>
      <c r="O303" s="26">
        <v>0</v>
      </c>
      <c r="P303" s="26">
        <v>0</v>
      </c>
      <c r="Q303" s="27">
        <v>0</v>
      </c>
      <c r="R303" s="36">
        <v>0</v>
      </c>
      <c r="S303" s="26">
        <v>0</v>
      </c>
      <c r="T303" s="26">
        <v>0</v>
      </c>
      <c r="U303" s="27">
        <v>0</v>
      </c>
      <c r="V303" s="36">
        <v>0</v>
      </c>
      <c r="W303" s="26">
        <v>0</v>
      </c>
      <c r="X303" s="26">
        <v>0</v>
      </c>
      <c r="Y303" s="27">
        <v>0</v>
      </c>
      <c r="Z303" s="36">
        <v>0</v>
      </c>
      <c r="AA303" s="26">
        <v>0</v>
      </c>
      <c r="AB303" s="26">
        <v>0</v>
      </c>
      <c r="AC303" s="27">
        <v>0</v>
      </c>
      <c r="AD303" s="36">
        <v>0</v>
      </c>
      <c r="AE303" s="26">
        <v>0</v>
      </c>
      <c r="AF303" s="26">
        <v>0</v>
      </c>
      <c r="AG303" s="27">
        <v>0</v>
      </c>
      <c r="AH303" s="36">
        <v>0</v>
      </c>
      <c r="AI303" s="26">
        <v>0</v>
      </c>
      <c r="AJ303" s="26">
        <v>0</v>
      </c>
      <c r="AK303" s="27">
        <v>0</v>
      </c>
      <c r="AL303" s="36">
        <v>0</v>
      </c>
      <c r="AM303" s="26">
        <v>0</v>
      </c>
      <c r="AN303" s="26">
        <v>0</v>
      </c>
      <c r="AO303" s="27">
        <v>0</v>
      </c>
      <c r="AP303" s="36">
        <v>0</v>
      </c>
      <c r="AQ303" s="26">
        <v>0</v>
      </c>
      <c r="AR303" s="26">
        <v>0</v>
      </c>
      <c r="AS303" s="27">
        <v>0</v>
      </c>
      <c r="AT303" s="36">
        <v>0</v>
      </c>
      <c r="AU303" s="26">
        <v>0</v>
      </c>
      <c r="AV303" s="26">
        <v>0</v>
      </c>
      <c r="AW303" s="27">
        <v>0</v>
      </c>
      <c r="AX303" s="36">
        <v>0</v>
      </c>
      <c r="AY303" s="26">
        <v>0</v>
      </c>
      <c r="AZ303" s="26">
        <v>0</v>
      </c>
      <c r="BA303" s="27">
        <v>0</v>
      </c>
      <c r="BB303" s="36">
        <v>0</v>
      </c>
      <c r="BC303" s="26">
        <v>0</v>
      </c>
      <c r="BD303" s="26">
        <v>0</v>
      </c>
      <c r="BE303" s="27">
        <v>0</v>
      </c>
      <c r="BF303" s="36">
        <v>0</v>
      </c>
      <c r="BG303" s="26">
        <v>0</v>
      </c>
      <c r="BH303" s="26">
        <v>0</v>
      </c>
      <c r="BI303" s="27">
        <v>0</v>
      </c>
      <c r="BJ303" s="36">
        <v>0</v>
      </c>
      <c r="BK303" s="26">
        <v>0</v>
      </c>
      <c r="BL303" s="26">
        <v>0</v>
      </c>
      <c r="BM303" s="27">
        <v>0</v>
      </c>
      <c r="BN303" s="36">
        <v>0</v>
      </c>
      <c r="BO303" s="26">
        <v>0</v>
      </c>
      <c r="BP303" s="26">
        <v>0</v>
      </c>
      <c r="BQ303" s="27">
        <v>0</v>
      </c>
      <c r="BR303" s="36">
        <v>0</v>
      </c>
      <c r="BS303" s="26">
        <v>0</v>
      </c>
      <c r="BT303" s="26">
        <v>0</v>
      </c>
      <c r="BU303" s="27">
        <v>0</v>
      </c>
      <c r="BV303" s="36">
        <v>0</v>
      </c>
      <c r="BW303" s="26">
        <v>0</v>
      </c>
      <c r="BX303" s="26">
        <v>0</v>
      </c>
      <c r="BY303" s="27">
        <v>0</v>
      </c>
      <c r="BZ303" s="36">
        <v>0</v>
      </c>
      <c r="CA303" s="26">
        <v>0</v>
      </c>
      <c r="CB303" s="26">
        <v>0</v>
      </c>
      <c r="CC303" s="27">
        <v>0</v>
      </c>
      <c r="CD303" s="36">
        <v>0</v>
      </c>
      <c r="CE303" s="26">
        <v>0</v>
      </c>
      <c r="CF303" s="26">
        <v>0</v>
      </c>
      <c r="CG303" s="27">
        <v>0</v>
      </c>
      <c r="CH303" s="36">
        <v>0</v>
      </c>
      <c r="CI303" s="26">
        <v>0</v>
      </c>
      <c r="CJ303" s="26">
        <v>0</v>
      </c>
      <c r="CK303" s="27">
        <v>0</v>
      </c>
      <c r="CL303" s="36">
        <v>0</v>
      </c>
      <c r="CM303" s="26">
        <v>0</v>
      </c>
      <c r="CN303" s="26">
        <v>0</v>
      </c>
      <c r="CO303" s="27">
        <v>0</v>
      </c>
      <c r="CP303" s="36">
        <v>0</v>
      </c>
      <c r="CQ303" s="26">
        <v>0</v>
      </c>
      <c r="CR303" s="26">
        <v>0</v>
      </c>
      <c r="CS303" s="27">
        <v>0</v>
      </c>
      <c r="CT303" s="36">
        <v>0</v>
      </c>
      <c r="CU303" s="26">
        <v>0</v>
      </c>
      <c r="CV303" s="26">
        <v>0</v>
      </c>
      <c r="CW303" s="27">
        <v>0</v>
      </c>
      <c r="CX303" s="36">
        <v>0</v>
      </c>
      <c r="CY303" s="26">
        <v>0</v>
      </c>
      <c r="CZ303" s="26">
        <v>0</v>
      </c>
      <c r="DA303" s="27">
        <v>0</v>
      </c>
      <c r="DB303" s="36">
        <v>0</v>
      </c>
      <c r="DC303" s="26">
        <v>0</v>
      </c>
      <c r="DD303" s="26">
        <v>0</v>
      </c>
      <c r="DE303" s="27">
        <v>0</v>
      </c>
      <c r="DF303" s="36">
        <v>0</v>
      </c>
      <c r="DG303" s="26">
        <v>0</v>
      </c>
      <c r="DH303" s="26">
        <v>0</v>
      </c>
      <c r="DI303" s="27">
        <v>0</v>
      </c>
      <c r="DJ303" s="36">
        <v>0</v>
      </c>
      <c r="DK303" s="26">
        <v>0</v>
      </c>
      <c r="DL303" s="26">
        <v>0</v>
      </c>
      <c r="DM303" s="27">
        <v>0</v>
      </c>
      <c r="DN303" s="36">
        <v>0</v>
      </c>
      <c r="DO303" s="26">
        <v>0</v>
      </c>
      <c r="DP303" s="26">
        <v>0</v>
      </c>
      <c r="DQ303" s="27">
        <v>0</v>
      </c>
      <c r="DR303" s="36">
        <v>0</v>
      </c>
      <c r="DS303" s="26">
        <v>0</v>
      </c>
      <c r="DT303" s="26">
        <v>0</v>
      </c>
      <c r="DU303" s="27">
        <v>0</v>
      </c>
      <c r="DV303" s="36">
        <v>0</v>
      </c>
      <c r="DW303" s="26">
        <v>0</v>
      </c>
      <c r="DX303" s="26">
        <v>0</v>
      </c>
      <c r="DY303" s="27">
        <v>0</v>
      </c>
      <c r="DZ303" s="36">
        <v>0</v>
      </c>
      <c r="EA303" s="26">
        <v>0</v>
      </c>
      <c r="EB303" s="26">
        <v>0</v>
      </c>
      <c r="EC303" s="27">
        <v>0</v>
      </c>
      <c r="ED303" s="36">
        <v>7</v>
      </c>
      <c r="EE303" s="26">
        <v>8872.6073333333334</v>
      </c>
      <c r="EF303" s="26">
        <v>8872.6</v>
      </c>
      <c r="EG303" s="27">
        <v>67178.319999999992</v>
      </c>
      <c r="EH303" s="36">
        <v>12</v>
      </c>
      <c r="EI303" s="26">
        <v>15210.183999999999</v>
      </c>
      <c r="EJ303" s="26">
        <v>24082.784</v>
      </c>
      <c r="EK303" s="27">
        <v>51968.14</v>
      </c>
      <c r="EL303" s="36" cm="1">
        <f t="array" ref="EL303">+_xlfn.IFS(YEAR($A303)&gt;YEAR(EL$6),0,YEAR(EL$6)=YEAR($A303),13-MONTH($A303),AND(EK303&lt;$L303,YEAR(EL$6)=YEAR($B303)),IF(MONTH($B303)&lt;EK303/$M303,MONTH($B303),EK303/$M303),EK303&lt;$L303,EK303/$M303,YEAR(EL$6)=YEAR($B303),MONTH($B303),AND(YEAR(EL$6)&gt;YEAR($B303),NOT(ISBLANK($B303))),0,YEAR(EL$6)&gt;YEAR($A303),12,EL$6&lt;$A303,0,YEAR(EH$6)=YEAR($B303),0)</f>
        <v>12</v>
      </c>
      <c r="EM303" s="26">
        <f t="shared" si="34"/>
        <v>15210.183999999999</v>
      </c>
      <c r="EN303" s="26">
        <f t="shared" si="35"/>
        <v>39292.968000000001</v>
      </c>
      <c r="EO303" s="27">
        <f t="shared" si="36"/>
        <v>36757.949999999997</v>
      </c>
      <c r="EP303" s="28">
        <f t="shared" si="37"/>
        <v>29.00000420770715</v>
      </c>
      <c r="EQ303" s="34">
        <f t="shared" si="38"/>
        <v>3802.5459999999998</v>
      </c>
      <c r="ES303" s="21">
        <f>IFERROR(IF(VLOOKUP(D303,'DIV CHANGE'!A:D,3,FALSE)="", E303, VLOOKUP(D303,'DIV CHANGE'!A:D,3,FALSE)), E303)</f>
        <v>1</v>
      </c>
      <c r="ET303" s="21" t="str">
        <f t="shared" si="39"/>
        <v>SAME</v>
      </c>
      <c r="EU303" s="29">
        <v>45068</v>
      </c>
    </row>
    <row r="304" spans="1:151" ht="12.75">
      <c r="A304" s="29">
        <v>45108</v>
      </c>
      <c r="B304" s="24"/>
      <c r="C304" s="35">
        <v>837</v>
      </c>
      <c r="D304" s="21" t="s">
        <v>613</v>
      </c>
      <c r="E304" s="21">
        <v>1</v>
      </c>
      <c r="F304" s="21" t="s">
        <v>100</v>
      </c>
      <c r="G304" s="21" t="s">
        <v>614</v>
      </c>
      <c r="H304" s="55">
        <v>27717.09</v>
      </c>
      <c r="I304" s="22">
        <v>5</v>
      </c>
      <c r="J304" s="25">
        <v>0</v>
      </c>
      <c r="K304" s="25">
        <v>0</v>
      </c>
      <c r="L304" s="25">
        <f t="shared" si="32"/>
        <v>5543.4179999999997</v>
      </c>
      <c r="M304" s="37">
        <f t="shared" si="33"/>
        <v>461.95149999999995</v>
      </c>
      <c r="N304" s="36">
        <v>0</v>
      </c>
      <c r="O304" s="26">
        <v>0</v>
      </c>
      <c r="P304" s="26">
        <v>0</v>
      </c>
      <c r="Q304" s="27">
        <v>0</v>
      </c>
      <c r="R304" s="36">
        <v>0</v>
      </c>
      <c r="S304" s="26">
        <v>0</v>
      </c>
      <c r="T304" s="26">
        <v>0</v>
      </c>
      <c r="U304" s="27">
        <v>0</v>
      </c>
      <c r="V304" s="36">
        <v>0</v>
      </c>
      <c r="W304" s="26">
        <v>0</v>
      </c>
      <c r="X304" s="26">
        <v>0</v>
      </c>
      <c r="Y304" s="27">
        <v>0</v>
      </c>
      <c r="Z304" s="36">
        <v>0</v>
      </c>
      <c r="AA304" s="26">
        <v>0</v>
      </c>
      <c r="AB304" s="26">
        <v>0</v>
      </c>
      <c r="AC304" s="27">
        <v>0</v>
      </c>
      <c r="AD304" s="36">
        <v>0</v>
      </c>
      <c r="AE304" s="26">
        <v>0</v>
      </c>
      <c r="AF304" s="26">
        <v>0</v>
      </c>
      <c r="AG304" s="27">
        <v>0</v>
      </c>
      <c r="AH304" s="36">
        <v>0</v>
      </c>
      <c r="AI304" s="26">
        <v>0</v>
      </c>
      <c r="AJ304" s="26">
        <v>0</v>
      </c>
      <c r="AK304" s="27">
        <v>0</v>
      </c>
      <c r="AL304" s="36">
        <v>0</v>
      </c>
      <c r="AM304" s="26">
        <v>0</v>
      </c>
      <c r="AN304" s="26">
        <v>0</v>
      </c>
      <c r="AO304" s="27">
        <v>0</v>
      </c>
      <c r="AP304" s="36">
        <v>0</v>
      </c>
      <c r="AQ304" s="26">
        <v>0</v>
      </c>
      <c r="AR304" s="26">
        <v>0</v>
      </c>
      <c r="AS304" s="27">
        <v>0</v>
      </c>
      <c r="AT304" s="36">
        <v>0</v>
      </c>
      <c r="AU304" s="26">
        <v>0</v>
      </c>
      <c r="AV304" s="26">
        <v>0</v>
      </c>
      <c r="AW304" s="27">
        <v>0</v>
      </c>
      <c r="AX304" s="36">
        <v>0</v>
      </c>
      <c r="AY304" s="26">
        <v>0</v>
      </c>
      <c r="AZ304" s="26">
        <v>0</v>
      </c>
      <c r="BA304" s="27">
        <v>0</v>
      </c>
      <c r="BB304" s="36">
        <v>0</v>
      </c>
      <c r="BC304" s="26">
        <v>0</v>
      </c>
      <c r="BD304" s="26">
        <v>0</v>
      </c>
      <c r="BE304" s="27">
        <v>0</v>
      </c>
      <c r="BF304" s="36">
        <v>0</v>
      </c>
      <c r="BG304" s="26">
        <v>0</v>
      </c>
      <c r="BH304" s="26">
        <v>0</v>
      </c>
      <c r="BI304" s="27">
        <v>0</v>
      </c>
      <c r="BJ304" s="36">
        <v>0</v>
      </c>
      <c r="BK304" s="26">
        <v>0</v>
      </c>
      <c r="BL304" s="26">
        <v>0</v>
      </c>
      <c r="BM304" s="27">
        <v>0</v>
      </c>
      <c r="BN304" s="36">
        <v>0</v>
      </c>
      <c r="BO304" s="26">
        <v>0</v>
      </c>
      <c r="BP304" s="26">
        <v>0</v>
      </c>
      <c r="BQ304" s="27">
        <v>0</v>
      </c>
      <c r="BR304" s="36">
        <v>0</v>
      </c>
      <c r="BS304" s="26">
        <v>0</v>
      </c>
      <c r="BT304" s="26">
        <v>0</v>
      </c>
      <c r="BU304" s="27">
        <v>0</v>
      </c>
      <c r="BV304" s="36">
        <v>0</v>
      </c>
      <c r="BW304" s="26">
        <v>0</v>
      </c>
      <c r="BX304" s="26">
        <v>0</v>
      </c>
      <c r="BY304" s="27">
        <v>0</v>
      </c>
      <c r="BZ304" s="36">
        <v>0</v>
      </c>
      <c r="CA304" s="26">
        <v>0</v>
      </c>
      <c r="CB304" s="26">
        <v>0</v>
      </c>
      <c r="CC304" s="27">
        <v>0</v>
      </c>
      <c r="CD304" s="36">
        <v>0</v>
      </c>
      <c r="CE304" s="26">
        <v>0</v>
      </c>
      <c r="CF304" s="26">
        <v>0</v>
      </c>
      <c r="CG304" s="27">
        <v>0</v>
      </c>
      <c r="CH304" s="36">
        <v>0</v>
      </c>
      <c r="CI304" s="26">
        <v>0</v>
      </c>
      <c r="CJ304" s="26">
        <v>0</v>
      </c>
      <c r="CK304" s="27">
        <v>0</v>
      </c>
      <c r="CL304" s="36">
        <v>0</v>
      </c>
      <c r="CM304" s="26">
        <v>0</v>
      </c>
      <c r="CN304" s="26">
        <v>0</v>
      </c>
      <c r="CO304" s="27">
        <v>0</v>
      </c>
      <c r="CP304" s="36">
        <v>0</v>
      </c>
      <c r="CQ304" s="26">
        <v>0</v>
      </c>
      <c r="CR304" s="26">
        <v>0</v>
      </c>
      <c r="CS304" s="27">
        <v>0</v>
      </c>
      <c r="CT304" s="36">
        <v>0</v>
      </c>
      <c r="CU304" s="26">
        <v>0</v>
      </c>
      <c r="CV304" s="26">
        <v>0</v>
      </c>
      <c r="CW304" s="27">
        <v>0</v>
      </c>
      <c r="CX304" s="36">
        <v>0</v>
      </c>
      <c r="CY304" s="26">
        <v>0</v>
      </c>
      <c r="CZ304" s="26">
        <v>0</v>
      </c>
      <c r="DA304" s="27">
        <v>0</v>
      </c>
      <c r="DB304" s="36">
        <v>0</v>
      </c>
      <c r="DC304" s="26">
        <v>0</v>
      </c>
      <c r="DD304" s="26">
        <v>0</v>
      </c>
      <c r="DE304" s="27">
        <v>0</v>
      </c>
      <c r="DF304" s="36">
        <v>0</v>
      </c>
      <c r="DG304" s="26">
        <v>0</v>
      </c>
      <c r="DH304" s="26">
        <v>0</v>
      </c>
      <c r="DI304" s="27">
        <v>0</v>
      </c>
      <c r="DJ304" s="36">
        <v>0</v>
      </c>
      <c r="DK304" s="26">
        <v>0</v>
      </c>
      <c r="DL304" s="26">
        <v>0</v>
      </c>
      <c r="DM304" s="27">
        <v>0</v>
      </c>
      <c r="DN304" s="36">
        <v>0</v>
      </c>
      <c r="DO304" s="26">
        <v>0</v>
      </c>
      <c r="DP304" s="26">
        <v>0</v>
      </c>
      <c r="DQ304" s="27">
        <v>0</v>
      </c>
      <c r="DR304" s="36">
        <v>0</v>
      </c>
      <c r="DS304" s="26">
        <v>0</v>
      </c>
      <c r="DT304" s="26">
        <v>0</v>
      </c>
      <c r="DU304" s="27">
        <v>0</v>
      </c>
      <c r="DV304" s="36">
        <v>0</v>
      </c>
      <c r="DW304" s="26">
        <v>0</v>
      </c>
      <c r="DX304" s="26">
        <v>0</v>
      </c>
      <c r="DY304" s="27">
        <v>0</v>
      </c>
      <c r="DZ304" s="36">
        <v>0</v>
      </c>
      <c r="EA304" s="26">
        <v>0</v>
      </c>
      <c r="EB304" s="26">
        <v>0</v>
      </c>
      <c r="EC304" s="27">
        <v>0</v>
      </c>
      <c r="ED304" s="36">
        <v>6</v>
      </c>
      <c r="EE304" s="26">
        <v>2771.7089999999998</v>
      </c>
      <c r="EF304" s="26">
        <v>2771.7089999999998</v>
      </c>
      <c r="EG304" s="27">
        <v>24945.381000000005</v>
      </c>
      <c r="EH304" s="36">
        <v>12</v>
      </c>
      <c r="EI304" s="26">
        <v>5543.4179999999997</v>
      </c>
      <c r="EJ304" s="26">
        <v>8315.1270000000004</v>
      </c>
      <c r="EK304" s="27">
        <v>19401.96</v>
      </c>
      <c r="EL304" s="36" cm="1">
        <f t="array" ref="EL304">+_xlfn.IFS(YEAR($A304)&gt;YEAR(EL$6),0,YEAR(EL$6)=YEAR($A304),13-MONTH($A304),AND(EK304&lt;$L304,YEAR(EL$6)=YEAR($B304)),IF(MONTH($B304)&lt;EK304/$M304,MONTH($B304),EK304/$M304),EK304&lt;$L304,EK304/$M304,YEAR(EL$6)=YEAR($B304),MONTH($B304),AND(YEAR(EL$6)&gt;YEAR($B304),NOT(ISBLANK($B304))),0,YEAR(EL$6)&gt;YEAR($A304),12,EL$6&lt;$A304,0,YEAR(EH$6)=YEAR($B304),0)</f>
        <v>12</v>
      </c>
      <c r="EM304" s="26">
        <f t="shared" si="34"/>
        <v>5543.4179999999997</v>
      </c>
      <c r="EN304" s="26">
        <f t="shared" si="35"/>
        <v>13858.545</v>
      </c>
      <c r="EO304" s="27">
        <f t="shared" si="36"/>
        <v>13858.55</v>
      </c>
      <c r="EP304" s="28">
        <f t="shared" si="37"/>
        <v>30.000010823647074</v>
      </c>
      <c r="EQ304" s="34">
        <f t="shared" si="38"/>
        <v>1385.8544999999999</v>
      </c>
      <c r="ES304" s="21">
        <f>IFERROR(IF(VLOOKUP(D304,'DIV CHANGE'!A:D,3,FALSE)="", E304, VLOOKUP(D304,'DIV CHANGE'!A:D,3,FALSE)), E304)</f>
        <v>1</v>
      </c>
      <c r="ET304" s="21" t="str">
        <f t="shared" si="39"/>
        <v>SAME</v>
      </c>
      <c r="EU304" s="29">
        <v>45108</v>
      </c>
    </row>
    <row r="305" spans="1:151" ht="12.75">
      <c r="A305" s="29">
        <v>43581</v>
      </c>
      <c r="B305" s="24"/>
      <c r="C305" s="35">
        <v>407</v>
      </c>
      <c r="D305" s="21" t="s">
        <v>615</v>
      </c>
      <c r="E305" s="21">
        <v>1</v>
      </c>
      <c r="F305" s="21" t="s">
        <v>100</v>
      </c>
      <c r="G305" s="21" t="s">
        <v>616</v>
      </c>
      <c r="H305" s="55">
        <v>53500</v>
      </c>
      <c r="I305" s="22">
        <v>7</v>
      </c>
      <c r="J305" s="25">
        <v>5500</v>
      </c>
      <c r="K305" s="25">
        <v>0</v>
      </c>
      <c r="L305" s="25">
        <f t="shared" si="32"/>
        <v>6857.1428571428569</v>
      </c>
      <c r="M305" s="37">
        <f t="shared" si="33"/>
        <v>571.42857142857144</v>
      </c>
      <c r="N305" s="36">
        <v>0</v>
      </c>
      <c r="O305" s="26">
        <v>0</v>
      </c>
      <c r="P305" s="26">
        <v>0</v>
      </c>
      <c r="Q305" s="27">
        <v>0</v>
      </c>
      <c r="R305" s="36">
        <v>0</v>
      </c>
      <c r="S305" s="26">
        <v>0</v>
      </c>
      <c r="T305" s="26">
        <v>0</v>
      </c>
      <c r="U305" s="27">
        <v>0</v>
      </c>
      <c r="V305" s="36">
        <v>0</v>
      </c>
      <c r="W305" s="26">
        <v>0</v>
      </c>
      <c r="X305" s="26">
        <v>0</v>
      </c>
      <c r="Y305" s="27">
        <v>0</v>
      </c>
      <c r="Z305" s="36">
        <v>0</v>
      </c>
      <c r="AA305" s="26">
        <v>0</v>
      </c>
      <c r="AB305" s="26">
        <v>0</v>
      </c>
      <c r="AC305" s="27">
        <v>0</v>
      </c>
      <c r="AD305" s="36">
        <v>0</v>
      </c>
      <c r="AE305" s="26">
        <v>0</v>
      </c>
      <c r="AF305" s="26">
        <v>0</v>
      </c>
      <c r="AG305" s="27">
        <v>0</v>
      </c>
      <c r="AH305" s="36">
        <v>0</v>
      </c>
      <c r="AI305" s="26">
        <v>0</v>
      </c>
      <c r="AJ305" s="26">
        <v>0</v>
      </c>
      <c r="AK305" s="27">
        <v>0</v>
      </c>
      <c r="AL305" s="36">
        <v>0</v>
      </c>
      <c r="AM305" s="26">
        <v>0</v>
      </c>
      <c r="AN305" s="26">
        <v>0</v>
      </c>
      <c r="AO305" s="27">
        <v>0</v>
      </c>
      <c r="AP305" s="36">
        <v>0</v>
      </c>
      <c r="AQ305" s="26">
        <v>0</v>
      </c>
      <c r="AR305" s="26">
        <v>0</v>
      </c>
      <c r="AS305" s="27">
        <v>0</v>
      </c>
      <c r="AT305" s="36">
        <v>0</v>
      </c>
      <c r="AU305" s="26">
        <v>0</v>
      </c>
      <c r="AV305" s="26">
        <v>0</v>
      </c>
      <c r="AW305" s="27">
        <v>0</v>
      </c>
      <c r="AX305" s="36">
        <v>0</v>
      </c>
      <c r="AY305" s="26">
        <v>0</v>
      </c>
      <c r="AZ305" s="26">
        <v>0</v>
      </c>
      <c r="BA305" s="27">
        <v>0</v>
      </c>
      <c r="BB305" s="36">
        <v>0</v>
      </c>
      <c r="BC305" s="26">
        <v>0</v>
      </c>
      <c r="BD305" s="26">
        <v>0</v>
      </c>
      <c r="BE305" s="27">
        <v>0</v>
      </c>
      <c r="BF305" s="36">
        <v>0</v>
      </c>
      <c r="BG305" s="26">
        <v>0</v>
      </c>
      <c r="BH305" s="26">
        <v>0</v>
      </c>
      <c r="BI305" s="27">
        <v>0</v>
      </c>
      <c r="BJ305" s="36">
        <v>0</v>
      </c>
      <c r="BK305" s="26">
        <v>0</v>
      </c>
      <c r="BL305" s="26">
        <v>0</v>
      </c>
      <c r="BM305" s="27">
        <v>0</v>
      </c>
      <c r="BN305" s="36">
        <v>0</v>
      </c>
      <c r="BO305" s="26">
        <v>0</v>
      </c>
      <c r="BP305" s="26">
        <v>0</v>
      </c>
      <c r="BQ305" s="27">
        <v>0</v>
      </c>
      <c r="BR305" s="36">
        <v>0</v>
      </c>
      <c r="BS305" s="26">
        <v>0</v>
      </c>
      <c r="BT305" s="26">
        <v>0</v>
      </c>
      <c r="BU305" s="27">
        <v>0</v>
      </c>
      <c r="BV305" s="36">
        <v>0</v>
      </c>
      <c r="BW305" s="26">
        <v>0</v>
      </c>
      <c r="BX305" s="26">
        <v>0</v>
      </c>
      <c r="BY305" s="27">
        <v>0</v>
      </c>
      <c r="BZ305" s="36">
        <v>0</v>
      </c>
      <c r="CA305" s="26">
        <v>0</v>
      </c>
      <c r="CB305" s="26">
        <v>0</v>
      </c>
      <c r="CC305" s="27">
        <v>0</v>
      </c>
      <c r="CD305" s="36">
        <v>0</v>
      </c>
      <c r="CE305" s="26">
        <v>0</v>
      </c>
      <c r="CF305" s="26">
        <v>0</v>
      </c>
      <c r="CG305" s="27">
        <v>0</v>
      </c>
      <c r="CH305" s="36">
        <v>0</v>
      </c>
      <c r="CI305" s="26">
        <v>0</v>
      </c>
      <c r="CJ305" s="26">
        <v>0</v>
      </c>
      <c r="CK305" s="27">
        <v>0</v>
      </c>
      <c r="CL305" s="36">
        <v>0</v>
      </c>
      <c r="CM305" s="26">
        <v>0</v>
      </c>
      <c r="CN305" s="26">
        <v>0</v>
      </c>
      <c r="CO305" s="27">
        <v>0</v>
      </c>
      <c r="CP305" s="36">
        <v>0</v>
      </c>
      <c r="CQ305" s="26">
        <v>0</v>
      </c>
      <c r="CR305" s="26">
        <v>0</v>
      </c>
      <c r="CS305" s="27">
        <v>0</v>
      </c>
      <c r="CT305" s="36">
        <v>0</v>
      </c>
      <c r="CU305" s="26">
        <v>0</v>
      </c>
      <c r="CV305" s="26">
        <v>0</v>
      </c>
      <c r="CW305" s="27">
        <v>0</v>
      </c>
      <c r="CX305" s="36">
        <v>0</v>
      </c>
      <c r="CY305" s="26">
        <v>0</v>
      </c>
      <c r="CZ305" s="26">
        <v>0</v>
      </c>
      <c r="DA305" s="27">
        <v>0</v>
      </c>
      <c r="DB305" s="36">
        <v>0</v>
      </c>
      <c r="DC305" s="26">
        <v>0</v>
      </c>
      <c r="DD305" s="26">
        <v>0</v>
      </c>
      <c r="DE305" s="27">
        <v>0</v>
      </c>
      <c r="DF305" s="36">
        <v>0</v>
      </c>
      <c r="DG305" s="26">
        <v>0</v>
      </c>
      <c r="DH305" s="26">
        <v>0</v>
      </c>
      <c r="DI305" s="27">
        <v>0</v>
      </c>
      <c r="DJ305" s="36">
        <v>0</v>
      </c>
      <c r="DK305" s="26">
        <v>0</v>
      </c>
      <c r="DL305" s="26">
        <v>0</v>
      </c>
      <c r="DM305" s="27">
        <v>0</v>
      </c>
      <c r="DN305" s="36">
        <v>9</v>
      </c>
      <c r="DO305" s="26">
        <v>5142.8571428571431</v>
      </c>
      <c r="DP305" s="26">
        <v>5142.8571428571431</v>
      </c>
      <c r="DQ305" s="27">
        <v>42857.142857142855</v>
      </c>
      <c r="DR305" s="36">
        <v>12</v>
      </c>
      <c r="DS305" s="26">
        <v>6857.1428571428569</v>
      </c>
      <c r="DT305" s="26">
        <v>12000</v>
      </c>
      <c r="DU305" s="27">
        <v>36000</v>
      </c>
      <c r="DV305" s="36">
        <v>12</v>
      </c>
      <c r="DW305" s="26">
        <v>6857.1428571428569</v>
      </c>
      <c r="DX305" s="26">
        <v>18857.142857142855</v>
      </c>
      <c r="DY305" s="27">
        <v>29142.857142857145</v>
      </c>
      <c r="DZ305" s="36">
        <v>12</v>
      </c>
      <c r="EA305" s="26">
        <v>6857.1428571428569</v>
      </c>
      <c r="EB305" s="26">
        <v>25714.28571428571</v>
      </c>
      <c r="EC305" s="27">
        <v>22285.71428571429</v>
      </c>
      <c r="ED305" s="36">
        <v>12</v>
      </c>
      <c r="EE305" s="26">
        <v>6857.1428571428569</v>
      </c>
      <c r="EF305" s="26">
        <v>31999.99</v>
      </c>
      <c r="EG305" s="27">
        <v>16000.009999999998</v>
      </c>
      <c r="EH305" s="36">
        <v>12</v>
      </c>
      <c r="EI305" s="26">
        <v>6857.1428571428569</v>
      </c>
      <c r="EJ305" s="26">
        <v>38857.13285714286</v>
      </c>
      <c r="EK305" s="27">
        <v>9142.8700000000008</v>
      </c>
      <c r="EL305" s="36" cm="1">
        <f t="array" ref="EL305">+_xlfn.IFS(YEAR($A305)&gt;YEAR(EL$6),0,YEAR(EL$6)=YEAR($A305),13-MONTH($A305),AND(EK305&lt;$L305,YEAR(EL$6)=YEAR($B305)),IF(MONTH($B305)&lt;EK305/$M305,MONTH($B305),EK305/$M305),EK305&lt;$L305,EK305/$M305,YEAR(EL$6)=YEAR($B305),MONTH($B305),AND(YEAR(EL$6)&gt;YEAR($B305),NOT(ISBLANK($B305))),0,YEAR(EL$6)&gt;YEAR($A305),12,EL$6&lt;$A305,0,YEAR(EH$6)=YEAR($B305),0)</f>
        <v>12</v>
      </c>
      <c r="EM305" s="26">
        <f t="shared" si="34"/>
        <v>6857.1428571428569</v>
      </c>
      <c r="EN305" s="26">
        <f t="shared" si="35"/>
        <v>45714.275714285715</v>
      </c>
      <c r="EO305" s="27">
        <f t="shared" si="36"/>
        <v>2285.7199999999998</v>
      </c>
      <c r="EP305" s="28">
        <f t="shared" si="37"/>
        <v>4.0000099999999996</v>
      </c>
      <c r="EQ305" s="34">
        <f t="shared" si="38"/>
        <v>1714.2857142857142</v>
      </c>
      <c r="ES305" s="21">
        <f>IFERROR(IF(VLOOKUP(D305,'DIV CHANGE'!A:D,3,FALSE)="", E305, VLOOKUP(D305,'DIV CHANGE'!A:D,3,FALSE)), E305)</f>
        <v>1</v>
      </c>
      <c r="ET305" s="21" t="str">
        <f t="shared" si="39"/>
        <v>SAME</v>
      </c>
      <c r="EU305" s="24">
        <v>43581</v>
      </c>
    </row>
    <row r="306" spans="1:151" ht="12.75">
      <c r="A306" s="29">
        <v>43581</v>
      </c>
      <c r="B306" s="24"/>
      <c r="C306" s="35">
        <v>408</v>
      </c>
      <c r="D306" s="21" t="s">
        <v>617</v>
      </c>
      <c r="E306" s="21">
        <v>1</v>
      </c>
      <c r="F306" s="21" t="s">
        <v>100</v>
      </c>
      <c r="G306" s="21" t="s">
        <v>618</v>
      </c>
      <c r="H306" s="55">
        <v>116096.41</v>
      </c>
      <c r="I306" s="22">
        <v>7</v>
      </c>
      <c r="J306" s="25">
        <v>50000</v>
      </c>
      <c r="K306" s="25">
        <v>0</v>
      </c>
      <c r="L306" s="25">
        <f t="shared" si="32"/>
        <v>9442.3442857142854</v>
      </c>
      <c r="M306" s="37">
        <f t="shared" si="33"/>
        <v>786.86202380952375</v>
      </c>
      <c r="N306" s="36">
        <v>0</v>
      </c>
      <c r="O306" s="26">
        <v>0</v>
      </c>
      <c r="P306" s="26">
        <v>0</v>
      </c>
      <c r="Q306" s="27">
        <v>0</v>
      </c>
      <c r="R306" s="36">
        <v>0</v>
      </c>
      <c r="S306" s="26">
        <v>0</v>
      </c>
      <c r="T306" s="26">
        <v>0</v>
      </c>
      <c r="U306" s="27">
        <v>0</v>
      </c>
      <c r="V306" s="36">
        <v>0</v>
      </c>
      <c r="W306" s="26">
        <v>0</v>
      </c>
      <c r="X306" s="26">
        <v>0</v>
      </c>
      <c r="Y306" s="27">
        <v>0</v>
      </c>
      <c r="Z306" s="36">
        <v>0</v>
      </c>
      <c r="AA306" s="26">
        <v>0</v>
      </c>
      <c r="AB306" s="26">
        <v>0</v>
      </c>
      <c r="AC306" s="27">
        <v>0</v>
      </c>
      <c r="AD306" s="36">
        <v>0</v>
      </c>
      <c r="AE306" s="26">
        <v>0</v>
      </c>
      <c r="AF306" s="26">
        <v>0</v>
      </c>
      <c r="AG306" s="27">
        <v>0</v>
      </c>
      <c r="AH306" s="36">
        <v>0</v>
      </c>
      <c r="AI306" s="26">
        <v>0</v>
      </c>
      <c r="AJ306" s="26">
        <v>0</v>
      </c>
      <c r="AK306" s="27">
        <v>0</v>
      </c>
      <c r="AL306" s="36">
        <v>0</v>
      </c>
      <c r="AM306" s="26">
        <v>0</v>
      </c>
      <c r="AN306" s="26">
        <v>0</v>
      </c>
      <c r="AO306" s="27">
        <v>0</v>
      </c>
      <c r="AP306" s="36">
        <v>0</v>
      </c>
      <c r="AQ306" s="26">
        <v>0</v>
      </c>
      <c r="AR306" s="26">
        <v>0</v>
      </c>
      <c r="AS306" s="27">
        <v>0</v>
      </c>
      <c r="AT306" s="36">
        <v>0</v>
      </c>
      <c r="AU306" s="26">
        <v>0</v>
      </c>
      <c r="AV306" s="26">
        <v>0</v>
      </c>
      <c r="AW306" s="27">
        <v>0</v>
      </c>
      <c r="AX306" s="36">
        <v>0</v>
      </c>
      <c r="AY306" s="26">
        <v>0</v>
      </c>
      <c r="AZ306" s="26">
        <v>0</v>
      </c>
      <c r="BA306" s="27">
        <v>0</v>
      </c>
      <c r="BB306" s="36">
        <v>0</v>
      </c>
      <c r="BC306" s="26">
        <v>0</v>
      </c>
      <c r="BD306" s="26">
        <v>0</v>
      </c>
      <c r="BE306" s="27">
        <v>0</v>
      </c>
      <c r="BF306" s="36">
        <v>0</v>
      </c>
      <c r="BG306" s="26">
        <v>0</v>
      </c>
      <c r="BH306" s="26">
        <v>0</v>
      </c>
      <c r="BI306" s="27">
        <v>0</v>
      </c>
      <c r="BJ306" s="36">
        <v>0</v>
      </c>
      <c r="BK306" s="26">
        <v>0</v>
      </c>
      <c r="BL306" s="26">
        <v>0</v>
      </c>
      <c r="BM306" s="27">
        <v>0</v>
      </c>
      <c r="BN306" s="36">
        <v>0</v>
      </c>
      <c r="BO306" s="26">
        <v>0</v>
      </c>
      <c r="BP306" s="26">
        <v>0</v>
      </c>
      <c r="BQ306" s="27">
        <v>0</v>
      </c>
      <c r="BR306" s="36">
        <v>0</v>
      </c>
      <c r="BS306" s="26">
        <v>0</v>
      </c>
      <c r="BT306" s="26">
        <v>0</v>
      </c>
      <c r="BU306" s="27">
        <v>0</v>
      </c>
      <c r="BV306" s="36">
        <v>0</v>
      </c>
      <c r="BW306" s="26">
        <v>0</v>
      </c>
      <c r="BX306" s="26">
        <v>0</v>
      </c>
      <c r="BY306" s="27">
        <v>0</v>
      </c>
      <c r="BZ306" s="36">
        <v>0</v>
      </c>
      <c r="CA306" s="26">
        <v>0</v>
      </c>
      <c r="CB306" s="26">
        <v>0</v>
      </c>
      <c r="CC306" s="27">
        <v>0</v>
      </c>
      <c r="CD306" s="36">
        <v>0</v>
      </c>
      <c r="CE306" s="26">
        <v>0</v>
      </c>
      <c r="CF306" s="26">
        <v>0</v>
      </c>
      <c r="CG306" s="27">
        <v>0</v>
      </c>
      <c r="CH306" s="36">
        <v>0</v>
      </c>
      <c r="CI306" s="26">
        <v>0</v>
      </c>
      <c r="CJ306" s="26">
        <v>0</v>
      </c>
      <c r="CK306" s="27">
        <v>0</v>
      </c>
      <c r="CL306" s="36">
        <v>0</v>
      </c>
      <c r="CM306" s="26">
        <v>0</v>
      </c>
      <c r="CN306" s="26">
        <v>0</v>
      </c>
      <c r="CO306" s="27">
        <v>0</v>
      </c>
      <c r="CP306" s="36">
        <v>0</v>
      </c>
      <c r="CQ306" s="26">
        <v>0</v>
      </c>
      <c r="CR306" s="26">
        <v>0</v>
      </c>
      <c r="CS306" s="27">
        <v>0</v>
      </c>
      <c r="CT306" s="36">
        <v>0</v>
      </c>
      <c r="CU306" s="26">
        <v>0</v>
      </c>
      <c r="CV306" s="26">
        <v>0</v>
      </c>
      <c r="CW306" s="27">
        <v>0</v>
      </c>
      <c r="CX306" s="36">
        <v>0</v>
      </c>
      <c r="CY306" s="26">
        <v>0</v>
      </c>
      <c r="CZ306" s="26">
        <v>0</v>
      </c>
      <c r="DA306" s="27">
        <v>0</v>
      </c>
      <c r="DB306" s="36">
        <v>0</v>
      </c>
      <c r="DC306" s="26">
        <v>0</v>
      </c>
      <c r="DD306" s="26">
        <v>0</v>
      </c>
      <c r="DE306" s="27">
        <v>0</v>
      </c>
      <c r="DF306" s="36">
        <v>0</v>
      </c>
      <c r="DG306" s="26">
        <v>0</v>
      </c>
      <c r="DH306" s="26">
        <v>0</v>
      </c>
      <c r="DI306" s="27">
        <v>0</v>
      </c>
      <c r="DJ306" s="36">
        <v>0</v>
      </c>
      <c r="DK306" s="26">
        <v>0</v>
      </c>
      <c r="DL306" s="26">
        <v>0</v>
      </c>
      <c r="DM306" s="27">
        <v>0</v>
      </c>
      <c r="DN306" s="36">
        <v>9</v>
      </c>
      <c r="DO306" s="26">
        <v>7081.7582142857136</v>
      </c>
      <c r="DP306" s="26">
        <v>7081.7582142857136</v>
      </c>
      <c r="DQ306" s="27">
        <v>59014.65178571429</v>
      </c>
      <c r="DR306" s="36">
        <v>12</v>
      </c>
      <c r="DS306" s="26">
        <v>9442.3442857142854</v>
      </c>
      <c r="DT306" s="26">
        <v>16524.102500000001</v>
      </c>
      <c r="DU306" s="27">
        <v>49572.307500000003</v>
      </c>
      <c r="DV306" s="36">
        <v>12</v>
      </c>
      <c r="DW306" s="26">
        <v>9442.3442857142854</v>
      </c>
      <c r="DX306" s="26">
        <v>25966.446785714288</v>
      </c>
      <c r="DY306" s="27">
        <v>40129.963214285715</v>
      </c>
      <c r="DZ306" s="36">
        <v>12</v>
      </c>
      <c r="EA306" s="26">
        <v>9442.3442857142854</v>
      </c>
      <c r="EB306" s="26">
        <v>35408.791071428575</v>
      </c>
      <c r="EC306" s="27">
        <v>30687.618928571428</v>
      </c>
      <c r="ED306" s="36">
        <v>12</v>
      </c>
      <c r="EE306" s="26">
        <v>9442.3442857142854</v>
      </c>
      <c r="EF306" s="26">
        <v>57397.59</v>
      </c>
      <c r="EG306" s="27">
        <v>8698.820000000007</v>
      </c>
      <c r="EH306" s="36">
        <v>11.055076667552756</v>
      </c>
      <c r="EI306" s="26">
        <v>8698.820000000007</v>
      </c>
      <c r="EJ306" s="26">
        <v>66096.41</v>
      </c>
      <c r="EK306" s="27">
        <v>0</v>
      </c>
      <c r="EL306" s="36" cm="1">
        <f t="array" ref="EL306">+_xlfn.IFS(YEAR($A306)&gt;YEAR(EL$6),0,YEAR(EL$6)=YEAR($A306),13-MONTH($A306),AND(EK306&lt;$L306,YEAR(EL$6)=YEAR($B306)),IF(MONTH($B306)&lt;EK306/$M306,MONTH($B306),EK306/$M306),EK306&lt;$L306,EK306/$M306,YEAR(EL$6)=YEAR($B306),MONTH($B306),AND(YEAR(EL$6)&gt;YEAR($B306),NOT(ISBLANK($B306))),0,YEAR(EL$6)&gt;YEAR($A306),12,EL$6&lt;$A306,0,YEAR(EH$6)=YEAR($B306),0)</f>
        <v>0</v>
      </c>
      <c r="EM306" s="26">
        <f t="shared" si="34"/>
        <v>0</v>
      </c>
      <c r="EN306" s="26">
        <f t="shared" si="35"/>
        <v>66096.41</v>
      </c>
      <c r="EO306" s="27">
        <f t="shared" si="36"/>
        <v>0</v>
      </c>
      <c r="EP306" s="28">
        <f t="shared" si="37"/>
        <v>0</v>
      </c>
      <c r="EQ306" s="34">
        <f t="shared" si="38"/>
        <v>0</v>
      </c>
      <c r="ES306" s="21">
        <f>IFERROR(IF(VLOOKUP(D306,'DIV CHANGE'!A:D,3,FALSE)="", E306, VLOOKUP(D306,'DIV CHANGE'!A:D,3,FALSE)), E306)</f>
        <v>1</v>
      </c>
      <c r="ET306" s="21" t="str">
        <f t="shared" si="39"/>
        <v>SAME</v>
      </c>
      <c r="EU306" s="24">
        <v>43581</v>
      </c>
    </row>
    <row r="307" spans="1:151" ht="12.75">
      <c r="A307" s="29">
        <v>43581</v>
      </c>
      <c r="B307" s="24"/>
      <c r="C307" s="35">
        <v>409</v>
      </c>
      <c r="D307" s="21" t="s">
        <v>619</v>
      </c>
      <c r="E307" s="21">
        <v>1</v>
      </c>
      <c r="F307" s="21" t="s">
        <v>100</v>
      </c>
      <c r="G307" s="21" t="s">
        <v>620</v>
      </c>
      <c r="H307" s="55">
        <v>113340</v>
      </c>
      <c r="I307" s="22">
        <v>7</v>
      </c>
      <c r="J307" s="25">
        <v>50000</v>
      </c>
      <c r="K307" s="25">
        <v>0</v>
      </c>
      <c r="L307" s="25">
        <f t="shared" si="32"/>
        <v>9048.5714285714294</v>
      </c>
      <c r="M307" s="37">
        <f t="shared" si="33"/>
        <v>754.04761904761915</v>
      </c>
      <c r="N307" s="36">
        <v>0</v>
      </c>
      <c r="O307" s="26">
        <v>0</v>
      </c>
      <c r="P307" s="26">
        <v>0</v>
      </c>
      <c r="Q307" s="27">
        <v>0</v>
      </c>
      <c r="R307" s="36">
        <v>0</v>
      </c>
      <c r="S307" s="26">
        <v>0</v>
      </c>
      <c r="T307" s="26">
        <v>0</v>
      </c>
      <c r="U307" s="27">
        <v>0</v>
      </c>
      <c r="V307" s="36">
        <v>0</v>
      </c>
      <c r="W307" s="26">
        <v>0</v>
      </c>
      <c r="X307" s="26">
        <v>0</v>
      </c>
      <c r="Y307" s="27">
        <v>0</v>
      </c>
      <c r="Z307" s="36">
        <v>0</v>
      </c>
      <c r="AA307" s="26">
        <v>0</v>
      </c>
      <c r="AB307" s="26">
        <v>0</v>
      </c>
      <c r="AC307" s="27">
        <v>0</v>
      </c>
      <c r="AD307" s="36">
        <v>0</v>
      </c>
      <c r="AE307" s="26">
        <v>0</v>
      </c>
      <c r="AF307" s="26">
        <v>0</v>
      </c>
      <c r="AG307" s="27">
        <v>0</v>
      </c>
      <c r="AH307" s="36">
        <v>0</v>
      </c>
      <c r="AI307" s="26">
        <v>0</v>
      </c>
      <c r="AJ307" s="26">
        <v>0</v>
      </c>
      <c r="AK307" s="27">
        <v>0</v>
      </c>
      <c r="AL307" s="36">
        <v>0</v>
      </c>
      <c r="AM307" s="26">
        <v>0</v>
      </c>
      <c r="AN307" s="26">
        <v>0</v>
      </c>
      <c r="AO307" s="27">
        <v>0</v>
      </c>
      <c r="AP307" s="36">
        <v>0</v>
      </c>
      <c r="AQ307" s="26">
        <v>0</v>
      </c>
      <c r="AR307" s="26">
        <v>0</v>
      </c>
      <c r="AS307" s="27">
        <v>0</v>
      </c>
      <c r="AT307" s="36">
        <v>0</v>
      </c>
      <c r="AU307" s="26">
        <v>0</v>
      </c>
      <c r="AV307" s="26">
        <v>0</v>
      </c>
      <c r="AW307" s="27">
        <v>0</v>
      </c>
      <c r="AX307" s="36">
        <v>0</v>
      </c>
      <c r="AY307" s="26">
        <v>0</v>
      </c>
      <c r="AZ307" s="26">
        <v>0</v>
      </c>
      <c r="BA307" s="27">
        <v>0</v>
      </c>
      <c r="BB307" s="36">
        <v>0</v>
      </c>
      <c r="BC307" s="26">
        <v>0</v>
      </c>
      <c r="BD307" s="26">
        <v>0</v>
      </c>
      <c r="BE307" s="27">
        <v>0</v>
      </c>
      <c r="BF307" s="36">
        <v>0</v>
      </c>
      <c r="BG307" s="26">
        <v>0</v>
      </c>
      <c r="BH307" s="26">
        <v>0</v>
      </c>
      <c r="BI307" s="27">
        <v>0</v>
      </c>
      <c r="BJ307" s="36">
        <v>0</v>
      </c>
      <c r="BK307" s="26">
        <v>0</v>
      </c>
      <c r="BL307" s="26">
        <v>0</v>
      </c>
      <c r="BM307" s="27">
        <v>0</v>
      </c>
      <c r="BN307" s="36">
        <v>0</v>
      </c>
      <c r="BO307" s="26">
        <v>0</v>
      </c>
      <c r="BP307" s="26">
        <v>0</v>
      </c>
      <c r="BQ307" s="27">
        <v>0</v>
      </c>
      <c r="BR307" s="36">
        <v>0</v>
      </c>
      <c r="BS307" s="26">
        <v>0</v>
      </c>
      <c r="BT307" s="26">
        <v>0</v>
      </c>
      <c r="BU307" s="27">
        <v>0</v>
      </c>
      <c r="BV307" s="36">
        <v>0</v>
      </c>
      <c r="BW307" s="26">
        <v>0</v>
      </c>
      <c r="BX307" s="26">
        <v>0</v>
      </c>
      <c r="BY307" s="27">
        <v>0</v>
      </c>
      <c r="BZ307" s="36">
        <v>0</v>
      </c>
      <c r="CA307" s="26">
        <v>0</v>
      </c>
      <c r="CB307" s="26">
        <v>0</v>
      </c>
      <c r="CC307" s="27">
        <v>0</v>
      </c>
      <c r="CD307" s="36">
        <v>0</v>
      </c>
      <c r="CE307" s="26">
        <v>0</v>
      </c>
      <c r="CF307" s="26">
        <v>0</v>
      </c>
      <c r="CG307" s="27">
        <v>0</v>
      </c>
      <c r="CH307" s="36">
        <v>0</v>
      </c>
      <c r="CI307" s="26">
        <v>0</v>
      </c>
      <c r="CJ307" s="26">
        <v>0</v>
      </c>
      <c r="CK307" s="27">
        <v>0</v>
      </c>
      <c r="CL307" s="36">
        <v>0</v>
      </c>
      <c r="CM307" s="26">
        <v>0</v>
      </c>
      <c r="CN307" s="26">
        <v>0</v>
      </c>
      <c r="CO307" s="27">
        <v>0</v>
      </c>
      <c r="CP307" s="36">
        <v>0</v>
      </c>
      <c r="CQ307" s="26">
        <v>0</v>
      </c>
      <c r="CR307" s="26">
        <v>0</v>
      </c>
      <c r="CS307" s="27">
        <v>0</v>
      </c>
      <c r="CT307" s="36">
        <v>0</v>
      </c>
      <c r="CU307" s="26">
        <v>0</v>
      </c>
      <c r="CV307" s="26">
        <v>0</v>
      </c>
      <c r="CW307" s="27">
        <v>0</v>
      </c>
      <c r="CX307" s="36">
        <v>0</v>
      </c>
      <c r="CY307" s="26">
        <v>0</v>
      </c>
      <c r="CZ307" s="26">
        <v>0</v>
      </c>
      <c r="DA307" s="27">
        <v>0</v>
      </c>
      <c r="DB307" s="36">
        <v>0</v>
      </c>
      <c r="DC307" s="26">
        <v>0</v>
      </c>
      <c r="DD307" s="26">
        <v>0</v>
      </c>
      <c r="DE307" s="27">
        <v>0</v>
      </c>
      <c r="DF307" s="36">
        <v>0</v>
      </c>
      <c r="DG307" s="26">
        <v>0</v>
      </c>
      <c r="DH307" s="26">
        <v>0</v>
      </c>
      <c r="DI307" s="27">
        <v>0</v>
      </c>
      <c r="DJ307" s="36">
        <v>0</v>
      </c>
      <c r="DK307" s="26">
        <v>0</v>
      </c>
      <c r="DL307" s="26">
        <v>0</v>
      </c>
      <c r="DM307" s="27">
        <v>0</v>
      </c>
      <c r="DN307" s="36">
        <v>9</v>
      </c>
      <c r="DO307" s="26">
        <v>6786.4285714285725</v>
      </c>
      <c r="DP307" s="26">
        <v>6786.4285714285725</v>
      </c>
      <c r="DQ307" s="27">
        <v>56553.571428571428</v>
      </c>
      <c r="DR307" s="36">
        <v>12</v>
      </c>
      <c r="DS307" s="26">
        <v>9048.5714285714294</v>
      </c>
      <c r="DT307" s="26">
        <v>15835.000000000002</v>
      </c>
      <c r="DU307" s="27">
        <v>47505</v>
      </c>
      <c r="DV307" s="36">
        <v>12</v>
      </c>
      <c r="DW307" s="26">
        <v>9048.5714285714294</v>
      </c>
      <c r="DX307" s="26">
        <v>24883.571428571431</v>
      </c>
      <c r="DY307" s="27">
        <v>38456.428571428565</v>
      </c>
      <c r="DZ307" s="36">
        <v>12</v>
      </c>
      <c r="EA307" s="26">
        <v>9048.5714285714294</v>
      </c>
      <c r="EB307" s="26">
        <v>33932.142857142862</v>
      </c>
      <c r="EC307" s="27">
        <v>29407.857142857138</v>
      </c>
      <c r="ED307" s="36">
        <v>12</v>
      </c>
      <c r="EE307" s="26">
        <v>9048.5714285714294</v>
      </c>
      <c r="EF307" s="26">
        <v>55559.99</v>
      </c>
      <c r="EG307" s="27">
        <v>7780.010000000002</v>
      </c>
      <c r="EH307" s="36">
        <v>10.3176640353647</v>
      </c>
      <c r="EI307" s="26">
        <v>7780.010000000002</v>
      </c>
      <c r="EJ307" s="26">
        <v>63340</v>
      </c>
      <c r="EK307" s="27">
        <v>0</v>
      </c>
      <c r="EL307" s="36" cm="1">
        <f t="array" ref="EL307">+_xlfn.IFS(YEAR($A307)&gt;YEAR(EL$6),0,YEAR(EL$6)=YEAR($A307),13-MONTH($A307),AND(EK307&lt;$L307,YEAR(EL$6)=YEAR($B307)),IF(MONTH($B307)&lt;EK307/$M307,MONTH($B307),EK307/$M307),EK307&lt;$L307,EK307/$M307,YEAR(EL$6)=YEAR($B307),MONTH($B307),AND(YEAR(EL$6)&gt;YEAR($B307),NOT(ISBLANK($B307))),0,YEAR(EL$6)&gt;YEAR($A307),12,EL$6&lt;$A307,0,YEAR(EH$6)=YEAR($B307),0)</f>
        <v>0</v>
      </c>
      <c r="EM307" s="26">
        <f t="shared" si="34"/>
        <v>0</v>
      </c>
      <c r="EN307" s="26">
        <f t="shared" si="35"/>
        <v>63340</v>
      </c>
      <c r="EO307" s="27">
        <f t="shared" si="36"/>
        <v>0</v>
      </c>
      <c r="EP307" s="28">
        <f t="shared" si="37"/>
        <v>0</v>
      </c>
      <c r="EQ307" s="34">
        <f t="shared" si="38"/>
        <v>0</v>
      </c>
      <c r="ES307" s="21">
        <f>IFERROR(IF(VLOOKUP(D307,'DIV CHANGE'!A:D,3,FALSE)="", E307, VLOOKUP(D307,'DIV CHANGE'!A:D,3,FALSE)), E307)</f>
        <v>1</v>
      </c>
      <c r="ET307" s="21" t="str">
        <f t="shared" si="39"/>
        <v>SAME</v>
      </c>
      <c r="EU307" s="24">
        <v>43581</v>
      </c>
    </row>
    <row r="308" spans="1:151" ht="12.75">
      <c r="A308" s="29">
        <v>43539</v>
      </c>
      <c r="B308" s="24"/>
      <c r="C308" s="35">
        <v>397</v>
      </c>
      <c r="D308" s="21" t="s">
        <v>621</v>
      </c>
      <c r="E308" s="21">
        <v>4</v>
      </c>
      <c r="F308" s="21" t="s">
        <v>100</v>
      </c>
      <c r="G308" s="21" t="s">
        <v>622</v>
      </c>
      <c r="H308" s="55">
        <v>77687.399999999994</v>
      </c>
      <c r="I308" s="22">
        <v>7</v>
      </c>
      <c r="J308" s="25">
        <v>50000</v>
      </c>
      <c r="K308" s="25">
        <v>0</v>
      </c>
      <c r="L308" s="25">
        <f t="shared" si="32"/>
        <v>3955.3428571428562</v>
      </c>
      <c r="M308" s="37">
        <f t="shared" si="33"/>
        <v>329.61190476190467</v>
      </c>
      <c r="N308" s="36">
        <v>0</v>
      </c>
      <c r="O308" s="26">
        <v>0</v>
      </c>
      <c r="P308" s="26">
        <v>0</v>
      </c>
      <c r="Q308" s="27">
        <v>0</v>
      </c>
      <c r="R308" s="36">
        <v>0</v>
      </c>
      <c r="S308" s="26">
        <v>0</v>
      </c>
      <c r="T308" s="26">
        <v>0</v>
      </c>
      <c r="U308" s="27">
        <v>0</v>
      </c>
      <c r="V308" s="36">
        <v>0</v>
      </c>
      <c r="W308" s="26">
        <v>0</v>
      </c>
      <c r="X308" s="26">
        <v>0</v>
      </c>
      <c r="Y308" s="27">
        <v>0</v>
      </c>
      <c r="Z308" s="36">
        <v>0</v>
      </c>
      <c r="AA308" s="26">
        <v>0</v>
      </c>
      <c r="AB308" s="26">
        <v>0</v>
      </c>
      <c r="AC308" s="27">
        <v>0</v>
      </c>
      <c r="AD308" s="36">
        <v>0</v>
      </c>
      <c r="AE308" s="26">
        <v>0</v>
      </c>
      <c r="AF308" s="26">
        <v>0</v>
      </c>
      <c r="AG308" s="27">
        <v>0</v>
      </c>
      <c r="AH308" s="36">
        <v>0</v>
      </c>
      <c r="AI308" s="26">
        <v>0</v>
      </c>
      <c r="AJ308" s="26">
        <v>0</v>
      </c>
      <c r="AK308" s="27">
        <v>0</v>
      </c>
      <c r="AL308" s="36">
        <v>0</v>
      </c>
      <c r="AM308" s="26">
        <v>0</v>
      </c>
      <c r="AN308" s="26">
        <v>0</v>
      </c>
      <c r="AO308" s="27">
        <v>0</v>
      </c>
      <c r="AP308" s="36">
        <v>0</v>
      </c>
      <c r="AQ308" s="26">
        <v>0</v>
      </c>
      <c r="AR308" s="26">
        <v>0</v>
      </c>
      <c r="AS308" s="27">
        <v>0</v>
      </c>
      <c r="AT308" s="36">
        <v>0</v>
      </c>
      <c r="AU308" s="26">
        <v>0</v>
      </c>
      <c r="AV308" s="26">
        <v>0</v>
      </c>
      <c r="AW308" s="27">
        <v>0</v>
      </c>
      <c r="AX308" s="36">
        <v>0</v>
      </c>
      <c r="AY308" s="26">
        <v>0</v>
      </c>
      <c r="AZ308" s="26">
        <v>0</v>
      </c>
      <c r="BA308" s="27">
        <v>0</v>
      </c>
      <c r="BB308" s="36">
        <v>0</v>
      </c>
      <c r="BC308" s="26">
        <v>0</v>
      </c>
      <c r="BD308" s="26">
        <v>0</v>
      </c>
      <c r="BE308" s="27">
        <v>0</v>
      </c>
      <c r="BF308" s="36">
        <v>0</v>
      </c>
      <c r="BG308" s="26">
        <v>0</v>
      </c>
      <c r="BH308" s="26">
        <v>0</v>
      </c>
      <c r="BI308" s="27">
        <v>0</v>
      </c>
      <c r="BJ308" s="36">
        <v>0</v>
      </c>
      <c r="BK308" s="26">
        <v>0</v>
      </c>
      <c r="BL308" s="26">
        <v>0</v>
      </c>
      <c r="BM308" s="27">
        <v>0</v>
      </c>
      <c r="BN308" s="36">
        <v>0</v>
      </c>
      <c r="BO308" s="26">
        <v>0</v>
      </c>
      <c r="BP308" s="26">
        <v>0</v>
      </c>
      <c r="BQ308" s="27">
        <v>0</v>
      </c>
      <c r="BR308" s="36">
        <v>0</v>
      </c>
      <c r="BS308" s="26">
        <v>0</v>
      </c>
      <c r="BT308" s="26">
        <v>0</v>
      </c>
      <c r="BU308" s="27">
        <v>0</v>
      </c>
      <c r="BV308" s="36">
        <v>0</v>
      </c>
      <c r="BW308" s="26">
        <v>0</v>
      </c>
      <c r="BX308" s="26">
        <v>0</v>
      </c>
      <c r="BY308" s="27">
        <v>0</v>
      </c>
      <c r="BZ308" s="36">
        <v>0</v>
      </c>
      <c r="CA308" s="26">
        <v>0</v>
      </c>
      <c r="CB308" s="26">
        <v>0</v>
      </c>
      <c r="CC308" s="27">
        <v>0</v>
      </c>
      <c r="CD308" s="36">
        <v>0</v>
      </c>
      <c r="CE308" s="26">
        <v>0</v>
      </c>
      <c r="CF308" s="26">
        <v>0</v>
      </c>
      <c r="CG308" s="27">
        <v>0</v>
      </c>
      <c r="CH308" s="36">
        <v>0</v>
      </c>
      <c r="CI308" s="26">
        <v>0</v>
      </c>
      <c r="CJ308" s="26">
        <v>0</v>
      </c>
      <c r="CK308" s="27">
        <v>0</v>
      </c>
      <c r="CL308" s="36">
        <v>0</v>
      </c>
      <c r="CM308" s="26">
        <v>0</v>
      </c>
      <c r="CN308" s="26">
        <v>0</v>
      </c>
      <c r="CO308" s="27">
        <v>0</v>
      </c>
      <c r="CP308" s="36">
        <v>0</v>
      </c>
      <c r="CQ308" s="26">
        <v>0</v>
      </c>
      <c r="CR308" s="26">
        <v>0</v>
      </c>
      <c r="CS308" s="27">
        <v>0</v>
      </c>
      <c r="CT308" s="36">
        <v>0</v>
      </c>
      <c r="CU308" s="26">
        <v>0</v>
      </c>
      <c r="CV308" s="26">
        <v>0</v>
      </c>
      <c r="CW308" s="27">
        <v>0</v>
      </c>
      <c r="CX308" s="36">
        <v>0</v>
      </c>
      <c r="CY308" s="26">
        <v>0</v>
      </c>
      <c r="CZ308" s="26">
        <v>0</v>
      </c>
      <c r="DA308" s="27">
        <v>0</v>
      </c>
      <c r="DB308" s="36">
        <v>0</v>
      </c>
      <c r="DC308" s="26">
        <v>0</v>
      </c>
      <c r="DD308" s="26">
        <v>0</v>
      </c>
      <c r="DE308" s="27">
        <v>0</v>
      </c>
      <c r="DF308" s="36">
        <v>0</v>
      </c>
      <c r="DG308" s="26">
        <v>0</v>
      </c>
      <c r="DH308" s="26">
        <v>0</v>
      </c>
      <c r="DI308" s="27">
        <v>0</v>
      </c>
      <c r="DJ308" s="36">
        <v>0</v>
      </c>
      <c r="DK308" s="26">
        <v>0</v>
      </c>
      <c r="DL308" s="26">
        <v>0</v>
      </c>
      <c r="DM308" s="27">
        <v>0</v>
      </c>
      <c r="DN308" s="36">
        <v>10</v>
      </c>
      <c r="DO308" s="26">
        <v>3296.1190476190468</v>
      </c>
      <c r="DP308" s="26">
        <v>3296.1190476190468</v>
      </c>
      <c r="DQ308" s="27">
        <v>24391.280952380948</v>
      </c>
      <c r="DR308" s="36">
        <v>12</v>
      </c>
      <c r="DS308" s="26">
        <v>3955.3428571428558</v>
      </c>
      <c r="DT308" s="26">
        <v>7251.4619047619026</v>
      </c>
      <c r="DU308" s="27">
        <v>20435.938095238093</v>
      </c>
      <c r="DV308" s="36">
        <v>12</v>
      </c>
      <c r="DW308" s="26">
        <v>3955.3428571428558</v>
      </c>
      <c r="DX308" s="26">
        <v>11206.804761904757</v>
      </c>
      <c r="DY308" s="27">
        <v>16480.595238095237</v>
      </c>
      <c r="DZ308" s="36">
        <v>12</v>
      </c>
      <c r="EA308" s="26">
        <v>3955.3428571428558</v>
      </c>
      <c r="EB308" s="26">
        <v>15162.147619047613</v>
      </c>
      <c r="EC308" s="27">
        <v>12525.252380952381</v>
      </c>
      <c r="ED308" s="36">
        <v>12</v>
      </c>
      <c r="EE308" s="26">
        <v>3955.3428571428558</v>
      </c>
      <c r="EF308" s="26">
        <v>27687.4</v>
      </c>
      <c r="EG308" s="27">
        <v>0</v>
      </c>
      <c r="EH308" s="36">
        <v>0</v>
      </c>
      <c r="EI308" s="26">
        <v>0</v>
      </c>
      <c r="EJ308" s="26">
        <v>27687.4</v>
      </c>
      <c r="EK308" s="27">
        <v>0</v>
      </c>
      <c r="EL308" s="36" cm="1">
        <f t="array" ref="EL308">+_xlfn.IFS(YEAR($A308)&gt;YEAR(EL$6),0,YEAR(EL$6)=YEAR($A308),13-MONTH($A308),AND(EK308&lt;$L308,YEAR(EL$6)=YEAR($B308)),IF(MONTH($B308)&lt;EK308/$M308,MONTH($B308),EK308/$M308),EK308&lt;$L308,EK308/$M308,YEAR(EL$6)=YEAR($B308),MONTH($B308),AND(YEAR(EL$6)&gt;YEAR($B308),NOT(ISBLANK($B308))),0,YEAR(EL$6)&gt;YEAR($A308),12,EL$6&lt;$A308,0,YEAR(EH$6)=YEAR($B308),0)</f>
        <v>0</v>
      </c>
      <c r="EM308" s="26">
        <f t="shared" si="34"/>
        <v>0</v>
      </c>
      <c r="EN308" s="26">
        <f t="shared" si="35"/>
        <v>27687.4</v>
      </c>
      <c r="EO308" s="27">
        <f t="shared" si="36"/>
        <v>0</v>
      </c>
      <c r="EP308" s="28">
        <f t="shared" si="37"/>
        <v>0</v>
      </c>
      <c r="EQ308" s="34">
        <f t="shared" si="38"/>
        <v>0</v>
      </c>
      <c r="ES308" s="21">
        <f>IFERROR(IF(VLOOKUP(D308,'DIV CHANGE'!A:D,3,FALSE)="", E308, VLOOKUP(D308,'DIV CHANGE'!A:D,3,FALSE)), E308)</f>
        <v>4</v>
      </c>
      <c r="ET308" s="21" t="str">
        <f t="shared" si="39"/>
        <v>SAME</v>
      </c>
      <c r="EU308" s="24">
        <v>43539</v>
      </c>
    </row>
    <row r="309" spans="1:151" ht="12.75">
      <c r="A309" s="29">
        <v>43965</v>
      </c>
      <c r="B309" s="24"/>
      <c r="C309" s="35">
        <v>524</v>
      </c>
      <c r="D309" s="21" t="s">
        <v>623</v>
      </c>
      <c r="E309" s="21">
        <v>2</v>
      </c>
      <c r="F309" s="21" t="s">
        <v>100</v>
      </c>
      <c r="G309" s="21" t="s">
        <v>624</v>
      </c>
      <c r="H309" s="55">
        <v>74168.490000000005</v>
      </c>
      <c r="I309" s="22">
        <v>7</v>
      </c>
      <c r="J309" s="25">
        <v>60000</v>
      </c>
      <c r="K309" s="25">
        <v>0</v>
      </c>
      <c r="L309" s="25">
        <f t="shared" si="32"/>
        <v>2024.0700000000008</v>
      </c>
      <c r="M309" s="37">
        <f t="shared" si="33"/>
        <v>168.67250000000007</v>
      </c>
      <c r="N309" s="36">
        <v>0</v>
      </c>
      <c r="O309" s="26">
        <v>0</v>
      </c>
      <c r="P309" s="26">
        <v>0</v>
      </c>
      <c r="Q309" s="27">
        <v>0</v>
      </c>
      <c r="R309" s="36">
        <v>0</v>
      </c>
      <c r="S309" s="26">
        <v>0</v>
      </c>
      <c r="T309" s="26">
        <v>0</v>
      </c>
      <c r="U309" s="27">
        <v>0</v>
      </c>
      <c r="V309" s="36">
        <v>0</v>
      </c>
      <c r="W309" s="26">
        <v>0</v>
      </c>
      <c r="X309" s="26">
        <v>0</v>
      </c>
      <c r="Y309" s="27">
        <v>0</v>
      </c>
      <c r="Z309" s="36">
        <v>0</v>
      </c>
      <c r="AA309" s="26">
        <v>0</v>
      </c>
      <c r="AB309" s="26">
        <v>0</v>
      </c>
      <c r="AC309" s="27">
        <v>0</v>
      </c>
      <c r="AD309" s="36">
        <v>0</v>
      </c>
      <c r="AE309" s="26">
        <v>0</v>
      </c>
      <c r="AF309" s="26">
        <v>0</v>
      </c>
      <c r="AG309" s="27">
        <v>0</v>
      </c>
      <c r="AH309" s="36">
        <v>0</v>
      </c>
      <c r="AI309" s="26">
        <v>0</v>
      </c>
      <c r="AJ309" s="26">
        <v>0</v>
      </c>
      <c r="AK309" s="27">
        <v>0</v>
      </c>
      <c r="AL309" s="36">
        <v>0</v>
      </c>
      <c r="AM309" s="26">
        <v>0</v>
      </c>
      <c r="AN309" s="26">
        <v>0</v>
      </c>
      <c r="AO309" s="27">
        <v>0</v>
      </c>
      <c r="AP309" s="36">
        <v>0</v>
      </c>
      <c r="AQ309" s="26">
        <v>0</v>
      </c>
      <c r="AR309" s="26">
        <v>0</v>
      </c>
      <c r="AS309" s="27">
        <v>0</v>
      </c>
      <c r="AT309" s="36">
        <v>0</v>
      </c>
      <c r="AU309" s="26">
        <v>0</v>
      </c>
      <c r="AV309" s="26">
        <v>0</v>
      </c>
      <c r="AW309" s="27">
        <v>0</v>
      </c>
      <c r="AX309" s="36">
        <v>0</v>
      </c>
      <c r="AY309" s="26">
        <v>0</v>
      </c>
      <c r="AZ309" s="26">
        <v>0</v>
      </c>
      <c r="BA309" s="27">
        <v>0</v>
      </c>
      <c r="BB309" s="36">
        <v>0</v>
      </c>
      <c r="BC309" s="26">
        <v>0</v>
      </c>
      <c r="BD309" s="26">
        <v>0</v>
      </c>
      <c r="BE309" s="27">
        <v>0</v>
      </c>
      <c r="BF309" s="36">
        <v>0</v>
      </c>
      <c r="BG309" s="26">
        <v>0</v>
      </c>
      <c r="BH309" s="26">
        <v>0</v>
      </c>
      <c r="BI309" s="27">
        <v>0</v>
      </c>
      <c r="BJ309" s="36">
        <v>0</v>
      </c>
      <c r="BK309" s="26">
        <v>0</v>
      </c>
      <c r="BL309" s="26">
        <v>0</v>
      </c>
      <c r="BM309" s="27">
        <v>0</v>
      </c>
      <c r="BN309" s="36">
        <v>0</v>
      </c>
      <c r="BO309" s="26">
        <v>0</v>
      </c>
      <c r="BP309" s="26">
        <v>0</v>
      </c>
      <c r="BQ309" s="27">
        <v>0</v>
      </c>
      <c r="BR309" s="36">
        <v>0</v>
      </c>
      <c r="BS309" s="26">
        <v>0</v>
      </c>
      <c r="BT309" s="26">
        <v>0</v>
      </c>
      <c r="BU309" s="27">
        <v>0</v>
      </c>
      <c r="BV309" s="36">
        <v>0</v>
      </c>
      <c r="BW309" s="26">
        <v>0</v>
      </c>
      <c r="BX309" s="26">
        <v>0</v>
      </c>
      <c r="BY309" s="27">
        <v>0</v>
      </c>
      <c r="BZ309" s="36">
        <v>0</v>
      </c>
      <c r="CA309" s="26">
        <v>0</v>
      </c>
      <c r="CB309" s="26">
        <v>0</v>
      </c>
      <c r="CC309" s="27">
        <v>0</v>
      </c>
      <c r="CD309" s="36">
        <v>0</v>
      </c>
      <c r="CE309" s="26">
        <v>0</v>
      </c>
      <c r="CF309" s="26">
        <v>0</v>
      </c>
      <c r="CG309" s="27">
        <v>0</v>
      </c>
      <c r="CH309" s="36">
        <v>0</v>
      </c>
      <c r="CI309" s="26">
        <v>0</v>
      </c>
      <c r="CJ309" s="26">
        <v>0</v>
      </c>
      <c r="CK309" s="27">
        <v>0</v>
      </c>
      <c r="CL309" s="36">
        <v>0</v>
      </c>
      <c r="CM309" s="26">
        <v>0</v>
      </c>
      <c r="CN309" s="26">
        <v>0</v>
      </c>
      <c r="CO309" s="27">
        <v>0</v>
      </c>
      <c r="CP309" s="36">
        <v>0</v>
      </c>
      <c r="CQ309" s="26">
        <v>0</v>
      </c>
      <c r="CR309" s="26">
        <v>0</v>
      </c>
      <c r="CS309" s="27">
        <v>0</v>
      </c>
      <c r="CT309" s="36">
        <v>0</v>
      </c>
      <c r="CU309" s="26">
        <v>0</v>
      </c>
      <c r="CV309" s="26">
        <v>0</v>
      </c>
      <c r="CW309" s="27">
        <v>0</v>
      </c>
      <c r="CX309" s="36">
        <v>0</v>
      </c>
      <c r="CY309" s="26">
        <v>0</v>
      </c>
      <c r="CZ309" s="26">
        <v>0</v>
      </c>
      <c r="DA309" s="27">
        <v>0</v>
      </c>
      <c r="DB309" s="36">
        <v>0</v>
      </c>
      <c r="DC309" s="26">
        <v>0</v>
      </c>
      <c r="DD309" s="26">
        <v>0</v>
      </c>
      <c r="DE309" s="27">
        <v>0</v>
      </c>
      <c r="DF309" s="36">
        <v>0</v>
      </c>
      <c r="DG309" s="26">
        <v>0</v>
      </c>
      <c r="DH309" s="26">
        <v>0</v>
      </c>
      <c r="DI309" s="27">
        <v>0</v>
      </c>
      <c r="DJ309" s="36">
        <v>0</v>
      </c>
      <c r="DK309" s="26">
        <v>0</v>
      </c>
      <c r="DL309" s="26">
        <v>0</v>
      </c>
      <c r="DM309" s="27">
        <v>0</v>
      </c>
      <c r="DN309" s="36">
        <v>0</v>
      </c>
      <c r="DO309" s="26">
        <v>0</v>
      </c>
      <c r="DP309" s="26">
        <v>0</v>
      </c>
      <c r="DQ309" s="27">
        <v>0</v>
      </c>
      <c r="DR309" s="36">
        <v>8</v>
      </c>
      <c r="DS309" s="26">
        <v>1349.3800000000006</v>
      </c>
      <c r="DT309" s="26">
        <v>1349.3800000000006</v>
      </c>
      <c r="DU309" s="27">
        <v>12819.110000000004</v>
      </c>
      <c r="DV309" s="36">
        <v>12</v>
      </c>
      <c r="DW309" s="26">
        <v>2024.0700000000008</v>
      </c>
      <c r="DX309" s="26">
        <v>3373.4500000000016</v>
      </c>
      <c r="DY309" s="27">
        <v>10795.040000000005</v>
      </c>
      <c r="DZ309" s="36">
        <v>12</v>
      </c>
      <c r="EA309" s="26">
        <v>2024.0700000000008</v>
      </c>
      <c r="EB309" s="26">
        <v>5397.5200000000023</v>
      </c>
      <c r="EC309" s="27">
        <v>8770.970000000003</v>
      </c>
      <c r="ED309" s="36">
        <v>12</v>
      </c>
      <c r="EE309" s="26">
        <v>2024.0700000000008</v>
      </c>
      <c r="EF309" s="26">
        <v>14168.49</v>
      </c>
      <c r="EG309" s="27">
        <v>0</v>
      </c>
      <c r="EH309" s="36">
        <v>0</v>
      </c>
      <c r="EI309" s="26">
        <v>0</v>
      </c>
      <c r="EJ309" s="26">
        <v>14168.49</v>
      </c>
      <c r="EK309" s="27">
        <v>0</v>
      </c>
      <c r="EL309" s="36" cm="1">
        <f t="array" ref="EL309">+_xlfn.IFS(YEAR($A309)&gt;YEAR(EL$6),0,YEAR(EL$6)=YEAR($A309),13-MONTH($A309),AND(EK309&lt;$L309,YEAR(EL$6)=YEAR($B309)),IF(MONTH($B309)&lt;EK309/$M309,MONTH($B309),EK309/$M309),EK309&lt;$L309,EK309/$M309,YEAR(EL$6)=YEAR($B309),MONTH($B309),AND(YEAR(EL$6)&gt;YEAR($B309),NOT(ISBLANK($B309))),0,YEAR(EL$6)&gt;YEAR($A309),12,EL$6&lt;$A309,0,YEAR(EH$6)=YEAR($B309),0)</f>
        <v>0</v>
      </c>
      <c r="EM309" s="26">
        <f t="shared" si="34"/>
        <v>0</v>
      </c>
      <c r="EN309" s="26">
        <f t="shared" si="35"/>
        <v>14168.49</v>
      </c>
      <c r="EO309" s="27">
        <f t="shared" si="36"/>
        <v>0</v>
      </c>
      <c r="EP309" s="28">
        <f t="shared" si="37"/>
        <v>0</v>
      </c>
      <c r="EQ309" s="34">
        <f t="shared" si="38"/>
        <v>0</v>
      </c>
      <c r="ES309" s="21">
        <f>IFERROR(IF(VLOOKUP(D309,'DIV CHANGE'!A:D,3,FALSE)="", E309, VLOOKUP(D309,'DIV CHANGE'!A:D,3,FALSE)), E309)</f>
        <v>2</v>
      </c>
      <c r="ET309" s="21" t="str">
        <f t="shared" si="39"/>
        <v>SAME</v>
      </c>
      <c r="EU309" s="29">
        <v>43965</v>
      </c>
    </row>
    <row r="310" spans="1:151" ht="12.75">
      <c r="A310" s="29">
        <v>44000</v>
      </c>
      <c r="B310" s="24"/>
      <c r="C310" s="35">
        <v>523</v>
      </c>
      <c r="D310" s="21" t="s">
        <v>625</v>
      </c>
      <c r="E310" s="21">
        <v>2</v>
      </c>
      <c r="F310" s="21" t="s">
        <v>100</v>
      </c>
      <c r="G310" s="21" t="s">
        <v>626</v>
      </c>
      <c r="H310" s="55">
        <v>70290</v>
      </c>
      <c r="I310" s="22">
        <v>7</v>
      </c>
      <c r="J310" s="25">
        <v>55000</v>
      </c>
      <c r="K310" s="25">
        <v>0</v>
      </c>
      <c r="L310" s="25">
        <f t="shared" si="32"/>
        <v>2184.2857142857142</v>
      </c>
      <c r="M310" s="37">
        <f t="shared" si="33"/>
        <v>182.02380952380952</v>
      </c>
      <c r="N310" s="36">
        <v>0</v>
      </c>
      <c r="O310" s="26">
        <v>0</v>
      </c>
      <c r="P310" s="26">
        <v>0</v>
      </c>
      <c r="Q310" s="27">
        <v>0</v>
      </c>
      <c r="R310" s="36">
        <v>0</v>
      </c>
      <c r="S310" s="26">
        <v>0</v>
      </c>
      <c r="T310" s="26">
        <v>0</v>
      </c>
      <c r="U310" s="27">
        <v>0</v>
      </c>
      <c r="V310" s="36">
        <v>0</v>
      </c>
      <c r="W310" s="26">
        <v>0</v>
      </c>
      <c r="X310" s="26">
        <v>0</v>
      </c>
      <c r="Y310" s="27">
        <v>0</v>
      </c>
      <c r="Z310" s="36">
        <v>0</v>
      </c>
      <c r="AA310" s="26">
        <v>0</v>
      </c>
      <c r="AB310" s="26">
        <v>0</v>
      </c>
      <c r="AC310" s="27">
        <v>0</v>
      </c>
      <c r="AD310" s="36">
        <v>0</v>
      </c>
      <c r="AE310" s="26">
        <v>0</v>
      </c>
      <c r="AF310" s="26">
        <v>0</v>
      </c>
      <c r="AG310" s="27">
        <v>0</v>
      </c>
      <c r="AH310" s="36">
        <v>0</v>
      </c>
      <c r="AI310" s="26">
        <v>0</v>
      </c>
      <c r="AJ310" s="26">
        <v>0</v>
      </c>
      <c r="AK310" s="27">
        <v>0</v>
      </c>
      <c r="AL310" s="36">
        <v>0</v>
      </c>
      <c r="AM310" s="26">
        <v>0</v>
      </c>
      <c r="AN310" s="26">
        <v>0</v>
      </c>
      <c r="AO310" s="27">
        <v>0</v>
      </c>
      <c r="AP310" s="36">
        <v>0</v>
      </c>
      <c r="AQ310" s="26">
        <v>0</v>
      </c>
      <c r="AR310" s="26">
        <v>0</v>
      </c>
      <c r="AS310" s="27">
        <v>0</v>
      </c>
      <c r="AT310" s="36">
        <v>0</v>
      </c>
      <c r="AU310" s="26">
        <v>0</v>
      </c>
      <c r="AV310" s="26">
        <v>0</v>
      </c>
      <c r="AW310" s="27">
        <v>0</v>
      </c>
      <c r="AX310" s="36">
        <v>0</v>
      </c>
      <c r="AY310" s="26">
        <v>0</v>
      </c>
      <c r="AZ310" s="26">
        <v>0</v>
      </c>
      <c r="BA310" s="27">
        <v>0</v>
      </c>
      <c r="BB310" s="36">
        <v>0</v>
      </c>
      <c r="BC310" s="26">
        <v>0</v>
      </c>
      <c r="BD310" s="26">
        <v>0</v>
      </c>
      <c r="BE310" s="27">
        <v>0</v>
      </c>
      <c r="BF310" s="36">
        <v>0</v>
      </c>
      <c r="BG310" s="26">
        <v>0</v>
      </c>
      <c r="BH310" s="26">
        <v>0</v>
      </c>
      <c r="BI310" s="27">
        <v>0</v>
      </c>
      <c r="BJ310" s="36">
        <v>0</v>
      </c>
      <c r="BK310" s="26">
        <v>0</v>
      </c>
      <c r="BL310" s="26">
        <v>0</v>
      </c>
      <c r="BM310" s="27">
        <v>0</v>
      </c>
      <c r="BN310" s="36">
        <v>0</v>
      </c>
      <c r="BO310" s="26">
        <v>0</v>
      </c>
      <c r="BP310" s="26">
        <v>0</v>
      </c>
      <c r="BQ310" s="27">
        <v>0</v>
      </c>
      <c r="BR310" s="36">
        <v>0</v>
      </c>
      <c r="BS310" s="26">
        <v>0</v>
      </c>
      <c r="BT310" s="26">
        <v>0</v>
      </c>
      <c r="BU310" s="27">
        <v>0</v>
      </c>
      <c r="BV310" s="36">
        <v>0</v>
      </c>
      <c r="BW310" s="26">
        <v>0</v>
      </c>
      <c r="BX310" s="26">
        <v>0</v>
      </c>
      <c r="BY310" s="27">
        <v>0</v>
      </c>
      <c r="BZ310" s="36">
        <v>0</v>
      </c>
      <c r="CA310" s="26">
        <v>0</v>
      </c>
      <c r="CB310" s="26">
        <v>0</v>
      </c>
      <c r="CC310" s="27">
        <v>0</v>
      </c>
      <c r="CD310" s="36">
        <v>0</v>
      </c>
      <c r="CE310" s="26">
        <v>0</v>
      </c>
      <c r="CF310" s="26">
        <v>0</v>
      </c>
      <c r="CG310" s="27">
        <v>0</v>
      </c>
      <c r="CH310" s="36">
        <v>0</v>
      </c>
      <c r="CI310" s="26">
        <v>0</v>
      </c>
      <c r="CJ310" s="26">
        <v>0</v>
      </c>
      <c r="CK310" s="27">
        <v>0</v>
      </c>
      <c r="CL310" s="36">
        <v>0</v>
      </c>
      <c r="CM310" s="26">
        <v>0</v>
      </c>
      <c r="CN310" s="26">
        <v>0</v>
      </c>
      <c r="CO310" s="27">
        <v>0</v>
      </c>
      <c r="CP310" s="36">
        <v>0</v>
      </c>
      <c r="CQ310" s="26">
        <v>0</v>
      </c>
      <c r="CR310" s="26">
        <v>0</v>
      </c>
      <c r="CS310" s="27">
        <v>0</v>
      </c>
      <c r="CT310" s="36">
        <v>0</v>
      </c>
      <c r="CU310" s="26">
        <v>0</v>
      </c>
      <c r="CV310" s="26">
        <v>0</v>
      </c>
      <c r="CW310" s="27">
        <v>0</v>
      </c>
      <c r="CX310" s="36">
        <v>0</v>
      </c>
      <c r="CY310" s="26">
        <v>0</v>
      </c>
      <c r="CZ310" s="26">
        <v>0</v>
      </c>
      <c r="DA310" s="27">
        <v>0</v>
      </c>
      <c r="DB310" s="36">
        <v>0</v>
      </c>
      <c r="DC310" s="26">
        <v>0</v>
      </c>
      <c r="DD310" s="26">
        <v>0</v>
      </c>
      <c r="DE310" s="27">
        <v>0</v>
      </c>
      <c r="DF310" s="36">
        <v>0</v>
      </c>
      <c r="DG310" s="26">
        <v>0</v>
      </c>
      <c r="DH310" s="26">
        <v>0</v>
      </c>
      <c r="DI310" s="27">
        <v>0</v>
      </c>
      <c r="DJ310" s="36">
        <v>0</v>
      </c>
      <c r="DK310" s="26">
        <v>0</v>
      </c>
      <c r="DL310" s="26">
        <v>0</v>
      </c>
      <c r="DM310" s="27">
        <v>0</v>
      </c>
      <c r="DN310" s="36">
        <v>0</v>
      </c>
      <c r="DO310" s="26">
        <v>0</v>
      </c>
      <c r="DP310" s="26">
        <v>0</v>
      </c>
      <c r="DQ310" s="27">
        <v>0</v>
      </c>
      <c r="DR310" s="36">
        <v>7</v>
      </c>
      <c r="DS310" s="26">
        <v>1274.1666666666665</v>
      </c>
      <c r="DT310" s="26">
        <v>1274.1666666666665</v>
      </c>
      <c r="DU310" s="27">
        <v>14015.833333333334</v>
      </c>
      <c r="DV310" s="36">
        <v>12</v>
      </c>
      <c r="DW310" s="26">
        <v>2184.2857142857142</v>
      </c>
      <c r="DX310" s="26">
        <v>3458.4523809523807</v>
      </c>
      <c r="DY310" s="27">
        <v>11831.547619047618</v>
      </c>
      <c r="DZ310" s="36">
        <v>12</v>
      </c>
      <c r="EA310" s="26">
        <v>2184.2857142857142</v>
      </c>
      <c r="EB310" s="26">
        <v>5642.7380952380954</v>
      </c>
      <c r="EC310" s="27">
        <v>9647.2619047619046</v>
      </c>
      <c r="ED310" s="36">
        <v>12</v>
      </c>
      <c r="EE310" s="26">
        <v>2184.2857142857142</v>
      </c>
      <c r="EF310" s="26">
        <v>15290</v>
      </c>
      <c r="EG310" s="27">
        <v>0</v>
      </c>
      <c r="EH310" s="36">
        <v>0</v>
      </c>
      <c r="EI310" s="26">
        <v>0</v>
      </c>
      <c r="EJ310" s="26">
        <v>15290</v>
      </c>
      <c r="EK310" s="27">
        <v>0</v>
      </c>
      <c r="EL310" s="36" cm="1">
        <f t="array" ref="EL310">+_xlfn.IFS(YEAR($A310)&gt;YEAR(EL$6),0,YEAR(EL$6)=YEAR($A310),13-MONTH($A310),AND(EK310&lt;$L310,YEAR(EL$6)=YEAR($B310)),IF(MONTH($B310)&lt;EK310/$M310,MONTH($B310),EK310/$M310),EK310&lt;$L310,EK310/$M310,YEAR(EL$6)=YEAR($B310),MONTH($B310),AND(YEAR(EL$6)&gt;YEAR($B310),NOT(ISBLANK($B310))),0,YEAR(EL$6)&gt;YEAR($A310),12,EL$6&lt;$A310,0,YEAR(EH$6)=YEAR($B310),0)</f>
        <v>0</v>
      </c>
      <c r="EM310" s="26">
        <f t="shared" si="34"/>
        <v>0</v>
      </c>
      <c r="EN310" s="26">
        <f t="shared" si="35"/>
        <v>15290</v>
      </c>
      <c r="EO310" s="27">
        <f t="shared" si="36"/>
        <v>0</v>
      </c>
      <c r="EP310" s="28">
        <f t="shared" si="37"/>
        <v>0</v>
      </c>
      <c r="EQ310" s="34">
        <f t="shared" si="38"/>
        <v>0</v>
      </c>
      <c r="ES310" s="21">
        <f>IFERROR(IF(VLOOKUP(D310,'DIV CHANGE'!A:D,3,FALSE)="", E310, VLOOKUP(D310,'DIV CHANGE'!A:D,3,FALSE)), E310)</f>
        <v>2</v>
      </c>
      <c r="ET310" s="21" t="str">
        <f t="shared" si="39"/>
        <v>SAME</v>
      </c>
      <c r="EU310" s="29">
        <v>44000</v>
      </c>
    </row>
    <row r="311" spans="1:151" ht="12.75">
      <c r="A311" s="29">
        <v>44000</v>
      </c>
      <c r="B311" s="24"/>
      <c r="C311" s="35">
        <v>522</v>
      </c>
      <c r="D311" s="21" t="s">
        <v>627</v>
      </c>
      <c r="E311" s="21">
        <v>3</v>
      </c>
      <c r="F311" s="21" t="s">
        <v>100</v>
      </c>
      <c r="G311" s="21" t="s">
        <v>628</v>
      </c>
      <c r="H311" s="55">
        <v>103271.03</v>
      </c>
      <c r="I311" s="22">
        <v>10</v>
      </c>
      <c r="J311" s="25">
        <v>90000</v>
      </c>
      <c r="K311" s="25">
        <v>0</v>
      </c>
      <c r="L311" s="25">
        <f t="shared" si="32"/>
        <v>1327.1029999999998</v>
      </c>
      <c r="M311" s="37">
        <f t="shared" si="33"/>
        <v>110.59191666666665</v>
      </c>
      <c r="N311" s="36">
        <v>0</v>
      </c>
      <c r="O311" s="26">
        <v>0</v>
      </c>
      <c r="P311" s="26">
        <v>0</v>
      </c>
      <c r="Q311" s="27">
        <v>0</v>
      </c>
      <c r="R311" s="36">
        <v>0</v>
      </c>
      <c r="S311" s="26">
        <v>0</v>
      </c>
      <c r="T311" s="26">
        <v>0</v>
      </c>
      <c r="U311" s="27">
        <v>0</v>
      </c>
      <c r="V311" s="36">
        <v>0</v>
      </c>
      <c r="W311" s="26">
        <v>0</v>
      </c>
      <c r="X311" s="26">
        <v>0</v>
      </c>
      <c r="Y311" s="27">
        <v>0</v>
      </c>
      <c r="Z311" s="36">
        <v>0</v>
      </c>
      <c r="AA311" s="26">
        <v>0</v>
      </c>
      <c r="AB311" s="26">
        <v>0</v>
      </c>
      <c r="AC311" s="27">
        <v>0</v>
      </c>
      <c r="AD311" s="36">
        <v>0</v>
      </c>
      <c r="AE311" s="26">
        <v>0</v>
      </c>
      <c r="AF311" s="26">
        <v>0</v>
      </c>
      <c r="AG311" s="27">
        <v>0</v>
      </c>
      <c r="AH311" s="36">
        <v>0</v>
      </c>
      <c r="AI311" s="26">
        <v>0</v>
      </c>
      <c r="AJ311" s="26">
        <v>0</v>
      </c>
      <c r="AK311" s="27">
        <v>0</v>
      </c>
      <c r="AL311" s="36">
        <v>0</v>
      </c>
      <c r="AM311" s="26">
        <v>0</v>
      </c>
      <c r="AN311" s="26">
        <v>0</v>
      </c>
      <c r="AO311" s="27">
        <v>0</v>
      </c>
      <c r="AP311" s="36">
        <v>0</v>
      </c>
      <c r="AQ311" s="26">
        <v>0</v>
      </c>
      <c r="AR311" s="26">
        <v>0</v>
      </c>
      <c r="AS311" s="27">
        <v>0</v>
      </c>
      <c r="AT311" s="36">
        <v>0</v>
      </c>
      <c r="AU311" s="26">
        <v>0</v>
      </c>
      <c r="AV311" s="26">
        <v>0</v>
      </c>
      <c r="AW311" s="27">
        <v>0</v>
      </c>
      <c r="AX311" s="36">
        <v>0</v>
      </c>
      <c r="AY311" s="26">
        <v>0</v>
      </c>
      <c r="AZ311" s="26">
        <v>0</v>
      </c>
      <c r="BA311" s="27">
        <v>0</v>
      </c>
      <c r="BB311" s="36">
        <v>0</v>
      </c>
      <c r="BC311" s="26">
        <v>0</v>
      </c>
      <c r="BD311" s="26">
        <v>0</v>
      </c>
      <c r="BE311" s="27">
        <v>0</v>
      </c>
      <c r="BF311" s="36">
        <v>0</v>
      </c>
      <c r="BG311" s="26">
        <v>0</v>
      </c>
      <c r="BH311" s="26">
        <v>0</v>
      </c>
      <c r="BI311" s="27">
        <v>0</v>
      </c>
      <c r="BJ311" s="36">
        <v>0</v>
      </c>
      <c r="BK311" s="26">
        <v>0</v>
      </c>
      <c r="BL311" s="26">
        <v>0</v>
      </c>
      <c r="BM311" s="27">
        <v>0</v>
      </c>
      <c r="BN311" s="36">
        <v>0</v>
      </c>
      <c r="BO311" s="26">
        <v>0</v>
      </c>
      <c r="BP311" s="26">
        <v>0</v>
      </c>
      <c r="BQ311" s="27">
        <v>0</v>
      </c>
      <c r="BR311" s="36">
        <v>0</v>
      </c>
      <c r="BS311" s="26">
        <v>0</v>
      </c>
      <c r="BT311" s="26">
        <v>0</v>
      </c>
      <c r="BU311" s="27">
        <v>0</v>
      </c>
      <c r="BV311" s="36">
        <v>0</v>
      </c>
      <c r="BW311" s="26">
        <v>0</v>
      </c>
      <c r="BX311" s="26">
        <v>0</v>
      </c>
      <c r="BY311" s="27">
        <v>0</v>
      </c>
      <c r="BZ311" s="36">
        <v>0</v>
      </c>
      <c r="CA311" s="26">
        <v>0</v>
      </c>
      <c r="CB311" s="26">
        <v>0</v>
      </c>
      <c r="CC311" s="27">
        <v>0</v>
      </c>
      <c r="CD311" s="36">
        <v>0</v>
      </c>
      <c r="CE311" s="26">
        <v>0</v>
      </c>
      <c r="CF311" s="26">
        <v>0</v>
      </c>
      <c r="CG311" s="27">
        <v>0</v>
      </c>
      <c r="CH311" s="36">
        <v>0</v>
      </c>
      <c r="CI311" s="26">
        <v>0</v>
      </c>
      <c r="CJ311" s="26">
        <v>0</v>
      </c>
      <c r="CK311" s="27">
        <v>0</v>
      </c>
      <c r="CL311" s="36">
        <v>0</v>
      </c>
      <c r="CM311" s="26">
        <v>0</v>
      </c>
      <c r="CN311" s="26">
        <v>0</v>
      </c>
      <c r="CO311" s="27">
        <v>0</v>
      </c>
      <c r="CP311" s="36">
        <v>0</v>
      </c>
      <c r="CQ311" s="26">
        <v>0</v>
      </c>
      <c r="CR311" s="26">
        <v>0</v>
      </c>
      <c r="CS311" s="27">
        <v>0</v>
      </c>
      <c r="CT311" s="36">
        <v>0</v>
      </c>
      <c r="CU311" s="26">
        <v>0</v>
      </c>
      <c r="CV311" s="26">
        <v>0</v>
      </c>
      <c r="CW311" s="27">
        <v>0</v>
      </c>
      <c r="CX311" s="36">
        <v>0</v>
      </c>
      <c r="CY311" s="26">
        <v>0</v>
      </c>
      <c r="CZ311" s="26">
        <v>0</v>
      </c>
      <c r="DA311" s="27">
        <v>0</v>
      </c>
      <c r="DB311" s="36">
        <v>0</v>
      </c>
      <c r="DC311" s="26">
        <v>0</v>
      </c>
      <c r="DD311" s="26">
        <v>0</v>
      </c>
      <c r="DE311" s="27">
        <v>0</v>
      </c>
      <c r="DF311" s="36">
        <v>0</v>
      </c>
      <c r="DG311" s="26">
        <v>0</v>
      </c>
      <c r="DH311" s="26">
        <v>0</v>
      </c>
      <c r="DI311" s="27">
        <v>0</v>
      </c>
      <c r="DJ311" s="36">
        <v>0</v>
      </c>
      <c r="DK311" s="26">
        <v>0</v>
      </c>
      <c r="DL311" s="26">
        <v>0</v>
      </c>
      <c r="DM311" s="27">
        <v>0</v>
      </c>
      <c r="DN311" s="36">
        <v>0</v>
      </c>
      <c r="DO311" s="26">
        <v>0</v>
      </c>
      <c r="DP311" s="26">
        <v>0</v>
      </c>
      <c r="DQ311" s="27">
        <v>0</v>
      </c>
      <c r="DR311" s="36">
        <v>7</v>
      </c>
      <c r="DS311" s="26">
        <v>774.14341666666655</v>
      </c>
      <c r="DT311" s="26">
        <v>774.14341666666655</v>
      </c>
      <c r="DU311" s="27">
        <v>12496.886583333333</v>
      </c>
      <c r="DV311" s="36">
        <v>12</v>
      </c>
      <c r="DW311" s="26">
        <v>1327.1029999999998</v>
      </c>
      <c r="DX311" s="26">
        <v>2101.2464166666664</v>
      </c>
      <c r="DY311" s="27">
        <v>11169.783583333332</v>
      </c>
      <c r="DZ311" s="36">
        <v>12</v>
      </c>
      <c r="EA311" s="26">
        <v>1327.1029999999998</v>
      </c>
      <c r="EB311" s="26">
        <v>3428.349416666666</v>
      </c>
      <c r="EC311" s="27">
        <v>9842.6805833333328</v>
      </c>
      <c r="ED311" s="36">
        <v>12</v>
      </c>
      <c r="EE311" s="26">
        <v>1327.1029999999998</v>
      </c>
      <c r="EF311" s="26">
        <v>13271.03</v>
      </c>
      <c r="EG311" s="27">
        <v>0</v>
      </c>
      <c r="EH311" s="36">
        <v>0</v>
      </c>
      <c r="EI311" s="26">
        <v>0</v>
      </c>
      <c r="EJ311" s="26">
        <v>13271.03</v>
      </c>
      <c r="EK311" s="27">
        <v>0</v>
      </c>
      <c r="EL311" s="36" cm="1">
        <f t="array" ref="EL311">+_xlfn.IFS(YEAR($A311)&gt;YEAR(EL$6),0,YEAR(EL$6)=YEAR($A311),13-MONTH($A311),AND(EK311&lt;$L311,YEAR(EL$6)=YEAR($B311)),IF(MONTH($B311)&lt;EK311/$M311,MONTH($B311),EK311/$M311),EK311&lt;$L311,EK311/$M311,YEAR(EL$6)=YEAR($B311),MONTH($B311),AND(YEAR(EL$6)&gt;YEAR($B311),NOT(ISBLANK($B311))),0,YEAR(EL$6)&gt;YEAR($A311),12,EL$6&lt;$A311,0,YEAR(EH$6)=YEAR($B311),0)</f>
        <v>0</v>
      </c>
      <c r="EM311" s="26">
        <f t="shared" si="34"/>
        <v>0</v>
      </c>
      <c r="EN311" s="26">
        <f t="shared" si="35"/>
        <v>13271.03</v>
      </c>
      <c r="EO311" s="27">
        <f t="shared" si="36"/>
        <v>0</v>
      </c>
      <c r="EP311" s="28">
        <f t="shared" si="37"/>
        <v>0</v>
      </c>
      <c r="EQ311" s="34">
        <f t="shared" si="38"/>
        <v>0</v>
      </c>
      <c r="ES311" s="21">
        <f>IFERROR(IF(VLOOKUP(D311,'DIV CHANGE'!A:D,3,FALSE)="", E311, VLOOKUP(D311,'DIV CHANGE'!A:D,3,FALSE)), E311)</f>
        <v>3</v>
      </c>
      <c r="ET311" s="21" t="str">
        <f t="shared" si="39"/>
        <v>SAME</v>
      </c>
      <c r="EU311" s="29">
        <v>44000</v>
      </c>
    </row>
    <row r="312" spans="1:151" ht="12.75">
      <c r="A312" s="29">
        <v>44105</v>
      </c>
      <c r="B312" s="24"/>
      <c r="C312" s="35">
        <v>532</v>
      </c>
      <c r="D312" s="21" t="s">
        <v>629</v>
      </c>
      <c r="E312" s="21">
        <v>4</v>
      </c>
      <c r="F312" s="21" t="s">
        <v>100</v>
      </c>
      <c r="G312" s="21" t="s">
        <v>630</v>
      </c>
      <c r="H312" s="55">
        <v>94683.930000000008</v>
      </c>
      <c r="I312" s="22">
        <v>10</v>
      </c>
      <c r="J312" s="25">
        <v>80000</v>
      </c>
      <c r="K312" s="25">
        <v>0</v>
      </c>
      <c r="L312" s="25">
        <f t="shared" si="32"/>
        <v>1468.3930000000007</v>
      </c>
      <c r="M312" s="37">
        <f t="shared" si="33"/>
        <v>122.36608333333339</v>
      </c>
      <c r="N312" s="36">
        <v>0</v>
      </c>
      <c r="O312" s="26">
        <v>0</v>
      </c>
      <c r="P312" s="26">
        <v>0</v>
      </c>
      <c r="Q312" s="27">
        <v>0</v>
      </c>
      <c r="R312" s="36">
        <v>0</v>
      </c>
      <c r="S312" s="26">
        <v>0</v>
      </c>
      <c r="T312" s="26">
        <v>0</v>
      </c>
      <c r="U312" s="27">
        <v>0</v>
      </c>
      <c r="V312" s="36">
        <v>0</v>
      </c>
      <c r="W312" s="26">
        <v>0</v>
      </c>
      <c r="X312" s="26">
        <v>0</v>
      </c>
      <c r="Y312" s="27">
        <v>0</v>
      </c>
      <c r="Z312" s="36">
        <v>0</v>
      </c>
      <c r="AA312" s="26">
        <v>0</v>
      </c>
      <c r="AB312" s="26">
        <v>0</v>
      </c>
      <c r="AC312" s="27">
        <v>0</v>
      </c>
      <c r="AD312" s="36">
        <v>0</v>
      </c>
      <c r="AE312" s="26">
        <v>0</v>
      </c>
      <c r="AF312" s="26">
        <v>0</v>
      </c>
      <c r="AG312" s="27">
        <v>0</v>
      </c>
      <c r="AH312" s="36">
        <v>0</v>
      </c>
      <c r="AI312" s="26">
        <v>0</v>
      </c>
      <c r="AJ312" s="26">
        <v>0</v>
      </c>
      <c r="AK312" s="27">
        <v>0</v>
      </c>
      <c r="AL312" s="36">
        <v>0</v>
      </c>
      <c r="AM312" s="26">
        <v>0</v>
      </c>
      <c r="AN312" s="26">
        <v>0</v>
      </c>
      <c r="AO312" s="27">
        <v>0</v>
      </c>
      <c r="AP312" s="36">
        <v>0</v>
      </c>
      <c r="AQ312" s="26">
        <v>0</v>
      </c>
      <c r="AR312" s="26">
        <v>0</v>
      </c>
      <c r="AS312" s="27">
        <v>0</v>
      </c>
      <c r="AT312" s="36">
        <v>0</v>
      </c>
      <c r="AU312" s="26">
        <v>0</v>
      </c>
      <c r="AV312" s="26">
        <v>0</v>
      </c>
      <c r="AW312" s="27">
        <v>0</v>
      </c>
      <c r="AX312" s="36">
        <v>0</v>
      </c>
      <c r="AY312" s="26">
        <v>0</v>
      </c>
      <c r="AZ312" s="26">
        <v>0</v>
      </c>
      <c r="BA312" s="27">
        <v>0</v>
      </c>
      <c r="BB312" s="36">
        <v>0</v>
      </c>
      <c r="BC312" s="26">
        <v>0</v>
      </c>
      <c r="BD312" s="26">
        <v>0</v>
      </c>
      <c r="BE312" s="27">
        <v>0</v>
      </c>
      <c r="BF312" s="36">
        <v>0</v>
      </c>
      <c r="BG312" s="26">
        <v>0</v>
      </c>
      <c r="BH312" s="26">
        <v>0</v>
      </c>
      <c r="BI312" s="27">
        <v>0</v>
      </c>
      <c r="BJ312" s="36">
        <v>0</v>
      </c>
      <c r="BK312" s="26">
        <v>0</v>
      </c>
      <c r="BL312" s="26">
        <v>0</v>
      </c>
      <c r="BM312" s="27">
        <v>0</v>
      </c>
      <c r="BN312" s="36">
        <v>0</v>
      </c>
      <c r="BO312" s="26">
        <v>0</v>
      </c>
      <c r="BP312" s="26">
        <v>0</v>
      </c>
      <c r="BQ312" s="27">
        <v>0</v>
      </c>
      <c r="BR312" s="36">
        <v>0</v>
      </c>
      <c r="BS312" s="26">
        <v>0</v>
      </c>
      <c r="BT312" s="26">
        <v>0</v>
      </c>
      <c r="BU312" s="27">
        <v>0</v>
      </c>
      <c r="BV312" s="36">
        <v>0</v>
      </c>
      <c r="BW312" s="26">
        <v>0</v>
      </c>
      <c r="BX312" s="26">
        <v>0</v>
      </c>
      <c r="BY312" s="27">
        <v>0</v>
      </c>
      <c r="BZ312" s="36">
        <v>0</v>
      </c>
      <c r="CA312" s="26">
        <v>0</v>
      </c>
      <c r="CB312" s="26">
        <v>0</v>
      </c>
      <c r="CC312" s="27">
        <v>0</v>
      </c>
      <c r="CD312" s="36">
        <v>0</v>
      </c>
      <c r="CE312" s="26">
        <v>0</v>
      </c>
      <c r="CF312" s="26">
        <v>0</v>
      </c>
      <c r="CG312" s="27">
        <v>0</v>
      </c>
      <c r="CH312" s="36">
        <v>0</v>
      </c>
      <c r="CI312" s="26">
        <v>0</v>
      </c>
      <c r="CJ312" s="26">
        <v>0</v>
      </c>
      <c r="CK312" s="27">
        <v>0</v>
      </c>
      <c r="CL312" s="36">
        <v>0</v>
      </c>
      <c r="CM312" s="26">
        <v>0</v>
      </c>
      <c r="CN312" s="26">
        <v>0</v>
      </c>
      <c r="CO312" s="27">
        <v>0</v>
      </c>
      <c r="CP312" s="36">
        <v>0</v>
      </c>
      <c r="CQ312" s="26">
        <v>0</v>
      </c>
      <c r="CR312" s="26">
        <v>0</v>
      </c>
      <c r="CS312" s="27">
        <v>0</v>
      </c>
      <c r="CT312" s="36">
        <v>0</v>
      </c>
      <c r="CU312" s="26">
        <v>0</v>
      </c>
      <c r="CV312" s="26">
        <v>0</v>
      </c>
      <c r="CW312" s="27">
        <v>0</v>
      </c>
      <c r="CX312" s="36">
        <v>0</v>
      </c>
      <c r="CY312" s="26">
        <v>0</v>
      </c>
      <c r="CZ312" s="26">
        <v>0</v>
      </c>
      <c r="DA312" s="27">
        <v>0</v>
      </c>
      <c r="DB312" s="36">
        <v>0</v>
      </c>
      <c r="DC312" s="26">
        <v>0</v>
      </c>
      <c r="DD312" s="26">
        <v>0</v>
      </c>
      <c r="DE312" s="27">
        <v>0</v>
      </c>
      <c r="DF312" s="36">
        <v>0</v>
      </c>
      <c r="DG312" s="26">
        <v>0</v>
      </c>
      <c r="DH312" s="26">
        <v>0</v>
      </c>
      <c r="DI312" s="27">
        <v>0</v>
      </c>
      <c r="DJ312" s="36">
        <v>0</v>
      </c>
      <c r="DK312" s="26">
        <v>0</v>
      </c>
      <c r="DL312" s="26">
        <v>0</v>
      </c>
      <c r="DM312" s="27">
        <v>0</v>
      </c>
      <c r="DN312" s="36">
        <v>0</v>
      </c>
      <c r="DO312" s="26">
        <v>0</v>
      </c>
      <c r="DP312" s="26">
        <v>0</v>
      </c>
      <c r="DQ312" s="27">
        <v>0</v>
      </c>
      <c r="DR312" s="36">
        <v>3</v>
      </c>
      <c r="DS312" s="26">
        <v>367.09825000000018</v>
      </c>
      <c r="DT312" s="26">
        <v>367.09825000000018</v>
      </c>
      <c r="DU312" s="27">
        <v>14316.831750000007</v>
      </c>
      <c r="DV312" s="36">
        <v>12</v>
      </c>
      <c r="DW312" s="26">
        <v>1468.3930000000007</v>
      </c>
      <c r="DX312" s="26">
        <v>1835.4912500000009</v>
      </c>
      <c r="DY312" s="27">
        <v>12848.438750000007</v>
      </c>
      <c r="DZ312" s="36">
        <v>12</v>
      </c>
      <c r="EA312" s="26">
        <v>1468.3930000000007</v>
      </c>
      <c r="EB312" s="26">
        <v>3303.8842500000019</v>
      </c>
      <c r="EC312" s="27">
        <v>11380.045750000005</v>
      </c>
      <c r="ED312" s="36">
        <v>12</v>
      </c>
      <c r="EE312" s="26">
        <v>1468.3930000000007</v>
      </c>
      <c r="EF312" s="26">
        <v>13022.27</v>
      </c>
      <c r="EG312" s="27">
        <v>1661.6600000000071</v>
      </c>
      <c r="EH312" s="36">
        <v>12</v>
      </c>
      <c r="EI312" s="26">
        <v>1468.3930000000007</v>
      </c>
      <c r="EJ312" s="26">
        <v>14490.663</v>
      </c>
      <c r="EK312" s="27">
        <v>193.27</v>
      </c>
      <c r="EL312" s="36" cm="1">
        <f t="array" ref="EL312">+_xlfn.IFS(YEAR($A312)&gt;YEAR(EL$6),0,YEAR(EL$6)=YEAR($A312),13-MONTH($A312),AND(EK312&lt;$L312,YEAR(EL$6)=YEAR($B312)),IF(MONTH($B312)&lt;EK312/$M312,MONTH($B312),EK312/$M312),EK312&lt;$L312,EK312/$M312,YEAR(EL$6)=YEAR($B312),MONTH($B312),AND(YEAR(EL$6)&gt;YEAR($B312),NOT(ISBLANK($B312))),0,YEAR(EL$6)&gt;YEAR($A312),12,EL$6&lt;$A312,0,YEAR(EH$6)=YEAR($B312),0)</f>
        <v>1.579440926237049</v>
      </c>
      <c r="EM312" s="26">
        <f t="shared" si="34"/>
        <v>193.27</v>
      </c>
      <c r="EN312" s="26">
        <f t="shared" si="35"/>
        <v>14683.933000000001</v>
      </c>
      <c r="EO312" s="27">
        <f t="shared" si="36"/>
        <v>0</v>
      </c>
      <c r="EP312" s="28">
        <f t="shared" si="37"/>
        <v>0</v>
      </c>
      <c r="EQ312" s="34">
        <f t="shared" si="38"/>
        <v>193.27</v>
      </c>
      <c r="ES312" s="21">
        <f>IFERROR(IF(VLOOKUP(D312,'DIV CHANGE'!A:D,3,FALSE)="", E312, VLOOKUP(D312,'DIV CHANGE'!A:D,3,FALSE)), E312)</f>
        <v>4</v>
      </c>
      <c r="ET312" s="21" t="str">
        <f t="shared" si="39"/>
        <v>SAME</v>
      </c>
      <c r="EU312" s="29">
        <v>44105</v>
      </c>
    </row>
    <row r="313" spans="1:151" ht="12.75">
      <c r="A313" s="29">
        <v>44167</v>
      </c>
      <c r="B313" s="24"/>
      <c r="C313" s="35">
        <v>536</v>
      </c>
      <c r="D313" s="21" t="s">
        <v>631</v>
      </c>
      <c r="E313" s="21">
        <v>1</v>
      </c>
      <c r="F313" s="21" t="s">
        <v>100</v>
      </c>
      <c r="G313" s="21" t="s">
        <v>632</v>
      </c>
      <c r="H313" s="55">
        <v>31886</v>
      </c>
      <c r="I313" s="22">
        <v>7</v>
      </c>
      <c r="J313" s="25">
        <v>4800</v>
      </c>
      <c r="K313" s="25">
        <v>0</v>
      </c>
      <c r="L313" s="25">
        <f t="shared" si="32"/>
        <v>3869.4285714285716</v>
      </c>
      <c r="M313" s="37">
        <f t="shared" si="33"/>
        <v>322.45238095238096</v>
      </c>
      <c r="N313" s="36">
        <v>0</v>
      </c>
      <c r="O313" s="26">
        <v>0</v>
      </c>
      <c r="P313" s="26">
        <v>0</v>
      </c>
      <c r="Q313" s="27">
        <v>0</v>
      </c>
      <c r="R313" s="36">
        <v>0</v>
      </c>
      <c r="S313" s="26">
        <v>0</v>
      </c>
      <c r="T313" s="26">
        <v>0</v>
      </c>
      <c r="U313" s="27">
        <v>0</v>
      </c>
      <c r="V313" s="36">
        <v>0</v>
      </c>
      <c r="W313" s="26">
        <v>0</v>
      </c>
      <c r="X313" s="26">
        <v>0</v>
      </c>
      <c r="Y313" s="27">
        <v>0</v>
      </c>
      <c r="Z313" s="36">
        <v>0</v>
      </c>
      <c r="AA313" s="26">
        <v>0</v>
      </c>
      <c r="AB313" s="26">
        <v>0</v>
      </c>
      <c r="AC313" s="27">
        <v>0</v>
      </c>
      <c r="AD313" s="36">
        <v>0</v>
      </c>
      <c r="AE313" s="26">
        <v>0</v>
      </c>
      <c r="AF313" s="26">
        <v>0</v>
      </c>
      <c r="AG313" s="27">
        <v>0</v>
      </c>
      <c r="AH313" s="36">
        <v>0</v>
      </c>
      <c r="AI313" s="26">
        <v>0</v>
      </c>
      <c r="AJ313" s="26">
        <v>0</v>
      </c>
      <c r="AK313" s="27">
        <v>0</v>
      </c>
      <c r="AL313" s="36">
        <v>0</v>
      </c>
      <c r="AM313" s="26">
        <v>0</v>
      </c>
      <c r="AN313" s="26">
        <v>0</v>
      </c>
      <c r="AO313" s="27">
        <v>0</v>
      </c>
      <c r="AP313" s="36">
        <v>0</v>
      </c>
      <c r="AQ313" s="26">
        <v>0</v>
      </c>
      <c r="AR313" s="26">
        <v>0</v>
      </c>
      <c r="AS313" s="27">
        <v>0</v>
      </c>
      <c r="AT313" s="36">
        <v>0</v>
      </c>
      <c r="AU313" s="26">
        <v>0</v>
      </c>
      <c r="AV313" s="26">
        <v>0</v>
      </c>
      <c r="AW313" s="27">
        <v>0</v>
      </c>
      <c r="AX313" s="36">
        <v>0</v>
      </c>
      <c r="AY313" s="26">
        <v>0</v>
      </c>
      <c r="AZ313" s="26">
        <v>0</v>
      </c>
      <c r="BA313" s="27">
        <v>0</v>
      </c>
      <c r="BB313" s="36">
        <v>0</v>
      </c>
      <c r="BC313" s="26">
        <v>0</v>
      </c>
      <c r="BD313" s="26">
        <v>0</v>
      </c>
      <c r="BE313" s="27">
        <v>0</v>
      </c>
      <c r="BF313" s="36">
        <v>0</v>
      </c>
      <c r="BG313" s="26">
        <v>0</v>
      </c>
      <c r="BH313" s="26">
        <v>0</v>
      </c>
      <c r="BI313" s="27">
        <v>0</v>
      </c>
      <c r="BJ313" s="36">
        <v>0</v>
      </c>
      <c r="BK313" s="26">
        <v>0</v>
      </c>
      <c r="BL313" s="26">
        <v>0</v>
      </c>
      <c r="BM313" s="27">
        <v>0</v>
      </c>
      <c r="BN313" s="36">
        <v>0</v>
      </c>
      <c r="BO313" s="26">
        <v>0</v>
      </c>
      <c r="BP313" s="26">
        <v>0</v>
      </c>
      <c r="BQ313" s="27">
        <v>0</v>
      </c>
      <c r="BR313" s="36">
        <v>0</v>
      </c>
      <c r="BS313" s="26">
        <v>0</v>
      </c>
      <c r="BT313" s="26">
        <v>0</v>
      </c>
      <c r="BU313" s="27">
        <v>0</v>
      </c>
      <c r="BV313" s="36">
        <v>0</v>
      </c>
      <c r="BW313" s="26">
        <v>0</v>
      </c>
      <c r="BX313" s="26">
        <v>0</v>
      </c>
      <c r="BY313" s="27">
        <v>0</v>
      </c>
      <c r="BZ313" s="36">
        <v>0</v>
      </c>
      <c r="CA313" s="26">
        <v>0</v>
      </c>
      <c r="CB313" s="26">
        <v>0</v>
      </c>
      <c r="CC313" s="27">
        <v>0</v>
      </c>
      <c r="CD313" s="36">
        <v>0</v>
      </c>
      <c r="CE313" s="26">
        <v>0</v>
      </c>
      <c r="CF313" s="26">
        <v>0</v>
      </c>
      <c r="CG313" s="27">
        <v>0</v>
      </c>
      <c r="CH313" s="36">
        <v>0</v>
      </c>
      <c r="CI313" s="26">
        <v>0</v>
      </c>
      <c r="CJ313" s="26">
        <v>0</v>
      </c>
      <c r="CK313" s="27">
        <v>0</v>
      </c>
      <c r="CL313" s="36">
        <v>0</v>
      </c>
      <c r="CM313" s="26">
        <v>0</v>
      </c>
      <c r="CN313" s="26">
        <v>0</v>
      </c>
      <c r="CO313" s="27">
        <v>0</v>
      </c>
      <c r="CP313" s="36">
        <v>0</v>
      </c>
      <c r="CQ313" s="26">
        <v>0</v>
      </c>
      <c r="CR313" s="26">
        <v>0</v>
      </c>
      <c r="CS313" s="27">
        <v>0</v>
      </c>
      <c r="CT313" s="36">
        <v>0</v>
      </c>
      <c r="CU313" s="26">
        <v>0</v>
      </c>
      <c r="CV313" s="26">
        <v>0</v>
      </c>
      <c r="CW313" s="27">
        <v>0</v>
      </c>
      <c r="CX313" s="36">
        <v>0</v>
      </c>
      <c r="CY313" s="26">
        <v>0</v>
      </c>
      <c r="CZ313" s="26">
        <v>0</v>
      </c>
      <c r="DA313" s="27">
        <v>0</v>
      </c>
      <c r="DB313" s="36">
        <v>0</v>
      </c>
      <c r="DC313" s="26">
        <v>0</v>
      </c>
      <c r="DD313" s="26">
        <v>0</v>
      </c>
      <c r="DE313" s="27">
        <v>0</v>
      </c>
      <c r="DF313" s="36">
        <v>0</v>
      </c>
      <c r="DG313" s="26">
        <v>0</v>
      </c>
      <c r="DH313" s="26">
        <v>0</v>
      </c>
      <c r="DI313" s="27">
        <v>0</v>
      </c>
      <c r="DJ313" s="36">
        <v>0</v>
      </c>
      <c r="DK313" s="26">
        <v>0</v>
      </c>
      <c r="DL313" s="26">
        <v>0</v>
      </c>
      <c r="DM313" s="27">
        <v>0</v>
      </c>
      <c r="DN313" s="36">
        <v>0</v>
      </c>
      <c r="DO313" s="26">
        <v>0</v>
      </c>
      <c r="DP313" s="26">
        <v>0</v>
      </c>
      <c r="DQ313" s="27">
        <v>0</v>
      </c>
      <c r="DR313" s="36">
        <v>1</v>
      </c>
      <c r="DS313" s="26">
        <v>322.45238095238096</v>
      </c>
      <c r="DT313" s="26">
        <v>322.45238095238096</v>
      </c>
      <c r="DU313" s="27">
        <v>26763.547619047618</v>
      </c>
      <c r="DV313" s="36">
        <v>12</v>
      </c>
      <c r="DW313" s="26">
        <v>3869.4285714285716</v>
      </c>
      <c r="DX313" s="26">
        <v>4191.8809523809523</v>
      </c>
      <c r="DY313" s="27">
        <v>22894.119047619046</v>
      </c>
      <c r="DZ313" s="36">
        <v>12</v>
      </c>
      <c r="EA313" s="26">
        <v>3869.4285714285716</v>
      </c>
      <c r="EB313" s="26">
        <v>8061.3095238095239</v>
      </c>
      <c r="EC313" s="27">
        <v>19024.690476190477</v>
      </c>
      <c r="ED313" s="36">
        <v>12</v>
      </c>
      <c r="EE313" s="26">
        <v>3869.4285714285716</v>
      </c>
      <c r="EF313" s="26">
        <v>11930.740000000002</v>
      </c>
      <c r="EG313" s="27">
        <v>15155.259999999998</v>
      </c>
      <c r="EH313" s="36">
        <v>12</v>
      </c>
      <c r="EI313" s="26">
        <v>3869.4285714285716</v>
      </c>
      <c r="EJ313" s="26">
        <v>15800.168571428574</v>
      </c>
      <c r="EK313" s="27">
        <v>11285.83</v>
      </c>
      <c r="EL313" s="36" cm="1">
        <f t="array" ref="EL313">+_xlfn.IFS(YEAR($A313)&gt;YEAR(EL$6),0,YEAR(EL$6)=YEAR($A313),13-MONTH($A313),AND(EK313&lt;$L313,YEAR(EL$6)=YEAR($B313)),IF(MONTH($B313)&lt;EK313/$M313,MONTH($B313),EK313/$M313),EK313&lt;$L313,EK313/$M313,YEAR(EL$6)=YEAR($B313),MONTH($B313),AND(YEAR(EL$6)&gt;YEAR($B313),NOT(ISBLANK($B313))),0,YEAR(EL$6)&gt;YEAR($A313),12,EL$6&lt;$A313,0,YEAR(EH$6)=YEAR($B313),0)</f>
        <v>12</v>
      </c>
      <c r="EM313" s="26">
        <f t="shared" si="34"/>
        <v>3869.4285714285716</v>
      </c>
      <c r="EN313" s="26">
        <f t="shared" si="35"/>
        <v>19669.597142857147</v>
      </c>
      <c r="EO313" s="27">
        <f t="shared" si="36"/>
        <v>7416.4</v>
      </c>
      <c r="EP313" s="28">
        <f t="shared" si="37"/>
        <v>22.999985232223288</v>
      </c>
      <c r="EQ313" s="34">
        <f t="shared" si="38"/>
        <v>967.35714285714289</v>
      </c>
      <c r="ES313" s="21">
        <f>IFERROR(IF(VLOOKUP(D313,'DIV CHANGE'!A:D,3,FALSE)="", E313, VLOOKUP(D313,'DIV CHANGE'!A:D,3,FALSE)), E313)</f>
        <v>1</v>
      </c>
      <c r="ET313" s="21" t="str">
        <f t="shared" si="39"/>
        <v>SAME</v>
      </c>
      <c r="EU313" s="29">
        <v>44167</v>
      </c>
    </row>
    <row r="314" spans="1:151" ht="12.75">
      <c r="A314" s="29">
        <v>44225</v>
      </c>
      <c r="B314" s="24"/>
      <c r="C314" s="35">
        <v>599</v>
      </c>
      <c r="D314" s="21" t="s">
        <v>633</v>
      </c>
      <c r="E314" s="21">
        <v>2</v>
      </c>
      <c r="F314" s="21" t="s">
        <v>100</v>
      </c>
      <c r="G314" s="21" t="s">
        <v>634</v>
      </c>
      <c r="H314" s="55">
        <v>94933.75</v>
      </c>
      <c r="I314" s="22">
        <v>10</v>
      </c>
      <c r="J314" s="25">
        <v>60000</v>
      </c>
      <c r="K314" s="25">
        <v>0</v>
      </c>
      <c r="L314" s="25">
        <f t="shared" si="32"/>
        <v>3493.375</v>
      </c>
      <c r="M314" s="37">
        <f t="shared" si="33"/>
        <v>291.11458333333331</v>
      </c>
      <c r="N314" s="36">
        <v>0</v>
      </c>
      <c r="O314" s="26">
        <v>0</v>
      </c>
      <c r="P314" s="26">
        <v>0</v>
      </c>
      <c r="Q314" s="27">
        <v>0</v>
      </c>
      <c r="R314" s="36">
        <v>0</v>
      </c>
      <c r="S314" s="26">
        <v>0</v>
      </c>
      <c r="T314" s="26">
        <v>0</v>
      </c>
      <c r="U314" s="27">
        <v>0</v>
      </c>
      <c r="V314" s="36">
        <v>0</v>
      </c>
      <c r="W314" s="26">
        <v>0</v>
      </c>
      <c r="X314" s="26">
        <v>0</v>
      </c>
      <c r="Y314" s="27">
        <v>0</v>
      </c>
      <c r="Z314" s="36">
        <v>0</v>
      </c>
      <c r="AA314" s="26">
        <v>0</v>
      </c>
      <c r="AB314" s="26">
        <v>0</v>
      </c>
      <c r="AC314" s="27">
        <v>0</v>
      </c>
      <c r="AD314" s="36">
        <v>0</v>
      </c>
      <c r="AE314" s="26">
        <v>0</v>
      </c>
      <c r="AF314" s="26">
        <v>0</v>
      </c>
      <c r="AG314" s="27">
        <v>0</v>
      </c>
      <c r="AH314" s="36">
        <v>0</v>
      </c>
      <c r="AI314" s="26">
        <v>0</v>
      </c>
      <c r="AJ314" s="26">
        <v>0</v>
      </c>
      <c r="AK314" s="27">
        <v>0</v>
      </c>
      <c r="AL314" s="36">
        <v>0</v>
      </c>
      <c r="AM314" s="26">
        <v>0</v>
      </c>
      <c r="AN314" s="26">
        <v>0</v>
      </c>
      <c r="AO314" s="27">
        <v>0</v>
      </c>
      <c r="AP314" s="36">
        <v>0</v>
      </c>
      <c r="AQ314" s="26">
        <v>0</v>
      </c>
      <c r="AR314" s="26">
        <v>0</v>
      </c>
      <c r="AS314" s="27">
        <v>0</v>
      </c>
      <c r="AT314" s="36">
        <v>0</v>
      </c>
      <c r="AU314" s="26">
        <v>0</v>
      </c>
      <c r="AV314" s="26">
        <v>0</v>
      </c>
      <c r="AW314" s="27">
        <v>0</v>
      </c>
      <c r="AX314" s="36">
        <v>0</v>
      </c>
      <c r="AY314" s="26">
        <v>0</v>
      </c>
      <c r="AZ314" s="26">
        <v>0</v>
      </c>
      <c r="BA314" s="27">
        <v>0</v>
      </c>
      <c r="BB314" s="36">
        <v>0</v>
      </c>
      <c r="BC314" s="26">
        <v>0</v>
      </c>
      <c r="BD314" s="26">
        <v>0</v>
      </c>
      <c r="BE314" s="27">
        <v>0</v>
      </c>
      <c r="BF314" s="36">
        <v>0</v>
      </c>
      <c r="BG314" s="26">
        <v>0</v>
      </c>
      <c r="BH314" s="26">
        <v>0</v>
      </c>
      <c r="BI314" s="27">
        <v>0</v>
      </c>
      <c r="BJ314" s="36">
        <v>0</v>
      </c>
      <c r="BK314" s="26">
        <v>0</v>
      </c>
      <c r="BL314" s="26">
        <v>0</v>
      </c>
      <c r="BM314" s="27">
        <v>0</v>
      </c>
      <c r="BN314" s="36">
        <v>0</v>
      </c>
      <c r="BO314" s="26">
        <v>0</v>
      </c>
      <c r="BP314" s="26">
        <v>0</v>
      </c>
      <c r="BQ314" s="27">
        <v>0</v>
      </c>
      <c r="BR314" s="36">
        <v>0</v>
      </c>
      <c r="BS314" s="26">
        <v>0</v>
      </c>
      <c r="BT314" s="26">
        <v>0</v>
      </c>
      <c r="BU314" s="27">
        <v>0</v>
      </c>
      <c r="BV314" s="36">
        <v>0</v>
      </c>
      <c r="BW314" s="26">
        <v>0</v>
      </c>
      <c r="BX314" s="26">
        <v>0</v>
      </c>
      <c r="BY314" s="27">
        <v>0</v>
      </c>
      <c r="BZ314" s="36">
        <v>0</v>
      </c>
      <c r="CA314" s="26">
        <v>0</v>
      </c>
      <c r="CB314" s="26">
        <v>0</v>
      </c>
      <c r="CC314" s="27">
        <v>0</v>
      </c>
      <c r="CD314" s="36">
        <v>0</v>
      </c>
      <c r="CE314" s="26">
        <v>0</v>
      </c>
      <c r="CF314" s="26">
        <v>0</v>
      </c>
      <c r="CG314" s="27">
        <v>0</v>
      </c>
      <c r="CH314" s="36">
        <v>0</v>
      </c>
      <c r="CI314" s="26">
        <v>0</v>
      </c>
      <c r="CJ314" s="26">
        <v>0</v>
      </c>
      <c r="CK314" s="27">
        <v>0</v>
      </c>
      <c r="CL314" s="36">
        <v>0</v>
      </c>
      <c r="CM314" s="26">
        <v>0</v>
      </c>
      <c r="CN314" s="26">
        <v>0</v>
      </c>
      <c r="CO314" s="27">
        <v>0</v>
      </c>
      <c r="CP314" s="36">
        <v>0</v>
      </c>
      <c r="CQ314" s="26">
        <v>0</v>
      </c>
      <c r="CR314" s="26">
        <v>0</v>
      </c>
      <c r="CS314" s="27">
        <v>0</v>
      </c>
      <c r="CT314" s="36">
        <v>0</v>
      </c>
      <c r="CU314" s="26">
        <v>0</v>
      </c>
      <c r="CV314" s="26">
        <v>0</v>
      </c>
      <c r="CW314" s="27">
        <v>0</v>
      </c>
      <c r="CX314" s="36">
        <v>0</v>
      </c>
      <c r="CY314" s="26">
        <v>0</v>
      </c>
      <c r="CZ314" s="26">
        <v>0</v>
      </c>
      <c r="DA314" s="27">
        <v>0</v>
      </c>
      <c r="DB314" s="36">
        <v>0</v>
      </c>
      <c r="DC314" s="26">
        <v>0</v>
      </c>
      <c r="DD314" s="26">
        <v>0</v>
      </c>
      <c r="DE314" s="27">
        <v>0</v>
      </c>
      <c r="DF314" s="36">
        <v>0</v>
      </c>
      <c r="DG314" s="26">
        <v>0</v>
      </c>
      <c r="DH314" s="26">
        <v>0</v>
      </c>
      <c r="DI314" s="27">
        <v>0</v>
      </c>
      <c r="DJ314" s="36">
        <v>0</v>
      </c>
      <c r="DK314" s="26">
        <v>0</v>
      </c>
      <c r="DL314" s="26">
        <v>0</v>
      </c>
      <c r="DM314" s="27">
        <v>0</v>
      </c>
      <c r="DN314" s="36">
        <v>0</v>
      </c>
      <c r="DO314" s="26">
        <v>0</v>
      </c>
      <c r="DP314" s="26">
        <v>0</v>
      </c>
      <c r="DQ314" s="27">
        <v>0</v>
      </c>
      <c r="DR314" s="36">
        <v>0</v>
      </c>
      <c r="DS314" s="26">
        <v>0</v>
      </c>
      <c r="DT314" s="26">
        <v>0</v>
      </c>
      <c r="DU314" s="27">
        <v>0</v>
      </c>
      <c r="DV314" s="36">
        <v>12</v>
      </c>
      <c r="DW314" s="26">
        <v>3493.375</v>
      </c>
      <c r="DX314" s="26">
        <v>3493.375</v>
      </c>
      <c r="DY314" s="27">
        <v>31440.375</v>
      </c>
      <c r="DZ314" s="36">
        <v>12</v>
      </c>
      <c r="EA314" s="26">
        <v>3493.375</v>
      </c>
      <c r="EB314" s="26">
        <v>6986.75</v>
      </c>
      <c r="EC314" s="27">
        <v>27947</v>
      </c>
      <c r="ED314" s="36">
        <v>12</v>
      </c>
      <c r="EE314" s="26">
        <v>3493.375</v>
      </c>
      <c r="EF314" s="26">
        <v>13855.689999999999</v>
      </c>
      <c r="EG314" s="27">
        <v>21078.06</v>
      </c>
      <c r="EH314" s="36">
        <v>12</v>
      </c>
      <c r="EI314" s="26">
        <v>3493.375</v>
      </c>
      <c r="EJ314" s="26">
        <v>17349.064999999999</v>
      </c>
      <c r="EK314" s="27">
        <v>17584.689999999999</v>
      </c>
      <c r="EL314" s="36" cm="1">
        <f t="array" ref="EL314">+_xlfn.IFS(YEAR($A314)&gt;YEAR(EL$6),0,YEAR(EL$6)=YEAR($A314),13-MONTH($A314),AND(EK314&lt;$L314,YEAR(EL$6)=YEAR($B314)),IF(MONTH($B314)&lt;EK314/$M314,MONTH($B314),EK314/$M314),EK314&lt;$L314,EK314/$M314,YEAR(EL$6)=YEAR($B314),MONTH($B314),AND(YEAR(EL$6)&gt;YEAR($B314),NOT(ISBLANK($B314))),0,YEAR(EL$6)&gt;YEAR($A314),12,EL$6&lt;$A314,0,YEAR(EH$6)=YEAR($B314),0)</f>
        <v>12</v>
      </c>
      <c r="EM314" s="26">
        <f t="shared" si="34"/>
        <v>3493.375</v>
      </c>
      <c r="EN314" s="26">
        <f t="shared" si="35"/>
        <v>20842.439999999999</v>
      </c>
      <c r="EO314" s="27">
        <f t="shared" si="36"/>
        <v>14091.31</v>
      </c>
      <c r="EP314" s="28">
        <f t="shared" si="37"/>
        <v>48.404686012809961</v>
      </c>
      <c r="EQ314" s="34">
        <f t="shared" si="38"/>
        <v>873.34375</v>
      </c>
      <c r="ES314" s="21">
        <f>IFERROR(IF(VLOOKUP(D314,'DIV CHANGE'!A:D,3,FALSE)="", E314, VLOOKUP(D314,'DIV CHANGE'!A:D,3,FALSE)), E314)</f>
        <v>2</v>
      </c>
      <c r="ET314" s="21" t="str">
        <f t="shared" si="39"/>
        <v>SAME</v>
      </c>
      <c r="EU314" s="29">
        <v>44225</v>
      </c>
    </row>
    <row r="315" spans="1:151" ht="12.75">
      <c r="A315" s="29">
        <v>44242</v>
      </c>
      <c r="B315" s="24"/>
      <c r="C315" s="35">
        <v>600</v>
      </c>
      <c r="D315" s="21" t="s">
        <v>635</v>
      </c>
      <c r="E315" s="21">
        <v>2</v>
      </c>
      <c r="F315" s="21" t="s">
        <v>100</v>
      </c>
      <c r="G315" s="21" t="s">
        <v>636</v>
      </c>
      <c r="H315" s="55">
        <v>71390.3</v>
      </c>
      <c r="I315" s="22">
        <v>10</v>
      </c>
      <c r="J315" s="25">
        <v>15000</v>
      </c>
      <c r="K315" s="25">
        <v>0</v>
      </c>
      <c r="L315" s="25">
        <f t="shared" si="32"/>
        <v>5639.0300000000007</v>
      </c>
      <c r="M315" s="37">
        <f t="shared" si="33"/>
        <v>469.91916666666674</v>
      </c>
      <c r="N315" s="36">
        <v>0</v>
      </c>
      <c r="O315" s="26">
        <v>0</v>
      </c>
      <c r="P315" s="26">
        <v>0</v>
      </c>
      <c r="Q315" s="27">
        <v>0</v>
      </c>
      <c r="R315" s="36">
        <v>0</v>
      </c>
      <c r="S315" s="26">
        <v>0</v>
      </c>
      <c r="T315" s="26">
        <v>0</v>
      </c>
      <c r="U315" s="27">
        <v>0</v>
      </c>
      <c r="V315" s="36">
        <v>0</v>
      </c>
      <c r="W315" s="26">
        <v>0</v>
      </c>
      <c r="X315" s="26">
        <v>0</v>
      </c>
      <c r="Y315" s="27">
        <v>0</v>
      </c>
      <c r="Z315" s="36">
        <v>0</v>
      </c>
      <c r="AA315" s="26">
        <v>0</v>
      </c>
      <c r="AB315" s="26">
        <v>0</v>
      </c>
      <c r="AC315" s="27">
        <v>0</v>
      </c>
      <c r="AD315" s="36">
        <v>0</v>
      </c>
      <c r="AE315" s="26">
        <v>0</v>
      </c>
      <c r="AF315" s="26">
        <v>0</v>
      </c>
      <c r="AG315" s="27">
        <v>0</v>
      </c>
      <c r="AH315" s="36">
        <v>0</v>
      </c>
      <c r="AI315" s="26">
        <v>0</v>
      </c>
      <c r="AJ315" s="26">
        <v>0</v>
      </c>
      <c r="AK315" s="27">
        <v>0</v>
      </c>
      <c r="AL315" s="36">
        <v>0</v>
      </c>
      <c r="AM315" s="26">
        <v>0</v>
      </c>
      <c r="AN315" s="26">
        <v>0</v>
      </c>
      <c r="AO315" s="27">
        <v>0</v>
      </c>
      <c r="AP315" s="36">
        <v>0</v>
      </c>
      <c r="AQ315" s="26">
        <v>0</v>
      </c>
      <c r="AR315" s="26">
        <v>0</v>
      </c>
      <c r="AS315" s="27">
        <v>0</v>
      </c>
      <c r="AT315" s="36">
        <v>0</v>
      </c>
      <c r="AU315" s="26">
        <v>0</v>
      </c>
      <c r="AV315" s="26">
        <v>0</v>
      </c>
      <c r="AW315" s="27">
        <v>0</v>
      </c>
      <c r="AX315" s="36">
        <v>0</v>
      </c>
      <c r="AY315" s="26">
        <v>0</v>
      </c>
      <c r="AZ315" s="26">
        <v>0</v>
      </c>
      <c r="BA315" s="27">
        <v>0</v>
      </c>
      <c r="BB315" s="36">
        <v>0</v>
      </c>
      <c r="BC315" s="26">
        <v>0</v>
      </c>
      <c r="BD315" s="26">
        <v>0</v>
      </c>
      <c r="BE315" s="27">
        <v>0</v>
      </c>
      <c r="BF315" s="36">
        <v>0</v>
      </c>
      <c r="BG315" s="26">
        <v>0</v>
      </c>
      <c r="BH315" s="26">
        <v>0</v>
      </c>
      <c r="BI315" s="27">
        <v>0</v>
      </c>
      <c r="BJ315" s="36">
        <v>0</v>
      </c>
      <c r="BK315" s="26">
        <v>0</v>
      </c>
      <c r="BL315" s="26">
        <v>0</v>
      </c>
      <c r="BM315" s="27">
        <v>0</v>
      </c>
      <c r="BN315" s="36">
        <v>0</v>
      </c>
      <c r="BO315" s="26">
        <v>0</v>
      </c>
      <c r="BP315" s="26">
        <v>0</v>
      </c>
      <c r="BQ315" s="27">
        <v>0</v>
      </c>
      <c r="BR315" s="36">
        <v>0</v>
      </c>
      <c r="BS315" s="26">
        <v>0</v>
      </c>
      <c r="BT315" s="26">
        <v>0</v>
      </c>
      <c r="BU315" s="27">
        <v>0</v>
      </c>
      <c r="BV315" s="36">
        <v>0</v>
      </c>
      <c r="BW315" s="26">
        <v>0</v>
      </c>
      <c r="BX315" s="26">
        <v>0</v>
      </c>
      <c r="BY315" s="27">
        <v>0</v>
      </c>
      <c r="BZ315" s="36">
        <v>0</v>
      </c>
      <c r="CA315" s="26">
        <v>0</v>
      </c>
      <c r="CB315" s="26">
        <v>0</v>
      </c>
      <c r="CC315" s="27">
        <v>0</v>
      </c>
      <c r="CD315" s="36">
        <v>0</v>
      </c>
      <c r="CE315" s="26">
        <v>0</v>
      </c>
      <c r="CF315" s="26">
        <v>0</v>
      </c>
      <c r="CG315" s="27">
        <v>0</v>
      </c>
      <c r="CH315" s="36">
        <v>0</v>
      </c>
      <c r="CI315" s="26">
        <v>0</v>
      </c>
      <c r="CJ315" s="26">
        <v>0</v>
      </c>
      <c r="CK315" s="27">
        <v>0</v>
      </c>
      <c r="CL315" s="36">
        <v>0</v>
      </c>
      <c r="CM315" s="26">
        <v>0</v>
      </c>
      <c r="CN315" s="26">
        <v>0</v>
      </c>
      <c r="CO315" s="27">
        <v>0</v>
      </c>
      <c r="CP315" s="36">
        <v>0</v>
      </c>
      <c r="CQ315" s="26">
        <v>0</v>
      </c>
      <c r="CR315" s="26">
        <v>0</v>
      </c>
      <c r="CS315" s="27">
        <v>0</v>
      </c>
      <c r="CT315" s="36">
        <v>0</v>
      </c>
      <c r="CU315" s="26">
        <v>0</v>
      </c>
      <c r="CV315" s="26">
        <v>0</v>
      </c>
      <c r="CW315" s="27">
        <v>0</v>
      </c>
      <c r="CX315" s="36">
        <v>0</v>
      </c>
      <c r="CY315" s="26">
        <v>0</v>
      </c>
      <c r="CZ315" s="26">
        <v>0</v>
      </c>
      <c r="DA315" s="27">
        <v>0</v>
      </c>
      <c r="DB315" s="36">
        <v>0</v>
      </c>
      <c r="DC315" s="26">
        <v>0</v>
      </c>
      <c r="DD315" s="26">
        <v>0</v>
      </c>
      <c r="DE315" s="27">
        <v>0</v>
      </c>
      <c r="DF315" s="36">
        <v>0</v>
      </c>
      <c r="DG315" s="26">
        <v>0</v>
      </c>
      <c r="DH315" s="26">
        <v>0</v>
      </c>
      <c r="DI315" s="27">
        <v>0</v>
      </c>
      <c r="DJ315" s="36">
        <v>0</v>
      </c>
      <c r="DK315" s="26">
        <v>0</v>
      </c>
      <c r="DL315" s="26">
        <v>0</v>
      </c>
      <c r="DM315" s="27">
        <v>0</v>
      </c>
      <c r="DN315" s="36">
        <v>0</v>
      </c>
      <c r="DO315" s="26">
        <v>0</v>
      </c>
      <c r="DP315" s="26">
        <v>0</v>
      </c>
      <c r="DQ315" s="27">
        <v>0</v>
      </c>
      <c r="DR315" s="36">
        <v>0</v>
      </c>
      <c r="DS315" s="26">
        <v>0</v>
      </c>
      <c r="DT315" s="26">
        <v>0</v>
      </c>
      <c r="DU315" s="27">
        <v>0</v>
      </c>
      <c r="DV315" s="36">
        <v>11</v>
      </c>
      <c r="DW315" s="26">
        <v>5169.1108333333341</v>
      </c>
      <c r="DX315" s="26">
        <v>5169.1108333333341</v>
      </c>
      <c r="DY315" s="27">
        <v>51221.189166666671</v>
      </c>
      <c r="DZ315" s="36">
        <v>12</v>
      </c>
      <c r="EA315" s="26">
        <v>5639.0300000000007</v>
      </c>
      <c r="EB315" s="26">
        <v>10808.140833333335</v>
      </c>
      <c r="EC315" s="27">
        <v>45582.159166666665</v>
      </c>
      <c r="ED315" s="36">
        <v>12</v>
      </c>
      <c r="EE315" s="26">
        <v>5639.0300000000007</v>
      </c>
      <c r="EF315" s="26">
        <v>16447.169999999998</v>
      </c>
      <c r="EG315" s="27">
        <v>39943.130000000005</v>
      </c>
      <c r="EH315" s="36">
        <v>12</v>
      </c>
      <c r="EI315" s="26">
        <v>5639.0300000000007</v>
      </c>
      <c r="EJ315" s="26">
        <v>22086.199999999997</v>
      </c>
      <c r="EK315" s="27">
        <v>34304.1</v>
      </c>
      <c r="EL315" s="36" cm="1">
        <f t="array" ref="EL315">+_xlfn.IFS(YEAR($A315)&gt;YEAR(EL$6),0,YEAR(EL$6)=YEAR($A315),13-MONTH($A315),AND(EK315&lt;$L315,YEAR(EL$6)=YEAR($B315)),IF(MONTH($B315)&lt;EK315/$M315,MONTH($B315),EK315/$M315),EK315&lt;$L315,EK315/$M315,YEAR(EL$6)=YEAR($B315),MONTH($B315),AND(YEAR(EL$6)&gt;YEAR($B315),NOT(ISBLANK($B315))),0,YEAR(EL$6)&gt;YEAR($A315),12,EL$6&lt;$A315,0,YEAR(EH$6)=YEAR($B315),0)</f>
        <v>12</v>
      </c>
      <c r="EM315" s="26">
        <f t="shared" si="34"/>
        <v>5639.0300000000007</v>
      </c>
      <c r="EN315" s="26">
        <f t="shared" si="35"/>
        <v>27725.229999999996</v>
      </c>
      <c r="EO315" s="27">
        <f t="shared" si="36"/>
        <v>28665.07</v>
      </c>
      <c r="EP315" s="28">
        <f t="shared" si="37"/>
        <v>61.000001773354626</v>
      </c>
      <c r="EQ315" s="34">
        <f t="shared" si="38"/>
        <v>1409.7575000000002</v>
      </c>
      <c r="ES315" s="21">
        <f>IFERROR(IF(VLOOKUP(D315,'DIV CHANGE'!A:D,3,FALSE)="", E315, VLOOKUP(D315,'DIV CHANGE'!A:D,3,FALSE)), E315)</f>
        <v>2</v>
      </c>
      <c r="ET315" s="21" t="str">
        <f t="shared" si="39"/>
        <v>SAME</v>
      </c>
      <c r="EU315" s="29">
        <v>44242</v>
      </c>
    </row>
    <row r="316" spans="1:151" ht="12.75">
      <c r="A316" s="29">
        <v>44242</v>
      </c>
      <c r="B316" s="24"/>
      <c r="C316" s="77">
        <v>601</v>
      </c>
      <c r="D316" s="21" t="s">
        <v>637</v>
      </c>
      <c r="E316" s="21">
        <v>4</v>
      </c>
      <c r="F316" s="21" t="s">
        <v>100</v>
      </c>
      <c r="G316" s="21" t="s">
        <v>638</v>
      </c>
      <c r="H316" s="55">
        <v>58670.3</v>
      </c>
      <c r="I316" s="22">
        <v>7</v>
      </c>
      <c r="J316" s="25">
        <v>30000</v>
      </c>
      <c r="K316" s="25">
        <v>0</v>
      </c>
      <c r="L316" s="25">
        <f t="shared" si="32"/>
        <v>4095.7571428571432</v>
      </c>
      <c r="M316" s="37">
        <f t="shared" si="33"/>
        <v>341.31309523809529</v>
      </c>
      <c r="N316" s="36">
        <v>0</v>
      </c>
      <c r="O316" s="26">
        <v>0</v>
      </c>
      <c r="P316" s="26">
        <v>0</v>
      </c>
      <c r="Q316" s="27">
        <v>0</v>
      </c>
      <c r="R316" s="36">
        <v>0</v>
      </c>
      <c r="S316" s="26">
        <v>0</v>
      </c>
      <c r="T316" s="26">
        <v>0</v>
      </c>
      <c r="U316" s="27">
        <v>0</v>
      </c>
      <c r="V316" s="36">
        <v>0</v>
      </c>
      <c r="W316" s="26">
        <v>0</v>
      </c>
      <c r="X316" s="26">
        <v>0</v>
      </c>
      <c r="Y316" s="27">
        <v>0</v>
      </c>
      <c r="Z316" s="36">
        <v>0</v>
      </c>
      <c r="AA316" s="26">
        <v>0</v>
      </c>
      <c r="AB316" s="26">
        <v>0</v>
      </c>
      <c r="AC316" s="27">
        <v>0</v>
      </c>
      <c r="AD316" s="36">
        <v>0</v>
      </c>
      <c r="AE316" s="26">
        <v>0</v>
      </c>
      <c r="AF316" s="26">
        <v>0</v>
      </c>
      <c r="AG316" s="27">
        <v>0</v>
      </c>
      <c r="AH316" s="36">
        <v>0</v>
      </c>
      <c r="AI316" s="26">
        <v>0</v>
      </c>
      <c r="AJ316" s="26">
        <v>0</v>
      </c>
      <c r="AK316" s="27">
        <v>0</v>
      </c>
      <c r="AL316" s="36">
        <v>0</v>
      </c>
      <c r="AM316" s="26">
        <v>0</v>
      </c>
      <c r="AN316" s="26">
        <v>0</v>
      </c>
      <c r="AO316" s="27">
        <v>0</v>
      </c>
      <c r="AP316" s="36">
        <v>0</v>
      </c>
      <c r="AQ316" s="26">
        <v>0</v>
      </c>
      <c r="AR316" s="26">
        <v>0</v>
      </c>
      <c r="AS316" s="27">
        <v>0</v>
      </c>
      <c r="AT316" s="36">
        <v>0</v>
      </c>
      <c r="AU316" s="26">
        <v>0</v>
      </c>
      <c r="AV316" s="26">
        <v>0</v>
      </c>
      <c r="AW316" s="27">
        <v>0</v>
      </c>
      <c r="AX316" s="36">
        <v>0</v>
      </c>
      <c r="AY316" s="26">
        <v>0</v>
      </c>
      <c r="AZ316" s="26">
        <v>0</v>
      </c>
      <c r="BA316" s="27">
        <v>0</v>
      </c>
      <c r="BB316" s="36">
        <v>0</v>
      </c>
      <c r="BC316" s="26">
        <v>0</v>
      </c>
      <c r="BD316" s="26">
        <v>0</v>
      </c>
      <c r="BE316" s="27">
        <v>0</v>
      </c>
      <c r="BF316" s="36">
        <v>0</v>
      </c>
      <c r="BG316" s="26">
        <v>0</v>
      </c>
      <c r="BH316" s="26">
        <v>0</v>
      </c>
      <c r="BI316" s="27">
        <v>0</v>
      </c>
      <c r="BJ316" s="36">
        <v>0</v>
      </c>
      <c r="BK316" s="26">
        <v>0</v>
      </c>
      <c r="BL316" s="26">
        <v>0</v>
      </c>
      <c r="BM316" s="27">
        <v>0</v>
      </c>
      <c r="BN316" s="36">
        <v>0</v>
      </c>
      <c r="BO316" s="26">
        <v>0</v>
      </c>
      <c r="BP316" s="26">
        <v>0</v>
      </c>
      <c r="BQ316" s="27">
        <v>0</v>
      </c>
      <c r="BR316" s="36">
        <v>0</v>
      </c>
      <c r="BS316" s="26">
        <v>0</v>
      </c>
      <c r="BT316" s="26">
        <v>0</v>
      </c>
      <c r="BU316" s="27">
        <v>0</v>
      </c>
      <c r="BV316" s="36">
        <v>0</v>
      </c>
      <c r="BW316" s="26">
        <v>0</v>
      </c>
      <c r="BX316" s="26">
        <v>0</v>
      </c>
      <c r="BY316" s="27">
        <v>0</v>
      </c>
      <c r="BZ316" s="36">
        <v>0</v>
      </c>
      <c r="CA316" s="26">
        <v>0</v>
      </c>
      <c r="CB316" s="26">
        <v>0</v>
      </c>
      <c r="CC316" s="27">
        <v>0</v>
      </c>
      <c r="CD316" s="36">
        <v>0</v>
      </c>
      <c r="CE316" s="26">
        <v>0</v>
      </c>
      <c r="CF316" s="26">
        <v>0</v>
      </c>
      <c r="CG316" s="27">
        <v>0</v>
      </c>
      <c r="CH316" s="36">
        <v>0</v>
      </c>
      <c r="CI316" s="26">
        <v>0</v>
      </c>
      <c r="CJ316" s="26">
        <v>0</v>
      </c>
      <c r="CK316" s="27">
        <v>0</v>
      </c>
      <c r="CL316" s="36">
        <v>0</v>
      </c>
      <c r="CM316" s="26">
        <v>0</v>
      </c>
      <c r="CN316" s="26">
        <v>0</v>
      </c>
      <c r="CO316" s="27">
        <v>0</v>
      </c>
      <c r="CP316" s="36">
        <v>0</v>
      </c>
      <c r="CQ316" s="26">
        <v>0</v>
      </c>
      <c r="CR316" s="26">
        <v>0</v>
      </c>
      <c r="CS316" s="27">
        <v>0</v>
      </c>
      <c r="CT316" s="36">
        <v>0</v>
      </c>
      <c r="CU316" s="26">
        <v>0</v>
      </c>
      <c r="CV316" s="26">
        <v>0</v>
      </c>
      <c r="CW316" s="27">
        <v>0</v>
      </c>
      <c r="CX316" s="36">
        <v>0</v>
      </c>
      <c r="CY316" s="26">
        <v>0</v>
      </c>
      <c r="CZ316" s="26">
        <v>0</v>
      </c>
      <c r="DA316" s="27">
        <v>0</v>
      </c>
      <c r="DB316" s="36">
        <v>0</v>
      </c>
      <c r="DC316" s="26">
        <v>0</v>
      </c>
      <c r="DD316" s="26">
        <v>0</v>
      </c>
      <c r="DE316" s="27">
        <v>0</v>
      </c>
      <c r="DF316" s="36">
        <v>0</v>
      </c>
      <c r="DG316" s="26">
        <v>0</v>
      </c>
      <c r="DH316" s="26">
        <v>0</v>
      </c>
      <c r="DI316" s="27">
        <v>0</v>
      </c>
      <c r="DJ316" s="36">
        <v>0</v>
      </c>
      <c r="DK316" s="26">
        <v>0</v>
      </c>
      <c r="DL316" s="26">
        <v>0</v>
      </c>
      <c r="DM316" s="27">
        <v>0</v>
      </c>
      <c r="DN316" s="36">
        <v>0</v>
      </c>
      <c r="DO316" s="26">
        <v>0</v>
      </c>
      <c r="DP316" s="26">
        <v>0</v>
      </c>
      <c r="DQ316" s="27">
        <v>0</v>
      </c>
      <c r="DR316" s="36">
        <v>0</v>
      </c>
      <c r="DS316" s="26">
        <v>0</v>
      </c>
      <c r="DT316" s="26">
        <v>0</v>
      </c>
      <c r="DU316" s="27">
        <v>0</v>
      </c>
      <c r="DV316" s="36">
        <v>11</v>
      </c>
      <c r="DW316" s="26">
        <v>3754.444047619048</v>
      </c>
      <c r="DX316" s="26">
        <v>3754.444047619048</v>
      </c>
      <c r="DY316" s="27">
        <v>24915.855952380956</v>
      </c>
      <c r="DZ316" s="36">
        <v>12</v>
      </c>
      <c r="EA316" s="26">
        <v>4095.7571428571437</v>
      </c>
      <c r="EB316" s="26">
        <v>7850.2011904761912</v>
      </c>
      <c r="EC316" s="27">
        <v>20820.098809523814</v>
      </c>
      <c r="ED316" s="36">
        <v>12</v>
      </c>
      <c r="EE316" s="26">
        <v>4095.7571428571437</v>
      </c>
      <c r="EF316" s="26">
        <v>14826.92</v>
      </c>
      <c r="EG316" s="27">
        <v>13843.380000000003</v>
      </c>
      <c r="EH316" s="36">
        <v>12</v>
      </c>
      <c r="EI316" s="26">
        <v>4095.7571428571437</v>
      </c>
      <c r="EJ316" s="26">
        <v>18922.677142857145</v>
      </c>
      <c r="EK316" s="27">
        <v>9747.6200000000008</v>
      </c>
      <c r="EL316" s="36" cm="1">
        <f t="array" ref="EL316">+_xlfn.IFS(YEAR($A316)&gt;YEAR(EL$6),0,YEAR(EL$6)=YEAR($A316),13-MONTH($A316),AND(EK316&lt;$L316,YEAR(EL$6)=YEAR($B316)),IF(MONTH($B316)&lt;EK316/$M316,MONTH($B316),EK316/$M316),EK316&lt;$L316,EK316/$M316,YEAR(EL$6)=YEAR($B316),MONTH($B316),AND(YEAR(EL$6)&gt;YEAR($B316),NOT(ISBLANK($B316))),0,YEAR(EL$6)&gt;YEAR($A316),12,EL$6&lt;$A316,0,YEAR(EH$6)=YEAR($B316),0)</f>
        <v>12</v>
      </c>
      <c r="EM316" s="26">
        <f t="shared" si="34"/>
        <v>4095.7571428571437</v>
      </c>
      <c r="EN316" s="26">
        <f t="shared" si="35"/>
        <v>23018.434285714287</v>
      </c>
      <c r="EO316" s="27">
        <f t="shared" si="36"/>
        <v>5651.87</v>
      </c>
      <c r="EP316" s="28">
        <f t="shared" si="37"/>
        <v>16.559194706717403</v>
      </c>
      <c r="EQ316" s="34">
        <f t="shared" si="38"/>
        <v>1023.9392857142859</v>
      </c>
      <c r="ES316" s="21">
        <f>IFERROR(IF(VLOOKUP(D316,'DIV CHANGE'!A:D,3,FALSE)="", E316, VLOOKUP(D316,'DIV CHANGE'!A:D,3,FALSE)), E316)</f>
        <v>4</v>
      </c>
      <c r="ET316" s="21" t="str">
        <f t="shared" si="39"/>
        <v>SAME</v>
      </c>
      <c r="EU316" s="29">
        <v>44242</v>
      </c>
    </row>
    <row r="317" spans="1:151" ht="12.75">
      <c r="A317" s="29">
        <v>44243</v>
      </c>
      <c r="B317" s="24"/>
      <c r="C317" s="35">
        <v>604</v>
      </c>
      <c r="D317" s="21" t="s">
        <v>639</v>
      </c>
      <c r="E317" s="21">
        <v>2</v>
      </c>
      <c r="F317" s="21" t="s">
        <v>100</v>
      </c>
      <c r="G317" s="21" t="s">
        <v>640</v>
      </c>
      <c r="H317" s="55">
        <v>60000</v>
      </c>
      <c r="I317" s="22">
        <v>7</v>
      </c>
      <c r="J317" s="25">
        <v>30000</v>
      </c>
      <c r="K317" s="25">
        <v>0</v>
      </c>
      <c r="L317" s="25">
        <f t="shared" si="32"/>
        <v>4285.7142857142853</v>
      </c>
      <c r="M317" s="37">
        <f t="shared" si="33"/>
        <v>357.14285714285711</v>
      </c>
      <c r="N317" s="36">
        <v>0</v>
      </c>
      <c r="O317" s="26">
        <v>0</v>
      </c>
      <c r="P317" s="26">
        <v>0</v>
      </c>
      <c r="Q317" s="27">
        <v>0</v>
      </c>
      <c r="R317" s="36">
        <v>0</v>
      </c>
      <c r="S317" s="26">
        <v>0</v>
      </c>
      <c r="T317" s="26">
        <v>0</v>
      </c>
      <c r="U317" s="27">
        <v>0</v>
      </c>
      <c r="V317" s="36">
        <v>0</v>
      </c>
      <c r="W317" s="26">
        <v>0</v>
      </c>
      <c r="X317" s="26">
        <v>0</v>
      </c>
      <c r="Y317" s="27">
        <v>0</v>
      </c>
      <c r="Z317" s="36">
        <v>0</v>
      </c>
      <c r="AA317" s="26">
        <v>0</v>
      </c>
      <c r="AB317" s="26">
        <v>0</v>
      </c>
      <c r="AC317" s="27">
        <v>0</v>
      </c>
      <c r="AD317" s="36">
        <v>0</v>
      </c>
      <c r="AE317" s="26">
        <v>0</v>
      </c>
      <c r="AF317" s="26">
        <v>0</v>
      </c>
      <c r="AG317" s="27">
        <v>0</v>
      </c>
      <c r="AH317" s="36">
        <v>0</v>
      </c>
      <c r="AI317" s="26">
        <v>0</v>
      </c>
      <c r="AJ317" s="26">
        <v>0</v>
      </c>
      <c r="AK317" s="27">
        <v>0</v>
      </c>
      <c r="AL317" s="36">
        <v>0</v>
      </c>
      <c r="AM317" s="26">
        <v>0</v>
      </c>
      <c r="AN317" s="26">
        <v>0</v>
      </c>
      <c r="AO317" s="27">
        <v>0</v>
      </c>
      <c r="AP317" s="36">
        <v>0</v>
      </c>
      <c r="AQ317" s="26">
        <v>0</v>
      </c>
      <c r="AR317" s="26">
        <v>0</v>
      </c>
      <c r="AS317" s="27">
        <v>0</v>
      </c>
      <c r="AT317" s="36">
        <v>0</v>
      </c>
      <c r="AU317" s="26">
        <v>0</v>
      </c>
      <c r="AV317" s="26">
        <v>0</v>
      </c>
      <c r="AW317" s="27">
        <v>0</v>
      </c>
      <c r="AX317" s="36">
        <v>0</v>
      </c>
      <c r="AY317" s="26">
        <v>0</v>
      </c>
      <c r="AZ317" s="26">
        <v>0</v>
      </c>
      <c r="BA317" s="27">
        <v>0</v>
      </c>
      <c r="BB317" s="36">
        <v>0</v>
      </c>
      <c r="BC317" s="26">
        <v>0</v>
      </c>
      <c r="BD317" s="26">
        <v>0</v>
      </c>
      <c r="BE317" s="27">
        <v>0</v>
      </c>
      <c r="BF317" s="36">
        <v>0</v>
      </c>
      <c r="BG317" s="26">
        <v>0</v>
      </c>
      <c r="BH317" s="26">
        <v>0</v>
      </c>
      <c r="BI317" s="27">
        <v>0</v>
      </c>
      <c r="BJ317" s="36">
        <v>0</v>
      </c>
      <c r="BK317" s="26">
        <v>0</v>
      </c>
      <c r="BL317" s="26">
        <v>0</v>
      </c>
      <c r="BM317" s="27">
        <v>0</v>
      </c>
      <c r="BN317" s="36">
        <v>0</v>
      </c>
      <c r="BO317" s="26">
        <v>0</v>
      </c>
      <c r="BP317" s="26">
        <v>0</v>
      </c>
      <c r="BQ317" s="27">
        <v>0</v>
      </c>
      <c r="BR317" s="36">
        <v>0</v>
      </c>
      <c r="BS317" s="26">
        <v>0</v>
      </c>
      <c r="BT317" s="26">
        <v>0</v>
      </c>
      <c r="BU317" s="27">
        <v>0</v>
      </c>
      <c r="BV317" s="36">
        <v>0</v>
      </c>
      <c r="BW317" s="26">
        <v>0</v>
      </c>
      <c r="BX317" s="26">
        <v>0</v>
      </c>
      <c r="BY317" s="27">
        <v>0</v>
      </c>
      <c r="BZ317" s="36">
        <v>0</v>
      </c>
      <c r="CA317" s="26">
        <v>0</v>
      </c>
      <c r="CB317" s="26">
        <v>0</v>
      </c>
      <c r="CC317" s="27">
        <v>0</v>
      </c>
      <c r="CD317" s="36">
        <v>0</v>
      </c>
      <c r="CE317" s="26">
        <v>0</v>
      </c>
      <c r="CF317" s="26">
        <v>0</v>
      </c>
      <c r="CG317" s="27">
        <v>0</v>
      </c>
      <c r="CH317" s="36">
        <v>0</v>
      </c>
      <c r="CI317" s="26">
        <v>0</v>
      </c>
      <c r="CJ317" s="26">
        <v>0</v>
      </c>
      <c r="CK317" s="27">
        <v>0</v>
      </c>
      <c r="CL317" s="36">
        <v>0</v>
      </c>
      <c r="CM317" s="26">
        <v>0</v>
      </c>
      <c r="CN317" s="26">
        <v>0</v>
      </c>
      <c r="CO317" s="27">
        <v>0</v>
      </c>
      <c r="CP317" s="36">
        <v>0</v>
      </c>
      <c r="CQ317" s="26">
        <v>0</v>
      </c>
      <c r="CR317" s="26">
        <v>0</v>
      </c>
      <c r="CS317" s="27">
        <v>0</v>
      </c>
      <c r="CT317" s="36">
        <v>0</v>
      </c>
      <c r="CU317" s="26">
        <v>0</v>
      </c>
      <c r="CV317" s="26">
        <v>0</v>
      </c>
      <c r="CW317" s="27">
        <v>0</v>
      </c>
      <c r="CX317" s="36">
        <v>0</v>
      </c>
      <c r="CY317" s="26">
        <v>0</v>
      </c>
      <c r="CZ317" s="26">
        <v>0</v>
      </c>
      <c r="DA317" s="27">
        <v>0</v>
      </c>
      <c r="DB317" s="36">
        <v>0</v>
      </c>
      <c r="DC317" s="26">
        <v>0</v>
      </c>
      <c r="DD317" s="26">
        <v>0</v>
      </c>
      <c r="DE317" s="27">
        <v>0</v>
      </c>
      <c r="DF317" s="36">
        <v>0</v>
      </c>
      <c r="DG317" s="26">
        <v>0</v>
      </c>
      <c r="DH317" s="26">
        <v>0</v>
      </c>
      <c r="DI317" s="27">
        <v>0</v>
      </c>
      <c r="DJ317" s="36">
        <v>0</v>
      </c>
      <c r="DK317" s="26">
        <v>0</v>
      </c>
      <c r="DL317" s="26">
        <v>0</v>
      </c>
      <c r="DM317" s="27">
        <v>0</v>
      </c>
      <c r="DN317" s="36">
        <v>0</v>
      </c>
      <c r="DO317" s="26">
        <v>0</v>
      </c>
      <c r="DP317" s="26">
        <v>0</v>
      </c>
      <c r="DQ317" s="27">
        <v>0</v>
      </c>
      <c r="DR317" s="36">
        <v>0</v>
      </c>
      <c r="DS317" s="26">
        <v>0</v>
      </c>
      <c r="DT317" s="26">
        <v>0</v>
      </c>
      <c r="DU317" s="27">
        <v>0</v>
      </c>
      <c r="DV317" s="36">
        <v>11</v>
      </c>
      <c r="DW317" s="26">
        <v>3928.5714285714284</v>
      </c>
      <c r="DX317" s="26">
        <v>3928.5714285714284</v>
      </c>
      <c r="DY317" s="27">
        <v>26071.428571428572</v>
      </c>
      <c r="DZ317" s="36">
        <v>12</v>
      </c>
      <c r="EA317" s="26">
        <v>4285.7142857142853</v>
      </c>
      <c r="EB317" s="26">
        <v>8214.2857142857138</v>
      </c>
      <c r="EC317" s="27">
        <v>21785.714285714286</v>
      </c>
      <c r="ED317" s="36">
        <v>12</v>
      </c>
      <c r="EE317" s="26">
        <v>4285.7142857142853</v>
      </c>
      <c r="EF317" s="26">
        <v>14761.900000000001</v>
      </c>
      <c r="EG317" s="27">
        <v>15238.099999999999</v>
      </c>
      <c r="EH317" s="36">
        <v>12</v>
      </c>
      <c r="EI317" s="26">
        <v>4285.7142857142853</v>
      </c>
      <c r="EJ317" s="26">
        <v>19047.614285714288</v>
      </c>
      <c r="EK317" s="27">
        <v>10952.39</v>
      </c>
      <c r="EL317" s="36" cm="1">
        <f t="array" ref="EL317">+_xlfn.IFS(YEAR($A317)&gt;YEAR(EL$6),0,YEAR(EL$6)=YEAR($A317),13-MONTH($A317),AND(EK317&lt;$L317,YEAR(EL$6)=YEAR($B317)),IF(MONTH($B317)&lt;EK317/$M317,MONTH($B317),EK317/$M317),EK317&lt;$L317,EK317/$M317,YEAR(EL$6)=YEAR($B317),MONTH($B317),AND(YEAR(EL$6)&gt;YEAR($B317),NOT(ISBLANK($B317))),0,YEAR(EL$6)&gt;YEAR($A317),12,EL$6&lt;$A317,0,YEAR(EH$6)=YEAR($B317),0)</f>
        <v>12</v>
      </c>
      <c r="EM317" s="26">
        <f t="shared" si="34"/>
        <v>4285.7142857142853</v>
      </c>
      <c r="EN317" s="26">
        <f t="shared" si="35"/>
        <v>23333.328571428574</v>
      </c>
      <c r="EO317" s="27">
        <f t="shared" si="36"/>
        <v>6666.67</v>
      </c>
      <c r="EP317" s="28">
        <f t="shared" si="37"/>
        <v>18.666676000000002</v>
      </c>
      <c r="EQ317" s="34">
        <f t="shared" si="38"/>
        <v>1071.4285714285713</v>
      </c>
      <c r="ES317" s="21">
        <f>IFERROR(IF(VLOOKUP(D317,'DIV CHANGE'!A:D,3,FALSE)="", E317, VLOOKUP(D317,'DIV CHANGE'!A:D,3,FALSE)), E317)</f>
        <v>2</v>
      </c>
      <c r="ET317" s="21" t="str">
        <f t="shared" si="39"/>
        <v>SAME</v>
      </c>
      <c r="EU317" s="29">
        <v>44243</v>
      </c>
    </row>
    <row r="318" spans="1:151" ht="12.75">
      <c r="A318" s="29">
        <v>44259</v>
      </c>
      <c r="B318" s="24"/>
      <c r="C318" s="35">
        <v>592</v>
      </c>
      <c r="D318" s="21" t="s">
        <v>641</v>
      </c>
      <c r="E318" s="21">
        <v>1</v>
      </c>
      <c r="F318" s="21" t="s">
        <v>100</v>
      </c>
      <c r="G318" s="21" t="s">
        <v>642</v>
      </c>
      <c r="H318" s="55">
        <v>285500</v>
      </c>
      <c r="I318" s="22">
        <v>10</v>
      </c>
      <c r="J318" s="25">
        <v>150000</v>
      </c>
      <c r="K318" s="25">
        <v>0</v>
      </c>
      <c r="L318" s="25">
        <f t="shared" si="32"/>
        <v>13550</v>
      </c>
      <c r="M318" s="37">
        <f t="shared" si="33"/>
        <v>1129.1666666666667</v>
      </c>
      <c r="N318" s="36">
        <v>0</v>
      </c>
      <c r="O318" s="26">
        <v>0</v>
      </c>
      <c r="P318" s="26">
        <v>0</v>
      </c>
      <c r="Q318" s="27">
        <v>0</v>
      </c>
      <c r="R318" s="36">
        <v>0</v>
      </c>
      <c r="S318" s="26">
        <v>0</v>
      </c>
      <c r="T318" s="26">
        <v>0</v>
      </c>
      <c r="U318" s="27">
        <v>0</v>
      </c>
      <c r="V318" s="36">
        <v>0</v>
      </c>
      <c r="W318" s="26">
        <v>0</v>
      </c>
      <c r="X318" s="26">
        <v>0</v>
      </c>
      <c r="Y318" s="27">
        <v>0</v>
      </c>
      <c r="Z318" s="36">
        <v>0</v>
      </c>
      <c r="AA318" s="26">
        <v>0</v>
      </c>
      <c r="AB318" s="26">
        <v>0</v>
      </c>
      <c r="AC318" s="27">
        <v>0</v>
      </c>
      <c r="AD318" s="36">
        <v>0</v>
      </c>
      <c r="AE318" s="26">
        <v>0</v>
      </c>
      <c r="AF318" s="26">
        <v>0</v>
      </c>
      <c r="AG318" s="27">
        <v>0</v>
      </c>
      <c r="AH318" s="36">
        <v>0</v>
      </c>
      <c r="AI318" s="26">
        <v>0</v>
      </c>
      <c r="AJ318" s="26">
        <v>0</v>
      </c>
      <c r="AK318" s="27">
        <v>0</v>
      </c>
      <c r="AL318" s="36">
        <v>0</v>
      </c>
      <c r="AM318" s="26">
        <v>0</v>
      </c>
      <c r="AN318" s="26">
        <v>0</v>
      </c>
      <c r="AO318" s="27">
        <v>0</v>
      </c>
      <c r="AP318" s="36">
        <v>0</v>
      </c>
      <c r="AQ318" s="26">
        <v>0</v>
      </c>
      <c r="AR318" s="26">
        <v>0</v>
      </c>
      <c r="AS318" s="27">
        <v>0</v>
      </c>
      <c r="AT318" s="36">
        <v>0</v>
      </c>
      <c r="AU318" s="26">
        <v>0</v>
      </c>
      <c r="AV318" s="26">
        <v>0</v>
      </c>
      <c r="AW318" s="27">
        <v>0</v>
      </c>
      <c r="AX318" s="36">
        <v>0</v>
      </c>
      <c r="AY318" s="26">
        <v>0</v>
      </c>
      <c r="AZ318" s="26">
        <v>0</v>
      </c>
      <c r="BA318" s="27">
        <v>0</v>
      </c>
      <c r="BB318" s="36">
        <v>0</v>
      </c>
      <c r="BC318" s="26">
        <v>0</v>
      </c>
      <c r="BD318" s="26">
        <v>0</v>
      </c>
      <c r="BE318" s="27">
        <v>0</v>
      </c>
      <c r="BF318" s="36">
        <v>0</v>
      </c>
      <c r="BG318" s="26">
        <v>0</v>
      </c>
      <c r="BH318" s="26">
        <v>0</v>
      </c>
      <c r="BI318" s="27">
        <v>0</v>
      </c>
      <c r="BJ318" s="36">
        <v>0</v>
      </c>
      <c r="BK318" s="26">
        <v>0</v>
      </c>
      <c r="BL318" s="26">
        <v>0</v>
      </c>
      <c r="BM318" s="27">
        <v>0</v>
      </c>
      <c r="BN318" s="36">
        <v>0</v>
      </c>
      <c r="BO318" s="26">
        <v>0</v>
      </c>
      <c r="BP318" s="26">
        <v>0</v>
      </c>
      <c r="BQ318" s="27">
        <v>0</v>
      </c>
      <c r="BR318" s="36">
        <v>0</v>
      </c>
      <c r="BS318" s="26">
        <v>0</v>
      </c>
      <c r="BT318" s="26">
        <v>0</v>
      </c>
      <c r="BU318" s="27">
        <v>0</v>
      </c>
      <c r="BV318" s="36">
        <v>0</v>
      </c>
      <c r="BW318" s="26">
        <v>0</v>
      </c>
      <c r="BX318" s="26">
        <v>0</v>
      </c>
      <c r="BY318" s="27">
        <v>0</v>
      </c>
      <c r="BZ318" s="36">
        <v>0</v>
      </c>
      <c r="CA318" s="26">
        <v>0</v>
      </c>
      <c r="CB318" s="26">
        <v>0</v>
      </c>
      <c r="CC318" s="27">
        <v>0</v>
      </c>
      <c r="CD318" s="36">
        <v>0</v>
      </c>
      <c r="CE318" s="26">
        <v>0</v>
      </c>
      <c r="CF318" s="26">
        <v>0</v>
      </c>
      <c r="CG318" s="27">
        <v>0</v>
      </c>
      <c r="CH318" s="36">
        <v>0</v>
      </c>
      <c r="CI318" s="26">
        <v>0</v>
      </c>
      <c r="CJ318" s="26">
        <v>0</v>
      </c>
      <c r="CK318" s="27">
        <v>0</v>
      </c>
      <c r="CL318" s="36">
        <v>0</v>
      </c>
      <c r="CM318" s="26">
        <v>0</v>
      </c>
      <c r="CN318" s="26">
        <v>0</v>
      </c>
      <c r="CO318" s="27">
        <v>0</v>
      </c>
      <c r="CP318" s="36">
        <v>0</v>
      </c>
      <c r="CQ318" s="26">
        <v>0</v>
      </c>
      <c r="CR318" s="26">
        <v>0</v>
      </c>
      <c r="CS318" s="27">
        <v>0</v>
      </c>
      <c r="CT318" s="36">
        <v>0</v>
      </c>
      <c r="CU318" s="26">
        <v>0</v>
      </c>
      <c r="CV318" s="26">
        <v>0</v>
      </c>
      <c r="CW318" s="27">
        <v>0</v>
      </c>
      <c r="CX318" s="36">
        <v>0</v>
      </c>
      <c r="CY318" s="26">
        <v>0</v>
      </c>
      <c r="CZ318" s="26">
        <v>0</v>
      </c>
      <c r="DA318" s="27">
        <v>0</v>
      </c>
      <c r="DB318" s="36">
        <v>0</v>
      </c>
      <c r="DC318" s="26">
        <v>0</v>
      </c>
      <c r="DD318" s="26">
        <v>0</v>
      </c>
      <c r="DE318" s="27">
        <v>0</v>
      </c>
      <c r="DF318" s="36">
        <v>0</v>
      </c>
      <c r="DG318" s="26">
        <v>0</v>
      </c>
      <c r="DH318" s="26">
        <v>0</v>
      </c>
      <c r="DI318" s="27">
        <v>0</v>
      </c>
      <c r="DJ318" s="36">
        <v>0</v>
      </c>
      <c r="DK318" s="26">
        <v>0</v>
      </c>
      <c r="DL318" s="26">
        <v>0</v>
      </c>
      <c r="DM318" s="27">
        <v>0</v>
      </c>
      <c r="DN318" s="36">
        <v>0</v>
      </c>
      <c r="DO318" s="26">
        <v>0</v>
      </c>
      <c r="DP318" s="26">
        <v>0</v>
      </c>
      <c r="DQ318" s="27">
        <v>0</v>
      </c>
      <c r="DR318" s="36">
        <v>0</v>
      </c>
      <c r="DS318" s="26">
        <v>0</v>
      </c>
      <c r="DT318" s="26">
        <v>0</v>
      </c>
      <c r="DU318" s="27">
        <v>0</v>
      </c>
      <c r="DV318" s="36">
        <v>10</v>
      </c>
      <c r="DW318" s="26">
        <v>11291.666666666668</v>
      </c>
      <c r="DX318" s="26">
        <v>11291.666666666668</v>
      </c>
      <c r="DY318" s="27">
        <v>124208.33333333333</v>
      </c>
      <c r="DZ318" s="36">
        <v>12</v>
      </c>
      <c r="EA318" s="26">
        <v>13550</v>
      </c>
      <c r="EB318" s="26">
        <v>24841.666666666668</v>
      </c>
      <c r="EC318" s="27">
        <v>110658.33333333333</v>
      </c>
      <c r="ED318" s="36">
        <v>12</v>
      </c>
      <c r="EE318" s="26">
        <v>13550</v>
      </c>
      <c r="EF318" s="26">
        <v>47558.33</v>
      </c>
      <c r="EG318" s="27">
        <v>87941.67</v>
      </c>
      <c r="EH318" s="36">
        <v>12</v>
      </c>
      <c r="EI318" s="26">
        <v>13550</v>
      </c>
      <c r="EJ318" s="26">
        <v>61108.33</v>
      </c>
      <c r="EK318" s="27">
        <v>74391.67</v>
      </c>
      <c r="EL318" s="36" cm="1">
        <f t="array" ref="EL318">+_xlfn.IFS(YEAR($A318)&gt;YEAR(EL$6),0,YEAR(EL$6)=YEAR($A318),13-MONTH($A318),AND(EK318&lt;$L318,YEAR(EL$6)=YEAR($B318)),IF(MONTH($B318)&lt;EK318/$M318,MONTH($B318),EK318/$M318),EK318&lt;$L318,EK318/$M318,YEAR(EL$6)=YEAR($B318),MONTH($B318),AND(YEAR(EL$6)&gt;YEAR($B318),NOT(ISBLANK($B318))),0,YEAR(EL$6)&gt;YEAR($A318),12,EL$6&lt;$A318,0,YEAR(EH$6)=YEAR($B318),0)</f>
        <v>12</v>
      </c>
      <c r="EM318" s="26">
        <f t="shared" si="34"/>
        <v>13550</v>
      </c>
      <c r="EN318" s="26">
        <f t="shared" si="35"/>
        <v>74658.33</v>
      </c>
      <c r="EO318" s="27">
        <f t="shared" si="36"/>
        <v>60841.67</v>
      </c>
      <c r="EP318" s="28">
        <f t="shared" si="37"/>
        <v>53.881921771217705</v>
      </c>
      <c r="EQ318" s="34">
        <f t="shared" si="38"/>
        <v>3387.5</v>
      </c>
      <c r="ES318" s="21">
        <f>IFERROR(IF(VLOOKUP(D318,'DIV CHANGE'!A:D,3,FALSE)="", E318, VLOOKUP(D318,'DIV CHANGE'!A:D,3,FALSE)), E318)</f>
        <v>1</v>
      </c>
      <c r="ET318" s="21" t="str">
        <f t="shared" si="39"/>
        <v>SAME</v>
      </c>
      <c r="EU318" s="29">
        <v>44259</v>
      </c>
    </row>
    <row r="319" spans="1:151" ht="12.75">
      <c r="A319" s="29">
        <v>44533</v>
      </c>
      <c r="B319" s="24"/>
      <c r="C319" s="35">
        <v>647</v>
      </c>
      <c r="D319" s="21" t="s">
        <v>643</v>
      </c>
      <c r="E319" s="21">
        <v>1</v>
      </c>
      <c r="F319" s="21" t="s">
        <v>100</v>
      </c>
      <c r="G319" s="21" t="s">
        <v>644</v>
      </c>
      <c r="H319" s="55">
        <v>89201.27</v>
      </c>
      <c r="I319" s="22">
        <v>10</v>
      </c>
      <c r="J319" s="25">
        <v>30000</v>
      </c>
      <c r="K319" s="25">
        <v>0</v>
      </c>
      <c r="L319" s="25">
        <f t="shared" si="32"/>
        <v>5920.1270000000004</v>
      </c>
      <c r="M319" s="37">
        <f t="shared" si="33"/>
        <v>493.3439166666667</v>
      </c>
      <c r="N319" s="36">
        <v>0</v>
      </c>
      <c r="O319" s="26">
        <v>0</v>
      </c>
      <c r="P319" s="26">
        <v>0</v>
      </c>
      <c r="Q319" s="27">
        <v>0</v>
      </c>
      <c r="R319" s="36">
        <v>0</v>
      </c>
      <c r="S319" s="26">
        <v>0</v>
      </c>
      <c r="T319" s="26">
        <v>0</v>
      </c>
      <c r="U319" s="27">
        <v>0</v>
      </c>
      <c r="V319" s="36">
        <v>0</v>
      </c>
      <c r="W319" s="26">
        <v>0</v>
      </c>
      <c r="X319" s="26">
        <v>0</v>
      </c>
      <c r="Y319" s="27">
        <v>0</v>
      </c>
      <c r="Z319" s="36">
        <v>0</v>
      </c>
      <c r="AA319" s="26">
        <v>0</v>
      </c>
      <c r="AB319" s="26">
        <v>0</v>
      </c>
      <c r="AC319" s="27">
        <v>0</v>
      </c>
      <c r="AD319" s="36">
        <v>0</v>
      </c>
      <c r="AE319" s="26">
        <v>0</v>
      </c>
      <c r="AF319" s="26">
        <v>0</v>
      </c>
      <c r="AG319" s="27">
        <v>0</v>
      </c>
      <c r="AH319" s="36">
        <v>0</v>
      </c>
      <c r="AI319" s="26">
        <v>0</v>
      </c>
      <c r="AJ319" s="26">
        <v>0</v>
      </c>
      <c r="AK319" s="27">
        <v>0</v>
      </c>
      <c r="AL319" s="36">
        <v>0</v>
      </c>
      <c r="AM319" s="26">
        <v>0</v>
      </c>
      <c r="AN319" s="26">
        <v>0</v>
      </c>
      <c r="AO319" s="27">
        <v>0</v>
      </c>
      <c r="AP319" s="36">
        <v>0</v>
      </c>
      <c r="AQ319" s="26">
        <v>0</v>
      </c>
      <c r="AR319" s="26">
        <v>0</v>
      </c>
      <c r="AS319" s="27">
        <v>0</v>
      </c>
      <c r="AT319" s="36">
        <v>0</v>
      </c>
      <c r="AU319" s="26">
        <v>0</v>
      </c>
      <c r="AV319" s="26">
        <v>0</v>
      </c>
      <c r="AW319" s="27">
        <v>0</v>
      </c>
      <c r="AX319" s="36">
        <v>0</v>
      </c>
      <c r="AY319" s="26">
        <v>0</v>
      </c>
      <c r="AZ319" s="26">
        <v>0</v>
      </c>
      <c r="BA319" s="27">
        <v>0</v>
      </c>
      <c r="BB319" s="36">
        <v>0</v>
      </c>
      <c r="BC319" s="26">
        <v>0</v>
      </c>
      <c r="BD319" s="26">
        <v>0</v>
      </c>
      <c r="BE319" s="27">
        <v>0</v>
      </c>
      <c r="BF319" s="36">
        <v>0</v>
      </c>
      <c r="BG319" s="26">
        <v>0</v>
      </c>
      <c r="BH319" s="26">
        <v>0</v>
      </c>
      <c r="BI319" s="27">
        <v>0</v>
      </c>
      <c r="BJ319" s="36">
        <v>0</v>
      </c>
      <c r="BK319" s="26">
        <v>0</v>
      </c>
      <c r="BL319" s="26">
        <v>0</v>
      </c>
      <c r="BM319" s="27">
        <v>0</v>
      </c>
      <c r="BN319" s="36">
        <v>0</v>
      </c>
      <c r="BO319" s="26">
        <v>0</v>
      </c>
      <c r="BP319" s="26">
        <v>0</v>
      </c>
      <c r="BQ319" s="27">
        <v>0</v>
      </c>
      <c r="BR319" s="36">
        <v>0</v>
      </c>
      <c r="BS319" s="26">
        <v>0</v>
      </c>
      <c r="BT319" s="26">
        <v>0</v>
      </c>
      <c r="BU319" s="27">
        <v>0</v>
      </c>
      <c r="BV319" s="36">
        <v>0</v>
      </c>
      <c r="BW319" s="26">
        <v>0</v>
      </c>
      <c r="BX319" s="26">
        <v>0</v>
      </c>
      <c r="BY319" s="27">
        <v>0</v>
      </c>
      <c r="BZ319" s="36">
        <v>0</v>
      </c>
      <c r="CA319" s="26">
        <v>0</v>
      </c>
      <c r="CB319" s="26">
        <v>0</v>
      </c>
      <c r="CC319" s="27">
        <v>0</v>
      </c>
      <c r="CD319" s="36">
        <v>0</v>
      </c>
      <c r="CE319" s="26">
        <v>0</v>
      </c>
      <c r="CF319" s="26">
        <v>0</v>
      </c>
      <c r="CG319" s="27">
        <v>0</v>
      </c>
      <c r="CH319" s="36">
        <v>0</v>
      </c>
      <c r="CI319" s="26">
        <v>0</v>
      </c>
      <c r="CJ319" s="26">
        <v>0</v>
      </c>
      <c r="CK319" s="27">
        <v>0</v>
      </c>
      <c r="CL319" s="36">
        <v>0</v>
      </c>
      <c r="CM319" s="26">
        <v>0</v>
      </c>
      <c r="CN319" s="26">
        <v>0</v>
      </c>
      <c r="CO319" s="27">
        <v>0</v>
      </c>
      <c r="CP319" s="36">
        <v>0</v>
      </c>
      <c r="CQ319" s="26">
        <v>0</v>
      </c>
      <c r="CR319" s="26">
        <v>0</v>
      </c>
      <c r="CS319" s="27">
        <v>0</v>
      </c>
      <c r="CT319" s="36">
        <v>0</v>
      </c>
      <c r="CU319" s="26">
        <v>0</v>
      </c>
      <c r="CV319" s="26">
        <v>0</v>
      </c>
      <c r="CW319" s="27">
        <v>0</v>
      </c>
      <c r="CX319" s="36">
        <v>0</v>
      </c>
      <c r="CY319" s="26">
        <v>0</v>
      </c>
      <c r="CZ319" s="26">
        <v>0</v>
      </c>
      <c r="DA319" s="27">
        <v>0</v>
      </c>
      <c r="DB319" s="36">
        <v>0</v>
      </c>
      <c r="DC319" s="26">
        <v>0</v>
      </c>
      <c r="DD319" s="26">
        <v>0</v>
      </c>
      <c r="DE319" s="27">
        <v>0</v>
      </c>
      <c r="DF319" s="36">
        <v>0</v>
      </c>
      <c r="DG319" s="26">
        <v>0</v>
      </c>
      <c r="DH319" s="26">
        <v>0</v>
      </c>
      <c r="DI319" s="27">
        <v>0</v>
      </c>
      <c r="DJ319" s="36">
        <v>0</v>
      </c>
      <c r="DK319" s="26">
        <v>0</v>
      </c>
      <c r="DL319" s="26">
        <v>0</v>
      </c>
      <c r="DM319" s="27">
        <v>0</v>
      </c>
      <c r="DN319" s="36">
        <v>0</v>
      </c>
      <c r="DO319" s="26">
        <v>0</v>
      </c>
      <c r="DP319" s="26">
        <v>0</v>
      </c>
      <c r="DQ319" s="27">
        <v>0</v>
      </c>
      <c r="DR319" s="36">
        <v>0</v>
      </c>
      <c r="DS319" s="26">
        <v>0</v>
      </c>
      <c r="DT319" s="26">
        <v>0</v>
      </c>
      <c r="DU319" s="27">
        <v>0</v>
      </c>
      <c r="DV319" s="36">
        <v>1</v>
      </c>
      <c r="DW319" s="26">
        <v>493.3439166666667</v>
      </c>
      <c r="DX319" s="26">
        <v>493.3439166666667</v>
      </c>
      <c r="DY319" s="27">
        <v>58707.926083333339</v>
      </c>
      <c r="DZ319" s="36">
        <v>12</v>
      </c>
      <c r="EA319" s="26">
        <v>5920.1270000000004</v>
      </c>
      <c r="EB319" s="26">
        <v>6413.4709166666671</v>
      </c>
      <c r="EC319" s="27">
        <v>52787.799083333339</v>
      </c>
      <c r="ED319" s="36">
        <v>12</v>
      </c>
      <c r="EE319" s="26">
        <v>5920.1270000000004</v>
      </c>
      <c r="EF319" s="26">
        <v>12458.6</v>
      </c>
      <c r="EG319" s="27">
        <v>46742.670000000006</v>
      </c>
      <c r="EH319" s="36">
        <v>12</v>
      </c>
      <c r="EI319" s="26">
        <v>5920.1270000000004</v>
      </c>
      <c r="EJ319" s="26">
        <v>18378.726999999999</v>
      </c>
      <c r="EK319" s="27">
        <v>40822.54</v>
      </c>
      <c r="EL319" s="36" cm="1">
        <f t="array" ref="EL319">+_xlfn.IFS(YEAR($A319)&gt;YEAR(EL$6),0,YEAR(EL$6)=YEAR($A319),13-MONTH($A319),AND(EK319&lt;$L319,YEAR(EL$6)=YEAR($B319)),IF(MONTH($B319)&lt;EK319/$M319,MONTH($B319),EK319/$M319),EK319&lt;$L319,EK319/$M319,YEAR(EL$6)=YEAR($B319),MONTH($B319),AND(YEAR(EL$6)&gt;YEAR($B319),NOT(ISBLANK($B319))),0,YEAR(EL$6)&gt;YEAR($A319),12,EL$6&lt;$A319,0,YEAR(EH$6)=YEAR($B319),0)</f>
        <v>12</v>
      </c>
      <c r="EM319" s="26">
        <f t="shared" si="34"/>
        <v>5920.1270000000004</v>
      </c>
      <c r="EN319" s="26">
        <f t="shared" si="35"/>
        <v>24298.853999999999</v>
      </c>
      <c r="EO319" s="27">
        <f t="shared" si="36"/>
        <v>34902.42</v>
      </c>
      <c r="EP319" s="28">
        <f t="shared" si="37"/>
        <v>70.746630942207815</v>
      </c>
      <c r="EQ319" s="34">
        <f t="shared" si="38"/>
        <v>1480.0317500000001</v>
      </c>
      <c r="ES319" s="21">
        <f>IFERROR(IF(VLOOKUP(D319,'DIV CHANGE'!A:D,3,FALSE)="", E319, VLOOKUP(D319,'DIV CHANGE'!A:D,3,FALSE)), E319)</f>
        <v>1</v>
      </c>
      <c r="ET319" s="21" t="str">
        <f t="shared" si="39"/>
        <v>SAME</v>
      </c>
      <c r="EU319" s="29">
        <v>44533</v>
      </c>
    </row>
    <row r="320" spans="1:151" ht="12.75">
      <c r="A320" s="29">
        <v>44586</v>
      </c>
      <c r="B320" s="24"/>
      <c r="C320" s="35">
        <v>703</v>
      </c>
      <c r="D320" s="21" t="s">
        <v>645</v>
      </c>
      <c r="E320" s="21">
        <v>2</v>
      </c>
      <c r="F320" s="21" t="s">
        <v>100</v>
      </c>
      <c r="G320" s="21" t="s">
        <v>646</v>
      </c>
      <c r="H320" s="55">
        <v>171536.04</v>
      </c>
      <c r="I320" s="22">
        <v>10</v>
      </c>
      <c r="J320" s="25">
        <v>40000</v>
      </c>
      <c r="K320" s="25">
        <v>0</v>
      </c>
      <c r="L320" s="25">
        <f t="shared" si="32"/>
        <v>13153.604000000001</v>
      </c>
      <c r="M320" s="37">
        <f t="shared" si="33"/>
        <v>1096.1336666666668</v>
      </c>
      <c r="N320" s="36">
        <v>0</v>
      </c>
      <c r="O320" s="26">
        <v>0</v>
      </c>
      <c r="P320" s="26">
        <v>0</v>
      </c>
      <c r="Q320" s="27">
        <v>0</v>
      </c>
      <c r="R320" s="36">
        <v>0</v>
      </c>
      <c r="S320" s="26">
        <v>0</v>
      </c>
      <c r="T320" s="26">
        <v>0</v>
      </c>
      <c r="U320" s="27">
        <v>0</v>
      </c>
      <c r="V320" s="36">
        <v>0</v>
      </c>
      <c r="W320" s="26">
        <v>0</v>
      </c>
      <c r="X320" s="26">
        <v>0</v>
      </c>
      <c r="Y320" s="27">
        <v>0</v>
      </c>
      <c r="Z320" s="36">
        <v>0</v>
      </c>
      <c r="AA320" s="26">
        <v>0</v>
      </c>
      <c r="AB320" s="26">
        <v>0</v>
      </c>
      <c r="AC320" s="27">
        <v>0</v>
      </c>
      <c r="AD320" s="36">
        <v>0</v>
      </c>
      <c r="AE320" s="26">
        <v>0</v>
      </c>
      <c r="AF320" s="26">
        <v>0</v>
      </c>
      <c r="AG320" s="27">
        <v>0</v>
      </c>
      <c r="AH320" s="36">
        <v>0</v>
      </c>
      <c r="AI320" s="26">
        <v>0</v>
      </c>
      <c r="AJ320" s="26">
        <v>0</v>
      </c>
      <c r="AK320" s="27">
        <v>0</v>
      </c>
      <c r="AL320" s="36">
        <v>0</v>
      </c>
      <c r="AM320" s="26">
        <v>0</v>
      </c>
      <c r="AN320" s="26">
        <v>0</v>
      </c>
      <c r="AO320" s="27">
        <v>0</v>
      </c>
      <c r="AP320" s="36">
        <v>0</v>
      </c>
      <c r="AQ320" s="26">
        <v>0</v>
      </c>
      <c r="AR320" s="26">
        <v>0</v>
      </c>
      <c r="AS320" s="27">
        <v>0</v>
      </c>
      <c r="AT320" s="36">
        <v>0</v>
      </c>
      <c r="AU320" s="26">
        <v>0</v>
      </c>
      <c r="AV320" s="26">
        <v>0</v>
      </c>
      <c r="AW320" s="27">
        <v>0</v>
      </c>
      <c r="AX320" s="36">
        <v>0</v>
      </c>
      <c r="AY320" s="26">
        <v>0</v>
      </c>
      <c r="AZ320" s="26">
        <v>0</v>
      </c>
      <c r="BA320" s="27">
        <v>0</v>
      </c>
      <c r="BB320" s="36">
        <v>0</v>
      </c>
      <c r="BC320" s="26">
        <v>0</v>
      </c>
      <c r="BD320" s="26">
        <v>0</v>
      </c>
      <c r="BE320" s="27">
        <v>0</v>
      </c>
      <c r="BF320" s="36">
        <v>0</v>
      </c>
      <c r="BG320" s="26">
        <v>0</v>
      </c>
      <c r="BH320" s="26">
        <v>0</v>
      </c>
      <c r="BI320" s="27">
        <v>0</v>
      </c>
      <c r="BJ320" s="36">
        <v>0</v>
      </c>
      <c r="BK320" s="26">
        <v>0</v>
      </c>
      <c r="BL320" s="26">
        <v>0</v>
      </c>
      <c r="BM320" s="27">
        <v>0</v>
      </c>
      <c r="BN320" s="36">
        <v>0</v>
      </c>
      <c r="BO320" s="26">
        <v>0</v>
      </c>
      <c r="BP320" s="26">
        <v>0</v>
      </c>
      <c r="BQ320" s="27">
        <v>0</v>
      </c>
      <c r="BR320" s="36">
        <v>0</v>
      </c>
      <c r="BS320" s="26">
        <v>0</v>
      </c>
      <c r="BT320" s="26">
        <v>0</v>
      </c>
      <c r="BU320" s="27">
        <v>0</v>
      </c>
      <c r="BV320" s="36">
        <v>0</v>
      </c>
      <c r="BW320" s="26">
        <v>0</v>
      </c>
      <c r="BX320" s="26">
        <v>0</v>
      </c>
      <c r="BY320" s="27">
        <v>0</v>
      </c>
      <c r="BZ320" s="36">
        <v>0</v>
      </c>
      <c r="CA320" s="26">
        <v>0</v>
      </c>
      <c r="CB320" s="26">
        <v>0</v>
      </c>
      <c r="CC320" s="27">
        <v>0</v>
      </c>
      <c r="CD320" s="36">
        <v>0</v>
      </c>
      <c r="CE320" s="26">
        <v>0</v>
      </c>
      <c r="CF320" s="26">
        <v>0</v>
      </c>
      <c r="CG320" s="27">
        <v>0</v>
      </c>
      <c r="CH320" s="36">
        <v>0</v>
      </c>
      <c r="CI320" s="26">
        <v>0</v>
      </c>
      <c r="CJ320" s="26">
        <v>0</v>
      </c>
      <c r="CK320" s="27">
        <v>0</v>
      </c>
      <c r="CL320" s="36">
        <v>0</v>
      </c>
      <c r="CM320" s="26">
        <v>0</v>
      </c>
      <c r="CN320" s="26">
        <v>0</v>
      </c>
      <c r="CO320" s="27">
        <v>0</v>
      </c>
      <c r="CP320" s="36">
        <v>0</v>
      </c>
      <c r="CQ320" s="26">
        <v>0</v>
      </c>
      <c r="CR320" s="26">
        <v>0</v>
      </c>
      <c r="CS320" s="27">
        <v>0</v>
      </c>
      <c r="CT320" s="36">
        <v>0</v>
      </c>
      <c r="CU320" s="26">
        <v>0</v>
      </c>
      <c r="CV320" s="26">
        <v>0</v>
      </c>
      <c r="CW320" s="27">
        <v>0</v>
      </c>
      <c r="CX320" s="36">
        <v>0</v>
      </c>
      <c r="CY320" s="26">
        <v>0</v>
      </c>
      <c r="CZ320" s="26">
        <v>0</v>
      </c>
      <c r="DA320" s="27">
        <v>0</v>
      </c>
      <c r="DB320" s="36">
        <v>0</v>
      </c>
      <c r="DC320" s="26">
        <v>0</v>
      </c>
      <c r="DD320" s="26">
        <v>0</v>
      </c>
      <c r="DE320" s="27">
        <v>0</v>
      </c>
      <c r="DF320" s="36">
        <v>0</v>
      </c>
      <c r="DG320" s="26">
        <v>0</v>
      </c>
      <c r="DH320" s="26">
        <v>0</v>
      </c>
      <c r="DI320" s="27">
        <v>0</v>
      </c>
      <c r="DJ320" s="36">
        <v>0</v>
      </c>
      <c r="DK320" s="26">
        <v>0</v>
      </c>
      <c r="DL320" s="26">
        <v>0</v>
      </c>
      <c r="DM320" s="27">
        <v>0</v>
      </c>
      <c r="DN320" s="36">
        <v>0</v>
      </c>
      <c r="DO320" s="26">
        <v>0</v>
      </c>
      <c r="DP320" s="26">
        <v>0</v>
      </c>
      <c r="DQ320" s="27">
        <v>0</v>
      </c>
      <c r="DR320" s="36">
        <v>0</v>
      </c>
      <c r="DS320" s="26">
        <v>0</v>
      </c>
      <c r="DT320" s="26">
        <v>0</v>
      </c>
      <c r="DU320" s="27">
        <v>0</v>
      </c>
      <c r="DV320" s="36">
        <v>0</v>
      </c>
      <c r="DW320" s="26">
        <v>0</v>
      </c>
      <c r="DX320" s="26">
        <v>0</v>
      </c>
      <c r="DY320" s="27">
        <v>0</v>
      </c>
      <c r="DZ320" s="36">
        <v>12</v>
      </c>
      <c r="EA320" s="26">
        <v>13153.604000000003</v>
      </c>
      <c r="EB320" s="26">
        <v>13153.604000000003</v>
      </c>
      <c r="EC320" s="27">
        <v>118382.436</v>
      </c>
      <c r="ED320" s="36">
        <v>12</v>
      </c>
      <c r="EE320" s="26">
        <v>13153.604000000003</v>
      </c>
      <c r="EF320" s="26">
        <v>25211.07</v>
      </c>
      <c r="EG320" s="27">
        <v>106324.97</v>
      </c>
      <c r="EH320" s="36">
        <v>12</v>
      </c>
      <c r="EI320" s="26">
        <v>13153.604000000003</v>
      </c>
      <c r="EJ320" s="26">
        <v>38364.673999999999</v>
      </c>
      <c r="EK320" s="27">
        <v>93171.37</v>
      </c>
      <c r="EL320" s="36" cm="1">
        <f t="array" ref="EL320">+_xlfn.IFS(YEAR($A320)&gt;YEAR(EL$6),0,YEAR(EL$6)=YEAR($A320),13-MONTH($A320),AND(EK320&lt;$L320,YEAR(EL$6)=YEAR($B320)),IF(MONTH($B320)&lt;EK320/$M320,MONTH($B320),EK320/$M320),EK320&lt;$L320,EK320/$M320,YEAR(EL$6)=YEAR($B320),MONTH($B320),AND(YEAR(EL$6)&gt;YEAR($B320),NOT(ISBLANK($B320))),0,YEAR(EL$6)&gt;YEAR($A320),12,EL$6&lt;$A320,0,YEAR(EH$6)=YEAR($B320),0)</f>
        <v>12</v>
      </c>
      <c r="EM320" s="26">
        <f t="shared" si="34"/>
        <v>13153.604000000003</v>
      </c>
      <c r="EN320" s="26">
        <f t="shared" si="35"/>
        <v>51518.278000000006</v>
      </c>
      <c r="EO320" s="27">
        <f t="shared" si="36"/>
        <v>80017.759999999995</v>
      </c>
      <c r="EP320" s="28">
        <f t="shared" si="37"/>
        <v>73.000002128694149</v>
      </c>
      <c r="EQ320" s="34">
        <f t="shared" si="38"/>
        <v>3288.4010000000007</v>
      </c>
      <c r="ES320" s="21">
        <f>IFERROR(IF(VLOOKUP(D320,'DIV CHANGE'!A:D,3,FALSE)="", E320, VLOOKUP(D320,'DIV CHANGE'!A:D,3,FALSE)), E320)</f>
        <v>4</v>
      </c>
      <c r="ET320" s="21" t="str">
        <f t="shared" si="39"/>
        <v>CHANGE</v>
      </c>
      <c r="EU320" s="29">
        <v>44586</v>
      </c>
    </row>
    <row r="321" spans="1:151" ht="12.75">
      <c r="A321" s="29">
        <v>44649</v>
      </c>
      <c r="B321" s="24"/>
      <c r="C321" s="35">
        <v>693</v>
      </c>
      <c r="D321" s="21" t="s">
        <v>647</v>
      </c>
      <c r="E321" s="21">
        <v>1</v>
      </c>
      <c r="F321" s="21" t="s">
        <v>100</v>
      </c>
      <c r="G321" s="21" t="s">
        <v>648</v>
      </c>
      <c r="H321" s="55">
        <v>387695</v>
      </c>
      <c r="I321" s="22">
        <v>10</v>
      </c>
      <c r="J321" s="25">
        <v>250000</v>
      </c>
      <c r="K321" s="25">
        <v>0</v>
      </c>
      <c r="L321" s="25">
        <f t="shared" si="32"/>
        <v>13769.5</v>
      </c>
      <c r="M321" s="37">
        <f t="shared" si="33"/>
        <v>1147.4583333333333</v>
      </c>
      <c r="N321" s="36">
        <v>0</v>
      </c>
      <c r="O321" s="26">
        <v>0</v>
      </c>
      <c r="P321" s="26">
        <v>0</v>
      </c>
      <c r="Q321" s="27">
        <v>0</v>
      </c>
      <c r="R321" s="36">
        <v>0</v>
      </c>
      <c r="S321" s="26">
        <v>0</v>
      </c>
      <c r="T321" s="26">
        <v>0</v>
      </c>
      <c r="U321" s="27">
        <v>0</v>
      </c>
      <c r="V321" s="36">
        <v>0</v>
      </c>
      <c r="W321" s="26">
        <v>0</v>
      </c>
      <c r="X321" s="26">
        <v>0</v>
      </c>
      <c r="Y321" s="27">
        <v>0</v>
      </c>
      <c r="Z321" s="36">
        <v>0</v>
      </c>
      <c r="AA321" s="26">
        <v>0</v>
      </c>
      <c r="AB321" s="26">
        <v>0</v>
      </c>
      <c r="AC321" s="27">
        <v>0</v>
      </c>
      <c r="AD321" s="36">
        <v>0</v>
      </c>
      <c r="AE321" s="26">
        <v>0</v>
      </c>
      <c r="AF321" s="26">
        <v>0</v>
      </c>
      <c r="AG321" s="27">
        <v>0</v>
      </c>
      <c r="AH321" s="36">
        <v>0</v>
      </c>
      <c r="AI321" s="26">
        <v>0</v>
      </c>
      <c r="AJ321" s="26">
        <v>0</v>
      </c>
      <c r="AK321" s="27">
        <v>0</v>
      </c>
      <c r="AL321" s="36">
        <v>0</v>
      </c>
      <c r="AM321" s="26">
        <v>0</v>
      </c>
      <c r="AN321" s="26">
        <v>0</v>
      </c>
      <c r="AO321" s="27">
        <v>0</v>
      </c>
      <c r="AP321" s="36">
        <v>0</v>
      </c>
      <c r="AQ321" s="26">
        <v>0</v>
      </c>
      <c r="AR321" s="26">
        <v>0</v>
      </c>
      <c r="AS321" s="27">
        <v>0</v>
      </c>
      <c r="AT321" s="36">
        <v>0</v>
      </c>
      <c r="AU321" s="26">
        <v>0</v>
      </c>
      <c r="AV321" s="26">
        <v>0</v>
      </c>
      <c r="AW321" s="27">
        <v>0</v>
      </c>
      <c r="AX321" s="36">
        <v>0</v>
      </c>
      <c r="AY321" s="26">
        <v>0</v>
      </c>
      <c r="AZ321" s="26">
        <v>0</v>
      </c>
      <c r="BA321" s="27">
        <v>0</v>
      </c>
      <c r="BB321" s="36">
        <v>0</v>
      </c>
      <c r="BC321" s="26">
        <v>0</v>
      </c>
      <c r="BD321" s="26">
        <v>0</v>
      </c>
      <c r="BE321" s="27">
        <v>0</v>
      </c>
      <c r="BF321" s="36">
        <v>0</v>
      </c>
      <c r="BG321" s="26">
        <v>0</v>
      </c>
      <c r="BH321" s="26">
        <v>0</v>
      </c>
      <c r="BI321" s="27">
        <v>0</v>
      </c>
      <c r="BJ321" s="36">
        <v>0</v>
      </c>
      <c r="BK321" s="26">
        <v>0</v>
      </c>
      <c r="BL321" s="26">
        <v>0</v>
      </c>
      <c r="BM321" s="27">
        <v>0</v>
      </c>
      <c r="BN321" s="36">
        <v>0</v>
      </c>
      <c r="BO321" s="26">
        <v>0</v>
      </c>
      <c r="BP321" s="26">
        <v>0</v>
      </c>
      <c r="BQ321" s="27">
        <v>0</v>
      </c>
      <c r="BR321" s="36">
        <v>0</v>
      </c>
      <c r="BS321" s="26">
        <v>0</v>
      </c>
      <c r="BT321" s="26">
        <v>0</v>
      </c>
      <c r="BU321" s="27">
        <v>0</v>
      </c>
      <c r="BV321" s="36">
        <v>0</v>
      </c>
      <c r="BW321" s="26">
        <v>0</v>
      </c>
      <c r="BX321" s="26">
        <v>0</v>
      </c>
      <c r="BY321" s="27">
        <v>0</v>
      </c>
      <c r="BZ321" s="36">
        <v>0</v>
      </c>
      <c r="CA321" s="26">
        <v>0</v>
      </c>
      <c r="CB321" s="26">
        <v>0</v>
      </c>
      <c r="CC321" s="27">
        <v>0</v>
      </c>
      <c r="CD321" s="36">
        <v>0</v>
      </c>
      <c r="CE321" s="26">
        <v>0</v>
      </c>
      <c r="CF321" s="26">
        <v>0</v>
      </c>
      <c r="CG321" s="27">
        <v>0</v>
      </c>
      <c r="CH321" s="36">
        <v>0</v>
      </c>
      <c r="CI321" s="26">
        <v>0</v>
      </c>
      <c r="CJ321" s="26">
        <v>0</v>
      </c>
      <c r="CK321" s="27">
        <v>0</v>
      </c>
      <c r="CL321" s="36">
        <v>0</v>
      </c>
      <c r="CM321" s="26">
        <v>0</v>
      </c>
      <c r="CN321" s="26">
        <v>0</v>
      </c>
      <c r="CO321" s="27">
        <v>0</v>
      </c>
      <c r="CP321" s="36">
        <v>0</v>
      </c>
      <c r="CQ321" s="26">
        <v>0</v>
      </c>
      <c r="CR321" s="26">
        <v>0</v>
      </c>
      <c r="CS321" s="27">
        <v>0</v>
      </c>
      <c r="CT321" s="36">
        <v>0</v>
      </c>
      <c r="CU321" s="26">
        <v>0</v>
      </c>
      <c r="CV321" s="26">
        <v>0</v>
      </c>
      <c r="CW321" s="27">
        <v>0</v>
      </c>
      <c r="CX321" s="36">
        <v>0</v>
      </c>
      <c r="CY321" s="26">
        <v>0</v>
      </c>
      <c r="CZ321" s="26">
        <v>0</v>
      </c>
      <c r="DA321" s="27">
        <v>0</v>
      </c>
      <c r="DB321" s="36">
        <v>0</v>
      </c>
      <c r="DC321" s="26">
        <v>0</v>
      </c>
      <c r="DD321" s="26">
        <v>0</v>
      </c>
      <c r="DE321" s="27">
        <v>0</v>
      </c>
      <c r="DF321" s="36">
        <v>0</v>
      </c>
      <c r="DG321" s="26">
        <v>0</v>
      </c>
      <c r="DH321" s="26">
        <v>0</v>
      </c>
      <c r="DI321" s="27">
        <v>0</v>
      </c>
      <c r="DJ321" s="36">
        <v>0</v>
      </c>
      <c r="DK321" s="26">
        <v>0</v>
      </c>
      <c r="DL321" s="26">
        <v>0</v>
      </c>
      <c r="DM321" s="27">
        <v>0</v>
      </c>
      <c r="DN321" s="36">
        <v>0</v>
      </c>
      <c r="DO321" s="26">
        <v>0</v>
      </c>
      <c r="DP321" s="26">
        <v>0</v>
      </c>
      <c r="DQ321" s="27">
        <v>0</v>
      </c>
      <c r="DR321" s="36">
        <v>0</v>
      </c>
      <c r="DS321" s="26">
        <v>0</v>
      </c>
      <c r="DT321" s="26">
        <v>0</v>
      </c>
      <c r="DU321" s="27">
        <v>0</v>
      </c>
      <c r="DV321" s="36">
        <v>0</v>
      </c>
      <c r="DW321" s="26">
        <v>0</v>
      </c>
      <c r="DX321" s="26">
        <v>0</v>
      </c>
      <c r="DY321" s="27">
        <v>0</v>
      </c>
      <c r="DZ321" s="36">
        <v>10</v>
      </c>
      <c r="EA321" s="26">
        <v>11474.583333333332</v>
      </c>
      <c r="EB321" s="26">
        <v>11474.583333333332</v>
      </c>
      <c r="EC321" s="27">
        <v>126220.41666666667</v>
      </c>
      <c r="ED321" s="36">
        <v>12</v>
      </c>
      <c r="EE321" s="26">
        <v>13769.5</v>
      </c>
      <c r="EF321" s="26">
        <v>24096.629999999997</v>
      </c>
      <c r="EG321" s="27">
        <v>113598.37</v>
      </c>
      <c r="EH321" s="36">
        <v>12</v>
      </c>
      <c r="EI321" s="26">
        <v>13769.5</v>
      </c>
      <c r="EJ321" s="26">
        <v>37866.129999999997</v>
      </c>
      <c r="EK321" s="27">
        <v>99828.87</v>
      </c>
      <c r="EL321" s="36" cm="1">
        <f t="array" ref="EL321">+_xlfn.IFS(YEAR($A321)&gt;YEAR(EL$6),0,YEAR(EL$6)=YEAR($A321),13-MONTH($A321),AND(EK321&lt;$L321,YEAR(EL$6)=YEAR($B321)),IF(MONTH($B321)&lt;EK321/$M321,MONTH($B321),EK321/$M321),EK321&lt;$L321,EK321/$M321,YEAR(EL$6)=YEAR($B321),MONTH($B321),AND(YEAR(EL$6)&gt;YEAR($B321),NOT(ISBLANK($B321))),0,YEAR(EL$6)&gt;YEAR($A321),12,EL$6&lt;$A321,0,YEAR(EH$6)=YEAR($B321),0)</f>
        <v>12</v>
      </c>
      <c r="EM321" s="26">
        <f t="shared" si="34"/>
        <v>13769.5</v>
      </c>
      <c r="EN321" s="26">
        <f t="shared" si="35"/>
        <v>51635.63</v>
      </c>
      <c r="EO321" s="27">
        <f t="shared" si="36"/>
        <v>86059.37</v>
      </c>
      <c r="EP321" s="28">
        <f t="shared" si="37"/>
        <v>74.999995642543297</v>
      </c>
      <c r="EQ321" s="34">
        <f t="shared" si="38"/>
        <v>3442.375</v>
      </c>
      <c r="ES321" s="21">
        <f>IFERROR(IF(VLOOKUP(D321,'DIV CHANGE'!A:D,3,FALSE)="", E321, VLOOKUP(D321,'DIV CHANGE'!A:D,3,FALSE)), E321)</f>
        <v>1</v>
      </c>
      <c r="ET321" s="21" t="str">
        <f t="shared" si="39"/>
        <v>SAME</v>
      </c>
      <c r="EU321" s="29">
        <v>44649</v>
      </c>
    </row>
    <row r="322" spans="1:151" ht="12.75">
      <c r="A322" s="29">
        <v>44937</v>
      </c>
      <c r="B322" s="24"/>
      <c r="C322" s="35">
        <v>778</v>
      </c>
      <c r="D322" s="21" t="s">
        <v>649</v>
      </c>
      <c r="E322" s="21">
        <v>1</v>
      </c>
      <c r="F322" s="21" t="s">
        <v>100</v>
      </c>
      <c r="G322" s="21" t="s">
        <v>650</v>
      </c>
      <c r="H322" s="55">
        <v>59566.9</v>
      </c>
      <c r="I322" s="22">
        <v>7</v>
      </c>
      <c r="J322" s="25">
        <v>10000</v>
      </c>
      <c r="K322" s="25">
        <v>0</v>
      </c>
      <c r="L322" s="25">
        <f t="shared" si="32"/>
        <v>7080.9857142857145</v>
      </c>
      <c r="M322" s="37">
        <f t="shared" si="33"/>
        <v>590.08214285714291</v>
      </c>
      <c r="N322" s="36">
        <v>0</v>
      </c>
      <c r="O322" s="26">
        <v>0</v>
      </c>
      <c r="P322" s="26">
        <v>0</v>
      </c>
      <c r="Q322" s="27">
        <v>0</v>
      </c>
      <c r="R322" s="36">
        <v>0</v>
      </c>
      <c r="S322" s="26">
        <v>0</v>
      </c>
      <c r="T322" s="26">
        <v>0</v>
      </c>
      <c r="U322" s="27">
        <v>0</v>
      </c>
      <c r="V322" s="36">
        <v>0</v>
      </c>
      <c r="W322" s="26">
        <v>0</v>
      </c>
      <c r="X322" s="26">
        <v>0</v>
      </c>
      <c r="Y322" s="27">
        <v>0</v>
      </c>
      <c r="Z322" s="36">
        <v>0</v>
      </c>
      <c r="AA322" s="26">
        <v>0</v>
      </c>
      <c r="AB322" s="26">
        <v>0</v>
      </c>
      <c r="AC322" s="27">
        <v>0</v>
      </c>
      <c r="AD322" s="36">
        <v>0</v>
      </c>
      <c r="AE322" s="26">
        <v>0</v>
      </c>
      <c r="AF322" s="26">
        <v>0</v>
      </c>
      <c r="AG322" s="27">
        <v>0</v>
      </c>
      <c r="AH322" s="36">
        <v>0</v>
      </c>
      <c r="AI322" s="26">
        <v>0</v>
      </c>
      <c r="AJ322" s="26">
        <v>0</v>
      </c>
      <c r="AK322" s="27">
        <v>0</v>
      </c>
      <c r="AL322" s="36">
        <v>0</v>
      </c>
      <c r="AM322" s="26">
        <v>0</v>
      </c>
      <c r="AN322" s="26">
        <v>0</v>
      </c>
      <c r="AO322" s="27">
        <v>0</v>
      </c>
      <c r="AP322" s="36">
        <v>0</v>
      </c>
      <c r="AQ322" s="26">
        <v>0</v>
      </c>
      <c r="AR322" s="26">
        <v>0</v>
      </c>
      <c r="AS322" s="27">
        <v>0</v>
      </c>
      <c r="AT322" s="36">
        <v>0</v>
      </c>
      <c r="AU322" s="26">
        <v>0</v>
      </c>
      <c r="AV322" s="26">
        <v>0</v>
      </c>
      <c r="AW322" s="27">
        <v>0</v>
      </c>
      <c r="AX322" s="36">
        <v>0</v>
      </c>
      <c r="AY322" s="26">
        <v>0</v>
      </c>
      <c r="AZ322" s="26">
        <v>0</v>
      </c>
      <c r="BA322" s="27">
        <v>0</v>
      </c>
      <c r="BB322" s="36">
        <v>0</v>
      </c>
      <c r="BC322" s="26">
        <v>0</v>
      </c>
      <c r="BD322" s="26">
        <v>0</v>
      </c>
      <c r="BE322" s="27">
        <v>0</v>
      </c>
      <c r="BF322" s="36">
        <v>0</v>
      </c>
      <c r="BG322" s="26">
        <v>0</v>
      </c>
      <c r="BH322" s="26">
        <v>0</v>
      </c>
      <c r="BI322" s="27">
        <v>0</v>
      </c>
      <c r="BJ322" s="36">
        <v>0</v>
      </c>
      <c r="BK322" s="26">
        <v>0</v>
      </c>
      <c r="BL322" s="26">
        <v>0</v>
      </c>
      <c r="BM322" s="27">
        <v>0</v>
      </c>
      <c r="BN322" s="36">
        <v>0</v>
      </c>
      <c r="BO322" s="26">
        <v>0</v>
      </c>
      <c r="BP322" s="26">
        <v>0</v>
      </c>
      <c r="BQ322" s="27">
        <v>0</v>
      </c>
      <c r="BR322" s="36">
        <v>0</v>
      </c>
      <c r="BS322" s="26">
        <v>0</v>
      </c>
      <c r="BT322" s="26">
        <v>0</v>
      </c>
      <c r="BU322" s="27">
        <v>0</v>
      </c>
      <c r="BV322" s="36">
        <v>0</v>
      </c>
      <c r="BW322" s="26">
        <v>0</v>
      </c>
      <c r="BX322" s="26">
        <v>0</v>
      </c>
      <c r="BY322" s="27">
        <v>0</v>
      </c>
      <c r="BZ322" s="36">
        <v>0</v>
      </c>
      <c r="CA322" s="26">
        <v>0</v>
      </c>
      <c r="CB322" s="26">
        <v>0</v>
      </c>
      <c r="CC322" s="27">
        <v>0</v>
      </c>
      <c r="CD322" s="36">
        <v>0</v>
      </c>
      <c r="CE322" s="26">
        <v>0</v>
      </c>
      <c r="CF322" s="26">
        <v>0</v>
      </c>
      <c r="CG322" s="27">
        <v>0</v>
      </c>
      <c r="CH322" s="36">
        <v>0</v>
      </c>
      <c r="CI322" s="26">
        <v>0</v>
      </c>
      <c r="CJ322" s="26">
        <v>0</v>
      </c>
      <c r="CK322" s="27">
        <v>0</v>
      </c>
      <c r="CL322" s="36">
        <v>0</v>
      </c>
      <c r="CM322" s="26">
        <v>0</v>
      </c>
      <c r="CN322" s="26">
        <v>0</v>
      </c>
      <c r="CO322" s="27">
        <v>0</v>
      </c>
      <c r="CP322" s="36">
        <v>0</v>
      </c>
      <c r="CQ322" s="26">
        <v>0</v>
      </c>
      <c r="CR322" s="26">
        <v>0</v>
      </c>
      <c r="CS322" s="27">
        <v>0</v>
      </c>
      <c r="CT322" s="36">
        <v>0</v>
      </c>
      <c r="CU322" s="26">
        <v>0</v>
      </c>
      <c r="CV322" s="26">
        <v>0</v>
      </c>
      <c r="CW322" s="27">
        <v>0</v>
      </c>
      <c r="CX322" s="36">
        <v>0</v>
      </c>
      <c r="CY322" s="26">
        <v>0</v>
      </c>
      <c r="CZ322" s="26">
        <v>0</v>
      </c>
      <c r="DA322" s="27">
        <v>0</v>
      </c>
      <c r="DB322" s="36">
        <v>0</v>
      </c>
      <c r="DC322" s="26">
        <v>0</v>
      </c>
      <c r="DD322" s="26">
        <v>0</v>
      </c>
      <c r="DE322" s="27">
        <v>0</v>
      </c>
      <c r="DF322" s="36">
        <v>0</v>
      </c>
      <c r="DG322" s="26">
        <v>0</v>
      </c>
      <c r="DH322" s="26">
        <v>0</v>
      </c>
      <c r="DI322" s="27">
        <v>0</v>
      </c>
      <c r="DJ322" s="36">
        <v>0</v>
      </c>
      <c r="DK322" s="26">
        <v>0</v>
      </c>
      <c r="DL322" s="26">
        <v>0</v>
      </c>
      <c r="DM322" s="27">
        <v>0</v>
      </c>
      <c r="DN322" s="36">
        <v>0</v>
      </c>
      <c r="DO322" s="26">
        <v>0</v>
      </c>
      <c r="DP322" s="26">
        <v>0</v>
      </c>
      <c r="DQ322" s="27">
        <v>0</v>
      </c>
      <c r="DR322" s="36">
        <v>0</v>
      </c>
      <c r="DS322" s="26">
        <v>0</v>
      </c>
      <c r="DT322" s="26">
        <v>0</v>
      </c>
      <c r="DU322" s="27">
        <v>0</v>
      </c>
      <c r="DV322" s="36">
        <v>0</v>
      </c>
      <c r="DW322" s="26">
        <v>0</v>
      </c>
      <c r="DX322" s="26">
        <v>0</v>
      </c>
      <c r="DY322" s="27">
        <v>0</v>
      </c>
      <c r="DZ322" s="36">
        <v>0</v>
      </c>
      <c r="EA322" s="26">
        <v>0</v>
      </c>
      <c r="EB322" s="26">
        <v>0</v>
      </c>
      <c r="EC322" s="27">
        <v>0</v>
      </c>
      <c r="ED322" s="36">
        <v>12</v>
      </c>
      <c r="EE322" s="26">
        <v>7080.9857142857145</v>
      </c>
      <c r="EF322" s="26">
        <v>7080.9857142857145</v>
      </c>
      <c r="EG322" s="27">
        <v>42485.914285714323</v>
      </c>
      <c r="EH322" s="36">
        <v>12</v>
      </c>
      <c r="EI322" s="26">
        <v>7080.9857142857145</v>
      </c>
      <c r="EJ322" s="26">
        <v>14161.971428571429</v>
      </c>
      <c r="EK322" s="27">
        <v>35404.93</v>
      </c>
      <c r="EL322" s="36" cm="1">
        <f t="array" ref="EL322">+_xlfn.IFS(YEAR($A322)&gt;YEAR(EL$6),0,YEAR(EL$6)=YEAR($A322),13-MONTH($A322),AND(EK322&lt;$L322,YEAR(EL$6)=YEAR($B322)),IF(MONTH($B322)&lt;EK322/$M322,MONTH($B322),EK322/$M322),EK322&lt;$L322,EK322/$M322,YEAR(EL$6)=YEAR($B322),MONTH($B322),AND(YEAR(EL$6)&gt;YEAR($B322),NOT(ISBLANK($B322))),0,YEAR(EL$6)&gt;YEAR($A322),12,EL$6&lt;$A322,0,YEAR(EH$6)=YEAR($B322),0)</f>
        <v>12</v>
      </c>
      <c r="EM322" s="26">
        <f t="shared" si="34"/>
        <v>7080.9857142857145</v>
      </c>
      <c r="EN322" s="26">
        <f t="shared" si="35"/>
        <v>21242.957142857143</v>
      </c>
      <c r="EO322" s="27">
        <f t="shared" si="36"/>
        <v>28323.94</v>
      </c>
      <c r="EP322" s="28">
        <f t="shared" si="37"/>
        <v>47.9999951580591</v>
      </c>
      <c r="EQ322" s="34">
        <f t="shared" si="38"/>
        <v>1770.2464285714286</v>
      </c>
      <c r="ES322" s="21">
        <f>IFERROR(IF(VLOOKUP(D322,'DIV CHANGE'!A:D,3,FALSE)="", E322, VLOOKUP(D322,'DIV CHANGE'!A:D,3,FALSE)), E322)</f>
        <v>1</v>
      </c>
      <c r="ET322" s="21" t="str">
        <f t="shared" si="39"/>
        <v>SAME</v>
      </c>
      <c r="EU322" s="29">
        <v>44937</v>
      </c>
    </row>
    <row r="323" spans="1:151" ht="12.75">
      <c r="A323" s="29">
        <v>45035</v>
      </c>
      <c r="B323" s="24"/>
      <c r="C323" s="35">
        <v>812</v>
      </c>
      <c r="D323" s="21" t="s">
        <v>651</v>
      </c>
      <c r="E323" s="21">
        <v>4</v>
      </c>
      <c r="F323" s="21" t="s">
        <v>100</v>
      </c>
      <c r="G323" s="21" t="s">
        <v>652</v>
      </c>
      <c r="H323" s="55">
        <v>362299.03</v>
      </c>
      <c r="I323" s="22">
        <v>10</v>
      </c>
      <c r="J323" s="25">
        <v>200000</v>
      </c>
      <c r="K323" s="25">
        <v>0</v>
      </c>
      <c r="L323" s="25">
        <f t="shared" si="32"/>
        <v>16229.903000000002</v>
      </c>
      <c r="M323" s="37">
        <f t="shared" si="33"/>
        <v>1352.4919166666668</v>
      </c>
      <c r="N323" s="36">
        <v>0</v>
      </c>
      <c r="O323" s="26">
        <v>0</v>
      </c>
      <c r="P323" s="26">
        <v>0</v>
      </c>
      <c r="Q323" s="27">
        <v>0</v>
      </c>
      <c r="R323" s="36">
        <v>0</v>
      </c>
      <c r="S323" s="26">
        <v>0</v>
      </c>
      <c r="T323" s="26">
        <v>0</v>
      </c>
      <c r="U323" s="27">
        <v>0</v>
      </c>
      <c r="V323" s="36">
        <v>0</v>
      </c>
      <c r="W323" s="26">
        <v>0</v>
      </c>
      <c r="X323" s="26">
        <v>0</v>
      </c>
      <c r="Y323" s="27">
        <v>0</v>
      </c>
      <c r="Z323" s="36">
        <v>0</v>
      </c>
      <c r="AA323" s="26">
        <v>0</v>
      </c>
      <c r="AB323" s="26">
        <v>0</v>
      </c>
      <c r="AC323" s="27">
        <v>0</v>
      </c>
      <c r="AD323" s="36">
        <v>0</v>
      </c>
      <c r="AE323" s="26">
        <v>0</v>
      </c>
      <c r="AF323" s="26">
        <v>0</v>
      </c>
      <c r="AG323" s="27">
        <v>0</v>
      </c>
      <c r="AH323" s="36">
        <v>0</v>
      </c>
      <c r="AI323" s="26">
        <v>0</v>
      </c>
      <c r="AJ323" s="26">
        <v>0</v>
      </c>
      <c r="AK323" s="27">
        <v>0</v>
      </c>
      <c r="AL323" s="36">
        <v>0</v>
      </c>
      <c r="AM323" s="26">
        <v>0</v>
      </c>
      <c r="AN323" s="26">
        <v>0</v>
      </c>
      <c r="AO323" s="27">
        <v>0</v>
      </c>
      <c r="AP323" s="36">
        <v>0</v>
      </c>
      <c r="AQ323" s="26">
        <v>0</v>
      </c>
      <c r="AR323" s="26">
        <v>0</v>
      </c>
      <c r="AS323" s="27">
        <v>0</v>
      </c>
      <c r="AT323" s="36">
        <v>0</v>
      </c>
      <c r="AU323" s="26">
        <v>0</v>
      </c>
      <c r="AV323" s="26">
        <v>0</v>
      </c>
      <c r="AW323" s="27">
        <v>0</v>
      </c>
      <c r="AX323" s="36">
        <v>0</v>
      </c>
      <c r="AY323" s="26">
        <v>0</v>
      </c>
      <c r="AZ323" s="26">
        <v>0</v>
      </c>
      <c r="BA323" s="27">
        <v>0</v>
      </c>
      <c r="BB323" s="36">
        <v>0</v>
      </c>
      <c r="BC323" s="26">
        <v>0</v>
      </c>
      <c r="BD323" s="26">
        <v>0</v>
      </c>
      <c r="BE323" s="27">
        <v>0</v>
      </c>
      <c r="BF323" s="36">
        <v>0</v>
      </c>
      <c r="BG323" s="26">
        <v>0</v>
      </c>
      <c r="BH323" s="26">
        <v>0</v>
      </c>
      <c r="BI323" s="27">
        <v>0</v>
      </c>
      <c r="BJ323" s="36">
        <v>0</v>
      </c>
      <c r="BK323" s="26">
        <v>0</v>
      </c>
      <c r="BL323" s="26">
        <v>0</v>
      </c>
      <c r="BM323" s="27">
        <v>0</v>
      </c>
      <c r="BN323" s="36">
        <v>0</v>
      </c>
      <c r="BO323" s="26">
        <v>0</v>
      </c>
      <c r="BP323" s="26">
        <v>0</v>
      </c>
      <c r="BQ323" s="27">
        <v>0</v>
      </c>
      <c r="BR323" s="36">
        <v>0</v>
      </c>
      <c r="BS323" s="26">
        <v>0</v>
      </c>
      <c r="BT323" s="26">
        <v>0</v>
      </c>
      <c r="BU323" s="27">
        <v>0</v>
      </c>
      <c r="BV323" s="36">
        <v>0</v>
      </c>
      <c r="BW323" s="26">
        <v>0</v>
      </c>
      <c r="BX323" s="26">
        <v>0</v>
      </c>
      <c r="BY323" s="27">
        <v>0</v>
      </c>
      <c r="BZ323" s="36">
        <v>0</v>
      </c>
      <c r="CA323" s="26">
        <v>0</v>
      </c>
      <c r="CB323" s="26">
        <v>0</v>
      </c>
      <c r="CC323" s="27">
        <v>0</v>
      </c>
      <c r="CD323" s="36">
        <v>0</v>
      </c>
      <c r="CE323" s="26">
        <v>0</v>
      </c>
      <c r="CF323" s="26">
        <v>0</v>
      </c>
      <c r="CG323" s="27">
        <v>0</v>
      </c>
      <c r="CH323" s="36">
        <v>0</v>
      </c>
      <c r="CI323" s="26">
        <v>0</v>
      </c>
      <c r="CJ323" s="26">
        <v>0</v>
      </c>
      <c r="CK323" s="27">
        <v>0</v>
      </c>
      <c r="CL323" s="36">
        <v>0</v>
      </c>
      <c r="CM323" s="26">
        <v>0</v>
      </c>
      <c r="CN323" s="26">
        <v>0</v>
      </c>
      <c r="CO323" s="27">
        <v>0</v>
      </c>
      <c r="CP323" s="36">
        <v>0</v>
      </c>
      <c r="CQ323" s="26">
        <v>0</v>
      </c>
      <c r="CR323" s="26">
        <v>0</v>
      </c>
      <c r="CS323" s="27">
        <v>0</v>
      </c>
      <c r="CT323" s="36">
        <v>0</v>
      </c>
      <c r="CU323" s="26">
        <v>0</v>
      </c>
      <c r="CV323" s="26">
        <v>0</v>
      </c>
      <c r="CW323" s="27">
        <v>0</v>
      </c>
      <c r="CX323" s="36">
        <v>0</v>
      </c>
      <c r="CY323" s="26">
        <v>0</v>
      </c>
      <c r="CZ323" s="26">
        <v>0</v>
      </c>
      <c r="DA323" s="27">
        <v>0</v>
      </c>
      <c r="DB323" s="36">
        <v>0</v>
      </c>
      <c r="DC323" s="26">
        <v>0</v>
      </c>
      <c r="DD323" s="26">
        <v>0</v>
      </c>
      <c r="DE323" s="27">
        <v>0</v>
      </c>
      <c r="DF323" s="36">
        <v>0</v>
      </c>
      <c r="DG323" s="26">
        <v>0</v>
      </c>
      <c r="DH323" s="26">
        <v>0</v>
      </c>
      <c r="DI323" s="27">
        <v>0</v>
      </c>
      <c r="DJ323" s="36">
        <v>0</v>
      </c>
      <c r="DK323" s="26">
        <v>0</v>
      </c>
      <c r="DL323" s="26">
        <v>0</v>
      </c>
      <c r="DM323" s="27">
        <v>0</v>
      </c>
      <c r="DN323" s="36">
        <v>0</v>
      </c>
      <c r="DO323" s="26">
        <v>0</v>
      </c>
      <c r="DP323" s="26">
        <v>0</v>
      </c>
      <c r="DQ323" s="27">
        <v>0</v>
      </c>
      <c r="DR323" s="36">
        <v>0</v>
      </c>
      <c r="DS323" s="26">
        <v>0</v>
      </c>
      <c r="DT323" s="26">
        <v>0</v>
      </c>
      <c r="DU323" s="27">
        <v>0</v>
      </c>
      <c r="DV323" s="36">
        <v>0</v>
      </c>
      <c r="DW323" s="26">
        <v>0</v>
      </c>
      <c r="DX323" s="26">
        <v>0</v>
      </c>
      <c r="DY323" s="27">
        <v>0</v>
      </c>
      <c r="DZ323" s="36">
        <v>0</v>
      </c>
      <c r="EA323" s="26">
        <v>0</v>
      </c>
      <c r="EB323" s="26">
        <v>0</v>
      </c>
      <c r="EC323" s="27">
        <v>0</v>
      </c>
      <c r="ED323" s="36">
        <v>8</v>
      </c>
      <c r="EE323" s="26">
        <v>10819.935333333335</v>
      </c>
      <c r="EF323" s="26">
        <v>10819.93</v>
      </c>
      <c r="EG323" s="27">
        <v>151479.10000000003</v>
      </c>
      <c r="EH323" s="36">
        <v>12</v>
      </c>
      <c r="EI323" s="26">
        <v>16229.903000000002</v>
      </c>
      <c r="EJ323" s="26">
        <v>27049.833000000002</v>
      </c>
      <c r="EK323" s="27">
        <v>135249.20000000001</v>
      </c>
      <c r="EL323" s="36" cm="1">
        <f t="array" ref="EL323">+_xlfn.IFS(YEAR($A323)&gt;YEAR(EL$6),0,YEAR(EL$6)=YEAR($A323),13-MONTH($A323),AND(EK323&lt;$L323,YEAR(EL$6)=YEAR($B323)),IF(MONTH($B323)&lt;EK323/$M323,MONTH($B323),EK323/$M323),EK323&lt;$L323,EK323/$M323,YEAR(EL$6)=YEAR($B323),MONTH($B323),AND(YEAR(EL$6)&gt;YEAR($B323),NOT(ISBLANK($B323))),0,YEAR(EL$6)&gt;YEAR($A323),12,EL$6&lt;$A323,0,YEAR(EH$6)=YEAR($B323),0)</f>
        <v>12</v>
      </c>
      <c r="EM323" s="26">
        <f t="shared" si="34"/>
        <v>16229.903000000002</v>
      </c>
      <c r="EN323" s="26">
        <f t="shared" si="35"/>
        <v>43279.736000000004</v>
      </c>
      <c r="EO323" s="27">
        <f t="shared" si="36"/>
        <v>119019.29</v>
      </c>
      <c r="EP323" s="28">
        <f t="shared" si="37"/>
        <v>88.000000985834589</v>
      </c>
      <c r="EQ323" s="34">
        <f t="shared" si="38"/>
        <v>4057.4757500000005</v>
      </c>
      <c r="ES323" s="21">
        <f>IFERROR(IF(VLOOKUP(D323,'DIV CHANGE'!A:D,3,FALSE)="", E323, VLOOKUP(D323,'DIV CHANGE'!A:D,3,FALSE)), E323)</f>
        <v>4</v>
      </c>
      <c r="ET323" s="21" t="str">
        <f t="shared" si="39"/>
        <v>SAME</v>
      </c>
      <c r="EU323" s="29">
        <v>45035</v>
      </c>
    </row>
    <row r="324" spans="1:151" ht="12.75">
      <c r="A324" s="29">
        <v>44974</v>
      </c>
      <c r="B324" s="24"/>
      <c r="C324" s="35">
        <v>800</v>
      </c>
      <c r="D324" s="21" t="s">
        <v>653</v>
      </c>
      <c r="E324" s="21">
        <v>2</v>
      </c>
      <c r="F324" s="21" t="s">
        <v>100</v>
      </c>
      <c r="G324" s="21" t="s">
        <v>654</v>
      </c>
      <c r="H324" s="55">
        <v>144942.66</v>
      </c>
      <c r="I324" s="22">
        <v>10</v>
      </c>
      <c r="J324" s="25">
        <v>40000</v>
      </c>
      <c r="K324" s="25">
        <v>0</v>
      </c>
      <c r="L324" s="25">
        <f t="shared" si="32"/>
        <v>10494.266</v>
      </c>
      <c r="M324" s="37">
        <f t="shared" si="33"/>
        <v>874.52216666666664</v>
      </c>
      <c r="N324" s="36">
        <v>0</v>
      </c>
      <c r="O324" s="26">
        <v>0</v>
      </c>
      <c r="P324" s="26">
        <v>0</v>
      </c>
      <c r="Q324" s="27">
        <v>0</v>
      </c>
      <c r="R324" s="36">
        <v>0</v>
      </c>
      <c r="S324" s="26">
        <v>0</v>
      </c>
      <c r="T324" s="26">
        <v>0</v>
      </c>
      <c r="U324" s="27">
        <v>0</v>
      </c>
      <c r="V324" s="36">
        <v>0</v>
      </c>
      <c r="W324" s="26">
        <v>0</v>
      </c>
      <c r="X324" s="26">
        <v>0</v>
      </c>
      <c r="Y324" s="27">
        <v>0</v>
      </c>
      <c r="Z324" s="36">
        <v>0</v>
      </c>
      <c r="AA324" s="26">
        <v>0</v>
      </c>
      <c r="AB324" s="26">
        <v>0</v>
      </c>
      <c r="AC324" s="27">
        <v>0</v>
      </c>
      <c r="AD324" s="36">
        <v>0</v>
      </c>
      <c r="AE324" s="26">
        <v>0</v>
      </c>
      <c r="AF324" s="26">
        <v>0</v>
      </c>
      <c r="AG324" s="27">
        <v>0</v>
      </c>
      <c r="AH324" s="36">
        <v>0</v>
      </c>
      <c r="AI324" s="26">
        <v>0</v>
      </c>
      <c r="AJ324" s="26">
        <v>0</v>
      </c>
      <c r="AK324" s="27">
        <v>0</v>
      </c>
      <c r="AL324" s="36">
        <v>0</v>
      </c>
      <c r="AM324" s="26">
        <v>0</v>
      </c>
      <c r="AN324" s="26">
        <v>0</v>
      </c>
      <c r="AO324" s="27">
        <v>0</v>
      </c>
      <c r="AP324" s="36">
        <v>0</v>
      </c>
      <c r="AQ324" s="26">
        <v>0</v>
      </c>
      <c r="AR324" s="26">
        <v>0</v>
      </c>
      <c r="AS324" s="27">
        <v>0</v>
      </c>
      <c r="AT324" s="36">
        <v>0</v>
      </c>
      <c r="AU324" s="26">
        <v>0</v>
      </c>
      <c r="AV324" s="26">
        <v>0</v>
      </c>
      <c r="AW324" s="27">
        <v>0</v>
      </c>
      <c r="AX324" s="36">
        <v>0</v>
      </c>
      <c r="AY324" s="26">
        <v>0</v>
      </c>
      <c r="AZ324" s="26">
        <v>0</v>
      </c>
      <c r="BA324" s="27">
        <v>0</v>
      </c>
      <c r="BB324" s="36">
        <v>0</v>
      </c>
      <c r="BC324" s="26">
        <v>0</v>
      </c>
      <c r="BD324" s="26">
        <v>0</v>
      </c>
      <c r="BE324" s="27">
        <v>0</v>
      </c>
      <c r="BF324" s="36">
        <v>0</v>
      </c>
      <c r="BG324" s="26">
        <v>0</v>
      </c>
      <c r="BH324" s="26">
        <v>0</v>
      </c>
      <c r="BI324" s="27">
        <v>0</v>
      </c>
      <c r="BJ324" s="36">
        <v>0</v>
      </c>
      <c r="BK324" s="26">
        <v>0</v>
      </c>
      <c r="BL324" s="26">
        <v>0</v>
      </c>
      <c r="BM324" s="27">
        <v>0</v>
      </c>
      <c r="BN324" s="36">
        <v>0</v>
      </c>
      <c r="BO324" s="26">
        <v>0</v>
      </c>
      <c r="BP324" s="26">
        <v>0</v>
      </c>
      <c r="BQ324" s="27">
        <v>0</v>
      </c>
      <c r="BR324" s="36">
        <v>0</v>
      </c>
      <c r="BS324" s="26">
        <v>0</v>
      </c>
      <c r="BT324" s="26">
        <v>0</v>
      </c>
      <c r="BU324" s="27">
        <v>0</v>
      </c>
      <c r="BV324" s="36">
        <v>0</v>
      </c>
      <c r="BW324" s="26">
        <v>0</v>
      </c>
      <c r="BX324" s="26">
        <v>0</v>
      </c>
      <c r="BY324" s="27">
        <v>0</v>
      </c>
      <c r="BZ324" s="36">
        <v>0</v>
      </c>
      <c r="CA324" s="26">
        <v>0</v>
      </c>
      <c r="CB324" s="26">
        <v>0</v>
      </c>
      <c r="CC324" s="27">
        <v>0</v>
      </c>
      <c r="CD324" s="36">
        <v>0</v>
      </c>
      <c r="CE324" s="26">
        <v>0</v>
      </c>
      <c r="CF324" s="26">
        <v>0</v>
      </c>
      <c r="CG324" s="27">
        <v>0</v>
      </c>
      <c r="CH324" s="36">
        <v>0</v>
      </c>
      <c r="CI324" s="26">
        <v>0</v>
      </c>
      <c r="CJ324" s="26">
        <v>0</v>
      </c>
      <c r="CK324" s="27">
        <v>0</v>
      </c>
      <c r="CL324" s="36">
        <v>0</v>
      </c>
      <c r="CM324" s="26">
        <v>0</v>
      </c>
      <c r="CN324" s="26">
        <v>0</v>
      </c>
      <c r="CO324" s="27">
        <v>0</v>
      </c>
      <c r="CP324" s="36">
        <v>0</v>
      </c>
      <c r="CQ324" s="26">
        <v>0</v>
      </c>
      <c r="CR324" s="26">
        <v>0</v>
      </c>
      <c r="CS324" s="27">
        <v>0</v>
      </c>
      <c r="CT324" s="36">
        <v>0</v>
      </c>
      <c r="CU324" s="26">
        <v>0</v>
      </c>
      <c r="CV324" s="26">
        <v>0</v>
      </c>
      <c r="CW324" s="27">
        <v>0</v>
      </c>
      <c r="CX324" s="36">
        <v>0</v>
      </c>
      <c r="CY324" s="26">
        <v>0</v>
      </c>
      <c r="CZ324" s="26">
        <v>0</v>
      </c>
      <c r="DA324" s="27">
        <v>0</v>
      </c>
      <c r="DB324" s="36">
        <v>0</v>
      </c>
      <c r="DC324" s="26">
        <v>0</v>
      </c>
      <c r="DD324" s="26">
        <v>0</v>
      </c>
      <c r="DE324" s="27">
        <v>0</v>
      </c>
      <c r="DF324" s="36">
        <v>0</v>
      </c>
      <c r="DG324" s="26">
        <v>0</v>
      </c>
      <c r="DH324" s="26">
        <v>0</v>
      </c>
      <c r="DI324" s="27">
        <v>0</v>
      </c>
      <c r="DJ324" s="36">
        <v>0</v>
      </c>
      <c r="DK324" s="26">
        <v>0</v>
      </c>
      <c r="DL324" s="26">
        <v>0</v>
      </c>
      <c r="DM324" s="27">
        <v>0</v>
      </c>
      <c r="DN324" s="36">
        <v>0</v>
      </c>
      <c r="DO324" s="26">
        <v>0</v>
      </c>
      <c r="DP324" s="26">
        <v>0</v>
      </c>
      <c r="DQ324" s="27">
        <v>0</v>
      </c>
      <c r="DR324" s="36">
        <v>0</v>
      </c>
      <c r="DS324" s="26">
        <v>0</v>
      </c>
      <c r="DT324" s="26">
        <v>0</v>
      </c>
      <c r="DU324" s="27">
        <v>0</v>
      </c>
      <c r="DV324" s="36">
        <v>0</v>
      </c>
      <c r="DW324" s="26">
        <v>0</v>
      </c>
      <c r="DX324" s="26">
        <v>0</v>
      </c>
      <c r="DY324" s="27">
        <v>0</v>
      </c>
      <c r="DZ324" s="36">
        <v>0</v>
      </c>
      <c r="EA324" s="26">
        <v>0</v>
      </c>
      <c r="EB324" s="26">
        <v>0</v>
      </c>
      <c r="EC324" s="27">
        <v>0</v>
      </c>
      <c r="ED324" s="36">
        <v>10</v>
      </c>
      <c r="EE324" s="26">
        <v>8745.2216666666682</v>
      </c>
      <c r="EF324" s="26">
        <v>8745.2200000000012</v>
      </c>
      <c r="EG324" s="27">
        <v>96197.440000000002</v>
      </c>
      <c r="EH324" s="36">
        <v>12</v>
      </c>
      <c r="EI324" s="26">
        <v>10494.266</v>
      </c>
      <c r="EJ324" s="26">
        <v>19239.486000000001</v>
      </c>
      <c r="EK324" s="27">
        <v>85703.17</v>
      </c>
      <c r="EL324" s="36" cm="1">
        <f t="array" ref="EL324">+_xlfn.IFS(YEAR($A324)&gt;YEAR(EL$6),0,YEAR(EL$6)=YEAR($A324),13-MONTH($A324),AND(EK324&lt;$L324,YEAR(EL$6)=YEAR($B324)),IF(MONTH($B324)&lt;EK324/$M324,MONTH($B324),EK324/$M324),EK324&lt;$L324,EK324/$M324,YEAR(EL$6)=YEAR($B324),MONTH($B324),AND(YEAR(EL$6)&gt;YEAR($B324),NOT(ISBLANK($B324))),0,YEAR(EL$6)&gt;YEAR($A324),12,EL$6&lt;$A324,0,YEAR(EH$6)=YEAR($B324),0)</f>
        <v>12</v>
      </c>
      <c r="EM324" s="26">
        <f t="shared" si="34"/>
        <v>10494.266</v>
      </c>
      <c r="EN324" s="26">
        <f t="shared" si="35"/>
        <v>29733.752</v>
      </c>
      <c r="EO324" s="27">
        <f t="shared" si="36"/>
        <v>75208.91</v>
      </c>
      <c r="EP324" s="28">
        <f t="shared" si="37"/>
        <v>86.000004192765843</v>
      </c>
      <c r="EQ324" s="34">
        <f t="shared" si="38"/>
        <v>2623.5664999999999</v>
      </c>
      <c r="ES324" s="21">
        <f>IFERROR(IF(VLOOKUP(D324,'DIV CHANGE'!A:D,3,FALSE)="", E324, VLOOKUP(D324,'DIV CHANGE'!A:D,3,FALSE)), E324)</f>
        <v>2</v>
      </c>
      <c r="ET324" s="21" t="str">
        <f t="shared" si="39"/>
        <v>SAME</v>
      </c>
      <c r="EU324" s="29">
        <v>44974</v>
      </c>
    </row>
    <row r="325" spans="1:151" ht="12.75">
      <c r="A325" s="29">
        <v>44974</v>
      </c>
      <c r="B325" s="24"/>
      <c r="C325" s="35">
        <v>801</v>
      </c>
      <c r="D325" s="21" t="s">
        <v>655</v>
      </c>
      <c r="E325" s="21">
        <v>2</v>
      </c>
      <c r="F325" s="21" t="s">
        <v>100</v>
      </c>
      <c r="G325" s="21" t="s">
        <v>656</v>
      </c>
      <c r="H325" s="55">
        <v>144942.66</v>
      </c>
      <c r="I325" s="22">
        <v>10</v>
      </c>
      <c r="J325" s="25">
        <v>40000</v>
      </c>
      <c r="K325" s="25">
        <v>0</v>
      </c>
      <c r="L325" s="25">
        <f t="shared" si="32"/>
        <v>10494.266</v>
      </c>
      <c r="M325" s="37">
        <f t="shared" si="33"/>
        <v>874.52216666666664</v>
      </c>
      <c r="N325" s="36">
        <v>0</v>
      </c>
      <c r="O325" s="26">
        <v>0</v>
      </c>
      <c r="P325" s="26">
        <v>0</v>
      </c>
      <c r="Q325" s="27">
        <v>0</v>
      </c>
      <c r="R325" s="36">
        <v>0</v>
      </c>
      <c r="S325" s="26">
        <v>0</v>
      </c>
      <c r="T325" s="26">
        <v>0</v>
      </c>
      <c r="U325" s="27">
        <v>0</v>
      </c>
      <c r="V325" s="36">
        <v>0</v>
      </c>
      <c r="W325" s="26">
        <v>0</v>
      </c>
      <c r="X325" s="26">
        <v>0</v>
      </c>
      <c r="Y325" s="27">
        <v>0</v>
      </c>
      <c r="Z325" s="36">
        <v>0</v>
      </c>
      <c r="AA325" s="26">
        <v>0</v>
      </c>
      <c r="AB325" s="26">
        <v>0</v>
      </c>
      <c r="AC325" s="27">
        <v>0</v>
      </c>
      <c r="AD325" s="36">
        <v>0</v>
      </c>
      <c r="AE325" s="26">
        <v>0</v>
      </c>
      <c r="AF325" s="26">
        <v>0</v>
      </c>
      <c r="AG325" s="27">
        <v>0</v>
      </c>
      <c r="AH325" s="36">
        <v>0</v>
      </c>
      <c r="AI325" s="26">
        <v>0</v>
      </c>
      <c r="AJ325" s="26">
        <v>0</v>
      </c>
      <c r="AK325" s="27">
        <v>0</v>
      </c>
      <c r="AL325" s="36">
        <v>0</v>
      </c>
      <c r="AM325" s="26">
        <v>0</v>
      </c>
      <c r="AN325" s="26">
        <v>0</v>
      </c>
      <c r="AO325" s="27">
        <v>0</v>
      </c>
      <c r="AP325" s="36">
        <v>0</v>
      </c>
      <c r="AQ325" s="26">
        <v>0</v>
      </c>
      <c r="AR325" s="26">
        <v>0</v>
      </c>
      <c r="AS325" s="27">
        <v>0</v>
      </c>
      <c r="AT325" s="36">
        <v>0</v>
      </c>
      <c r="AU325" s="26">
        <v>0</v>
      </c>
      <c r="AV325" s="26">
        <v>0</v>
      </c>
      <c r="AW325" s="27">
        <v>0</v>
      </c>
      <c r="AX325" s="36">
        <v>0</v>
      </c>
      <c r="AY325" s="26">
        <v>0</v>
      </c>
      <c r="AZ325" s="26">
        <v>0</v>
      </c>
      <c r="BA325" s="27">
        <v>0</v>
      </c>
      <c r="BB325" s="36">
        <v>0</v>
      </c>
      <c r="BC325" s="26">
        <v>0</v>
      </c>
      <c r="BD325" s="26">
        <v>0</v>
      </c>
      <c r="BE325" s="27">
        <v>0</v>
      </c>
      <c r="BF325" s="36">
        <v>0</v>
      </c>
      <c r="BG325" s="26">
        <v>0</v>
      </c>
      <c r="BH325" s="26">
        <v>0</v>
      </c>
      <c r="BI325" s="27">
        <v>0</v>
      </c>
      <c r="BJ325" s="36">
        <v>0</v>
      </c>
      <c r="BK325" s="26">
        <v>0</v>
      </c>
      <c r="BL325" s="26">
        <v>0</v>
      </c>
      <c r="BM325" s="27">
        <v>0</v>
      </c>
      <c r="BN325" s="36">
        <v>0</v>
      </c>
      <c r="BO325" s="26">
        <v>0</v>
      </c>
      <c r="BP325" s="26">
        <v>0</v>
      </c>
      <c r="BQ325" s="27">
        <v>0</v>
      </c>
      <c r="BR325" s="36">
        <v>0</v>
      </c>
      <c r="BS325" s="26">
        <v>0</v>
      </c>
      <c r="BT325" s="26">
        <v>0</v>
      </c>
      <c r="BU325" s="27">
        <v>0</v>
      </c>
      <c r="BV325" s="36">
        <v>0</v>
      </c>
      <c r="BW325" s="26">
        <v>0</v>
      </c>
      <c r="BX325" s="26">
        <v>0</v>
      </c>
      <c r="BY325" s="27">
        <v>0</v>
      </c>
      <c r="BZ325" s="36">
        <v>0</v>
      </c>
      <c r="CA325" s="26">
        <v>0</v>
      </c>
      <c r="CB325" s="26">
        <v>0</v>
      </c>
      <c r="CC325" s="27">
        <v>0</v>
      </c>
      <c r="CD325" s="36">
        <v>0</v>
      </c>
      <c r="CE325" s="26">
        <v>0</v>
      </c>
      <c r="CF325" s="26">
        <v>0</v>
      </c>
      <c r="CG325" s="27">
        <v>0</v>
      </c>
      <c r="CH325" s="36">
        <v>0</v>
      </c>
      <c r="CI325" s="26">
        <v>0</v>
      </c>
      <c r="CJ325" s="26">
        <v>0</v>
      </c>
      <c r="CK325" s="27">
        <v>0</v>
      </c>
      <c r="CL325" s="36">
        <v>0</v>
      </c>
      <c r="CM325" s="26">
        <v>0</v>
      </c>
      <c r="CN325" s="26">
        <v>0</v>
      </c>
      <c r="CO325" s="27">
        <v>0</v>
      </c>
      <c r="CP325" s="36">
        <v>0</v>
      </c>
      <c r="CQ325" s="26">
        <v>0</v>
      </c>
      <c r="CR325" s="26">
        <v>0</v>
      </c>
      <c r="CS325" s="27">
        <v>0</v>
      </c>
      <c r="CT325" s="36">
        <v>0</v>
      </c>
      <c r="CU325" s="26">
        <v>0</v>
      </c>
      <c r="CV325" s="26">
        <v>0</v>
      </c>
      <c r="CW325" s="27">
        <v>0</v>
      </c>
      <c r="CX325" s="36">
        <v>0</v>
      </c>
      <c r="CY325" s="26">
        <v>0</v>
      </c>
      <c r="CZ325" s="26">
        <v>0</v>
      </c>
      <c r="DA325" s="27">
        <v>0</v>
      </c>
      <c r="DB325" s="36">
        <v>0</v>
      </c>
      <c r="DC325" s="26">
        <v>0</v>
      </c>
      <c r="DD325" s="26">
        <v>0</v>
      </c>
      <c r="DE325" s="27">
        <v>0</v>
      </c>
      <c r="DF325" s="36">
        <v>0</v>
      </c>
      <c r="DG325" s="26">
        <v>0</v>
      </c>
      <c r="DH325" s="26">
        <v>0</v>
      </c>
      <c r="DI325" s="27">
        <v>0</v>
      </c>
      <c r="DJ325" s="36">
        <v>0</v>
      </c>
      <c r="DK325" s="26">
        <v>0</v>
      </c>
      <c r="DL325" s="26">
        <v>0</v>
      </c>
      <c r="DM325" s="27">
        <v>0</v>
      </c>
      <c r="DN325" s="36">
        <v>0</v>
      </c>
      <c r="DO325" s="26">
        <v>0</v>
      </c>
      <c r="DP325" s="26">
        <v>0</v>
      </c>
      <c r="DQ325" s="27">
        <v>0</v>
      </c>
      <c r="DR325" s="36">
        <v>0</v>
      </c>
      <c r="DS325" s="26">
        <v>0</v>
      </c>
      <c r="DT325" s="26">
        <v>0</v>
      </c>
      <c r="DU325" s="27">
        <v>0</v>
      </c>
      <c r="DV325" s="36">
        <v>0</v>
      </c>
      <c r="DW325" s="26">
        <v>0</v>
      </c>
      <c r="DX325" s="26">
        <v>0</v>
      </c>
      <c r="DY325" s="27">
        <v>0</v>
      </c>
      <c r="DZ325" s="36">
        <v>0</v>
      </c>
      <c r="EA325" s="26">
        <v>0</v>
      </c>
      <c r="EB325" s="26">
        <v>0</v>
      </c>
      <c r="EC325" s="27">
        <v>0</v>
      </c>
      <c r="ED325" s="36">
        <v>10</v>
      </c>
      <c r="EE325" s="26">
        <v>8745.2216666666682</v>
      </c>
      <c r="EF325" s="26">
        <v>8745.2200000000012</v>
      </c>
      <c r="EG325" s="27">
        <v>96197.440000000002</v>
      </c>
      <c r="EH325" s="36">
        <v>12</v>
      </c>
      <c r="EI325" s="26">
        <v>10494.266</v>
      </c>
      <c r="EJ325" s="26">
        <v>19239.486000000001</v>
      </c>
      <c r="EK325" s="27">
        <v>85703.17</v>
      </c>
      <c r="EL325" s="36" cm="1">
        <f t="array" ref="EL325">+_xlfn.IFS(YEAR($A325)&gt;YEAR(EL$6),0,YEAR(EL$6)=YEAR($A325),13-MONTH($A325),AND(EK325&lt;$L325,YEAR(EL$6)=YEAR($B325)),IF(MONTH($B325)&lt;EK325/$M325,MONTH($B325),EK325/$M325),EK325&lt;$L325,EK325/$M325,YEAR(EL$6)=YEAR($B325),MONTH($B325),AND(YEAR(EL$6)&gt;YEAR($B325),NOT(ISBLANK($B325))),0,YEAR(EL$6)&gt;YEAR($A325),12,EL$6&lt;$A325,0,YEAR(EH$6)=YEAR($B325),0)</f>
        <v>12</v>
      </c>
      <c r="EM325" s="26">
        <f t="shared" si="34"/>
        <v>10494.266</v>
      </c>
      <c r="EN325" s="26">
        <f t="shared" si="35"/>
        <v>29733.752</v>
      </c>
      <c r="EO325" s="27">
        <f t="shared" si="36"/>
        <v>75208.91</v>
      </c>
      <c r="EP325" s="28">
        <f t="shared" si="37"/>
        <v>86.000004192765843</v>
      </c>
      <c r="EQ325" s="34">
        <f t="shared" si="38"/>
        <v>2623.5664999999999</v>
      </c>
      <c r="ES325" s="21">
        <f>IFERROR(IF(VLOOKUP(D325,'DIV CHANGE'!A:D,3,FALSE)="", E325, VLOOKUP(D325,'DIV CHANGE'!A:D,3,FALSE)), E325)</f>
        <v>2</v>
      </c>
      <c r="ET325" s="21" t="str">
        <f t="shared" si="39"/>
        <v>SAME</v>
      </c>
      <c r="EU325" s="29">
        <v>44974</v>
      </c>
    </row>
    <row r="326" spans="1:151" ht="12.75">
      <c r="A326" s="29">
        <v>45226</v>
      </c>
      <c r="C326" s="35">
        <v>864</v>
      </c>
      <c r="D326" s="21" t="s">
        <v>657</v>
      </c>
      <c r="E326" s="21">
        <v>1</v>
      </c>
      <c r="F326" s="21" t="s">
        <v>100</v>
      </c>
      <c r="G326" s="21" t="s">
        <v>658</v>
      </c>
      <c r="H326" s="55">
        <v>196963.9</v>
      </c>
      <c r="I326" s="22">
        <v>10</v>
      </c>
      <c r="J326" s="25">
        <v>25000</v>
      </c>
      <c r="K326" s="25">
        <v>0</v>
      </c>
      <c r="L326" s="25">
        <f t="shared" si="32"/>
        <v>17196.39</v>
      </c>
      <c r="M326" s="37">
        <f t="shared" si="33"/>
        <v>1433.0325</v>
      </c>
      <c r="N326" s="36">
        <v>0</v>
      </c>
      <c r="O326" s="26">
        <v>0</v>
      </c>
      <c r="P326" s="26">
        <v>0</v>
      </c>
      <c r="Q326" s="27">
        <v>0</v>
      </c>
      <c r="R326" s="36">
        <v>0</v>
      </c>
      <c r="S326" s="26">
        <v>0</v>
      </c>
      <c r="T326" s="26">
        <v>0</v>
      </c>
      <c r="U326" s="27">
        <v>0</v>
      </c>
      <c r="V326" s="36">
        <v>0</v>
      </c>
      <c r="W326" s="26">
        <v>0</v>
      </c>
      <c r="X326" s="26">
        <v>0</v>
      </c>
      <c r="Y326" s="27">
        <v>0</v>
      </c>
      <c r="Z326" s="36">
        <v>0</v>
      </c>
      <c r="AA326" s="26">
        <v>0</v>
      </c>
      <c r="AB326" s="26">
        <v>0</v>
      </c>
      <c r="AC326" s="27">
        <v>0</v>
      </c>
      <c r="AD326" s="36">
        <v>0</v>
      </c>
      <c r="AE326" s="26">
        <v>0</v>
      </c>
      <c r="AF326" s="26">
        <v>0</v>
      </c>
      <c r="AG326" s="27">
        <v>0</v>
      </c>
      <c r="AH326" s="36">
        <v>0</v>
      </c>
      <c r="AI326" s="26">
        <v>0</v>
      </c>
      <c r="AJ326" s="26">
        <v>0</v>
      </c>
      <c r="AK326" s="27">
        <v>0</v>
      </c>
      <c r="AL326" s="36">
        <v>0</v>
      </c>
      <c r="AM326" s="26">
        <v>0</v>
      </c>
      <c r="AN326" s="26">
        <v>0</v>
      </c>
      <c r="AO326" s="27">
        <v>0</v>
      </c>
      <c r="AP326" s="36">
        <v>0</v>
      </c>
      <c r="AQ326" s="26">
        <v>0</v>
      </c>
      <c r="AR326" s="26">
        <v>0</v>
      </c>
      <c r="AS326" s="27">
        <v>0</v>
      </c>
      <c r="AT326" s="36">
        <v>0</v>
      </c>
      <c r="AU326" s="26">
        <v>0</v>
      </c>
      <c r="AV326" s="26">
        <v>0</v>
      </c>
      <c r="AW326" s="27">
        <v>0</v>
      </c>
      <c r="AX326" s="36">
        <v>0</v>
      </c>
      <c r="AY326" s="26">
        <v>0</v>
      </c>
      <c r="AZ326" s="26">
        <v>0</v>
      </c>
      <c r="BA326" s="27">
        <v>0</v>
      </c>
      <c r="BB326" s="36">
        <v>0</v>
      </c>
      <c r="BC326" s="26">
        <v>0</v>
      </c>
      <c r="BD326" s="26">
        <v>0</v>
      </c>
      <c r="BE326" s="27">
        <v>0</v>
      </c>
      <c r="BF326" s="36">
        <v>0</v>
      </c>
      <c r="BG326" s="26">
        <v>0</v>
      </c>
      <c r="BH326" s="26">
        <v>0</v>
      </c>
      <c r="BI326" s="27">
        <v>0</v>
      </c>
      <c r="BJ326" s="36">
        <v>0</v>
      </c>
      <c r="BK326" s="26">
        <v>0</v>
      </c>
      <c r="BL326" s="26">
        <v>0</v>
      </c>
      <c r="BM326" s="27">
        <v>0</v>
      </c>
      <c r="BN326" s="36">
        <v>0</v>
      </c>
      <c r="BO326" s="26">
        <v>0</v>
      </c>
      <c r="BP326" s="26">
        <v>0</v>
      </c>
      <c r="BQ326" s="27">
        <v>0</v>
      </c>
      <c r="BR326" s="36">
        <v>0</v>
      </c>
      <c r="BS326" s="26">
        <v>0</v>
      </c>
      <c r="BT326" s="26">
        <v>0</v>
      </c>
      <c r="BU326" s="27">
        <v>0</v>
      </c>
      <c r="BV326" s="36">
        <v>0</v>
      </c>
      <c r="BW326" s="26">
        <v>0</v>
      </c>
      <c r="BX326" s="26">
        <v>0</v>
      </c>
      <c r="BY326" s="27">
        <v>0</v>
      </c>
      <c r="BZ326" s="36">
        <v>0</v>
      </c>
      <c r="CA326" s="26">
        <v>0</v>
      </c>
      <c r="CB326" s="26">
        <v>0</v>
      </c>
      <c r="CC326" s="27">
        <v>0</v>
      </c>
      <c r="CD326" s="36">
        <v>0</v>
      </c>
      <c r="CE326" s="26">
        <v>0</v>
      </c>
      <c r="CF326" s="26">
        <v>0</v>
      </c>
      <c r="CG326" s="27">
        <v>0</v>
      </c>
      <c r="CH326" s="36">
        <v>0</v>
      </c>
      <c r="CI326" s="26">
        <v>0</v>
      </c>
      <c r="CJ326" s="26">
        <v>0</v>
      </c>
      <c r="CK326" s="27">
        <v>0</v>
      </c>
      <c r="CL326" s="36">
        <v>0</v>
      </c>
      <c r="CM326" s="26">
        <v>0</v>
      </c>
      <c r="CN326" s="26">
        <v>0</v>
      </c>
      <c r="CO326" s="27">
        <v>0</v>
      </c>
      <c r="CP326" s="36">
        <v>0</v>
      </c>
      <c r="CQ326" s="26">
        <v>0</v>
      </c>
      <c r="CR326" s="26">
        <v>0</v>
      </c>
      <c r="CS326" s="27">
        <v>0</v>
      </c>
      <c r="CT326" s="36">
        <v>0</v>
      </c>
      <c r="CU326" s="26">
        <v>0</v>
      </c>
      <c r="CV326" s="26">
        <v>0</v>
      </c>
      <c r="CW326" s="27">
        <v>0</v>
      </c>
      <c r="CX326" s="36">
        <v>0</v>
      </c>
      <c r="CY326" s="26">
        <v>0</v>
      </c>
      <c r="CZ326" s="26">
        <v>0</v>
      </c>
      <c r="DA326" s="27">
        <v>0</v>
      </c>
      <c r="DB326" s="36">
        <v>0</v>
      </c>
      <c r="DC326" s="26">
        <v>0</v>
      </c>
      <c r="DD326" s="26">
        <v>0</v>
      </c>
      <c r="DE326" s="27">
        <v>0</v>
      </c>
      <c r="DF326" s="36">
        <v>0</v>
      </c>
      <c r="DG326" s="26">
        <v>0</v>
      </c>
      <c r="DH326" s="26">
        <v>0</v>
      </c>
      <c r="DI326" s="27">
        <v>0</v>
      </c>
      <c r="DJ326" s="36">
        <v>0</v>
      </c>
      <c r="DK326" s="26">
        <v>0</v>
      </c>
      <c r="DL326" s="26">
        <v>0</v>
      </c>
      <c r="DM326" s="27">
        <v>0</v>
      </c>
      <c r="DN326" s="36">
        <v>0</v>
      </c>
      <c r="DO326" s="26">
        <v>0</v>
      </c>
      <c r="DP326" s="26">
        <v>0</v>
      </c>
      <c r="DQ326" s="27">
        <v>0</v>
      </c>
      <c r="DR326" s="36">
        <v>0</v>
      </c>
      <c r="DS326" s="26">
        <v>0</v>
      </c>
      <c r="DT326" s="26">
        <v>0</v>
      </c>
      <c r="DU326" s="27">
        <v>0</v>
      </c>
      <c r="DV326" s="36">
        <v>0</v>
      </c>
      <c r="DW326" s="26">
        <v>0</v>
      </c>
      <c r="DX326" s="26">
        <v>0</v>
      </c>
      <c r="DY326" s="27">
        <v>0</v>
      </c>
      <c r="DZ326" s="36">
        <v>0</v>
      </c>
      <c r="EA326" s="26">
        <v>0</v>
      </c>
      <c r="EB326" s="26">
        <v>0</v>
      </c>
      <c r="EC326" s="27">
        <v>0</v>
      </c>
      <c r="ED326" s="36">
        <v>2</v>
      </c>
      <c r="EE326" s="26">
        <v>2866.0649999999996</v>
      </c>
      <c r="EF326" s="26">
        <v>2866.0649999999996</v>
      </c>
      <c r="EG326" s="27">
        <v>169097.83499999999</v>
      </c>
      <c r="EH326" s="36">
        <v>12</v>
      </c>
      <c r="EI326" s="26">
        <v>17196.39</v>
      </c>
      <c r="EJ326" s="26">
        <v>20062.454999999998</v>
      </c>
      <c r="EK326" s="27">
        <v>151901.45000000001</v>
      </c>
      <c r="EL326" s="36" cm="1">
        <f t="array" ref="EL326">+_xlfn.IFS(YEAR($A326)&gt;YEAR(EL$6),0,YEAR(EL$6)=YEAR($A326),13-MONTH($A326),AND(EK326&lt;$L326,YEAR(EL$6)=YEAR($B326)),IF(MONTH($B326)&lt;EK326/$M326,MONTH($B326),EK326/$M326),EK326&lt;$L326,EK326/$M326,YEAR(EL$6)=YEAR($B326),MONTH($B326),AND(YEAR(EL$6)&gt;YEAR($B326),NOT(ISBLANK($B326))),0,YEAR(EL$6)&gt;YEAR($A326),12,EL$6&lt;$A326,0,YEAR(EH$6)=YEAR($B326),0)</f>
        <v>12</v>
      </c>
      <c r="EM326" s="26">
        <f t="shared" si="34"/>
        <v>17196.39</v>
      </c>
      <c r="EN326" s="26">
        <f t="shared" si="35"/>
        <v>37258.845000000001</v>
      </c>
      <c r="EO326" s="27">
        <f t="shared" si="36"/>
        <v>134705.06</v>
      </c>
      <c r="EP326" s="28">
        <f t="shared" si="37"/>
        <v>94.000003489104401</v>
      </c>
      <c r="EQ326" s="34">
        <f t="shared" si="38"/>
        <v>4299.0974999999999</v>
      </c>
      <c r="ES326" s="21">
        <f>IFERROR(IF(VLOOKUP(D326,'DIV CHANGE'!A:D,3,FALSE)="", E326, VLOOKUP(D326,'DIV CHANGE'!A:D,3,FALSE)), E326)</f>
        <v>1</v>
      </c>
      <c r="ET326" s="21" t="str">
        <f t="shared" si="39"/>
        <v>SAME</v>
      </c>
      <c r="EU326" s="29">
        <v>45226</v>
      </c>
    </row>
    <row r="327" spans="1:151" ht="12.75">
      <c r="A327" s="29">
        <v>45226</v>
      </c>
      <c r="C327" s="35">
        <v>865</v>
      </c>
      <c r="D327" s="21" t="s">
        <v>659</v>
      </c>
      <c r="E327" s="21">
        <v>1</v>
      </c>
      <c r="F327" s="21" t="s">
        <v>100</v>
      </c>
      <c r="G327" s="21" t="s">
        <v>660</v>
      </c>
      <c r="H327" s="55">
        <v>206079.9</v>
      </c>
      <c r="I327" s="22">
        <v>10</v>
      </c>
      <c r="J327" s="25">
        <v>25000</v>
      </c>
      <c r="K327" s="25">
        <v>0</v>
      </c>
      <c r="L327" s="25">
        <f t="shared" si="32"/>
        <v>18107.989999999998</v>
      </c>
      <c r="M327" s="37">
        <f t="shared" si="33"/>
        <v>1508.9991666666665</v>
      </c>
      <c r="N327" s="36">
        <v>0</v>
      </c>
      <c r="O327" s="26">
        <v>0</v>
      </c>
      <c r="P327" s="26">
        <v>0</v>
      </c>
      <c r="Q327" s="27">
        <v>0</v>
      </c>
      <c r="R327" s="36">
        <v>0</v>
      </c>
      <c r="S327" s="26">
        <v>0</v>
      </c>
      <c r="T327" s="26">
        <v>0</v>
      </c>
      <c r="U327" s="27">
        <v>0</v>
      </c>
      <c r="V327" s="36">
        <v>0</v>
      </c>
      <c r="W327" s="26">
        <v>0</v>
      </c>
      <c r="X327" s="26">
        <v>0</v>
      </c>
      <c r="Y327" s="27">
        <v>0</v>
      </c>
      <c r="Z327" s="36">
        <v>0</v>
      </c>
      <c r="AA327" s="26">
        <v>0</v>
      </c>
      <c r="AB327" s="26">
        <v>0</v>
      </c>
      <c r="AC327" s="27">
        <v>0</v>
      </c>
      <c r="AD327" s="36">
        <v>0</v>
      </c>
      <c r="AE327" s="26">
        <v>0</v>
      </c>
      <c r="AF327" s="26">
        <v>0</v>
      </c>
      <c r="AG327" s="27">
        <v>0</v>
      </c>
      <c r="AH327" s="36">
        <v>0</v>
      </c>
      <c r="AI327" s="26">
        <v>0</v>
      </c>
      <c r="AJ327" s="26">
        <v>0</v>
      </c>
      <c r="AK327" s="27">
        <v>0</v>
      </c>
      <c r="AL327" s="36">
        <v>0</v>
      </c>
      <c r="AM327" s="26">
        <v>0</v>
      </c>
      <c r="AN327" s="26">
        <v>0</v>
      </c>
      <c r="AO327" s="27">
        <v>0</v>
      </c>
      <c r="AP327" s="36">
        <v>0</v>
      </c>
      <c r="AQ327" s="26">
        <v>0</v>
      </c>
      <c r="AR327" s="26">
        <v>0</v>
      </c>
      <c r="AS327" s="27">
        <v>0</v>
      </c>
      <c r="AT327" s="36">
        <v>0</v>
      </c>
      <c r="AU327" s="26">
        <v>0</v>
      </c>
      <c r="AV327" s="26">
        <v>0</v>
      </c>
      <c r="AW327" s="27">
        <v>0</v>
      </c>
      <c r="AX327" s="36">
        <v>0</v>
      </c>
      <c r="AY327" s="26">
        <v>0</v>
      </c>
      <c r="AZ327" s="26">
        <v>0</v>
      </c>
      <c r="BA327" s="27">
        <v>0</v>
      </c>
      <c r="BB327" s="36">
        <v>0</v>
      </c>
      <c r="BC327" s="26">
        <v>0</v>
      </c>
      <c r="BD327" s="26">
        <v>0</v>
      </c>
      <c r="BE327" s="27">
        <v>0</v>
      </c>
      <c r="BF327" s="36">
        <v>0</v>
      </c>
      <c r="BG327" s="26">
        <v>0</v>
      </c>
      <c r="BH327" s="26">
        <v>0</v>
      </c>
      <c r="BI327" s="27">
        <v>0</v>
      </c>
      <c r="BJ327" s="36">
        <v>0</v>
      </c>
      <c r="BK327" s="26">
        <v>0</v>
      </c>
      <c r="BL327" s="26">
        <v>0</v>
      </c>
      <c r="BM327" s="27">
        <v>0</v>
      </c>
      <c r="BN327" s="36">
        <v>0</v>
      </c>
      <c r="BO327" s="26">
        <v>0</v>
      </c>
      <c r="BP327" s="26">
        <v>0</v>
      </c>
      <c r="BQ327" s="27">
        <v>0</v>
      </c>
      <c r="BR327" s="36">
        <v>0</v>
      </c>
      <c r="BS327" s="26">
        <v>0</v>
      </c>
      <c r="BT327" s="26">
        <v>0</v>
      </c>
      <c r="BU327" s="27">
        <v>0</v>
      </c>
      <c r="BV327" s="36">
        <v>0</v>
      </c>
      <c r="BW327" s="26">
        <v>0</v>
      </c>
      <c r="BX327" s="26">
        <v>0</v>
      </c>
      <c r="BY327" s="27">
        <v>0</v>
      </c>
      <c r="BZ327" s="36">
        <v>0</v>
      </c>
      <c r="CA327" s="26">
        <v>0</v>
      </c>
      <c r="CB327" s="26">
        <v>0</v>
      </c>
      <c r="CC327" s="27">
        <v>0</v>
      </c>
      <c r="CD327" s="36">
        <v>0</v>
      </c>
      <c r="CE327" s="26">
        <v>0</v>
      </c>
      <c r="CF327" s="26">
        <v>0</v>
      </c>
      <c r="CG327" s="27">
        <v>0</v>
      </c>
      <c r="CH327" s="36">
        <v>0</v>
      </c>
      <c r="CI327" s="26">
        <v>0</v>
      </c>
      <c r="CJ327" s="26">
        <v>0</v>
      </c>
      <c r="CK327" s="27">
        <v>0</v>
      </c>
      <c r="CL327" s="36">
        <v>0</v>
      </c>
      <c r="CM327" s="26">
        <v>0</v>
      </c>
      <c r="CN327" s="26">
        <v>0</v>
      </c>
      <c r="CO327" s="27">
        <v>0</v>
      </c>
      <c r="CP327" s="36">
        <v>0</v>
      </c>
      <c r="CQ327" s="26">
        <v>0</v>
      </c>
      <c r="CR327" s="26">
        <v>0</v>
      </c>
      <c r="CS327" s="27">
        <v>0</v>
      </c>
      <c r="CT327" s="36">
        <v>0</v>
      </c>
      <c r="CU327" s="26">
        <v>0</v>
      </c>
      <c r="CV327" s="26">
        <v>0</v>
      </c>
      <c r="CW327" s="27">
        <v>0</v>
      </c>
      <c r="CX327" s="36">
        <v>0</v>
      </c>
      <c r="CY327" s="26">
        <v>0</v>
      </c>
      <c r="CZ327" s="26">
        <v>0</v>
      </c>
      <c r="DA327" s="27">
        <v>0</v>
      </c>
      <c r="DB327" s="36">
        <v>0</v>
      </c>
      <c r="DC327" s="26">
        <v>0</v>
      </c>
      <c r="DD327" s="26">
        <v>0</v>
      </c>
      <c r="DE327" s="27">
        <v>0</v>
      </c>
      <c r="DF327" s="36">
        <v>0</v>
      </c>
      <c r="DG327" s="26">
        <v>0</v>
      </c>
      <c r="DH327" s="26">
        <v>0</v>
      </c>
      <c r="DI327" s="27">
        <v>0</v>
      </c>
      <c r="DJ327" s="36">
        <v>0</v>
      </c>
      <c r="DK327" s="26">
        <v>0</v>
      </c>
      <c r="DL327" s="26">
        <v>0</v>
      </c>
      <c r="DM327" s="27">
        <v>0</v>
      </c>
      <c r="DN327" s="36">
        <v>0</v>
      </c>
      <c r="DO327" s="26">
        <v>0</v>
      </c>
      <c r="DP327" s="26">
        <v>0</v>
      </c>
      <c r="DQ327" s="27">
        <v>0</v>
      </c>
      <c r="DR327" s="36">
        <v>0</v>
      </c>
      <c r="DS327" s="26">
        <v>0</v>
      </c>
      <c r="DT327" s="26">
        <v>0</v>
      </c>
      <c r="DU327" s="27">
        <v>0</v>
      </c>
      <c r="DV327" s="36">
        <v>0</v>
      </c>
      <c r="DW327" s="26">
        <v>0</v>
      </c>
      <c r="DX327" s="26">
        <v>0</v>
      </c>
      <c r="DY327" s="27">
        <v>0</v>
      </c>
      <c r="DZ327" s="36">
        <v>0</v>
      </c>
      <c r="EA327" s="26">
        <v>0</v>
      </c>
      <c r="EB327" s="26">
        <v>0</v>
      </c>
      <c r="EC327" s="27">
        <v>0</v>
      </c>
      <c r="ED327" s="36">
        <v>2</v>
      </c>
      <c r="EE327" s="26">
        <v>3017.998333333333</v>
      </c>
      <c r="EF327" s="26">
        <v>3017.998333333333</v>
      </c>
      <c r="EG327" s="27">
        <v>178061.90166666667</v>
      </c>
      <c r="EH327" s="36">
        <v>12</v>
      </c>
      <c r="EI327" s="26">
        <v>18107.989999999998</v>
      </c>
      <c r="EJ327" s="26">
        <v>21125.988333333331</v>
      </c>
      <c r="EK327" s="27">
        <v>159953.91</v>
      </c>
      <c r="EL327" s="36" cm="1">
        <f t="array" ref="EL327">+_xlfn.IFS(YEAR($A327)&gt;YEAR(EL$6),0,YEAR(EL$6)=YEAR($A327),13-MONTH($A327),AND(EK327&lt;$L327,YEAR(EL$6)=YEAR($B327)),IF(MONTH($B327)&lt;EK327/$M327,MONTH($B327),EK327/$M327),EK327&lt;$L327,EK327/$M327,YEAR(EL$6)=YEAR($B327),MONTH($B327),AND(YEAR(EL$6)&gt;YEAR($B327),NOT(ISBLANK($B327))),0,YEAR(EL$6)&gt;YEAR($A327),12,EL$6&lt;$A327,0,YEAR(EH$6)=YEAR($B327),0)</f>
        <v>12</v>
      </c>
      <c r="EM327" s="26">
        <f t="shared" si="34"/>
        <v>18107.989999999998</v>
      </c>
      <c r="EN327" s="26">
        <f t="shared" si="35"/>
        <v>39233.978333333333</v>
      </c>
      <c r="EO327" s="27">
        <f t="shared" si="36"/>
        <v>141845.92000000001</v>
      </c>
      <c r="EP327" s="28">
        <f t="shared" si="37"/>
        <v>93.999998895515205</v>
      </c>
      <c r="EQ327" s="34">
        <f t="shared" si="38"/>
        <v>4526.9974999999995</v>
      </c>
      <c r="ES327" s="21">
        <f>IFERROR(IF(VLOOKUP(D327,'DIV CHANGE'!A:D,3,FALSE)="", E327, VLOOKUP(D327,'DIV CHANGE'!A:D,3,FALSE)), E327)</f>
        <v>1</v>
      </c>
      <c r="ET327" s="21" t="str">
        <f t="shared" si="39"/>
        <v>SAME</v>
      </c>
      <c r="EU327" s="29">
        <v>45226</v>
      </c>
    </row>
    <row r="328" spans="1:151" ht="12.75">
      <c r="A328" s="29">
        <v>45226</v>
      </c>
      <c r="C328" s="35">
        <v>866</v>
      </c>
      <c r="D328" s="21" t="s">
        <v>661</v>
      </c>
      <c r="E328" s="21">
        <v>1</v>
      </c>
      <c r="F328" s="21" t="s">
        <v>100</v>
      </c>
      <c r="G328" s="21" t="s">
        <v>662</v>
      </c>
      <c r="H328" s="55">
        <v>141885.24</v>
      </c>
      <c r="I328" s="22">
        <v>10</v>
      </c>
      <c r="J328" s="25">
        <v>35000</v>
      </c>
      <c r="K328" s="25">
        <v>0</v>
      </c>
      <c r="L328" s="25">
        <f t="shared" ref="L328:L391" si="40">IFERROR(($H328-$J328-$K328)/$I328,0)</f>
        <v>10688.523999999999</v>
      </c>
      <c r="M328" s="37">
        <f t="shared" ref="M328:M391" si="41">IFERROR($L328/12,0)</f>
        <v>890.71033333333332</v>
      </c>
      <c r="N328" s="36">
        <v>0</v>
      </c>
      <c r="O328" s="26">
        <v>0</v>
      </c>
      <c r="P328" s="26">
        <v>0</v>
      </c>
      <c r="Q328" s="27">
        <v>0</v>
      </c>
      <c r="R328" s="36">
        <v>0</v>
      </c>
      <c r="S328" s="26">
        <v>0</v>
      </c>
      <c r="T328" s="26">
        <v>0</v>
      </c>
      <c r="U328" s="27">
        <v>0</v>
      </c>
      <c r="V328" s="36">
        <v>0</v>
      </c>
      <c r="W328" s="26">
        <v>0</v>
      </c>
      <c r="X328" s="26">
        <v>0</v>
      </c>
      <c r="Y328" s="27">
        <v>0</v>
      </c>
      <c r="Z328" s="36">
        <v>0</v>
      </c>
      <c r="AA328" s="26">
        <v>0</v>
      </c>
      <c r="AB328" s="26">
        <v>0</v>
      </c>
      <c r="AC328" s="27">
        <v>0</v>
      </c>
      <c r="AD328" s="36">
        <v>0</v>
      </c>
      <c r="AE328" s="26">
        <v>0</v>
      </c>
      <c r="AF328" s="26">
        <v>0</v>
      </c>
      <c r="AG328" s="27">
        <v>0</v>
      </c>
      <c r="AH328" s="36">
        <v>0</v>
      </c>
      <c r="AI328" s="26">
        <v>0</v>
      </c>
      <c r="AJ328" s="26">
        <v>0</v>
      </c>
      <c r="AK328" s="27">
        <v>0</v>
      </c>
      <c r="AL328" s="36">
        <v>0</v>
      </c>
      <c r="AM328" s="26">
        <v>0</v>
      </c>
      <c r="AN328" s="26">
        <v>0</v>
      </c>
      <c r="AO328" s="27">
        <v>0</v>
      </c>
      <c r="AP328" s="36">
        <v>0</v>
      </c>
      <c r="AQ328" s="26">
        <v>0</v>
      </c>
      <c r="AR328" s="26">
        <v>0</v>
      </c>
      <c r="AS328" s="27">
        <v>0</v>
      </c>
      <c r="AT328" s="36">
        <v>0</v>
      </c>
      <c r="AU328" s="26">
        <v>0</v>
      </c>
      <c r="AV328" s="26">
        <v>0</v>
      </c>
      <c r="AW328" s="27">
        <v>0</v>
      </c>
      <c r="AX328" s="36">
        <v>0</v>
      </c>
      <c r="AY328" s="26">
        <v>0</v>
      </c>
      <c r="AZ328" s="26">
        <v>0</v>
      </c>
      <c r="BA328" s="27">
        <v>0</v>
      </c>
      <c r="BB328" s="36">
        <v>0</v>
      </c>
      <c r="BC328" s="26">
        <v>0</v>
      </c>
      <c r="BD328" s="26">
        <v>0</v>
      </c>
      <c r="BE328" s="27">
        <v>0</v>
      </c>
      <c r="BF328" s="36">
        <v>0</v>
      </c>
      <c r="BG328" s="26">
        <v>0</v>
      </c>
      <c r="BH328" s="26">
        <v>0</v>
      </c>
      <c r="BI328" s="27">
        <v>0</v>
      </c>
      <c r="BJ328" s="36">
        <v>0</v>
      </c>
      <c r="BK328" s="26">
        <v>0</v>
      </c>
      <c r="BL328" s="26">
        <v>0</v>
      </c>
      <c r="BM328" s="27">
        <v>0</v>
      </c>
      <c r="BN328" s="36">
        <v>0</v>
      </c>
      <c r="BO328" s="26">
        <v>0</v>
      </c>
      <c r="BP328" s="26">
        <v>0</v>
      </c>
      <c r="BQ328" s="27">
        <v>0</v>
      </c>
      <c r="BR328" s="36">
        <v>0</v>
      </c>
      <c r="BS328" s="26">
        <v>0</v>
      </c>
      <c r="BT328" s="26">
        <v>0</v>
      </c>
      <c r="BU328" s="27">
        <v>0</v>
      </c>
      <c r="BV328" s="36">
        <v>0</v>
      </c>
      <c r="BW328" s="26">
        <v>0</v>
      </c>
      <c r="BX328" s="26">
        <v>0</v>
      </c>
      <c r="BY328" s="27">
        <v>0</v>
      </c>
      <c r="BZ328" s="36">
        <v>0</v>
      </c>
      <c r="CA328" s="26">
        <v>0</v>
      </c>
      <c r="CB328" s="26">
        <v>0</v>
      </c>
      <c r="CC328" s="27">
        <v>0</v>
      </c>
      <c r="CD328" s="36">
        <v>0</v>
      </c>
      <c r="CE328" s="26">
        <v>0</v>
      </c>
      <c r="CF328" s="26">
        <v>0</v>
      </c>
      <c r="CG328" s="27">
        <v>0</v>
      </c>
      <c r="CH328" s="36">
        <v>0</v>
      </c>
      <c r="CI328" s="26">
        <v>0</v>
      </c>
      <c r="CJ328" s="26">
        <v>0</v>
      </c>
      <c r="CK328" s="27">
        <v>0</v>
      </c>
      <c r="CL328" s="36">
        <v>0</v>
      </c>
      <c r="CM328" s="26">
        <v>0</v>
      </c>
      <c r="CN328" s="26">
        <v>0</v>
      </c>
      <c r="CO328" s="27">
        <v>0</v>
      </c>
      <c r="CP328" s="36">
        <v>0</v>
      </c>
      <c r="CQ328" s="26">
        <v>0</v>
      </c>
      <c r="CR328" s="26">
        <v>0</v>
      </c>
      <c r="CS328" s="27">
        <v>0</v>
      </c>
      <c r="CT328" s="36">
        <v>0</v>
      </c>
      <c r="CU328" s="26">
        <v>0</v>
      </c>
      <c r="CV328" s="26">
        <v>0</v>
      </c>
      <c r="CW328" s="27">
        <v>0</v>
      </c>
      <c r="CX328" s="36">
        <v>0</v>
      </c>
      <c r="CY328" s="26">
        <v>0</v>
      </c>
      <c r="CZ328" s="26">
        <v>0</v>
      </c>
      <c r="DA328" s="27">
        <v>0</v>
      </c>
      <c r="DB328" s="36">
        <v>0</v>
      </c>
      <c r="DC328" s="26">
        <v>0</v>
      </c>
      <c r="DD328" s="26">
        <v>0</v>
      </c>
      <c r="DE328" s="27">
        <v>0</v>
      </c>
      <c r="DF328" s="36">
        <v>0</v>
      </c>
      <c r="DG328" s="26">
        <v>0</v>
      </c>
      <c r="DH328" s="26">
        <v>0</v>
      </c>
      <c r="DI328" s="27">
        <v>0</v>
      </c>
      <c r="DJ328" s="36">
        <v>0</v>
      </c>
      <c r="DK328" s="26">
        <v>0</v>
      </c>
      <c r="DL328" s="26">
        <v>0</v>
      </c>
      <c r="DM328" s="27">
        <v>0</v>
      </c>
      <c r="DN328" s="36">
        <v>0</v>
      </c>
      <c r="DO328" s="26">
        <v>0</v>
      </c>
      <c r="DP328" s="26">
        <v>0</v>
      </c>
      <c r="DQ328" s="27">
        <v>0</v>
      </c>
      <c r="DR328" s="36">
        <v>0</v>
      </c>
      <c r="DS328" s="26">
        <v>0</v>
      </c>
      <c r="DT328" s="26">
        <v>0</v>
      </c>
      <c r="DU328" s="27">
        <v>0</v>
      </c>
      <c r="DV328" s="36">
        <v>0</v>
      </c>
      <c r="DW328" s="26">
        <v>0</v>
      </c>
      <c r="DX328" s="26">
        <v>0</v>
      </c>
      <c r="DY328" s="27">
        <v>0</v>
      </c>
      <c r="DZ328" s="36">
        <v>0</v>
      </c>
      <c r="EA328" s="26">
        <v>0</v>
      </c>
      <c r="EB328" s="26">
        <v>0</v>
      </c>
      <c r="EC328" s="27">
        <v>0</v>
      </c>
      <c r="ED328" s="36">
        <v>2</v>
      </c>
      <c r="EE328" s="26">
        <v>1781.4206666666664</v>
      </c>
      <c r="EF328" s="26">
        <v>1781.4206666666664</v>
      </c>
      <c r="EG328" s="27">
        <v>105103.81933333333</v>
      </c>
      <c r="EH328" s="36">
        <v>12</v>
      </c>
      <c r="EI328" s="26">
        <v>10688.523999999999</v>
      </c>
      <c r="EJ328" s="26">
        <v>12469.944666666666</v>
      </c>
      <c r="EK328" s="27">
        <v>94415.3</v>
      </c>
      <c r="EL328" s="36" cm="1">
        <f t="array" ref="EL328">+_xlfn.IFS(YEAR($A328)&gt;YEAR(EL$6),0,YEAR(EL$6)=YEAR($A328),13-MONTH($A328),AND(EK328&lt;$L328,YEAR(EL$6)=YEAR($B328)),IF(MONTH($B328)&lt;EK328/$M328,MONTH($B328),EK328/$M328),EK328&lt;$L328,EK328/$M328,YEAR(EL$6)=YEAR($B328),MONTH($B328),AND(YEAR(EL$6)&gt;YEAR($B328),NOT(ISBLANK($B328))),0,YEAR(EL$6)&gt;YEAR($A328),12,EL$6&lt;$A328,0,YEAR(EH$6)=YEAR($B328),0)</f>
        <v>12</v>
      </c>
      <c r="EM328" s="26">
        <f t="shared" ref="EM328:EM391" si="42">EL328*$M328</f>
        <v>10688.523999999999</v>
      </c>
      <c r="EN328" s="26">
        <f t="shared" ref="EN328:EN391" si="43">EM328+EJ328</f>
        <v>23158.468666666668</v>
      </c>
      <c r="EO328" s="27">
        <f t="shared" ref="EO328:EO391" si="44">ROUND(IF(YEAR(EL$6)&lt;YEAR($A328),0,($H328-$J328)-EN328),2)</f>
        <v>83726.77</v>
      </c>
      <c r="EP328" s="28">
        <f t="shared" ref="EP328:EP391" si="45">IFERROR(SUM(EO328/$M328),0)</f>
        <v>93.999998503067403</v>
      </c>
      <c r="EQ328" s="34">
        <f t="shared" ref="EQ328:EQ391" si="46">+IFERROR(IF(YEAR($D$4)=YEAR($A328),IF(MONTH($D$4)&gt;=MONTH($A328),IF(MONTH($D$4)-MONTH($A328)=0,1,MONTH($D$4)-MONTH($A328)+1)*$M328,0),IF(MONTH($D$4)&gt;EL328,EL328*$M328,MONTH($D$4)*$M328)),0)</f>
        <v>2672.1309999999999</v>
      </c>
      <c r="ES328" s="21">
        <f>IFERROR(IF(VLOOKUP(D328,'DIV CHANGE'!A:D,3,FALSE)="", E328, VLOOKUP(D328,'DIV CHANGE'!A:D,3,FALSE)), E328)</f>
        <v>1</v>
      </c>
      <c r="ET328" s="21" t="str">
        <f t="shared" ref="ET328:ET391" si="47">IF(E328=ES328, "SAME", "CHANGE")</f>
        <v>SAME</v>
      </c>
      <c r="EU328" s="29">
        <v>45226</v>
      </c>
    </row>
    <row r="329" spans="1:151" ht="12.75">
      <c r="A329" s="29">
        <v>45226</v>
      </c>
      <c r="C329" s="35">
        <v>867</v>
      </c>
      <c r="D329" s="21" t="s">
        <v>663</v>
      </c>
      <c r="E329" s="21">
        <v>1</v>
      </c>
      <c r="F329" s="21" t="s">
        <v>100</v>
      </c>
      <c r="G329" s="21" t="s">
        <v>664</v>
      </c>
      <c r="H329" s="55">
        <v>163085.24</v>
      </c>
      <c r="I329" s="22">
        <v>10</v>
      </c>
      <c r="J329" s="25">
        <v>35000</v>
      </c>
      <c r="K329" s="25">
        <v>0</v>
      </c>
      <c r="L329" s="25">
        <f t="shared" si="40"/>
        <v>12808.523999999999</v>
      </c>
      <c r="M329" s="37">
        <f t="shared" si="41"/>
        <v>1067.377</v>
      </c>
      <c r="N329" s="36">
        <v>0</v>
      </c>
      <c r="O329" s="26">
        <v>0</v>
      </c>
      <c r="P329" s="26">
        <v>0</v>
      </c>
      <c r="Q329" s="27">
        <v>0</v>
      </c>
      <c r="R329" s="36">
        <v>0</v>
      </c>
      <c r="S329" s="26">
        <v>0</v>
      </c>
      <c r="T329" s="26">
        <v>0</v>
      </c>
      <c r="U329" s="27">
        <v>0</v>
      </c>
      <c r="V329" s="36">
        <v>0</v>
      </c>
      <c r="W329" s="26">
        <v>0</v>
      </c>
      <c r="X329" s="26">
        <v>0</v>
      </c>
      <c r="Y329" s="27">
        <v>0</v>
      </c>
      <c r="Z329" s="36">
        <v>0</v>
      </c>
      <c r="AA329" s="26">
        <v>0</v>
      </c>
      <c r="AB329" s="26">
        <v>0</v>
      </c>
      <c r="AC329" s="27">
        <v>0</v>
      </c>
      <c r="AD329" s="36">
        <v>0</v>
      </c>
      <c r="AE329" s="26">
        <v>0</v>
      </c>
      <c r="AF329" s="26">
        <v>0</v>
      </c>
      <c r="AG329" s="27">
        <v>0</v>
      </c>
      <c r="AH329" s="36">
        <v>0</v>
      </c>
      <c r="AI329" s="26">
        <v>0</v>
      </c>
      <c r="AJ329" s="26">
        <v>0</v>
      </c>
      <c r="AK329" s="27">
        <v>0</v>
      </c>
      <c r="AL329" s="36">
        <v>0</v>
      </c>
      <c r="AM329" s="26">
        <v>0</v>
      </c>
      <c r="AN329" s="26">
        <v>0</v>
      </c>
      <c r="AO329" s="27">
        <v>0</v>
      </c>
      <c r="AP329" s="36">
        <v>0</v>
      </c>
      <c r="AQ329" s="26">
        <v>0</v>
      </c>
      <c r="AR329" s="26">
        <v>0</v>
      </c>
      <c r="AS329" s="27">
        <v>0</v>
      </c>
      <c r="AT329" s="36">
        <v>0</v>
      </c>
      <c r="AU329" s="26">
        <v>0</v>
      </c>
      <c r="AV329" s="26">
        <v>0</v>
      </c>
      <c r="AW329" s="27">
        <v>0</v>
      </c>
      <c r="AX329" s="36">
        <v>0</v>
      </c>
      <c r="AY329" s="26">
        <v>0</v>
      </c>
      <c r="AZ329" s="26">
        <v>0</v>
      </c>
      <c r="BA329" s="27">
        <v>0</v>
      </c>
      <c r="BB329" s="36">
        <v>0</v>
      </c>
      <c r="BC329" s="26">
        <v>0</v>
      </c>
      <c r="BD329" s="26">
        <v>0</v>
      </c>
      <c r="BE329" s="27">
        <v>0</v>
      </c>
      <c r="BF329" s="36">
        <v>0</v>
      </c>
      <c r="BG329" s="26">
        <v>0</v>
      </c>
      <c r="BH329" s="26">
        <v>0</v>
      </c>
      <c r="BI329" s="27">
        <v>0</v>
      </c>
      <c r="BJ329" s="36">
        <v>0</v>
      </c>
      <c r="BK329" s="26">
        <v>0</v>
      </c>
      <c r="BL329" s="26">
        <v>0</v>
      </c>
      <c r="BM329" s="27">
        <v>0</v>
      </c>
      <c r="BN329" s="36">
        <v>0</v>
      </c>
      <c r="BO329" s="26">
        <v>0</v>
      </c>
      <c r="BP329" s="26">
        <v>0</v>
      </c>
      <c r="BQ329" s="27">
        <v>0</v>
      </c>
      <c r="BR329" s="36">
        <v>0</v>
      </c>
      <c r="BS329" s="26">
        <v>0</v>
      </c>
      <c r="BT329" s="26">
        <v>0</v>
      </c>
      <c r="BU329" s="27">
        <v>0</v>
      </c>
      <c r="BV329" s="36">
        <v>0</v>
      </c>
      <c r="BW329" s="26">
        <v>0</v>
      </c>
      <c r="BX329" s="26">
        <v>0</v>
      </c>
      <c r="BY329" s="27">
        <v>0</v>
      </c>
      <c r="BZ329" s="36">
        <v>0</v>
      </c>
      <c r="CA329" s="26">
        <v>0</v>
      </c>
      <c r="CB329" s="26">
        <v>0</v>
      </c>
      <c r="CC329" s="27">
        <v>0</v>
      </c>
      <c r="CD329" s="36">
        <v>0</v>
      </c>
      <c r="CE329" s="26">
        <v>0</v>
      </c>
      <c r="CF329" s="26">
        <v>0</v>
      </c>
      <c r="CG329" s="27">
        <v>0</v>
      </c>
      <c r="CH329" s="36">
        <v>0</v>
      </c>
      <c r="CI329" s="26">
        <v>0</v>
      </c>
      <c r="CJ329" s="26">
        <v>0</v>
      </c>
      <c r="CK329" s="27">
        <v>0</v>
      </c>
      <c r="CL329" s="36">
        <v>0</v>
      </c>
      <c r="CM329" s="26">
        <v>0</v>
      </c>
      <c r="CN329" s="26">
        <v>0</v>
      </c>
      <c r="CO329" s="27">
        <v>0</v>
      </c>
      <c r="CP329" s="36">
        <v>0</v>
      </c>
      <c r="CQ329" s="26">
        <v>0</v>
      </c>
      <c r="CR329" s="26">
        <v>0</v>
      </c>
      <c r="CS329" s="27">
        <v>0</v>
      </c>
      <c r="CT329" s="36">
        <v>0</v>
      </c>
      <c r="CU329" s="26">
        <v>0</v>
      </c>
      <c r="CV329" s="26">
        <v>0</v>
      </c>
      <c r="CW329" s="27">
        <v>0</v>
      </c>
      <c r="CX329" s="36">
        <v>0</v>
      </c>
      <c r="CY329" s="26">
        <v>0</v>
      </c>
      <c r="CZ329" s="26">
        <v>0</v>
      </c>
      <c r="DA329" s="27">
        <v>0</v>
      </c>
      <c r="DB329" s="36">
        <v>0</v>
      </c>
      <c r="DC329" s="26">
        <v>0</v>
      </c>
      <c r="DD329" s="26">
        <v>0</v>
      </c>
      <c r="DE329" s="27">
        <v>0</v>
      </c>
      <c r="DF329" s="36">
        <v>0</v>
      </c>
      <c r="DG329" s="26">
        <v>0</v>
      </c>
      <c r="DH329" s="26">
        <v>0</v>
      </c>
      <c r="DI329" s="27">
        <v>0</v>
      </c>
      <c r="DJ329" s="36">
        <v>0</v>
      </c>
      <c r="DK329" s="26">
        <v>0</v>
      </c>
      <c r="DL329" s="26">
        <v>0</v>
      </c>
      <c r="DM329" s="27">
        <v>0</v>
      </c>
      <c r="DN329" s="36">
        <v>0</v>
      </c>
      <c r="DO329" s="26">
        <v>0</v>
      </c>
      <c r="DP329" s="26">
        <v>0</v>
      </c>
      <c r="DQ329" s="27">
        <v>0</v>
      </c>
      <c r="DR329" s="36">
        <v>0</v>
      </c>
      <c r="DS329" s="26">
        <v>0</v>
      </c>
      <c r="DT329" s="26">
        <v>0</v>
      </c>
      <c r="DU329" s="27">
        <v>0</v>
      </c>
      <c r="DV329" s="36">
        <v>0</v>
      </c>
      <c r="DW329" s="26">
        <v>0</v>
      </c>
      <c r="DX329" s="26">
        <v>0</v>
      </c>
      <c r="DY329" s="27">
        <v>0</v>
      </c>
      <c r="DZ329" s="36">
        <v>0</v>
      </c>
      <c r="EA329" s="26">
        <v>0</v>
      </c>
      <c r="EB329" s="26">
        <v>0</v>
      </c>
      <c r="EC329" s="27">
        <v>0</v>
      </c>
      <c r="ED329" s="36">
        <v>2</v>
      </c>
      <c r="EE329" s="26">
        <v>2134.7539999999999</v>
      </c>
      <c r="EF329" s="26">
        <v>2134.7539999999999</v>
      </c>
      <c r="EG329" s="27">
        <v>125950.48599999999</v>
      </c>
      <c r="EH329" s="36">
        <v>12</v>
      </c>
      <c r="EI329" s="26">
        <v>12808.523999999999</v>
      </c>
      <c r="EJ329" s="26">
        <v>14943.277999999998</v>
      </c>
      <c r="EK329" s="27">
        <v>113141.96</v>
      </c>
      <c r="EL329" s="36" cm="1">
        <f t="array" ref="EL329">+_xlfn.IFS(YEAR($A329)&gt;YEAR(EL$6),0,YEAR(EL$6)=YEAR($A329),13-MONTH($A329),AND(EK329&lt;$L329,YEAR(EL$6)=YEAR($B329)),IF(MONTH($B329)&lt;EK329/$M329,MONTH($B329),EK329/$M329),EK329&lt;$L329,EK329/$M329,YEAR(EL$6)=YEAR($B329),MONTH($B329),AND(YEAR(EL$6)&gt;YEAR($B329),NOT(ISBLANK($B329))),0,YEAR(EL$6)&gt;YEAR($A329),12,EL$6&lt;$A329,0,YEAR(EH$6)=YEAR($B329),0)</f>
        <v>12</v>
      </c>
      <c r="EM329" s="26">
        <f t="shared" si="42"/>
        <v>12808.523999999999</v>
      </c>
      <c r="EN329" s="26">
        <f t="shared" si="43"/>
        <v>27751.801999999996</v>
      </c>
      <c r="EO329" s="27">
        <f t="shared" si="44"/>
        <v>100333.44</v>
      </c>
      <c r="EP329" s="28">
        <f t="shared" si="45"/>
        <v>94.000001873752211</v>
      </c>
      <c r="EQ329" s="34">
        <f t="shared" si="46"/>
        <v>3202.1309999999999</v>
      </c>
      <c r="ES329" s="21">
        <f>IFERROR(IF(VLOOKUP(D329,'DIV CHANGE'!A:D,3,FALSE)="", E329, VLOOKUP(D329,'DIV CHANGE'!A:D,3,FALSE)), E329)</f>
        <v>1</v>
      </c>
      <c r="ET329" s="21" t="str">
        <f t="shared" si="47"/>
        <v>SAME</v>
      </c>
      <c r="EU329" s="29">
        <v>45226</v>
      </c>
    </row>
    <row r="330" spans="1:151" ht="12.75">
      <c r="A330" s="29">
        <v>45226</v>
      </c>
      <c r="C330" s="35">
        <v>868</v>
      </c>
      <c r="D330" s="21" t="s">
        <v>665</v>
      </c>
      <c r="E330" s="21">
        <v>1</v>
      </c>
      <c r="F330" s="21" t="s">
        <v>100</v>
      </c>
      <c r="G330" s="21" t="s">
        <v>666</v>
      </c>
      <c r="H330" s="55">
        <v>192267.04</v>
      </c>
      <c r="I330" s="22">
        <v>10</v>
      </c>
      <c r="J330" s="25">
        <v>35000</v>
      </c>
      <c r="K330" s="25">
        <v>0</v>
      </c>
      <c r="L330" s="25">
        <f t="shared" si="40"/>
        <v>15726.704000000002</v>
      </c>
      <c r="M330" s="37">
        <f t="shared" si="41"/>
        <v>1310.5586666666668</v>
      </c>
      <c r="N330" s="36">
        <v>0</v>
      </c>
      <c r="O330" s="26">
        <v>0</v>
      </c>
      <c r="P330" s="26">
        <v>0</v>
      </c>
      <c r="Q330" s="27">
        <v>0</v>
      </c>
      <c r="R330" s="36">
        <v>0</v>
      </c>
      <c r="S330" s="26">
        <v>0</v>
      </c>
      <c r="T330" s="26">
        <v>0</v>
      </c>
      <c r="U330" s="27">
        <v>0</v>
      </c>
      <c r="V330" s="36">
        <v>0</v>
      </c>
      <c r="W330" s="26">
        <v>0</v>
      </c>
      <c r="X330" s="26">
        <v>0</v>
      </c>
      <c r="Y330" s="27">
        <v>0</v>
      </c>
      <c r="Z330" s="36">
        <v>0</v>
      </c>
      <c r="AA330" s="26">
        <v>0</v>
      </c>
      <c r="AB330" s="26">
        <v>0</v>
      </c>
      <c r="AC330" s="27">
        <v>0</v>
      </c>
      <c r="AD330" s="36">
        <v>0</v>
      </c>
      <c r="AE330" s="26">
        <v>0</v>
      </c>
      <c r="AF330" s="26">
        <v>0</v>
      </c>
      <c r="AG330" s="27">
        <v>0</v>
      </c>
      <c r="AH330" s="36">
        <v>0</v>
      </c>
      <c r="AI330" s="26">
        <v>0</v>
      </c>
      <c r="AJ330" s="26">
        <v>0</v>
      </c>
      <c r="AK330" s="27">
        <v>0</v>
      </c>
      <c r="AL330" s="36">
        <v>0</v>
      </c>
      <c r="AM330" s="26">
        <v>0</v>
      </c>
      <c r="AN330" s="26">
        <v>0</v>
      </c>
      <c r="AO330" s="27">
        <v>0</v>
      </c>
      <c r="AP330" s="36">
        <v>0</v>
      </c>
      <c r="AQ330" s="26">
        <v>0</v>
      </c>
      <c r="AR330" s="26">
        <v>0</v>
      </c>
      <c r="AS330" s="27">
        <v>0</v>
      </c>
      <c r="AT330" s="36">
        <v>0</v>
      </c>
      <c r="AU330" s="26">
        <v>0</v>
      </c>
      <c r="AV330" s="26">
        <v>0</v>
      </c>
      <c r="AW330" s="27">
        <v>0</v>
      </c>
      <c r="AX330" s="36">
        <v>0</v>
      </c>
      <c r="AY330" s="26">
        <v>0</v>
      </c>
      <c r="AZ330" s="26">
        <v>0</v>
      </c>
      <c r="BA330" s="27">
        <v>0</v>
      </c>
      <c r="BB330" s="36">
        <v>0</v>
      </c>
      <c r="BC330" s="26">
        <v>0</v>
      </c>
      <c r="BD330" s="26">
        <v>0</v>
      </c>
      <c r="BE330" s="27">
        <v>0</v>
      </c>
      <c r="BF330" s="36">
        <v>0</v>
      </c>
      <c r="BG330" s="26">
        <v>0</v>
      </c>
      <c r="BH330" s="26">
        <v>0</v>
      </c>
      <c r="BI330" s="27">
        <v>0</v>
      </c>
      <c r="BJ330" s="36">
        <v>0</v>
      </c>
      <c r="BK330" s="26">
        <v>0</v>
      </c>
      <c r="BL330" s="26">
        <v>0</v>
      </c>
      <c r="BM330" s="27">
        <v>0</v>
      </c>
      <c r="BN330" s="36">
        <v>0</v>
      </c>
      <c r="BO330" s="26">
        <v>0</v>
      </c>
      <c r="BP330" s="26">
        <v>0</v>
      </c>
      <c r="BQ330" s="27">
        <v>0</v>
      </c>
      <c r="BR330" s="36">
        <v>0</v>
      </c>
      <c r="BS330" s="26">
        <v>0</v>
      </c>
      <c r="BT330" s="26">
        <v>0</v>
      </c>
      <c r="BU330" s="27">
        <v>0</v>
      </c>
      <c r="BV330" s="36">
        <v>0</v>
      </c>
      <c r="BW330" s="26">
        <v>0</v>
      </c>
      <c r="BX330" s="26">
        <v>0</v>
      </c>
      <c r="BY330" s="27">
        <v>0</v>
      </c>
      <c r="BZ330" s="36">
        <v>0</v>
      </c>
      <c r="CA330" s="26">
        <v>0</v>
      </c>
      <c r="CB330" s="26">
        <v>0</v>
      </c>
      <c r="CC330" s="27">
        <v>0</v>
      </c>
      <c r="CD330" s="36">
        <v>0</v>
      </c>
      <c r="CE330" s="26">
        <v>0</v>
      </c>
      <c r="CF330" s="26">
        <v>0</v>
      </c>
      <c r="CG330" s="27">
        <v>0</v>
      </c>
      <c r="CH330" s="36">
        <v>0</v>
      </c>
      <c r="CI330" s="26">
        <v>0</v>
      </c>
      <c r="CJ330" s="26">
        <v>0</v>
      </c>
      <c r="CK330" s="27">
        <v>0</v>
      </c>
      <c r="CL330" s="36">
        <v>0</v>
      </c>
      <c r="CM330" s="26">
        <v>0</v>
      </c>
      <c r="CN330" s="26">
        <v>0</v>
      </c>
      <c r="CO330" s="27">
        <v>0</v>
      </c>
      <c r="CP330" s="36">
        <v>0</v>
      </c>
      <c r="CQ330" s="26">
        <v>0</v>
      </c>
      <c r="CR330" s="26">
        <v>0</v>
      </c>
      <c r="CS330" s="27">
        <v>0</v>
      </c>
      <c r="CT330" s="36">
        <v>0</v>
      </c>
      <c r="CU330" s="26">
        <v>0</v>
      </c>
      <c r="CV330" s="26">
        <v>0</v>
      </c>
      <c r="CW330" s="27">
        <v>0</v>
      </c>
      <c r="CX330" s="36">
        <v>0</v>
      </c>
      <c r="CY330" s="26">
        <v>0</v>
      </c>
      <c r="CZ330" s="26">
        <v>0</v>
      </c>
      <c r="DA330" s="27">
        <v>0</v>
      </c>
      <c r="DB330" s="36">
        <v>0</v>
      </c>
      <c r="DC330" s="26">
        <v>0</v>
      </c>
      <c r="DD330" s="26">
        <v>0</v>
      </c>
      <c r="DE330" s="27">
        <v>0</v>
      </c>
      <c r="DF330" s="36">
        <v>0</v>
      </c>
      <c r="DG330" s="26">
        <v>0</v>
      </c>
      <c r="DH330" s="26">
        <v>0</v>
      </c>
      <c r="DI330" s="27">
        <v>0</v>
      </c>
      <c r="DJ330" s="36">
        <v>0</v>
      </c>
      <c r="DK330" s="26">
        <v>0</v>
      </c>
      <c r="DL330" s="26">
        <v>0</v>
      </c>
      <c r="DM330" s="27">
        <v>0</v>
      </c>
      <c r="DN330" s="36">
        <v>0</v>
      </c>
      <c r="DO330" s="26">
        <v>0</v>
      </c>
      <c r="DP330" s="26">
        <v>0</v>
      </c>
      <c r="DQ330" s="27">
        <v>0</v>
      </c>
      <c r="DR330" s="36">
        <v>0</v>
      </c>
      <c r="DS330" s="26">
        <v>0</v>
      </c>
      <c r="DT330" s="26">
        <v>0</v>
      </c>
      <c r="DU330" s="27">
        <v>0</v>
      </c>
      <c r="DV330" s="36">
        <v>0</v>
      </c>
      <c r="DW330" s="26">
        <v>0</v>
      </c>
      <c r="DX330" s="26">
        <v>0</v>
      </c>
      <c r="DY330" s="27">
        <v>0</v>
      </c>
      <c r="DZ330" s="36">
        <v>0</v>
      </c>
      <c r="EA330" s="26">
        <v>0</v>
      </c>
      <c r="EB330" s="26">
        <v>0</v>
      </c>
      <c r="EC330" s="27">
        <v>0</v>
      </c>
      <c r="ED330" s="36">
        <v>2</v>
      </c>
      <c r="EE330" s="26">
        <v>2621.1173333333336</v>
      </c>
      <c r="EF330" s="26">
        <v>2621.1173333333336</v>
      </c>
      <c r="EG330" s="27">
        <v>154645.92266666668</v>
      </c>
      <c r="EH330" s="36">
        <v>12</v>
      </c>
      <c r="EI330" s="26">
        <v>15726.704000000002</v>
      </c>
      <c r="EJ330" s="26">
        <v>18347.821333333333</v>
      </c>
      <c r="EK330" s="27">
        <v>138919.22</v>
      </c>
      <c r="EL330" s="36" cm="1">
        <f t="array" ref="EL330">+_xlfn.IFS(YEAR($A330)&gt;YEAR(EL$6),0,YEAR(EL$6)=YEAR($A330),13-MONTH($A330),AND(EK330&lt;$L330,YEAR(EL$6)=YEAR($B330)),IF(MONTH($B330)&lt;EK330/$M330,MONTH($B330),EK330/$M330),EK330&lt;$L330,EK330/$M330,YEAR(EL$6)=YEAR($B330),MONTH($B330),AND(YEAR(EL$6)&gt;YEAR($B330),NOT(ISBLANK($B330))),0,YEAR(EL$6)&gt;YEAR($A330),12,EL$6&lt;$A330,0,YEAR(EH$6)=YEAR($B330),0)</f>
        <v>12</v>
      </c>
      <c r="EM330" s="26">
        <f t="shared" si="42"/>
        <v>15726.704000000002</v>
      </c>
      <c r="EN330" s="26">
        <f t="shared" si="43"/>
        <v>34074.525333333338</v>
      </c>
      <c r="EO330" s="27">
        <f t="shared" si="44"/>
        <v>123192.51</v>
      </c>
      <c r="EP330" s="28">
        <f t="shared" si="45"/>
        <v>93.999996439177579</v>
      </c>
      <c r="EQ330" s="34">
        <f t="shared" si="46"/>
        <v>3931.6760000000004</v>
      </c>
      <c r="ES330" s="21">
        <f>IFERROR(IF(VLOOKUP(D330,'DIV CHANGE'!A:D,3,FALSE)="", E330, VLOOKUP(D330,'DIV CHANGE'!A:D,3,FALSE)), E330)</f>
        <v>1</v>
      </c>
      <c r="ET330" s="21" t="str">
        <f t="shared" si="47"/>
        <v>SAME</v>
      </c>
      <c r="EU330" s="29">
        <v>45226</v>
      </c>
    </row>
    <row r="331" spans="1:151" ht="12.75">
      <c r="A331" s="29">
        <v>45226</v>
      </c>
      <c r="C331" s="35">
        <v>869</v>
      </c>
      <c r="D331" s="21" t="s">
        <v>667</v>
      </c>
      <c r="E331" s="21">
        <v>1</v>
      </c>
      <c r="F331" s="21" t="s">
        <v>100</v>
      </c>
      <c r="G331" s="21" t="s">
        <v>668</v>
      </c>
      <c r="H331" s="55">
        <v>243847.7</v>
      </c>
      <c r="I331" s="22">
        <v>10</v>
      </c>
      <c r="J331" s="25">
        <v>40000</v>
      </c>
      <c r="K331" s="25">
        <v>0</v>
      </c>
      <c r="L331" s="25">
        <f t="shared" si="40"/>
        <v>20384.77</v>
      </c>
      <c r="M331" s="37">
        <f t="shared" si="41"/>
        <v>1698.7308333333333</v>
      </c>
      <c r="N331" s="36">
        <v>0</v>
      </c>
      <c r="O331" s="26">
        <v>0</v>
      </c>
      <c r="P331" s="26">
        <v>0</v>
      </c>
      <c r="Q331" s="27">
        <v>0</v>
      </c>
      <c r="R331" s="36">
        <v>0</v>
      </c>
      <c r="S331" s="26">
        <v>0</v>
      </c>
      <c r="T331" s="26">
        <v>0</v>
      </c>
      <c r="U331" s="27">
        <v>0</v>
      </c>
      <c r="V331" s="36">
        <v>0</v>
      </c>
      <c r="W331" s="26">
        <v>0</v>
      </c>
      <c r="X331" s="26">
        <v>0</v>
      </c>
      <c r="Y331" s="27">
        <v>0</v>
      </c>
      <c r="Z331" s="36">
        <v>0</v>
      </c>
      <c r="AA331" s="26">
        <v>0</v>
      </c>
      <c r="AB331" s="26">
        <v>0</v>
      </c>
      <c r="AC331" s="27">
        <v>0</v>
      </c>
      <c r="AD331" s="36">
        <v>0</v>
      </c>
      <c r="AE331" s="26">
        <v>0</v>
      </c>
      <c r="AF331" s="26">
        <v>0</v>
      </c>
      <c r="AG331" s="27">
        <v>0</v>
      </c>
      <c r="AH331" s="36">
        <v>0</v>
      </c>
      <c r="AI331" s="26">
        <v>0</v>
      </c>
      <c r="AJ331" s="26">
        <v>0</v>
      </c>
      <c r="AK331" s="27">
        <v>0</v>
      </c>
      <c r="AL331" s="36">
        <v>0</v>
      </c>
      <c r="AM331" s="26">
        <v>0</v>
      </c>
      <c r="AN331" s="26">
        <v>0</v>
      </c>
      <c r="AO331" s="27">
        <v>0</v>
      </c>
      <c r="AP331" s="36">
        <v>0</v>
      </c>
      <c r="AQ331" s="26">
        <v>0</v>
      </c>
      <c r="AR331" s="26">
        <v>0</v>
      </c>
      <c r="AS331" s="27">
        <v>0</v>
      </c>
      <c r="AT331" s="36">
        <v>0</v>
      </c>
      <c r="AU331" s="26">
        <v>0</v>
      </c>
      <c r="AV331" s="26">
        <v>0</v>
      </c>
      <c r="AW331" s="27">
        <v>0</v>
      </c>
      <c r="AX331" s="36">
        <v>0</v>
      </c>
      <c r="AY331" s="26">
        <v>0</v>
      </c>
      <c r="AZ331" s="26">
        <v>0</v>
      </c>
      <c r="BA331" s="27">
        <v>0</v>
      </c>
      <c r="BB331" s="36">
        <v>0</v>
      </c>
      <c r="BC331" s="26">
        <v>0</v>
      </c>
      <c r="BD331" s="26">
        <v>0</v>
      </c>
      <c r="BE331" s="27">
        <v>0</v>
      </c>
      <c r="BF331" s="36">
        <v>0</v>
      </c>
      <c r="BG331" s="26">
        <v>0</v>
      </c>
      <c r="BH331" s="26">
        <v>0</v>
      </c>
      <c r="BI331" s="27">
        <v>0</v>
      </c>
      <c r="BJ331" s="36">
        <v>0</v>
      </c>
      <c r="BK331" s="26">
        <v>0</v>
      </c>
      <c r="BL331" s="26">
        <v>0</v>
      </c>
      <c r="BM331" s="27">
        <v>0</v>
      </c>
      <c r="BN331" s="36">
        <v>0</v>
      </c>
      <c r="BO331" s="26">
        <v>0</v>
      </c>
      <c r="BP331" s="26">
        <v>0</v>
      </c>
      <c r="BQ331" s="27">
        <v>0</v>
      </c>
      <c r="BR331" s="36">
        <v>0</v>
      </c>
      <c r="BS331" s="26">
        <v>0</v>
      </c>
      <c r="BT331" s="26">
        <v>0</v>
      </c>
      <c r="BU331" s="27">
        <v>0</v>
      </c>
      <c r="BV331" s="36">
        <v>0</v>
      </c>
      <c r="BW331" s="26">
        <v>0</v>
      </c>
      <c r="BX331" s="26">
        <v>0</v>
      </c>
      <c r="BY331" s="27">
        <v>0</v>
      </c>
      <c r="BZ331" s="36">
        <v>0</v>
      </c>
      <c r="CA331" s="26">
        <v>0</v>
      </c>
      <c r="CB331" s="26">
        <v>0</v>
      </c>
      <c r="CC331" s="27">
        <v>0</v>
      </c>
      <c r="CD331" s="36">
        <v>0</v>
      </c>
      <c r="CE331" s="26">
        <v>0</v>
      </c>
      <c r="CF331" s="26">
        <v>0</v>
      </c>
      <c r="CG331" s="27">
        <v>0</v>
      </c>
      <c r="CH331" s="36">
        <v>0</v>
      </c>
      <c r="CI331" s="26">
        <v>0</v>
      </c>
      <c r="CJ331" s="26">
        <v>0</v>
      </c>
      <c r="CK331" s="27">
        <v>0</v>
      </c>
      <c r="CL331" s="36">
        <v>0</v>
      </c>
      <c r="CM331" s="26">
        <v>0</v>
      </c>
      <c r="CN331" s="26">
        <v>0</v>
      </c>
      <c r="CO331" s="27">
        <v>0</v>
      </c>
      <c r="CP331" s="36">
        <v>0</v>
      </c>
      <c r="CQ331" s="26">
        <v>0</v>
      </c>
      <c r="CR331" s="26">
        <v>0</v>
      </c>
      <c r="CS331" s="27">
        <v>0</v>
      </c>
      <c r="CT331" s="36">
        <v>0</v>
      </c>
      <c r="CU331" s="26">
        <v>0</v>
      </c>
      <c r="CV331" s="26">
        <v>0</v>
      </c>
      <c r="CW331" s="27">
        <v>0</v>
      </c>
      <c r="CX331" s="36">
        <v>0</v>
      </c>
      <c r="CY331" s="26">
        <v>0</v>
      </c>
      <c r="CZ331" s="26">
        <v>0</v>
      </c>
      <c r="DA331" s="27">
        <v>0</v>
      </c>
      <c r="DB331" s="36">
        <v>0</v>
      </c>
      <c r="DC331" s="26">
        <v>0</v>
      </c>
      <c r="DD331" s="26">
        <v>0</v>
      </c>
      <c r="DE331" s="27">
        <v>0</v>
      </c>
      <c r="DF331" s="36">
        <v>0</v>
      </c>
      <c r="DG331" s="26">
        <v>0</v>
      </c>
      <c r="DH331" s="26">
        <v>0</v>
      </c>
      <c r="DI331" s="27">
        <v>0</v>
      </c>
      <c r="DJ331" s="36">
        <v>0</v>
      </c>
      <c r="DK331" s="26">
        <v>0</v>
      </c>
      <c r="DL331" s="26">
        <v>0</v>
      </c>
      <c r="DM331" s="27">
        <v>0</v>
      </c>
      <c r="DN331" s="36">
        <v>0</v>
      </c>
      <c r="DO331" s="26">
        <v>0</v>
      </c>
      <c r="DP331" s="26">
        <v>0</v>
      </c>
      <c r="DQ331" s="27">
        <v>0</v>
      </c>
      <c r="DR331" s="36">
        <v>0</v>
      </c>
      <c r="DS331" s="26">
        <v>0</v>
      </c>
      <c r="DT331" s="26">
        <v>0</v>
      </c>
      <c r="DU331" s="27">
        <v>0</v>
      </c>
      <c r="DV331" s="36">
        <v>0</v>
      </c>
      <c r="DW331" s="26">
        <v>0</v>
      </c>
      <c r="DX331" s="26">
        <v>0</v>
      </c>
      <c r="DY331" s="27">
        <v>0</v>
      </c>
      <c r="DZ331" s="36">
        <v>0</v>
      </c>
      <c r="EA331" s="26">
        <v>0</v>
      </c>
      <c r="EB331" s="26">
        <v>0</v>
      </c>
      <c r="EC331" s="27">
        <v>0</v>
      </c>
      <c r="ED331" s="36">
        <v>2</v>
      </c>
      <c r="EE331" s="26">
        <v>3397.461666666667</v>
      </c>
      <c r="EF331" s="26">
        <v>3397.461666666667</v>
      </c>
      <c r="EG331" s="27">
        <v>200450.23833333334</v>
      </c>
      <c r="EH331" s="36">
        <v>12</v>
      </c>
      <c r="EI331" s="26">
        <v>20384.77</v>
      </c>
      <c r="EJ331" s="26">
        <v>23782.231666666667</v>
      </c>
      <c r="EK331" s="27">
        <v>180065.47</v>
      </c>
      <c r="EL331" s="36" cm="1">
        <f t="array" ref="EL331">+_xlfn.IFS(YEAR($A331)&gt;YEAR(EL$6),0,YEAR(EL$6)=YEAR($A331),13-MONTH($A331),AND(EK331&lt;$L331,YEAR(EL$6)=YEAR($B331)),IF(MONTH($B331)&lt;EK331/$M331,MONTH($B331),EK331/$M331),EK331&lt;$L331,EK331/$M331,YEAR(EL$6)=YEAR($B331),MONTH($B331),AND(YEAR(EL$6)&gt;YEAR($B331),NOT(ISBLANK($B331))),0,YEAR(EL$6)&gt;YEAR($A331),12,EL$6&lt;$A331,0,YEAR(EH$6)=YEAR($B331),0)</f>
        <v>12</v>
      </c>
      <c r="EM331" s="26">
        <f t="shared" si="42"/>
        <v>20384.77</v>
      </c>
      <c r="EN331" s="26">
        <f t="shared" si="43"/>
        <v>44167.001666666663</v>
      </c>
      <c r="EO331" s="27">
        <f t="shared" si="44"/>
        <v>159680.70000000001</v>
      </c>
      <c r="EP331" s="28">
        <f t="shared" si="45"/>
        <v>94.000000981124643</v>
      </c>
      <c r="EQ331" s="34">
        <f t="shared" si="46"/>
        <v>5096.1925000000001</v>
      </c>
      <c r="ES331" s="21">
        <f>IFERROR(IF(VLOOKUP(D331,'DIV CHANGE'!A:D,3,FALSE)="", E331, VLOOKUP(D331,'DIV CHANGE'!A:D,3,FALSE)), E331)</f>
        <v>1</v>
      </c>
      <c r="ET331" s="21" t="str">
        <f t="shared" si="47"/>
        <v>SAME</v>
      </c>
      <c r="EU331" s="29">
        <v>45226</v>
      </c>
    </row>
    <row r="332" spans="1:151" ht="12.75">
      <c r="A332" s="29">
        <v>45428</v>
      </c>
      <c r="C332" s="77"/>
      <c r="D332" s="21" t="s">
        <v>669</v>
      </c>
      <c r="E332" s="21">
        <v>2</v>
      </c>
      <c r="F332" s="21" t="s">
        <v>100</v>
      </c>
      <c r="G332" s="21" t="s">
        <v>670</v>
      </c>
      <c r="H332" s="55">
        <v>116131.69</v>
      </c>
      <c r="I332" s="22">
        <v>10</v>
      </c>
      <c r="J332" s="56">
        <v>25000</v>
      </c>
      <c r="K332" s="56">
        <v>0</v>
      </c>
      <c r="L332" s="25">
        <f t="shared" si="40"/>
        <v>9113.1689999999999</v>
      </c>
      <c r="M332" s="37">
        <f t="shared" si="41"/>
        <v>759.43074999999999</v>
      </c>
      <c r="N332" s="36">
        <v>0</v>
      </c>
      <c r="O332" s="26">
        <v>0</v>
      </c>
      <c r="P332" s="26">
        <v>0</v>
      </c>
      <c r="Q332" s="27">
        <v>0</v>
      </c>
      <c r="R332" s="36">
        <v>0</v>
      </c>
      <c r="S332" s="26">
        <v>0</v>
      </c>
      <c r="T332" s="26">
        <v>0</v>
      </c>
      <c r="U332" s="27">
        <v>0</v>
      </c>
      <c r="V332" s="36">
        <v>0</v>
      </c>
      <c r="W332" s="26">
        <v>0</v>
      </c>
      <c r="X332" s="26">
        <v>0</v>
      </c>
      <c r="Y332" s="27">
        <v>0</v>
      </c>
      <c r="Z332" s="36">
        <v>0</v>
      </c>
      <c r="AA332" s="26">
        <v>0</v>
      </c>
      <c r="AB332" s="26">
        <v>0</v>
      </c>
      <c r="AC332" s="27">
        <v>0</v>
      </c>
      <c r="AD332" s="36">
        <v>0</v>
      </c>
      <c r="AE332" s="26">
        <v>0</v>
      </c>
      <c r="AF332" s="26">
        <v>0</v>
      </c>
      <c r="AG332" s="27">
        <v>0</v>
      </c>
      <c r="AH332" s="36">
        <v>0</v>
      </c>
      <c r="AI332" s="26">
        <v>0</v>
      </c>
      <c r="AJ332" s="26">
        <v>0</v>
      </c>
      <c r="AK332" s="27">
        <v>0</v>
      </c>
      <c r="AL332" s="36">
        <v>0</v>
      </c>
      <c r="AM332" s="26">
        <v>0</v>
      </c>
      <c r="AN332" s="26">
        <v>0</v>
      </c>
      <c r="AO332" s="27">
        <v>0</v>
      </c>
      <c r="AP332" s="36">
        <v>0</v>
      </c>
      <c r="AQ332" s="26">
        <v>0</v>
      </c>
      <c r="AR332" s="26">
        <v>0</v>
      </c>
      <c r="AS332" s="27">
        <v>0</v>
      </c>
      <c r="AT332" s="36">
        <v>0</v>
      </c>
      <c r="AU332" s="26">
        <v>0</v>
      </c>
      <c r="AV332" s="26">
        <v>0</v>
      </c>
      <c r="AW332" s="27">
        <v>0</v>
      </c>
      <c r="AX332" s="36">
        <v>0</v>
      </c>
      <c r="AY332" s="26">
        <v>0</v>
      </c>
      <c r="AZ332" s="26">
        <v>0</v>
      </c>
      <c r="BA332" s="27">
        <v>0</v>
      </c>
      <c r="BB332" s="36">
        <v>0</v>
      </c>
      <c r="BC332" s="26">
        <v>0</v>
      </c>
      <c r="BD332" s="26">
        <v>0</v>
      </c>
      <c r="BE332" s="27">
        <v>0</v>
      </c>
      <c r="BF332" s="36">
        <v>0</v>
      </c>
      <c r="BG332" s="26">
        <v>0</v>
      </c>
      <c r="BH332" s="26">
        <v>0</v>
      </c>
      <c r="BI332" s="27">
        <v>0</v>
      </c>
      <c r="BJ332" s="36">
        <v>0</v>
      </c>
      <c r="BK332" s="26">
        <v>0</v>
      </c>
      <c r="BL332" s="26">
        <v>0</v>
      </c>
      <c r="BM332" s="27">
        <v>0</v>
      </c>
      <c r="BN332" s="36">
        <v>0</v>
      </c>
      <c r="BO332" s="26">
        <v>0</v>
      </c>
      <c r="BP332" s="26">
        <v>0</v>
      </c>
      <c r="BQ332" s="27">
        <v>0</v>
      </c>
      <c r="BR332" s="36">
        <v>0</v>
      </c>
      <c r="BS332" s="26">
        <v>0</v>
      </c>
      <c r="BT332" s="26">
        <v>0</v>
      </c>
      <c r="BU332" s="27">
        <v>0</v>
      </c>
      <c r="BV332" s="36">
        <v>0</v>
      </c>
      <c r="BW332" s="26">
        <v>0</v>
      </c>
      <c r="BX332" s="26">
        <v>0</v>
      </c>
      <c r="BY332" s="27">
        <v>0</v>
      </c>
      <c r="BZ332" s="36">
        <v>0</v>
      </c>
      <c r="CA332" s="26">
        <v>0</v>
      </c>
      <c r="CB332" s="26">
        <v>0</v>
      </c>
      <c r="CC332" s="27">
        <v>0</v>
      </c>
      <c r="CD332" s="36">
        <v>0</v>
      </c>
      <c r="CE332" s="26">
        <v>0</v>
      </c>
      <c r="CF332" s="26">
        <v>0</v>
      </c>
      <c r="CG332" s="27">
        <v>0</v>
      </c>
      <c r="CH332" s="36">
        <v>0</v>
      </c>
      <c r="CI332" s="26">
        <v>0</v>
      </c>
      <c r="CJ332" s="26">
        <v>0</v>
      </c>
      <c r="CK332" s="27">
        <v>0</v>
      </c>
      <c r="CL332" s="36">
        <v>0</v>
      </c>
      <c r="CM332" s="26">
        <v>0</v>
      </c>
      <c r="CN332" s="26">
        <v>0</v>
      </c>
      <c r="CO332" s="27">
        <v>0</v>
      </c>
      <c r="CP332" s="36">
        <v>0</v>
      </c>
      <c r="CQ332" s="26">
        <v>0</v>
      </c>
      <c r="CR332" s="26">
        <v>0</v>
      </c>
      <c r="CS332" s="27">
        <v>0</v>
      </c>
      <c r="CT332" s="36">
        <v>0</v>
      </c>
      <c r="CU332" s="26">
        <v>0</v>
      </c>
      <c r="CV332" s="26">
        <v>0</v>
      </c>
      <c r="CW332" s="27">
        <v>0</v>
      </c>
      <c r="CX332" s="36">
        <v>0</v>
      </c>
      <c r="CY332" s="26">
        <v>0</v>
      </c>
      <c r="CZ332" s="26">
        <v>0</v>
      </c>
      <c r="DA332" s="27">
        <v>0</v>
      </c>
      <c r="DB332" s="36">
        <v>0</v>
      </c>
      <c r="DC332" s="26">
        <v>0</v>
      </c>
      <c r="DD332" s="26">
        <v>0</v>
      </c>
      <c r="DE332" s="27">
        <v>0</v>
      </c>
      <c r="DF332" s="36">
        <v>0</v>
      </c>
      <c r="DG332" s="26">
        <v>0</v>
      </c>
      <c r="DH332" s="26">
        <v>0</v>
      </c>
      <c r="DI332" s="27">
        <v>0</v>
      </c>
      <c r="DJ332" s="36">
        <v>0</v>
      </c>
      <c r="DK332" s="26">
        <v>0</v>
      </c>
      <c r="DL332" s="26">
        <v>0</v>
      </c>
      <c r="DM332" s="27">
        <v>0</v>
      </c>
      <c r="DN332" s="36">
        <v>0</v>
      </c>
      <c r="DO332" s="26">
        <v>0</v>
      </c>
      <c r="DP332" s="26">
        <v>0</v>
      </c>
      <c r="DQ332" s="27">
        <v>0</v>
      </c>
      <c r="DR332" s="36">
        <v>0</v>
      </c>
      <c r="DS332" s="26">
        <v>0</v>
      </c>
      <c r="DT332" s="26">
        <v>0</v>
      </c>
      <c r="DU332" s="27">
        <v>0</v>
      </c>
      <c r="DV332" s="36">
        <v>0</v>
      </c>
      <c r="DW332" s="26">
        <v>0</v>
      </c>
      <c r="DX332" s="26">
        <v>0</v>
      </c>
      <c r="DY332" s="27">
        <v>0</v>
      </c>
      <c r="DZ332" s="36">
        <v>0</v>
      </c>
      <c r="EA332" s="26">
        <v>0</v>
      </c>
      <c r="EB332" s="26">
        <v>0</v>
      </c>
      <c r="EC332" s="27">
        <v>0</v>
      </c>
      <c r="ED332" s="36">
        <v>0</v>
      </c>
      <c r="EE332" s="26">
        <v>0</v>
      </c>
      <c r="EF332" s="26">
        <v>0</v>
      </c>
      <c r="EG332" s="27">
        <v>0</v>
      </c>
      <c r="EH332" s="36">
        <v>7</v>
      </c>
      <c r="EI332" s="26">
        <v>5316.0152500000004</v>
      </c>
      <c r="EJ332" s="26">
        <v>5316.0152500000004</v>
      </c>
      <c r="EK332" s="27">
        <v>85815.67</v>
      </c>
      <c r="EL332" s="36" cm="1">
        <f t="array" ref="EL332">+_xlfn.IFS(YEAR($A332)&gt;YEAR(EL$6),0,YEAR(EL$6)=YEAR($A332),13-MONTH($A332),AND(EK332&lt;$L332,YEAR(EL$6)=YEAR($B332)),IF(MONTH($B332)&lt;EK332/$M332,MONTH($B332),EK332/$M332),EK332&lt;$L332,EK332/$M332,YEAR(EL$6)=YEAR($B332),MONTH($B332),AND(YEAR(EL$6)&gt;YEAR($B332),NOT(ISBLANK($B332))),0,YEAR(EL$6)&gt;YEAR($A332),12,EL$6&lt;$A332,0,YEAR(EH$6)=YEAR($B332),0)</f>
        <v>12</v>
      </c>
      <c r="EM332" s="26">
        <f t="shared" si="42"/>
        <v>9113.1689999999999</v>
      </c>
      <c r="EN332" s="26">
        <f t="shared" si="43"/>
        <v>14429.18425</v>
      </c>
      <c r="EO332" s="27">
        <f t="shared" si="44"/>
        <v>76702.509999999995</v>
      </c>
      <c r="EP332" s="28">
        <f t="shared" si="45"/>
        <v>101.00000559629696</v>
      </c>
      <c r="EQ332" s="34">
        <f t="shared" si="46"/>
        <v>2278.29225</v>
      </c>
      <c r="ES332" s="21">
        <f>IFERROR(IF(VLOOKUP(D332,'DIV CHANGE'!A:D,3,FALSE)="", E332, VLOOKUP(D332,'DIV CHANGE'!A:D,3,FALSE)), E332)</f>
        <v>2</v>
      </c>
      <c r="ET332" s="21" t="str">
        <f t="shared" si="47"/>
        <v>SAME</v>
      </c>
      <c r="EU332" s="29">
        <v>45428</v>
      </c>
    </row>
    <row r="333" spans="1:151" ht="12.75">
      <c r="A333" s="29">
        <v>45385</v>
      </c>
      <c r="C333" s="77"/>
      <c r="D333" s="21" t="s">
        <v>671</v>
      </c>
      <c r="E333" s="21">
        <v>1</v>
      </c>
      <c r="F333" s="21" t="s">
        <v>100</v>
      </c>
      <c r="G333" s="21" t="s">
        <v>672</v>
      </c>
      <c r="H333" s="55">
        <v>174394.26</v>
      </c>
      <c r="I333" s="22">
        <v>10</v>
      </c>
      <c r="J333" s="56">
        <v>35000</v>
      </c>
      <c r="K333" s="56">
        <v>0</v>
      </c>
      <c r="L333" s="25">
        <f t="shared" si="40"/>
        <v>13939.426000000001</v>
      </c>
      <c r="M333" s="37">
        <f t="shared" si="41"/>
        <v>1161.6188333333334</v>
      </c>
      <c r="N333" s="36">
        <v>0</v>
      </c>
      <c r="O333" s="26">
        <v>0</v>
      </c>
      <c r="P333" s="26">
        <v>0</v>
      </c>
      <c r="Q333" s="27">
        <v>0</v>
      </c>
      <c r="R333" s="36">
        <v>0</v>
      </c>
      <c r="S333" s="26">
        <v>0</v>
      </c>
      <c r="T333" s="26">
        <v>0</v>
      </c>
      <c r="U333" s="27">
        <v>0</v>
      </c>
      <c r="V333" s="36">
        <v>0</v>
      </c>
      <c r="W333" s="26">
        <v>0</v>
      </c>
      <c r="X333" s="26">
        <v>0</v>
      </c>
      <c r="Y333" s="27">
        <v>0</v>
      </c>
      <c r="Z333" s="36">
        <v>0</v>
      </c>
      <c r="AA333" s="26">
        <v>0</v>
      </c>
      <c r="AB333" s="26">
        <v>0</v>
      </c>
      <c r="AC333" s="27">
        <v>0</v>
      </c>
      <c r="AD333" s="36">
        <v>0</v>
      </c>
      <c r="AE333" s="26">
        <v>0</v>
      </c>
      <c r="AF333" s="26">
        <v>0</v>
      </c>
      <c r="AG333" s="27">
        <v>0</v>
      </c>
      <c r="AH333" s="36">
        <v>0</v>
      </c>
      <c r="AI333" s="26">
        <v>0</v>
      </c>
      <c r="AJ333" s="26">
        <v>0</v>
      </c>
      <c r="AK333" s="27">
        <v>0</v>
      </c>
      <c r="AL333" s="36">
        <v>0</v>
      </c>
      <c r="AM333" s="26">
        <v>0</v>
      </c>
      <c r="AN333" s="26">
        <v>0</v>
      </c>
      <c r="AO333" s="27">
        <v>0</v>
      </c>
      <c r="AP333" s="36">
        <v>0</v>
      </c>
      <c r="AQ333" s="26">
        <v>0</v>
      </c>
      <c r="AR333" s="26">
        <v>0</v>
      </c>
      <c r="AS333" s="27">
        <v>0</v>
      </c>
      <c r="AT333" s="36">
        <v>0</v>
      </c>
      <c r="AU333" s="26">
        <v>0</v>
      </c>
      <c r="AV333" s="26">
        <v>0</v>
      </c>
      <c r="AW333" s="27">
        <v>0</v>
      </c>
      <c r="AX333" s="36">
        <v>0</v>
      </c>
      <c r="AY333" s="26">
        <v>0</v>
      </c>
      <c r="AZ333" s="26">
        <v>0</v>
      </c>
      <c r="BA333" s="27">
        <v>0</v>
      </c>
      <c r="BB333" s="36">
        <v>0</v>
      </c>
      <c r="BC333" s="26">
        <v>0</v>
      </c>
      <c r="BD333" s="26">
        <v>0</v>
      </c>
      <c r="BE333" s="27">
        <v>0</v>
      </c>
      <c r="BF333" s="36">
        <v>0</v>
      </c>
      <c r="BG333" s="26">
        <v>0</v>
      </c>
      <c r="BH333" s="26">
        <v>0</v>
      </c>
      <c r="BI333" s="27">
        <v>0</v>
      </c>
      <c r="BJ333" s="36">
        <v>0</v>
      </c>
      <c r="BK333" s="26">
        <v>0</v>
      </c>
      <c r="BL333" s="26">
        <v>0</v>
      </c>
      <c r="BM333" s="27">
        <v>0</v>
      </c>
      <c r="BN333" s="36">
        <v>0</v>
      </c>
      <c r="BO333" s="26">
        <v>0</v>
      </c>
      <c r="BP333" s="26">
        <v>0</v>
      </c>
      <c r="BQ333" s="27">
        <v>0</v>
      </c>
      <c r="BR333" s="36">
        <v>0</v>
      </c>
      <c r="BS333" s="26">
        <v>0</v>
      </c>
      <c r="BT333" s="26">
        <v>0</v>
      </c>
      <c r="BU333" s="27">
        <v>0</v>
      </c>
      <c r="BV333" s="36">
        <v>0</v>
      </c>
      <c r="BW333" s="26">
        <v>0</v>
      </c>
      <c r="BX333" s="26">
        <v>0</v>
      </c>
      <c r="BY333" s="27">
        <v>0</v>
      </c>
      <c r="BZ333" s="36">
        <v>0</v>
      </c>
      <c r="CA333" s="26">
        <v>0</v>
      </c>
      <c r="CB333" s="26">
        <v>0</v>
      </c>
      <c r="CC333" s="27">
        <v>0</v>
      </c>
      <c r="CD333" s="36">
        <v>0</v>
      </c>
      <c r="CE333" s="26">
        <v>0</v>
      </c>
      <c r="CF333" s="26">
        <v>0</v>
      </c>
      <c r="CG333" s="27">
        <v>0</v>
      </c>
      <c r="CH333" s="36">
        <v>0</v>
      </c>
      <c r="CI333" s="26">
        <v>0</v>
      </c>
      <c r="CJ333" s="26">
        <v>0</v>
      </c>
      <c r="CK333" s="27">
        <v>0</v>
      </c>
      <c r="CL333" s="36">
        <v>0</v>
      </c>
      <c r="CM333" s="26">
        <v>0</v>
      </c>
      <c r="CN333" s="26">
        <v>0</v>
      </c>
      <c r="CO333" s="27">
        <v>0</v>
      </c>
      <c r="CP333" s="36">
        <v>0</v>
      </c>
      <c r="CQ333" s="26">
        <v>0</v>
      </c>
      <c r="CR333" s="26">
        <v>0</v>
      </c>
      <c r="CS333" s="27">
        <v>0</v>
      </c>
      <c r="CT333" s="36">
        <v>0</v>
      </c>
      <c r="CU333" s="26">
        <v>0</v>
      </c>
      <c r="CV333" s="26">
        <v>0</v>
      </c>
      <c r="CW333" s="27">
        <v>0</v>
      </c>
      <c r="CX333" s="36">
        <v>0</v>
      </c>
      <c r="CY333" s="26">
        <v>0</v>
      </c>
      <c r="CZ333" s="26">
        <v>0</v>
      </c>
      <c r="DA333" s="27">
        <v>0</v>
      </c>
      <c r="DB333" s="36">
        <v>0</v>
      </c>
      <c r="DC333" s="26">
        <v>0</v>
      </c>
      <c r="DD333" s="26">
        <v>0</v>
      </c>
      <c r="DE333" s="27">
        <v>0</v>
      </c>
      <c r="DF333" s="36">
        <v>0</v>
      </c>
      <c r="DG333" s="26">
        <v>0</v>
      </c>
      <c r="DH333" s="26">
        <v>0</v>
      </c>
      <c r="DI333" s="27">
        <v>0</v>
      </c>
      <c r="DJ333" s="36">
        <v>0</v>
      </c>
      <c r="DK333" s="26">
        <v>0</v>
      </c>
      <c r="DL333" s="26">
        <v>0</v>
      </c>
      <c r="DM333" s="27">
        <v>0</v>
      </c>
      <c r="DN333" s="36">
        <v>0</v>
      </c>
      <c r="DO333" s="26">
        <v>0</v>
      </c>
      <c r="DP333" s="26">
        <v>0</v>
      </c>
      <c r="DQ333" s="27">
        <v>0</v>
      </c>
      <c r="DR333" s="36">
        <v>0</v>
      </c>
      <c r="DS333" s="26">
        <v>0</v>
      </c>
      <c r="DT333" s="26">
        <v>0</v>
      </c>
      <c r="DU333" s="27">
        <v>0</v>
      </c>
      <c r="DV333" s="36">
        <v>0</v>
      </c>
      <c r="DW333" s="26">
        <v>0</v>
      </c>
      <c r="DX333" s="26">
        <v>0</v>
      </c>
      <c r="DY333" s="27">
        <v>0</v>
      </c>
      <c r="DZ333" s="36">
        <v>0</v>
      </c>
      <c r="EA333" s="26">
        <v>0</v>
      </c>
      <c r="EB333" s="26">
        <v>0</v>
      </c>
      <c r="EC333" s="27">
        <v>0</v>
      </c>
      <c r="ED333" s="36">
        <v>0</v>
      </c>
      <c r="EE333" s="26">
        <v>0</v>
      </c>
      <c r="EF333" s="26">
        <v>0</v>
      </c>
      <c r="EG333" s="27">
        <v>0</v>
      </c>
      <c r="EH333" s="36">
        <v>9</v>
      </c>
      <c r="EI333" s="26">
        <v>10454.569500000001</v>
      </c>
      <c r="EJ333" s="26">
        <v>10454.569500000001</v>
      </c>
      <c r="EK333" s="27">
        <v>128939.69</v>
      </c>
      <c r="EL333" s="36" cm="1">
        <f t="array" ref="EL333">+_xlfn.IFS(YEAR($A333)&gt;YEAR(EL$6),0,YEAR(EL$6)=YEAR($A333),13-MONTH($A333),AND(EK333&lt;$L333,YEAR(EL$6)=YEAR($B333)),IF(MONTH($B333)&lt;EK333/$M333,MONTH($B333),EK333/$M333),EK333&lt;$L333,EK333/$M333,YEAR(EL$6)=YEAR($B333),MONTH($B333),AND(YEAR(EL$6)&gt;YEAR($B333),NOT(ISBLANK($B333))),0,YEAR(EL$6)&gt;YEAR($A333),12,EL$6&lt;$A333,0,YEAR(EH$6)=YEAR($B333),0)</f>
        <v>12</v>
      </c>
      <c r="EM333" s="26">
        <f t="shared" si="42"/>
        <v>13939.426000000001</v>
      </c>
      <c r="EN333" s="26">
        <f t="shared" si="43"/>
        <v>24393.995500000005</v>
      </c>
      <c r="EO333" s="27">
        <f t="shared" si="44"/>
        <v>115000.26</v>
      </c>
      <c r="EP333" s="28">
        <f t="shared" si="45"/>
        <v>98.999996126095851</v>
      </c>
      <c r="EQ333" s="34">
        <f t="shared" si="46"/>
        <v>3484.8565000000003</v>
      </c>
      <c r="ES333" s="21">
        <f>IFERROR(IF(VLOOKUP(D333,'DIV CHANGE'!A:D,3,FALSE)="", E333, VLOOKUP(D333,'DIV CHANGE'!A:D,3,FALSE)), E333)</f>
        <v>1</v>
      </c>
      <c r="ET333" s="21" t="str">
        <f t="shared" si="47"/>
        <v>SAME</v>
      </c>
      <c r="EU333" s="29">
        <v>45385</v>
      </c>
    </row>
    <row r="334" spans="1:151" ht="12.75">
      <c r="A334" s="29">
        <v>45419</v>
      </c>
      <c r="B334" s="24"/>
      <c r="C334" s="77"/>
      <c r="D334" s="21" t="s">
        <v>673</v>
      </c>
      <c r="E334" s="21">
        <v>1</v>
      </c>
      <c r="F334" s="21" t="s">
        <v>100</v>
      </c>
      <c r="G334" s="21" t="s">
        <v>674</v>
      </c>
      <c r="H334" s="55">
        <v>298530</v>
      </c>
      <c r="I334" s="22">
        <v>10</v>
      </c>
      <c r="J334" s="56">
        <v>50000</v>
      </c>
      <c r="K334" s="56">
        <v>0</v>
      </c>
      <c r="L334" s="25">
        <f t="shared" si="40"/>
        <v>24853</v>
      </c>
      <c r="M334" s="37">
        <f t="shared" si="41"/>
        <v>2071.0833333333335</v>
      </c>
      <c r="N334" s="36">
        <v>0</v>
      </c>
      <c r="O334" s="26">
        <v>0</v>
      </c>
      <c r="P334" s="26">
        <v>0</v>
      </c>
      <c r="Q334" s="27">
        <v>0</v>
      </c>
      <c r="R334" s="36">
        <v>0</v>
      </c>
      <c r="S334" s="26">
        <v>0</v>
      </c>
      <c r="T334" s="26">
        <v>0</v>
      </c>
      <c r="U334" s="27">
        <v>0</v>
      </c>
      <c r="V334" s="36">
        <v>0</v>
      </c>
      <c r="W334" s="26">
        <v>0</v>
      </c>
      <c r="X334" s="26">
        <v>0</v>
      </c>
      <c r="Y334" s="27">
        <v>0</v>
      </c>
      <c r="Z334" s="36">
        <v>0</v>
      </c>
      <c r="AA334" s="26">
        <v>0</v>
      </c>
      <c r="AB334" s="26">
        <v>0</v>
      </c>
      <c r="AC334" s="27">
        <v>0</v>
      </c>
      <c r="AD334" s="36">
        <v>0</v>
      </c>
      <c r="AE334" s="26">
        <v>0</v>
      </c>
      <c r="AF334" s="26">
        <v>0</v>
      </c>
      <c r="AG334" s="27">
        <v>0</v>
      </c>
      <c r="AH334" s="36">
        <v>0</v>
      </c>
      <c r="AI334" s="26">
        <v>0</v>
      </c>
      <c r="AJ334" s="26">
        <v>0</v>
      </c>
      <c r="AK334" s="27">
        <v>0</v>
      </c>
      <c r="AL334" s="36">
        <v>0</v>
      </c>
      <c r="AM334" s="26">
        <v>0</v>
      </c>
      <c r="AN334" s="26">
        <v>0</v>
      </c>
      <c r="AO334" s="27">
        <v>0</v>
      </c>
      <c r="AP334" s="36">
        <v>0</v>
      </c>
      <c r="AQ334" s="26">
        <v>0</v>
      </c>
      <c r="AR334" s="26">
        <v>0</v>
      </c>
      <c r="AS334" s="27">
        <v>0</v>
      </c>
      <c r="AT334" s="36">
        <v>0</v>
      </c>
      <c r="AU334" s="26">
        <v>0</v>
      </c>
      <c r="AV334" s="26">
        <v>0</v>
      </c>
      <c r="AW334" s="27">
        <v>0</v>
      </c>
      <c r="AX334" s="36">
        <v>0</v>
      </c>
      <c r="AY334" s="26">
        <v>0</v>
      </c>
      <c r="AZ334" s="26">
        <v>0</v>
      </c>
      <c r="BA334" s="27">
        <v>0</v>
      </c>
      <c r="BB334" s="36">
        <v>0</v>
      </c>
      <c r="BC334" s="26">
        <v>0</v>
      </c>
      <c r="BD334" s="26">
        <v>0</v>
      </c>
      <c r="BE334" s="27">
        <v>0</v>
      </c>
      <c r="BF334" s="36">
        <v>0</v>
      </c>
      <c r="BG334" s="26">
        <v>0</v>
      </c>
      <c r="BH334" s="26">
        <v>0</v>
      </c>
      <c r="BI334" s="27">
        <v>0</v>
      </c>
      <c r="BJ334" s="36">
        <v>0</v>
      </c>
      <c r="BK334" s="26">
        <v>0</v>
      </c>
      <c r="BL334" s="26">
        <v>0</v>
      </c>
      <c r="BM334" s="27">
        <v>0</v>
      </c>
      <c r="BN334" s="36">
        <v>0</v>
      </c>
      <c r="BO334" s="26">
        <v>0</v>
      </c>
      <c r="BP334" s="26">
        <v>0</v>
      </c>
      <c r="BQ334" s="27">
        <v>0</v>
      </c>
      <c r="BR334" s="36">
        <v>0</v>
      </c>
      <c r="BS334" s="26">
        <v>0</v>
      </c>
      <c r="BT334" s="26">
        <v>0</v>
      </c>
      <c r="BU334" s="27">
        <v>0</v>
      </c>
      <c r="BV334" s="36">
        <v>0</v>
      </c>
      <c r="BW334" s="26">
        <v>0</v>
      </c>
      <c r="BX334" s="26">
        <v>0</v>
      </c>
      <c r="BY334" s="27">
        <v>0</v>
      </c>
      <c r="BZ334" s="36">
        <v>0</v>
      </c>
      <c r="CA334" s="26">
        <v>0</v>
      </c>
      <c r="CB334" s="26">
        <v>0</v>
      </c>
      <c r="CC334" s="27">
        <v>0</v>
      </c>
      <c r="CD334" s="36">
        <v>0</v>
      </c>
      <c r="CE334" s="26">
        <v>0</v>
      </c>
      <c r="CF334" s="26">
        <v>0</v>
      </c>
      <c r="CG334" s="27">
        <v>0</v>
      </c>
      <c r="CH334" s="36">
        <v>0</v>
      </c>
      <c r="CI334" s="26">
        <v>0</v>
      </c>
      <c r="CJ334" s="26">
        <v>0</v>
      </c>
      <c r="CK334" s="27">
        <v>0</v>
      </c>
      <c r="CL334" s="36">
        <v>0</v>
      </c>
      <c r="CM334" s="26">
        <v>0</v>
      </c>
      <c r="CN334" s="26">
        <v>0</v>
      </c>
      <c r="CO334" s="27">
        <v>0</v>
      </c>
      <c r="CP334" s="36">
        <v>0</v>
      </c>
      <c r="CQ334" s="26">
        <v>0</v>
      </c>
      <c r="CR334" s="26">
        <v>0</v>
      </c>
      <c r="CS334" s="27">
        <v>0</v>
      </c>
      <c r="CT334" s="36">
        <v>0</v>
      </c>
      <c r="CU334" s="26">
        <v>0</v>
      </c>
      <c r="CV334" s="26">
        <v>0</v>
      </c>
      <c r="CW334" s="27">
        <v>0</v>
      </c>
      <c r="CX334" s="36">
        <v>0</v>
      </c>
      <c r="CY334" s="26">
        <v>0</v>
      </c>
      <c r="CZ334" s="26">
        <v>0</v>
      </c>
      <c r="DA334" s="27">
        <v>0</v>
      </c>
      <c r="DB334" s="36">
        <v>0</v>
      </c>
      <c r="DC334" s="26">
        <v>0</v>
      </c>
      <c r="DD334" s="26">
        <v>0</v>
      </c>
      <c r="DE334" s="27">
        <v>0</v>
      </c>
      <c r="DF334" s="36">
        <v>0</v>
      </c>
      <c r="DG334" s="26">
        <v>0</v>
      </c>
      <c r="DH334" s="26">
        <v>0</v>
      </c>
      <c r="DI334" s="27">
        <v>0</v>
      </c>
      <c r="DJ334" s="36">
        <v>0</v>
      </c>
      <c r="DK334" s="26">
        <v>0</v>
      </c>
      <c r="DL334" s="26">
        <v>0</v>
      </c>
      <c r="DM334" s="27">
        <v>0</v>
      </c>
      <c r="DN334" s="36">
        <v>0</v>
      </c>
      <c r="DO334" s="26">
        <v>0</v>
      </c>
      <c r="DP334" s="26">
        <v>0</v>
      </c>
      <c r="DQ334" s="27">
        <v>0</v>
      </c>
      <c r="DR334" s="36">
        <v>0</v>
      </c>
      <c r="DS334" s="26">
        <v>0</v>
      </c>
      <c r="DT334" s="26">
        <v>0</v>
      </c>
      <c r="DU334" s="27">
        <v>0</v>
      </c>
      <c r="DV334" s="36">
        <v>0</v>
      </c>
      <c r="DW334" s="26">
        <v>0</v>
      </c>
      <c r="DX334" s="26">
        <v>0</v>
      </c>
      <c r="DY334" s="27">
        <v>0</v>
      </c>
      <c r="DZ334" s="36">
        <v>0</v>
      </c>
      <c r="EA334" s="26">
        <v>0</v>
      </c>
      <c r="EB334" s="26">
        <v>0</v>
      </c>
      <c r="EC334" s="27">
        <v>0</v>
      </c>
      <c r="ED334" s="36">
        <v>0</v>
      </c>
      <c r="EE334" s="26">
        <v>0</v>
      </c>
      <c r="EF334" s="26">
        <v>0</v>
      </c>
      <c r="EG334" s="27">
        <v>0</v>
      </c>
      <c r="EH334" s="36">
        <v>8</v>
      </c>
      <c r="EI334" s="26">
        <v>16568.666666666668</v>
      </c>
      <c r="EJ334" s="26">
        <v>16568.666666666668</v>
      </c>
      <c r="EK334" s="27">
        <v>231961.33</v>
      </c>
      <c r="EL334" s="36" cm="1">
        <f t="array" ref="EL334">+_xlfn.IFS(YEAR($A334)&gt;YEAR(EL$6),0,YEAR(EL$6)=YEAR($A334),13-MONTH($A334),AND(EK334&lt;$L334,YEAR(EL$6)=YEAR($B334)),IF(MONTH($B334)&lt;EK334/$M334,MONTH($B334),EK334/$M334),EK334&lt;$L334,EK334/$M334,YEAR(EL$6)=YEAR($B334),MONTH($B334),AND(YEAR(EL$6)&gt;YEAR($B334),NOT(ISBLANK($B334))),0,YEAR(EL$6)&gt;YEAR($A334),12,EL$6&lt;$A334,0,YEAR(EH$6)=YEAR($B334),0)</f>
        <v>12</v>
      </c>
      <c r="EM334" s="26">
        <f t="shared" si="42"/>
        <v>24853</v>
      </c>
      <c r="EN334" s="26">
        <f t="shared" si="43"/>
        <v>41421.666666666672</v>
      </c>
      <c r="EO334" s="27">
        <f t="shared" si="44"/>
        <v>207108.33</v>
      </c>
      <c r="EP334" s="28">
        <f t="shared" si="45"/>
        <v>99.999998390536334</v>
      </c>
      <c r="EQ334" s="34">
        <f t="shared" si="46"/>
        <v>6213.25</v>
      </c>
      <c r="ES334" s="21">
        <f>IFERROR(IF(VLOOKUP(D334,'DIV CHANGE'!A:D,3,FALSE)="", E334, VLOOKUP(D334,'DIV CHANGE'!A:D,3,FALSE)), E334)</f>
        <v>1</v>
      </c>
      <c r="ET334" s="21" t="str">
        <f t="shared" si="47"/>
        <v>SAME</v>
      </c>
      <c r="EU334" s="24">
        <v>45419</v>
      </c>
    </row>
    <row r="335" spans="1:151" ht="12.75">
      <c r="A335" s="29">
        <v>45672</v>
      </c>
      <c r="C335" s="35"/>
      <c r="D335" s="21" t="s">
        <v>675</v>
      </c>
      <c r="E335" s="21">
        <v>1</v>
      </c>
      <c r="F335" s="21" t="s">
        <v>100</v>
      </c>
      <c r="G335" s="21" t="s">
        <v>676</v>
      </c>
      <c r="H335" s="23">
        <v>55076.66</v>
      </c>
      <c r="I335" s="22">
        <v>5</v>
      </c>
      <c r="J335" s="25">
        <v>0</v>
      </c>
      <c r="K335" s="25">
        <v>0</v>
      </c>
      <c r="L335" s="25">
        <f t="shared" si="40"/>
        <v>11015.332</v>
      </c>
      <c r="M335" s="37">
        <f t="shared" si="41"/>
        <v>917.94433333333336</v>
      </c>
      <c r="N335" s="36"/>
      <c r="O335" s="26"/>
      <c r="P335" s="26"/>
      <c r="Q335" s="27"/>
      <c r="R335" s="36"/>
      <c r="S335" s="26"/>
      <c r="T335" s="26"/>
      <c r="U335" s="27"/>
      <c r="V335" s="36"/>
      <c r="W335" s="26"/>
      <c r="X335" s="26"/>
      <c r="Y335" s="27"/>
      <c r="Z335" s="36"/>
      <c r="AA335" s="26"/>
      <c r="AB335" s="26"/>
      <c r="AC335" s="27"/>
      <c r="AD335" s="36"/>
      <c r="AE335" s="26"/>
      <c r="AF335" s="26"/>
      <c r="AG335" s="27"/>
      <c r="AH335" s="36"/>
      <c r="AI335" s="26"/>
      <c r="AJ335" s="26"/>
      <c r="AK335" s="27"/>
      <c r="AL335" s="36"/>
      <c r="AM335" s="26"/>
      <c r="AN335" s="26"/>
      <c r="AO335" s="27"/>
      <c r="AP335" s="36"/>
      <c r="AQ335" s="26"/>
      <c r="AR335" s="26"/>
      <c r="AS335" s="27"/>
      <c r="AT335" s="36"/>
      <c r="AU335" s="26"/>
      <c r="AV335" s="26"/>
      <c r="AW335" s="27"/>
      <c r="AX335" s="36"/>
      <c r="AY335" s="26"/>
      <c r="AZ335" s="26"/>
      <c r="BA335" s="27"/>
      <c r="BB335" s="36"/>
      <c r="BC335" s="26"/>
      <c r="BD335" s="26"/>
      <c r="BE335" s="27"/>
      <c r="BF335" s="36"/>
      <c r="BG335" s="26"/>
      <c r="BH335" s="26"/>
      <c r="BI335" s="27"/>
      <c r="BJ335" s="36"/>
      <c r="BK335" s="26"/>
      <c r="BL335" s="26"/>
      <c r="BM335" s="27"/>
      <c r="BN335" s="36"/>
      <c r="BO335" s="26"/>
      <c r="BP335" s="26"/>
      <c r="BQ335" s="27"/>
      <c r="BR335" s="36"/>
      <c r="BS335" s="26"/>
      <c r="BT335" s="26"/>
      <c r="BU335" s="27"/>
      <c r="BV335" s="36"/>
      <c r="BW335" s="26"/>
      <c r="BX335" s="26"/>
      <c r="BY335" s="27"/>
      <c r="BZ335" s="36"/>
      <c r="CA335" s="26"/>
      <c r="CB335" s="26"/>
      <c r="CC335" s="27"/>
      <c r="CD335" s="36"/>
      <c r="CE335" s="26"/>
      <c r="CF335" s="26"/>
      <c r="CG335" s="27"/>
      <c r="CH335" s="36"/>
      <c r="CI335" s="26"/>
      <c r="CJ335" s="26"/>
      <c r="CK335" s="27"/>
      <c r="CL335" s="36"/>
      <c r="CM335" s="26"/>
      <c r="CN335" s="26"/>
      <c r="CO335" s="27"/>
      <c r="CP335" s="36"/>
      <c r="CQ335" s="26"/>
      <c r="CR335" s="26"/>
      <c r="CS335" s="27"/>
      <c r="CT335" s="36"/>
      <c r="CU335" s="26"/>
      <c r="CV335" s="26"/>
      <c r="CW335" s="27"/>
      <c r="CX335" s="36"/>
      <c r="CY335" s="26"/>
      <c r="CZ335" s="26"/>
      <c r="DA335" s="27"/>
      <c r="DB335" s="36"/>
      <c r="DC335" s="26"/>
      <c r="DD335" s="26"/>
      <c r="DE335" s="27"/>
      <c r="DF335" s="36"/>
      <c r="DG335" s="26"/>
      <c r="DH335" s="26"/>
      <c r="DI335" s="27"/>
      <c r="DJ335" s="36"/>
      <c r="DK335" s="26"/>
      <c r="DL335" s="26"/>
      <c r="DM335" s="27"/>
      <c r="DN335" s="36"/>
      <c r="DO335" s="26"/>
      <c r="DP335" s="26"/>
      <c r="DQ335" s="27"/>
      <c r="DR335" s="36"/>
      <c r="DS335" s="26"/>
      <c r="DT335" s="26"/>
      <c r="DU335" s="27"/>
      <c r="DV335" s="36"/>
      <c r="DW335" s="26"/>
      <c r="DX335" s="26"/>
      <c r="DY335" s="27"/>
      <c r="DZ335" s="36"/>
      <c r="EA335" s="26"/>
      <c r="EB335" s="26"/>
      <c r="EC335" s="27"/>
      <c r="ED335" s="36">
        <v>0</v>
      </c>
      <c r="EE335" s="26">
        <v>0</v>
      </c>
      <c r="EF335" s="26">
        <v>0</v>
      </c>
      <c r="EG335" s="27">
        <v>0</v>
      </c>
      <c r="EH335" s="36">
        <v>0</v>
      </c>
      <c r="EI335" s="26">
        <v>0</v>
      </c>
      <c r="EJ335" s="26">
        <v>0</v>
      </c>
      <c r="EK335" s="27">
        <v>0</v>
      </c>
      <c r="EL335" s="36" cm="1">
        <f t="array" ref="EL335">+_xlfn.IFS(YEAR($A335)&gt;YEAR(EL$6),0,YEAR(EL$6)=YEAR($A335),13-MONTH($A335),AND(EK335&lt;$L335,YEAR(EL$6)=YEAR($B335)),IF(MONTH($B335)&lt;EK335/$M335,MONTH($B335),EK335/$M335),EK335&lt;$L335,EK335/$M335,YEAR(EL$6)=YEAR($B335),MONTH($B335),AND(YEAR(EL$6)&gt;YEAR($B335),NOT(ISBLANK($B335))),0,YEAR(EL$6)&gt;YEAR($A335),12,EL$6&lt;$A335,0,YEAR(EH$6)=YEAR($B335),0)</f>
        <v>12</v>
      </c>
      <c r="EM335" s="26">
        <f t="shared" si="42"/>
        <v>11015.332</v>
      </c>
      <c r="EN335" s="26">
        <f t="shared" si="43"/>
        <v>11015.332</v>
      </c>
      <c r="EO335" s="27">
        <f t="shared" si="44"/>
        <v>44061.33</v>
      </c>
      <c r="EP335" s="28">
        <f t="shared" si="45"/>
        <v>48.000002178781358</v>
      </c>
      <c r="EQ335" s="34">
        <f t="shared" si="46"/>
        <v>2753.8330000000001</v>
      </c>
      <c r="ES335" s="21">
        <f>IFERROR(IF(VLOOKUP(D335,'DIV CHANGE'!A:D,3,FALSE)="", E335, VLOOKUP(D335,'DIV CHANGE'!A:D,3,FALSE)), E335)</f>
        <v>1</v>
      </c>
      <c r="ET335" s="21" t="str">
        <f t="shared" si="47"/>
        <v>SAME</v>
      </c>
      <c r="EU335" s="29"/>
    </row>
    <row r="336" spans="1:151" ht="12.75">
      <c r="A336" s="29">
        <v>45553</v>
      </c>
      <c r="B336" s="24"/>
      <c r="C336" s="77"/>
      <c r="D336" s="21" t="s">
        <v>677</v>
      </c>
      <c r="E336" s="21">
        <v>2</v>
      </c>
      <c r="F336" s="21" t="s">
        <v>100</v>
      </c>
      <c r="G336" s="21" t="s">
        <v>678</v>
      </c>
      <c r="H336" s="55">
        <v>189734.13</v>
      </c>
      <c r="I336" s="22">
        <v>10</v>
      </c>
      <c r="J336" s="56">
        <f>H336*0.2</f>
        <v>37946.826000000001</v>
      </c>
      <c r="K336" s="56">
        <v>0</v>
      </c>
      <c r="L336" s="25">
        <f t="shared" si="40"/>
        <v>15178.7304</v>
      </c>
      <c r="M336" s="37">
        <f t="shared" si="41"/>
        <v>1264.8942</v>
      </c>
      <c r="N336" s="36"/>
      <c r="O336" s="26"/>
      <c r="P336" s="26"/>
      <c r="Q336" s="27"/>
      <c r="R336" s="36"/>
      <c r="S336" s="26"/>
      <c r="T336" s="26"/>
      <c r="U336" s="27"/>
      <c r="V336" s="36"/>
      <c r="W336" s="26"/>
      <c r="X336" s="26"/>
      <c r="Y336" s="27"/>
      <c r="Z336" s="36"/>
      <c r="AA336" s="26"/>
      <c r="AB336" s="26"/>
      <c r="AC336" s="27"/>
      <c r="AD336" s="36"/>
      <c r="AE336" s="26"/>
      <c r="AF336" s="26"/>
      <c r="AG336" s="27"/>
      <c r="AH336" s="36"/>
      <c r="AI336" s="26"/>
      <c r="AJ336" s="26"/>
      <c r="AK336" s="27"/>
      <c r="AL336" s="36"/>
      <c r="AM336" s="26"/>
      <c r="AN336" s="26"/>
      <c r="AO336" s="27"/>
      <c r="AP336" s="36"/>
      <c r="AQ336" s="26"/>
      <c r="AR336" s="26"/>
      <c r="AS336" s="27"/>
      <c r="AT336" s="36"/>
      <c r="AU336" s="26"/>
      <c r="AV336" s="26"/>
      <c r="AW336" s="27"/>
      <c r="AX336" s="36"/>
      <c r="AY336" s="26"/>
      <c r="AZ336" s="26"/>
      <c r="BA336" s="27"/>
      <c r="BB336" s="36"/>
      <c r="BC336" s="26"/>
      <c r="BD336" s="26"/>
      <c r="BE336" s="27"/>
      <c r="BF336" s="36"/>
      <c r="BG336" s="26"/>
      <c r="BH336" s="26"/>
      <c r="BI336" s="27"/>
      <c r="BJ336" s="36"/>
      <c r="BK336" s="26"/>
      <c r="BL336" s="26"/>
      <c r="BM336" s="27"/>
      <c r="BN336" s="36"/>
      <c r="BO336" s="26"/>
      <c r="BP336" s="26"/>
      <c r="BQ336" s="27"/>
      <c r="BR336" s="36"/>
      <c r="BS336" s="26"/>
      <c r="BT336" s="26"/>
      <c r="BU336" s="27"/>
      <c r="BV336" s="36"/>
      <c r="BW336" s="26"/>
      <c r="BX336" s="26"/>
      <c r="BY336" s="27"/>
      <c r="BZ336" s="36"/>
      <c r="CA336" s="26"/>
      <c r="CB336" s="26"/>
      <c r="CC336" s="27"/>
      <c r="CD336" s="36"/>
      <c r="CE336" s="26"/>
      <c r="CF336" s="26"/>
      <c r="CG336" s="27"/>
      <c r="CH336" s="36"/>
      <c r="CI336" s="26"/>
      <c r="CJ336" s="26"/>
      <c r="CK336" s="27"/>
      <c r="CL336" s="36"/>
      <c r="CM336" s="26"/>
      <c r="CN336" s="26"/>
      <c r="CO336" s="27"/>
      <c r="CP336" s="36"/>
      <c r="CQ336" s="26"/>
      <c r="CR336" s="26"/>
      <c r="CS336" s="27"/>
      <c r="CT336" s="36"/>
      <c r="CU336" s="26"/>
      <c r="CV336" s="26"/>
      <c r="CW336" s="27"/>
      <c r="CX336" s="36"/>
      <c r="CY336" s="26"/>
      <c r="CZ336" s="26"/>
      <c r="DA336" s="27"/>
      <c r="DB336" s="36"/>
      <c r="DC336" s="26"/>
      <c r="DD336" s="26"/>
      <c r="DE336" s="27"/>
      <c r="DF336" s="36"/>
      <c r="DG336" s="26"/>
      <c r="DH336" s="26"/>
      <c r="DI336" s="27"/>
      <c r="DJ336" s="36"/>
      <c r="DK336" s="26"/>
      <c r="DL336" s="26"/>
      <c r="DM336" s="27"/>
      <c r="DN336" s="36"/>
      <c r="DO336" s="26"/>
      <c r="DP336" s="26"/>
      <c r="DQ336" s="27"/>
      <c r="DR336" s="36"/>
      <c r="DS336" s="26"/>
      <c r="DT336" s="26"/>
      <c r="DU336" s="27"/>
      <c r="DV336" s="36"/>
      <c r="DW336" s="26"/>
      <c r="DX336" s="26"/>
      <c r="DY336" s="27"/>
      <c r="DZ336" s="36"/>
      <c r="EA336" s="26"/>
      <c r="EB336" s="26"/>
      <c r="EC336" s="27"/>
      <c r="ED336" s="36">
        <v>0</v>
      </c>
      <c r="EE336" s="26">
        <v>0</v>
      </c>
      <c r="EF336" s="26">
        <v>0</v>
      </c>
      <c r="EG336" s="27">
        <v>0</v>
      </c>
      <c r="EH336" s="36">
        <v>3</v>
      </c>
      <c r="EI336" s="26">
        <v>3794.6826000000001</v>
      </c>
      <c r="EJ336" s="26">
        <v>3794.6826000000001</v>
      </c>
      <c r="EK336" s="27">
        <v>147992.62</v>
      </c>
      <c r="EL336" s="36" cm="1">
        <f t="array" ref="EL336">+_xlfn.IFS(YEAR($A336)&gt;YEAR(EL$6),0,YEAR(EL$6)=YEAR($A336),13-MONTH($A336),AND(EK336&lt;$L336,YEAR(EL$6)=YEAR($B336)),IF(MONTH($B336)&lt;EK336/$M336,MONTH($B336),EK336/$M336),EK336&lt;$L336,EK336/$M336,YEAR(EL$6)=YEAR($B336),MONTH($B336),AND(YEAR(EL$6)&gt;YEAR($B336),NOT(ISBLANK($B336))),0,YEAR(EL$6)&gt;YEAR($A336),12,EL$6&lt;$A336,0,YEAR(EH$6)=YEAR($B336),0)</f>
        <v>12</v>
      </c>
      <c r="EM336" s="26">
        <f t="shared" si="42"/>
        <v>15178.7304</v>
      </c>
      <c r="EN336" s="26">
        <f t="shared" si="43"/>
        <v>18973.413</v>
      </c>
      <c r="EO336" s="27">
        <f t="shared" si="44"/>
        <v>132813.89000000001</v>
      </c>
      <c r="EP336" s="28">
        <f t="shared" si="45"/>
        <v>104.99999920942005</v>
      </c>
      <c r="EQ336" s="34">
        <f t="shared" si="46"/>
        <v>3794.6826000000001</v>
      </c>
      <c r="ES336" s="21">
        <f>IFERROR(IF(VLOOKUP(D336,'DIV CHANGE'!A:D,3,FALSE)="", E336, VLOOKUP(D336,'DIV CHANGE'!A:D,3,FALSE)), E336)</f>
        <v>2</v>
      </c>
      <c r="ET336" s="21" t="str">
        <f t="shared" si="47"/>
        <v>SAME</v>
      </c>
      <c r="EU336" s="29">
        <v>45546</v>
      </c>
    </row>
    <row r="337" spans="1:151" ht="12.75">
      <c r="A337" s="29">
        <v>45589</v>
      </c>
      <c r="C337" s="77"/>
      <c r="D337" s="21" t="s">
        <v>679</v>
      </c>
      <c r="E337" s="21">
        <v>2</v>
      </c>
      <c r="F337" s="21" t="s">
        <v>100</v>
      </c>
      <c r="G337" s="21" t="s">
        <v>680</v>
      </c>
      <c r="H337" s="55">
        <v>38549.410000000003</v>
      </c>
      <c r="I337" s="22">
        <v>7</v>
      </c>
      <c r="J337" s="56">
        <f>H337*0.15</f>
        <v>5782.4115000000002</v>
      </c>
      <c r="K337" s="56">
        <v>0</v>
      </c>
      <c r="L337" s="25">
        <f t="shared" si="40"/>
        <v>4680.9997857142862</v>
      </c>
      <c r="M337" s="37">
        <f t="shared" si="41"/>
        <v>390.08331547619053</v>
      </c>
      <c r="N337" s="36"/>
      <c r="O337" s="26"/>
      <c r="P337" s="26"/>
      <c r="Q337" s="27"/>
      <c r="R337" s="36"/>
      <c r="S337" s="26"/>
      <c r="T337" s="26"/>
      <c r="U337" s="27"/>
      <c r="V337" s="36"/>
      <c r="W337" s="26"/>
      <c r="X337" s="26"/>
      <c r="Y337" s="27"/>
      <c r="Z337" s="36"/>
      <c r="AA337" s="26"/>
      <c r="AB337" s="26"/>
      <c r="AC337" s="27"/>
      <c r="AD337" s="36"/>
      <c r="AE337" s="26"/>
      <c r="AF337" s="26"/>
      <c r="AG337" s="27"/>
      <c r="AH337" s="36"/>
      <c r="AI337" s="26"/>
      <c r="AJ337" s="26"/>
      <c r="AK337" s="27"/>
      <c r="AL337" s="36"/>
      <c r="AM337" s="26"/>
      <c r="AN337" s="26"/>
      <c r="AO337" s="27"/>
      <c r="AP337" s="36"/>
      <c r="AQ337" s="26"/>
      <c r="AR337" s="26"/>
      <c r="AS337" s="27"/>
      <c r="AT337" s="36"/>
      <c r="AU337" s="26"/>
      <c r="AV337" s="26"/>
      <c r="AW337" s="27"/>
      <c r="AX337" s="36"/>
      <c r="AY337" s="26"/>
      <c r="AZ337" s="26"/>
      <c r="BA337" s="27"/>
      <c r="BB337" s="36"/>
      <c r="BC337" s="26"/>
      <c r="BD337" s="26"/>
      <c r="BE337" s="27"/>
      <c r="BF337" s="36"/>
      <c r="BG337" s="26"/>
      <c r="BH337" s="26"/>
      <c r="BI337" s="27"/>
      <c r="BJ337" s="36"/>
      <c r="BK337" s="26"/>
      <c r="BL337" s="26"/>
      <c r="BM337" s="27"/>
      <c r="BN337" s="36"/>
      <c r="BO337" s="26"/>
      <c r="BP337" s="26"/>
      <c r="BQ337" s="27"/>
      <c r="BR337" s="36"/>
      <c r="BS337" s="26"/>
      <c r="BT337" s="26"/>
      <c r="BU337" s="27"/>
      <c r="BV337" s="36"/>
      <c r="BW337" s="26"/>
      <c r="BX337" s="26"/>
      <c r="BY337" s="27"/>
      <c r="BZ337" s="36"/>
      <c r="CA337" s="26"/>
      <c r="CB337" s="26"/>
      <c r="CC337" s="27"/>
      <c r="CD337" s="36"/>
      <c r="CE337" s="26"/>
      <c r="CF337" s="26"/>
      <c r="CG337" s="27"/>
      <c r="CH337" s="36"/>
      <c r="CI337" s="26"/>
      <c r="CJ337" s="26"/>
      <c r="CK337" s="27"/>
      <c r="CL337" s="36"/>
      <c r="CM337" s="26"/>
      <c r="CN337" s="26"/>
      <c r="CO337" s="27"/>
      <c r="CP337" s="36"/>
      <c r="CQ337" s="26"/>
      <c r="CR337" s="26"/>
      <c r="CS337" s="27"/>
      <c r="CT337" s="36"/>
      <c r="CU337" s="26"/>
      <c r="CV337" s="26"/>
      <c r="CW337" s="27"/>
      <c r="CX337" s="36"/>
      <c r="CY337" s="26"/>
      <c r="CZ337" s="26"/>
      <c r="DA337" s="27"/>
      <c r="DB337" s="36"/>
      <c r="DC337" s="26"/>
      <c r="DD337" s="26"/>
      <c r="DE337" s="27"/>
      <c r="DF337" s="36"/>
      <c r="DG337" s="26"/>
      <c r="DH337" s="26"/>
      <c r="DI337" s="27"/>
      <c r="DJ337" s="36"/>
      <c r="DK337" s="26"/>
      <c r="DL337" s="26"/>
      <c r="DM337" s="27"/>
      <c r="DN337" s="36"/>
      <c r="DO337" s="26"/>
      <c r="DP337" s="26"/>
      <c r="DQ337" s="27"/>
      <c r="DR337" s="36"/>
      <c r="DS337" s="26"/>
      <c r="DT337" s="26"/>
      <c r="DU337" s="27"/>
      <c r="DV337" s="36"/>
      <c r="DW337" s="26"/>
      <c r="DX337" s="26"/>
      <c r="DY337" s="27"/>
      <c r="DZ337" s="36"/>
      <c r="EA337" s="26"/>
      <c r="EB337" s="26"/>
      <c r="EC337" s="27"/>
      <c r="ED337" s="36">
        <v>0</v>
      </c>
      <c r="EE337" s="26">
        <v>0</v>
      </c>
      <c r="EF337" s="26">
        <v>0</v>
      </c>
      <c r="EG337" s="27">
        <v>0</v>
      </c>
      <c r="EH337" s="36">
        <v>2</v>
      </c>
      <c r="EI337" s="26">
        <v>780.16663095238107</v>
      </c>
      <c r="EJ337" s="26">
        <v>780.16663095238107</v>
      </c>
      <c r="EK337" s="27">
        <v>31986.83</v>
      </c>
      <c r="EL337" s="36" cm="1">
        <f t="array" ref="EL337">+_xlfn.IFS(YEAR($A337)&gt;YEAR(EL$6),0,YEAR(EL$6)=YEAR($A337),13-MONTH($A337),AND(EK337&lt;$L337,YEAR(EL$6)=YEAR($B337)),IF(MONTH($B337)&lt;EK337/$M337,MONTH($B337),EK337/$M337),EK337&lt;$L337,EK337/$M337,YEAR(EL$6)=YEAR($B337),MONTH($B337),AND(YEAR(EL$6)&gt;YEAR($B337),NOT(ISBLANK($B337))),0,YEAR(EL$6)&gt;YEAR($A337),12,EL$6&lt;$A337,0,YEAR(EH$6)=YEAR($B337),0)</f>
        <v>12</v>
      </c>
      <c r="EM337" s="26">
        <f t="shared" si="42"/>
        <v>4680.9997857142862</v>
      </c>
      <c r="EN337" s="26">
        <f t="shared" si="43"/>
        <v>5461.1664166666669</v>
      </c>
      <c r="EO337" s="27">
        <f t="shared" si="44"/>
        <v>27305.83</v>
      </c>
      <c r="EP337" s="28">
        <f t="shared" si="45"/>
        <v>69.999994659260594</v>
      </c>
      <c r="EQ337" s="34">
        <f t="shared" si="46"/>
        <v>1170.2499464285715</v>
      </c>
      <c r="ES337" s="21">
        <f>IFERROR(IF(VLOOKUP(D337,'DIV CHANGE'!A:D,3,FALSE)="", E337, VLOOKUP(D337,'DIV CHANGE'!A:D,3,FALSE)), E337)</f>
        <v>2</v>
      </c>
      <c r="ET337" s="21" t="str">
        <f t="shared" si="47"/>
        <v>SAME</v>
      </c>
      <c r="EU337" s="29">
        <v>45589</v>
      </c>
    </row>
    <row r="338" spans="1:151" ht="12.75">
      <c r="A338" s="29">
        <v>45595</v>
      </c>
      <c r="C338" s="77"/>
      <c r="D338" s="21" t="s">
        <v>681</v>
      </c>
      <c r="E338" s="21">
        <v>1</v>
      </c>
      <c r="F338" s="21" t="s">
        <v>100</v>
      </c>
      <c r="G338" s="21" t="s">
        <v>682</v>
      </c>
      <c r="H338" s="55">
        <v>256985.43</v>
      </c>
      <c r="I338" s="22">
        <v>10</v>
      </c>
      <c r="J338" s="56">
        <v>50000</v>
      </c>
      <c r="K338" s="56">
        <v>0</v>
      </c>
      <c r="L338" s="25">
        <f t="shared" si="40"/>
        <v>20698.542999999998</v>
      </c>
      <c r="M338" s="37">
        <f t="shared" si="41"/>
        <v>1724.8785833333332</v>
      </c>
      <c r="N338" s="36"/>
      <c r="O338" s="26"/>
      <c r="P338" s="26"/>
      <c r="Q338" s="27"/>
      <c r="R338" s="36"/>
      <c r="S338" s="26"/>
      <c r="T338" s="26"/>
      <c r="U338" s="27"/>
      <c r="V338" s="28"/>
      <c r="W338" s="34"/>
      <c r="AA338" s="29"/>
      <c r="ED338" s="36">
        <v>0</v>
      </c>
      <c r="EE338" s="26">
        <v>0</v>
      </c>
      <c r="EF338" s="26">
        <v>0</v>
      </c>
      <c r="EG338" s="27">
        <v>0</v>
      </c>
      <c r="EH338" s="36">
        <v>2</v>
      </c>
      <c r="EI338" s="26">
        <v>3449.7571666666663</v>
      </c>
      <c r="EJ338" s="26">
        <v>3449.7571666666663</v>
      </c>
      <c r="EK338" s="27">
        <v>203535.67</v>
      </c>
      <c r="EL338" s="36" cm="1">
        <f t="array" ref="EL338">+_xlfn.IFS(YEAR($A338)&gt;YEAR(EL$6),0,YEAR(EL$6)=YEAR($A338),13-MONTH($A338),AND(EK338&lt;$L338,YEAR(EL$6)=YEAR($B338)),IF(MONTH($B338)&lt;EK338/$M338,MONTH($B338),EK338/$M338),EK338&lt;$L338,EK338/$M338,YEAR(EL$6)=YEAR($B338),MONTH($B338),AND(YEAR(EL$6)&gt;YEAR($B338),NOT(ISBLANK($B338))),0,YEAR(EL$6)&gt;YEAR($A338),12,EL$6&lt;$A338,0,YEAR(EH$6)=YEAR($B338),0)</f>
        <v>12</v>
      </c>
      <c r="EM338" s="26">
        <f t="shared" si="42"/>
        <v>20698.542999999998</v>
      </c>
      <c r="EN338" s="26">
        <f t="shared" si="43"/>
        <v>24148.300166666664</v>
      </c>
      <c r="EO338" s="27">
        <f t="shared" si="44"/>
        <v>182837.13</v>
      </c>
      <c r="EP338" s="28">
        <f t="shared" si="45"/>
        <v>106.00000009662517</v>
      </c>
      <c r="EQ338" s="34">
        <f t="shared" si="46"/>
        <v>5174.6357499999995</v>
      </c>
      <c r="ES338" s="21">
        <f>IFERROR(IF(VLOOKUP(D338,'DIV CHANGE'!A:D,3,FALSE)="", E338, VLOOKUP(D338,'DIV CHANGE'!A:D,3,FALSE)), E338)</f>
        <v>1</v>
      </c>
      <c r="ET338" s="21" t="str">
        <f t="shared" si="47"/>
        <v>SAME</v>
      </c>
      <c r="EU338" s="29">
        <v>45595</v>
      </c>
    </row>
    <row r="339" spans="1:151" ht="12.75">
      <c r="A339" s="29">
        <v>45666</v>
      </c>
      <c r="C339" s="35"/>
      <c r="D339" s="21" t="s">
        <v>683</v>
      </c>
      <c r="E339" s="21">
        <v>1</v>
      </c>
      <c r="F339" s="21" t="s">
        <v>100</v>
      </c>
      <c r="G339" s="21" t="s">
        <v>684</v>
      </c>
      <c r="H339" s="23">
        <v>80610.600000000006</v>
      </c>
      <c r="I339" s="22">
        <v>10</v>
      </c>
      <c r="J339" s="56">
        <v>30000</v>
      </c>
      <c r="K339" s="25">
        <v>0</v>
      </c>
      <c r="L339" s="25">
        <f t="shared" si="40"/>
        <v>5061.0600000000004</v>
      </c>
      <c r="M339" s="37">
        <f t="shared" si="41"/>
        <v>421.75500000000005</v>
      </c>
      <c r="N339" s="36"/>
      <c r="O339" s="26"/>
      <c r="P339" s="26"/>
      <c r="Q339" s="27"/>
      <c r="R339" s="36"/>
      <c r="S339" s="26"/>
      <c r="T339" s="26"/>
      <c r="U339" s="27"/>
      <c r="V339" s="36"/>
      <c r="W339" s="26"/>
      <c r="X339" s="26"/>
      <c r="Y339" s="27"/>
      <c r="Z339" s="36"/>
      <c r="AA339" s="26"/>
      <c r="AB339" s="26"/>
      <c r="AC339" s="27"/>
      <c r="AD339" s="36"/>
      <c r="AE339" s="26"/>
      <c r="AF339" s="26"/>
      <c r="AG339" s="27"/>
      <c r="AH339" s="36"/>
      <c r="AI339" s="26"/>
      <c r="AJ339" s="26"/>
      <c r="AK339" s="27"/>
      <c r="AL339" s="36"/>
      <c r="AM339" s="26"/>
      <c r="AN339" s="26"/>
      <c r="AO339" s="27"/>
      <c r="AP339" s="36"/>
      <c r="AQ339" s="26"/>
      <c r="AR339" s="26"/>
      <c r="AS339" s="27"/>
      <c r="AT339" s="36"/>
      <c r="AU339" s="26"/>
      <c r="AV339" s="26"/>
      <c r="AW339" s="27"/>
      <c r="AX339" s="36"/>
      <c r="AY339" s="26"/>
      <c r="AZ339" s="26"/>
      <c r="BA339" s="27"/>
      <c r="BB339" s="36"/>
      <c r="BC339" s="26"/>
      <c r="BD339" s="26"/>
      <c r="BE339" s="27"/>
      <c r="BF339" s="36"/>
      <c r="BG339" s="26"/>
      <c r="BH339" s="26"/>
      <c r="BI339" s="27"/>
      <c r="BJ339" s="36"/>
      <c r="BK339" s="26"/>
      <c r="BL339" s="26"/>
      <c r="BM339" s="27"/>
      <c r="BN339" s="36"/>
      <c r="BO339" s="26"/>
      <c r="BP339" s="26"/>
      <c r="BQ339" s="27"/>
      <c r="BR339" s="36"/>
      <c r="BS339" s="26"/>
      <c r="BT339" s="26"/>
      <c r="BU339" s="27"/>
      <c r="BV339" s="36"/>
      <c r="BW339" s="26"/>
      <c r="BX339" s="26"/>
      <c r="BY339" s="27"/>
      <c r="BZ339" s="36"/>
      <c r="CA339" s="26"/>
      <c r="CB339" s="26"/>
      <c r="CC339" s="27"/>
      <c r="CD339" s="36"/>
      <c r="CE339" s="26"/>
      <c r="CF339" s="26"/>
      <c r="CG339" s="27"/>
      <c r="CH339" s="36"/>
      <c r="CI339" s="26"/>
      <c r="CJ339" s="26"/>
      <c r="CK339" s="27"/>
      <c r="CL339" s="36"/>
      <c r="CM339" s="26"/>
      <c r="CN339" s="26"/>
      <c r="CO339" s="27"/>
      <c r="CP339" s="36"/>
      <c r="CQ339" s="26"/>
      <c r="CR339" s="26"/>
      <c r="CS339" s="27"/>
      <c r="CT339" s="36"/>
      <c r="CU339" s="26"/>
      <c r="CV339" s="26"/>
      <c r="CW339" s="27"/>
      <c r="CX339" s="36"/>
      <c r="CY339" s="26"/>
      <c r="CZ339" s="26"/>
      <c r="DA339" s="27"/>
      <c r="DB339" s="36"/>
      <c r="DC339" s="26"/>
      <c r="DD339" s="26"/>
      <c r="DE339" s="27"/>
      <c r="DF339" s="36"/>
      <c r="DG339" s="26"/>
      <c r="DH339" s="26"/>
      <c r="DI339" s="27"/>
      <c r="DJ339" s="36"/>
      <c r="DK339" s="26"/>
      <c r="DL339" s="26"/>
      <c r="DM339" s="27"/>
      <c r="DN339" s="36"/>
      <c r="DO339" s="26"/>
      <c r="DP339" s="26"/>
      <c r="DQ339" s="27"/>
      <c r="DR339" s="36"/>
      <c r="DS339" s="26"/>
      <c r="DT339" s="26"/>
      <c r="DU339" s="27"/>
      <c r="DV339" s="36"/>
      <c r="DW339" s="26"/>
      <c r="DX339" s="26"/>
      <c r="DY339" s="27"/>
      <c r="DZ339" s="36"/>
      <c r="EA339" s="26"/>
      <c r="EB339" s="26"/>
      <c r="EC339" s="27"/>
      <c r="ED339" s="36"/>
      <c r="EE339" s="26"/>
      <c r="EF339" s="26"/>
      <c r="EG339" s="27"/>
      <c r="EH339" s="36">
        <v>0</v>
      </c>
      <c r="EI339" s="26">
        <v>0</v>
      </c>
      <c r="EJ339" s="26">
        <v>0</v>
      </c>
      <c r="EK339" s="27">
        <v>0</v>
      </c>
      <c r="EL339" s="36" cm="1">
        <f t="array" ref="EL339">+_xlfn.IFS(YEAR($A339)&gt;YEAR(EL$6),0,YEAR(EL$6)=YEAR($A339),13-MONTH($A339),AND(EK339&lt;$L339,YEAR(EL$6)=YEAR($B339)),IF(MONTH($B339)&lt;EK339/$M339,MONTH($B339),EK339/$M339),EK339&lt;$L339,EK339/$M339,YEAR(EL$6)=YEAR($B339),MONTH($B339),AND(YEAR(EL$6)&gt;YEAR($B339),NOT(ISBLANK($B339))),0,YEAR(EL$6)&gt;YEAR($A339),12,EL$6&lt;$A339,0,YEAR(EH$6)=YEAR($B339),0)</f>
        <v>12</v>
      </c>
      <c r="EM339" s="26">
        <f t="shared" si="42"/>
        <v>5061.0600000000004</v>
      </c>
      <c r="EN339" s="26">
        <f t="shared" si="43"/>
        <v>5061.0600000000004</v>
      </c>
      <c r="EO339" s="27">
        <f t="shared" si="44"/>
        <v>45549.54</v>
      </c>
      <c r="EP339" s="28">
        <f t="shared" si="45"/>
        <v>107.99999999999999</v>
      </c>
      <c r="EQ339" s="34">
        <f t="shared" si="46"/>
        <v>1265.2650000000001</v>
      </c>
      <c r="ES339" s="21">
        <f>IFERROR(IF(VLOOKUP(D339,'DIV CHANGE'!A:D,3,FALSE)="", E339, VLOOKUP(D339,'DIV CHANGE'!A:D,3,FALSE)), E339)</f>
        <v>1</v>
      </c>
      <c r="ET339" s="21" t="str">
        <f t="shared" si="47"/>
        <v>SAME</v>
      </c>
      <c r="EU339" s="29"/>
    </row>
    <row r="340" spans="1:151" ht="12.75">
      <c r="A340" s="29">
        <v>45729</v>
      </c>
      <c r="C340" s="35"/>
      <c r="D340" s="21" t="s">
        <v>685</v>
      </c>
      <c r="E340" s="21">
        <v>2</v>
      </c>
      <c r="F340" s="21" t="s">
        <v>100</v>
      </c>
      <c r="G340" s="21" t="s">
        <v>686</v>
      </c>
      <c r="H340" s="23">
        <v>380082.98</v>
      </c>
      <c r="I340" s="22">
        <v>10</v>
      </c>
      <c r="J340" s="25">
        <v>50000</v>
      </c>
      <c r="K340" s="25">
        <v>0</v>
      </c>
      <c r="L340" s="25">
        <f t="shared" si="40"/>
        <v>33008.297999999995</v>
      </c>
      <c r="M340" s="37">
        <f t="shared" si="41"/>
        <v>2750.6914999999995</v>
      </c>
      <c r="N340" s="36"/>
      <c r="O340" s="26"/>
      <c r="P340" s="26"/>
      <c r="Q340" s="27"/>
      <c r="R340" s="36"/>
      <c r="S340" s="26"/>
      <c r="T340" s="26"/>
      <c r="U340" s="27"/>
      <c r="V340" s="36"/>
      <c r="W340" s="26"/>
      <c r="X340" s="26"/>
      <c r="Y340" s="27"/>
      <c r="Z340" s="36"/>
      <c r="AA340" s="26"/>
      <c r="AB340" s="26"/>
      <c r="AC340" s="27"/>
      <c r="AD340" s="36"/>
      <c r="AE340" s="26"/>
      <c r="AF340" s="26"/>
      <c r="AG340" s="27"/>
      <c r="AH340" s="36"/>
      <c r="AI340" s="26"/>
      <c r="AJ340" s="26"/>
      <c r="AK340" s="27"/>
      <c r="AL340" s="36"/>
      <c r="AM340" s="26"/>
      <c r="AN340" s="26"/>
      <c r="AO340" s="27"/>
      <c r="AP340" s="36"/>
      <c r="AQ340" s="26"/>
      <c r="AR340" s="26"/>
      <c r="AS340" s="27"/>
      <c r="AT340" s="36"/>
      <c r="AU340" s="26"/>
      <c r="AV340" s="26"/>
      <c r="AW340" s="27"/>
      <c r="AX340" s="36"/>
      <c r="AY340" s="26"/>
      <c r="AZ340" s="26"/>
      <c r="BA340" s="27"/>
      <c r="BB340" s="36"/>
      <c r="BC340" s="26"/>
      <c r="BD340" s="26"/>
      <c r="BE340" s="27"/>
      <c r="BF340" s="36"/>
      <c r="BG340" s="26"/>
      <c r="BH340" s="26"/>
      <c r="BI340" s="27"/>
      <c r="BJ340" s="36"/>
      <c r="BK340" s="26"/>
      <c r="BL340" s="26"/>
      <c r="BM340" s="27"/>
      <c r="BN340" s="36"/>
      <c r="BO340" s="26"/>
      <c r="BP340" s="26"/>
      <c r="BQ340" s="27"/>
      <c r="BR340" s="36"/>
      <c r="BS340" s="26"/>
      <c r="BT340" s="26"/>
      <c r="BU340" s="27"/>
      <c r="BV340" s="36"/>
      <c r="BW340" s="26"/>
      <c r="BX340" s="26"/>
      <c r="BY340" s="27"/>
      <c r="BZ340" s="36"/>
      <c r="CA340" s="26"/>
      <c r="CB340" s="26"/>
      <c r="CC340" s="27"/>
      <c r="CD340" s="36"/>
      <c r="CE340" s="26"/>
      <c r="CF340" s="26"/>
      <c r="CG340" s="27"/>
      <c r="CH340" s="36"/>
      <c r="CI340" s="26"/>
      <c r="CJ340" s="26"/>
      <c r="CK340" s="27"/>
      <c r="CL340" s="36"/>
      <c r="CM340" s="26"/>
      <c r="CN340" s="26"/>
      <c r="CO340" s="27"/>
      <c r="CP340" s="36"/>
      <c r="CQ340" s="26"/>
      <c r="CR340" s="26"/>
      <c r="CS340" s="27"/>
      <c r="CT340" s="36"/>
      <c r="CU340" s="26"/>
      <c r="CV340" s="26"/>
      <c r="CW340" s="27"/>
      <c r="CX340" s="36"/>
      <c r="CY340" s="26"/>
      <c r="CZ340" s="26"/>
      <c r="DA340" s="27"/>
      <c r="DB340" s="36"/>
      <c r="DC340" s="26"/>
      <c r="DD340" s="26"/>
      <c r="DE340" s="27"/>
      <c r="DF340" s="36"/>
      <c r="DG340" s="26"/>
      <c r="DH340" s="26"/>
      <c r="DI340" s="27"/>
      <c r="DJ340" s="36"/>
      <c r="DK340" s="26"/>
      <c r="DL340" s="26"/>
      <c r="DM340" s="27"/>
      <c r="DN340" s="36"/>
      <c r="DO340" s="26"/>
      <c r="DP340" s="26"/>
      <c r="DQ340" s="27"/>
      <c r="DR340" s="36"/>
      <c r="DS340" s="26"/>
      <c r="DT340" s="26"/>
      <c r="DU340" s="27"/>
      <c r="DV340" s="36"/>
      <c r="DW340" s="26"/>
      <c r="DX340" s="26"/>
      <c r="DY340" s="27"/>
      <c r="DZ340" s="36"/>
      <c r="EA340" s="26"/>
      <c r="EB340" s="26"/>
      <c r="EC340" s="27"/>
      <c r="ED340" s="36"/>
      <c r="EE340" s="26"/>
      <c r="EF340" s="26"/>
      <c r="EG340" s="27"/>
      <c r="EH340" s="36">
        <v>0</v>
      </c>
      <c r="EI340" s="26">
        <v>0</v>
      </c>
      <c r="EJ340" s="26">
        <v>0</v>
      </c>
      <c r="EK340" s="27">
        <v>0</v>
      </c>
      <c r="EL340" s="36" cm="1">
        <f t="array" ref="EL340">+_xlfn.IFS(YEAR($A340)&gt;YEAR(EL$6),0,YEAR(EL$6)=YEAR($A340),13-MONTH($A340),AND(EK340&lt;$L340,YEAR(EL$6)=YEAR($B340)),IF(MONTH($B340)&lt;EK340/$M340,MONTH($B340),EK340/$M340),EK340&lt;$L340,EK340/$M340,YEAR(EL$6)=YEAR($B340),MONTH($B340),AND(YEAR(EL$6)&gt;YEAR($B340),NOT(ISBLANK($B340))),0,YEAR(EL$6)&gt;YEAR($A340),12,EL$6&lt;$A340,0,YEAR(EH$6)=YEAR($B340),0)</f>
        <v>10</v>
      </c>
      <c r="EM340" s="26">
        <f t="shared" si="42"/>
        <v>27506.914999999994</v>
      </c>
      <c r="EN340" s="26">
        <f t="shared" si="43"/>
        <v>27506.914999999994</v>
      </c>
      <c r="EO340" s="27">
        <f t="shared" si="44"/>
        <v>302576.07</v>
      </c>
      <c r="EP340" s="28">
        <f t="shared" si="45"/>
        <v>110.00000181772477</v>
      </c>
      <c r="EQ340" s="34">
        <f t="shared" si="46"/>
        <v>2750.6914999999995</v>
      </c>
      <c r="ES340" s="21">
        <f>IFERROR(IF(VLOOKUP(D340,'DIV CHANGE'!A:D,3,FALSE)="", E340, VLOOKUP(D340,'DIV CHANGE'!A:D,3,FALSE)), E340)</f>
        <v>2</v>
      </c>
      <c r="ET340" s="21" t="str">
        <f t="shared" si="47"/>
        <v>SAME</v>
      </c>
      <c r="EU340" s="29">
        <v>45729</v>
      </c>
    </row>
    <row r="341" spans="1:151" ht="12.75">
      <c r="A341" s="29">
        <v>45761</v>
      </c>
      <c r="C341" s="35"/>
      <c r="D341" s="21" t="s">
        <v>687</v>
      </c>
      <c r="E341" s="21">
        <v>1</v>
      </c>
      <c r="F341" s="21" t="s">
        <v>100</v>
      </c>
      <c r="G341" s="21" t="s">
        <v>688</v>
      </c>
      <c r="H341" s="23">
        <v>431232.94</v>
      </c>
      <c r="I341" s="22">
        <v>10</v>
      </c>
      <c r="J341" s="25">
        <v>60000</v>
      </c>
      <c r="K341" s="25">
        <v>0</v>
      </c>
      <c r="L341" s="25">
        <f t="shared" si="40"/>
        <v>37123.294000000002</v>
      </c>
      <c r="M341" s="37">
        <f t="shared" si="41"/>
        <v>3093.6078333333335</v>
      </c>
      <c r="N341" s="36"/>
      <c r="O341" s="26"/>
      <c r="P341" s="26"/>
      <c r="Q341" s="27"/>
      <c r="R341" s="36"/>
      <c r="S341" s="26"/>
      <c r="T341" s="26"/>
      <c r="U341" s="27"/>
      <c r="V341" s="36"/>
      <c r="W341" s="26"/>
      <c r="X341" s="26"/>
      <c r="Y341" s="27"/>
      <c r="Z341" s="36"/>
      <c r="AA341" s="26"/>
      <c r="AB341" s="26"/>
      <c r="AC341" s="27"/>
      <c r="AD341" s="36"/>
      <c r="AE341" s="26"/>
      <c r="AF341" s="26"/>
      <c r="AG341" s="27"/>
      <c r="AH341" s="36"/>
      <c r="AI341" s="26"/>
      <c r="AJ341" s="26"/>
      <c r="AK341" s="27"/>
      <c r="AL341" s="36"/>
      <c r="AM341" s="26"/>
      <c r="AN341" s="26"/>
      <c r="AO341" s="27"/>
      <c r="AP341" s="36"/>
      <c r="AQ341" s="26"/>
      <c r="AR341" s="26"/>
      <c r="AS341" s="27"/>
      <c r="AT341" s="36"/>
      <c r="AU341" s="26"/>
      <c r="AV341" s="26"/>
      <c r="AW341" s="27"/>
      <c r="AX341" s="36"/>
      <c r="AY341" s="26"/>
      <c r="AZ341" s="26"/>
      <c r="BA341" s="27"/>
      <c r="BB341" s="36"/>
      <c r="BC341" s="26"/>
      <c r="BD341" s="26"/>
      <c r="BE341" s="27"/>
      <c r="BF341" s="36"/>
      <c r="BG341" s="26"/>
      <c r="BH341" s="26"/>
      <c r="BI341" s="27"/>
      <c r="BJ341" s="36"/>
      <c r="BK341" s="26"/>
      <c r="BL341" s="26"/>
      <c r="BM341" s="27"/>
      <c r="BN341" s="36"/>
      <c r="BO341" s="26"/>
      <c r="BP341" s="26"/>
      <c r="BQ341" s="27"/>
      <c r="BR341" s="36"/>
      <c r="BS341" s="26"/>
      <c r="BT341" s="26"/>
      <c r="BU341" s="27"/>
      <c r="BV341" s="36"/>
      <c r="BW341" s="26"/>
      <c r="BX341" s="26"/>
      <c r="BY341" s="27"/>
      <c r="BZ341" s="36"/>
      <c r="CA341" s="26"/>
      <c r="CB341" s="26"/>
      <c r="CC341" s="27"/>
      <c r="CD341" s="36"/>
      <c r="CE341" s="26"/>
      <c r="CF341" s="26"/>
      <c r="CG341" s="27"/>
      <c r="CH341" s="36"/>
      <c r="CI341" s="26"/>
      <c r="CJ341" s="26"/>
      <c r="CK341" s="27"/>
      <c r="CL341" s="36"/>
      <c r="CM341" s="26"/>
      <c r="CN341" s="26"/>
      <c r="CO341" s="27"/>
      <c r="CP341" s="36"/>
      <c r="CQ341" s="26"/>
      <c r="CR341" s="26"/>
      <c r="CS341" s="27"/>
      <c r="CT341" s="36"/>
      <c r="CU341" s="26"/>
      <c r="CV341" s="26"/>
      <c r="CW341" s="27"/>
      <c r="CX341" s="36"/>
      <c r="CY341" s="26"/>
      <c r="CZ341" s="26"/>
      <c r="DA341" s="27"/>
      <c r="DB341" s="36"/>
      <c r="DC341" s="26"/>
      <c r="DD341" s="26"/>
      <c r="DE341" s="27"/>
      <c r="DF341" s="36"/>
      <c r="DG341" s="26"/>
      <c r="DH341" s="26"/>
      <c r="DI341" s="27"/>
      <c r="DJ341" s="36"/>
      <c r="DK341" s="26"/>
      <c r="DL341" s="26"/>
      <c r="DM341" s="27"/>
      <c r="DN341" s="36"/>
      <c r="DO341" s="26"/>
      <c r="DP341" s="26"/>
      <c r="DQ341" s="27"/>
      <c r="DR341" s="36"/>
      <c r="DS341" s="26"/>
      <c r="DT341" s="26"/>
      <c r="DU341" s="27"/>
      <c r="DV341" s="36"/>
      <c r="DW341" s="26"/>
      <c r="DX341" s="26"/>
      <c r="DY341" s="27"/>
      <c r="DZ341" s="36"/>
      <c r="EA341" s="26"/>
      <c r="EB341" s="26"/>
      <c r="EC341" s="27"/>
      <c r="ED341" s="36"/>
      <c r="EE341" s="26"/>
      <c r="EF341" s="26"/>
      <c r="EG341" s="27"/>
      <c r="EH341" s="36">
        <v>0</v>
      </c>
      <c r="EI341" s="26">
        <v>0</v>
      </c>
      <c r="EJ341" s="26">
        <v>0</v>
      </c>
      <c r="EK341" s="27">
        <v>0</v>
      </c>
      <c r="EL341" s="36" cm="1">
        <f t="array" ref="EL341">+_xlfn.IFS(YEAR($A341)&gt;YEAR(EL$6),0,YEAR(EL$6)=YEAR($A341),13-MONTH($A341),AND(EK341&lt;$L341,YEAR(EL$6)=YEAR($B341)),IF(MONTH($B341)&lt;EK341/$M341,MONTH($B341),EK341/$M341),EK341&lt;$L341,EK341/$M341,YEAR(EL$6)=YEAR($B341),MONTH($B341),AND(YEAR(EL$6)&gt;YEAR($B341),NOT(ISBLANK($B341))),0,YEAR(EL$6)&gt;YEAR($A341),12,EL$6&lt;$A341,0,YEAR(EH$6)=YEAR($B341),0)</f>
        <v>9</v>
      </c>
      <c r="EM341" s="26">
        <f t="shared" si="42"/>
        <v>27842.470500000003</v>
      </c>
      <c r="EN341" s="26">
        <f t="shared" si="43"/>
        <v>27842.470500000003</v>
      </c>
      <c r="EO341" s="27">
        <f t="shared" si="44"/>
        <v>343390.47</v>
      </c>
      <c r="EP341" s="28">
        <f t="shared" si="45"/>
        <v>111.00000016162357</v>
      </c>
      <c r="EQ341" s="34">
        <f t="shared" si="46"/>
        <v>0</v>
      </c>
      <c r="ES341" s="21">
        <f>IFERROR(IF(VLOOKUP(D341,'DIV CHANGE'!A:D,3,FALSE)="", E341, VLOOKUP(D341,'DIV CHANGE'!A:D,3,FALSE)), E341)</f>
        <v>1</v>
      </c>
      <c r="ET341" s="21" t="str">
        <f t="shared" si="47"/>
        <v>SAME</v>
      </c>
      <c r="EU341" s="29">
        <v>45761</v>
      </c>
    </row>
    <row r="342" spans="1:151" ht="12.75">
      <c r="A342" s="29">
        <v>42184</v>
      </c>
      <c r="B342" s="24"/>
      <c r="C342" s="35">
        <v>188</v>
      </c>
      <c r="D342" s="21" t="s">
        <v>689</v>
      </c>
      <c r="E342" s="21">
        <v>1</v>
      </c>
      <c r="F342" s="21" t="s">
        <v>100</v>
      </c>
      <c r="G342" s="21" t="s">
        <v>690</v>
      </c>
      <c r="H342" s="55">
        <v>38428.75</v>
      </c>
      <c r="I342" s="22">
        <v>10</v>
      </c>
      <c r="J342" s="25">
        <v>0</v>
      </c>
      <c r="K342" s="25">
        <v>0</v>
      </c>
      <c r="L342" s="25">
        <f t="shared" si="40"/>
        <v>3842.875</v>
      </c>
      <c r="M342" s="37">
        <f t="shared" si="41"/>
        <v>320.23958333333331</v>
      </c>
      <c r="N342" s="36">
        <v>0</v>
      </c>
      <c r="O342" s="26">
        <v>0</v>
      </c>
      <c r="P342" s="26">
        <v>0</v>
      </c>
      <c r="Q342" s="27">
        <v>0</v>
      </c>
      <c r="R342" s="36">
        <v>0</v>
      </c>
      <c r="S342" s="26">
        <v>0</v>
      </c>
      <c r="T342" s="26">
        <v>0</v>
      </c>
      <c r="U342" s="27">
        <v>0</v>
      </c>
      <c r="V342" s="36">
        <v>0</v>
      </c>
      <c r="W342" s="26">
        <v>0</v>
      </c>
      <c r="X342" s="26">
        <v>0</v>
      </c>
      <c r="Y342" s="27">
        <v>0</v>
      </c>
      <c r="Z342" s="36">
        <v>0</v>
      </c>
      <c r="AA342" s="26">
        <v>0</v>
      </c>
      <c r="AB342" s="26">
        <v>0</v>
      </c>
      <c r="AC342" s="27">
        <v>0</v>
      </c>
      <c r="AD342" s="36">
        <v>0</v>
      </c>
      <c r="AE342" s="26">
        <v>0</v>
      </c>
      <c r="AF342" s="26">
        <v>0</v>
      </c>
      <c r="AG342" s="27">
        <v>0</v>
      </c>
      <c r="AH342" s="36">
        <v>0</v>
      </c>
      <c r="AI342" s="26">
        <v>0</v>
      </c>
      <c r="AJ342" s="26">
        <v>0</v>
      </c>
      <c r="AK342" s="27">
        <v>0</v>
      </c>
      <c r="AL342" s="36">
        <v>0</v>
      </c>
      <c r="AM342" s="26">
        <v>0</v>
      </c>
      <c r="AN342" s="26">
        <v>0</v>
      </c>
      <c r="AO342" s="27">
        <v>0</v>
      </c>
      <c r="AP342" s="36">
        <v>0</v>
      </c>
      <c r="AQ342" s="26">
        <v>0</v>
      </c>
      <c r="AR342" s="26">
        <v>0</v>
      </c>
      <c r="AS342" s="27">
        <v>0</v>
      </c>
      <c r="AT342" s="36">
        <v>0</v>
      </c>
      <c r="AU342" s="26">
        <v>0</v>
      </c>
      <c r="AV342" s="26">
        <v>0</v>
      </c>
      <c r="AW342" s="27">
        <v>0</v>
      </c>
      <c r="AX342" s="36">
        <v>0</v>
      </c>
      <c r="AY342" s="26">
        <v>0</v>
      </c>
      <c r="AZ342" s="26">
        <v>0</v>
      </c>
      <c r="BA342" s="27">
        <v>0</v>
      </c>
      <c r="BB342" s="36">
        <v>0</v>
      </c>
      <c r="BC342" s="26">
        <v>0</v>
      </c>
      <c r="BD342" s="26">
        <v>0</v>
      </c>
      <c r="BE342" s="27">
        <v>0</v>
      </c>
      <c r="BF342" s="36">
        <v>0</v>
      </c>
      <c r="BG342" s="26">
        <v>0</v>
      </c>
      <c r="BH342" s="26">
        <v>0</v>
      </c>
      <c r="BI342" s="27">
        <v>0</v>
      </c>
      <c r="BJ342" s="36">
        <v>0</v>
      </c>
      <c r="BK342" s="26">
        <v>0</v>
      </c>
      <c r="BL342" s="26">
        <v>0</v>
      </c>
      <c r="BM342" s="27">
        <v>0</v>
      </c>
      <c r="BN342" s="36">
        <v>0</v>
      </c>
      <c r="BO342" s="26">
        <v>0</v>
      </c>
      <c r="BP342" s="26">
        <v>0</v>
      </c>
      <c r="BQ342" s="27">
        <v>0</v>
      </c>
      <c r="BR342" s="36">
        <v>0</v>
      </c>
      <c r="BS342" s="26">
        <v>0</v>
      </c>
      <c r="BT342" s="26">
        <v>0</v>
      </c>
      <c r="BU342" s="27">
        <v>0</v>
      </c>
      <c r="BV342" s="36">
        <v>0</v>
      </c>
      <c r="BW342" s="26">
        <v>0</v>
      </c>
      <c r="BX342" s="26">
        <v>0</v>
      </c>
      <c r="BY342" s="27">
        <v>0</v>
      </c>
      <c r="BZ342" s="36">
        <v>0</v>
      </c>
      <c r="CA342" s="26">
        <v>0</v>
      </c>
      <c r="CB342" s="26">
        <v>0</v>
      </c>
      <c r="CC342" s="27">
        <v>0</v>
      </c>
      <c r="CD342" s="36">
        <v>0</v>
      </c>
      <c r="CE342" s="26">
        <v>0</v>
      </c>
      <c r="CF342" s="26">
        <v>0</v>
      </c>
      <c r="CG342" s="27">
        <v>0</v>
      </c>
      <c r="CH342" s="36">
        <v>0</v>
      </c>
      <c r="CI342" s="26">
        <v>0</v>
      </c>
      <c r="CJ342" s="26">
        <v>0</v>
      </c>
      <c r="CK342" s="27">
        <v>0</v>
      </c>
      <c r="CL342" s="36">
        <v>0</v>
      </c>
      <c r="CM342" s="26">
        <v>0</v>
      </c>
      <c r="CN342" s="26">
        <v>0</v>
      </c>
      <c r="CO342" s="27">
        <v>0</v>
      </c>
      <c r="CP342" s="36">
        <v>0</v>
      </c>
      <c r="CQ342" s="26">
        <v>0</v>
      </c>
      <c r="CR342" s="26">
        <v>0</v>
      </c>
      <c r="CS342" s="27">
        <v>0</v>
      </c>
      <c r="CT342" s="36">
        <v>0</v>
      </c>
      <c r="CU342" s="26">
        <v>0</v>
      </c>
      <c r="CV342" s="26">
        <v>0</v>
      </c>
      <c r="CW342" s="27">
        <v>0</v>
      </c>
      <c r="CX342" s="36">
        <v>7</v>
      </c>
      <c r="CY342" s="26">
        <v>2241.677083333333</v>
      </c>
      <c r="CZ342" s="26">
        <v>2241.677083333333</v>
      </c>
      <c r="DA342" s="27">
        <v>36187.072916666664</v>
      </c>
      <c r="DB342" s="36">
        <v>12</v>
      </c>
      <c r="DC342" s="26">
        <v>3842.875</v>
      </c>
      <c r="DD342" s="26">
        <v>6084.552083333333</v>
      </c>
      <c r="DE342" s="27">
        <v>32344.197916666668</v>
      </c>
      <c r="DF342" s="36">
        <v>12</v>
      </c>
      <c r="DG342" s="26">
        <v>3842.875</v>
      </c>
      <c r="DH342" s="26">
        <v>9927.4270833333321</v>
      </c>
      <c r="DI342" s="27">
        <v>28501.322916666668</v>
      </c>
      <c r="DJ342" s="36">
        <v>12</v>
      </c>
      <c r="DK342" s="26">
        <v>3842.875</v>
      </c>
      <c r="DL342" s="26">
        <v>13770.302083333332</v>
      </c>
      <c r="DM342" s="27">
        <v>24658.447916666668</v>
      </c>
      <c r="DN342" s="36">
        <v>12</v>
      </c>
      <c r="DO342" s="26">
        <v>3842.875</v>
      </c>
      <c r="DP342" s="26">
        <v>17613.177083333332</v>
      </c>
      <c r="DQ342" s="27">
        <v>20815.572916666668</v>
      </c>
      <c r="DR342" s="36">
        <v>12</v>
      </c>
      <c r="DS342" s="26">
        <v>3842.875</v>
      </c>
      <c r="DT342" s="26">
        <v>21456.052083333332</v>
      </c>
      <c r="DU342" s="27">
        <v>16972.697916666668</v>
      </c>
      <c r="DV342" s="36">
        <v>12</v>
      </c>
      <c r="DW342" s="26">
        <v>3842.875</v>
      </c>
      <c r="DX342" s="26">
        <v>25298.927083333332</v>
      </c>
      <c r="DY342" s="27">
        <v>13129.822916666668</v>
      </c>
      <c r="DZ342" s="36">
        <v>12</v>
      </c>
      <c r="EA342" s="26">
        <v>3842.875</v>
      </c>
      <c r="EB342" s="26">
        <v>29141.802083333332</v>
      </c>
      <c r="EC342" s="27">
        <v>9286.9479166666679</v>
      </c>
      <c r="ED342" s="36">
        <v>12</v>
      </c>
      <c r="EE342" s="26">
        <v>3842.875</v>
      </c>
      <c r="EF342" s="26">
        <v>36714.479999999996</v>
      </c>
      <c r="EG342" s="27">
        <v>1714.2700000000041</v>
      </c>
      <c r="EH342" s="36">
        <v>5.3530859057346518</v>
      </c>
      <c r="EI342" s="26">
        <v>1714.2700000000041</v>
      </c>
      <c r="EJ342" s="26">
        <v>38428.75</v>
      </c>
      <c r="EK342" s="27">
        <v>0</v>
      </c>
      <c r="EL342" s="36" cm="1">
        <f t="array" ref="EL342">+_xlfn.IFS(YEAR($A342)&gt;YEAR(EL$6),0,YEAR(EL$6)=YEAR($A342),13-MONTH($A342),AND(EK342&lt;$L342,YEAR(EL$6)=YEAR($B342)),IF(MONTH($B342)&lt;EK342/$M342,MONTH($B342),EK342/$M342),EK342&lt;$L342,EK342/$M342,YEAR(EL$6)=YEAR($B342),MONTH($B342),AND(YEAR(EL$6)&gt;YEAR($B342),NOT(ISBLANK($B342))),0,YEAR(EL$6)&gt;YEAR($A342),12,EL$6&lt;$A342,0,YEAR(EH$6)=YEAR($B342),0)</f>
        <v>0</v>
      </c>
      <c r="EM342" s="26">
        <f t="shared" si="42"/>
        <v>0</v>
      </c>
      <c r="EN342" s="26">
        <f t="shared" si="43"/>
        <v>38428.75</v>
      </c>
      <c r="EO342" s="27">
        <f t="shared" si="44"/>
        <v>0</v>
      </c>
      <c r="EP342" s="28">
        <f t="shared" si="45"/>
        <v>0</v>
      </c>
      <c r="EQ342" s="34">
        <f t="shared" si="46"/>
        <v>0</v>
      </c>
      <c r="ES342" s="21">
        <f>IFERROR(IF(VLOOKUP(D342,'DIV CHANGE'!A:D,3,FALSE)="", E342, VLOOKUP(D342,'DIV CHANGE'!A:D,3,FALSE)), E342)</f>
        <v>1</v>
      </c>
      <c r="ET342" s="21" t="str">
        <f t="shared" si="47"/>
        <v>SAME</v>
      </c>
      <c r="EU342" s="24">
        <v>42184</v>
      </c>
    </row>
    <row r="343" spans="1:151" ht="12.75">
      <c r="A343" s="29">
        <v>42103</v>
      </c>
      <c r="B343" s="24"/>
      <c r="C343" s="35">
        <v>171</v>
      </c>
      <c r="D343" s="21" t="s">
        <v>691</v>
      </c>
      <c r="E343" s="21">
        <v>1</v>
      </c>
      <c r="F343" s="21" t="s">
        <v>100</v>
      </c>
      <c r="G343" s="21" t="s">
        <v>692</v>
      </c>
      <c r="H343" s="55">
        <v>30709</v>
      </c>
      <c r="I343" s="22">
        <v>7</v>
      </c>
      <c r="J343" s="25">
        <v>9000</v>
      </c>
      <c r="K343" s="25">
        <v>0</v>
      </c>
      <c r="L343" s="25">
        <f t="shared" si="40"/>
        <v>3101.2857142857142</v>
      </c>
      <c r="M343" s="37">
        <f t="shared" si="41"/>
        <v>258.4404761904762</v>
      </c>
      <c r="N343" s="36">
        <v>0</v>
      </c>
      <c r="O343" s="26">
        <v>0</v>
      </c>
      <c r="P343" s="26">
        <v>0</v>
      </c>
      <c r="Q343" s="27">
        <v>0</v>
      </c>
      <c r="R343" s="36">
        <v>0</v>
      </c>
      <c r="S343" s="26">
        <v>0</v>
      </c>
      <c r="T343" s="26">
        <v>0</v>
      </c>
      <c r="U343" s="27">
        <v>0</v>
      </c>
      <c r="V343" s="36">
        <v>0</v>
      </c>
      <c r="W343" s="26">
        <v>0</v>
      </c>
      <c r="X343" s="26">
        <v>0</v>
      </c>
      <c r="Y343" s="27">
        <v>0</v>
      </c>
      <c r="Z343" s="36">
        <v>0</v>
      </c>
      <c r="AA343" s="26">
        <v>0</v>
      </c>
      <c r="AB343" s="26">
        <v>0</v>
      </c>
      <c r="AC343" s="27">
        <v>0</v>
      </c>
      <c r="AD343" s="36">
        <v>0</v>
      </c>
      <c r="AE343" s="26">
        <v>0</v>
      </c>
      <c r="AF343" s="26">
        <v>0</v>
      </c>
      <c r="AG343" s="27">
        <v>0</v>
      </c>
      <c r="AH343" s="36">
        <v>0</v>
      </c>
      <c r="AI343" s="26">
        <v>0</v>
      </c>
      <c r="AJ343" s="26">
        <v>0</v>
      </c>
      <c r="AK343" s="27">
        <v>0</v>
      </c>
      <c r="AL343" s="36">
        <v>0</v>
      </c>
      <c r="AM343" s="26">
        <v>0</v>
      </c>
      <c r="AN343" s="26">
        <v>0</v>
      </c>
      <c r="AO343" s="27">
        <v>0</v>
      </c>
      <c r="AP343" s="36">
        <v>0</v>
      </c>
      <c r="AQ343" s="26">
        <v>0</v>
      </c>
      <c r="AR343" s="26">
        <v>0</v>
      </c>
      <c r="AS343" s="27">
        <v>0</v>
      </c>
      <c r="AT343" s="36">
        <v>0</v>
      </c>
      <c r="AU343" s="26">
        <v>0</v>
      </c>
      <c r="AV343" s="26">
        <v>0</v>
      </c>
      <c r="AW343" s="27">
        <v>0</v>
      </c>
      <c r="AX343" s="36">
        <v>0</v>
      </c>
      <c r="AY343" s="26">
        <v>0</v>
      </c>
      <c r="AZ343" s="26">
        <v>0</v>
      </c>
      <c r="BA343" s="27">
        <v>0</v>
      </c>
      <c r="BB343" s="36">
        <v>0</v>
      </c>
      <c r="BC343" s="26">
        <v>0</v>
      </c>
      <c r="BD343" s="26">
        <v>0</v>
      </c>
      <c r="BE343" s="27">
        <v>0</v>
      </c>
      <c r="BF343" s="36">
        <v>0</v>
      </c>
      <c r="BG343" s="26">
        <v>0</v>
      </c>
      <c r="BH343" s="26">
        <v>0</v>
      </c>
      <c r="BI343" s="27">
        <v>0</v>
      </c>
      <c r="BJ343" s="36">
        <v>0</v>
      </c>
      <c r="BK343" s="26">
        <v>0</v>
      </c>
      <c r="BL343" s="26">
        <v>0</v>
      </c>
      <c r="BM343" s="27">
        <v>0</v>
      </c>
      <c r="BN343" s="36">
        <v>0</v>
      </c>
      <c r="BO343" s="26">
        <v>0</v>
      </c>
      <c r="BP343" s="26">
        <v>0</v>
      </c>
      <c r="BQ343" s="27">
        <v>0</v>
      </c>
      <c r="BR343" s="36">
        <v>0</v>
      </c>
      <c r="BS343" s="26">
        <v>0</v>
      </c>
      <c r="BT343" s="26">
        <v>0</v>
      </c>
      <c r="BU343" s="27">
        <v>0</v>
      </c>
      <c r="BV343" s="36">
        <v>0</v>
      </c>
      <c r="BW343" s="26">
        <v>0</v>
      </c>
      <c r="BX343" s="26">
        <v>0</v>
      </c>
      <c r="BY343" s="27">
        <v>0</v>
      </c>
      <c r="BZ343" s="36">
        <v>0</v>
      </c>
      <c r="CA343" s="26">
        <v>0</v>
      </c>
      <c r="CB343" s="26">
        <v>0</v>
      </c>
      <c r="CC343" s="27">
        <v>0</v>
      </c>
      <c r="CD343" s="36">
        <v>0</v>
      </c>
      <c r="CE343" s="26">
        <v>0</v>
      </c>
      <c r="CF343" s="26">
        <v>0</v>
      </c>
      <c r="CG343" s="27">
        <v>0</v>
      </c>
      <c r="CH343" s="36">
        <v>0</v>
      </c>
      <c r="CI343" s="26">
        <v>0</v>
      </c>
      <c r="CJ343" s="26">
        <v>0</v>
      </c>
      <c r="CK343" s="27">
        <v>0</v>
      </c>
      <c r="CL343" s="36">
        <v>0</v>
      </c>
      <c r="CM343" s="26">
        <v>0</v>
      </c>
      <c r="CN343" s="26">
        <v>0</v>
      </c>
      <c r="CO343" s="27">
        <v>0</v>
      </c>
      <c r="CP343" s="36">
        <v>0</v>
      </c>
      <c r="CQ343" s="26">
        <v>0</v>
      </c>
      <c r="CR343" s="26">
        <v>0</v>
      </c>
      <c r="CS343" s="27">
        <v>0</v>
      </c>
      <c r="CT343" s="36">
        <v>0</v>
      </c>
      <c r="CU343" s="26">
        <v>0</v>
      </c>
      <c r="CV343" s="26">
        <v>0</v>
      </c>
      <c r="CW343" s="27">
        <v>0</v>
      </c>
      <c r="CX343" s="36">
        <v>9</v>
      </c>
      <c r="CY343" s="26">
        <v>2325.9642857142858</v>
      </c>
      <c r="CZ343" s="26">
        <v>2325.9642857142858</v>
      </c>
      <c r="DA343" s="27">
        <v>19383.035714285714</v>
      </c>
      <c r="DB343" s="36">
        <v>12</v>
      </c>
      <c r="DC343" s="26">
        <v>3101.2857142857147</v>
      </c>
      <c r="DD343" s="26">
        <v>5427.25</v>
      </c>
      <c r="DE343" s="27">
        <v>16281.75</v>
      </c>
      <c r="DF343" s="36">
        <v>12</v>
      </c>
      <c r="DG343" s="26">
        <v>3101.2857142857147</v>
      </c>
      <c r="DH343" s="26">
        <v>8528.5357142857138</v>
      </c>
      <c r="DI343" s="27">
        <v>13180.464285714286</v>
      </c>
      <c r="DJ343" s="36">
        <v>12</v>
      </c>
      <c r="DK343" s="26">
        <v>3101.2857142857147</v>
      </c>
      <c r="DL343" s="26">
        <v>11629.821428571428</v>
      </c>
      <c r="DM343" s="27">
        <v>10079.178571428572</v>
      </c>
      <c r="DN343" s="36">
        <v>12</v>
      </c>
      <c r="DO343" s="26">
        <v>3101.2857142857147</v>
      </c>
      <c r="DP343" s="26">
        <v>14731.107142857141</v>
      </c>
      <c r="DQ343" s="27">
        <v>6977.8928571428587</v>
      </c>
      <c r="DR343" s="36">
        <v>12</v>
      </c>
      <c r="DS343" s="26">
        <v>3101.2857142857147</v>
      </c>
      <c r="DT343" s="26">
        <v>17832.392857142855</v>
      </c>
      <c r="DU343" s="27">
        <v>3876.6071428571449</v>
      </c>
      <c r="DV343" s="36">
        <v>12</v>
      </c>
      <c r="DW343" s="26">
        <v>3101.2857142857147</v>
      </c>
      <c r="DX343" s="26">
        <v>20933.678571428569</v>
      </c>
      <c r="DY343" s="27">
        <v>775.32142857143117</v>
      </c>
      <c r="DZ343" s="36">
        <v>3.0000000000000098</v>
      </c>
      <c r="EA343" s="26">
        <v>775.32142857143117</v>
      </c>
      <c r="EB343" s="26">
        <v>21709</v>
      </c>
      <c r="EC343" s="27">
        <v>0</v>
      </c>
      <c r="ED343" s="36">
        <v>0</v>
      </c>
      <c r="EE343" s="26">
        <v>0</v>
      </c>
      <c r="EF343" s="26">
        <v>19615.650000000001</v>
      </c>
      <c r="EG343" s="27">
        <v>2093.3499999999985</v>
      </c>
      <c r="EH343" s="36">
        <v>8.0999309042332612</v>
      </c>
      <c r="EI343" s="26">
        <v>2093.3499999999985</v>
      </c>
      <c r="EJ343" s="26">
        <v>21709</v>
      </c>
      <c r="EK343" s="27">
        <v>0</v>
      </c>
      <c r="EL343" s="36" cm="1">
        <f t="array" ref="EL343">+_xlfn.IFS(YEAR($A343)&gt;YEAR(EL$6),0,YEAR(EL$6)=YEAR($A343),13-MONTH($A343),AND(EK343&lt;$L343,YEAR(EL$6)=YEAR($B343)),IF(MONTH($B343)&lt;EK343/$M343,MONTH($B343),EK343/$M343),EK343&lt;$L343,EK343/$M343,YEAR(EL$6)=YEAR($B343),MONTH($B343),AND(YEAR(EL$6)&gt;YEAR($B343),NOT(ISBLANK($B343))),0,YEAR(EL$6)&gt;YEAR($A343),12,EL$6&lt;$A343,0,YEAR(EH$6)=YEAR($B343),0)</f>
        <v>0</v>
      </c>
      <c r="EM343" s="26">
        <f t="shared" si="42"/>
        <v>0</v>
      </c>
      <c r="EN343" s="26">
        <f t="shared" si="43"/>
        <v>21709</v>
      </c>
      <c r="EO343" s="27">
        <f t="shared" si="44"/>
        <v>0</v>
      </c>
      <c r="EP343" s="28">
        <f t="shared" si="45"/>
        <v>0</v>
      </c>
      <c r="EQ343" s="34">
        <f t="shared" si="46"/>
        <v>0</v>
      </c>
      <c r="ES343" s="21">
        <f>IFERROR(IF(VLOOKUP(D343,'DIV CHANGE'!A:D,3,FALSE)="", E343, VLOOKUP(D343,'DIV CHANGE'!A:D,3,FALSE)), E343)</f>
        <v>1</v>
      </c>
      <c r="ET343" s="21" t="str">
        <f t="shared" si="47"/>
        <v>SAME</v>
      </c>
      <c r="EU343" s="24">
        <v>42103</v>
      </c>
    </row>
    <row r="344" spans="1:151" ht="12.75">
      <c r="A344" s="29">
        <v>43342</v>
      </c>
      <c r="B344" s="24"/>
      <c r="C344" s="35">
        <v>351</v>
      </c>
      <c r="D344" s="21" t="s">
        <v>693</v>
      </c>
      <c r="E344" s="21">
        <v>1</v>
      </c>
      <c r="F344" s="21" t="s">
        <v>100</v>
      </c>
      <c r="G344" s="21" t="s">
        <v>694</v>
      </c>
      <c r="H344" s="55">
        <v>70085</v>
      </c>
      <c r="I344" s="22">
        <v>7</v>
      </c>
      <c r="J344" s="25">
        <v>5000</v>
      </c>
      <c r="K344" s="25">
        <v>0</v>
      </c>
      <c r="L344" s="25">
        <f t="shared" si="40"/>
        <v>9297.8571428571431</v>
      </c>
      <c r="M344" s="37">
        <f t="shared" si="41"/>
        <v>774.82142857142856</v>
      </c>
      <c r="N344" s="36">
        <v>0</v>
      </c>
      <c r="O344" s="26">
        <v>0</v>
      </c>
      <c r="P344" s="26">
        <v>0</v>
      </c>
      <c r="Q344" s="27">
        <v>0</v>
      </c>
      <c r="R344" s="36">
        <v>0</v>
      </c>
      <c r="S344" s="26">
        <v>0</v>
      </c>
      <c r="T344" s="26">
        <v>0</v>
      </c>
      <c r="U344" s="27">
        <v>0</v>
      </c>
      <c r="V344" s="36">
        <v>0</v>
      </c>
      <c r="W344" s="26">
        <v>0</v>
      </c>
      <c r="X344" s="26">
        <v>0</v>
      </c>
      <c r="Y344" s="27">
        <v>0</v>
      </c>
      <c r="Z344" s="36">
        <v>0</v>
      </c>
      <c r="AA344" s="26">
        <v>0</v>
      </c>
      <c r="AB344" s="26">
        <v>0</v>
      </c>
      <c r="AC344" s="27">
        <v>0</v>
      </c>
      <c r="AD344" s="36">
        <v>0</v>
      </c>
      <c r="AE344" s="26">
        <v>0</v>
      </c>
      <c r="AF344" s="26">
        <v>0</v>
      </c>
      <c r="AG344" s="27">
        <v>0</v>
      </c>
      <c r="AH344" s="36">
        <v>0</v>
      </c>
      <c r="AI344" s="26">
        <v>0</v>
      </c>
      <c r="AJ344" s="26">
        <v>0</v>
      </c>
      <c r="AK344" s="27">
        <v>0</v>
      </c>
      <c r="AL344" s="36">
        <v>0</v>
      </c>
      <c r="AM344" s="26">
        <v>0</v>
      </c>
      <c r="AN344" s="26">
        <v>0</v>
      </c>
      <c r="AO344" s="27">
        <v>0</v>
      </c>
      <c r="AP344" s="36">
        <v>0</v>
      </c>
      <c r="AQ344" s="26">
        <v>0</v>
      </c>
      <c r="AR344" s="26">
        <v>0</v>
      </c>
      <c r="AS344" s="27">
        <v>0</v>
      </c>
      <c r="AT344" s="36">
        <v>0</v>
      </c>
      <c r="AU344" s="26">
        <v>0</v>
      </c>
      <c r="AV344" s="26">
        <v>0</v>
      </c>
      <c r="AW344" s="27">
        <v>0</v>
      </c>
      <c r="AX344" s="36">
        <v>0</v>
      </c>
      <c r="AY344" s="26">
        <v>0</v>
      </c>
      <c r="AZ344" s="26">
        <v>0</v>
      </c>
      <c r="BA344" s="27">
        <v>0</v>
      </c>
      <c r="BB344" s="36">
        <v>0</v>
      </c>
      <c r="BC344" s="26">
        <v>0</v>
      </c>
      <c r="BD344" s="26">
        <v>0</v>
      </c>
      <c r="BE344" s="27">
        <v>0</v>
      </c>
      <c r="BF344" s="36">
        <v>0</v>
      </c>
      <c r="BG344" s="26">
        <v>0</v>
      </c>
      <c r="BH344" s="26">
        <v>0</v>
      </c>
      <c r="BI344" s="27">
        <v>0</v>
      </c>
      <c r="BJ344" s="36">
        <v>0</v>
      </c>
      <c r="BK344" s="26">
        <v>0</v>
      </c>
      <c r="BL344" s="26">
        <v>0</v>
      </c>
      <c r="BM344" s="27">
        <v>0</v>
      </c>
      <c r="BN344" s="36">
        <v>0</v>
      </c>
      <c r="BO344" s="26">
        <v>0</v>
      </c>
      <c r="BP344" s="26">
        <v>0</v>
      </c>
      <c r="BQ344" s="27">
        <v>0</v>
      </c>
      <c r="BR344" s="36">
        <v>0</v>
      </c>
      <c r="BS344" s="26">
        <v>0</v>
      </c>
      <c r="BT344" s="26">
        <v>0</v>
      </c>
      <c r="BU344" s="27">
        <v>0</v>
      </c>
      <c r="BV344" s="36">
        <v>0</v>
      </c>
      <c r="BW344" s="26">
        <v>0</v>
      </c>
      <c r="BX344" s="26">
        <v>0</v>
      </c>
      <c r="BY344" s="27">
        <v>0</v>
      </c>
      <c r="BZ344" s="36">
        <v>0</v>
      </c>
      <c r="CA344" s="26">
        <v>0</v>
      </c>
      <c r="CB344" s="26">
        <v>0</v>
      </c>
      <c r="CC344" s="27">
        <v>0</v>
      </c>
      <c r="CD344" s="36">
        <v>0</v>
      </c>
      <c r="CE344" s="26">
        <v>0</v>
      </c>
      <c r="CF344" s="26">
        <v>0</v>
      </c>
      <c r="CG344" s="27">
        <v>0</v>
      </c>
      <c r="CH344" s="36">
        <v>0</v>
      </c>
      <c r="CI344" s="26">
        <v>0</v>
      </c>
      <c r="CJ344" s="26">
        <v>0</v>
      </c>
      <c r="CK344" s="27">
        <v>0</v>
      </c>
      <c r="CL344" s="36">
        <v>0</v>
      </c>
      <c r="CM344" s="26">
        <v>0</v>
      </c>
      <c r="CN344" s="26">
        <v>0</v>
      </c>
      <c r="CO344" s="27">
        <v>0</v>
      </c>
      <c r="CP344" s="36">
        <v>0</v>
      </c>
      <c r="CQ344" s="26">
        <v>0</v>
      </c>
      <c r="CR344" s="26">
        <v>0</v>
      </c>
      <c r="CS344" s="27">
        <v>0</v>
      </c>
      <c r="CT344" s="36">
        <v>0</v>
      </c>
      <c r="CU344" s="26">
        <v>0</v>
      </c>
      <c r="CV344" s="26">
        <v>0</v>
      </c>
      <c r="CW344" s="27">
        <v>0</v>
      </c>
      <c r="CX344" s="36">
        <v>0</v>
      </c>
      <c r="CY344" s="26">
        <v>0</v>
      </c>
      <c r="CZ344" s="26">
        <v>0</v>
      </c>
      <c r="DA344" s="27">
        <v>0</v>
      </c>
      <c r="DB344" s="36">
        <v>0</v>
      </c>
      <c r="DC344" s="26">
        <v>0</v>
      </c>
      <c r="DD344" s="26">
        <v>0</v>
      </c>
      <c r="DE344" s="27">
        <v>0</v>
      </c>
      <c r="DF344" s="36">
        <v>0</v>
      </c>
      <c r="DG344" s="26">
        <v>0</v>
      </c>
      <c r="DH344" s="26">
        <v>0</v>
      </c>
      <c r="DI344" s="27">
        <v>0</v>
      </c>
      <c r="DJ344" s="36">
        <v>5</v>
      </c>
      <c r="DK344" s="26">
        <v>3874.1071428571427</v>
      </c>
      <c r="DL344" s="26">
        <v>3874.1071428571427</v>
      </c>
      <c r="DM344" s="27">
        <v>61210.892857142855</v>
      </c>
      <c r="DN344" s="36">
        <v>12</v>
      </c>
      <c r="DO344" s="26">
        <v>9297.8571428571431</v>
      </c>
      <c r="DP344" s="26">
        <v>13171.964285714286</v>
      </c>
      <c r="DQ344" s="27">
        <v>51913.03571428571</v>
      </c>
      <c r="DR344" s="36">
        <v>12</v>
      </c>
      <c r="DS344" s="26">
        <v>9297.8571428571431</v>
      </c>
      <c r="DT344" s="26">
        <v>22469.821428571428</v>
      </c>
      <c r="DU344" s="27">
        <v>42615.178571428572</v>
      </c>
      <c r="DV344" s="36">
        <v>12</v>
      </c>
      <c r="DW344" s="26">
        <v>9297.8571428571431</v>
      </c>
      <c r="DX344" s="26">
        <v>31767.678571428572</v>
      </c>
      <c r="DY344" s="27">
        <v>33317.321428571428</v>
      </c>
      <c r="DZ344" s="36">
        <v>12</v>
      </c>
      <c r="EA344" s="26">
        <v>9297.8571428571431</v>
      </c>
      <c r="EB344" s="26">
        <v>41065.535714285717</v>
      </c>
      <c r="EC344" s="27">
        <v>24019.464285714283</v>
      </c>
      <c r="ED344" s="36">
        <v>12</v>
      </c>
      <c r="EE344" s="26">
        <v>9297.8571428571431</v>
      </c>
      <c r="EF344" s="26">
        <v>50921.91</v>
      </c>
      <c r="EG344" s="27">
        <v>14163.089999999997</v>
      </c>
      <c r="EH344" s="36">
        <v>12</v>
      </c>
      <c r="EI344" s="26">
        <v>9297.8571428571431</v>
      </c>
      <c r="EJ344" s="26">
        <v>60219.767142857148</v>
      </c>
      <c r="EK344" s="27">
        <v>4865.2299999999996</v>
      </c>
      <c r="EL344" s="36" cm="1">
        <f t="array" ref="EL344">+_xlfn.IFS(YEAR($A344)&gt;YEAR(EL$6),0,YEAR(EL$6)=YEAR($A344),13-MONTH($A344),AND(EK344&lt;$L344,YEAR(EL$6)=YEAR($B344)),IF(MONTH($B344)&lt;EK344/$M344,MONTH($B344),EK344/$M344),EK344&lt;$L344,EK344/$M344,YEAR(EL$6)=YEAR($B344),MONTH($B344),AND(YEAR(EL$6)&gt;YEAR($B344),NOT(ISBLANK($B344))),0,YEAR(EL$6)&gt;YEAR($A344),12,EL$6&lt;$A344,0,YEAR(EH$6)=YEAR($B344),0)</f>
        <v>6.279162940769762</v>
      </c>
      <c r="EM344" s="26">
        <f t="shared" si="42"/>
        <v>4865.2299999999996</v>
      </c>
      <c r="EN344" s="26">
        <f t="shared" si="43"/>
        <v>65084.997142857144</v>
      </c>
      <c r="EO344" s="27">
        <f t="shared" si="44"/>
        <v>0</v>
      </c>
      <c r="EP344" s="28">
        <f t="shared" si="45"/>
        <v>0</v>
      </c>
      <c r="EQ344" s="34">
        <f t="shared" si="46"/>
        <v>2324.4642857142858</v>
      </c>
      <c r="ES344" s="21">
        <f>IFERROR(IF(VLOOKUP(D344,'DIV CHANGE'!A:D,3,FALSE)="", E344, VLOOKUP(D344,'DIV CHANGE'!A:D,3,FALSE)), E344)</f>
        <v>1</v>
      </c>
      <c r="ET344" s="21" t="str">
        <f t="shared" si="47"/>
        <v>SAME</v>
      </c>
      <c r="EU344" s="24">
        <v>43342</v>
      </c>
    </row>
    <row r="345" spans="1:151" ht="12.75">
      <c r="A345" s="29">
        <v>45310</v>
      </c>
      <c r="B345" s="24"/>
      <c r="C345" s="77"/>
      <c r="D345" s="21" t="s">
        <v>695</v>
      </c>
      <c r="E345" s="21">
        <v>1</v>
      </c>
      <c r="F345" s="21" t="s">
        <v>100</v>
      </c>
      <c r="G345" s="21" t="s">
        <v>696</v>
      </c>
      <c r="H345" s="55">
        <v>50235.61</v>
      </c>
      <c r="I345" s="22">
        <v>7</v>
      </c>
      <c r="J345" s="56">
        <v>0</v>
      </c>
      <c r="K345" s="56">
        <v>0</v>
      </c>
      <c r="L345" s="25">
        <f t="shared" si="40"/>
        <v>7176.5157142857142</v>
      </c>
      <c r="M345" s="37">
        <f t="shared" si="41"/>
        <v>598.04297619047622</v>
      </c>
      <c r="N345" s="36">
        <v>0</v>
      </c>
      <c r="O345" s="26">
        <v>0</v>
      </c>
      <c r="P345" s="26">
        <v>0</v>
      </c>
      <c r="Q345" s="27">
        <v>0</v>
      </c>
      <c r="R345" s="36">
        <v>0</v>
      </c>
      <c r="S345" s="26">
        <v>0</v>
      </c>
      <c r="T345" s="26">
        <v>0</v>
      </c>
      <c r="U345" s="27">
        <v>0</v>
      </c>
      <c r="V345" s="36">
        <v>0</v>
      </c>
      <c r="W345" s="26">
        <v>0</v>
      </c>
      <c r="X345" s="26">
        <v>0</v>
      </c>
      <c r="Y345" s="27">
        <v>0</v>
      </c>
      <c r="Z345" s="36">
        <v>0</v>
      </c>
      <c r="AA345" s="26">
        <v>0</v>
      </c>
      <c r="AB345" s="26">
        <v>0</v>
      </c>
      <c r="AC345" s="27">
        <v>0</v>
      </c>
      <c r="AD345" s="36">
        <v>0</v>
      </c>
      <c r="AE345" s="26">
        <v>0</v>
      </c>
      <c r="AF345" s="26">
        <v>0</v>
      </c>
      <c r="AG345" s="27">
        <v>0</v>
      </c>
      <c r="AH345" s="36">
        <v>0</v>
      </c>
      <c r="AI345" s="26">
        <v>0</v>
      </c>
      <c r="AJ345" s="26">
        <v>0</v>
      </c>
      <c r="AK345" s="27">
        <v>0</v>
      </c>
      <c r="AL345" s="36">
        <v>0</v>
      </c>
      <c r="AM345" s="26">
        <v>0</v>
      </c>
      <c r="AN345" s="26">
        <v>0</v>
      </c>
      <c r="AO345" s="27">
        <v>0</v>
      </c>
      <c r="AP345" s="36">
        <v>0</v>
      </c>
      <c r="AQ345" s="26">
        <v>0</v>
      </c>
      <c r="AR345" s="26">
        <v>0</v>
      </c>
      <c r="AS345" s="27">
        <v>0</v>
      </c>
      <c r="AT345" s="36">
        <v>0</v>
      </c>
      <c r="AU345" s="26">
        <v>0</v>
      </c>
      <c r="AV345" s="26">
        <v>0</v>
      </c>
      <c r="AW345" s="27">
        <v>0</v>
      </c>
      <c r="AX345" s="36">
        <v>0</v>
      </c>
      <c r="AY345" s="26">
        <v>0</v>
      </c>
      <c r="AZ345" s="26">
        <v>0</v>
      </c>
      <c r="BA345" s="27">
        <v>0</v>
      </c>
      <c r="BB345" s="36">
        <v>0</v>
      </c>
      <c r="BC345" s="26">
        <v>0</v>
      </c>
      <c r="BD345" s="26">
        <v>0</v>
      </c>
      <c r="BE345" s="27">
        <v>0</v>
      </c>
      <c r="BF345" s="36">
        <v>0</v>
      </c>
      <c r="BG345" s="26">
        <v>0</v>
      </c>
      <c r="BH345" s="26">
        <v>0</v>
      </c>
      <c r="BI345" s="27">
        <v>0</v>
      </c>
      <c r="BJ345" s="36">
        <v>0</v>
      </c>
      <c r="BK345" s="26">
        <v>0</v>
      </c>
      <c r="BL345" s="26">
        <v>0</v>
      </c>
      <c r="BM345" s="27">
        <v>0</v>
      </c>
      <c r="BN345" s="36">
        <v>0</v>
      </c>
      <c r="BO345" s="26">
        <v>0</v>
      </c>
      <c r="BP345" s="26">
        <v>0</v>
      </c>
      <c r="BQ345" s="27">
        <v>0</v>
      </c>
      <c r="BR345" s="36">
        <v>0</v>
      </c>
      <c r="BS345" s="26">
        <v>0</v>
      </c>
      <c r="BT345" s="26">
        <v>0</v>
      </c>
      <c r="BU345" s="27">
        <v>0</v>
      </c>
      <c r="BV345" s="36">
        <v>0</v>
      </c>
      <c r="BW345" s="26">
        <v>0</v>
      </c>
      <c r="BX345" s="26">
        <v>0</v>
      </c>
      <c r="BY345" s="27">
        <v>0</v>
      </c>
      <c r="BZ345" s="36">
        <v>0</v>
      </c>
      <c r="CA345" s="26">
        <v>0</v>
      </c>
      <c r="CB345" s="26">
        <v>0</v>
      </c>
      <c r="CC345" s="27">
        <v>0</v>
      </c>
      <c r="CD345" s="36">
        <v>0</v>
      </c>
      <c r="CE345" s="26">
        <v>0</v>
      </c>
      <c r="CF345" s="26">
        <v>0</v>
      </c>
      <c r="CG345" s="27">
        <v>0</v>
      </c>
      <c r="CH345" s="36">
        <v>0</v>
      </c>
      <c r="CI345" s="26">
        <v>0</v>
      </c>
      <c r="CJ345" s="26">
        <v>0</v>
      </c>
      <c r="CK345" s="27">
        <v>0</v>
      </c>
      <c r="CL345" s="36">
        <v>0</v>
      </c>
      <c r="CM345" s="26">
        <v>0</v>
      </c>
      <c r="CN345" s="26">
        <v>0</v>
      </c>
      <c r="CO345" s="27">
        <v>0</v>
      </c>
      <c r="CP345" s="36">
        <v>0</v>
      </c>
      <c r="CQ345" s="26">
        <v>0</v>
      </c>
      <c r="CR345" s="26">
        <v>0</v>
      </c>
      <c r="CS345" s="27">
        <v>0</v>
      </c>
      <c r="CT345" s="36">
        <v>0</v>
      </c>
      <c r="CU345" s="26">
        <v>0</v>
      </c>
      <c r="CV345" s="26">
        <v>0</v>
      </c>
      <c r="CW345" s="27">
        <v>0</v>
      </c>
      <c r="CX345" s="36">
        <v>0</v>
      </c>
      <c r="CY345" s="26">
        <v>0</v>
      </c>
      <c r="CZ345" s="26">
        <v>0</v>
      </c>
      <c r="DA345" s="27">
        <v>0</v>
      </c>
      <c r="DB345" s="36">
        <v>0</v>
      </c>
      <c r="DC345" s="26">
        <v>0</v>
      </c>
      <c r="DD345" s="26">
        <v>0</v>
      </c>
      <c r="DE345" s="27">
        <v>0</v>
      </c>
      <c r="DF345" s="36">
        <v>0</v>
      </c>
      <c r="DG345" s="26">
        <v>0</v>
      </c>
      <c r="DH345" s="26">
        <v>0</v>
      </c>
      <c r="DI345" s="27">
        <v>0</v>
      </c>
      <c r="DJ345" s="36">
        <v>0</v>
      </c>
      <c r="DK345" s="26">
        <v>0</v>
      </c>
      <c r="DL345" s="26">
        <v>0</v>
      </c>
      <c r="DM345" s="27">
        <v>0</v>
      </c>
      <c r="DN345" s="36">
        <v>0</v>
      </c>
      <c r="DO345" s="26">
        <v>0</v>
      </c>
      <c r="DP345" s="26">
        <v>0</v>
      </c>
      <c r="DQ345" s="27">
        <v>0</v>
      </c>
      <c r="DR345" s="36">
        <v>0</v>
      </c>
      <c r="DS345" s="26">
        <v>0</v>
      </c>
      <c r="DT345" s="26">
        <v>0</v>
      </c>
      <c r="DU345" s="27">
        <v>0</v>
      </c>
      <c r="DV345" s="36">
        <v>0</v>
      </c>
      <c r="DW345" s="26">
        <v>0</v>
      </c>
      <c r="DX345" s="26">
        <v>0</v>
      </c>
      <c r="DY345" s="27">
        <v>0</v>
      </c>
      <c r="DZ345" s="36">
        <v>0</v>
      </c>
      <c r="EA345" s="26">
        <v>0</v>
      </c>
      <c r="EB345" s="26">
        <v>0</v>
      </c>
      <c r="EC345" s="27">
        <v>0</v>
      </c>
      <c r="ED345" s="36">
        <v>0</v>
      </c>
      <c r="EE345" s="26">
        <v>0</v>
      </c>
      <c r="EF345" s="26">
        <v>0</v>
      </c>
      <c r="EG345" s="27">
        <v>0</v>
      </c>
      <c r="EH345" s="36">
        <v>11</v>
      </c>
      <c r="EI345" s="26">
        <v>6578.4727380952381</v>
      </c>
      <c r="EJ345" s="26">
        <v>6578.4727380952381</v>
      </c>
      <c r="EK345" s="27">
        <v>43657.14</v>
      </c>
      <c r="EL345" s="36" cm="1">
        <f t="array" ref="EL345">+_xlfn.IFS(YEAR($A345)&gt;YEAR(EL$6),0,YEAR(EL$6)=YEAR($A345),13-MONTH($A345),AND(EK345&lt;$L345,YEAR(EL$6)=YEAR($B345)),IF(MONTH($B345)&lt;EK345/$M345,MONTH($B345),EK345/$M345),EK345&lt;$L345,EK345/$M345,YEAR(EL$6)=YEAR($B345),MONTH($B345),AND(YEAR(EL$6)&gt;YEAR($B345),NOT(ISBLANK($B345))),0,YEAR(EL$6)&gt;YEAR($A345),12,EL$6&lt;$A345,0,YEAR(EH$6)=YEAR($B345),0)</f>
        <v>12</v>
      </c>
      <c r="EM345" s="26">
        <f t="shared" si="42"/>
        <v>7176.5157142857151</v>
      </c>
      <c r="EN345" s="26">
        <f t="shared" si="43"/>
        <v>13754.988452380952</v>
      </c>
      <c r="EO345" s="27">
        <f t="shared" si="44"/>
        <v>36480.620000000003</v>
      </c>
      <c r="EP345" s="28">
        <f t="shared" si="45"/>
        <v>60.999997412194261</v>
      </c>
      <c r="EQ345" s="34">
        <f t="shared" si="46"/>
        <v>1794.1289285714288</v>
      </c>
      <c r="ES345" s="21">
        <f>IFERROR(IF(VLOOKUP(D345,'DIV CHANGE'!A:D,3,FALSE)="", E345, VLOOKUP(D345,'DIV CHANGE'!A:D,3,FALSE)), E345)</f>
        <v>1</v>
      </c>
      <c r="ET345" s="21" t="str">
        <f t="shared" si="47"/>
        <v>SAME</v>
      </c>
      <c r="EU345" s="24">
        <v>45310</v>
      </c>
    </row>
    <row r="346" spans="1:151" ht="12.75">
      <c r="A346" s="29">
        <v>43585</v>
      </c>
      <c r="B346" s="24"/>
      <c r="C346" s="35">
        <v>421</v>
      </c>
      <c r="D346" s="21" t="s">
        <v>697</v>
      </c>
      <c r="E346" s="21">
        <v>2</v>
      </c>
      <c r="F346" s="21" t="s">
        <v>100</v>
      </c>
      <c r="G346" s="21" t="s">
        <v>698</v>
      </c>
      <c r="H346" s="55">
        <v>31319.08</v>
      </c>
      <c r="I346" s="22">
        <v>5</v>
      </c>
      <c r="J346" s="25">
        <v>14000</v>
      </c>
      <c r="K346" s="25">
        <v>0</v>
      </c>
      <c r="L346" s="25">
        <f t="shared" si="40"/>
        <v>3463.8160000000003</v>
      </c>
      <c r="M346" s="37">
        <f t="shared" si="41"/>
        <v>288.65133333333335</v>
      </c>
      <c r="N346" s="36">
        <v>0</v>
      </c>
      <c r="O346" s="26">
        <v>0</v>
      </c>
      <c r="P346" s="26">
        <v>0</v>
      </c>
      <c r="Q346" s="27">
        <v>0</v>
      </c>
      <c r="R346" s="36">
        <v>0</v>
      </c>
      <c r="S346" s="26">
        <v>0</v>
      </c>
      <c r="T346" s="26">
        <v>0</v>
      </c>
      <c r="U346" s="27">
        <v>0</v>
      </c>
      <c r="V346" s="36">
        <v>0</v>
      </c>
      <c r="W346" s="26">
        <v>0</v>
      </c>
      <c r="X346" s="26">
        <v>0</v>
      </c>
      <c r="Y346" s="27">
        <v>0</v>
      </c>
      <c r="Z346" s="36">
        <v>0</v>
      </c>
      <c r="AA346" s="26">
        <v>0</v>
      </c>
      <c r="AB346" s="26">
        <v>0</v>
      </c>
      <c r="AC346" s="27">
        <v>0</v>
      </c>
      <c r="AD346" s="36">
        <v>0</v>
      </c>
      <c r="AE346" s="26">
        <v>0</v>
      </c>
      <c r="AF346" s="26">
        <v>0</v>
      </c>
      <c r="AG346" s="27">
        <v>0</v>
      </c>
      <c r="AH346" s="36">
        <v>0</v>
      </c>
      <c r="AI346" s="26">
        <v>0</v>
      </c>
      <c r="AJ346" s="26">
        <v>0</v>
      </c>
      <c r="AK346" s="27">
        <v>0</v>
      </c>
      <c r="AL346" s="36">
        <v>0</v>
      </c>
      <c r="AM346" s="26">
        <v>0</v>
      </c>
      <c r="AN346" s="26">
        <v>0</v>
      </c>
      <c r="AO346" s="27">
        <v>0</v>
      </c>
      <c r="AP346" s="36">
        <v>0</v>
      </c>
      <c r="AQ346" s="26">
        <v>0</v>
      </c>
      <c r="AR346" s="26">
        <v>0</v>
      </c>
      <c r="AS346" s="27">
        <v>0</v>
      </c>
      <c r="AT346" s="36">
        <v>0</v>
      </c>
      <c r="AU346" s="26">
        <v>0</v>
      </c>
      <c r="AV346" s="26">
        <v>0</v>
      </c>
      <c r="AW346" s="27">
        <v>0</v>
      </c>
      <c r="AX346" s="36">
        <v>0</v>
      </c>
      <c r="AY346" s="26">
        <v>0</v>
      </c>
      <c r="AZ346" s="26">
        <v>0</v>
      </c>
      <c r="BA346" s="27">
        <v>0</v>
      </c>
      <c r="BB346" s="36">
        <v>0</v>
      </c>
      <c r="BC346" s="26">
        <v>0</v>
      </c>
      <c r="BD346" s="26">
        <v>0</v>
      </c>
      <c r="BE346" s="27">
        <v>0</v>
      </c>
      <c r="BF346" s="36">
        <v>0</v>
      </c>
      <c r="BG346" s="26">
        <v>0</v>
      </c>
      <c r="BH346" s="26">
        <v>0</v>
      </c>
      <c r="BI346" s="27">
        <v>0</v>
      </c>
      <c r="BJ346" s="36">
        <v>0</v>
      </c>
      <c r="BK346" s="26">
        <v>0</v>
      </c>
      <c r="BL346" s="26">
        <v>0</v>
      </c>
      <c r="BM346" s="27">
        <v>0</v>
      </c>
      <c r="BN346" s="36">
        <v>0</v>
      </c>
      <c r="BO346" s="26">
        <v>0</v>
      </c>
      <c r="BP346" s="26">
        <v>0</v>
      </c>
      <c r="BQ346" s="27">
        <v>0</v>
      </c>
      <c r="BR346" s="36">
        <v>0</v>
      </c>
      <c r="BS346" s="26">
        <v>0</v>
      </c>
      <c r="BT346" s="26">
        <v>0</v>
      </c>
      <c r="BU346" s="27">
        <v>0</v>
      </c>
      <c r="BV346" s="36">
        <v>0</v>
      </c>
      <c r="BW346" s="26">
        <v>0</v>
      </c>
      <c r="BX346" s="26">
        <v>0</v>
      </c>
      <c r="BY346" s="27">
        <v>0</v>
      </c>
      <c r="BZ346" s="36">
        <v>0</v>
      </c>
      <c r="CA346" s="26">
        <v>0</v>
      </c>
      <c r="CB346" s="26">
        <v>0</v>
      </c>
      <c r="CC346" s="27">
        <v>0</v>
      </c>
      <c r="CD346" s="36">
        <v>0</v>
      </c>
      <c r="CE346" s="26">
        <v>0</v>
      </c>
      <c r="CF346" s="26">
        <v>0</v>
      </c>
      <c r="CG346" s="27">
        <v>0</v>
      </c>
      <c r="CH346" s="36">
        <v>0</v>
      </c>
      <c r="CI346" s="26">
        <v>0</v>
      </c>
      <c r="CJ346" s="26">
        <v>0</v>
      </c>
      <c r="CK346" s="27">
        <v>0</v>
      </c>
      <c r="CL346" s="36">
        <v>0</v>
      </c>
      <c r="CM346" s="26">
        <v>0</v>
      </c>
      <c r="CN346" s="26">
        <v>0</v>
      </c>
      <c r="CO346" s="27">
        <v>0</v>
      </c>
      <c r="CP346" s="36">
        <v>0</v>
      </c>
      <c r="CQ346" s="26">
        <v>0</v>
      </c>
      <c r="CR346" s="26">
        <v>0</v>
      </c>
      <c r="CS346" s="27">
        <v>0</v>
      </c>
      <c r="CT346" s="36">
        <v>0</v>
      </c>
      <c r="CU346" s="26">
        <v>0</v>
      </c>
      <c r="CV346" s="26">
        <v>0</v>
      </c>
      <c r="CW346" s="27">
        <v>0</v>
      </c>
      <c r="CX346" s="36">
        <v>0</v>
      </c>
      <c r="CY346" s="26">
        <v>0</v>
      </c>
      <c r="CZ346" s="26">
        <v>0</v>
      </c>
      <c r="DA346" s="27">
        <v>0</v>
      </c>
      <c r="DB346" s="36">
        <v>0</v>
      </c>
      <c r="DC346" s="26">
        <v>0</v>
      </c>
      <c r="DD346" s="26">
        <v>0</v>
      </c>
      <c r="DE346" s="27">
        <v>0</v>
      </c>
      <c r="DF346" s="36">
        <v>0</v>
      </c>
      <c r="DG346" s="26">
        <v>0</v>
      </c>
      <c r="DH346" s="26">
        <v>0</v>
      </c>
      <c r="DI346" s="27">
        <v>0</v>
      </c>
      <c r="DJ346" s="36">
        <v>0</v>
      </c>
      <c r="DK346" s="26">
        <v>0</v>
      </c>
      <c r="DL346" s="26">
        <v>0</v>
      </c>
      <c r="DM346" s="27">
        <v>0</v>
      </c>
      <c r="DN346" s="36">
        <v>9</v>
      </c>
      <c r="DO346" s="26">
        <v>2597.8620000000001</v>
      </c>
      <c r="DP346" s="26">
        <v>2597.8620000000001</v>
      </c>
      <c r="DQ346" s="27">
        <v>14721.218000000001</v>
      </c>
      <c r="DR346" s="36">
        <v>12</v>
      </c>
      <c r="DS346" s="26">
        <v>3463.8160000000003</v>
      </c>
      <c r="DT346" s="26">
        <v>6061.6779999999999</v>
      </c>
      <c r="DU346" s="27">
        <v>11257.402000000002</v>
      </c>
      <c r="DV346" s="36">
        <v>12</v>
      </c>
      <c r="DW346" s="26">
        <v>3463.8160000000003</v>
      </c>
      <c r="DX346" s="26">
        <v>9525.4940000000006</v>
      </c>
      <c r="DY346" s="27">
        <v>7793.5860000000011</v>
      </c>
      <c r="DZ346" s="36">
        <v>12</v>
      </c>
      <c r="EA346" s="26">
        <v>3463.8160000000003</v>
      </c>
      <c r="EB346" s="26">
        <v>12989.310000000001</v>
      </c>
      <c r="EC346" s="27">
        <v>4329.7700000000004</v>
      </c>
      <c r="ED346" s="36">
        <v>12</v>
      </c>
      <c r="EE346" s="26">
        <v>3463.8160000000003</v>
      </c>
      <c r="EF346" s="26">
        <v>17319.080000000002</v>
      </c>
      <c r="EG346" s="27">
        <v>0</v>
      </c>
      <c r="EH346" s="36">
        <v>0</v>
      </c>
      <c r="EI346" s="26">
        <v>0</v>
      </c>
      <c r="EJ346" s="26">
        <v>17319.080000000002</v>
      </c>
      <c r="EK346" s="27">
        <v>0</v>
      </c>
      <c r="EL346" s="36" cm="1">
        <f t="array" ref="EL346">+_xlfn.IFS(YEAR($A346)&gt;YEAR(EL$6),0,YEAR(EL$6)=YEAR($A346),13-MONTH($A346),AND(EK346&lt;$L346,YEAR(EL$6)=YEAR($B346)),IF(MONTH($B346)&lt;EK346/$M346,MONTH($B346),EK346/$M346),EK346&lt;$L346,EK346/$M346,YEAR(EL$6)=YEAR($B346),MONTH($B346),AND(YEAR(EL$6)&gt;YEAR($B346),NOT(ISBLANK($B346))),0,YEAR(EL$6)&gt;YEAR($A346),12,EL$6&lt;$A346,0,YEAR(EH$6)=YEAR($B346),0)</f>
        <v>0</v>
      </c>
      <c r="EM346" s="26">
        <f t="shared" si="42"/>
        <v>0</v>
      </c>
      <c r="EN346" s="26">
        <f t="shared" si="43"/>
        <v>17319.080000000002</v>
      </c>
      <c r="EO346" s="27">
        <f t="shared" si="44"/>
        <v>0</v>
      </c>
      <c r="EP346" s="28">
        <f t="shared" si="45"/>
        <v>0</v>
      </c>
      <c r="EQ346" s="34">
        <f t="shared" si="46"/>
        <v>0</v>
      </c>
      <c r="ES346" s="21">
        <f>IFERROR(IF(VLOOKUP(D346,'DIV CHANGE'!A:D,3,FALSE)="", E346, VLOOKUP(D346,'DIV CHANGE'!A:D,3,FALSE)), E346)</f>
        <v>2</v>
      </c>
      <c r="ET346" s="21" t="str">
        <f t="shared" si="47"/>
        <v>SAME</v>
      </c>
      <c r="EU346" s="24">
        <v>43585</v>
      </c>
    </row>
    <row r="347" spans="1:151" ht="12.75">
      <c r="A347" s="29">
        <v>44103</v>
      </c>
      <c r="B347" s="24"/>
      <c r="C347" s="35">
        <v>553</v>
      </c>
      <c r="D347" s="21" t="s">
        <v>699</v>
      </c>
      <c r="E347" s="21">
        <v>2</v>
      </c>
      <c r="F347" s="21" t="s">
        <v>100</v>
      </c>
      <c r="G347" s="21" t="s">
        <v>700</v>
      </c>
      <c r="H347" s="55">
        <v>2381.5</v>
      </c>
      <c r="I347" s="22">
        <v>5</v>
      </c>
      <c r="J347" s="25">
        <v>0</v>
      </c>
      <c r="K347" s="25">
        <v>0</v>
      </c>
      <c r="L347" s="25">
        <f t="shared" si="40"/>
        <v>476.3</v>
      </c>
      <c r="M347" s="37">
        <f t="shared" si="41"/>
        <v>39.69166666666667</v>
      </c>
      <c r="N347" s="36">
        <v>0</v>
      </c>
      <c r="O347" s="26">
        <v>0</v>
      </c>
      <c r="P347" s="26">
        <v>0</v>
      </c>
      <c r="Q347" s="27">
        <v>0</v>
      </c>
      <c r="R347" s="36">
        <v>0</v>
      </c>
      <c r="S347" s="26">
        <v>0</v>
      </c>
      <c r="T347" s="26">
        <v>0</v>
      </c>
      <c r="U347" s="27">
        <v>0</v>
      </c>
      <c r="V347" s="36">
        <v>0</v>
      </c>
      <c r="W347" s="26">
        <v>0</v>
      </c>
      <c r="X347" s="26">
        <v>0</v>
      </c>
      <c r="Y347" s="27">
        <v>0</v>
      </c>
      <c r="Z347" s="36">
        <v>0</v>
      </c>
      <c r="AA347" s="26">
        <v>0</v>
      </c>
      <c r="AB347" s="26">
        <v>0</v>
      </c>
      <c r="AC347" s="27">
        <v>0</v>
      </c>
      <c r="AD347" s="36">
        <v>0</v>
      </c>
      <c r="AE347" s="26">
        <v>0</v>
      </c>
      <c r="AF347" s="26">
        <v>0</v>
      </c>
      <c r="AG347" s="27">
        <v>0</v>
      </c>
      <c r="AH347" s="36">
        <v>0</v>
      </c>
      <c r="AI347" s="26">
        <v>0</v>
      </c>
      <c r="AJ347" s="26">
        <v>0</v>
      </c>
      <c r="AK347" s="27">
        <v>0</v>
      </c>
      <c r="AL347" s="36">
        <v>0</v>
      </c>
      <c r="AM347" s="26">
        <v>0</v>
      </c>
      <c r="AN347" s="26">
        <v>0</v>
      </c>
      <c r="AO347" s="27">
        <v>0</v>
      </c>
      <c r="AP347" s="36">
        <v>0</v>
      </c>
      <c r="AQ347" s="26">
        <v>0</v>
      </c>
      <c r="AR347" s="26">
        <v>0</v>
      </c>
      <c r="AS347" s="27">
        <v>0</v>
      </c>
      <c r="AT347" s="36">
        <v>0</v>
      </c>
      <c r="AU347" s="26">
        <v>0</v>
      </c>
      <c r="AV347" s="26">
        <v>0</v>
      </c>
      <c r="AW347" s="27">
        <v>0</v>
      </c>
      <c r="AX347" s="36">
        <v>0</v>
      </c>
      <c r="AY347" s="26">
        <v>0</v>
      </c>
      <c r="AZ347" s="26">
        <v>0</v>
      </c>
      <c r="BA347" s="27">
        <v>0</v>
      </c>
      <c r="BB347" s="36">
        <v>0</v>
      </c>
      <c r="BC347" s="26">
        <v>0</v>
      </c>
      <c r="BD347" s="26">
        <v>0</v>
      </c>
      <c r="BE347" s="27">
        <v>0</v>
      </c>
      <c r="BF347" s="36">
        <v>0</v>
      </c>
      <c r="BG347" s="26">
        <v>0</v>
      </c>
      <c r="BH347" s="26">
        <v>0</v>
      </c>
      <c r="BI347" s="27">
        <v>0</v>
      </c>
      <c r="BJ347" s="36">
        <v>0</v>
      </c>
      <c r="BK347" s="26">
        <v>0</v>
      </c>
      <c r="BL347" s="26">
        <v>0</v>
      </c>
      <c r="BM347" s="27">
        <v>0</v>
      </c>
      <c r="BN347" s="36">
        <v>0</v>
      </c>
      <c r="BO347" s="26">
        <v>0</v>
      </c>
      <c r="BP347" s="26">
        <v>0</v>
      </c>
      <c r="BQ347" s="27">
        <v>0</v>
      </c>
      <c r="BR347" s="36">
        <v>0</v>
      </c>
      <c r="BS347" s="26">
        <v>0</v>
      </c>
      <c r="BT347" s="26">
        <v>0</v>
      </c>
      <c r="BU347" s="27">
        <v>0</v>
      </c>
      <c r="BV347" s="36">
        <v>0</v>
      </c>
      <c r="BW347" s="26">
        <v>0</v>
      </c>
      <c r="BX347" s="26">
        <v>0</v>
      </c>
      <c r="BY347" s="27">
        <v>0</v>
      </c>
      <c r="BZ347" s="36">
        <v>0</v>
      </c>
      <c r="CA347" s="26">
        <v>0</v>
      </c>
      <c r="CB347" s="26">
        <v>0</v>
      </c>
      <c r="CC347" s="27">
        <v>0</v>
      </c>
      <c r="CD347" s="36">
        <v>0</v>
      </c>
      <c r="CE347" s="26">
        <v>0</v>
      </c>
      <c r="CF347" s="26">
        <v>0</v>
      </c>
      <c r="CG347" s="27">
        <v>0</v>
      </c>
      <c r="CH347" s="36">
        <v>0</v>
      </c>
      <c r="CI347" s="26">
        <v>0</v>
      </c>
      <c r="CJ347" s="26">
        <v>0</v>
      </c>
      <c r="CK347" s="27">
        <v>0</v>
      </c>
      <c r="CL347" s="36">
        <v>0</v>
      </c>
      <c r="CM347" s="26">
        <v>0</v>
      </c>
      <c r="CN347" s="26">
        <v>0</v>
      </c>
      <c r="CO347" s="27">
        <v>0</v>
      </c>
      <c r="CP347" s="36">
        <v>0</v>
      </c>
      <c r="CQ347" s="26">
        <v>0</v>
      </c>
      <c r="CR347" s="26">
        <v>0</v>
      </c>
      <c r="CS347" s="27">
        <v>0</v>
      </c>
      <c r="CT347" s="36">
        <v>0</v>
      </c>
      <c r="CU347" s="26">
        <v>0</v>
      </c>
      <c r="CV347" s="26">
        <v>0</v>
      </c>
      <c r="CW347" s="27">
        <v>0</v>
      </c>
      <c r="CX347" s="36">
        <v>0</v>
      </c>
      <c r="CY347" s="26">
        <v>0</v>
      </c>
      <c r="CZ347" s="26">
        <v>0</v>
      </c>
      <c r="DA347" s="27">
        <v>0</v>
      </c>
      <c r="DB347" s="36">
        <v>0</v>
      </c>
      <c r="DC347" s="26">
        <v>0</v>
      </c>
      <c r="DD347" s="26">
        <v>0</v>
      </c>
      <c r="DE347" s="27">
        <v>0</v>
      </c>
      <c r="DF347" s="36">
        <v>0</v>
      </c>
      <c r="DG347" s="26">
        <v>0</v>
      </c>
      <c r="DH347" s="26">
        <v>0</v>
      </c>
      <c r="DI347" s="27">
        <v>0</v>
      </c>
      <c r="DJ347" s="36">
        <v>0</v>
      </c>
      <c r="DK347" s="26">
        <v>0</v>
      </c>
      <c r="DL347" s="26">
        <v>0</v>
      </c>
      <c r="DM347" s="27">
        <v>0</v>
      </c>
      <c r="DN347" s="36">
        <v>0</v>
      </c>
      <c r="DO347" s="26">
        <v>0</v>
      </c>
      <c r="DP347" s="26">
        <v>0</v>
      </c>
      <c r="DQ347" s="27">
        <v>0</v>
      </c>
      <c r="DR347" s="36">
        <v>4</v>
      </c>
      <c r="DS347" s="26">
        <v>158.76666666666668</v>
      </c>
      <c r="DT347" s="26">
        <v>158.76666666666668</v>
      </c>
      <c r="DU347" s="27">
        <v>2222.7333333333331</v>
      </c>
      <c r="DV347" s="36">
        <v>12</v>
      </c>
      <c r="DW347" s="26">
        <v>476.30000000000007</v>
      </c>
      <c r="DX347" s="26">
        <v>635.06666666666672</v>
      </c>
      <c r="DY347" s="27">
        <v>1746.4333333333334</v>
      </c>
      <c r="DZ347" s="36">
        <v>12</v>
      </c>
      <c r="EA347" s="26">
        <v>476.30000000000007</v>
      </c>
      <c r="EB347" s="26">
        <v>1111.3666666666668</v>
      </c>
      <c r="EC347" s="27">
        <v>1270.1333333333332</v>
      </c>
      <c r="ED347" s="36">
        <v>12</v>
      </c>
      <c r="EE347" s="26">
        <v>476.30000000000007</v>
      </c>
      <c r="EF347" s="26">
        <v>1547.98</v>
      </c>
      <c r="EG347" s="27">
        <v>833.52</v>
      </c>
      <c r="EH347" s="36">
        <v>12</v>
      </c>
      <c r="EI347" s="26">
        <v>476.30000000000007</v>
      </c>
      <c r="EJ347" s="26">
        <v>2024.2800000000002</v>
      </c>
      <c r="EK347" s="27">
        <v>357.22</v>
      </c>
      <c r="EL347" s="36" cm="1">
        <f t="array" ref="EL347">+_xlfn.IFS(YEAR($A347)&gt;YEAR(EL$6),0,YEAR(EL$6)=YEAR($A347),13-MONTH($A347),AND(EK347&lt;$L347,YEAR(EL$6)=YEAR($B347)),IF(MONTH($B347)&lt;EK347/$M347,MONTH($B347),EK347/$M347),EK347&lt;$L347,EK347/$M347,YEAR(EL$6)=YEAR($B347),MONTH($B347),AND(YEAR(EL$6)&gt;YEAR($B347),NOT(ISBLANK($B347))),0,YEAR(EL$6)&gt;YEAR($A347),12,EL$6&lt;$A347,0,YEAR(EH$6)=YEAR($B347),0)</f>
        <v>8.9998740289733359</v>
      </c>
      <c r="EM347" s="26">
        <f t="shared" si="42"/>
        <v>357.22</v>
      </c>
      <c r="EN347" s="26">
        <f t="shared" si="43"/>
        <v>2381.5</v>
      </c>
      <c r="EO347" s="27">
        <f t="shared" si="44"/>
        <v>0</v>
      </c>
      <c r="EP347" s="28">
        <f t="shared" si="45"/>
        <v>0</v>
      </c>
      <c r="EQ347" s="34">
        <f t="shared" si="46"/>
        <v>119.07500000000002</v>
      </c>
      <c r="ES347" s="21">
        <f>IFERROR(IF(VLOOKUP(D347,'DIV CHANGE'!A:D,3,FALSE)="", E347, VLOOKUP(D347,'DIV CHANGE'!A:D,3,FALSE)), E347)</f>
        <v>2</v>
      </c>
      <c r="ET347" s="21" t="str">
        <f t="shared" si="47"/>
        <v>SAME</v>
      </c>
      <c r="EU347" s="29">
        <v>44103</v>
      </c>
    </row>
    <row r="348" spans="1:151" ht="12.75">
      <c r="A348" s="29">
        <v>44586</v>
      </c>
      <c r="B348" s="24"/>
      <c r="C348" s="35">
        <v>704</v>
      </c>
      <c r="D348" s="21" t="s">
        <v>701</v>
      </c>
      <c r="E348" s="21">
        <v>4</v>
      </c>
      <c r="F348" s="21" t="s">
        <v>100</v>
      </c>
      <c r="G348" s="21" t="s">
        <v>702</v>
      </c>
      <c r="H348" s="55">
        <v>92365.56</v>
      </c>
      <c r="I348" s="22">
        <v>5</v>
      </c>
      <c r="J348" s="25">
        <v>10000</v>
      </c>
      <c r="K348" s="25">
        <v>0</v>
      </c>
      <c r="L348" s="25">
        <f t="shared" si="40"/>
        <v>16473.112000000001</v>
      </c>
      <c r="M348" s="37">
        <f t="shared" si="41"/>
        <v>1372.7593333333334</v>
      </c>
      <c r="N348" s="36">
        <v>0</v>
      </c>
      <c r="O348" s="26">
        <v>0</v>
      </c>
      <c r="P348" s="26">
        <v>0</v>
      </c>
      <c r="Q348" s="27">
        <v>0</v>
      </c>
      <c r="R348" s="36">
        <v>0</v>
      </c>
      <c r="S348" s="26">
        <v>0</v>
      </c>
      <c r="T348" s="26">
        <v>0</v>
      </c>
      <c r="U348" s="27">
        <v>0</v>
      </c>
      <c r="V348" s="36">
        <v>0</v>
      </c>
      <c r="W348" s="26">
        <v>0</v>
      </c>
      <c r="X348" s="26">
        <v>0</v>
      </c>
      <c r="Y348" s="27">
        <v>0</v>
      </c>
      <c r="Z348" s="36">
        <v>0</v>
      </c>
      <c r="AA348" s="26">
        <v>0</v>
      </c>
      <c r="AB348" s="26">
        <v>0</v>
      </c>
      <c r="AC348" s="27">
        <v>0</v>
      </c>
      <c r="AD348" s="36">
        <v>0</v>
      </c>
      <c r="AE348" s="26">
        <v>0</v>
      </c>
      <c r="AF348" s="26">
        <v>0</v>
      </c>
      <c r="AG348" s="27">
        <v>0</v>
      </c>
      <c r="AH348" s="36">
        <v>0</v>
      </c>
      <c r="AI348" s="26">
        <v>0</v>
      </c>
      <c r="AJ348" s="26">
        <v>0</v>
      </c>
      <c r="AK348" s="27">
        <v>0</v>
      </c>
      <c r="AL348" s="36">
        <v>0</v>
      </c>
      <c r="AM348" s="26">
        <v>0</v>
      </c>
      <c r="AN348" s="26">
        <v>0</v>
      </c>
      <c r="AO348" s="27">
        <v>0</v>
      </c>
      <c r="AP348" s="36">
        <v>0</v>
      </c>
      <c r="AQ348" s="26">
        <v>0</v>
      </c>
      <c r="AR348" s="26">
        <v>0</v>
      </c>
      <c r="AS348" s="27">
        <v>0</v>
      </c>
      <c r="AT348" s="36">
        <v>0</v>
      </c>
      <c r="AU348" s="26">
        <v>0</v>
      </c>
      <c r="AV348" s="26">
        <v>0</v>
      </c>
      <c r="AW348" s="27">
        <v>0</v>
      </c>
      <c r="AX348" s="36">
        <v>0</v>
      </c>
      <c r="AY348" s="26">
        <v>0</v>
      </c>
      <c r="AZ348" s="26">
        <v>0</v>
      </c>
      <c r="BA348" s="27">
        <v>0</v>
      </c>
      <c r="BB348" s="36">
        <v>0</v>
      </c>
      <c r="BC348" s="26">
        <v>0</v>
      </c>
      <c r="BD348" s="26">
        <v>0</v>
      </c>
      <c r="BE348" s="27">
        <v>0</v>
      </c>
      <c r="BF348" s="36">
        <v>0</v>
      </c>
      <c r="BG348" s="26">
        <v>0</v>
      </c>
      <c r="BH348" s="26">
        <v>0</v>
      </c>
      <c r="BI348" s="27">
        <v>0</v>
      </c>
      <c r="BJ348" s="36">
        <v>0</v>
      </c>
      <c r="BK348" s="26">
        <v>0</v>
      </c>
      <c r="BL348" s="26">
        <v>0</v>
      </c>
      <c r="BM348" s="27">
        <v>0</v>
      </c>
      <c r="BN348" s="36">
        <v>0</v>
      </c>
      <c r="BO348" s="26">
        <v>0</v>
      </c>
      <c r="BP348" s="26">
        <v>0</v>
      </c>
      <c r="BQ348" s="27">
        <v>0</v>
      </c>
      <c r="BR348" s="36">
        <v>0</v>
      </c>
      <c r="BS348" s="26">
        <v>0</v>
      </c>
      <c r="BT348" s="26">
        <v>0</v>
      </c>
      <c r="BU348" s="27">
        <v>0</v>
      </c>
      <c r="BV348" s="36">
        <v>0</v>
      </c>
      <c r="BW348" s="26">
        <v>0</v>
      </c>
      <c r="BX348" s="26">
        <v>0</v>
      </c>
      <c r="BY348" s="27">
        <v>0</v>
      </c>
      <c r="BZ348" s="36">
        <v>0</v>
      </c>
      <c r="CA348" s="26">
        <v>0</v>
      </c>
      <c r="CB348" s="26">
        <v>0</v>
      </c>
      <c r="CC348" s="27">
        <v>0</v>
      </c>
      <c r="CD348" s="36">
        <v>0</v>
      </c>
      <c r="CE348" s="26">
        <v>0</v>
      </c>
      <c r="CF348" s="26">
        <v>0</v>
      </c>
      <c r="CG348" s="27">
        <v>0</v>
      </c>
      <c r="CH348" s="36">
        <v>0</v>
      </c>
      <c r="CI348" s="26">
        <v>0</v>
      </c>
      <c r="CJ348" s="26">
        <v>0</v>
      </c>
      <c r="CK348" s="27">
        <v>0</v>
      </c>
      <c r="CL348" s="36">
        <v>0</v>
      </c>
      <c r="CM348" s="26">
        <v>0</v>
      </c>
      <c r="CN348" s="26">
        <v>0</v>
      </c>
      <c r="CO348" s="27">
        <v>0</v>
      </c>
      <c r="CP348" s="36">
        <v>0</v>
      </c>
      <c r="CQ348" s="26">
        <v>0</v>
      </c>
      <c r="CR348" s="26">
        <v>0</v>
      </c>
      <c r="CS348" s="27">
        <v>0</v>
      </c>
      <c r="CT348" s="36">
        <v>0</v>
      </c>
      <c r="CU348" s="26">
        <v>0</v>
      </c>
      <c r="CV348" s="26">
        <v>0</v>
      </c>
      <c r="CW348" s="27">
        <v>0</v>
      </c>
      <c r="CX348" s="36">
        <v>0</v>
      </c>
      <c r="CY348" s="26">
        <v>0</v>
      </c>
      <c r="CZ348" s="26">
        <v>0</v>
      </c>
      <c r="DA348" s="27">
        <v>0</v>
      </c>
      <c r="DB348" s="36">
        <v>0</v>
      </c>
      <c r="DC348" s="26">
        <v>0</v>
      </c>
      <c r="DD348" s="26">
        <v>0</v>
      </c>
      <c r="DE348" s="27">
        <v>0</v>
      </c>
      <c r="DF348" s="36">
        <v>0</v>
      </c>
      <c r="DG348" s="26">
        <v>0</v>
      </c>
      <c r="DH348" s="26">
        <v>0</v>
      </c>
      <c r="DI348" s="27">
        <v>0</v>
      </c>
      <c r="DJ348" s="36">
        <v>0</v>
      </c>
      <c r="DK348" s="26">
        <v>0</v>
      </c>
      <c r="DL348" s="26">
        <v>0</v>
      </c>
      <c r="DM348" s="27">
        <v>0</v>
      </c>
      <c r="DN348" s="36">
        <v>0</v>
      </c>
      <c r="DO348" s="26">
        <v>0</v>
      </c>
      <c r="DP348" s="26">
        <v>0</v>
      </c>
      <c r="DQ348" s="27">
        <v>0</v>
      </c>
      <c r="DR348" s="36">
        <v>0</v>
      </c>
      <c r="DS348" s="26">
        <v>0</v>
      </c>
      <c r="DT348" s="26">
        <v>0</v>
      </c>
      <c r="DU348" s="27">
        <v>0</v>
      </c>
      <c r="DV348" s="36">
        <v>0</v>
      </c>
      <c r="DW348" s="26">
        <v>0</v>
      </c>
      <c r="DX348" s="26">
        <v>0</v>
      </c>
      <c r="DY348" s="27">
        <v>0</v>
      </c>
      <c r="DZ348" s="36">
        <v>12</v>
      </c>
      <c r="EA348" s="26">
        <v>16473.112000000001</v>
      </c>
      <c r="EB348" s="26">
        <v>16473.112000000001</v>
      </c>
      <c r="EC348" s="27">
        <v>65892.448000000004</v>
      </c>
      <c r="ED348" s="36">
        <v>12</v>
      </c>
      <c r="EE348" s="26">
        <v>16473.112000000001</v>
      </c>
      <c r="EF348" s="26">
        <v>31573.46</v>
      </c>
      <c r="EG348" s="27">
        <v>50792.1</v>
      </c>
      <c r="EH348" s="36">
        <v>12</v>
      </c>
      <c r="EI348" s="26">
        <v>16473.112000000001</v>
      </c>
      <c r="EJ348" s="26">
        <v>48046.572</v>
      </c>
      <c r="EK348" s="27">
        <v>34318.99</v>
      </c>
      <c r="EL348" s="36" cm="1">
        <f t="array" ref="EL348">+_xlfn.IFS(YEAR($A348)&gt;YEAR(EL$6),0,YEAR(EL$6)=YEAR($A348),13-MONTH($A348),AND(EK348&lt;$L348,YEAR(EL$6)=YEAR($B348)),IF(MONTH($B348)&lt;EK348/$M348,MONTH($B348),EK348/$M348),EK348&lt;$L348,EK348/$M348,YEAR(EL$6)=YEAR($B348),MONTH($B348),AND(YEAR(EL$6)&gt;YEAR($B348),NOT(ISBLANK($B348))),0,YEAR(EL$6)&gt;YEAR($A348),12,EL$6&lt;$A348,0,YEAR(EH$6)=YEAR($B348),0)</f>
        <v>12</v>
      </c>
      <c r="EM348" s="26">
        <f t="shared" si="42"/>
        <v>16473.112000000001</v>
      </c>
      <c r="EN348" s="26">
        <f t="shared" si="43"/>
        <v>64519.684000000001</v>
      </c>
      <c r="EO348" s="27">
        <f t="shared" si="44"/>
        <v>17845.88</v>
      </c>
      <c r="EP348" s="28">
        <f t="shared" si="45"/>
        <v>13.000006313318334</v>
      </c>
      <c r="EQ348" s="34">
        <f t="shared" si="46"/>
        <v>4118.2780000000002</v>
      </c>
      <c r="ES348" s="21">
        <f>IFERROR(IF(VLOOKUP(D348,'DIV CHANGE'!A:D,3,FALSE)="", E348, VLOOKUP(D348,'DIV CHANGE'!A:D,3,FALSE)), E348)</f>
        <v>4</v>
      </c>
      <c r="ET348" s="21" t="str">
        <f t="shared" si="47"/>
        <v>SAME</v>
      </c>
      <c r="EU348" s="29">
        <v>44586</v>
      </c>
    </row>
    <row r="349" spans="1:151" ht="12.75">
      <c r="A349" s="29">
        <v>44951</v>
      </c>
      <c r="B349" s="24"/>
      <c r="C349" s="35">
        <v>781</v>
      </c>
      <c r="D349" s="21" t="s">
        <v>703</v>
      </c>
      <c r="E349" s="21">
        <v>1</v>
      </c>
      <c r="F349" s="21" t="s">
        <v>100</v>
      </c>
      <c r="G349" s="21" t="s">
        <v>704</v>
      </c>
      <c r="H349" s="55">
        <v>25196.38</v>
      </c>
      <c r="I349" s="22">
        <v>5</v>
      </c>
      <c r="J349" s="25">
        <v>10000</v>
      </c>
      <c r="K349" s="25">
        <v>0</v>
      </c>
      <c r="L349" s="25">
        <f t="shared" si="40"/>
        <v>3039.2760000000003</v>
      </c>
      <c r="M349" s="37">
        <f t="shared" si="41"/>
        <v>253.27300000000002</v>
      </c>
      <c r="N349" s="36">
        <v>0</v>
      </c>
      <c r="O349" s="26">
        <v>0</v>
      </c>
      <c r="P349" s="26">
        <v>0</v>
      </c>
      <c r="Q349" s="27">
        <v>0</v>
      </c>
      <c r="R349" s="36">
        <v>0</v>
      </c>
      <c r="S349" s="26">
        <v>0</v>
      </c>
      <c r="T349" s="26">
        <v>0</v>
      </c>
      <c r="U349" s="27">
        <v>0</v>
      </c>
      <c r="V349" s="36">
        <v>0</v>
      </c>
      <c r="W349" s="26">
        <v>0</v>
      </c>
      <c r="X349" s="26">
        <v>0</v>
      </c>
      <c r="Y349" s="27">
        <v>0</v>
      </c>
      <c r="Z349" s="36">
        <v>0</v>
      </c>
      <c r="AA349" s="26">
        <v>0</v>
      </c>
      <c r="AB349" s="26">
        <v>0</v>
      </c>
      <c r="AC349" s="27">
        <v>0</v>
      </c>
      <c r="AD349" s="36">
        <v>0</v>
      </c>
      <c r="AE349" s="26">
        <v>0</v>
      </c>
      <c r="AF349" s="26">
        <v>0</v>
      </c>
      <c r="AG349" s="27">
        <v>0</v>
      </c>
      <c r="AH349" s="36">
        <v>0</v>
      </c>
      <c r="AI349" s="26">
        <v>0</v>
      </c>
      <c r="AJ349" s="26">
        <v>0</v>
      </c>
      <c r="AK349" s="27">
        <v>0</v>
      </c>
      <c r="AL349" s="36">
        <v>0</v>
      </c>
      <c r="AM349" s="26">
        <v>0</v>
      </c>
      <c r="AN349" s="26">
        <v>0</v>
      </c>
      <c r="AO349" s="27">
        <v>0</v>
      </c>
      <c r="AP349" s="36">
        <v>0</v>
      </c>
      <c r="AQ349" s="26">
        <v>0</v>
      </c>
      <c r="AR349" s="26">
        <v>0</v>
      </c>
      <c r="AS349" s="27">
        <v>0</v>
      </c>
      <c r="AT349" s="36">
        <v>0</v>
      </c>
      <c r="AU349" s="26">
        <v>0</v>
      </c>
      <c r="AV349" s="26">
        <v>0</v>
      </c>
      <c r="AW349" s="27">
        <v>0</v>
      </c>
      <c r="AX349" s="36">
        <v>0</v>
      </c>
      <c r="AY349" s="26">
        <v>0</v>
      </c>
      <c r="AZ349" s="26">
        <v>0</v>
      </c>
      <c r="BA349" s="27">
        <v>0</v>
      </c>
      <c r="BB349" s="36">
        <v>0</v>
      </c>
      <c r="BC349" s="26">
        <v>0</v>
      </c>
      <c r="BD349" s="26">
        <v>0</v>
      </c>
      <c r="BE349" s="27">
        <v>0</v>
      </c>
      <c r="BF349" s="36">
        <v>0</v>
      </c>
      <c r="BG349" s="26">
        <v>0</v>
      </c>
      <c r="BH349" s="26">
        <v>0</v>
      </c>
      <c r="BI349" s="27">
        <v>0</v>
      </c>
      <c r="BJ349" s="36">
        <v>0</v>
      </c>
      <c r="BK349" s="26">
        <v>0</v>
      </c>
      <c r="BL349" s="26">
        <v>0</v>
      </c>
      <c r="BM349" s="27">
        <v>0</v>
      </c>
      <c r="BN349" s="36">
        <v>0</v>
      </c>
      <c r="BO349" s="26">
        <v>0</v>
      </c>
      <c r="BP349" s="26">
        <v>0</v>
      </c>
      <c r="BQ349" s="27">
        <v>0</v>
      </c>
      <c r="BR349" s="36">
        <v>0</v>
      </c>
      <c r="BS349" s="26">
        <v>0</v>
      </c>
      <c r="BT349" s="26">
        <v>0</v>
      </c>
      <c r="BU349" s="27">
        <v>0</v>
      </c>
      <c r="BV349" s="36">
        <v>0</v>
      </c>
      <c r="BW349" s="26">
        <v>0</v>
      </c>
      <c r="BX349" s="26">
        <v>0</v>
      </c>
      <c r="BY349" s="27">
        <v>0</v>
      </c>
      <c r="BZ349" s="36">
        <v>0</v>
      </c>
      <c r="CA349" s="26">
        <v>0</v>
      </c>
      <c r="CB349" s="26">
        <v>0</v>
      </c>
      <c r="CC349" s="27">
        <v>0</v>
      </c>
      <c r="CD349" s="36">
        <v>0</v>
      </c>
      <c r="CE349" s="26">
        <v>0</v>
      </c>
      <c r="CF349" s="26">
        <v>0</v>
      </c>
      <c r="CG349" s="27">
        <v>0</v>
      </c>
      <c r="CH349" s="36">
        <v>0</v>
      </c>
      <c r="CI349" s="26">
        <v>0</v>
      </c>
      <c r="CJ349" s="26">
        <v>0</v>
      </c>
      <c r="CK349" s="27">
        <v>0</v>
      </c>
      <c r="CL349" s="36">
        <v>0</v>
      </c>
      <c r="CM349" s="26">
        <v>0</v>
      </c>
      <c r="CN349" s="26">
        <v>0</v>
      </c>
      <c r="CO349" s="27">
        <v>0</v>
      </c>
      <c r="CP349" s="36">
        <v>0</v>
      </c>
      <c r="CQ349" s="26">
        <v>0</v>
      </c>
      <c r="CR349" s="26">
        <v>0</v>
      </c>
      <c r="CS349" s="27">
        <v>0</v>
      </c>
      <c r="CT349" s="36">
        <v>0</v>
      </c>
      <c r="CU349" s="26">
        <v>0</v>
      </c>
      <c r="CV349" s="26">
        <v>0</v>
      </c>
      <c r="CW349" s="27">
        <v>0</v>
      </c>
      <c r="CX349" s="36">
        <v>0</v>
      </c>
      <c r="CY349" s="26">
        <v>0</v>
      </c>
      <c r="CZ349" s="26">
        <v>0</v>
      </c>
      <c r="DA349" s="27">
        <v>0</v>
      </c>
      <c r="DB349" s="36">
        <v>0</v>
      </c>
      <c r="DC349" s="26">
        <v>0</v>
      </c>
      <c r="DD349" s="26">
        <v>0</v>
      </c>
      <c r="DE349" s="27">
        <v>0</v>
      </c>
      <c r="DF349" s="36">
        <v>0</v>
      </c>
      <c r="DG349" s="26">
        <v>0</v>
      </c>
      <c r="DH349" s="26">
        <v>0</v>
      </c>
      <c r="DI349" s="27">
        <v>0</v>
      </c>
      <c r="DJ349" s="36">
        <v>0</v>
      </c>
      <c r="DK349" s="26">
        <v>0</v>
      </c>
      <c r="DL349" s="26">
        <v>0</v>
      </c>
      <c r="DM349" s="27">
        <v>0</v>
      </c>
      <c r="DN349" s="36">
        <v>0</v>
      </c>
      <c r="DO349" s="26">
        <v>0</v>
      </c>
      <c r="DP349" s="26">
        <v>0</v>
      </c>
      <c r="DQ349" s="27">
        <v>0</v>
      </c>
      <c r="DR349" s="36">
        <v>0</v>
      </c>
      <c r="DS349" s="26">
        <v>0</v>
      </c>
      <c r="DT349" s="26">
        <v>0</v>
      </c>
      <c r="DU349" s="27">
        <v>0</v>
      </c>
      <c r="DV349" s="36">
        <v>0</v>
      </c>
      <c r="DW349" s="26">
        <v>0</v>
      </c>
      <c r="DX349" s="26">
        <v>0</v>
      </c>
      <c r="DY349" s="27">
        <v>0</v>
      </c>
      <c r="DZ349" s="36">
        <v>0</v>
      </c>
      <c r="EA349" s="26">
        <v>0</v>
      </c>
      <c r="EB349" s="26">
        <v>0</v>
      </c>
      <c r="EC349" s="27">
        <v>0</v>
      </c>
      <c r="ED349" s="36">
        <v>11</v>
      </c>
      <c r="EE349" s="26">
        <v>2786.0030000000002</v>
      </c>
      <c r="EF349" s="26">
        <v>2786.01</v>
      </c>
      <c r="EG349" s="27">
        <v>12410.37</v>
      </c>
      <c r="EH349" s="36">
        <v>12</v>
      </c>
      <c r="EI349" s="26">
        <v>3039.2760000000003</v>
      </c>
      <c r="EJ349" s="26">
        <v>5825.2860000000001</v>
      </c>
      <c r="EK349" s="27">
        <v>9371.09</v>
      </c>
      <c r="EL349" s="36" cm="1">
        <f t="array" ref="EL349">+_xlfn.IFS(YEAR($A349)&gt;YEAR(EL$6),0,YEAR(EL$6)=YEAR($A349),13-MONTH($A349),AND(EK349&lt;$L349,YEAR(EL$6)=YEAR($B349)),IF(MONTH($B349)&lt;EK349/$M349,MONTH($B349),EK349/$M349),EK349&lt;$L349,EK349/$M349,YEAR(EL$6)=YEAR($B349),MONTH($B349),AND(YEAR(EL$6)&gt;YEAR($B349),NOT(ISBLANK($B349))),0,YEAR(EL$6)&gt;YEAR($A349),12,EL$6&lt;$A349,0,YEAR(EH$6)=YEAR($B349),0)</f>
        <v>12</v>
      </c>
      <c r="EM349" s="26">
        <f t="shared" si="42"/>
        <v>3039.2760000000003</v>
      </c>
      <c r="EN349" s="26">
        <f t="shared" si="43"/>
        <v>8864.5619999999999</v>
      </c>
      <c r="EO349" s="27">
        <f t="shared" si="44"/>
        <v>6331.82</v>
      </c>
      <c r="EP349" s="28">
        <f t="shared" si="45"/>
        <v>24.999980258456286</v>
      </c>
      <c r="EQ349" s="34">
        <f t="shared" si="46"/>
        <v>759.81900000000007</v>
      </c>
      <c r="ES349" s="21">
        <f>IFERROR(IF(VLOOKUP(D349,'DIV CHANGE'!A:D,3,FALSE)="", E349, VLOOKUP(D349,'DIV CHANGE'!A:D,3,FALSE)), E349)</f>
        <v>1</v>
      </c>
      <c r="ET349" s="21" t="str">
        <f t="shared" si="47"/>
        <v>SAME</v>
      </c>
      <c r="EU349" s="29">
        <v>44951</v>
      </c>
    </row>
    <row r="350" spans="1:151" ht="12.75">
      <c r="A350" s="29">
        <v>45345</v>
      </c>
      <c r="C350" s="77"/>
      <c r="D350" s="21" t="s">
        <v>705</v>
      </c>
      <c r="E350" s="21">
        <v>2</v>
      </c>
      <c r="F350" s="21" t="s">
        <v>103</v>
      </c>
      <c r="G350" s="21" t="s">
        <v>706</v>
      </c>
      <c r="H350" s="55">
        <v>15709</v>
      </c>
      <c r="I350" s="22">
        <v>5</v>
      </c>
      <c r="J350" s="56">
        <v>0</v>
      </c>
      <c r="K350" s="56">
        <v>0</v>
      </c>
      <c r="L350" s="25">
        <f t="shared" si="40"/>
        <v>3141.8</v>
      </c>
      <c r="M350" s="37">
        <f t="shared" si="41"/>
        <v>261.81666666666666</v>
      </c>
      <c r="N350" s="36">
        <v>0</v>
      </c>
      <c r="O350" s="26">
        <v>0</v>
      </c>
      <c r="P350" s="26">
        <v>0</v>
      </c>
      <c r="Q350" s="27">
        <v>0</v>
      </c>
      <c r="R350" s="36">
        <v>0</v>
      </c>
      <c r="S350" s="26">
        <v>0</v>
      </c>
      <c r="T350" s="26">
        <v>0</v>
      </c>
      <c r="U350" s="27">
        <v>0</v>
      </c>
      <c r="V350" s="36">
        <v>0</v>
      </c>
      <c r="W350" s="26">
        <v>0</v>
      </c>
      <c r="X350" s="26">
        <v>0</v>
      </c>
      <c r="Y350" s="27">
        <v>0</v>
      </c>
      <c r="Z350" s="36">
        <v>0</v>
      </c>
      <c r="AA350" s="26">
        <v>0</v>
      </c>
      <c r="AB350" s="26">
        <v>0</v>
      </c>
      <c r="AC350" s="27">
        <v>0</v>
      </c>
      <c r="AD350" s="36">
        <v>0</v>
      </c>
      <c r="AE350" s="26">
        <v>0</v>
      </c>
      <c r="AF350" s="26">
        <v>0</v>
      </c>
      <c r="AG350" s="27">
        <v>0</v>
      </c>
      <c r="AH350" s="36">
        <v>0</v>
      </c>
      <c r="AI350" s="26">
        <v>0</v>
      </c>
      <c r="AJ350" s="26">
        <v>0</v>
      </c>
      <c r="AK350" s="27">
        <v>0</v>
      </c>
      <c r="AL350" s="36">
        <v>0</v>
      </c>
      <c r="AM350" s="26">
        <v>0</v>
      </c>
      <c r="AN350" s="26">
        <v>0</v>
      </c>
      <c r="AO350" s="27">
        <v>0</v>
      </c>
      <c r="AP350" s="36">
        <v>0</v>
      </c>
      <c r="AQ350" s="26">
        <v>0</v>
      </c>
      <c r="AR350" s="26">
        <v>0</v>
      </c>
      <c r="AS350" s="27">
        <v>0</v>
      </c>
      <c r="AT350" s="36">
        <v>0</v>
      </c>
      <c r="AU350" s="26">
        <v>0</v>
      </c>
      <c r="AV350" s="26">
        <v>0</v>
      </c>
      <c r="AW350" s="27">
        <v>0</v>
      </c>
      <c r="AX350" s="36">
        <v>0</v>
      </c>
      <c r="AY350" s="26">
        <v>0</v>
      </c>
      <c r="AZ350" s="26">
        <v>0</v>
      </c>
      <c r="BA350" s="27">
        <v>0</v>
      </c>
      <c r="BB350" s="36">
        <v>0</v>
      </c>
      <c r="BC350" s="26">
        <v>0</v>
      </c>
      <c r="BD350" s="26">
        <v>0</v>
      </c>
      <c r="BE350" s="27">
        <v>0</v>
      </c>
      <c r="BF350" s="36">
        <v>0</v>
      </c>
      <c r="BG350" s="26">
        <v>0</v>
      </c>
      <c r="BH350" s="26">
        <v>0</v>
      </c>
      <c r="BI350" s="27">
        <v>0</v>
      </c>
      <c r="BJ350" s="36">
        <v>0</v>
      </c>
      <c r="BK350" s="26">
        <v>0</v>
      </c>
      <c r="BL350" s="26">
        <v>0</v>
      </c>
      <c r="BM350" s="27">
        <v>0</v>
      </c>
      <c r="BN350" s="36">
        <v>0</v>
      </c>
      <c r="BO350" s="26">
        <v>0</v>
      </c>
      <c r="BP350" s="26">
        <v>0</v>
      </c>
      <c r="BQ350" s="27">
        <v>0</v>
      </c>
      <c r="BR350" s="36">
        <v>0</v>
      </c>
      <c r="BS350" s="26">
        <v>0</v>
      </c>
      <c r="BT350" s="26">
        <v>0</v>
      </c>
      <c r="BU350" s="27">
        <v>0</v>
      </c>
      <c r="BV350" s="36">
        <v>0</v>
      </c>
      <c r="BW350" s="26">
        <v>0</v>
      </c>
      <c r="BX350" s="26">
        <v>0</v>
      </c>
      <c r="BY350" s="27">
        <v>0</v>
      </c>
      <c r="BZ350" s="36">
        <v>0</v>
      </c>
      <c r="CA350" s="26">
        <v>0</v>
      </c>
      <c r="CB350" s="26">
        <v>0</v>
      </c>
      <c r="CC350" s="27">
        <v>0</v>
      </c>
      <c r="CD350" s="36">
        <v>0</v>
      </c>
      <c r="CE350" s="26">
        <v>0</v>
      </c>
      <c r="CF350" s="26">
        <v>0</v>
      </c>
      <c r="CG350" s="27">
        <v>0</v>
      </c>
      <c r="CH350" s="36">
        <v>0</v>
      </c>
      <c r="CI350" s="26">
        <v>0</v>
      </c>
      <c r="CJ350" s="26">
        <v>0</v>
      </c>
      <c r="CK350" s="27">
        <v>0</v>
      </c>
      <c r="CL350" s="36">
        <v>0</v>
      </c>
      <c r="CM350" s="26">
        <v>0</v>
      </c>
      <c r="CN350" s="26">
        <v>0</v>
      </c>
      <c r="CO350" s="27">
        <v>0</v>
      </c>
      <c r="CP350" s="36">
        <v>0</v>
      </c>
      <c r="CQ350" s="26">
        <v>0</v>
      </c>
      <c r="CR350" s="26">
        <v>0</v>
      </c>
      <c r="CS350" s="27">
        <v>0</v>
      </c>
      <c r="CT350" s="36">
        <v>0</v>
      </c>
      <c r="CU350" s="26">
        <v>0</v>
      </c>
      <c r="CV350" s="26">
        <v>0</v>
      </c>
      <c r="CW350" s="27">
        <v>0</v>
      </c>
      <c r="CX350" s="36">
        <v>0</v>
      </c>
      <c r="CY350" s="26">
        <v>0</v>
      </c>
      <c r="CZ350" s="26">
        <v>0</v>
      </c>
      <c r="DA350" s="27">
        <v>0</v>
      </c>
      <c r="DB350" s="36">
        <v>0</v>
      </c>
      <c r="DC350" s="26">
        <v>0</v>
      </c>
      <c r="DD350" s="26">
        <v>0</v>
      </c>
      <c r="DE350" s="27">
        <v>0</v>
      </c>
      <c r="DF350" s="36">
        <v>0</v>
      </c>
      <c r="DG350" s="26">
        <v>0</v>
      </c>
      <c r="DH350" s="26">
        <v>0</v>
      </c>
      <c r="DI350" s="27">
        <v>0</v>
      </c>
      <c r="DJ350" s="36">
        <v>0</v>
      </c>
      <c r="DK350" s="26">
        <v>0</v>
      </c>
      <c r="DL350" s="26">
        <v>0</v>
      </c>
      <c r="DM350" s="27">
        <v>0</v>
      </c>
      <c r="DN350" s="36">
        <v>0</v>
      </c>
      <c r="DO350" s="26">
        <v>0</v>
      </c>
      <c r="DP350" s="26">
        <v>0</v>
      </c>
      <c r="DQ350" s="27">
        <v>0</v>
      </c>
      <c r="DR350" s="36">
        <v>0</v>
      </c>
      <c r="DS350" s="26">
        <v>0</v>
      </c>
      <c r="DT350" s="26">
        <v>0</v>
      </c>
      <c r="DU350" s="27">
        <v>0</v>
      </c>
      <c r="DV350" s="36">
        <v>0</v>
      </c>
      <c r="DW350" s="26">
        <v>0</v>
      </c>
      <c r="DX350" s="26">
        <v>0</v>
      </c>
      <c r="DY350" s="27">
        <v>0</v>
      </c>
      <c r="DZ350" s="36">
        <v>0</v>
      </c>
      <c r="EA350" s="26">
        <v>0</v>
      </c>
      <c r="EB350" s="26">
        <v>0</v>
      </c>
      <c r="EC350" s="27">
        <v>0</v>
      </c>
      <c r="ED350" s="36">
        <v>0</v>
      </c>
      <c r="EE350" s="26">
        <v>0</v>
      </c>
      <c r="EF350" s="26">
        <v>0</v>
      </c>
      <c r="EG350" s="27">
        <v>0</v>
      </c>
      <c r="EH350" s="36">
        <v>10</v>
      </c>
      <c r="EI350" s="26">
        <v>2618.1666666666665</v>
      </c>
      <c r="EJ350" s="26">
        <v>2618.1666666666665</v>
      </c>
      <c r="EK350" s="27">
        <v>13090.83</v>
      </c>
      <c r="EL350" s="36" cm="1">
        <f t="array" ref="EL350">+_xlfn.IFS(YEAR($A350)&gt;YEAR(EL$6),0,YEAR(EL$6)=YEAR($A350),13-MONTH($A350),AND(EK350&lt;$L350,YEAR(EL$6)=YEAR($B350)),IF(MONTH($B350)&lt;EK350/$M350,MONTH($B350),EK350/$M350),EK350&lt;$L350,EK350/$M350,YEAR(EL$6)=YEAR($B350),MONTH($B350),AND(YEAR(EL$6)&gt;YEAR($B350),NOT(ISBLANK($B350))),0,YEAR(EL$6)&gt;YEAR($A350),12,EL$6&lt;$A350,0,YEAR(EH$6)=YEAR($B350),0)</f>
        <v>12</v>
      </c>
      <c r="EM350" s="26">
        <f t="shared" si="42"/>
        <v>3141.8</v>
      </c>
      <c r="EN350" s="26">
        <f t="shared" si="43"/>
        <v>5759.9666666666672</v>
      </c>
      <c r="EO350" s="27">
        <f t="shared" si="44"/>
        <v>9949.0300000000007</v>
      </c>
      <c r="EP350" s="28">
        <f t="shared" si="45"/>
        <v>37.999987268444841</v>
      </c>
      <c r="EQ350" s="34">
        <f t="shared" si="46"/>
        <v>785.45</v>
      </c>
      <c r="ES350" s="21">
        <f>IFERROR(IF(VLOOKUP(D350,'DIV CHANGE'!A:D,3,FALSE)="", E350, VLOOKUP(D350,'DIV CHANGE'!A:D,3,FALSE)), E350)</f>
        <v>2</v>
      </c>
      <c r="ET350" s="21" t="str">
        <f t="shared" si="47"/>
        <v>SAME</v>
      </c>
      <c r="EU350" s="29">
        <v>45345</v>
      </c>
    </row>
    <row r="351" spans="1:151" ht="12.75">
      <c r="A351" s="29">
        <v>45378</v>
      </c>
      <c r="B351" s="24"/>
      <c r="C351" s="77"/>
      <c r="D351" s="21" t="s">
        <v>707</v>
      </c>
      <c r="E351" s="21">
        <v>1</v>
      </c>
      <c r="F351" s="21" t="s">
        <v>103</v>
      </c>
      <c r="G351" s="21" t="s">
        <v>708</v>
      </c>
      <c r="H351" s="55">
        <v>13375</v>
      </c>
      <c r="I351" s="22">
        <v>5</v>
      </c>
      <c r="J351" s="56">
        <v>0</v>
      </c>
      <c r="K351" s="56">
        <v>0</v>
      </c>
      <c r="L351" s="25">
        <f t="shared" si="40"/>
        <v>2675</v>
      </c>
      <c r="M351" s="37">
        <f t="shared" si="41"/>
        <v>222.91666666666666</v>
      </c>
      <c r="N351" s="36">
        <v>0</v>
      </c>
      <c r="O351" s="26">
        <v>0</v>
      </c>
      <c r="P351" s="26">
        <v>0</v>
      </c>
      <c r="Q351" s="27">
        <v>0</v>
      </c>
      <c r="R351" s="36">
        <v>0</v>
      </c>
      <c r="S351" s="26">
        <v>0</v>
      </c>
      <c r="T351" s="26">
        <v>0</v>
      </c>
      <c r="U351" s="27">
        <v>0</v>
      </c>
      <c r="V351" s="36">
        <v>0</v>
      </c>
      <c r="W351" s="26">
        <v>0</v>
      </c>
      <c r="X351" s="26">
        <v>0</v>
      </c>
      <c r="Y351" s="27">
        <v>0</v>
      </c>
      <c r="Z351" s="36">
        <v>0</v>
      </c>
      <c r="AA351" s="26">
        <v>0</v>
      </c>
      <c r="AB351" s="26">
        <v>0</v>
      </c>
      <c r="AC351" s="27">
        <v>0</v>
      </c>
      <c r="AD351" s="36">
        <v>0</v>
      </c>
      <c r="AE351" s="26">
        <v>0</v>
      </c>
      <c r="AF351" s="26">
        <v>0</v>
      </c>
      <c r="AG351" s="27">
        <v>0</v>
      </c>
      <c r="AH351" s="36">
        <v>0</v>
      </c>
      <c r="AI351" s="26">
        <v>0</v>
      </c>
      <c r="AJ351" s="26">
        <v>0</v>
      </c>
      <c r="AK351" s="27">
        <v>0</v>
      </c>
      <c r="AL351" s="36">
        <v>0</v>
      </c>
      <c r="AM351" s="26">
        <v>0</v>
      </c>
      <c r="AN351" s="26">
        <v>0</v>
      </c>
      <c r="AO351" s="27">
        <v>0</v>
      </c>
      <c r="AP351" s="36">
        <v>0</v>
      </c>
      <c r="AQ351" s="26">
        <v>0</v>
      </c>
      <c r="AR351" s="26">
        <v>0</v>
      </c>
      <c r="AS351" s="27">
        <v>0</v>
      </c>
      <c r="AT351" s="36">
        <v>0</v>
      </c>
      <c r="AU351" s="26">
        <v>0</v>
      </c>
      <c r="AV351" s="26">
        <v>0</v>
      </c>
      <c r="AW351" s="27">
        <v>0</v>
      </c>
      <c r="AX351" s="36">
        <v>0</v>
      </c>
      <c r="AY351" s="26">
        <v>0</v>
      </c>
      <c r="AZ351" s="26">
        <v>0</v>
      </c>
      <c r="BA351" s="27">
        <v>0</v>
      </c>
      <c r="BB351" s="36">
        <v>0</v>
      </c>
      <c r="BC351" s="26">
        <v>0</v>
      </c>
      <c r="BD351" s="26">
        <v>0</v>
      </c>
      <c r="BE351" s="27">
        <v>0</v>
      </c>
      <c r="BF351" s="36">
        <v>0</v>
      </c>
      <c r="BG351" s="26">
        <v>0</v>
      </c>
      <c r="BH351" s="26">
        <v>0</v>
      </c>
      <c r="BI351" s="27">
        <v>0</v>
      </c>
      <c r="BJ351" s="36">
        <v>0</v>
      </c>
      <c r="BK351" s="26">
        <v>0</v>
      </c>
      <c r="BL351" s="26">
        <v>0</v>
      </c>
      <c r="BM351" s="27">
        <v>0</v>
      </c>
      <c r="BN351" s="36">
        <v>0</v>
      </c>
      <c r="BO351" s="26">
        <v>0</v>
      </c>
      <c r="BP351" s="26">
        <v>0</v>
      </c>
      <c r="BQ351" s="27">
        <v>0</v>
      </c>
      <c r="BR351" s="36">
        <v>0</v>
      </c>
      <c r="BS351" s="26">
        <v>0</v>
      </c>
      <c r="BT351" s="26">
        <v>0</v>
      </c>
      <c r="BU351" s="27">
        <v>0</v>
      </c>
      <c r="BV351" s="36">
        <v>0</v>
      </c>
      <c r="BW351" s="26">
        <v>0</v>
      </c>
      <c r="BX351" s="26">
        <v>0</v>
      </c>
      <c r="BY351" s="27">
        <v>0</v>
      </c>
      <c r="BZ351" s="36">
        <v>0</v>
      </c>
      <c r="CA351" s="26">
        <v>0</v>
      </c>
      <c r="CB351" s="26">
        <v>0</v>
      </c>
      <c r="CC351" s="27">
        <v>0</v>
      </c>
      <c r="CD351" s="36">
        <v>0</v>
      </c>
      <c r="CE351" s="26">
        <v>0</v>
      </c>
      <c r="CF351" s="26">
        <v>0</v>
      </c>
      <c r="CG351" s="27">
        <v>0</v>
      </c>
      <c r="CH351" s="36">
        <v>0</v>
      </c>
      <c r="CI351" s="26">
        <v>0</v>
      </c>
      <c r="CJ351" s="26">
        <v>0</v>
      </c>
      <c r="CK351" s="27">
        <v>0</v>
      </c>
      <c r="CL351" s="36">
        <v>0</v>
      </c>
      <c r="CM351" s="26">
        <v>0</v>
      </c>
      <c r="CN351" s="26">
        <v>0</v>
      </c>
      <c r="CO351" s="27">
        <v>0</v>
      </c>
      <c r="CP351" s="36">
        <v>0</v>
      </c>
      <c r="CQ351" s="26">
        <v>0</v>
      </c>
      <c r="CR351" s="26">
        <v>0</v>
      </c>
      <c r="CS351" s="27">
        <v>0</v>
      </c>
      <c r="CT351" s="36">
        <v>0</v>
      </c>
      <c r="CU351" s="26">
        <v>0</v>
      </c>
      <c r="CV351" s="26">
        <v>0</v>
      </c>
      <c r="CW351" s="27">
        <v>0</v>
      </c>
      <c r="CX351" s="36">
        <v>0</v>
      </c>
      <c r="CY351" s="26">
        <v>0</v>
      </c>
      <c r="CZ351" s="26">
        <v>0</v>
      </c>
      <c r="DA351" s="27">
        <v>0</v>
      </c>
      <c r="DB351" s="36">
        <v>0</v>
      </c>
      <c r="DC351" s="26">
        <v>0</v>
      </c>
      <c r="DD351" s="26">
        <v>0</v>
      </c>
      <c r="DE351" s="27">
        <v>0</v>
      </c>
      <c r="DF351" s="36">
        <v>0</v>
      </c>
      <c r="DG351" s="26">
        <v>0</v>
      </c>
      <c r="DH351" s="26">
        <v>0</v>
      </c>
      <c r="DI351" s="27">
        <v>0</v>
      </c>
      <c r="DJ351" s="36">
        <v>0</v>
      </c>
      <c r="DK351" s="26">
        <v>0</v>
      </c>
      <c r="DL351" s="26">
        <v>0</v>
      </c>
      <c r="DM351" s="27">
        <v>0</v>
      </c>
      <c r="DN351" s="36">
        <v>0</v>
      </c>
      <c r="DO351" s="26">
        <v>0</v>
      </c>
      <c r="DP351" s="26">
        <v>0</v>
      </c>
      <c r="DQ351" s="27">
        <v>0</v>
      </c>
      <c r="DR351" s="36">
        <v>0</v>
      </c>
      <c r="DS351" s="26">
        <v>0</v>
      </c>
      <c r="DT351" s="26">
        <v>0</v>
      </c>
      <c r="DU351" s="27">
        <v>0</v>
      </c>
      <c r="DV351" s="36">
        <v>0</v>
      </c>
      <c r="DW351" s="26">
        <v>0</v>
      </c>
      <c r="DX351" s="26">
        <v>0</v>
      </c>
      <c r="DY351" s="27">
        <v>0</v>
      </c>
      <c r="DZ351" s="36">
        <v>0</v>
      </c>
      <c r="EA351" s="26">
        <v>0</v>
      </c>
      <c r="EB351" s="26">
        <v>0</v>
      </c>
      <c r="EC351" s="27">
        <v>0</v>
      </c>
      <c r="ED351" s="36">
        <v>0</v>
      </c>
      <c r="EE351" s="26">
        <v>0</v>
      </c>
      <c r="EF351" s="26">
        <v>0</v>
      </c>
      <c r="EG351" s="27">
        <v>0</v>
      </c>
      <c r="EH351" s="36">
        <v>9</v>
      </c>
      <c r="EI351" s="26">
        <v>2006.25</v>
      </c>
      <c r="EJ351" s="26">
        <v>2006.25</v>
      </c>
      <c r="EK351" s="27">
        <v>11368.75</v>
      </c>
      <c r="EL351" s="36" cm="1">
        <f t="array" ref="EL351">+_xlfn.IFS(YEAR($A351)&gt;YEAR(EL$6),0,YEAR(EL$6)=YEAR($A351),13-MONTH($A351),AND(EK351&lt;$L351,YEAR(EL$6)=YEAR($B351)),IF(MONTH($B351)&lt;EK351/$M351,MONTH($B351),EK351/$M351),EK351&lt;$L351,EK351/$M351,YEAR(EL$6)=YEAR($B351),MONTH($B351),AND(YEAR(EL$6)&gt;YEAR($B351),NOT(ISBLANK($B351))),0,YEAR(EL$6)&gt;YEAR($A351),12,EL$6&lt;$A351,0,YEAR(EH$6)=YEAR($B351),0)</f>
        <v>12</v>
      </c>
      <c r="EM351" s="26">
        <f t="shared" si="42"/>
        <v>2675</v>
      </c>
      <c r="EN351" s="26">
        <f t="shared" si="43"/>
        <v>4681.25</v>
      </c>
      <c r="EO351" s="27">
        <f t="shared" si="44"/>
        <v>8693.75</v>
      </c>
      <c r="EP351" s="28">
        <f t="shared" si="45"/>
        <v>39</v>
      </c>
      <c r="EQ351" s="34">
        <f t="shared" si="46"/>
        <v>668.75</v>
      </c>
      <c r="ES351" s="21">
        <f>IFERROR(IF(VLOOKUP(D351,'DIV CHANGE'!A:D,3,FALSE)="", E351, VLOOKUP(D351,'DIV CHANGE'!A:D,3,FALSE)), E351)</f>
        <v>1</v>
      </c>
      <c r="ET351" s="21" t="str">
        <f t="shared" si="47"/>
        <v>SAME</v>
      </c>
      <c r="EU351" s="24">
        <v>45378</v>
      </c>
    </row>
    <row r="352" spans="1:151" ht="12.75">
      <c r="A352" s="29">
        <v>45404</v>
      </c>
      <c r="B352" s="24"/>
      <c r="C352" s="77"/>
      <c r="D352" s="21" t="s">
        <v>709</v>
      </c>
      <c r="E352" s="21">
        <v>1</v>
      </c>
      <c r="F352" s="21" t="s">
        <v>100</v>
      </c>
      <c r="G352" s="21" t="s">
        <v>710</v>
      </c>
      <c r="H352" s="55">
        <v>127636.53</v>
      </c>
      <c r="I352" s="22">
        <v>8</v>
      </c>
      <c r="J352" s="56">
        <v>25000</v>
      </c>
      <c r="K352" s="56">
        <v>0</v>
      </c>
      <c r="L352" s="25">
        <f t="shared" si="40"/>
        <v>12829.56625</v>
      </c>
      <c r="M352" s="37">
        <f t="shared" si="41"/>
        <v>1069.1305208333333</v>
      </c>
      <c r="N352" s="36">
        <v>0</v>
      </c>
      <c r="O352" s="26">
        <v>0</v>
      </c>
      <c r="P352" s="26">
        <v>0</v>
      </c>
      <c r="Q352" s="27">
        <v>0</v>
      </c>
      <c r="R352" s="36">
        <v>0</v>
      </c>
      <c r="S352" s="26">
        <v>0</v>
      </c>
      <c r="T352" s="26">
        <v>0</v>
      </c>
      <c r="U352" s="27">
        <v>0</v>
      </c>
      <c r="V352" s="36">
        <v>0</v>
      </c>
      <c r="W352" s="26">
        <v>0</v>
      </c>
      <c r="X352" s="26">
        <v>0</v>
      </c>
      <c r="Y352" s="27">
        <v>0</v>
      </c>
      <c r="Z352" s="36">
        <v>0</v>
      </c>
      <c r="AA352" s="26">
        <v>0</v>
      </c>
      <c r="AB352" s="26">
        <v>0</v>
      </c>
      <c r="AC352" s="27">
        <v>0</v>
      </c>
      <c r="AD352" s="36">
        <v>0</v>
      </c>
      <c r="AE352" s="26">
        <v>0</v>
      </c>
      <c r="AF352" s="26">
        <v>0</v>
      </c>
      <c r="AG352" s="27">
        <v>0</v>
      </c>
      <c r="AH352" s="36">
        <v>0</v>
      </c>
      <c r="AI352" s="26">
        <v>0</v>
      </c>
      <c r="AJ352" s="26">
        <v>0</v>
      </c>
      <c r="AK352" s="27">
        <v>0</v>
      </c>
      <c r="AL352" s="36">
        <v>0</v>
      </c>
      <c r="AM352" s="26">
        <v>0</v>
      </c>
      <c r="AN352" s="26">
        <v>0</v>
      </c>
      <c r="AO352" s="27">
        <v>0</v>
      </c>
      <c r="AP352" s="36">
        <v>0</v>
      </c>
      <c r="AQ352" s="26">
        <v>0</v>
      </c>
      <c r="AR352" s="26">
        <v>0</v>
      </c>
      <c r="AS352" s="27">
        <v>0</v>
      </c>
      <c r="AT352" s="36">
        <v>0</v>
      </c>
      <c r="AU352" s="26">
        <v>0</v>
      </c>
      <c r="AV352" s="26">
        <v>0</v>
      </c>
      <c r="AW352" s="27">
        <v>0</v>
      </c>
      <c r="AX352" s="36">
        <v>0</v>
      </c>
      <c r="AY352" s="26">
        <v>0</v>
      </c>
      <c r="AZ352" s="26">
        <v>0</v>
      </c>
      <c r="BA352" s="27">
        <v>0</v>
      </c>
      <c r="BB352" s="36">
        <v>0</v>
      </c>
      <c r="BC352" s="26">
        <v>0</v>
      </c>
      <c r="BD352" s="26">
        <v>0</v>
      </c>
      <c r="BE352" s="27">
        <v>0</v>
      </c>
      <c r="BF352" s="36">
        <v>0</v>
      </c>
      <c r="BG352" s="26">
        <v>0</v>
      </c>
      <c r="BH352" s="26">
        <v>0</v>
      </c>
      <c r="BI352" s="27">
        <v>0</v>
      </c>
      <c r="BJ352" s="36">
        <v>0</v>
      </c>
      <c r="BK352" s="26">
        <v>0</v>
      </c>
      <c r="BL352" s="26">
        <v>0</v>
      </c>
      <c r="BM352" s="27">
        <v>0</v>
      </c>
      <c r="BN352" s="36">
        <v>0</v>
      </c>
      <c r="BO352" s="26">
        <v>0</v>
      </c>
      <c r="BP352" s="26">
        <v>0</v>
      </c>
      <c r="BQ352" s="27">
        <v>0</v>
      </c>
      <c r="BR352" s="36">
        <v>0</v>
      </c>
      <c r="BS352" s="26">
        <v>0</v>
      </c>
      <c r="BT352" s="26">
        <v>0</v>
      </c>
      <c r="BU352" s="27">
        <v>0</v>
      </c>
      <c r="BV352" s="36">
        <v>0</v>
      </c>
      <c r="BW352" s="26">
        <v>0</v>
      </c>
      <c r="BX352" s="26">
        <v>0</v>
      </c>
      <c r="BY352" s="27">
        <v>0</v>
      </c>
      <c r="BZ352" s="36">
        <v>0</v>
      </c>
      <c r="CA352" s="26">
        <v>0</v>
      </c>
      <c r="CB352" s="26">
        <v>0</v>
      </c>
      <c r="CC352" s="27">
        <v>0</v>
      </c>
      <c r="CD352" s="36">
        <v>0</v>
      </c>
      <c r="CE352" s="26">
        <v>0</v>
      </c>
      <c r="CF352" s="26">
        <v>0</v>
      </c>
      <c r="CG352" s="27">
        <v>0</v>
      </c>
      <c r="CH352" s="36">
        <v>0</v>
      </c>
      <c r="CI352" s="26">
        <v>0</v>
      </c>
      <c r="CJ352" s="26">
        <v>0</v>
      </c>
      <c r="CK352" s="27">
        <v>0</v>
      </c>
      <c r="CL352" s="36">
        <v>0</v>
      </c>
      <c r="CM352" s="26">
        <v>0</v>
      </c>
      <c r="CN352" s="26">
        <v>0</v>
      </c>
      <c r="CO352" s="27">
        <v>0</v>
      </c>
      <c r="CP352" s="36">
        <v>0</v>
      </c>
      <c r="CQ352" s="26">
        <v>0</v>
      </c>
      <c r="CR352" s="26">
        <v>0</v>
      </c>
      <c r="CS352" s="27">
        <v>0</v>
      </c>
      <c r="CT352" s="36">
        <v>0</v>
      </c>
      <c r="CU352" s="26">
        <v>0</v>
      </c>
      <c r="CV352" s="26">
        <v>0</v>
      </c>
      <c r="CW352" s="27">
        <v>0</v>
      </c>
      <c r="CX352" s="36">
        <v>0</v>
      </c>
      <c r="CY352" s="26">
        <v>0</v>
      </c>
      <c r="CZ352" s="26">
        <v>0</v>
      </c>
      <c r="DA352" s="27">
        <v>0</v>
      </c>
      <c r="DB352" s="36">
        <v>0</v>
      </c>
      <c r="DC352" s="26">
        <v>0</v>
      </c>
      <c r="DD352" s="26">
        <v>0</v>
      </c>
      <c r="DE352" s="27">
        <v>0</v>
      </c>
      <c r="DF352" s="36">
        <v>0</v>
      </c>
      <c r="DG352" s="26">
        <v>0</v>
      </c>
      <c r="DH352" s="26">
        <v>0</v>
      </c>
      <c r="DI352" s="27">
        <v>0</v>
      </c>
      <c r="DJ352" s="36">
        <v>0</v>
      </c>
      <c r="DK352" s="26">
        <v>0</v>
      </c>
      <c r="DL352" s="26">
        <v>0</v>
      </c>
      <c r="DM352" s="27">
        <v>0</v>
      </c>
      <c r="DN352" s="36">
        <v>0</v>
      </c>
      <c r="DO352" s="26">
        <v>0</v>
      </c>
      <c r="DP352" s="26">
        <v>0</v>
      </c>
      <c r="DQ352" s="27">
        <v>0</v>
      </c>
      <c r="DR352" s="36">
        <v>0</v>
      </c>
      <c r="DS352" s="26">
        <v>0</v>
      </c>
      <c r="DT352" s="26">
        <v>0</v>
      </c>
      <c r="DU352" s="27">
        <v>0</v>
      </c>
      <c r="DV352" s="36">
        <v>0</v>
      </c>
      <c r="DW352" s="26">
        <v>0</v>
      </c>
      <c r="DX352" s="26">
        <v>0</v>
      </c>
      <c r="DY352" s="27">
        <v>0</v>
      </c>
      <c r="DZ352" s="36">
        <v>0</v>
      </c>
      <c r="EA352" s="26">
        <v>0</v>
      </c>
      <c r="EB352" s="26">
        <v>0</v>
      </c>
      <c r="EC352" s="27">
        <v>0</v>
      </c>
      <c r="ED352" s="36">
        <v>0</v>
      </c>
      <c r="EE352" s="26">
        <v>0</v>
      </c>
      <c r="EF352" s="26">
        <v>0</v>
      </c>
      <c r="EG352" s="27">
        <v>0</v>
      </c>
      <c r="EH352" s="36">
        <v>8</v>
      </c>
      <c r="EI352" s="26">
        <v>8553.0441666666666</v>
      </c>
      <c r="EJ352" s="26">
        <v>8553.0441666666666</v>
      </c>
      <c r="EK352" s="27">
        <v>94083.49</v>
      </c>
      <c r="EL352" s="36" cm="1">
        <f t="array" ref="EL352">+_xlfn.IFS(YEAR($A352)&gt;YEAR(EL$6),0,YEAR(EL$6)=YEAR($A352),13-MONTH($A352),AND(EK352&lt;$L352,YEAR(EL$6)=YEAR($B352)),IF(MONTH($B352)&lt;EK352/$M352,MONTH($B352),EK352/$M352),EK352&lt;$L352,EK352/$M352,YEAR(EL$6)=YEAR($B352),MONTH($B352),AND(YEAR(EL$6)&gt;YEAR($B352),NOT(ISBLANK($B352))),0,YEAR(EL$6)&gt;YEAR($A352),12,EL$6&lt;$A352,0,YEAR(EH$6)=YEAR($B352),0)</f>
        <v>12</v>
      </c>
      <c r="EM352" s="26">
        <f t="shared" si="42"/>
        <v>12829.56625</v>
      </c>
      <c r="EN352" s="26">
        <f t="shared" si="43"/>
        <v>21382.610416666666</v>
      </c>
      <c r="EO352" s="27">
        <f t="shared" si="44"/>
        <v>81253.919999999998</v>
      </c>
      <c r="EP352" s="28">
        <f t="shared" si="45"/>
        <v>76.000000389724789</v>
      </c>
      <c r="EQ352" s="34">
        <f t="shared" si="46"/>
        <v>3207.3915625</v>
      </c>
      <c r="ES352" s="21">
        <f>IFERROR(IF(VLOOKUP(D352,'DIV CHANGE'!A:D,3,FALSE)="", E352, VLOOKUP(D352,'DIV CHANGE'!A:D,3,FALSE)), E352)</f>
        <v>1</v>
      </c>
      <c r="ET352" s="21" t="str">
        <f t="shared" si="47"/>
        <v>SAME</v>
      </c>
      <c r="EU352" s="24">
        <v>45404</v>
      </c>
    </row>
    <row r="353" spans="1:151" ht="12.75">
      <c r="A353" s="29">
        <v>45467</v>
      </c>
      <c r="C353" s="77"/>
      <c r="D353" s="21" t="s">
        <v>711</v>
      </c>
      <c r="E353" s="21">
        <v>1</v>
      </c>
      <c r="F353" s="21" t="s">
        <v>103</v>
      </c>
      <c r="G353" s="21" t="s">
        <v>712</v>
      </c>
      <c r="H353" s="55">
        <v>52965</v>
      </c>
      <c r="I353" s="22">
        <v>5</v>
      </c>
      <c r="J353" s="56">
        <v>10000</v>
      </c>
      <c r="K353" s="56">
        <v>0</v>
      </c>
      <c r="L353" s="25">
        <f t="shared" si="40"/>
        <v>8593</v>
      </c>
      <c r="M353" s="37">
        <f t="shared" si="41"/>
        <v>716.08333333333337</v>
      </c>
      <c r="N353" s="36"/>
      <c r="O353" s="26"/>
      <c r="P353" s="26"/>
      <c r="Q353" s="27"/>
      <c r="R353" s="36"/>
      <c r="S353" s="26"/>
      <c r="T353" s="26"/>
      <c r="U353" s="27"/>
      <c r="V353" s="36"/>
      <c r="W353" s="26"/>
      <c r="X353" s="26"/>
      <c r="Y353" s="27"/>
      <c r="Z353" s="36"/>
      <c r="AA353" s="26"/>
      <c r="AB353" s="26"/>
      <c r="AC353" s="27"/>
      <c r="AD353" s="36"/>
      <c r="AE353" s="26"/>
      <c r="AF353" s="26"/>
      <c r="AG353" s="27"/>
      <c r="AH353" s="36"/>
      <c r="AI353" s="26"/>
      <c r="AJ353" s="26"/>
      <c r="AK353" s="27"/>
      <c r="AL353" s="36"/>
      <c r="AM353" s="26"/>
      <c r="AN353" s="26"/>
      <c r="AO353" s="27"/>
      <c r="AP353" s="36"/>
      <c r="AQ353" s="26"/>
      <c r="AR353" s="26"/>
      <c r="AS353" s="27"/>
      <c r="AT353" s="36"/>
      <c r="AU353" s="26"/>
      <c r="AV353" s="26"/>
      <c r="AW353" s="27"/>
      <c r="AX353" s="36"/>
      <c r="AY353" s="26"/>
      <c r="AZ353" s="26"/>
      <c r="BA353" s="27"/>
      <c r="BB353" s="36"/>
      <c r="BC353" s="26"/>
      <c r="BD353" s="26"/>
      <c r="BE353" s="27"/>
      <c r="BF353" s="36"/>
      <c r="BG353" s="26"/>
      <c r="BH353" s="26"/>
      <c r="BI353" s="27"/>
      <c r="BJ353" s="36"/>
      <c r="BK353" s="26"/>
      <c r="BL353" s="26"/>
      <c r="BM353" s="27"/>
      <c r="BN353" s="36"/>
      <c r="BO353" s="26"/>
      <c r="BP353" s="26"/>
      <c r="BQ353" s="27"/>
      <c r="BR353" s="36"/>
      <c r="BS353" s="26"/>
      <c r="BT353" s="26"/>
      <c r="BU353" s="27"/>
      <c r="BV353" s="36"/>
      <c r="BW353" s="26"/>
      <c r="BX353" s="26"/>
      <c r="BY353" s="27"/>
      <c r="BZ353" s="36"/>
      <c r="CA353" s="26"/>
      <c r="CB353" s="26"/>
      <c r="CC353" s="27"/>
      <c r="CD353" s="36"/>
      <c r="CE353" s="26"/>
      <c r="CF353" s="26"/>
      <c r="CG353" s="27"/>
      <c r="CH353" s="36"/>
      <c r="CI353" s="26"/>
      <c r="CJ353" s="26"/>
      <c r="CK353" s="27"/>
      <c r="CL353" s="36"/>
      <c r="CM353" s="26"/>
      <c r="CN353" s="26"/>
      <c r="CO353" s="27"/>
      <c r="CP353" s="36"/>
      <c r="CQ353" s="26"/>
      <c r="CR353" s="26"/>
      <c r="CS353" s="27"/>
      <c r="CT353" s="36"/>
      <c r="CU353" s="26"/>
      <c r="CV353" s="26"/>
      <c r="CW353" s="27"/>
      <c r="CX353" s="36"/>
      <c r="CY353" s="26"/>
      <c r="CZ353" s="26"/>
      <c r="DA353" s="27"/>
      <c r="DB353" s="36"/>
      <c r="DC353" s="26"/>
      <c r="DD353" s="26"/>
      <c r="DE353" s="27"/>
      <c r="DF353" s="36"/>
      <c r="DG353" s="26"/>
      <c r="DH353" s="26"/>
      <c r="DI353" s="27"/>
      <c r="DJ353" s="36"/>
      <c r="DK353" s="26"/>
      <c r="DL353" s="26"/>
      <c r="DM353" s="27"/>
      <c r="DN353" s="36"/>
      <c r="DO353" s="26"/>
      <c r="DP353" s="26"/>
      <c r="DQ353" s="27"/>
      <c r="DR353" s="36"/>
      <c r="DS353" s="26"/>
      <c r="DT353" s="26"/>
      <c r="DU353" s="27"/>
      <c r="DV353" s="36"/>
      <c r="DW353" s="26"/>
      <c r="DX353" s="26"/>
      <c r="DY353" s="27"/>
      <c r="DZ353" s="36"/>
      <c r="EA353" s="26"/>
      <c r="EB353" s="26"/>
      <c r="EC353" s="27"/>
      <c r="ED353" s="36">
        <v>0</v>
      </c>
      <c r="EE353" s="26">
        <v>0</v>
      </c>
      <c r="EF353" s="26">
        <v>0</v>
      </c>
      <c r="EG353" s="27">
        <v>0</v>
      </c>
      <c r="EH353" s="36">
        <v>6</v>
      </c>
      <c r="EI353" s="26">
        <v>4296.5</v>
      </c>
      <c r="EJ353" s="26">
        <v>4296.5</v>
      </c>
      <c r="EK353" s="27">
        <v>38668.5</v>
      </c>
      <c r="EL353" s="36" cm="1">
        <f t="array" ref="EL353">+_xlfn.IFS(YEAR($A353)&gt;YEAR(EL$6),0,YEAR(EL$6)=YEAR($A353),13-MONTH($A353),AND(EK353&lt;$L353,YEAR(EL$6)=YEAR($B353)),IF(MONTH($B353)&lt;EK353/$M353,MONTH($B353),EK353/$M353),EK353&lt;$L353,EK353/$M353,YEAR(EL$6)=YEAR($B353),MONTH($B353),AND(YEAR(EL$6)&gt;YEAR($B353),NOT(ISBLANK($B353))),0,YEAR(EL$6)&gt;YEAR($A353),12,EL$6&lt;$A353,0,YEAR(EH$6)=YEAR($B353),0)</f>
        <v>12</v>
      </c>
      <c r="EM353" s="26">
        <f t="shared" si="42"/>
        <v>8593</v>
      </c>
      <c r="EN353" s="26">
        <f t="shared" si="43"/>
        <v>12889.5</v>
      </c>
      <c r="EO353" s="27">
        <f t="shared" si="44"/>
        <v>30075.5</v>
      </c>
      <c r="EP353" s="28">
        <f t="shared" si="45"/>
        <v>42</v>
      </c>
      <c r="EQ353" s="34">
        <f t="shared" si="46"/>
        <v>2148.25</v>
      </c>
      <c r="ES353" s="21">
        <f>IFERROR(IF(VLOOKUP(D353,'DIV CHANGE'!A:D,3,FALSE)="", E353, VLOOKUP(D353,'DIV CHANGE'!A:D,3,FALSE)), E353)</f>
        <v>1</v>
      </c>
      <c r="ET353" s="21" t="str">
        <f t="shared" si="47"/>
        <v>SAME</v>
      </c>
      <c r="EU353" s="24">
        <v>45467</v>
      </c>
    </row>
    <row r="354" spans="1:151" ht="12.75">
      <c r="A354" s="29">
        <v>45660</v>
      </c>
      <c r="C354" s="35"/>
      <c r="D354" s="21" t="s">
        <v>713</v>
      </c>
      <c r="E354" s="21">
        <v>1</v>
      </c>
      <c r="F354" s="21" t="s">
        <v>103</v>
      </c>
      <c r="G354" s="21" t="s">
        <v>714</v>
      </c>
      <c r="H354" s="23">
        <v>9630</v>
      </c>
      <c r="I354" s="22">
        <v>5</v>
      </c>
      <c r="J354" s="25">
        <v>0</v>
      </c>
      <c r="K354" s="25">
        <v>0</v>
      </c>
      <c r="L354" s="25">
        <f t="shared" si="40"/>
        <v>1926</v>
      </c>
      <c r="M354" s="37">
        <f t="shared" si="41"/>
        <v>160.5</v>
      </c>
      <c r="N354" s="36"/>
      <c r="O354" s="26"/>
      <c r="P354" s="26"/>
      <c r="Q354" s="27"/>
      <c r="R354" s="36"/>
      <c r="S354" s="26"/>
      <c r="T354" s="26"/>
      <c r="U354" s="27"/>
      <c r="V354" s="36"/>
      <c r="W354" s="26"/>
      <c r="X354" s="26"/>
      <c r="Y354" s="27"/>
      <c r="Z354" s="36"/>
      <c r="AA354" s="26"/>
      <c r="AB354" s="26"/>
      <c r="AC354" s="27"/>
      <c r="AD354" s="36"/>
      <c r="AE354" s="26"/>
      <c r="AF354" s="26"/>
      <c r="AG354" s="27"/>
      <c r="AH354" s="36"/>
      <c r="AI354" s="26"/>
      <c r="AJ354" s="26"/>
      <c r="AK354" s="27"/>
      <c r="AL354" s="36"/>
      <c r="AM354" s="26"/>
      <c r="AN354" s="26"/>
      <c r="AO354" s="27"/>
      <c r="AP354" s="36"/>
      <c r="AQ354" s="26"/>
      <c r="AR354" s="26"/>
      <c r="AS354" s="27"/>
      <c r="AT354" s="36"/>
      <c r="AU354" s="26"/>
      <c r="AV354" s="26"/>
      <c r="AW354" s="27"/>
      <c r="AX354" s="36"/>
      <c r="AY354" s="26"/>
      <c r="AZ354" s="26"/>
      <c r="BA354" s="27"/>
      <c r="BB354" s="36"/>
      <c r="BC354" s="26"/>
      <c r="BD354" s="26"/>
      <c r="BE354" s="27"/>
      <c r="BF354" s="36"/>
      <c r="BG354" s="26"/>
      <c r="BH354" s="26"/>
      <c r="BI354" s="27"/>
      <c r="BJ354" s="36"/>
      <c r="BK354" s="26"/>
      <c r="BL354" s="26"/>
      <c r="BM354" s="27"/>
      <c r="BN354" s="36"/>
      <c r="BO354" s="26"/>
      <c r="BP354" s="26"/>
      <c r="BQ354" s="27"/>
      <c r="BR354" s="36"/>
      <c r="BS354" s="26"/>
      <c r="BT354" s="26"/>
      <c r="BU354" s="27"/>
      <c r="BV354" s="36"/>
      <c r="BW354" s="26"/>
      <c r="BX354" s="26"/>
      <c r="BY354" s="27"/>
      <c r="BZ354" s="36"/>
      <c r="CA354" s="26"/>
      <c r="CB354" s="26"/>
      <c r="CC354" s="27"/>
      <c r="CD354" s="36"/>
      <c r="CE354" s="26"/>
      <c r="CF354" s="26"/>
      <c r="CG354" s="27"/>
      <c r="CH354" s="36"/>
      <c r="CI354" s="26"/>
      <c r="CJ354" s="26"/>
      <c r="CK354" s="27"/>
      <c r="CL354" s="36"/>
      <c r="CM354" s="26"/>
      <c r="CN354" s="26"/>
      <c r="CO354" s="27"/>
      <c r="CP354" s="36"/>
      <c r="CQ354" s="26"/>
      <c r="CR354" s="26"/>
      <c r="CS354" s="27"/>
      <c r="CT354" s="36"/>
      <c r="CU354" s="26"/>
      <c r="CV354" s="26"/>
      <c r="CW354" s="27"/>
      <c r="CX354" s="36"/>
      <c r="CY354" s="26"/>
      <c r="CZ354" s="26"/>
      <c r="DA354" s="27"/>
      <c r="DB354" s="36"/>
      <c r="DC354" s="26"/>
      <c r="DD354" s="26"/>
      <c r="DE354" s="27"/>
      <c r="DF354" s="36"/>
      <c r="DG354" s="26"/>
      <c r="DH354" s="26"/>
      <c r="DI354" s="27"/>
      <c r="DJ354" s="36"/>
      <c r="DK354" s="26"/>
      <c r="DL354" s="26"/>
      <c r="DM354" s="27"/>
      <c r="DN354" s="36"/>
      <c r="DO354" s="26"/>
      <c r="DP354" s="26"/>
      <c r="DQ354" s="27"/>
      <c r="DR354" s="36"/>
      <c r="DS354" s="26"/>
      <c r="DT354" s="26"/>
      <c r="DU354" s="27"/>
      <c r="DV354" s="36"/>
      <c r="DW354" s="26"/>
      <c r="DX354" s="26"/>
      <c r="DY354" s="27"/>
      <c r="DZ354" s="36"/>
      <c r="EA354" s="26"/>
      <c r="EB354" s="26"/>
      <c r="EC354" s="27"/>
      <c r="ED354" s="36"/>
      <c r="EE354" s="26"/>
      <c r="EF354" s="26"/>
      <c r="EG354" s="27"/>
      <c r="EH354" s="36">
        <v>0</v>
      </c>
      <c r="EI354" s="26">
        <v>0</v>
      </c>
      <c r="EJ354" s="26">
        <v>0</v>
      </c>
      <c r="EK354" s="27">
        <v>0</v>
      </c>
      <c r="EL354" s="36" cm="1">
        <f t="array" ref="EL354">+_xlfn.IFS(YEAR($A354)&gt;YEAR(EL$6),0,YEAR(EL$6)=YEAR($A354),13-MONTH($A354),AND(EK354&lt;$L354,YEAR(EL$6)=YEAR($B354)),IF(MONTH($B354)&lt;EK354/$M354,MONTH($B354),EK354/$M354),EK354&lt;$L354,EK354/$M354,YEAR(EL$6)=YEAR($B354),MONTH($B354),AND(YEAR(EL$6)&gt;YEAR($B354),NOT(ISBLANK($B354))),0,YEAR(EL$6)&gt;YEAR($A354),12,EL$6&lt;$A354,0,YEAR(EH$6)=YEAR($B354),0)</f>
        <v>12</v>
      </c>
      <c r="EM354" s="26">
        <f t="shared" si="42"/>
        <v>1926</v>
      </c>
      <c r="EN354" s="26">
        <f t="shared" si="43"/>
        <v>1926</v>
      </c>
      <c r="EO354" s="27">
        <f t="shared" si="44"/>
        <v>7704</v>
      </c>
      <c r="EP354" s="28">
        <f t="shared" si="45"/>
        <v>48</v>
      </c>
      <c r="EQ354" s="34">
        <f t="shared" si="46"/>
        <v>481.5</v>
      </c>
      <c r="ES354" s="21">
        <f>IFERROR(IF(VLOOKUP(D354,'DIV CHANGE'!A:D,3,FALSE)="", E354, VLOOKUP(D354,'DIV CHANGE'!A:D,3,FALSE)), E354)</f>
        <v>1</v>
      </c>
      <c r="ET354" s="21" t="str">
        <f t="shared" si="47"/>
        <v>SAME</v>
      </c>
      <c r="EU354" s="29"/>
    </row>
    <row r="355" spans="1:151" ht="12.75">
      <c r="A355" s="29">
        <v>45660</v>
      </c>
      <c r="C355" s="35"/>
      <c r="D355" s="21" t="s">
        <v>715</v>
      </c>
      <c r="E355" s="21">
        <v>1</v>
      </c>
      <c r="F355" s="21" t="s">
        <v>103</v>
      </c>
      <c r="G355" s="21" t="s">
        <v>716</v>
      </c>
      <c r="H355" s="23">
        <v>3210</v>
      </c>
      <c r="I355" s="22">
        <v>5</v>
      </c>
      <c r="J355" s="25">
        <v>0</v>
      </c>
      <c r="K355" s="25">
        <v>0</v>
      </c>
      <c r="L355" s="25">
        <f t="shared" si="40"/>
        <v>642</v>
      </c>
      <c r="M355" s="37">
        <f t="shared" si="41"/>
        <v>53.5</v>
      </c>
      <c r="N355" s="36"/>
      <c r="O355" s="26"/>
      <c r="P355" s="26"/>
      <c r="Q355" s="27"/>
      <c r="R355" s="36"/>
      <c r="S355" s="26"/>
      <c r="T355" s="26"/>
      <c r="U355" s="27"/>
      <c r="V355" s="36"/>
      <c r="W355" s="26"/>
      <c r="X355" s="26"/>
      <c r="Y355" s="27"/>
      <c r="Z355" s="36"/>
      <c r="AA355" s="26"/>
      <c r="AB355" s="26"/>
      <c r="AC355" s="27"/>
      <c r="AD355" s="36"/>
      <c r="AE355" s="26"/>
      <c r="AF355" s="26"/>
      <c r="AG355" s="27"/>
      <c r="AH355" s="36"/>
      <c r="AI355" s="26"/>
      <c r="AJ355" s="26"/>
      <c r="AK355" s="27"/>
      <c r="AL355" s="36"/>
      <c r="AM355" s="26"/>
      <c r="AN355" s="26"/>
      <c r="AO355" s="27"/>
      <c r="AP355" s="36"/>
      <c r="AQ355" s="26"/>
      <c r="AR355" s="26"/>
      <c r="AS355" s="27"/>
      <c r="AT355" s="36"/>
      <c r="AU355" s="26"/>
      <c r="AV355" s="26"/>
      <c r="AW355" s="27"/>
      <c r="AX355" s="36"/>
      <c r="AY355" s="26"/>
      <c r="AZ355" s="26"/>
      <c r="BA355" s="27"/>
      <c r="BB355" s="36"/>
      <c r="BC355" s="26"/>
      <c r="BD355" s="26"/>
      <c r="BE355" s="27"/>
      <c r="BF355" s="36"/>
      <c r="BG355" s="26"/>
      <c r="BH355" s="26"/>
      <c r="BI355" s="27"/>
      <c r="BJ355" s="36"/>
      <c r="BK355" s="26"/>
      <c r="BL355" s="26"/>
      <c r="BM355" s="27"/>
      <c r="BN355" s="36"/>
      <c r="BO355" s="26"/>
      <c r="BP355" s="26"/>
      <c r="BQ355" s="27"/>
      <c r="BR355" s="36"/>
      <c r="BS355" s="26"/>
      <c r="BT355" s="26"/>
      <c r="BU355" s="27"/>
      <c r="BV355" s="36"/>
      <c r="BW355" s="26"/>
      <c r="BX355" s="26"/>
      <c r="BY355" s="27"/>
      <c r="BZ355" s="36"/>
      <c r="CA355" s="26"/>
      <c r="CB355" s="26"/>
      <c r="CC355" s="27"/>
      <c r="CD355" s="36"/>
      <c r="CE355" s="26"/>
      <c r="CF355" s="26"/>
      <c r="CG355" s="27"/>
      <c r="CH355" s="36"/>
      <c r="CI355" s="26"/>
      <c r="CJ355" s="26"/>
      <c r="CK355" s="27"/>
      <c r="CL355" s="36"/>
      <c r="CM355" s="26"/>
      <c r="CN355" s="26"/>
      <c r="CO355" s="27"/>
      <c r="CP355" s="36"/>
      <c r="CQ355" s="26"/>
      <c r="CR355" s="26"/>
      <c r="CS355" s="27"/>
      <c r="CT355" s="36"/>
      <c r="CU355" s="26"/>
      <c r="CV355" s="26"/>
      <c r="CW355" s="27"/>
      <c r="CX355" s="36"/>
      <c r="CY355" s="26"/>
      <c r="CZ355" s="26"/>
      <c r="DA355" s="27"/>
      <c r="DB355" s="36"/>
      <c r="DC355" s="26"/>
      <c r="DD355" s="26"/>
      <c r="DE355" s="27"/>
      <c r="DF355" s="36"/>
      <c r="DG355" s="26"/>
      <c r="DH355" s="26"/>
      <c r="DI355" s="27"/>
      <c r="DJ355" s="36"/>
      <c r="DK355" s="26"/>
      <c r="DL355" s="26"/>
      <c r="DM355" s="27"/>
      <c r="DN355" s="36"/>
      <c r="DO355" s="26"/>
      <c r="DP355" s="26"/>
      <c r="DQ355" s="27"/>
      <c r="DR355" s="36"/>
      <c r="DS355" s="26"/>
      <c r="DT355" s="26"/>
      <c r="DU355" s="27"/>
      <c r="DV355" s="36"/>
      <c r="DW355" s="26"/>
      <c r="DX355" s="26"/>
      <c r="DY355" s="27"/>
      <c r="DZ355" s="36"/>
      <c r="EA355" s="26"/>
      <c r="EB355" s="26"/>
      <c r="EC355" s="27"/>
      <c r="ED355" s="36"/>
      <c r="EE355" s="26"/>
      <c r="EF355" s="26"/>
      <c r="EG355" s="27"/>
      <c r="EH355" s="36">
        <v>0</v>
      </c>
      <c r="EI355" s="26">
        <v>0</v>
      </c>
      <c r="EJ355" s="26">
        <v>0</v>
      </c>
      <c r="EK355" s="27">
        <v>0</v>
      </c>
      <c r="EL355" s="36" cm="1">
        <f t="array" ref="EL355">+_xlfn.IFS(YEAR($A355)&gt;YEAR(EL$6),0,YEAR(EL$6)=YEAR($A355),13-MONTH($A355),AND(EK355&lt;$L355,YEAR(EL$6)=YEAR($B355)),IF(MONTH($B355)&lt;EK355/$M355,MONTH($B355),EK355/$M355),EK355&lt;$L355,EK355/$M355,YEAR(EL$6)=YEAR($B355),MONTH($B355),AND(YEAR(EL$6)&gt;YEAR($B355),NOT(ISBLANK($B355))),0,YEAR(EL$6)&gt;YEAR($A355),12,EL$6&lt;$A355,0,YEAR(EH$6)=YEAR($B355),0)</f>
        <v>12</v>
      </c>
      <c r="EM355" s="26">
        <f t="shared" si="42"/>
        <v>642</v>
      </c>
      <c r="EN355" s="26">
        <f t="shared" si="43"/>
        <v>642</v>
      </c>
      <c r="EO355" s="27">
        <f t="shared" si="44"/>
        <v>2568</v>
      </c>
      <c r="EP355" s="28">
        <f t="shared" si="45"/>
        <v>48</v>
      </c>
      <c r="EQ355" s="34">
        <f t="shared" si="46"/>
        <v>160.5</v>
      </c>
      <c r="ES355" s="21">
        <f>IFERROR(IF(VLOOKUP(D355,'DIV CHANGE'!A:D,3,FALSE)="", E355, VLOOKUP(D355,'DIV CHANGE'!A:D,3,FALSE)), E355)</f>
        <v>1</v>
      </c>
      <c r="ET355" s="21" t="str">
        <f t="shared" si="47"/>
        <v>SAME</v>
      </c>
      <c r="EU355" s="29"/>
    </row>
    <row r="356" spans="1:151" ht="12.75">
      <c r="A356" s="29">
        <v>45442</v>
      </c>
      <c r="C356" s="77"/>
      <c r="D356" s="21" t="s">
        <v>717</v>
      </c>
      <c r="E356" s="21">
        <v>1</v>
      </c>
      <c r="F356" s="21" t="s">
        <v>100</v>
      </c>
      <c r="G356" s="21" t="s">
        <v>718</v>
      </c>
      <c r="H356" s="55">
        <v>360316.45</v>
      </c>
      <c r="I356" s="22">
        <v>10</v>
      </c>
      <c r="J356" s="56">
        <v>100000</v>
      </c>
      <c r="K356" s="56">
        <v>0</v>
      </c>
      <c r="L356" s="25">
        <f t="shared" si="40"/>
        <v>26031.645</v>
      </c>
      <c r="M356" s="37">
        <f t="shared" si="41"/>
        <v>2169.30375</v>
      </c>
      <c r="N356" s="36"/>
      <c r="O356" s="26"/>
      <c r="P356" s="26"/>
      <c r="Q356" s="27"/>
      <c r="R356" s="36"/>
      <c r="S356" s="26"/>
      <c r="T356" s="26"/>
      <c r="U356" s="27"/>
      <c r="V356" s="36"/>
      <c r="W356" s="26"/>
      <c r="X356" s="26"/>
      <c r="Y356" s="27"/>
      <c r="Z356" s="36"/>
      <c r="AA356" s="26"/>
      <c r="AB356" s="26"/>
      <c r="AC356" s="27"/>
      <c r="AD356" s="36"/>
      <c r="AE356" s="26"/>
      <c r="AF356" s="26"/>
      <c r="AG356" s="27"/>
      <c r="AH356" s="36"/>
      <c r="AI356" s="26"/>
      <c r="AJ356" s="26"/>
      <c r="AK356" s="27"/>
      <c r="AL356" s="36"/>
      <c r="AM356" s="26"/>
      <c r="AN356" s="26"/>
      <c r="AO356" s="27"/>
      <c r="AP356" s="36"/>
      <c r="AQ356" s="26"/>
      <c r="AR356" s="26"/>
      <c r="AS356" s="27"/>
      <c r="AT356" s="36"/>
      <c r="AU356" s="26"/>
      <c r="AV356" s="26"/>
      <c r="AW356" s="27"/>
      <c r="AX356" s="36"/>
      <c r="AY356" s="26"/>
      <c r="AZ356" s="26"/>
      <c r="BA356" s="27"/>
      <c r="BB356" s="36"/>
      <c r="BC356" s="26"/>
      <c r="BD356" s="26"/>
      <c r="BE356" s="27"/>
      <c r="BF356" s="36"/>
      <c r="BG356" s="26"/>
      <c r="BH356" s="26"/>
      <c r="BI356" s="27"/>
      <c r="BJ356" s="36"/>
      <c r="BK356" s="26"/>
      <c r="BL356" s="26"/>
      <c r="BM356" s="27"/>
      <c r="BN356" s="36"/>
      <c r="BO356" s="26"/>
      <c r="BP356" s="26"/>
      <c r="BQ356" s="27"/>
      <c r="BR356" s="36"/>
      <c r="BS356" s="26"/>
      <c r="BT356" s="26"/>
      <c r="BU356" s="27"/>
      <c r="BV356" s="36"/>
      <c r="BW356" s="26"/>
      <c r="BX356" s="26"/>
      <c r="BY356" s="27"/>
      <c r="BZ356" s="36"/>
      <c r="CA356" s="26"/>
      <c r="CB356" s="26"/>
      <c r="CC356" s="27"/>
      <c r="CD356" s="36"/>
      <c r="CE356" s="26"/>
      <c r="CF356" s="26"/>
      <c r="CG356" s="27"/>
      <c r="CH356" s="36"/>
      <c r="CI356" s="26"/>
      <c r="CJ356" s="26"/>
      <c r="CK356" s="27"/>
      <c r="CL356" s="36"/>
      <c r="CM356" s="26"/>
      <c r="CN356" s="26"/>
      <c r="CO356" s="27"/>
      <c r="CP356" s="36"/>
      <c r="CQ356" s="26"/>
      <c r="CR356" s="26"/>
      <c r="CS356" s="27"/>
      <c r="CT356" s="36"/>
      <c r="CU356" s="26"/>
      <c r="CV356" s="26"/>
      <c r="CW356" s="27"/>
      <c r="CX356" s="36"/>
      <c r="CY356" s="26"/>
      <c r="CZ356" s="26"/>
      <c r="DA356" s="27"/>
      <c r="DB356" s="36"/>
      <c r="DC356" s="26"/>
      <c r="DD356" s="26"/>
      <c r="DE356" s="27"/>
      <c r="DF356" s="36"/>
      <c r="DG356" s="26"/>
      <c r="DH356" s="26"/>
      <c r="DI356" s="27"/>
      <c r="DJ356" s="36"/>
      <c r="DK356" s="26"/>
      <c r="DL356" s="26"/>
      <c r="DM356" s="27"/>
      <c r="DN356" s="36"/>
      <c r="DO356" s="26"/>
      <c r="DP356" s="26"/>
      <c r="DQ356" s="27"/>
      <c r="DR356" s="36"/>
      <c r="DS356" s="26"/>
      <c r="DT356" s="26"/>
      <c r="DU356" s="27"/>
      <c r="DV356" s="36"/>
      <c r="DW356" s="26"/>
      <c r="DX356" s="26"/>
      <c r="DY356" s="27"/>
      <c r="DZ356" s="36"/>
      <c r="EA356" s="26"/>
      <c r="EB356" s="26"/>
      <c r="EC356" s="27"/>
      <c r="ED356" s="36">
        <v>0</v>
      </c>
      <c r="EE356" s="26">
        <v>0</v>
      </c>
      <c r="EF356" s="26">
        <v>0</v>
      </c>
      <c r="EG356" s="27">
        <v>0</v>
      </c>
      <c r="EH356" s="36">
        <v>7</v>
      </c>
      <c r="EI356" s="26">
        <v>15185.126250000001</v>
      </c>
      <c r="EJ356" s="26">
        <v>15185.126250000001</v>
      </c>
      <c r="EK356" s="27">
        <v>245131.32</v>
      </c>
      <c r="EL356" s="36" cm="1">
        <f t="array" ref="EL356">+_xlfn.IFS(YEAR($A356)&gt;YEAR(EL$6),0,YEAR(EL$6)=YEAR($A356),13-MONTH($A356),AND(EK356&lt;$L356,YEAR(EL$6)=YEAR($B356)),IF(MONTH($B356)&lt;EK356/$M356,MONTH($B356),EK356/$M356),EK356&lt;$L356,EK356/$M356,YEAR(EL$6)=YEAR($B356),MONTH($B356),AND(YEAR(EL$6)&gt;YEAR($B356),NOT(ISBLANK($B356))),0,YEAR(EL$6)&gt;YEAR($A356),12,EL$6&lt;$A356,0,YEAR(EH$6)=YEAR($B356),0)</f>
        <v>12</v>
      </c>
      <c r="EM356" s="26">
        <f t="shared" si="42"/>
        <v>26031.645</v>
      </c>
      <c r="EN356" s="26">
        <f t="shared" si="43"/>
        <v>41216.771250000005</v>
      </c>
      <c r="EO356" s="27">
        <f t="shared" si="44"/>
        <v>219099.68</v>
      </c>
      <c r="EP356" s="28">
        <f t="shared" si="45"/>
        <v>101.00000057622174</v>
      </c>
      <c r="EQ356" s="34">
        <f t="shared" si="46"/>
        <v>6507.9112500000001</v>
      </c>
      <c r="ES356" s="21">
        <f>IFERROR(IF(VLOOKUP(D356,'DIV CHANGE'!A:D,3,FALSE)="", E356, VLOOKUP(D356,'DIV CHANGE'!A:D,3,FALSE)), E356)</f>
        <v>1</v>
      </c>
      <c r="ET356" s="21" t="str">
        <f t="shared" si="47"/>
        <v>SAME</v>
      </c>
      <c r="EU356" s="24">
        <v>45442</v>
      </c>
    </row>
    <row r="357" spans="1:151" ht="12.75">
      <c r="A357" s="29">
        <v>37322</v>
      </c>
      <c r="B357" s="24"/>
      <c r="C357" s="35">
        <v>26</v>
      </c>
      <c r="D357" s="21" t="s">
        <v>719</v>
      </c>
      <c r="E357" s="21">
        <v>1</v>
      </c>
      <c r="F357" s="21" t="s">
        <v>42</v>
      </c>
      <c r="G357" s="21" t="s">
        <v>720</v>
      </c>
      <c r="H357" s="55">
        <v>1900</v>
      </c>
      <c r="I357" s="22">
        <v>10</v>
      </c>
      <c r="J357" s="25">
        <v>1300</v>
      </c>
      <c r="K357" s="25">
        <v>0</v>
      </c>
      <c r="L357" s="25">
        <f t="shared" si="40"/>
        <v>60</v>
      </c>
      <c r="M357" s="37">
        <f t="shared" si="41"/>
        <v>5</v>
      </c>
      <c r="N357" s="36">
        <v>0</v>
      </c>
      <c r="O357" s="26">
        <v>0</v>
      </c>
      <c r="P357" s="26">
        <v>0</v>
      </c>
      <c r="Q357" s="27">
        <v>0</v>
      </c>
      <c r="R357" s="36">
        <v>0</v>
      </c>
      <c r="S357" s="26">
        <v>0</v>
      </c>
      <c r="T357" s="26">
        <v>0</v>
      </c>
      <c r="U357" s="27">
        <v>0</v>
      </c>
      <c r="V357" s="36">
        <v>0</v>
      </c>
      <c r="W357" s="26">
        <v>0</v>
      </c>
      <c r="X357" s="26">
        <v>0</v>
      </c>
      <c r="Y357" s="27">
        <v>0</v>
      </c>
      <c r="Z357" s="36">
        <v>0</v>
      </c>
      <c r="AA357" s="26">
        <v>0</v>
      </c>
      <c r="AB357" s="26">
        <v>0</v>
      </c>
      <c r="AC357" s="27">
        <v>0</v>
      </c>
      <c r="AD357" s="36">
        <v>0</v>
      </c>
      <c r="AE357" s="26">
        <v>0</v>
      </c>
      <c r="AF357" s="26">
        <v>0</v>
      </c>
      <c r="AG357" s="27">
        <v>0</v>
      </c>
      <c r="AH357" s="36">
        <v>0</v>
      </c>
      <c r="AI357" s="26">
        <v>0</v>
      </c>
      <c r="AJ357" s="26">
        <v>0</v>
      </c>
      <c r="AK357" s="27">
        <v>0</v>
      </c>
      <c r="AL357" s="36">
        <v>0</v>
      </c>
      <c r="AM357" s="26">
        <v>0</v>
      </c>
      <c r="AN357" s="26">
        <v>0</v>
      </c>
      <c r="AO357" s="27">
        <v>0</v>
      </c>
      <c r="AP357" s="36">
        <v>0</v>
      </c>
      <c r="AQ357" s="26">
        <v>0</v>
      </c>
      <c r="AR357" s="26">
        <v>0</v>
      </c>
      <c r="AS357" s="27">
        <v>0</v>
      </c>
      <c r="AT357" s="36">
        <v>0</v>
      </c>
      <c r="AU357" s="26">
        <v>0</v>
      </c>
      <c r="AV357" s="26">
        <v>0</v>
      </c>
      <c r="AW357" s="27">
        <v>0</v>
      </c>
      <c r="AX357" s="36">
        <v>10</v>
      </c>
      <c r="AY357" s="26">
        <v>50</v>
      </c>
      <c r="AZ357" s="26">
        <v>50</v>
      </c>
      <c r="BA357" s="27">
        <v>550</v>
      </c>
      <c r="BB357" s="36">
        <v>12</v>
      </c>
      <c r="BC357" s="26">
        <v>60</v>
      </c>
      <c r="BD357" s="26">
        <v>110</v>
      </c>
      <c r="BE357" s="27">
        <v>490</v>
      </c>
      <c r="BF357" s="36">
        <v>12</v>
      </c>
      <c r="BG357" s="26">
        <v>60</v>
      </c>
      <c r="BH357" s="26">
        <v>170</v>
      </c>
      <c r="BI357" s="27">
        <v>430</v>
      </c>
      <c r="BJ357" s="36">
        <v>12</v>
      </c>
      <c r="BK357" s="26">
        <v>60</v>
      </c>
      <c r="BL357" s="26">
        <v>230</v>
      </c>
      <c r="BM357" s="27">
        <v>370</v>
      </c>
      <c r="BN357" s="36">
        <v>12</v>
      </c>
      <c r="BO357" s="26">
        <v>60</v>
      </c>
      <c r="BP357" s="26">
        <v>290</v>
      </c>
      <c r="BQ357" s="27">
        <v>310</v>
      </c>
      <c r="BR357" s="36">
        <v>12</v>
      </c>
      <c r="BS357" s="26">
        <v>60</v>
      </c>
      <c r="BT357" s="26">
        <v>350</v>
      </c>
      <c r="BU357" s="27">
        <v>250</v>
      </c>
      <c r="BV357" s="36">
        <v>12</v>
      </c>
      <c r="BW357" s="26">
        <v>60</v>
      </c>
      <c r="BX357" s="26">
        <v>410</v>
      </c>
      <c r="BY357" s="27">
        <v>190</v>
      </c>
      <c r="BZ357" s="36">
        <v>12</v>
      </c>
      <c r="CA357" s="26">
        <v>60</v>
      </c>
      <c r="CB357" s="26">
        <v>470</v>
      </c>
      <c r="CC357" s="27">
        <v>130</v>
      </c>
      <c r="CD357" s="36">
        <v>12</v>
      </c>
      <c r="CE357" s="26">
        <v>60</v>
      </c>
      <c r="CF357" s="26">
        <v>530</v>
      </c>
      <c r="CG357" s="27">
        <v>70</v>
      </c>
      <c r="CH357" s="36">
        <v>12</v>
      </c>
      <c r="CI357" s="26">
        <v>60</v>
      </c>
      <c r="CJ357" s="26">
        <v>590</v>
      </c>
      <c r="CK357" s="27">
        <v>10</v>
      </c>
      <c r="CL357" s="36">
        <v>2</v>
      </c>
      <c r="CM357" s="26">
        <v>10</v>
      </c>
      <c r="CN357" s="26">
        <v>600</v>
      </c>
      <c r="CO357" s="27">
        <v>0</v>
      </c>
      <c r="CP357" s="36">
        <v>0</v>
      </c>
      <c r="CQ357" s="26">
        <v>0</v>
      </c>
      <c r="CR357" s="26">
        <v>600</v>
      </c>
      <c r="CS357" s="27">
        <v>0</v>
      </c>
      <c r="CT357" s="36">
        <v>0</v>
      </c>
      <c r="CU357" s="26">
        <v>0</v>
      </c>
      <c r="CV357" s="26">
        <v>600</v>
      </c>
      <c r="CW357" s="27">
        <v>0</v>
      </c>
      <c r="CX357" s="36">
        <v>0</v>
      </c>
      <c r="CY357" s="26">
        <v>0</v>
      </c>
      <c r="CZ357" s="26">
        <v>600</v>
      </c>
      <c r="DA357" s="27">
        <v>0</v>
      </c>
      <c r="DB357" s="36">
        <v>0</v>
      </c>
      <c r="DC357" s="26">
        <v>0</v>
      </c>
      <c r="DD357" s="26">
        <v>600</v>
      </c>
      <c r="DE357" s="27">
        <v>0</v>
      </c>
      <c r="DF357" s="36">
        <v>0</v>
      </c>
      <c r="DG357" s="26">
        <v>0</v>
      </c>
      <c r="DH357" s="26">
        <v>600</v>
      </c>
      <c r="DI357" s="27">
        <v>0</v>
      </c>
      <c r="DJ357" s="36">
        <v>0</v>
      </c>
      <c r="DK357" s="26">
        <v>0</v>
      </c>
      <c r="DL357" s="26">
        <v>600</v>
      </c>
      <c r="DM357" s="27">
        <v>0</v>
      </c>
      <c r="DN357" s="36">
        <v>0</v>
      </c>
      <c r="DO357" s="26">
        <v>0</v>
      </c>
      <c r="DP357" s="26">
        <v>600</v>
      </c>
      <c r="DQ357" s="27">
        <v>0</v>
      </c>
      <c r="DR357" s="36">
        <v>0</v>
      </c>
      <c r="DS357" s="26">
        <v>0</v>
      </c>
      <c r="DT357" s="26">
        <v>600</v>
      </c>
      <c r="DU357" s="27">
        <v>0</v>
      </c>
      <c r="DV357" s="36">
        <v>0</v>
      </c>
      <c r="DW357" s="26">
        <v>0</v>
      </c>
      <c r="DX357" s="26">
        <v>600</v>
      </c>
      <c r="DY357" s="27">
        <v>0</v>
      </c>
      <c r="DZ357" s="36">
        <v>0</v>
      </c>
      <c r="EA357" s="26">
        <v>0</v>
      </c>
      <c r="EB357" s="26">
        <v>600</v>
      </c>
      <c r="EC357" s="27">
        <v>0</v>
      </c>
      <c r="ED357" s="36">
        <v>0</v>
      </c>
      <c r="EE357" s="26">
        <v>0</v>
      </c>
      <c r="EF357" s="26">
        <v>600</v>
      </c>
      <c r="EG357" s="27">
        <v>0</v>
      </c>
      <c r="EH357" s="36">
        <v>0</v>
      </c>
      <c r="EI357" s="26">
        <v>0</v>
      </c>
      <c r="EJ357" s="26">
        <v>600</v>
      </c>
      <c r="EK357" s="27">
        <v>0</v>
      </c>
      <c r="EL357" s="36" cm="1">
        <f t="array" ref="EL357">+_xlfn.IFS(YEAR($A357)&gt;YEAR(EL$6),0,YEAR(EL$6)=YEAR($A357),13-MONTH($A357),AND(EK357&lt;$L357,YEAR(EL$6)=YEAR($B357)),IF(MONTH($B357)&lt;EK357/$M357,MONTH($B357),EK357/$M357),EK357&lt;$L357,EK357/$M357,YEAR(EL$6)=YEAR($B357),MONTH($B357),AND(YEAR(EL$6)&gt;YEAR($B357),NOT(ISBLANK($B357))),0,YEAR(EL$6)&gt;YEAR($A357),12,EL$6&lt;$A357,0,YEAR(EH$6)=YEAR($B357),0)</f>
        <v>0</v>
      </c>
      <c r="EM357" s="26">
        <f t="shared" si="42"/>
        <v>0</v>
      </c>
      <c r="EN357" s="26">
        <f t="shared" si="43"/>
        <v>600</v>
      </c>
      <c r="EO357" s="27">
        <f t="shared" si="44"/>
        <v>0</v>
      </c>
      <c r="EP357" s="28">
        <f t="shared" si="45"/>
        <v>0</v>
      </c>
      <c r="EQ357" s="34">
        <f t="shared" si="46"/>
        <v>0</v>
      </c>
      <c r="ES357" s="21">
        <f>IFERROR(IF(VLOOKUP(D357,'DIV CHANGE'!A:D,3,FALSE)="", E357, VLOOKUP(D357,'DIV CHANGE'!A:D,3,FALSE)), E357)</f>
        <v>1</v>
      </c>
      <c r="ET357" s="21" t="str">
        <f t="shared" si="47"/>
        <v>SAME</v>
      </c>
      <c r="EU357" s="24">
        <v>37322</v>
      </c>
    </row>
    <row r="358" spans="1:151" ht="12.75">
      <c r="A358" s="29">
        <v>40008</v>
      </c>
      <c r="B358" s="24"/>
      <c r="C358" s="35">
        <v>71</v>
      </c>
      <c r="D358" s="21" t="s">
        <v>721</v>
      </c>
      <c r="E358" s="21">
        <v>1</v>
      </c>
      <c r="F358" s="21" t="s">
        <v>42</v>
      </c>
      <c r="G358" s="21" t="s">
        <v>722</v>
      </c>
      <c r="H358" s="55">
        <v>4500</v>
      </c>
      <c r="I358" s="22">
        <v>10</v>
      </c>
      <c r="J358" s="25">
        <v>0</v>
      </c>
      <c r="K358" s="25">
        <v>0</v>
      </c>
      <c r="L358" s="25">
        <f t="shared" si="40"/>
        <v>450</v>
      </c>
      <c r="M358" s="37">
        <f t="shared" si="41"/>
        <v>37.5</v>
      </c>
      <c r="N358" s="36">
        <v>0</v>
      </c>
      <c r="O358" s="26">
        <v>0</v>
      </c>
      <c r="P358" s="26">
        <v>0</v>
      </c>
      <c r="Q358" s="27">
        <v>0</v>
      </c>
      <c r="R358" s="36">
        <v>0</v>
      </c>
      <c r="S358" s="26">
        <v>0</v>
      </c>
      <c r="T358" s="26">
        <v>0</v>
      </c>
      <c r="U358" s="27">
        <v>0</v>
      </c>
      <c r="V358" s="36">
        <v>0</v>
      </c>
      <c r="W358" s="26">
        <v>0</v>
      </c>
      <c r="X358" s="26">
        <v>0</v>
      </c>
      <c r="Y358" s="27">
        <v>0</v>
      </c>
      <c r="Z358" s="36">
        <v>0</v>
      </c>
      <c r="AA358" s="26">
        <v>0</v>
      </c>
      <c r="AB358" s="26">
        <v>0</v>
      </c>
      <c r="AC358" s="27">
        <v>0</v>
      </c>
      <c r="AD358" s="36">
        <v>0</v>
      </c>
      <c r="AE358" s="26">
        <v>0</v>
      </c>
      <c r="AF358" s="26">
        <v>0</v>
      </c>
      <c r="AG358" s="27">
        <v>0</v>
      </c>
      <c r="AH358" s="36">
        <v>0</v>
      </c>
      <c r="AI358" s="26">
        <v>0</v>
      </c>
      <c r="AJ358" s="26">
        <v>0</v>
      </c>
      <c r="AK358" s="27">
        <v>0</v>
      </c>
      <c r="AL358" s="36">
        <v>0</v>
      </c>
      <c r="AM358" s="26">
        <v>0</v>
      </c>
      <c r="AN358" s="26">
        <v>0</v>
      </c>
      <c r="AO358" s="27">
        <v>0</v>
      </c>
      <c r="AP358" s="36">
        <v>0</v>
      </c>
      <c r="AQ358" s="26">
        <v>0</v>
      </c>
      <c r="AR358" s="26">
        <v>0</v>
      </c>
      <c r="AS358" s="27">
        <v>0</v>
      </c>
      <c r="AT358" s="36">
        <v>0</v>
      </c>
      <c r="AU358" s="26">
        <v>0</v>
      </c>
      <c r="AV358" s="26">
        <v>0</v>
      </c>
      <c r="AW358" s="27">
        <v>0</v>
      </c>
      <c r="AX358" s="36">
        <v>0</v>
      </c>
      <c r="AY358" s="26">
        <v>0</v>
      </c>
      <c r="AZ358" s="26">
        <v>0</v>
      </c>
      <c r="BA358" s="27">
        <v>0</v>
      </c>
      <c r="BB358" s="36">
        <v>0</v>
      </c>
      <c r="BC358" s="26">
        <v>0</v>
      </c>
      <c r="BD358" s="26">
        <v>0</v>
      </c>
      <c r="BE358" s="27">
        <v>0</v>
      </c>
      <c r="BF358" s="36">
        <v>0</v>
      </c>
      <c r="BG358" s="26">
        <v>0</v>
      </c>
      <c r="BH358" s="26">
        <v>0</v>
      </c>
      <c r="BI358" s="27">
        <v>0</v>
      </c>
      <c r="BJ358" s="36">
        <v>0</v>
      </c>
      <c r="BK358" s="26">
        <v>0</v>
      </c>
      <c r="BL358" s="26">
        <v>0</v>
      </c>
      <c r="BM358" s="27">
        <v>0</v>
      </c>
      <c r="BN358" s="36">
        <v>0</v>
      </c>
      <c r="BO358" s="26">
        <v>0</v>
      </c>
      <c r="BP358" s="26">
        <v>0</v>
      </c>
      <c r="BQ358" s="27">
        <v>0</v>
      </c>
      <c r="BR358" s="36">
        <v>0</v>
      </c>
      <c r="BS358" s="26">
        <v>0</v>
      </c>
      <c r="BT358" s="26">
        <v>0</v>
      </c>
      <c r="BU358" s="27">
        <v>0</v>
      </c>
      <c r="BV358" s="36">
        <v>0</v>
      </c>
      <c r="BW358" s="26">
        <v>0</v>
      </c>
      <c r="BX358" s="26">
        <v>0</v>
      </c>
      <c r="BY358" s="27">
        <v>0</v>
      </c>
      <c r="BZ358" s="36">
        <v>6</v>
      </c>
      <c r="CA358" s="26">
        <v>225</v>
      </c>
      <c r="CB358" s="26">
        <v>225</v>
      </c>
      <c r="CC358" s="27">
        <v>4275</v>
      </c>
      <c r="CD358" s="36">
        <v>12</v>
      </c>
      <c r="CE358" s="26">
        <v>450</v>
      </c>
      <c r="CF358" s="26">
        <v>675</v>
      </c>
      <c r="CG358" s="27">
        <v>3825</v>
      </c>
      <c r="CH358" s="36">
        <v>12</v>
      </c>
      <c r="CI358" s="26">
        <v>450</v>
      </c>
      <c r="CJ358" s="26">
        <v>1125</v>
      </c>
      <c r="CK358" s="27">
        <v>3375</v>
      </c>
      <c r="CL358" s="36">
        <v>12</v>
      </c>
      <c r="CM358" s="26">
        <v>450</v>
      </c>
      <c r="CN358" s="26">
        <v>1575</v>
      </c>
      <c r="CO358" s="27">
        <v>2925</v>
      </c>
      <c r="CP358" s="36">
        <v>12</v>
      </c>
      <c r="CQ358" s="26">
        <v>450</v>
      </c>
      <c r="CR358" s="26">
        <v>2025</v>
      </c>
      <c r="CS358" s="27">
        <v>2475</v>
      </c>
      <c r="CT358" s="36">
        <v>12</v>
      </c>
      <c r="CU358" s="26">
        <v>450</v>
      </c>
      <c r="CV358" s="26">
        <v>2475</v>
      </c>
      <c r="CW358" s="27">
        <v>2025</v>
      </c>
      <c r="CX358" s="36">
        <v>12</v>
      </c>
      <c r="CY358" s="26">
        <v>450</v>
      </c>
      <c r="CZ358" s="26">
        <v>2925</v>
      </c>
      <c r="DA358" s="27">
        <v>1575</v>
      </c>
      <c r="DB358" s="36">
        <v>12</v>
      </c>
      <c r="DC358" s="26">
        <v>450</v>
      </c>
      <c r="DD358" s="26">
        <v>3375</v>
      </c>
      <c r="DE358" s="27">
        <v>1125</v>
      </c>
      <c r="DF358" s="36">
        <v>12</v>
      </c>
      <c r="DG358" s="26">
        <v>450</v>
      </c>
      <c r="DH358" s="26">
        <v>3825</v>
      </c>
      <c r="DI358" s="27">
        <v>675</v>
      </c>
      <c r="DJ358" s="36">
        <v>12</v>
      </c>
      <c r="DK358" s="26">
        <v>450</v>
      </c>
      <c r="DL358" s="26">
        <v>4275</v>
      </c>
      <c r="DM358" s="27">
        <v>225</v>
      </c>
      <c r="DN358" s="36">
        <v>6</v>
      </c>
      <c r="DO358" s="26">
        <v>225</v>
      </c>
      <c r="DP358" s="26">
        <v>4500</v>
      </c>
      <c r="DQ358" s="27">
        <v>0</v>
      </c>
      <c r="DR358" s="36">
        <v>0</v>
      </c>
      <c r="DS358" s="26">
        <v>0</v>
      </c>
      <c r="DT358" s="26">
        <v>4500</v>
      </c>
      <c r="DU358" s="27">
        <v>0</v>
      </c>
      <c r="DV358" s="36">
        <v>0</v>
      </c>
      <c r="DW358" s="26">
        <v>0</v>
      </c>
      <c r="DX358" s="26">
        <v>4500</v>
      </c>
      <c r="DY358" s="27">
        <v>0</v>
      </c>
      <c r="DZ358" s="36">
        <v>0</v>
      </c>
      <c r="EA358" s="26">
        <v>0</v>
      </c>
      <c r="EB358" s="26">
        <v>4500</v>
      </c>
      <c r="EC358" s="27">
        <v>0</v>
      </c>
      <c r="ED358" s="36">
        <v>0</v>
      </c>
      <c r="EE358" s="26">
        <v>0</v>
      </c>
      <c r="EF358" s="26">
        <v>4500</v>
      </c>
      <c r="EG358" s="27">
        <v>0</v>
      </c>
      <c r="EH358" s="36">
        <v>0</v>
      </c>
      <c r="EI358" s="26">
        <v>0</v>
      </c>
      <c r="EJ358" s="26">
        <v>4500</v>
      </c>
      <c r="EK358" s="27">
        <v>0</v>
      </c>
      <c r="EL358" s="36" cm="1">
        <f t="array" ref="EL358">+_xlfn.IFS(YEAR($A358)&gt;YEAR(EL$6),0,YEAR(EL$6)=YEAR($A358),13-MONTH($A358),AND(EK358&lt;$L358,YEAR(EL$6)=YEAR($B358)),IF(MONTH($B358)&lt;EK358/$M358,MONTH($B358),EK358/$M358),EK358&lt;$L358,EK358/$M358,YEAR(EL$6)=YEAR($B358),MONTH($B358),AND(YEAR(EL$6)&gt;YEAR($B358),NOT(ISBLANK($B358))),0,YEAR(EL$6)&gt;YEAR($A358),12,EL$6&lt;$A358,0,YEAR(EH$6)=YEAR($B358),0)</f>
        <v>0</v>
      </c>
      <c r="EM358" s="26">
        <f t="shared" si="42"/>
        <v>0</v>
      </c>
      <c r="EN358" s="26">
        <f t="shared" si="43"/>
        <v>4500</v>
      </c>
      <c r="EO358" s="27">
        <f t="shared" si="44"/>
        <v>0</v>
      </c>
      <c r="EP358" s="28">
        <f t="shared" si="45"/>
        <v>0</v>
      </c>
      <c r="EQ358" s="34">
        <f t="shared" si="46"/>
        <v>0</v>
      </c>
      <c r="ES358" s="21">
        <f>IFERROR(IF(VLOOKUP(D358,'DIV CHANGE'!A:D,3,FALSE)="", E358, VLOOKUP(D358,'DIV CHANGE'!A:D,3,FALSE)), E358)</f>
        <v>1</v>
      </c>
      <c r="ET358" s="21" t="str">
        <f t="shared" si="47"/>
        <v>SAME</v>
      </c>
      <c r="EU358" s="24">
        <v>40008</v>
      </c>
    </row>
    <row r="359" spans="1:151" ht="12.75">
      <c r="A359" s="29">
        <v>40242</v>
      </c>
      <c r="B359" s="24"/>
      <c r="C359" s="35">
        <v>76</v>
      </c>
      <c r="D359" s="21" t="s">
        <v>723</v>
      </c>
      <c r="E359" s="21">
        <v>1</v>
      </c>
      <c r="F359" s="21" t="s">
        <v>42</v>
      </c>
      <c r="G359" s="21" t="s">
        <v>724</v>
      </c>
      <c r="H359" s="55">
        <v>3132</v>
      </c>
      <c r="I359" s="22">
        <v>10</v>
      </c>
      <c r="J359" s="25">
        <v>1000</v>
      </c>
      <c r="K359" s="25">
        <v>0</v>
      </c>
      <c r="L359" s="25">
        <f t="shared" si="40"/>
        <v>213.2</v>
      </c>
      <c r="M359" s="37">
        <f t="shared" si="41"/>
        <v>17.766666666666666</v>
      </c>
      <c r="N359" s="36">
        <v>0</v>
      </c>
      <c r="O359" s="26">
        <v>0</v>
      </c>
      <c r="P359" s="26">
        <v>0</v>
      </c>
      <c r="Q359" s="27">
        <v>0</v>
      </c>
      <c r="R359" s="36">
        <v>0</v>
      </c>
      <c r="S359" s="26">
        <v>0</v>
      </c>
      <c r="T359" s="26">
        <v>0</v>
      </c>
      <c r="U359" s="27">
        <v>0</v>
      </c>
      <c r="V359" s="36">
        <v>0</v>
      </c>
      <c r="W359" s="26">
        <v>0</v>
      </c>
      <c r="X359" s="26">
        <v>0</v>
      </c>
      <c r="Y359" s="27">
        <v>0</v>
      </c>
      <c r="Z359" s="36">
        <v>0</v>
      </c>
      <c r="AA359" s="26">
        <v>0</v>
      </c>
      <c r="AB359" s="26">
        <v>0</v>
      </c>
      <c r="AC359" s="27">
        <v>0</v>
      </c>
      <c r="AD359" s="36">
        <v>0</v>
      </c>
      <c r="AE359" s="26">
        <v>0</v>
      </c>
      <c r="AF359" s="26">
        <v>0</v>
      </c>
      <c r="AG359" s="27">
        <v>0</v>
      </c>
      <c r="AH359" s="36">
        <v>0</v>
      </c>
      <c r="AI359" s="26">
        <v>0</v>
      </c>
      <c r="AJ359" s="26">
        <v>0</v>
      </c>
      <c r="AK359" s="27">
        <v>0</v>
      </c>
      <c r="AL359" s="36">
        <v>0</v>
      </c>
      <c r="AM359" s="26">
        <v>0</v>
      </c>
      <c r="AN359" s="26">
        <v>0</v>
      </c>
      <c r="AO359" s="27">
        <v>0</v>
      </c>
      <c r="AP359" s="36">
        <v>0</v>
      </c>
      <c r="AQ359" s="26">
        <v>0</v>
      </c>
      <c r="AR359" s="26">
        <v>0</v>
      </c>
      <c r="AS359" s="27">
        <v>0</v>
      </c>
      <c r="AT359" s="36">
        <v>0</v>
      </c>
      <c r="AU359" s="26">
        <v>0</v>
      </c>
      <c r="AV359" s="26">
        <v>0</v>
      </c>
      <c r="AW359" s="27">
        <v>0</v>
      </c>
      <c r="AX359" s="36">
        <v>0</v>
      </c>
      <c r="AY359" s="26">
        <v>0</v>
      </c>
      <c r="AZ359" s="26">
        <v>0</v>
      </c>
      <c r="BA359" s="27">
        <v>0</v>
      </c>
      <c r="BB359" s="36">
        <v>0</v>
      </c>
      <c r="BC359" s="26">
        <v>0</v>
      </c>
      <c r="BD359" s="26">
        <v>0</v>
      </c>
      <c r="BE359" s="27">
        <v>0</v>
      </c>
      <c r="BF359" s="36">
        <v>0</v>
      </c>
      <c r="BG359" s="26">
        <v>0</v>
      </c>
      <c r="BH359" s="26">
        <v>0</v>
      </c>
      <c r="BI359" s="27">
        <v>0</v>
      </c>
      <c r="BJ359" s="36">
        <v>0</v>
      </c>
      <c r="BK359" s="26">
        <v>0</v>
      </c>
      <c r="BL359" s="26">
        <v>0</v>
      </c>
      <c r="BM359" s="27">
        <v>0</v>
      </c>
      <c r="BN359" s="36">
        <v>0</v>
      </c>
      <c r="BO359" s="26">
        <v>0</v>
      </c>
      <c r="BP359" s="26">
        <v>0</v>
      </c>
      <c r="BQ359" s="27">
        <v>0</v>
      </c>
      <c r="BR359" s="36">
        <v>0</v>
      </c>
      <c r="BS359" s="26">
        <v>0</v>
      </c>
      <c r="BT359" s="26">
        <v>0</v>
      </c>
      <c r="BU359" s="27">
        <v>0</v>
      </c>
      <c r="BV359" s="36">
        <v>0</v>
      </c>
      <c r="BW359" s="26">
        <v>0</v>
      </c>
      <c r="BX359" s="26">
        <v>0</v>
      </c>
      <c r="BY359" s="27">
        <v>0</v>
      </c>
      <c r="BZ359" s="36">
        <v>0</v>
      </c>
      <c r="CA359" s="26">
        <v>0</v>
      </c>
      <c r="CB359" s="26">
        <v>0</v>
      </c>
      <c r="CC359" s="27">
        <v>0</v>
      </c>
      <c r="CD359" s="36">
        <v>10</v>
      </c>
      <c r="CE359" s="26">
        <v>177.66666666666666</v>
      </c>
      <c r="CF359" s="26">
        <v>177.66666666666666</v>
      </c>
      <c r="CG359" s="27">
        <v>1954.3333333333333</v>
      </c>
      <c r="CH359" s="36">
        <v>12</v>
      </c>
      <c r="CI359" s="26">
        <v>213.2</v>
      </c>
      <c r="CJ359" s="26">
        <v>390.86666666666667</v>
      </c>
      <c r="CK359" s="27">
        <v>1741.1333333333332</v>
      </c>
      <c r="CL359" s="36">
        <v>12</v>
      </c>
      <c r="CM359" s="26">
        <v>213.2</v>
      </c>
      <c r="CN359" s="26">
        <v>604.06666666666661</v>
      </c>
      <c r="CO359" s="27">
        <v>1527.9333333333334</v>
      </c>
      <c r="CP359" s="36">
        <v>12</v>
      </c>
      <c r="CQ359" s="26">
        <v>213.2</v>
      </c>
      <c r="CR359" s="26">
        <v>817.26666666666665</v>
      </c>
      <c r="CS359" s="27">
        <v>1314.7333333333333</v>
      </c>
      <c r="CT359" s="36">
        <v>12</v>
      </c>
      <c r="CU359" s="26">
        <v>213.2</v>
      </c>
      <c r="CV359" s="26">
        <v>1030.4666666666667</v>
      </c>
      <c r="CW359" s="27">
        <v>1101.5333333333333</v>
      </c>
      <c r="CX359" s="36">
        <v>12</v>
      </c>
      <c r="CY359" s="26">
        <v>213.2</v>
      </c>
      <c r="CZ359" s="26">
        <v>1243.6666666666667</v>
      </c>
      <c r="DA359" s="27">
        <v>888.33333333333326</v>
      </c>
      <c r="DB359" s="36">
        <v>12</v>
      </c>
      <c r="DC359" s="26">
        <v>213.2</v>
      </c>
      <c r="DD359" s="26">
        <v>1456.8666666666668</v>
      </c>
      <c r="DE359" s="27">
        <v>675.13333333333321</v>
      </c>
      <c r="DF359" s="36">
        <v>12</v>
      </c>
      <c r="DG359" s="26">
        <v>213.2</v>
      </c>
      <c r="DH359" s="26">
        <v>1670.0666666666668</v>
      </c>
      <c r="DI359" s="27">
        <v>461.93333333333317</v>
      </c>
      <c r="DJ359" s="36">
        <v>12</v>
      </c>
      <c r="DK359" s="26">
        <v>213.2</v>
      </c>
      <c r="DL359" s="26">
        <v>1883.2666666666669</v>
      </c>
      <c r="DM359" s="27">
        <v>248.73333333333312</v>
      </c>
      <c r="DN359" s="36">
        <v>12</v>
      </c>
      <c r="DO359" s="26">
        <v>213.2</v>
      </c>
      <c r="DP359" s="26">
        <v>2096.4666666666667</v>
      </c>
      <c r="DQ359" s="27">
        <v>35.533333333333303</v>
      </c>
      <c r="DR359" s="36">
        <v>1.9999999999999984</v>
      </c>
      <c r="DS359" s="26">
        <v>35.533333333333303</v>
      </c>
      <c r="DT359" s="26">
        <v>2132</v>
      </c>
      <c r="DU359" s="27">
        <v>0</v>
      </c>
      <c r="DV359" s="36">
        <v>0</v>
      </c>
      <c r="DW359" s="26">
        <v>0</v>
      </c>
      <c r="DX359" s="26">
        <v>2132</v>
      </c>
      <c r="DY359" s="27">
        <v>0</v>
      </c>
      <c r="DZ359" s="36">
        <v>0</v>
      </c>
      <c r="EA359" s="26">
        <v>0</v>
      </c>
      <c r="EB359" s="26">
        <v>2132</v>
      </c>
      <c r="EC359" s="27">
        <v>0</v>
      </c>
      <c r="ED359" s="36">
        <v>0</v>
      </c>
      <c r="EE359" s="26">
        <v>0</v>
      </c>
      <c r="EF359" s="26">
        <v>2132</v>
      </c>
      <c r="EG359" s="27">
        <v>0</v>
      </c>
      <c r="EH359" s="36">
        <v>0</v>
      </c>
      <c r="EI359" s="26">
        <v>0</v>
      </c>
      <c r="EJ359" s="26">
        <v>2132</v>
      </c>
      <c r="EK359" s="27">
        <v>0</v>
      </c>
      <c r="EL359" s="36" cm="1">
        <f t="array" ref="EL359">+_xlfn.IFS(YEAR($A359)&gt;YEAR(EL$6),0,YEAR(EL$6)=YEAR($A359),13-MONTH($A359),AND(EK359&lt;$L359,YEAR(EL$6)=YEAR($B359)),IF(MONTH($B359)&lt;EK359/$M359,MONTH($B359),EK359/$M359),EK359&lt;$L359,EK359/$M359,YEAR(EL$6)=YEAR($B359),MONTH($B359),AND(YEAR(EL$6)&gt;YEAR($B359),NOT(ISBLANK($B359))),0,YEAR(EL$6)&gt;YEAR($A359),12,EL$6&lt;$A359,0,YEAR(EH$6)=YEAR($B359),0)</f>
        <v>0</v>
      </c>
      <c r="EM359" s="26">
        <f t="shared" si="42"/>
        <v>0</v>
      </c>
      <c r="EN359" s="26">
        <f t="shared" si="43"/>
        <v>2132</v>
      </c>
      <c r="EO359" s="27">
        <f t="shared" si="44"/>
        <v>0</v>
      </c>
      <c r="EP359" s="28">
        <f t="shared" si="45"/>
        <v>0</v>
      </c>
      <c r="EQ359" s="34">
        <f t="shared" si="46"/>
        <v>0</v>
      </c>
      <c r="ES359" s="21">
        <f>IFERROR(IF(VLOOKUP(D359,'DIV CHANGE'!A:D,3,FALSE)="", E359, VLOOKUP(D359,'DIV CHANGE'!A:D,3,FALSE)), E359)</f>
        <v>1</v>
      </c>
      <c r="ET359" s="21" t="str">
        <f t="shared" si="47"/>
        <v>SAME</v>
      </c>
      <c r="EU359" s="24">
        <v>40242</v>
      </c>
    </row>
    <row r="360" spans="1:151" ht="12.75">
      <c r="A360" s="29">
        <v>41739</v>
      </c>
      <c r="B360" s="24"/>
      <c r="C360" s="35">
        <v>142</v>
      </c>
      <c r="D360" s="21" t="s">
        <v>725</v>
      </c>
      <c r="E360" s="21">
        <v>2</v>
      </c>
      <c r="F360" s="21" t="s">
        <v>42</v>
      </c>
      <c r="G360" s="21" t="s">
        <v>726</v>
      </c>
      <c r="H360" s="55">
        <v>8774</v>
      </c>
      <c r="I360" s="22">
        <v>7</v>
      </c>
      <c r="J360" s="25">
        <v>1000</v>
      </c>
      <c r="K360" s="25">
        <v>0</v>
      </c>
      <c r="L360" s="25">
        <f t="shared" si="40"/>
        <v>1110.5714285714287</v>
      </c>
      <c r="M360" s="37">
        <f t="shared" si="41"/>
        <v>92.547619047619051</v>
      </c>
      <c r="N360" s="36">
        <v>0</v>
      </c>
      <c r="O360" s="26">
        <v>0</v>
      </c>
      <c r="P360" s="26">
        <v>0</v>
      </c>
      <c r="Q360" s="27">
        <v>0</v>
      </c>
      <c r="R360" s="36">
        <v>0</v>
      </c>
      <c r="S360" s="26">
        <v>0</v>
      </c>
      <c r="T360" s="26">
        <v>0</v>
      </c>
      <c r="U360" s="27">
        <v>0</v>
      </c>
      <c r="V360" s="36">
        <v>0</v>
      </c>
      <c r="W360" s="26">
        <v>0</v>
      </c>
      <c r="X360" s="26">
        <v>0</v>
      </c>
      <c r="Y360" s="27">
        <v>0</v>
      </c>
      <c r="Z360" s="36">
        <v>0</v>
      </c>
      <c r="AA360" s="26">
        <v>0</v>
      </c>
      <c r="AB360" s="26">
        <v>0</v>
      </c>
      <c r="AC360" s="27">
        <v>0</v>
      </c>
      <c r="AD360" s="36">
        <v>0</v>
      </c>
      <c r="AE360" s="26">
        <v>0</v>
      </c>
      <c r="AF360" s="26">
        <v>0</v>
      </c>
      <c r="AG360" s="27">
        <v>0</v>
      </c>
      <c r="AH360" s="36">
        <v>0</v>
      </c>
      <c r="AI360" s="26">
        <v>0</v>
      </c>
      <c r="AJ360" s="26">
        <v>0</v>
      </c>
      <c r="AK360" s="27">
        <v>0</v>
      </c>
      <c r="AL360" s="36">
        <v>0</v>
      </c>
      <c r="AM360" s="26">
        <v>0</v>
      </c>
      <c r="AN360" s="26">
        <v>0</v>
      </c>
      <c r="AO360" s="27">
        <v>0</v>
      </c>
      <c r="AP360" s="36">
        <v>0</v>
      </c>
      <c r="AQ360" s="26">
        <v>0</v>
      </c>
      <c r="AR360" s="26">
        <v>0</v>
      </c>
      <c r="AS360" s="27">
        <v>0</v>
      </c>
      <c r="AT360" s="36">
        <v>0</v>
      </c>
      <c r="AU360" s="26">
        <v>0</v>
      </c>
      <c r="AV360" s="26">
        <v>0</v>
      </c>
      <c r="AW360" s="27">
        <v>0</v>
      </c>
      <c r="AX360" s="36">
        <v>0</v>
      </c>
      <c r="AY360" s="26">
        <v>0</v>
      </c>
      <c r="AZ360" s="26">
        <v>0</v>
      </c>
      <c r="BA360" s="27">
        <v>0</v>
      </c>
      <c r="BB360" s="36">
        <v>0</v>
      </c>
      <c r="BC360" s="26">
        <v>0</v>
      </c>
      <c r="BD360" s="26">
        <v>0</v>
      </c>
      <c r="BE360" s="27">
        <v>0</v>
      </c>
      <c r="BF360" s="36">
        <v>0</v>
      </c>
      <c r="BG360" s="26">
        <v>0</v>
      </c>
      <c r="BH360" s="26">
        <v>0</v>
      </c>
      <c r="BI360" s="27">
        <v>0</v>
      </c>
      <c r="BJ360" s="36">
        <v>0</v>
      </c>
      <c r="BK360" s="26">
        <v>0</v>
      </c>
      <c r="BL360" s="26">
        <v>0</v>
      </c>
      <c r="BM360" s="27">
        <v>0</v>
      </c>
      <c r="BN360" s="36">
        <v>0</v>
      </c>
      <c r="BO360" s="26">
        <v>0</v>
      </c>
      <c r="BP360" s="26">
        <v>0</v>
      </c>
      <c r="BQ360" s="27">
        <v>0</v>
      </c>
      <c r="BR360" s="36">
        <v>0</v>
      </c>
      <c r="BS360" s="26">
        <v>0</v>
      </c>
      <c r="BT360" s="26">
        <v>0</v>
      </c>
      <c r="BU360" s="27">
        <v>0</v>
      </c>
      <c r="BV360" s="36">
        <v>0</v>
      </c>
      <c r="BW360" s="26">
        <v>0</v>
      </c>
      <c r="BX360" s="26">
        <v>0</v>
      </c>
      <c r="BY360" s="27">
        <v>0</v>
      </c>
      <c r="BZ360" s="36">
        <v>0</v>
      </c>
      <c r="CA360" s="26">
        <v>0</v>
      </c>
      <c r="CB360" s="26">
        <v>0</v>
      </c>
      <c r="CC360" s="27">
        <v>0</v>
      </c>
      <c r="CD360" s="36">
        <v>0</v>
      </c>
      <c r="CE360" s="26">
        <v>0</v>
      </c>
      <c r="CF360" s="26">
        <v>0</v>
      </c>
      <c r="CG360" s="27">
        <v>0</v>
      </c>
      <c r="CH360" s="36">
        <v>0</v>
      </c>
      <c r="CI360" s="26">
        <v>0</v>
      </c>
      <c r="CJ360" s="26">
        <v>0</v>
      </c>
      <c r="CK360" s="27">
        <v>0</v>
      </c>
      <c r="CL360" s="36">
        <v>0</v>
      </c>
      <c r="CM360" s="26">
        <v>0</v>
      </c>
      <c r="CN360" s="26">
        <v>0</v>
      </c>
      <c r="CO360" s="27">
        <v>0</v>
      </c>
      <c r="CP360" s="36">
        <v>0</v>
      </c>
      <c r="CQ360" s="26">
        <v>0</v>
      </c>
      <c r="CR360" s="26">
        <v>0</v>
      </c>
      <c r="CS360" s="27">
        <v>0</v>
      </c>
      <c r="CT360" s="36">
        <v>9</v>
      </c>
      <c r="CU360" s="26">
        <v>832.92857142857144</v>
      </c>
      <c r="CV360" s="26">
        <v>832.92857142857144</v>
      </c>
      <c r="CW360" s="27">
        <v>6941.0714285714284</v>
      </c>
      <c r="CX360" s="36">
        <v>12</v>
      </c>
      <c r="CY360" s="26">
        <v>1110.5714285714287</v>
      </c>
      <c r="CZ360" s="26">
        <v>1943.5</v>
      </c>
      <c r="DA360" s="27">
        <v>5830.5</v>
      </c>
      <c r="DB360" s="36">
        <v>12</v>
      </c>
      <c r="DC360" s="26">
        <v>1110.5714285714287</v>
      </c>
      <c r="DD360" s="26">
        <v>3054.0714285714284</v>
      </c>
      <c r="DE360" s="27">
        <v>4719.9285714285716</v>
      </c>
      <c r="DF360" s="36">
        <v>12</v>
      </c>
      <c r="DG360" s="26">
        <v>1110.5714285714287</v>
      </c>
      <c r="DH360" s="26">
        <v>4164.6428571428569</v>
      </c>
      <c r="DI360" s="27">
        <v>3609.3571428571431</v>
      </c>
      <c r="DJ360" s="36">
        <v>12</v>
      </c>
      <c r="DK360" s="26">
        <v>1110.5714285714287</v>
      </c>
      <c r="DL360" s="26">
        <v>5275.2142857142853</v>
      </c>
      <c r="DM360" s="27">
        <v>2498.7857142857147</v>
      </c>
      <c r="DN360" s="36">
        <v>12</v>
      </c>
      <c r="DO360" s="26">
        <v>1110.5714285714287</v>
      </c>
      <c r="DP360" s="26">
        <v>6385.7857142857138</v>
      </c>
      <c r="DQ360" s="27">
        <v>1388.2142857142862</v>
      </c>
      <c r="DR360" s="36">
        <v>12</v>
      </c>
      <c r="DS360" s="26">
        <v>1110.5714285714287</v>
      </c>
      <c r="DT360" s="26">
        <v>7496.3571428571422</v>
      </c>
      <c r="DU360" s="27">
        <v>277.64285714285779</v>
      </c>
      <c r="DV360" s="36">
        <v>3.0000000000000071</v>
      </c>
      <c r="DW360" s="26">
        <v>277.64285714285779</v>
      </c>
      <c r="DX360" s="26">
        <v>7774</v>
      </c>
      <c r="DY360" s="27">
        <v>0</v>
      </c>
      <c r="DZ360" s="36">
        <v>0</v>
      </c>
      <c r="EA360" s="26">
        <v>0</v>
      </c>
      <c r="EB360" s="26">
        <v>7774</v>
      </c>
      <c r="EC360" s="27">
        <v>0</v>
      </c>
      <c r="ED360" s="36">
        <v>0</v>
      </c>
      <c r="EE360" s="26">
        <v>0</v>
      </c>
      <c r="EF360" s="26">
        <v>6802.25</v>
      </c>
      <c r="EG360" s="27">
        <v>971.75</v>
      </c>
      <c r="EH360" s="36">
        <v>10.5</v>
      </c>
      <c r="EI360" s="26">
        <v>971.75</v>
      </c>
      <c r="EJ360" s="26">
        <v>7774</v>
      </c>
      <c r="EK360" s="27">
        <v>0</v>
      </c>
      <c r="EL360" s="36" cm="1">
        <f t="array" ref="EL360">+_xlfn.IFS(YEAR($A360)&gt;YEAR(EL$6),0,YEAR(EL$6)=YEAR($A360),13-MONTH($A360),AND(EK360&lt;$L360,YEAR(EL$6)=YEAR($B360)),IF(MONTH($B360)&lt;EK360/$M360,MONTH($B360),EK360/$M360),EK360&lt;$L360,EK360/$M360,YEAR(EL$6)=YEAR($B360),MONTH($B360),AND(YEAR(EL$6)&gt;YEAR($B360),NOT(ISBLANK($B360))),0,YEAR(EL$6)&gt;YEAR($A360),12,EL$6&lt;$A360,0,YEAR(EH$6)=YEAR($B360),0)</f>
        <v>0</v>
      </c>
      <c r="EM360" s="26">
        <f t="shared" si="42"/>
        <v>0</v>
      </c>
      <c r="EN360" s="26">
        <f t="shared" si="43"/>
        <v>7774</v>
      </c>
      <c r="EO360" s="27">
        <f t="shared" si="44"/>
        <v>0</v>
      </c>
      <c r="EP360" s="28">
        <f t="shared" si="45"/>
        <v>0</v>
      </c>
      <c r="EQ360" s="34">
        <f t="shared" si="46"/>
        <v>0</v>
      </c>
      <c r="ES360" s="21">
        <f>IFERROR(IF(VLOOKUP(D360,'DIV CHANGE'!A:D,3,FALSE)="", E360, VLOOKUP(D360,'DIV CHANGE'!A:D,3,FALSE)), E360)</f>
        <v>2</v>
      </c>
      <c r="ET360" s="21" t="str">
        <f t="shared" si="47"/>
        <v>SAME</v>
      </c>
      <c r="EU360" s="24">
        <v>41739</v>
      </c>
    </row>
    <row r="361" spans="1:151" ht="12.75">
      <c r="A361" s="29">
        <v>42752</v>
      </c>
      <c r="B361" s="24"/>
      <c r="C361" s="35">
        <v>265</v>
      </c>
      <c r="D361" s="21" t="s">
        <v>727</v>
      </c>
      <c r="E361" s="21">
        <v>1</v>
      </c>
      <c r="F361" s="21" t="s">
        <v>42</v>
      </c>
      <c r="G361" s="21" t="s">
        <v>728</v>
      </c>
      <c r="H361" s="55">
        <v>13000</v>
      </c>
      <c r="I361" s="22">
        <v>10</v>
      </c>
      <c r="J361" s="25">
        <v>3000</v>
      </c>
      <c r="K361" s="25">
        <v>0</v>
      </c>
      <c r="L361" s="25">
        <f t="shared" si="40"/>
        <v>1000</v>
      </c>
      <c r="M361" s="37">
        <f t="shared" si="41"/>
        <v>83.333333333333329</v>
      </c>
      <c r="N361" s="36">
        <v>0</v>
      </c>
      <c r="O361" s="26">
        <v>0</v>
      </c>
      <c r="P361" s="26">
        <v>0</v>
      </c>
      <c r="Q361" s="27">
        <v>0</v>
      </c>
      <c r="R361" s="36">
        <v>0</v>
      </c>
      <c r="S361" s="26">
        <v>0</v>
      </c>
      <c r="T361" s="26">
        <v>0</v>
      </c>
      <c r="U361" s="27">
        <v>0</v>
      </c>
      <c r="V361" s="36">
        <v>0</v>
      </c>
      <c r="W361" s="26">
        <v>0</v>
      </c>
      <c r="X361" s="26">
        <v>0</v>
      </c>
      <c r="Y361" s="27">
        <v>0</v>
      </c>
      <c r="Z361" s="36">
        <v>0</v>
      </c>
      <c r="AA361" s="26">
        <v>0</v>
      </c>
      <c r="AB361" s="26">
        <v>0</v>
      </c>
      <c r="AC361" s="27">
        <v>0</v>
      </c>
      <c r="AD361" s="36">
        <v>0</v>
      </c>
      <c r="AE361" s="26">
        <v>0</v>
      </c>
      <c r="AF361" s="26">
        <v>0</v>
      </c>
      <c r="AG361" s="27">
        <v>0</v>
      </c>
      <c r="AH361" s="36">
        <v>0</v>
      </c>
      <c r="AI361" s="26">
        <v>0</v>
      </c>
      <c r="AJ361" s="26">
        <v>0</v>
      </c>
      <c r="AK361" s="27">
        <v>0</v>
      </c>
      <c r="AL361" s="36">
        <v>0</v>
      </c>
      <c r="AM361" s="26">
        <v>0</v>
      </c>
      <c r="AN361" s="26">
        <v>0</v>
      </c>
      <c r="AO361" s="27">
        <v>0</v>
      </c>
      <c r="AP361" s="36">
        <v>0</v>
      </c>
      <c r="AQ361" s="26">
        <v>0</v>
      </c>
      <c r="AR361" s="26">
        <v>0</v>
      </c>
      <c r="AS361" s="27">
        <v>0</v>
      </c>
      <c r="AT361" s="36">
        <v>0</v>
      </c>
      <c r="AU361" s="26">
        <v>0</v>
      </c>
      <c r="AV361" s="26">
        <v>0</v>
      </c>
      <c r="AW361" s="27">
        <v>0</v>
      </c>
      <c r="AX361" s="36">
        <v>0</v>
      </c>
      <c r="AY361" s="26">
        <v>0</v>
      </c>
      <c r="AZ361" s="26">
        <v>0</v>
      </c>
      <c r="BA361" s="27">
        <v>0</v>
      </c>
      <c r="BB361" s="36">
        <v>0</v>
      </c>
      <c r="BC361" s="26">
        <v>0</v>
      </c>
      <c r="BD361" s="26">
        <v>0</v>
      </c>
      <c r="BE361" s="27">
        <v>0</v>
      </c>
      <c r="BF361" s="36">
        <v>0</v>
      </c>
      <c r="BG361" s="26">
        <v>0</v>
      </c>
      <c r="BH361" s="26">
        <v>0</v>
      </c>
      <c r="BI361" s="27">
        <v>0</v>
      </c>
      <c r="BJ361" s="36">
        <v>0</v>
      </c>
      <c r="BK361" s="26">
        <v>0</v>
      </c>
      <c r="BL361" s="26">
        <v>0</v>
      </c>
      <c r="BM361" s="27">
        <v>0</v>
      </c>
      <c r="BN361" s="36">
        <v>0</v>
      </c>
      <c r="BO361" s="26">
        <v>0</v>
      </c>
      <c r="BP361" s="26">
        <v>0</v>
      </c>
      <c r="BQ361" s="27">
        <v>0</v>
      </c>
      <c r="BR361" s="36">
        <v>0</v>
      </c>
      <c r="BS361" s="26">
        <v>0</v>
      </c>
      <c r="BT361" s="26">
        <v>0</v>
      </c>
      <c r="BU361" s="27">
        <v>0</v>
      </c>
      <c r="BV361" s="36">
        <v>0</v>
      </c>
      <c r="BW361" s="26">
        <v>0</v>
      </c>
      <c r="BX361" s="26">
        <v>0</v>
      </c>
      <c r="BY361" s="27">
        <v>0</v>
      </c>
      <c r="BZ361" s="36">
        <v>0</v>
      </c>
      <c r="CA361" s="26">
        <v>0</v>
      </c>
      <c r="CB361" s="26">
        <v>0</v>
      </c>
      <c r="CC361" s="27">
        <v>0</v>
      </c>
      <c r="CD361" s="36">
        <v>0</v>
      </c>
      <c r="CE361" s="26">
        <v>0</v>
      </c>
      <c r="CF361" s="26">
        <v>0</v>
      </c>
      <c r="CG361" s="27">
        <v>0</v>
      </c>
      <c r="CH361" s="36">
        <v>0</v>
      </c>
      <c r="CI361" s="26">
        <v>0</v>
      </c>
      <c r="CJ361" s="26">
        <v>0</v>
      </c>
      <c r="CK361" s="27">
        <v>0</v>
      </c>
      <c r="CL361" s="36">
        <v>0</v>
      </c>
      <c r="CM361" s="26">
        <v>0</v>
      </c>
      <c r="CN361" s="26">
        <v>0</v>
      </c>
      <c r="CO361" s="27">
        <v>0</v>
      </c>
      <c r="CP361" s="36">
        <v>0</v>
      </c>
      <c r="CQ361" s="26">
        <v>0</v>
      </c>
      <c r="CR361" s="26">
        <v>0</v>
      </c>
      <c r="CS361" s="27">
        <v>0</v>
      </c>
      <c r="CT361" s="36">
        <v>0</v>
      </c>
      <c r="CU361" s="26">
        <v>0</v>
      </c>
      <c r="CV361" s="26">
        <v>0</v>
      </c>
      <c r="CW361" s="27">
        <v>0</v>
      </c>
      <c r="CX361" s="36">
        <v>0</v>
      </c>
      <c r="CY361" s="26">
        <v>0</v>
      </c>
      <c r="CZ361" s="26">
        <v>0</v>
      </c>
      <c r="DA361" s="27">
        <v>0</v>
      </c>
      <c r="DB361" s="36">
        <v>0</v>
      </c>
      <c r="DC361" s="26">
        <v>0</v>
      </c>
      <c r="DD361" s="26">
        <v>0</v>
      </c>
      <c r="DE361" s="27">
        <v>0</v>
      </c>
      <c r="DF361" s="36">
        <v>12</v>
      </c>
      <c r="DG361" s="26">
        <v>1000</v>
      </c>
      <c r="DH361" s="26">
        <v>1000</v>
      </c>
      <c r="DI361" s="27">
        <v>9000</v>
      </c>
      <c r="DJ361" s="36">
        <v>12</v>
      </c>
      <c r="DK361" s="26">
        <v>1000</v>
      </c>
      <c r="DL361" s="26">
        <v>2000</v>
      </c>
      <c r="DM361" s="27">
        <v>8000</v>
      </c>
      <c r="DN361" s="36">
        <v>12</v>
      </c>
      <c r="DO361" s="26">
        <v>1000</v>
      </c>
      <c r="DP361" s="26">
        <v>3000</v>
      </c>
      <c r="DQ361" s="27">
        <v>7000</v>
      </c>
      <c r="DR361" s="36">
        <v>12</v>
      </c>
      <c r="DS361" s="26">
        <v>1000</v>
      </c>
      <c r="DT361" s="26">
        <v>4000</v>
      </c>
      <c r="DU361" s="27">
        <v>6000</v>
      </c>
      <c r="DV361" s="36">
        <v>12</v>
      </c>
      <c r="DW361" s="26">
        <v>1000</v>
      </c>
      <c r="DX361" s="26">
        <v>5000</v>
      </c>
      <c r="DY361" s="27">
        <v>5000</v>
      </c>
      <c r="DZ361" s="36">
        <v>12</v>
      </c>
      <c r="EA361" s="26">
        <v>1000</v>
      </c>
      <c r="EB361" s="26">
        <v>6000</v>
      </c>
      <c r="EC361" s="27">
        <v>4000</v>
      </c>
      <c r="ED361" s="36">
        <v>12</v>
      </c>
      <c r="EE361" s="26">
        <v>1000</v>
      </c>
      <c r="EF361" s="26">
        <v>6916.67</v>
      </c>
      <c r="EG361" s="27">
        <v>3083.33</v>
      </c>
      <c r="EH361" s="36">
        <v>12</v>
      </c>
      <c r="EI361" s="26">
        <v>1000</v>
      </c>
      <c r="EJ361" s="26">
        <v>7916.67</v>
      </c>
      <c r="EK361" s="27">
        <v>2083.33</v>
      </c>
      <c r="EL361" s="36" cm="1">
        <f t="array" ref="EL361">+_xlfn.IFS(YEAR($A361)&gt;YEAR(EL$6),0,YEAR(EL$6)=YEAR($A361),13-MONTH($A361),AND(EK361&lt;$L361,YEAR(EL$6)=YEAR($B361)),IF(MONTH($B361)&lt;EK361/$M361,MONTH($B361),EK361/$M361),EK361&lt;$L361,EK361/$M361,YEAR(EL$6)=YEAR($B361),MONTH($B361),AND(YEAR(EL$6)&gt;YEAR($B361),NOT(ISBLANK($B361))),0,YEAR(EL$6)&gt;YEAR($A361),12,EL$6&lt;$A361,0,YEAR(EH$6)=YEAR($B361),0)</f>
        <v>12</v>
      </c>
      <c r="EM361" s="26">
        <f t="shared" si="42"/>
        <v>1000</v>
      </c>
      <c r="EN361" s="26">
        <f t="shared" si="43"/>
        <v>8916.67</v>
      </c>
      <c r="EO361" s="27">
        <f t="shared" si="44"/>
        <v>1083.33</v>
      </c>
      <c r="EP361" s="28">
        <f t="shared" si="45"/>
        <v>12.99996</v>
      </c>
      <c r="EQ361" s="34">
        <f t="shared" si="46"/>
        <v>250</v>
      </c>
      <c r="ES361" s="21">
        <f>IFERROR(IF(VLOOKUP(D361,'DIV CHANGE'!A:D,3,FALSE)="", E361, VLOOKUP(D361,'DIV CHANGE'!A:D,3,FALSE)), E361)</f>
        <v>1</v>
      </c>
      <c r="ET361" s="21" t="str">
        <f t="shared" si="47"/>
        <v>SAME</v>
      </c>
      <c r="EU361" s="24">
        <v>42752</v>
      </c>
    </row>
    <row r="362" spans="1:151" ht="12.75">
      <c r="A362" s="29">
        <v>43173</v>
      </c>
      <c r="B362" s="24"/>
      <c r="C362" s="35">
        <v>324</v>
      </c>
      <c r="D362" s="21" t="s">
        <v>729</v>
      </c>
      <c r="E362" s="21">
        <v>2</v>
      </c>
      <c r="F362" s="21" t="s">
        <v>42</v>
      </c>
      <c r="G362" s="21" t="s">
        <v>730</v>
      </c>
      <c r="H362" s="55">
        <v>15176.58</v>
      </c>
      <c r="I362" s="22">
        <v>10</v>
      </c>
      <c r="J362" s="25">
        <v>3500</v>
      </c>
      <c r="K362" s="25">
        <v>0</v>
      </c>
      <c r="L362" s="25">
        <f t="shared" si="40"/>
        <v>1167.6579999999999</v>
      </c>
      <c r="M362" s="37">
        <f t="shared" si="41"/>
        <v>97.30483333333332</v>
      </c>
      <c r="N362" s="36">
        <v>0</v>
      </c>
      <c r="O362" s="26">
        <v>0</v>
      </c>
      <c r="P362" s="26">
        <v>0</v>
      </c>
      <c r="Q362" s="27">
        <v>0</v>
      </c>
      <c r="R362" s="36">
        <v>0</v>
      </c>
      <c r="S362" s="26">
        <v>0</v>
      </c>
      <c r="T362" s="26">
        <v>0</v>
      </c>
      <c r="U362" s="27">
        <v>0</v>
      </c>
      <c r="V362" s="36">
        <v>0</v>
      </c>
      <c r="W362" s="26">
        <v>0</v>
      </c>
      <c r="X362" s="26">
        <v>0</v>
      </c>
      <c r="Y362" s="27">
        <v>0</v>
      </c>
      <c r="Z362" s="36">
        <v>0</v>
      </c>
      <c r="AA362" s="26">
        <v>0</v>
      </c>
      <c r="AB362" s="26">
        <v>0</v>
      </c>
      <c r="AC362" s="27">
        <v>0</v>
      </c>
      <c r="AD362" s="36">
        <v>0</v>
      </c>
      <c r="AE362" s="26">
        <v>0</v>
      </c>
      <c r="AF362" s="26">
        <v>0</v>
      </c>
      <c r="AG362" s="27">
        <v>0</v>
      </c>
      <c r="AH362" s="36">
        <v>0</v>
      </c>
      <c r="AI362" s="26">
        <v>0</v>
      </c>
      <c r="AJ362" s="26">
        <v>0</v>
      </c>
      <c r="AK362" s="27">
        <v>0</v>
      </c>
      <c r="AL362" s="36">
        <v>0</v>
      </c>
      <c r="AM362" s="26">
        <v>0</v>
      </c>
      <c r="AN362" s="26">
        <v>0</v>
      </c>
      <c r="AO362" s="27">
        <v>0</v>
      </c>
      <c r="AP362" s="36">
        <v>0</v>
      </c>
      <c r="AQ362" s="26">
        <v>0</v>
      </c>
      <c r="AR362" s="26">
        <v>0</v>
      </c>
      <c r="AS362" s="27">
        <v>0</v>
      </c>
      <c r="AT362" s="36">
        <v>0</v>
      </c>
      <c r="AU362" s="26">
        <v>0</v>
      </c>
      <c r="AV362" s="26">
        <v>0</v>
      </c>
      <c r="AW362" s="27">
        <v>0</v>
      </c>
      <c r="AX362" s="36">
        <v>0</v>
      </c>
      <c r="AY362" s="26">
        <v>0</v>
      </c>
      <c r="AZ362" s="26">
        <v>0</v>
      </c>
      <c r="BA362" s="27">
        <v>0</v>
      </c>
      <c r="BB362" s="36">
        <v>0</v>
      </c>
      <c r="BC362" s="26">
        <v>0</v>
      </c>
      <c r="BD362" s="26">
        <v>0</v>
      </c>
      <c r="BE362" s="27">
        <v>0</v>
      </c>
      <c r="BF362" s="36">
        <v>0</v>
      </c>
      <c r="BG362" s="26">
        <v>0</v>
      </c>
      <c r="BH362" s="26">
        <v>0</v>
      </c>
      <c r="BI362" s="27">
        <v>0</v>
      </c>
      <c r="BJ362" s="36">
        <v>0</v>
      </c>
      <c r="BK362" s="26">
        <v>0</v>
      </c>
      <c r="BL362" s="26">
        <v>0</v>
      </c>
      <c r="BM362" s="27">
        <v>0</v>
      </c>
      <c r="BN362" s="36">
        <v>0</v>
      </c>
      <c r="BO362" s="26">
        <v>0</v>
      </c>
      <c r="BP362" s="26">
        <v>0</v>
      </c>
      <c r="BQ362" s="27">
        <v>0</v>
      </c>
      <c r="BR362" s="36">
        <v>0</v>
      </c>
      <c r="BS362" s="26">
        <v>0</v>
      </c>
      <c r="BT362" s="26">
        <v>0</v>
      </c>
      <c r="BU362" s="27">
        <v>0</v>
      </c>
      <c r="BV362" s="36">
        <v>0</v>
      </c>
      <c r="BW362" s="26">
        <v>0</v>
      </c>
      <c r="BX362" s="26">
        <v>0</v>
      </c>
      <c r="BY362" s="27">
        <v>0</v>
      </c>
      <c r="BZ362" s="36">
        <v>0</v>
      </c>
      <c r="CA362" s="26">
        <v>0</v>
      </c>
      <c r="CB362" s="26">
        <v>0</v>
      </c>
      <c r="CC362" s="27">
        <v>0</v>
      </c>
      <c r="CD362" s="36">
        <v>0</v>
      </c>
      <c r="CE362" s="26">
        <v>0</v>
      </c>
      <c r="CF362" s="26">
        <v>0</v>
      </c>
      <c r="CG362" s="27">
        <v>0</v>
      </c>
      <c r="CH362" s="36">
        <v>0</v>
      </c>
      <c r="CI362" s="26">
        <v>0</v>
      </c>
      <c r="CJ362" s="26">
        <v>0</v>
      </c>
      <c r="CK362" s="27">
        <v>0</v>
      </c>
      <c r="CL362" s="36">
        <v>0</v>
      </c>
      <c r="CM362" s="26">
        <v>0</v>
      </c>
      <c r="CN362" s="26">
        <v>0</v>
      </c>
      <c r="CO362" s="27">
        <v>0</v>
      </c>
      <c r="CP362" s="36">
        <v>0</v>
      </c>
      <c r="CQ362" s="26">
        <v>0</v>
      </c>
      <c r="CR362" s="26">
        <v>0</v>
      </c>
      <c r="CS362" s="27">
        <v>0</v>
      </c>
      <c r="CT362" s="36">
        <v>0</v>
      </c>
      <c r="CU362" s="26">
        <v>0</v>
      </c>
      <c r="CV362" s="26">
        <v>0</v>
      </c>
      <c r="CW362" s="27">
        <v>0</v>
      </c>
      <c r="CX362" s="36">
        <v>0</v>
      </c>
      <c r="CY362" s="26">
        <v>0</v>
      </c>
      <c r="CZ362" s="26">
        <v>0</v>
      </c>
      <c r="DA362" s="27">
        <v>0</v>
      </c>
      <c r="DB362" s="36">
        <v>0</v>
      </c>
      <c r="DC362" s="26">
        <v>0</v>
      </c>
      <c r="DD362" s="26">
        <v>0</v>
      </c>
      <c r="DE362" s="27">
        <v>0</v>
      </c>
      <c r="DF362" s="36">
        <v>0</v>
      </c>
      <c r="DG362" s="26">
        <v>0</v>
      </c>
      <c r="DH362" s="26">
        <v>0</v>
      </c>
      <c r="DI362" s="27">
        <v>0</v>
      </c>
      <c r="DJ362" s="36">
        <v>10</v>
      </c>
      <c r="DK362" s="26">
        <v>973.04833333333318</v>
      </c>
      <c r="DL362" s="26">
        <v>973.04833333333318</v>
      </c>
      <c r="DM362" s="27">
        <v>10703.531666666666</v>
      </c>
      <c r="DN362" s="36">
        <v>12</v>
      </c>
      <c r="DO362" s="26">
        <v>1167.6579999999999</v>
      </c>
      <c r="DP362" s="26">
        <v>2140.7063333333331</v>
      </c>
      <c r="DQ362" s="27">
        <v>9535.8736666666664</v>
      </c>
      <c r="DR362" s="36">
        <v>12</v>
      </c>
      <c r="DS362" s="26">
        <v>1167.6579999999999</v>
      </c>
      <c r="DT362" s="26">
        <v>3308.364333333333</v>
      </c>
      <c r="DU362" s="27">
        <v>8368.2156666666669</v>
      </c>
      <c r="DV362" s="36">
        <v>12</v>
      </c>
      <c r="DW362" s="26">
        <v>1167.6579999999999</v>
      </c>
      <c r="DX362" s="26">
        <v>4476.0223333333324</v>
      </c>
      <c r="DY362" s="27">
        <v>7200.5576666666675</v>
      </c>
      <c r="DZ362" s="36">
        <v>12</v>
      </c>
      <c r="EA362" s="26">
        <v>1167.6579999999999</v>
      </c>
      <c r="EB362" s="26">
        <v>5643.6803333333319</v>
      </c>
      <c r="EC362" s="27">
        <v>6032.8996666666681</v>
      </c>
      <c r="ED362" s="36">
        <v>12</v>
      </c>
      <c r="EE362" s="26">
        <v>1167.6579999999999</v>
      </c>
      <c r="EF362" s="26">
        <v>6811.35</v>
      </c>
      <c r="EG362" s="27">
        <v>4865.2299999999996</v>
      </c>
      <c r="EH362" s="36">
        <v>12</v>
      </c>
      <c r="EI362" s="26">
        <v>1167.6579999999999</v>
      </c>
      <c r="EJ362" s="26">
        <v>7979.0079999999998</v>
      </c>
      <c r="EK362" s="27">
        <v>3697.57</v>
      </c>
      <c r="EL362" s="36" cm="1">
        <f t="array" ref="EL362">+_xlfn.IFS(YEAR($A362)&gt;YEAR(EL$6),0,YEAR(EL$6)=YEAR($A362),13-MONTH($A362),AND(EK362&lt;$L362,YEAR(EL$6)=YEAR($B362)),IF(MONTH($B362)&lt;EK362/$M362,MONTH($B362),EK362/$M362),EK362&lt;$L362,EK362/$M362,YEAR(EL$6)=YEAR($B362),MONTH($B362),AND(YEAR(EL$6)&gt;YEAR($B362),NOT(ISBLANK($B362))),0,YEAR(EL$6)&gt;YEAR($A362),12,EL$6&lt;$A362,0,YEAR(EH$6)=YEAR($B362),0)</f>
        <v>12</v>
      </c>
      <c r="EM362" s="26">
        <f t="shared" si="42"/>
        <v>1167.6579999999999</v>
      </c>
      <c r="EN362" s="26">
        <f t="shared" si="43"/>
        <v>9146.6659999999993</v>
      </c>
      <c r="EO362" s="27">
        <f t="shared" si="44"/>
        <v>2529.91</v>
      </c>
      <c r="EP362" s="28">
        <f t="shared" si="45"/>
        <v>25.999838993951997</v>
      </c>
      <c r="EQ362" s="34">
        <f t="shared" si="46"/>
        <v>291.91449999999998</v>
      </c>
      <c r="ES362" s="21">
        <f>IFERROR(IF(VLOOKUP(D362,'DIV CHANGE'!A:D,3,FALSE)="", E362, VLOOKUP(D362,'DIV CHANGE'!A:D,3,FALSE)), E362)</f>
        <v>2</v>
      </c>
      <c r="ET362" s="21" t="str">
        <f t="shared" si="47"/>
        <v>SAME</v>
      </c>
      <c r="EU362" s="24">
        <v>43173</v>
      </c>
    </row>
    <row r="363" spans="1:151" ht="12.75">
      <c r="A363" s="29">
        <v>43236</v>
      </c>
      <c r="B363" s="24"/>
      <c r="C363" s="35">
        <v>296</v>
      </c>
      <c r="D363" s="21" t="s">
        <v>731</v>
      </c>
      <c r="E363" s="21">
        <v>1</v>
      </c>
      <c r="F363" s="21" t="s">
        <v>42</v>
      </c>
      <c r="G363" s="21" t="s">
        <v>732</v>
      </c>
      <c r="H363" s="55">
        <v>11235</v>
      </c>
      <c r="I363" s="22">
        <v>5</v>
      </c>
      <c r="J363" s="25">
        <v>2800</v>
      </c>
      <c r="K363" s="25">
        <v>0</v>
      </c>
      <c r="L363" s="25">
        <f t="shared" si="40"/>
        <v>1687</v>
      </c>
      <c r="M363" s="37">
        <f t="shared" si="41"/>
        <v>140.58333333333334</v>
      </c>
      <c r="N363" s="36">
        <v>0</v>
      </c>
      <c r="O363" s="26">
        <v>0</v>
      </c>
      <c r="P363" s="26">
        <v>0</v>
      </c>
      <c r="Q363" s="27">
        <v>0</v>
      </c>
      <c r="R363" s="36">
        <v>0</v>
      </c>
      <c r="S363" s="26">
        <v>0</v>
      </c>
      <c r="T363" s="26">
        <v>0</v>
      </c>
      <c r="U363" s="27">
        <v>0</v>
      </c>
      <c r="V363" s="36">
        <v>0</v>
      </c>
      <c r="W363" s="26">
        <v>0</v>
      </c>
      <c r="X363" s="26">
        <v>0</v>
      </c>
      <c r="Y363" s="27">
        <v>0</v>
      </c>
      <c r="Z363" s="36">
        <v>0</v>
      </c>
      <c r="AA363" s="26">
        <v>0</v>
      </c>
      <c r="AB363" s="26">
        <v>0</v>
      </c>
      <c r="AC363" s="27">
        <v>0</v>
      </c>
      <c r="AD363" s="36">
        <v>0</v>
      </c>
      <c r="AE363" s="26">
        <v>0</v>
      </c>
      <c r="AF363" s="26">
        <v>0</v>
      </c>
      <c r="AG363" s="27">
        <v>0</v>
      </c>
      <c r="AH363" s="36">
        <v>0</v>
      </c>
      <c r="AI363" s="26">
        <v>0</v>
      </c>
      <c r="AJ363" s="26">
        <v>0</v>
      </c>
      <c r="AK363" s="27">
        <v>0</v>
      </c>
      <c r="AL363" s="36">
        <v>0</v>
      </c>
      <c r="AM363" s="26">
        <v>0</v>
      </c>
      <c r="AN363" s="26">
        <v>0</v>
      </c>
      <c r="AO363" s="27">
        <v>0</v>
      </c>
      <c r="AP363" s="36">
        <v>0</v>
      </c>
      <c r="AQ363" s="26">
        <v>0</v>
      </c>
      <c r="AR363" s="26">
        <v>0</v>
      </c>
      <c r="AS363" s="27">
        <v>0</v>
      </c>
      <c r="AT363" s="36">
        <v>0</v>
      </c>
      <c r="AU363" s="26">
        <v>0</v>
      </c>
      <c r="AV363" s="26">
        <v>0</v>
      </c>
      <c r="AW363" s="27">
        <v>0</v>
      </c>
      <c r="AX363" s="36">
        <v>0</v>
      </c>
      <c r="AY363" s="26">
        <v>0</v>
      </c>
      <c r="AZ363" s="26">
        <v>0</v>
      </c>
      <c r="BA363" s="27">
        <v>0</v>
      </c>
      <c r="BB363" s="36">
        <v>0</v>
      </c>
      <c r="BC363" s="26">
        <v>0</v>
      </c>
      <c r="BD363" s="26">
        <v>0</v>
      </c>
      <c r="BE363" s="27">
        <v>0</v>
      </c>
      <c r="BF363" s="36">
        <v>0</v>
      </c>
      <c r="BG363" s="26">
        <v>0</v>
      </c>
      <c r="BH363" s="26">
        <v>0</v>
      </c>
      <c r="BI363" s="27">
        <v>0</v>
      </c>
      <c r="BJ363" s="36">
        <v>0</v>
      </c>
      <c r="BK363" s="26">
        <v>0</v>
      </c>
      <c r="BL363" s="26">
        <v>0</v>
      </c>
      <c r="BM363" s="27">
        <v>0</v>
      </c>
      <c r="BN363" s="36">
        <v>0</v>
      </c>
      <c r="BO363" s="26">
        <v>0</v>
      </c>
      <c r="BP363" s="26">
        <v>0</v>
      </c>
      <c r="BQ363" s="27">
        <v>0</v>
      </c>
      <c r="BR363" s="36">
        <v>0</v>
      </c>
      <c r="BS363" s="26">
        <v>0</v>
      </c>
      <c r="BT363" s="26">
        <v>0</v>
      </c>
      <c r="BU363" s="27">
        <v>0</v>
      </c>
      <c r="BV363" s="36">
        <v>0</v>
      </c>
      <c r="BW363" s="26">
        <v>0</v>
      </c>
      <c r="BX363" s="26">
        <v>0</v>
      </c>
      <c r="BY363" s="27">
        <v>0</v>
      </c>
      <c r="BZ363" s="36">
        <v>0</v>
      </c>
      <c r="CA363" s="26">
        <v>0</v>
      </c>
      <c r="CB363" s="26">
        <v>0</v>
      </c>
      <c r="CC363" s="27">
        <v>0</v>
      </c>
      <c r="CD363" s="36">
        <v>0</v>
      </c>
      <c r="CE363" s="26">
        <v>0</v>
      </c>
      <c r="CF363" s="26">
        <v>0</v>
      </c>
      <c r="CG363" s="27">
        <v>0</v>
      </c>
      <c r="CH363" s="36">
        <v>0</v>
      </c>
      <c r="CI363" s="26">
        <v>0</v>
      </c>
      <c r="CJ363" s="26">
        <v>0</v>
      </c>
      <c r="CK363" s="27">
        <v>0</v>
      </c>
      <c r="CL363" s="36">
        <v>0</v>
      </c>
      <c r="CM363" s="26">
        <v>0</v>
      </c>
      <c r="CN363" s="26">
        <v>0</v>
      </c>
      <c r="CO363" s="27">
        <v>0</v>
      </c>
      <c r="CP363" s="36">
        <v>0</v>
      </c>
      <c r="CQ363" s="26">
        <v>0</v>
      </c>
      <c r="CR363" s="26">
        <v>0</v>
      </c>
      <c r="CS363" s="27">
        <v>0</v>
      </c>
      <c r="CT363" s="36">
        <v>0</v>
      </c>
      <c r="CU363" s="26">
        <v>0</v>
      </c>
      <c r="CV363" s="26">
        <v>0</v>
      </c>
      <c r="CW363" s="27">
        <v>0</v>
      </c>
      <c r="CX363" s="36">
        <v>0</v>
      </c>
      <c r="CY363" s="26">
        <v>0</v>
      </c>
      <c r="CZ363" s="26">
        <v>0</v>
      </c>
      <c r="DA363" s="27">
        <v>0</v>
      </c>
      <c r="DB363" s="36">
        <v>0</v>
      </c>
      <c r="DC363" s="26">
        <v>0</v>
      </c>
      <c r="DD363" s="26">
        <v>0</v>
      </c>
      <c r="DE363" s="27">
        <v>0</v>
      </c>
      <c r="DF363" s="36">
        <v>0</v>
      </c>
      <c r="DG363" s="26">
        <v>0</v>
      </c>
      <c r="DH363" s="26">
        <v>0</v>
      </c>
      <c r="DI363" s="27">
        <v>0</v>
      </c>
      <c r="DJ363" s="36">
        <v>8</v>
      </c>
      <c r="DK363" s="26">
        <v>1124.6666666666667</v>
      </c>
      <c r="DL363" s="26">
        <v>1124.6666666666667</v>
      </c>
      <c r="DM363" s="27">
        <v>7310.333333333333</v>
      </c>
      <c r="DN363" s="36">
        <v>12</v>
      </c>
      <c r="DO363" s="26">
        <v>1687</v>
      </c>
      <c r="DP363" s="26">
        <v>2811.666666666667</v>
      </c>
      <c r="DQ363" s="27">
        <v>5623.333333333333</v>
      </c>
      <c r="DR363" s="36">
        <v>12</v>
      </c>
      <c r="DS363" s="26">
        <v>1687</v>
      </c>
      <c r="DT363" s="26">
        <v>4498.666666666667</v>
      </c>
      <c r="DU363" s="27">
        <v>3936.333333333333</v>
      </c>
      <c r="DV363" s="36">
        <v>12</v>
      </c>
      <c r="DW363" s="26">
        <v>1687</v>
      </c>
      <c r="DX363" s="26">
        <v>6185.666666666667</v>
      </c>
      <c r="DY363" s="27">
        <v>2249.333333333333</v>
      </c>
      <c r="DZ363" s="36">
        <v>12</v>
      </c>
      <c r="EA363" s="26">
        <v>1687</v>
      </c>
      <c r="EB363" s="26">
        <v>7872.666666666667</v>
      </c>
      <c r="EC363" s="27">
        <v>562.33333333333303</v>
      </c>
      <c r="ED363" s="36">
        <v>3.9999999999999978</v>
      </c>
      <c r="EE363" s="26">
        <v>562.33333333333303</v>
      </c>
      <c r="EF363" s="26">
        <v>8435</v>
      </c>
      <c r="EG363" s="27">
        <v>0</v>
      </c>
      <c r="EH363" s="36">
        <v>0</v>
      </c>
      <c r="EI363" s="26">
        <v>0</v>
      </c>
      <c r="EJ363" s="26">
        <v>8435</v>
      </c>
      <c r="EK363" s="27">
        <v>0</v>
      </c>
      <c r="EL363" s="36" cm="1">
        <f t="array" ref="EL363">+_xlfn.IFS(YEAR($A363)&gt;YEAR(EL$6),0,YEAR(EL$6)=YEAR($A363),13-MONTH($A363),AND(EK363&lt;$L363,YEAR(EL$6)=YEAR($B363)),IF(MONTH($B363)&lt;EK363/$M363,MONTH($B363),EK363/$M363),EK363&lt;$L363,EK363/$M363,YEAR(EL$6)=YEAR($B363),MONTH($B363),AND(YEAR(EL$6)&gt;YEAR($B363),NOT(ISBLANK($B363))),0,YEAR(EL$6)&gt;YEAR($A363),12,EL$6&lt;$A363,0,YEAR(EH$6)=YEAR($B363),0)</f>
        <v>0</v>
      </c>
      <c r="EM363" s="26">
        <f t="shared" si="42"/>
        <v>0</v>
      </c>
      <c r="EN363" s="26">
        <f t="shared" si="43"/>
        <v>8435</v>
      </c>
      <c r="EO363" s="27">
        <f t="shared" si="44"/>
        <v>0</v>
      </c>
      <c r="EP363" s="28">
        <f t="shared" si="45"/>
        <v>0</v>
      </c>
      <c r="EQ363" s="34">
        <f t="shared" si="46"/>
        <v>0</v>
      </c>
      <c r="ES363" s="21">
        <f>IFERROR(IF(VLOOKUP(D363,'DIV CHANGE'!A:D,3,FALSE)="", E363, VLOOKUP(D363,'DIV CHANGE'!A:D,3,FALSE)), E363)</f>
        <v>1</v>
      </c>
      <c r="ET363" s="21" t="str">
        <f t="shared" si="47"/>
        <v>SAME</v>
      </c>
      <c r="EU363" s="24">
        <v>43236</v>
      </c>
    </row>
    <row r="364" spans="1:151" ht="12.75">
      <c r="A364" s="29">
        <v>43236</v>
      </c>
      <c r="B364" s="24"/>
      <c r="C364" s="35">
        <v>297</v>
      </c>
      <c r="D364" s="21" t="s">
        <v>733</v>
      </c>
      <c r="E364" s="21">
        <v>1</v>
      </c>
      <c r="F364" s="21" t="s">
        <v>42</v>
      </c>
      <c r="G364" s="21" t="s">
        <v>734</v>
      </c>
      <c r="H364" s="55">
        <v>9095</v>
      </c>
      <c r="I364" s="22">
        <v>5</v>
      </c>
      <c r="J364" s="25">
        <v>2200</v>
      </c>
      <c r="K364" s="25">
        <v>0</v>
      </c>
      <c r="L364" s="25">
        <f t="shared" si="40"/>
        <v>1379</v>
      </c>
      <c r="M364" s="37">
        <f t="shared" si="41"/>
        <v>114.91666666666667</v>
      </c>
      <c r="N364" s="36">
        <v>0</v>
      </c>
      <c r="O364" s="26">
        <v>0</v>
      </c>
      <c r="P364" s="26">
        <v>0</v>
      </c>
      <c r="Q364" s="27">
        <v>0</v>
      </c>
      <c r="R364" s="36">
        <v>0</v>
      </c>
      <c r="S364" s="26">
        <v>0</v>
      </c>
      <c r="T364" s="26">
        <v>0</v>
      </c>
      <c r="U364" s="27">
        <v>0</v>
      </c>
      <c r="V364" s="36">
        <v>0</v>
      </c>
      <c r="W364" s="26">
        <v>0</v>
      </c>
      <c r="X364" s="26">
        <v>0</v>
      </c>
      <c r="Y364" s="27">
        <v>0</v>
      </c>
      <c r="Z364" s="36">
        <v>0</v>
      </c>
      <c r="AA364" s="26">
        <v>0</v>
      </c>
      <c r="AB364" s="26">
        <v>0</v>
      </c>
      <c r="AC364" s="27">
        <v>0</v>
      </c>
      <c r="AD364" s="36">
        <v>0</v>
      </c>
      <c r="AE364" s="26">
        <v>0</v>
      </c>
      <c r="AF364" s="26">
        <v>0</v>
      </c>
      <c r="AG364" s="27">
        <v>0</v>
      </c>
      <c r="AH364" s="36">
        <v>0</v>
      </c>
      <c r="AI364" s="26">
        <v>0</v>
      </c>
      <c r="AJ364" s="26">
        <v>0</v>
      </c>
      <c r="AK364" s="27">
        <v>0</v>
      </c>
      <c r="AL364" s="36">
        <v>0</v>
      </c>
      <c r="AM364" s="26">
        <v>0</v>
      </c>
      <c r="AN364" s="26">
        <v>0</v>
      </c>
      <c r="AO364" s="27">
        <v>0</v>
      </c>
      <c r="AP364" s="36">
        <v>0</v>
      </c>
      <c r="AQ364" s="26">
        <v>0</v>
      </c>
      <c r="AR364" s="26">
        <v>0</v>
      </c>
      <c r="AS364" s="27">
        <v>0</v>
      </c>
      <c r="AT364" s="36">
        <v>0</v>
      </c>
      <c r="AU364" s="26">
        <v>0</v>
      </c>
      <c r="AV364" s="26">
        <v>0</v>
      </c>
      <c r="AW364" s="27">
        <v>0</v>
      </c>
      <c r="AX364" s="36">
        <v>0</v>
      </c>
      <c r="AY364" s="26">
        <v>0</v>
      </c>
      <c r="AZ364" s="26">
        <v>0</v>
      </c>
      <c r="BA364" s="27">
        <v>0</v>
      </c>
      <c r="BB364" s="36">
        <v>0</v>
      </c>
      <c r="BC364" s="26">
        <v>0</v>
      </c>
      <c r="BD364" s="26">
        <v>0</v>
      </c>
      <c r="BE364" s="27">
        <v>0</v>
      </c>
      <c r="BF364" s="36">
        <v>0</v>
      </c>
      <c r="BG364" s="26">
        <v>0</v>
      </c>
      <c r="BH364" s="26">
        <v>0</v>
      </c>
      <c r="BI364" s="27">
        <v>0</v>
      </c>
      <c r="BJ364" s="36">
        <v>0</v>
      </c>
      <c r="BK364" s="26">
        <v>0</v>
      </c>
      <c r="BL364" s="26">
        <v>0</v>
      </c>
      <c r="BM364" s="27">
        <v>0</v>
      </c>
      <c r="BN364" s="36">
        <v>0</v>
      </c>
      <c r="BO364" s="26">
        <v>0</v>
      </c>
      <c r="BP364" s="26">
        <v>0</v>
      </c>
      <c r="BQ364" s="27">
        <v>0</v>
      </c>
      <c r="BR364" s="36">
        <v>0</v>
      </c>
      <c r="BS364" s="26">
        <v>0</v>
      </c>
      <c r="BT364" s="26">
        <v>0</v>
      </c>
      <c r="BU364" s="27">
        <v>0</v>
      </c>
      <c r="BV364" s="36">
        <v>0</v>
      </c>
      <c r="BW364" s="26">
        <v>0</v>
      </c>
      <c r="BX364" s="26">
        <v>0</v>
      </c>
      <c r="BY364" s="27">
        <v>0</v>
      </c>
      <c r="BZ364" s="36">
        <v>0</v>
      </c>
      <c r="CA364" s="26">
        <v>0</v>
      </c>
      <c r="CB364" s="26">
        <v>0</v>
      </c>
      <c r="CC364" s="27">
        <v>0</v>
      </c>
      <c r="CD364" s="36">
        <v>0</v>
      </c>
      <c r="CE364" s="26">
        <v>0</v>
      </c>
      <c r="CF364" s="26">
        <v>0</v>
      </c>
      <c r="CG364" s="27">
        <v>0</v>
      </c>
      <c r="CH364" s="36">
        <v>0</v>
      </c>
      <c r="CI364" s="26">
        <v>0</v>
      </c>
      <c r="CJ364" s="26">
        <v>0</v>
      </c>
      <c r="CK364" s="27">
        <v>0</v>
      </c>
      <c r="CL364" s="36">
        <v>0</v>
      </c>
      <c r="CM364" s="26">
        <v>0</v>
      </c>
      <c r="CN364" s="26">
        <v>0</v>
      </c>
      <c r="CO364" s="27">
        <v>0</v>
      </c>
      <c r="CP364" s="36">
        <v>0</v>
      </c>
      <c r="CQ364" s="26">
        <v>0</v>
      </c>
      <c r="CR364" s="26">
        <v>0</v>
      </c>
      <c r="CS364" s="27">
        <v>0</v>
      </c>
      <c r="CT364" s="36">
        <v>0</v>
      </c>
      <c r="CU364" s="26">
        <v>0</v>
      </c>
      <c r="CV364" s="26">
        <v>0</v>
      </c>
      <c r="CW364" s="27">
        <v>0</v>
      </c>
      <c r="CX364" s="36">
        <v>0</v>
      </c>
      <c r="CY364" s="26">
        <v>0</v>
      </c>
      <c r="CZ364" s="26">
        <v>0</v>
      </c>
      <c r="DA364" s="27">
        <v>0</v>
      </c>
      <c r="DB364" s="36">
        <v>0</v>
      </c>
      <c r="DC364" s="26">
        <v>0</v>
      </c>
      <c r="DD364" s="26">
        <v>0</v>
      </c>
      <c r="DE364" s="27">
        <v>0</v>
      </c>
      <c r="DF364" s="36">
        <v>0</v>
      </c>
      <c r="DG364" s="26">
        <v>0</v>
      </c>
      <c r="DH364" s="26">
        <v>0</v>
      </c>
      <c r="DI364" s="27">
        <v>0</v>
      </c>
      <c r="DJ364" s="36">
        <v>8</v>
      </c>
      <c r="DK364" s="26">
        <v>919.33333333333337</v>
      </c>
      <c r="DL364" s="26">
        <v>919.33333333333337</v>
      </c>
      <c r="DM364" s="27">
        <v>5975.666666666667</v>
      </c>
      <c r="DN364" s="36">
        <v>12</v>
      </c>
      <c r="DO364" s="26">
        <v>1379</v>
      </c>
      <c r="DP364" s="26">
        <v>2298.3333333333335</v>
      </c>
      <c r="DQ364" s="27">
        <v>4596.6666666666661</v>
      </c>
      <c r="DR364" s="36">
        <v>12</v>
      </c>
      <c r="DS364" s="26">
        <v>1379</v>
      </c>
      <c r="DT364" s="26">
        <v>3677.3333333333335</v>
      </c>
      <c r="DU364" s="27">
        <v>3217.6666666666665</v>
      </c>
      <c r="DV364" s="36">
        <v>12</v>
      </c>
      <c r="DW364" s="26">
        <v>1379</v>
      </c>
      <c r="DX364" s="26">
        <v>5056.3333333333339</v>
      </c>
      <c r="DY364" s="27">
        <v>1838.6666666666661</v>
      </c>
      <c r="DZ364" s="36">
        <v>12</v>
      </c>
      <c r="EA364" s="26">
        <v>1379</v>
      </c>
      <c r="EB364" s="26">
        <v>6435.3333333333339</v>
      </c>
      <c r="EC364" s="27">
        <v>459.66666666666606</v>
      </c>
      <c r="ED364" s="36">
        <v>3.9999999999999947</v>
      </c>
      <c r="EE364" s="26">
        <v>459.66666666666606</v>
      </c>
      <c r="EF364" s="26">
        <v>6895</v>
      </c>
      <c r="EG364" s="27">
        <v>0</v>
      </c>
      <c r="EH364" s="36">
        <v>0</v>
      </c>
      <c r="EI364" s="26">
        <v>0</v>
      </c>
      <c r="EJ364" s="26">
        <v>6895</v>
      </c>
      <c r="EK364" s="27">
        <v>0</v>
      </c>
      <c r="EL364" s="36" cm="1">
        <f t="array" ref="EL364">+_xlfn.IFS(YEAR($A364)&gt;YEAR(EL$6),0,YEAR(EL$6)=YEAR($A364),13-MONTH($A364),AND(EK364&lt;$L364,YEAR(EL$6)=YEAR($B364)),IF(MONTH($B364)&lt;EK364/$M364,MONTH($B364),EK364/$M364),EK364&lt;$L364,EK364/$M364,YEAR(EL$6)=YEAR($B364),MONTH($B364),AND(YEAR(EL$6)&gt;YEAR($B364),NOT(ISBLANK($B364))),0,YEAR(EL$6)&gt;YEAR($A364),12,EL$6&lt;$A364,0,YEAR(EH$6)=YEAR($B364),0)</f>
        <v>0</v>
      </c>
      <c r="EM364" s="26">
        <f t="shared" si="42"/>
        <v>0</v>
      </c>
      <c r="EN364" s="26">
        <f t="shared" si="43"/>
        <v>6895</v>
      </c>
      <c r="EO364" s="27">
        <f t="shared" si="44"/>
        <v>0</v>
      </c>
      <c r="EP364" s="28">
        <f t="shared" si="45"/>
        <v>0</v>
      </c>
      <c r="EQ364" s="34">
        <f t="shared" si="46"/>
        <v>0</v>
      </c>
      <c r="ES364" s="21">
        <f>IFERROR(IF(VLOOKUP(D364,'DIV CHANGE'!A:D,3,FALSE)="", E364, VLOOKUP(D364,'DIV CHANGE'!A:D,3,FALSE)), E364)</f>
        <v>1</v>
      </c>
      <c r="ET364" s="21" t="str">
        <f t="shared" si="47"/>
        <v>SAME</v>
      </c>
      <c r="EU364" s="24">
        <v>43236</v>
      </c>
    </row>
    <row r="365" spans="1:151" ht="12.75">
      <c r="A365" s="29">
        <v>43236</v>
      </c>
      <c r="B365" s="24"/>
      <c r="C365" s="35">
        <v>298</v>
      </c>
      <c r="D365" s="21" t="s">
        <v>735</v>
      </c>
      <c r="E365" s="21">
        <v>1</v>
      </c>
      <c r="F365" s="21" t="s">
        <v>42</v>
      </c>
      <c r="G365" s="21" t="s">
        <v>736</v>
      </c>
      <c r="H365" s="55">
        <v>14445.5</v>
      </c>
      <c r="I365" s="22">
        <v>5</v>
      </c>
      <c r="J365" s="25">
        <v>3600</v>
      </c>
      <c r="K365" s="25">
        <v>0</v>
      </c>
      <c r="L365" s="25">
        <f t="shared" si="40"/>
        <v>2169.1</v>
      </c>
      <c r="M365" s="37">
        <f t="shared" si="41"/>
        <v>180.75833333333333</v>
      </c>
      <c r="N365" s="36">
        <v>0</v>
      </c>
      <c r="O365" s="26">
        <v>0</v>
      </c>
      <c r="P365" s="26">
        <v>0</v>
      </c>
      <c r="Q365" s="27">
        <v>0</v>
      </c>
      <c r="R365" s="36">
        <v>0</v>
      </c>
      <c r="S365" s="26">
        <v>0</v>
      </c>
      <c r="T365" s="26">
        <v>0</v>
      </c>
      <c r="U365" s="27">
        <v>0</v>
      </c>
      <c r="V365" s="36">
        <v>0</v>
      </c>
      <c r="W365" s="26">
        <v>0</v>
      </c>
      <c r="X365" s="26">
        <v>0</v>
      </c>
      <c r="Y365" s="27">
        <v>0</v>
      </c>
      <c r="Z365" s="36">
        <v>0</v>
      </c>
      <c r="AA365" s="26">
        <v>0</v>
      </c>
      <c r="AB365" s="26">
        <v>0</v>
      </c>
      <c r="AC365" s="27">
        <v>0</v>
      </c>
      <c r="AD365" s="36">
        <v>0</v>
      </c>
      <c r="AE365" s="26">
        <v>0</v>
      </c>
      <c r="AF365" s="26">
        <v>0</v>
      </c>
      <c r="AG365" s="27">
        <v>0</v>
      </c>
      <c r="AH365" s="36">
        <v>0</v>
      </c>
      <c r="AI365" s="26">
        <v>0</v>
      </c>
      <c r="AJ365" s="26">
        <v>0</v>
      </c>
      <c r="AK365" s="27">
        <v>0</v>
      </c>
      <c r="AL365" s="36">
        <v>0</v>
      </c>
      <c r="AM365" s="26">
        <v>0</v>
      </c>
      <c r="AN365" s="26">
        <v>0</v>
      </c>
      <c r="AO365" s="27">
        <v>0</v>
      </c>
      <c r="AP365" s="36">
        <v>0</v>
      </c>
      <c r="AQ365" s="26">
        <v>0</v>
      </c>
      <c r="AR365" s="26">
        <v>0</v>
      </c>
      <c r="AS365" s="27">
        <v>0</v>
      </c>
      <c r="AT365" s="36">
        <v>0</v>
      </c>
      <c r="AU365" s="26">
        <v>0</v>
      </c>
      <c r="AV365" s="26">
        <v>0</v>
      </c>
      <c r="AW365" s="27">
        <v>0</v>
      </c>
      <c r="AX365" s="36">
        <v>0</v>
      </c>
      <c r="AY365" s="26">
        <v>0</v>
      </c>
      <c r="AZ365" s="26">
        <v>0</v>
      </c>
      <c r="BA365" s="27">
        <v>0</v>
      </c>
      <c r="BB365" s="36">
        <v>0</v>
      </c>
      <c r="BC365" s="26">
        <v>0</v>
      </c>
      <c r="BD365" s="26">
        <v>0</v>
      </c>
      <c r="BE365" s="27">
        <v>0</v>
      </c>
      <c r="BF365" s="36">
        <v>0</v>
      </c>
      <c r="BG365" s="26">
        <v>0</v>
      </c>
      <c r="BH365" s="26">
        <v>0</v>
      </c>
      <c r="BI365" s="27">
        <v>0</v>
      </c>
      <c r="BJ365" s="36">
        <v>0</v>
      </c>
      <c r="BK365" s="26">
        <v>0</v>
      </c>
      <c r="BL365" s="26">
        <v>0</v>
      </c>
      <c r="BM365" s="27">
        <v>0</v>
      </c>
      <c r="BN365" s="36">
        <v>0</v>
      </c>
      <c r="BO365" s="26">
        <v>0</v>
      </c>
      <c r="BP365" s="26">
        <v>0</v>
      </c>
      <c r="BQ365" s="27">
        <v>0</v>
      </c>
      <c r="BR365" s="36">
        <v>0</v>
      </c>
      <c r="BS365" s="26">
        <v>0</v>
      </c>
      <c r="BT365" s="26">
        <v>0</v>
      </c>
      <c r="BU365" s="27">
        <v>0</v>
      </c>
      <c r="BV365" s="36">
        <v>0</v>
      </c>
      <c r="BW365" s="26">
        <v>0</v>
      </c>
      <c r="BX365" s="26">
        <v>0</v>
      </c>
      <c r="BY365" s="27">
        <v>0</v>
      </c>
      <c r="BZ365" s="36">
        <v>0</v>
      </c>
      <c r="CA365" s="26">
        <v>0</v>
      </c>
      <c r="CB365" s="26">
        <v>0</v>
      </c>
      <c r="CC365" s="27">
        <v>0</v>
      </c>
      <c r="CD365" s="36">
        <v>0</v>
      </c>
      <c r="CE365" s="26">
        <v>0</v>
      </c>
      <c r="CF365" s="26">
        <v>0</v>
      </c>
      <c r="CG365" s="27">
        <v>0</v>
      </c>
      <c r="CH365" s="36">
        <v>0</v>
      </c>
      <c r="CI365" s="26">
        <v>0</v>
      </c>
      <c r="CJ365" s="26">
        <v>0</v>
      </c>
      <c r="CK365" s="27">
        <v>0</v>
      </c>
      <c r="CL365" s="36">
        <v>0</v>
      </c>
      <c r="CM365" s="26">
        <v>0</v>
      </c>
      <c r="CN365" s="26">
        <v>0</v>
      </c>
      <c r="CO365" s="27">
        <v>0</v>
      </c>
      <c r="CP365" s="36">
        <v>0</v>
      </c>
      <c r="CQ365" s="26">
        <v>0</v>
      </c>
      <c r="CR365" s="26">
        <v>0</v>
      </c>
      <c r="CS365" s="27">
        <v>0</v>
      </c>
      <c r="CT365" s="36">
        <v>0</v>
      </c>
      <c r="CU365" s="26">
        <v>0</v>
      </c>
      <c r="CV365" s="26">
        <v>0</v>
      </c>
      <c r="CW365" s="27">
        <v>0</v>
      </c>
      <c r="CX365" s="36">
        <v>0</v>
      </c>
      <c r="CY365" s="26">
        <v>0</v>
      </c>
      <c r="CZ365" s="26">
        <v>0</v>
      </c>
      <c r="DA365" s="27">
        <v>0</v>
      </c>
      <c r="DB365" s="36">
        <v>0</v>
      </c>
      <c r="DC365" s="26">
        <v>0</v>
      </c>
      <c r="DD365" s="26">
        <v>0</v>
      </c>
      <c r="DE365" s="27">
        <v>0</v>
      </c>
      <c r="DF365" s="36">
        <v>0</v>
      </c>
      <c r="DG365" s="26">
        <v>0</v>
      </c>
      <c r="DH365" s="26">
        <v>0</v>
      </c>
      <c r="DI365" s="27">
        <v>0</v>
      </c>
      <c r="DJ365" s="36">
        <v>8</v>
      </c>
      <c r="DK365" s="26">
        <v>1446.0666666666666</v>
      </c>
      <c r="DL365" s="26">
        <v>1446.0666666666666</v>
      </c>
      <c r="DM365" s="27">
        <v>9399.4333333333343</v>
      </c>
      <c r="DN365" s="36">
        <v>12</v>
      </c>
      <c r="DO365" s="26">
        <v>2169.1</v>
      </c>
      <c r="DP365" s="26">
        <v>3615.1666666666665</v>
      </c>
      <c r="DQ365" s="27">
        <v>7230.3333333333339</v>
      </c>
      <c r="DR365" s="36">
        <v>12</v>
      </c>
      <c r="DS365" s="26">
        <v>2169.1</v>
      </c>
      <c r="DT365" s="26">
        <v>5784.2666666666664</v>
      </c>
      <c r="DU365" s="27">
        <v>5061.2333333333336</v>
      </c>
      <c r="DV365" s="36">
        <v>12</v>
      </c>
      <c r="DW365" s="26">
        <v>2169.1</v>
      </c>
      <c r="DX365" s="26">
        <v>7953.3666666666668</v>
      </c>
      <c r="DY365" s="27">
        <v>2892.1333333333332</v>
      </c>
      <c r="DZ365" s="36">
        <v>12</v>
      </c>
      <c r="EA365" s="26">
        <v>2169.1</v>
      </c>
      <c r="EB365" s="26">
        <v>10122.466666666667</v>
      </c>
      <c r="EC365" s="27">
        <v>723.03333333333285</v>
      </c>
      <c r="ED365" s="36">
        <v>3.9999999999999973</v>
      </c>
      <c r="EE365" s="26">
        <v>723.03333333333285</v>
      </c>
      <c r="EF365" s="26">
        <v>10845.5</v>
      </c>
      <c r="EG365" s="27">
        <v>0</v>
      </c>
      <c r="EH365" s="36">
        <v>0</v>
      </c>
      <c r="EI365" s="26">
        <v>0</v>
      </c>
      <c r="EJ365" s="26">
        <v>10845.5</v>
      </c>
      <c r="EK365" s="27">
        <v>0</v>
      </c>
      <c r="EL365" s="36" cm="1">
        <f t="array" ref="EL365">+_xlfn.IFS(YEAR($A365)&gt;YEAR(EL$6),0,YEAR(EL$6)=YEAR($A365),13-MONTH($A365),AND(EK365&lt;$L365,YEAR(EL$6)=YEAR($B365)),IF(MONTH($B365)&lt;EK365/$M365,MONTH($B365),EK365/$M365),EK365&lt;$L365,EK365/$M365,YEAR(EL$6)=YEAR($B365),MONTH($B365),AND(YEAR(EL$6)&gt;YEAR($B365),NOT(ISBLANK($B365))),0,YEAR(EL$6)&gt;YEAR($A365),12,EL$6&lt;$A365,0,YEAR(EH$6)=YEAR($B365),0)</f>
        <v>0</v>
      </c>
      <c r="EM365" s="26">
        <f t="shared" si="42"/>
        <v>0</v>
      </c>
      <c r="EN365" s="26">
        <f t="shared" si="43"/>
        <v>10845.5</v>
      </c>
      <c r="EO365" s="27">
        <f t="shared" si="44"/>
        <v>0</v>
      </c>
      <c r="EP365" s="28">
        <f t="shared" si="45"/>
        <v>0</v>
      </c>
      <c r="EQ365" s="34">
        <f t="shared" si="46"/>
        <v>0</v>
      </c>
      <c r="ES365" s="21">
        <f>IFERROR(IF(VLOOKUP(D365,'DIV CHANGE'!A:D,3,FALSE)="", E365, VLOOKUP(D365,'DIV CHANGE'!A:D,3,FALSE)), E365)</f>
        <v>1</v>
      </c>
      <c r="ET365" s="21" t="str">
        <f t="shared" si="47"/>
        <v>SAME</v>
      </c>
      <c r="EU365" s="24">
        <v>43236</v>
      </c>
    </row>
    <row r="366" spans="1:151" ht="12.75">
      <c r="A366" s="29">
        <v>43600</v>
      </c>
      <c r="B366" s="24"/>
      <c r="C366" s="35">
        <v>433</v>
      </c>
      <c r="D366" s="21" t="s">
        <v>737</v>
      </c>
      <c r="E366" s="21">
        <v>2</v>
      </c>
      <c r="F366" s="21" t="s">
        <v>42</v>
      </c>
      <c r="G366" s="21" t="s">
        <v>738</v>
      </c>
      <c r="H366" s="55">
        <v>17394.5</v>
      </c>
      <c r="I366" s="22">
        <v>7</v>
      </c>
      <c r="J366" s="25">
        <v>0</v>
      </c>
      <c r="K366" s="25">
        <v>0</v>
      </c>
      <c r="L366" s="25">
        <f t="shared" si="40"/>
        <v>2484.9285714285716</v>
      </c>
      <c r="M366" s="37">
        <f t="shared" si="41"/>
        <v>207.07738095238096</v>
      </c>
      <c r="N366" s="36">
        <v>0</v>
      </c>
      <c r="O366" s="26">
        <v>0</v>
      </c>
      <c r="P366" s="26">
        <v>0</v>
      </c>
      <c r="Q366" s="27">
        <v>0</v>
      </c>
      <c r="R366" s="36">
        <v>0</v>
      </c>
      <c r="S366" s="26">
        <v>0</v>
      </c>
      <c r="T366" s="26">
        <v>0</v>
      </c>
      <c r="U366" s="27">
        <v>0</v>
      </c>
      <c r="V366" s="36">
        <v>0</v>
      </c>
      <c r="W366" s="26">
        <v>0</v>
      </c>
      <c r="X366" s="26">
        <v>0</v>
      </c>
      <c r="Y366" s="27">
        <v>0</v>
      </c>
      <c r="Z366" s="36">
        <v>0</v>
      </c>
      <c r="AA366" s="26">
        <v>0</v>
      </c>
      <c r="AB366" s="26">
        <v>0</v>
      </c>
      <c r="AC366" s="27">
        <v>0</v>
      </c>
      <c r="AD366" s="36">
        <v>0</v>
      </c>
      <c r="AE366" s="26">
        <v>0</v>
      </c>
      <c r="AF366" s="26">
        <v>0</v>
      </c>
      <c r="AG366" s="27">
        <v>0</v>
      </c>
      <c r="AH366" s="36">
        <v>0</v>
      </c>
      <c r="AI366" s="26">
        <v>0</v>
      </c>
      <c r="AJ366" s="26">
        <v>0</v>
      </c>
      <c r="AK366" s="27">
        <v>0</v>
      </c>
      <c r="AL366" s="36">
        <v>0</v>
      </c>
      <c r="AM366" s="26">
        <v>0</v>
      </c>
      <c r="AN366" s="26">
        <v>0</v>
      </c>
      <c r="AO366" s="27">
        <v>0</v>
      </c>
      <c r="AP366" s="36">
        <v>0</v>
      </c>
      <c r="AQ366" s="26">
        <v>0</v>
      </c>
      <c r="AR366" s="26">
        <v>0</v>
      </c>
      <c r="AS366" s="27">
        <v>0</v>
      </c>
      <c r="AT366" s="36">
        <v>0</v>
      </c>
      <c r="AU366" s="26">
        <v>0</v>
      </c>
      <c r="AV366" s="26">
        <v>0</v>
      </c>
      <c r="AW366" s="27">
        <v>0</v>
      </c>
      <c r="AX366" s="36">
        <v>0</v>
      </c>
      <c r="AY366" s="26">
        <v>0</v>
      </c>
      <c r="AZ366" s="26">
        <v>0</v>
      </c>
      <c r="BA366" s="27">
        <v>0</v>
      </c>
      <c r="BB366" s="36">
        <v>0</v>
      </c>
      <c r="BC366" s="26">
        <v>0</v>
      </c>
      <c r="BD366" s="26">
        <v>0</v>
      </c>
      <c r="BE366" s="27">
        <v>0</v>
      </c>
      <c r="BF366" s="36">
        <v>0</v>
      </c>
      <c r="BG366" s="26">
        <v>0</v>
      </c>
      <c r="BH366" s="26">
        <v>0</v>
      </c>
      <c r="BI366" s="27">
        <v>0</v>
      </c>
      <c r="BJ366" s="36">
        <v>0</v>
      </c>
      <c r="BK366" s="26">
        <v>0</v>
      </c>
      <c r="BL366" s="26">
        <v>0</v>
      </c>
      <c r="BM366" s="27">
        <v>0</v>
      </c>
      <c r="BN366" s="36">
        <v>0</v>
      </c>
      <c r="BO366" s="26">
        <v>0</v>
      </c>
      <c r="BP366" s="26">
        <v>0</v>
      </c>
      <c r="BQ366" s="27">
        <v>0</v>
      </c>
      <c r="BR366" s="36">
        <v>0</v>
      </c>
      <c r="BS366" s="26">
        <v>0</v>
      </c>
      <c r="BT366" s="26">
        <v>0</v>
      </c>
      <c r="BU366" s="27">
        <v>0</v>
      </c>
      <c r="BV366" s="36">
        <v>0</v>
      </c>
      <c r="BW366" s="26">
        <v>0</v>
      </c>
      <c r="BX366" s="26">
        <v>0</v>
      </c>
      <c r="BY366" s="27">
        <v>0</v>
      </c>
      <c r="BZ366" s="36">
        <v>0</v>
      </c>
      <c r="CA366" s="26">
        <v>0</v>
      </c>
      <c r="CB366" s="26">
        <v>0</v>
      </c>
      <c r="CC366" s="27">
        <v>0</v>
      </c>
      <c r="CD366" s="36">
        <v>0</v>
      </c>
      <c r="CE366" s="26">
        <v>0</v>
      </c>
      <c r="CF366" s="26">
        <v>0</v>
      </c>
      <c r="CG366" s="27">
        <v>0</v>
      </c>
      <c r="CH366" s="36">
        <v>0</v>
      </c>
      <c r="CI366" s="26">
        <v>0</v>
      </c>
      <c r="CJ366" s="26">
        <v>0</v>
      </c>
      <c r="CK366" s="27">
        <v>0</v>
      </c>
      <c r="CL366" s="36">
        <v>0</v>
      </c>
      <c r="CM366" s="26">
        <v>0</v>
      </c>
      <c r="CN366" s="26">
        <v>0</v>
      </c>
      <c r="CO366" s="27">
        <v>0</v>
      </c>
      <c r="CP366" s="36">
        <v>0</v>
      </c>
      <c r="CQ366" s="26">
        <v>0</v>
      </c>
      <c r="CR366" s="26">
        <v>0</v>
      </c>
      <c r="CS366" s="27">
        <v>0</v>
      </c>
      <c r="CT366" s="36">
        <v>0</v>
      </c>
      <c r="CU366" s="26">
        <v>0</v>
      </c>
      <c r="CV366" s="26">
        <v>0</v>
      </c>
      <c r="CW366" s="27">
        <v>0</v>
      </c>
      <c r="CX366" s="36">
        <v>0</v>
      </c>
      <c r="CY366" s="26">
        <v>0</v>
      </c>
      <c r="CZ366" s="26">
        <v>0</v>
      </c>
      <c r="DA366" s="27">
        <v>0</v>
      </c>
      <c r="DB366" s="36">
        <v>0</v>
      </c>
      <c r="DC366" s="26">
        <v>0</v>
      </c>
      <c r="DD366" s="26">
        <v>0</v>
      </c>
      <c r="DE366" s="27">
        <v>0</v>
      </c>
      <c r="DF366" s="36">
        <v>0</v>
      </c>
      <c r="DG366" s="26">
        <v>0</v>
      </c>
      <c r="DH366" s="26">
        <v>0</v>
      </c>
      <c r="DI366" s="27">
        <v>0</v>
      </c>
      <c r="DJ366" s="36">
        <v>0</v>
      </c>
      <c r="DK366" s="26">
        <v>0</v>
      </c>
      <c r="DL366" s="26">
        <v>0</v>
      </c>
      <c r="DM366" s="27">
        <v>0</v>
      </c>
      <c r="DN366" s="36">
        <v>8</v>
      </c>
      <c r="DO366" s="26">
        <v>1656.6190476190477</v>
      </c>
      <c r="DP366" s="26">
        <v>1656.6190476190477</v>
      </c>
      <c r="DQ366" s="27">
        <v>15737.880952380952</v>
      </c>
      <c r="DR366" s="36">
        <v>12</v>
      </c>
      <c r="DS366" s="26">
        <v>2484.9285714285716</v>
      </c>
      <c r="DT366" s="26">
        <v>4141.5476190476193</v>
      </c>
      <c r="DU366" s="27">
        <v>13252.952380952382</v>
      </c>
      <c r="DV366" s="36">
        <v>12</v>
      </c>
      <c r="DW366" s="26">
        <v>2484.9285714285716</v>
      </c>
      <c r="DX366" s="26">
        <v>6626.4761904761908</v>
      </c>
      <c r="DY366" s="27">
        <v>10768.023809523809</v>
      </c>
      <c r="DZ366" s="36">
        <v>12</v>
      </c>
      <c r="EA366" s="26">
        <v>2484.9285714285716</v>
      </c>
      <c r="EB366" s="26">
        <v>9111.4047619047633</v>
      </c>
      <c r="EC366" s="27">
        <v>8283.0952380952367</v>
      </c>
      <c r="ED366" s="36">
        <v>12</v>
      </c>
      <c r="EE366" s="26">
        <v>2484.9285714285716</v>
      </c>
      <c r="EF366" s="26">
        <v>11596.34</v>
      </c>
      <c r="EG366" s="27">
        <v>5798.16</v>
      </c>
      <c r="EH366" s="36">
        <v>12</v>
      </c>
      <c r="EI366" s="26">
        <v>2484.9285714285716</v>
      </c>
      <c r="EJ366" s="26">
        <v>14081.268571428573</v>
      </c>
      <c r="EK366" s="27">
        <v>3313.23</v>
      </c>
      <c r="EL366" s="36" cm="1">
        <f t="array" ref="EL366">+_xlfn.IFS(YEAR($A366)&gt;YEAR(EL$6),0,YEAR(EL$6)=YEAR($A366),13-MONTH($A366),AND(EK366&lt;$L366,YEAR(EL$6)=YEAR($B366)),IF(MONTH($B366)&lt;EK366/$M366,MONTH($B366),EK366/$M366),EK366&lt;$L366,EK366/$M366,YEAR(EL$6)=YEAR($B366),MONTH($B366),AND(YEAR(EL$6)&gt;YEAR($B366),NOT(ISBLANK($B366))),0,YEAR(EL$6)&gt;YEAR($A366),12,EL$6&lt;$A366,0,YEAR(EH$6)=YEAR($B366),0)</f>
        <v>12</v>
      </c>
      <c r="EM366" s="26">
        <f t="shared" si="42"/>
        <v>2484.9285714285716</v>
      </c>
      <c r="EN366" s="26">
        <f t="shared" si="43"/>
        <v>16566.197142857145</v>
      </c>
      <c r="EO366" s="27">
        <f t="shared" si="44"/>
        <v>828.3</v>
      </c>
      <c r="EP366" s="28">
        <f t="shared" si="45"/>
        <v>3.9999540084509468</v>
      </c>
      <c r="EQ366" s="34">
        <f t="shared" si="46"/>
        <v>621.23214285714289</v>
      </c>
      <c r="ES366" s="21">
        <f>IFERROR(IF(VLOOKUP(D366,'DIV CHANGE'!A:D,3,FALSE)="", E366, VLOOKUP(D366,'DIV CHANGE'!A:D,3,FALSE)), E366)</f>
        <v>2</v>
      </c>
      <c r="ET366" s="21" t="str">
        <f t="shared" si="47"/>
        <v>SAME</v>
      </c>
      <c r="EU366" s="24">
        <v>43600</v>
      </c>
    </row>
    <row r="367" spans="1:151" ht="12.75">
      <c r="A367" s="29">
        <v>44960</v>
      </c>
      <c r="B367" s="24"/>
      <c r="C367" s="35">
        <v>660</v>
      </c>
      <c r="D367" s="21" t="s">
        <v>739</v>
      </c>
      <c r="E367" s="21">
        <v>1</v>
      </c>
      <c r="F367" s="21" t="s">
        <v>42</v>
      </c>
      <c r="G367" s="21" t="s">
        <v>740</v>
      </c>
      <c r="H367" s="55">
        <v>48150</v>
      </c>
      <c r="I367" s="22">
        <v>10</v>
      </c>
      <c r="J367" s="25">
        <v>10000</v>
      </c>
      <c r="K367" s="25">
        <v>0</v>
      </c>
      <c r="L367" s="25">
        <f t="shared" si="40"/>
        <v>3815</v>
      </c>
      <c r="M367" s="37">
        <f t="shared" si="41"/>
        <v>317.91666666666669</v>
      </c>
      <c r="N367" s="36">
        <v>0</v>
      </c>
      <c r="O367" s="26">
        <v>0</v>
      </c>
      <c r="P367" s="26">
        <v>0</v>
      </c>
      <c r="Q367" s="27">
        <v>0</v>
      </c>
      <c r="R367" s="36">
        <v>0</v>
      </c>
      <c r="S367" s="26">
        <v>0</v>
      </c>
      <c r="T367" s="26">
        <v>0</v>
      </c>
      <c r="U367" s="27">
        <v>0</v>
      </c>
      <c r="V367" s="36">
        <v>0</v>
      </c>
      <c r="W367" s="26">
        <v>0</v>
      </c>
      <c r="X367" s="26">
        <v>0</v>
      </c>
      <c r="Y367" s="27">
        <v>0</v>
      </c>
      <c r="Z367" s="36">
        <v>0</v>
      </c>
      <c r="AA367" s="26">
        <v>0</v>
      </c>
      <c r="AB367" s="26">
        <v>0</v>
      </c>
      <c r="AC367" s="27">
        <v>0</v>
      </c>
      <c r="AD367" s="36">
        <v>0</v>
      </c>
      <c r="AE367" s="26">
        <v>0</v>
      </c>
      <c r="AF367" s="26">
        <v>0</v>
      </c>
      <c r="AG367" s="27">
        <v>0</v>
      </c>
      <c r="AH367" s="36">
        <v>0</v>
      </c>
      <c r="AI367" s="26">
        <v>0</v>
      </c>
      <c r="AJ367" s="26">
        <v>0</v>
      </c>
      <c r="AK367" s="27">
        <v>0</v>
      </c>
      <c r="AL367" s="36">
        <v>0</v>
      </c>
      <c r="AM367" s="26">
        <v>0</v>
      </c>
      <c r="AN367" s="26">
        <v>0</v>
      </c>
      <c r="AO367" s="27">
        <v>0</v>
      </c>
      <c r="AP367" s="36">
        <v>0</v>
      </c>
      <c r="AQ367" s="26">
        <v>0</v>
      </c>
      <c r="AR367" s="26">
        <v>0</v>
      </c>
      <c r="AS367" s="27">
        <v>0</v>
      </c>
      <c r="AT367" s="36">
        <v>0</v>
      </c>
      <c r="AU367" s="26">
        <v>0</v>
      </c>
      <c r="AV367" s="26">
        <v>0</v>
      </c>
      <c r="AW367" s="27">
        <v>0</v>
      </c>
      <c r="AX367" s="36">
        <v>0</v>
      </c>
      <c r="AY367" s="26">
        <v>0</v>
      </c>
      <c r="AZ367" s="26">
        <v>0</v>
      </c>
      <c r="BA367" s="27">
        <v>0</v>
      </c>
      <c r="BB367" s="36">
        <v>0</v>
      </c>
      <c r="BC367" s="26">
        <v>0</v>
      </c>
      <c r="BD367" s="26">
        <v>0</v>
      </c>
      <c r="BE367" s="27">
        <v>0</v>
      </c>
      <c r="BF367" s="36">
        <v>0</v>
      </c>
      <c r="BG367" s="26">
        <v>0</v>
      </c>
      <c r="BH367" s="26">
        <v>0</v>
      </c>
      <c r="BI367" s="27">
        <v>0</v>
      </c>
      <c r="BJ367" s="36">
        <v>0</v>
      </c>
      <c r="BK367" s="26">
        <v>0</v>
      </c>
      <c r="BL367" s="26">
        <v>0</v>
      </c>
      <c r="BM367" s="27">
        <v>0</v>
      </c>
      <c r="BN367" s="36">
        <v>0</v>
      </c>
      <c r="BO367" s="26">
        <v>0</v>
      </c>
      <c r="BP367" s="26">
        <v>0</v>
      </c>
      <c r="BQ367" s="27">
        <v>0</v>
      </c>
      <c r="BR367" s="36">
        <v>0</v>
      </c>
      <c r="BS367" s="26">
        <v>0</v>
      </c>
      <c r="BT367" s="26">
        <v>0</v>
      </c>
      <c r="BU367" s="27">
        <v>0</v>
      </c>
      <c r="BV367" s="36">
        <v>0</v>
      </c>
      <c r="BW367" s="26">
        <v>0</v>
      </c>
      <c r="BX367" s="26">
        <v>0</v>
      </c>
      <c r="BY367" s="27">
        <v>0</v>
      </c>
      <c r="BZ367" s="36">
        <v>0</v>
      </c>
      <c r="CA367" s="26">
        <v>0</v>
      </c>
      <c r="CB367" s="26">
        <v>0</v>
      </c>
      <c r="CC367" s="27">
        <v>0</v>
      </c>
      <c r="CD367" s="36">
        <v>0</v>
      </c>
      <c r="CE367" s="26">
        <v>0</v>
      </c>
      <c r="CF367" s="26">
        <v>0</v>
      </c>
      <c r="CG367" s="27">
        <v>0</v>
      </c>
      <c r="CH367" s="36">
        <v>0</v>
      </c>
      <c r="CI367" s="26">
        <v>0</v>
      </c>
      <c r="CJ367" s="26">
        <v>0</v>
      </c>
      <c r="CK367" s="27">
        <v>0</v>
      </c>
      <c r="CL367" s="36">
        <v>0</v>
      </c>
      <c r="CM367" s="26">
        <v>0</v>
      </c>
      <c r="CN367" s="26">
        <v>0</v>
      </c>
      <c r="CO367" s="27">
        <v>0</v>
      </c>
      <c r="CP367" s="36">
        <v>0</v>
      </c>
      <c r="CQ367" s="26">
        <v>0</v>
      </c>
      <c r="CR367" s="26">
        <v>0</v>
      </c>
      <c r="CS367" s="27">
        <v>0</v>
      </c>
      <c r="CT367" s="36">
        <v>0</v>
      </c>
      <c r="CU367" s="26">
        <v>0</v>
      </c>
      <c r="CV367" s="26">
        <v>0</v>
      </c>
      <c r="CW367" s="27">
        <v>0</v>
      </c>
      <c r="CX367" s="36">
        <v>0</v>
      </c>
      <c r="CY367" s="26">
        <v>0</v>
      </c>
      <c r="CZ367" s="26">
        <v>0</v>
      </c>
      <c r="DA367" s="27">
        <v>0</v>
      </c>
      <c r="DB367" s="36">
        <v>0</v>
      </c>
      <c r="DC367" s="26">
        <v>0</v>
      </c>
      <c r="DD367" s="26">
        <v>0</v>
      </c>
      <c r="DE367" s="27">
        <v>0</v>
      </c>
      <c r="DF367" s="36">
        <v>0</v>
      </c>
      <c r="DG367" s="26">
        <v>0</v>
      </c>
      <c r="DH367" s="26">
        <v>0</v>
      </c>
      <c r="DI367" s="27">
        <v>0</v>
      </c>
      <c r="DJ367" s="36">
        <v>0</v>
      </c>
      <c r="DK367" s="26">
        <v>0</v>
      </c>
      <c r="DL367" s="26">
        <v>0</v>
      </c>
      <c r="DM367" s="27">
        <v>0</v>
      </c>
      <c r="DN367" s="36">
        <v>0</v>
      </c>
      <c r="DO367" s="26">
        <v>0</v>
      </c>
      <c r="DP367" s="26">
        <v>0</v>
      </c>
      <c r="DQ367" s="27">
        <v>0</v>
      </c>
      <c r="DR367" s="36">
        <v>0</v>
      </c>
      <c r="DS367" s="26">
        <v>0</v>
      </c>
      <c r="DT367" s="26">
        <v>0</v>
      </c>
      <c r="DU367" s="27">
        <v>0</v>
      </c>
      <c r="DV367" s="36">
        <v>0</v>
      </c>
      <c r="DW367" s="26">
        <v>0</v>
      </c>
      <c r="DX367" s="26">
        <v>0</v>
      </c>
      <c r="DY367" s="27">
        <v>0</v>
      </c>
      <c r="DZ367" s="36">
        <v>0</v>
      </c>
      <c r="EA367" s="26">
        <v>0</v>
      </c>
      <c r="EB367" s="26">
        <v>0</v>
      </c>
      <c r="EC367" s="27">
        <v>0</v>
      </c>
      <c r="ED367" s="36">
        <v>11</v>
      </c>
      <c r="EE367" s="26">
        <v>3497.0833333333335</v>
      </c>
      <c r="EF367" s="26">
        <v>3497.0833333333335</v>
      </c>
      <c r="EG367" s="27">
        <v>34652.916666666628</v>
      </c>
      <c r="EH367" s="36">
        <v>12</v>
      </c>
      <c r="EI367" s="26">
        <v>3815</v>
      </c>
      <c r="EJ367" s="26">
        <v>7312.0833333333339</v>
      </c>
      <c r="EK367" s="27">
        <v>30837.919999999998</v>
      </c>
      <c r="EL367" s="36" cm="1">
        <f t="array" ref="EL367">+_xlfn.IFS(YEAR($A367)&gt;YEAR(EL$6),0,YEAR(EL$6)=YEAR($A367),13-MONTH($A367),AND(EK367&lt;$L367,YEAR(EL$6)=YEAR($B367)),IF(MONTH($B367)&lt;EK367/$M367,MONTH($B367),EK367/$M367),EK367&lt;$L367,EK367/$M367,YEAR(EL$6)=YEAR($B367),MONTH($B367),AND(YEAR(EL$6)&gt;YEAR($B367),NOT(ISBLANK($B367))),0,YEAR(EL$6)&gt;YEAR($A367),12,EL$6&lt;$A367,0,YEAR(EH$6)=YEAR($B367),0)</f>
        <v>12</v>
      </c>
      <c r="EM367" s="26">
        <f t="shared" si="42"/>
        <v>3815</v>
      </c>
      <c r="EN367" s="26">
        <f t="shared" si="43"/>
        <v>11127.083333333334</v>
      </c>
      <c r="EO367" s="27">
        <f t="shared" si="44"/>
        <v>27022.92</v>
      </c>
      <c r="EP367" s="28">
        <f t="shared" si="45"/>
        <v>85.000010484927913</v>
      </c>
      <c r="EQ367" s="34">
        <f t="shared" si="46"/>
        <v>953.75</v>
      </c>
      <c r="ES367" s="21">
        <f>IFERROR(IF(VLOOKUP(D367,'DIV CHANGE'!A:D,3,FALSE)="", E367, VLOOKUP(D367,'DIV CHANGE'!A:D,3,FALSE)), E367)</f>
        <v>1</v>
      </c>
      <c r="ET367" s="21" t="str">
        <f t="shared" si="47"/>
        <v>SAME</v>
      </c>
      <c r="EU367" s="29">
        <v>44960</v>
      </c>
    </row>
    <row r="368" spans="1:151" ht="12.75">
      <c r="A368" s="29">
        <v>44960</v>
      </c>
      <c r="B368" s="24"/>
      <c r="C368" s="35">
        <v>661</v>
      </c>
      <c r="D368" s="21" t="s">
        <v>741</v>
      </c>
      <c r="E368" s="21">
        <v>1</v>
      </c>
      <c r="F368" s="21" t="s">
        <v>42</v>
      </c>
      <c r="G368" s="21" t="s">
        <v>742</v>
      </c>
      <c r="H368" s="55">
        <v>35845</v>
      </c>
      <c r="I368" s="22">
        <v>10</v>
      </c>
      <c r="J368" s="25">
        <v>10000</v>
      </c>
      <c r="K368" s="25">
        <v>0</v>
      </c>
      <c r="L368" s="25">
        <f t="shared" si="40"/>
        <v>2584.5</v>
      </c>
      <c r="M368" s="37">
        <f t="shared" si="41"/>
        <v>215.375</v>
      </c>
      <c r="N368" s="36">
        <v>0</v>
      </c>
      <c r="O368" s="26">
        <v>0</v>
      </c>
      <c r="P368" s="26">
        <v>0</v>
      </c>
      <c r="Q368" s="27">
        <v>0</v>
      </c>
      <c r="R368" s="36">
        <v>0</v>
      </c>
      <c r="S368" s="26">
        <v>0</v>
      </c>
      <c r="T368" s="26">
        <v>0</v>
      </c>
      <c r="U368" s="27">
        <v>0</v>
      </c>
      <c r="V368" s="36">
        <v>0</v>
      </c>
      <c r="W368" s="26">
        <v>0</v>
      </c>
      <c r="X368" s="26">
        <v>0</v>
      </c>
      <c r="Y368" s="27">
        <v>0</v>
      </c>
      <c r="Z368" s="36">
        <v>0</v>
      </c>
      <c r="AA368" s="26">
        <v>0</v>
      </c>
      <c r="AB368" s="26">
        <v>0</v>
      </c>
      <c r="AC368" s="27">
        <v>0</v>
      </c>
      <c r="AD368" s="36">
        <v>0</v>
      </c>
      <c r="AE368" s="26">
        <v>0</v>
      </c>
      <c r="AF368" s="26">
        <v>0</v>
      </c>
      <c r="AG368" s="27">
        <v>0</v>
      </c>
      <c r="AH368" s="36">
        <v>0</v>
      </c>
      <c r="AI368" s="26">
        <v>0</v>
      </c>
      <c r="AJ368" s="26">
        <v>0</v>
      </c>
      <c r="AK368" s="27">
        <v>0</v>
      </c>
      <c r="AL368" s="36">
        <v>0</v>
      </c>
      <c r="AM368" s="26">
        <v>0</v>
      </c>
      <c r="AN368" s="26">
        <v>0</v>
      </c>
      <c r="AO368" s="27">
        <v>0</v>
      </c>
      <c r="AP368" s="36">
        <v>0</v>
      </c>
      <c r="AQ368" s="26">
        <v>0</v>
      </c>
      <c r="AR368" s="26">
        <v>0</v>
      </c>
      <c r="AS368" s="27">
        <v>0</v>
      </c>
      <c r="AT368" s="36">
        <v>0</v>
      </c>
      <c r="AU368" s="26">
        <v>0</v>
      </c>
      <c r="AV368" s="26">
        <v>0</v>
      </c>
      <c r="AW368" s="27">
        <v>0</v>
      </c>
      <c r="AX368" s="36">
        <v>0</v>
      </c>
      <c r="AY368" s="26">
        <v>0</v>
      </c>
      <c r="AZ368" s="26">
        <v>0</v>
      </c>
      <c r="BA368" s="27">
        <v>0</v>
      </c>
      <c r="BB368" s="36">
        <v>0</v>
      </c>
      <c r="BC368" s="26">
        <v>0</v>
      </c>
      <c r="BD368" s="26">
        <v>0</v>
      </c>
      <c r="BE368" s="27">
        <v>0</v>
      </c>
      <c r="BF368" s="36">
        <v>0</v>
      </c>
      <c r="BG368" s="26">
        <v>0</v>
      </c>
      <c r="BH368" s="26">
        <v>0</v>
      </c>
      <c r="BI368" s="27">
        <v>0</v>
      </c>
      <c r="BJ368" s="36">
        <v>0</v>
      </c>
      <c r="BK368" s="26">
        <v>0</v>
      </c>
      <c r="BL368" s="26">
        <v>0</v>
      </c>
      <c r="BM368" s="27">
        <v>0</v>
      </c>
      <c r="BN368" s="36">
        <v>0</v>
      </c>
      <c r="BO368" s="26">
        <v>0</v>
      </c>
      <c r="BP368" s="26">
        <v>0</v>
      </c>
      <c r="BQ368" s="27">
        <v>0</v>
      </c>
      <c r="BR368" s="36">
        <v>0</v>
      </c>
      <c r="BS368" s="26">
        <v>0</v>
      </c>
      <c r="BT368" s="26">
        <v>0</v>
      </c>
      <c r="BU368" s="27">
        <v>0</v>
      </c>
      <c r="BV368" s="36">
        <v>0</v>
      </c>
      <c r="BW368" s="26">
        <v>0</v>
      </c>
      <c r="BX368" s="26">
        <v>0</v>
      </c>
      <c r="BY368" s="27">
        <v>0</v>
      </c>
      <c r="BZ368" s="36">
        <v>0</v>
      </c>
      <c r="CA368" s="26">
        <v>0</v>
      </c>
      <c r="CB368" s="26">
        <v>0</v>
      </c>
      <c r="CC368" s="27">
        <v>0</v>
      </c>
      <c r="CD368" s="36">
        <v>0</v>
      </c>
      <c r="CE368" s="26">
        <v>0</v>
      </c>
      <c r="CF368" s="26">
        <v>0</v>
      </c>
      <c r="CG368" s="27">
        <v>0</v>
      </c>
      <c r="CH368" s="36">
        <v>0</v>
      </c>
      <c r="CI368" s="26">
        <v>0</v>
      </c>
      <c r="CJ368" s="26">
        <v>0</v>
      </c>
      <c r="CK368" s="27">
        <v>0</v>
      </c>
      <c r="CL368" s="36">
        <v>0</v>
      </c>
      <c r="CM368" s="26">
        <v>0</v>
      </c>
      <c r="CN368" s="26">
        <v>0</v>
      </c>
      <c r="CO368" s="27">
        <v>0</v>
      </c>
      <c r="CP368" s="36">
        <v>0</v>
      </c>
      <c r="CQ368" s="26">
        <v>0</v>
      </c>
      <c r="CR368" s="26">
        <v>0</v>
      </c>
      <c r="CS368" s="27">
        <v>0</v>
      </c>
      <c r="CT368" s="36">
        <v>0</v>
      </c>
      <c r="CU368" s="26">
        <v>0</v>
      </c>
      <c r="CV368" s="26">
        <v>0</v>
      </c>
      <c r="CW368" s="27">
        <v>0</v>
      </c>
      <c r="CX368" s="36">
        <v>0</v>
      </c>
      <c r="CY368" s="26">
        <v>0</v>
      </c>
      <c r="CZ368" s="26">
        <v>0</v>
      </c>
      <c r="DA368" s="27">
        <v>0</v>
      </c>
      <c r="DB368" s="36">
        <v>0</v>
      </c>
      <c r="DC368" s="26">
        <v>0</v>
      </c>
      <c r="DD368" s="26">
        <v>0</v>
      </c>
      <c r="DE368" s="27">
        <v>0</v>
      </c>
      <c r="DF368" s="36">
        <v>0</v>
      </c>
      <c r="DG368" s="26">
        <v>0</v>
      </c>
      <c r="DH368" s="26">
        <v>0</v>
      </c>
      <c r="DI368" s="27">
        <v>0</v>
      </c>
      <c r="DJ368" s="36">
        <v>0</v>
      </c>
      <c r="DK368" s="26">
        <v>0</v>
      </c>
      <c r="DL368" s="26">
        <v>0</v>
      </c>
      <c r="DM368" s="27">
        <v>0</v>
      </c>
      <c r="DN368" s="36">
        <v>0</v>
      </c>
      <c r="DO368" s="26">
        <v>0</v>
      </c>
      <c r="DP368" s="26">
        <v>0</v>
      </c>
      <c r="DQ368" s="27">
        <v>0</v>
      </c>
      <c r="DR368" s="36">
        <v>0</v>
      </c>
      <c r="DS368" s="26">
        <v>0</v>
      </c>
      <c r="DT368" s="26">
        <v>0</v>
      </c>
      <c r="DU368" s="27">
        <v>0</v>
      </c>
      <c r="DV368" s="36">
        <v>0</v>
      </c>
      <c r="DW368" s="26">
        <v>0</v>
      </c>
      <c r="DX368" s="26">
        <v>0</v>
      </c>
      <c r="DY368" s="27">
        <v>0</v>
      </c>
      <c r="DZ368" s="36">
        <v>0</v>
      </c>
      <c r="EA368" s="26">
        <v>0</v>
      </c>
      <c r="EB368" s="26">
        <v>0</v>
      </c>
      <c r="EC368" s="27">
        <v>0</v>
      </c>
      <c r="ED368" s="36">
        <v>11</v>
      </c>
      <c r="EE368" s="26">
        <v>2369.125</v>
      </c>
      <c r="EF368" s="26">
        <v>2369.125</v>
      </c>
      <c r="EG368" s="27">
        <v>23475.875</v>
      </c>
      <c r="EH368" s="36">
        <v>12</v>
      </c>
      <c r="EI368" s="26">
        <v>2584.5</v>
      </c>
      <c r="EJ368" s="26">
        <v>4953.625</v>
      </c>
      <c r="EK368" s="27">
        <v>20891.38</v>
      </c>
      <c r="EL368" s="36" cm="1">
        <f t="array" ref="EL368">+_xlfn.IFS(YEAR($A368)&gt;YEAR(EL$6),0,YEAR(EL$6)=YEAR($A368),13-MONTH($A368),AND(EK368&lt;$L368,YEAR(EL$6)=YEAR($B368)),IF(MONTH($B368)&lt;EK368/$M368,MONTH($B368),EK368/$M368),EK368&lt;$L368,EK368/$M368,YEAR(EL$6)=YEAR($B368),MONTH($B368),AND(YEAR(EL$6)&gt;YEAR($B368),NOT(ISBLANK($B368))),0,YEAR(EL$6)&gt;YEAR($A368),12,EL$6&lt;$A368,0,YEAR(EH$6)=YEAR($B368),0)</f>
        <v>12</v>
      </c>
      <c r="EM368" s="26">
        <f t="shared" si="42"/>
        <v>2584.5</v>
      </c>
      <c r="EN368" s="26">
        <f t="shared" si="43"/>
        <v>7538.125</v>
      </c>
      <c r="EO368" s="27">
        <f t="shared" si="44"/>
        <v>18306.88</v>
      </c>
      <c r="EP368" s="28">
        <f t="shared" si="45"/>
        <v>85.000023215322116</v>
      </c>
      <c r="EQ368" s="34">
        <f t="shared" si="46"/>
        <v>646.125</v>
      </c>
      <c r="ES368" s="21">
        <f>IFERROR(IF(VLOOKUP(D368,'DIV CHANGE'!A:D,3,FALSE)="", E368, VLOOKUP(D368,'DIV CHANGE'!A:D,3,FALSE)), E368)</f>
        <v>1</v>
      </c>
      <c r="ET368" s="21" t="str">
        <f t="shared" si="47"/>
        <v>SAME</v>
      </c>
      <c r="EU368" s="29">
        <v>44960</v>
      </c>
    </row>
    <row r="369" spans="1:151" ht="12.75">
      <c r="A369" s="29">
        <v>44960</v>
      </c>
      <c r="B369" s="24"/>
      <c r="C369" s="35">
        <v>662</v>
      </c>
      <c r="D369" s="21" t="s">
        <v>743</v>
      </c>
      <c r="E369" s="21">
        <v>1</v>
      </c>
      <c r="F369" s="21" t="s">
        <v>42</v>
      </c>
      <c r="G369" s="21" t="s">
        <v>744</v>
      </c>
      <c r="H369" s="55">
        <v>35845</v>
      </c>
      <c r="I369" s="22">
        <v>10</v>
      </c>
      <c r="J369" s="25">
        <v>10000</v>
      </c>
      <c r="K369" s="25">
        <v>0</v>
      </c>
      <c r="L369" s="25">
        <f t="shared" si="40"/>
        <v>2584.5</v>
      </c>
      <c r="M369" s="37">
        <f t="shared" si="41"/>
        <v>215.375</v>
      </c>
      <c r="N369" s="36">
        <v>0</v>
      </c>
      <c r="O369" s="26">
        <v>0</v>
      </c>
      <c r="P369" s="26">
        <v>0</v>
      </c>
      <c r="Q369" s="27">
        <v>0</v>
      </c>
      <c r="R369" s="36">
        <v>0</v>
      </c>
      <c r="S369" s="26">
        <v>0</v>
      </c>
      <c r="T369" s="26">
        <v>0</v>
      </c>
      <c r="U369" s="27">
        <v>0</v>
      </c>
      <c r="V369" s="36">
        <v>0</v>
      </c>
      <c r="W369" s="26">
        <v>0</v>
      </c>
      <c r="X369" s="26">
        <v>0</v>
      </c>
      <c r="Y369" s="27">
        <v>0</v>
      </c>
      <c r="Z369" s="36">
        <v>0</v>
      </c>
      <c r="AA369" s="26">
        <v>0</v>
      </c>
      <c r="AB369" s="26">
        <v>0</v>
      </c>
      <c r="AC369" s="27">
        <v>0</v>
      </c>
      <c r="AD369" s="36">
        <v>0</v>
      </c>
      <c r="AE369" s="26">
        <v>0</v>
      </c>
      <c r="AF369" s="26">
        <v>0</v>
      </c>
      <c r="AG369" s="27">
        <v>0</v>
      </c>
      <c r="AH369" s="36">
        <v>0</v>
      </c>
      <c r="AI369" s="26">
        <v>0</v>
      </c>
      <c r="AJ369" s="26">
        <v>0</v>
      </c>
      <c r="AK369" s="27">
        <v>0</v>
      </c>
      <c r="AL369" s="36">
        <v>0</v>
      </c>
      <c r="AM369" s="26">
        <v>0</v>
      </c>
      <c r="AN369" s="26">
        <v>0</v>
      </c>
      <c r="AO369" s="27">
        <v>0</v>
      </c>
      <c r="AP369" s="36">
        <v>0</v>
      </c>
      <c r="AQ369" s="26">
        <v>0</v>
      </c>
      <c r="AR369" s="26">
        <v>0</v>
      </c>
      <c r="AS369" s="27">
        <v>0</v>
      </c>
      <c r="AT369" s="36">
        <v>0</v>
      </c>
      <c r="AU369" s="26">
        <v>0</v>
      </c>
      <c r="AV369" s="26">
        <v>0</v>
      </c>
      <c r="AW369" s="27">
        <v>0</v>
      </c>
      <c r="AX369" s="36">
        <v>0</v>
      </c>
      <c r="AY369" s="26">
        <v>0</v>
      </c>
      <c r="AZ369" s="26">
        <v>0</v>
      </c>
      <c r="BA369" s="27">
        <v>0</v>
      </c>
      <c r="BB369" s="36">
        <v>0</v>
      </c>
      <c r="BC369" s="26">
        <v>0</v>
      </c>
      <c r="BD369" s="26">
        <v>0</v>
      </c>
      <c r="BE369" s="27">
        <v>0</v>
      </c>
      <c r="BF369" s="36">
        <v>0</v>
      </c>
      <c r="BG369" s="26">
        <v>0</v>
      </c>
      <c r="BH369" s="26">
        <v>0</v>
      </c>
      <c r="BI369" s="27">
        <v>0</v>
      </c>
      <c r="BJ369" s="36">
        <v>0</v>
      </c>
      <c r="BK369" s="26">
        <v>0</v>
      </c>
      <c r="BL369" s="26">
        <v>0</v>
      </c>
      <c r="BM369" s="27">
        <v>0</v>
      </c>
      <c r="BN369" s="36">
        <v>0</v>
      </c>
      <c r="BO369" s="26">
        <v>0</v>
      </c>
      <c r="BP369" s="26">
        <v>0</v>
      </c>
      <c r="BQ369" s="27">
        <v>0</v>
      </c>
      <c r="BR369" s="36">
        <v>0</v>
      </c>
      <c r="BS369" s="26">
        <v>0</v>
      </c>
      <c r="BT369" s="26">
        <v>0</v>
      </c>
      <c r="BU369" s="27">
        <v>0</v>
      </c>
      <c r="BV369" s="36">
        <v>0</v>
      </c>
      <c r="BW369" s="26">
        <v>0</v>
      </c>
      <c r="BX369" s="26">
        <v>0</v>
      </c>
      <c r="BY369" s="27">
        <v>0</v>
      </c>
      <c r="BZ369" s="36">
        <v>0</v>
      </c>
      <c r="CA369" s="26">
        <v>0</v>
      </c>
      <c r="CB369" s="26">
        <v>0</v>
      </c>
      <c r="CC369" s="27">
        <v>0</v>
      </c>
      <c r="CD369" s="36">
        <v>0</v>
      </c>
      <c r="CE369" s="26">
        <v>0</v>
      </c>
      <c r="CF369" s="26">
        <v>0</v>
      </c>
      <c r="CG369" s="27">
        <v>0</v>
      </c>
      <c r="CH369" s="36">
        <v>0</v>
      </c>
      <c r="CI369" s="26">
        <v>0</v>
      </c>
      <c r="CJ369" s="26">
        <v>0</v>
      </c>
      <c r="CK369" s="27">
        <v>0</v>
      </c>
      <c r="CL369" s="36">
        <v>0</v>
      </c>
      <c r="CM369" s="26">
        <v>0</v>
      </c>
      <c r="CN369" s="26">
        <v>0</v>
      </c>
      <c r="CO369" s="27">
        <v>0</v>
      </c>
      <c r="CP369" s="36">
        <v>0</v>
      </c>
      <c r="CQ369" s="26">
        <v>0</v>
      </c>
      <c r="CR369" s="26">
        <v>0</v>
      </c>
      <c r="CS369" s="27">
        <v>0</v>
      </c>
      <c r="CT369" s="36">
        <v>0</v>
      </c>
      <c r="CU369" s="26">
        <v>0</v>
      </c>
      <c r="CV369" s="26">
        <v>0</v>
      </c>
      <c r="CW369" s="27">
        <v>0</v>
      </c>
      <c r="CX369" s="36">
        <v>0</v>
      </c>
      <c r="CY369" s="26">
        <v>0</v>
      </c>
      <c r="CZ369" s="26">
        <v>0</v>
      </c>
      <c r="DA369" s="27">
        <v>0</v>
      </c>
      <c r="DB369" s="36">
        <v>0</v>
      </c>
      <c r="DC369" s="26">
        <v>0</v>
      </c>
      <c r="DD369" s="26">
        <v>0</v>
      </c>
      <c r="DE369" s="27">
        <v>0</v>
      </c>
      <c r="DF369" s="36">
        <v>0</v>
      </c>
      <c r="DG369" s="26">
        <v>0</v>
      </c>
      <c r="DH369" s="26">
        <v>0</v>
      </c>
      <c r="DI369" s="27">
        <v>0</v>
      </c>
      <c r="DJ369" s="36">
        <v>0</v>
      </c>
      <c r="DK369" s="26">
        <v>0</v>
      </c>
      <c r="DL369" s="26">
        <v>0</v>
      </c>
      <c r="DM369" s="27">
        <v>0</v>
      </c>
      <c r="DN369" s="36">
        <v>0</v>
      </c>
      <c r="DO369" s="26">
        <v>0</v>
      </c>
      <c r="DP369" s="26">
        <v>0</v>
      </c>
      <c r="DQ369" s="27">
        <v>0</v>
      </c>
      <c r="DR369" s="36">
        <v>0</v>
      </c>
      <c r="DS369" s="26">
        <v>0</v>
      </c>
      <c r="DT369" s="26">
        <v>0</v>
      </c>
      <c r="DU369" s="27">
        <v>0</v>
      </c>
      <c r="DV369" s="36">
        <v>0</v>
      </c>
      <c r="DW369" s="26">
        <v>0</v>
      </c>
      <c r="DX369" s="26">
        <v>0</v>
      </c>
      <c r="DY369" s="27">
        <v>0</v>
      </c>
      <c r="DZ369" s="36">
        <v>0</v>
      </c>
      <c r="EA369" s="26">
        <v>0</v>
      </c>
      <c r="EB369" s="26">
        <v>0</v>
      </c>
      <c r="EC369" s="27">
        <v>0</v>
      </c>
      <c r="ED369" s="36">
        <v>11</v>
      </c>
      <c r="EE369" s="26">
        <v>2369.125</v>
      </c>
      <c r="EF369" s="26">
        <v>2369.125</v>
      </c>
      <c r="EG369" s="27">
        <v>23475.875</v>
      </c>
      <c r="EH369" s="36">
        <v>12</v>
      </c>
      <c r="EI369" s="26">
        <v>2584.5</v>
      </c>
      <c r="EJ369" s="26">
        <v>4953.625</v>
      </c>
      <c r="EK369" s="27">
        <v>20891.38</v>
      </c>
      <c r="EL369" s="36" cm="1">
        <f t="array" ref="EL369">+_xlfn.IFS(YEAR($A369)&gt;YEAR(EL$6),0,YEAR(EL$6)=YEAR($A369),13-MONTH($A369),AND(EK369&lt;$L369,YEAR(EL$6)=YEAR($B369)),IF(MONTH($B369)&lt;EK369/$M369,MONTH($B369),EK369/$M369),EK369&lt;$L369,EK369/$M369,YEAR(EL$6)=YEAR($B369),MONTH($B369),AND(YEAR(EL$6)&gt;YEAR($B369),NOT(ISBLANK($B369))),0,YEAR(EL$6)&gt;YEAR($A369),12,EL$6&lt;$A369,0,YEAR(EH$6)=YEAR($B369),0)</f>
        <v>12</v>
      </c>
      <c r="EM369" s="26">
        <f t="shared" si="42"/>
        <v>2584.5</v>
      </c>
      <c r="EN369" s="26">
        <f t="shared" si="43"/>
        <v>7538.125</v>
      </c>
      <c r="EO369" s="27">
        <f t="shared" si="44"/>
        <v>18306.88</v>
      </c>
      <c r="EP369" s="28">
        <f t="shared" si="45"/>
        <v>85.000023215322116</v>
      </c>
      <c r="EQ369" s="34">
        <f t="shared" si="46"/>
        <v>646.125</v>
      </c>
      <c r="ES369" s="21">
        <f>IFERROR(IF(VLOOKUP(D369,'DIV CHANGE'!A:D,3,FALSE)="", E369, VLOOKUP(D369,'DIV CHANGE'!A:D,3,FALSE)), E369)</f>
        <v>1</v>
      </c>
      <c r="ET369" s="21" t="str">
        <f t="shared" si="47"/>
        <v>SAME</v>
      </c>
      <c r="EU369" s="29">
        <v>44960</v>
      </c>
    </row>
    <row r="370" spans="1:151" ht="12.75">
      <c r="A370" s="29">
        <v>37095</v>
      </c>
      <c r="B370" s="24"/>
      <c r="C370" s="35">
        <v>21</v>
      </c>
      <c r="D370" s="21" t="s">
        <v>745</v>
      </c>
      <c r="E370" s="21">
        <v>1</v>
      </c>
      <c r="F370" s="21" t="s">
        <v>100</v>
      </c>
      <c r="G370" s="21" t="s">
        <v>746</v>
      </c>
      <c r="H370" s="55">
        <v>16800</v>
      </c>
      <c r="I370" s="22">
        <v>10</v>
      </c>
      <c r="J370" s="25">
        <v>8000</v>
      </c>
      <c r="K370" s="25">
        <v>0</v>
      </c>
      <c r="L370" s="25">
        <f t="shared" si="40"/>
        <v>880</v>
      </c>
      <c r="M370" s="37">
        <f t="shared" si="41"/>
        <v>73.333333333333329</v>
      </c>
      <c r="N370" s="36">
        <v>0</v>
      </c>
      <c r="O370" s="26">
        <v>0</v>
      </c>
      <c r="P370" s="26">
        <v>0</v>
      </c>
      <c r="Q370" s="27">
        <v>0</v>
      </c>
      <c r="R370" s="36">
        <v>0</v>
      </c>
      <c r="S370" s="26">
        <v>0</v>
      </c>
      <c r="T370" s="26">
        <v>0</v>
      </c>
      <c r="U370" s="27">
        <v>0</v>
      </c>
      <c r="V370" s="36">
        <v>0</v>
      </c>
      <c r="W370" s="26">
        <v>0</v>
      </c>
      <c r="X370" s="26">
        <v>0</v>
      </c>
      <c r="Y370" s="27">
        <v>0</v>
      </c>
      <c r="Z370" s="36">
        <v>0</v>
      </c>
      <c r="AA370" s="26">
        <v>0</v>
      </c>
      <c r="AB370" s="26">
        <v>0</v>
      </c>
      <c r="AC370" s="27">
        <v>0</v>
      </c>
      <c r="AD370" s="36">
        <v>0</v>
      </c>
      <c r="AE370" s="26">
        <v>0</v>
      </c>
      <c r="AF370" s="26">
        <v>0</v>
      </c>
      <c r="AG370" s="27">
        <v>0</v>
      </c>
      <c r="AH370" s="36">
        <v>0</v>
      </c>
      <c r="AI370" s="26">
        <v>0</v>
      </c>
      <c r="AJ370" s="26">
        <v>0</v>
      </c>
      <c r="AK370" s="27">
        <v>0</v>
      </c>
      <c r="AL370" s="36">
        <v>0</v>
      </c>
      <c r="AM370" s="26">
        <v>0</v>
      </c>
      <c r="AN370" s="26">
        <v>0</v>
      </c>
      <c r="AO370" s="27">
        <v>0</v>
      </c>
      <c r="AP370" s="36">
        <v>0</v>
      </c>
      <c r="AQ370" s="26">
        <v>0</v>
      </c>
      <c r="AR370" s="26">
        <v>0</v>
      </c>
      <c r="AS370" s="27">
        <v>0</v>
      </c>
      <c r="AT370" s="36">
        <v>6</v>
      </c>
      <c r="AU370" s="26">
        <v>440</v>
      </c>
      <c r="AV370" s="26">
        <v>440</v>
      </c>
      <c r="AW370" s="27">
        <v>8360</v>
      </c>
      <c r="AX370" s="36">
        <v>12</v>
      </c>
      <c r="AY370" s="26">
        <v>880</v>
      </c>
      <c r="AZ370" s="26">
        <v>1320</v>
      </c>
      <c r="BA370" s="27">
        <v>7480</v>
      </c>
      <c r="BB370" s="36">
        <v>12</v>
      </c>
      <c r="BC370" s="26">
        <v>880</v>
      </c>
      <c r="BD370" s="26">
        <v>2200</v>
      </c>
      <c r="BE370" s="27">
        <v>6600</v>
      </c>
      <c r="BF370" s="36">
        <v>12</v>
      </c>
      <c r="BG370" s="26">
        <v>880</v>
      </c>
      <c r="BH370" s="26">
        <v>3080</v>
      </c>
      <c r="BI370" s="27">
        <v>5720</v>
      </c>
      <c r="BJ370" s="36">
        <v>12</v>
      </c>
      <c r="BK370" s="26">
        <v>880</v>
      </c>
      <c r="BL370" s="26">
        <v>3960</v>
      </c>
      <c r="BM370" s="27">
        <v>4840</v>
      </c>
      <c r="BN370" s="36">
        <v>12</v>
      </c>
      <c r="BO370" s="26">
        <v>880</v>
      </c>
      <c r="BP370" s="26">
        <v>4840</v>
      </c>
      <c r="BQ370" s="27">
        <v>3960</v>
      </c>
      <c r="BR370" s="36">
        <v>12</v>
      </c>
      <c r="BS370" s="26">
        <v>880</v>
      </c>
      <c r="BT370" s="26">
        <v>5720</v>
      </c>
      <c r="BU370" s="27">
        <v>3080</v>
      </c>
      <c r="BV370" s="36">
        <v>12</v>
      </c>
      <c r="BW370" s="26">
        <v>880</v>
      </c>
      <c r="BX370" s="26">
        <v>6600</v>
      </c>
      <c r="BY370" s="27">
        <v>2200</v>
      </c>
      <c r="BZ370" s="36">
        <v>12</v>
      </c>
      <c r="CA370" s="26">
        <v>880</v>
      </c>
      <c r="CB370" s="26">
        <v>7480</v>
      </c>
      <c r="CC370" s="27">
        <v>1320</v>
      </c>
      <c r="CD370" s="36">
        <v>12</v>
      </c>
      <c r="CE370" s="26">
        <v>880</v>
      </c>
      <c r="CF370" s="26">
        <v>8360</v>
      </c>
      <c r="CG370" s="27">
        <v>440</v>
      </c>
      <c r="CH370" s="36">
        <v>6</v>
      </c>
      <c r="CI370" s="26">
        <v>440</v>
      </c>
      <c r="CJ370" s="26">
        <v>8800</v>
      </c>
      <c r="CK370" s="27">
        <v>0</v>
      </c>
      <c r="CL370" s="36">
        <v>0</v>
      </c>
      <c r="CM370" s="26">
        <v>0</v>
      </c>
      <c r="CN370" s="26">
        <v>8800</v>
      </c>
      <c r="CO370" s="27">
        <v>0</v>
      </c>
      <c r="CP370" s="36">
        <v>0</v>
      </c>
      <c r="CQ370" s="26">
        <v>0</v>
      </c>
      <c r="CR370" s="26">
        <v>8800</v>
      </c>
      <c r="CS370" s="27">
        <v>0</v>
      </c>
      <c r="CT370" s="36">
        <v>0</v>
      </c>
      <c r="CU370" s="26">
        <v>0</v>
      </c>
      <c r="CV370" s="26">
        <v>8800</v>
      </c>
      <c r="CW370" s="27">
        <v>0</v>
      </c>
      <c r="CX370" s="36">
        <v>0</v>
      </c>
      <c r="CY370" s="26">
        <v>0</v>
      </c>
      <c r="CZ370" s="26">
        <v>8800</v>
      </c>
      <c r="DA370" s="27">
        <v>0</v>
      </c>
      <c r="DB370" s="36">
        <v>0</v>
      </c>
      <c r="DC370" s="26">
        <v>0</v>
      </c>
      <c r="DD370" s="26">
        <v>8800</v>
      </c>
      <c r="DE370" s="27">
        <v>0</v>
      </c>
      <c r="DF370" s="36">
        <v>0</v>
      </c>
      <c r="DG370" s="26">
        <v>0</v>
      </c>
      <c r="DH370" s="26">
        <v>8800</v>
      </c>
      <c r="DI370" s="27">
        <v>0</v>
      </c>
      <c r="DJ370" s="36">
        <v>0</v>
      </c>
      <c r="DK370" s="26">
        <v>0</v>
      </c>
      <c r="DL370" s="26">
        <v>8800</v>
      </c>
      <c r="DM370" s="27">
        <v>0</v>
      </c>
      <c r="DN370" s="36">
        <v>0</v>
      </c>
      <c r="DO370" s="26">
        <v>0</v>
      </c>
      <c r="DP370" s="26">
        <v>8800</v>
      </c>
      <c r="DQ370" s="27">
        <v>0</v>
      </c>
      <c r="DR370" s="36">
        <v>0</v>
      </c>
      <c r="DS370" s="26">
        <v>0</v>
      </c>
      <c r="DT370" s="26">
        <v>8800</v>
      </c>
      <c r="DU370" s="27">
        <v>0</v>
      </c>
      <c r="DV370" s="36">
        <v>0</v>
      </c>
      <c r="DW370" s="26">
        <v>0</v>
      </c>
      <c r="DX370" s="26">
        <v>8800</v>
      </c>
      <c r="DY370" s="27">
        <v>0</v>
      </c>
      <c r="DZ370" s="36">
        <v>0</v>
      </c>
      <c r="EA370" s="26">
        <v>0</v>
      </c>
      <c r="EB370" s="26">
        <v>8800</v>
      </c>
      <c r="EC370" s="27">
        <v>0</v>
      </c>
      <c r="ED370" s="36">
        <v>0</v>
      </c>
      <c r="EE370" s="26">
        <v>0</v>
      </c>
      <c r="EF370" s="26">
        <v>8800</v>
      </c>
      <c r="EG370" s="27">
        <v>0</v>
      </c>
      <c r="EH370" s="36">
        <v>0</v>
      </c>
      <c r="EI370" s="26">
        <v>0</v>
      </c>
      <c r="EJ370" s="26">
        <v>8800</v>
      </c>
      <c r="EK370" s="27">
        <v>0</v>
      </c>
      <c r="EL370" s="36" cm="1">
        <f t="array" ref="EL370">+_xlfn.IFS(YEAR($A370)&gt;YEAR(EL$6),0,YEAR(EL$6)=YEAR($A370),13-MONTH($A370),AND(EK370&lt;$L370,YEAR(EL$6)=YEAR($B370)),IF(MONTH($B370)&lt;EK370/$M370,MONTH($B370),EK370/$M370),EK370&lt;$L370,EK370/$M370,YEAR(EL$6)=YEAR($B370),MONTH($B370),AND(YEAR(EL$6)&gt;YEAR($B370),NOT(ISBLANK($B370))),0,YEAR(EL$6)&gt;YEAR($A370),12,EL$6&lt;$A370,0,YEAR(EH$6)=YEAR($B370),0)</f>
        <v>0</v>
      </c>
      <c r="EM370" s="26">
        <f t="shared" si="42"/>
        <v>0</v>
      </c>
      <c r="EN370" s="26">
        <f t="shared" si="43"/>
        <v>8800</v>
      </c>
      <c r="EO370" s="27">
        <f t="shared" si="44"/>
        <v>0</v>
      </c>
      <c r="EP370" s="28">
        <f t="shared" si="45"/>
        <v>0</v>
      </c>
      <c r="EQ370" s="34">
        <f t="shared" si="46"/>
        <v>0</v>
      </c>
      <c r="ES370" s="21">
        <f>IFERROR(IF(VLOOKUP(D370,'DIV CHANGE'!A:D,3,FALSE)="", E370, VLOOKUP(D370,'DIV CHANGE'!A:D,3,FALSE)), E370)</f>
        <v>1</v>
      </c>
      <c r="ET370" s="21" t="str">
        <f t="shared" si="47"/>
        <v>SAME</v>
      </c>
      <c r="EU370" s="24">
        <v>37095</v>
      </c>
    </row>
    <row r="371" spans="1:151" ht="12.75">
      <c r="A371" s="29">
        <v>44993</v>
      </c>
      <c r="B371" s="24"/>
      <c r="C371" s="35">
        <v>788</v>
      </c>
      <c r="D371" s="21" t="s">
        <v>747</v>
      </c>
      <c r="E371" s="21">
        <v>1</v>
      </c>
      <c r="F371" s="21" t="s">
        <v>100</v>
      </c>
      <c r="G371" s="21" t="s">
        <v>748</v>
      </c>
      <c r="H371" s="55">
        <v>7276</v>
      </c>
      <c r="I371" s="22">
        <v>5</v>
      </c>
      <c r="J371" s="25">
        <v>0</v>
      </c>
      <c r="K371" s="25">
        <v>0</v>
      </c>
      <c r="L371" s="25">
        <f t="shared" si="40"/>
        <v>1455.2</v>
      </c>
      <c r="M371" s="37">
        <f t="shared" si="41"/>
        <v>121.26666666666667</v>
      </c>
      <c r="N371" s="36">
        <v>0</v>
      </c>
      <c r="O371" s="26">
        <v>0</v>
      </c>
      <c r="P371" s="26">
        <v>0</v>
      </c>
      <c r="Q371" s="27">
        <v>0</v>
      </c>
      <c r="R371" s="36">
        <v>0</v>
      </c>
      <c r="S371" s="26">
        <v>0</v>
      </c>
      <c r="T371" s="26">
        <v>0</v>
      </c>
      <c r="U371" s="27">
        <v>0</v>
      </c>
      <c r="V371" s="36">
        <v>0</v>
      </c>
      <c r="W371" s="26">
        <v>0</v>
      </c>
      <c r="X371" s="26">
        <v>0</v>
      </c>
      <c r="Y371" s="27">
        <v>0</v>
      </c>
      <c r="Z371" s="36">
        <v>0</v>
      </c>
      <c r="AA371" s="26">
        <v>0</v>
      </c>
      <c r="AB371" s="26">
        <v>0</v>
      </c>
      <c r="AC371" s="27">
        <v>0</v>
      </c>
      <c r="AD371" s="36">
        <v>0</v>
      </c>
      <c r="AE371" s="26">
        <v>0</v>
      </c>
      <c r="AF371" s="26">
        <v>0</v>
      </c>
      <c r="AG371" s="27">
        <v>0</v>
      </c>
      <c r="AH371" s="36">
        <v>0</v>
      </c>
      <c r="AI371" s="26">
        <v>0</v>
      </c>
      <c r="AJ371" s="26">
        <v>0</v>
      </c>
      <c r="AK371" s="27">
        <v>0</v>
      </c>
      <c r="AL371" s="36">
        <v>0</v>
      </c>
      <c r="AM371" s="26">
        <v>0</v>
      </c>
      <c r="AN371" s="26">
        <v>0</v>
      </c>
      <c r="AO371" s="27">
        <v>0</v>
      </c>
      <c r="AP371" s="36">
        <v>0</v>
      </c>
      <c r="AQ371" s="26">
        <v>0</v>
      </c>
      <c r="AR371" s="26">
        <v>0</v>
      </c>
      <c r="AS371" s="27">
        <v>0</v>
      </c>
      <c r="AT371" s="36">
        <v>0</v>
      </c>
      <c r="AU371" s="26">
        <v>0</v>
      </c>
      <c r="AV371" s="26">
        <v>0</v>
      </c>
      <c r="AW371" s="27">
        <v>0</v>
      </c>
      <c r="AX371" s="36">
        <v>0</v>
      </c>
      <c r="AY371" s="26">
        <v>0</v>
      </c>
      <c r="AZ371" s="26">
        <v>0</v>
      </c>
      <c r="BA371" s="27">
        <v>0</v>
      </c>
      <c r="BB371" s="36">
        <v>0</v>
      </c>
      <c r="BC371" s="26">
        <v>0</v>
      </c>
      <c r="BD371" s="26">
        <v>0</v>
      </c>
      <c r="BE371" s="27">
        <v>0</v>
      </c>
      <c r="BF371" s="36">
        <v>0</v>
      </c>
      <c r="BG371" s="26">
        <v>0</v>
      </c>
      <c r="BH371" s="26">
        <v>0</v>
      </c>
      <c r="BI371" s="27">
        <v>0</v>
      </c>
      <c r="BJ371" s="36">
        <v>0</v>
      </c>
      <c r="BK371" s="26">
        <v>0</v>
      </c>
      <c r="BL371" s="26">
        <v>0</v>
      </c>
      <c r="BM371" s="27">
        <v>0</v>
      </c>
      <c r="BN371" s="36">
        <v>0</v>
      </c>
      <c r="BO371" s="26">
        <v>0</v>
      </c>
      <c r="BP371" s="26">
        <v>0</v>
      </c>
      <c r="BQ371" s="27">
        <v>0</v>
      </c>
      <c r="BR371" s="36">
        <v>0</v>
      </c>
      <c r="BS371" s="26">
        <v>0</v>
      </c>
      <c r="BT371" s="26">
        <v>0</v>
      </c>
      <c r="BU371" s="27">
        <v>0</v>
      </c>
      <c r="BV371" s="36">
        <v>0</v>
      </c>
      <c r="BW371" s="26">
        <v>0</v>
      </c>
      <c r="BX371" s="26">
        <v>0</v>
      </c>
      <c r="BY371" s="27">
        <v>0</v>
      </c>
      <c r="BZ371" s="36">
        <v>0</v>
      </c>
      <c r="CA371" s="26">
        <v>0</v>
      </c>
      <c r="CB371" s="26">
        <v>0</v>
      </c>
      <c r="CC371" s="27">
        <v>0</v>
      </c>
      <c r="CD371" s="36">
        <v>0</v>
      </c>
      <c r="CE371" s="26">
        <v>0</v>
      </c>
      <c r="CF371" s="26">
        <v>0</v>
      </c>
      <c r="CG371" s="27">
        <v>0</v>
      </c>
      <c r="CH371" s="36">
        <v>0</v>
      </c>
      <c r="CI371" s="26">
        <v>0</v>
      </c>
      <c r="CJ371" s="26">
        <v>0</v>
      </c>
      <c r="CK371" s="27">
        <v>0</v>
      </c>
      <c r="CL371" s="36">
        <v>0</v>
      </c>
      <c r="CM371" s="26">
        <v>0</v>
      </c>
      <c r="CN371" s="26">
        <v>0</v>
      </c>
      <c r="CO371" s="27">
        <v>0</v>
      </c>
      <c r="CP371" s="36">
        <v>0</v>
      </c>
      <c r="CQ371" s="26">
        <v>0</v>
      </c>
      <c r="CR371" s="26">
        <v>0</v>
      </c>
      <c r="CS371" s="27">
        <v>0</v>
      </c>
      <c r="CT371" s="36">
        <v>0</v>
      </c>
      <c r="CU371" s="26">
        <v>0</v>
      </c>
      <c r="CV371" s="26">
        <v>0</v>
      </c>
      <c r="CW371" s="27">
        <v>0</v>
      </c>
      <c r="CX371" s="36">
        <v>0</v>
      </c>
      <c r="CY371" s="26">
        <v>0</v>
      </c>
      <c r="CZ371" s="26">
        <v>0</v>
      </c>
      <c r="DA371" s="27">
        <v>0</v>
      </c>
      <c r="DB371" s="36">
        <v>0</v>
      </c>
      <c r="DC371" s="26">
        <v>0</v>
      </c>
      <c r="DD371" s="26">
        <v>0</v>
      </c>
      <c r="DE371" s="27">
        <v>0</v>
      </c>
      <c r="DF371" s="36">
        <v>0</v>
      </c>
      <c r="DG371" s="26">
        <v>0</v>
      </c>
      <c r="DH371" s="26">
        <v>0</v>
      </c>
      <c r="DI371" s="27">
        <v>0</v>
      </c>
      <c r="DJ371" s="36">
        <v>0</v>
      </c>
      <c r="DK371" s="26">
        <v>0</v>
      </c>
      <c r="DL371" s="26">
        <v>0</v>
      </c>
      <c r="DM371" s="27">
        <v>0</v>
      </c>
      <c r="DN371" s="36">
        <v>0</v>
      </c>
      <c r="DO371" s="26">
        <v>0</v>
      </c>
      <c r="DP371" s="26">
        <v>0</v>
      </c>
      <c r="DQ371" s="27">
        <v>0</v>
      </c>
      <c r="DR371" s="36">
        <v>0</v>
      </c>
      <c r="DS371" s="26">
        <v>0</v>
      </c>
      <c r="DT371" s="26">
        <v>0</v>
      </c>
      <c r="DU371" s="27">
        <v>0</v>
      </c>
      <c r="DV371" s="36">
        <v>0</v>
      </c>
      <c r="DW371" s="26">
        <v>0</v>
      </c>
      <c r="DX371" s="26">
        <v>0</v>
      </c>
      <c r="DY371" s="27">
        <v>0</v>
      </c>
      <c r="DZ371" s="36">
        <v>0</v>
      </c>
      <c r="EA371" s="26">
        <v>0</v>
      </c>
      <c r="EB371" s="26">
        <v>0</v>
      </c>
      <c r="EC371" s="27">
        <v>0</v>
      </c>
      <c r="ED371" s="36">
        <v>10</v>
      </c>
      <c r="EE371" s="26">
        <v>1212.6666666666667</v>
      </c>
      <c r="EF371" s="26">
        <v>1212.6666666666667</v>
      </c>
      <c r="EG371" s="27">
        <v>6063.3333333333294</v>
      </c>
      <c r="EH371" s="36">
        <v>12</v>
      </c>
      <c r="EI371" s="26">
        <v>1455.2</v>
      </c>
      <c r="EJ371" s="26">
        <v>2667.8666666666668</v>
      </c>
      <c r="EK371" s="27">
        <v>4608.13</v>
      </c>
      <c r="EL371" s="36" cm="1">
        <f t="array" ref="EL371">+_xlfn.IFS(YEAR($A371)&gt;YEAR(EL$6),0,YEAR(EL$6)=YEAR($A371),13-MONTH($A371),AND(EK371&lt;$L371,YEAR(EL$6)=YEAR($B371)),IF(MONTH($B371)&lt;EK371/$M371,MONTH($B371),EK371/$M371),EK371&lt;$L371,EK371/$M371,YEAR(EL$6)=YEAR($B371),MONTH($B371),AND(YEAR(EL$6)&gt;YEAR($B371),NOT(ISBLANK($B371))),0,YEAR(EL$6)&gt;YEAR($A371),12,EL$6&lt;$A371,0,YEAR(EH$6)=YEAR($B371),0)</f>
        <v>12</v>
      </c>
      <c r="EM371" s="26">
        <f t="shared" si="42"/>
        <v>1455.2</v>
      </c>
      <c r="EN371" s="26">
        <f t="shared" si="43"/>
        <v>4123.0666666666666</v>
      </c>
      <c r="EO371" s="27">
        <f t="shared" si="44"/>
        <v>3152.93</v>
      </c>
      <c r="EP371" s="28">
        <f t="shared" si="45"/>
        <v>25.999972512369432</v>
      </c>
      <c r="EQ371" s="34">
        <f t="shared" si="46"/>
        <v>363.8</v>
      </c>
      <c r="ES371" s="21">
        <f>IFERROR(IF(VLOOKUP(D371,'DIV CHANGE'!A:D,3,FALSE)="", E371, VLOOKUP(D371,'DIV CHANGE'!A:D,3,FALSE)), E371)</f>
        <v>1</v>
      </c>
      <c r="ET371" s="21" t="str">
        <f t="shared" si="47"/>
        <v>SAME</v>
      </c>
      <c r="EU371" s="29">
        <v>44993</v>
      </c>
    </row>
    <row r="372" spans="1:151" ht="12.75">
      <c r="A372" s="29">
        <v>39090</v>
      </c>
      <c r="B372" s="24"/>
      <c r="C372" s="35">
        <v>55</v>
      </c>
      <c r="D372" s="21" t="s">
        <v>749</v>
      </c>
      <c r="E372" s="21">
        <v>1</v>
      </c>
      <c r="F372" s="21" t="s">
        <v>100</v>
      </c>
      <c r="G372" s="21" t="s">
        <v>750</v>
      </c>
      <c r="H372" s="55">
        <v>18020</v>
      </c>
      <c r="I372" s="22">
        <v>12</v>
      </c>
      <c r="J372" s="25">
        <v>10000</v>
      </c>
      <c r="K372" s="25">
        <v>0</v>
      </c>
      <c r="L372" s="25">
        <f t="shared" si="40"/>
        <v>668.33333333333337</v>
      </c>
      <c r="M372" s="37">
        <f t="shared" si="41"/>
        <v>55.69444444444445</v>
      </c>
      <c r="N372" s="36">
        <v>0</v>
      </c>
      <c r="O372" s="26">
        <v>0</v>
      </c>
      <c r="P372" s="26">
        <v>0</v>
      </c>
      <c r="Q372" s="27">
        <v>0</v>
      </c>
      <c r="R372" s="36">
        <v>0</v>
      </c>
      <c r="S372" s="26">
        <v>0</v>
      </c>
      <c r="T372" s="26">
        <v>0</v>
      </c>
      <c r="U372" s="27">
        <v>0</v>
      </c>
      <c r="V372" s="36">
        <v>0</v>
      </c>
      <c r="W372" s="26">
        <v>0</v>
      </c>
      <c r="X372" s="26">
        <v>0</v>
      </c>
      <c r="Y372" s="27">
        <v>0</v>
      </c>
      <c r="Z372" s="36">
        <v>0</v>
      </c>
      <c r="AA372" s="26">
        <v>0</v>
      </c>
      <c r="AB372" s="26">
        <v>0</v>
      </c>
      <c r="AC372" s="27">
        <v>0</v>
      </c>
      <c r="AD372" s="36">
        <v>0</v>
      </c>
      <c r="AE372" s="26">
        <v>0</v>
      </c>
      <c r="AF372" s="26">
        <v>0</v>
      </c>
      <c r="AG372" s="27">
        <v>0</v>
      </c>
      <c r="AH372" s="36">
        <v>0</v>
      </c>
      <c r="AI372" s="26">
        <v>0</v>
      </c>
      <c r="AJ372" s="26">
        <v>0</v>
      </c>
      <c r="AK372" s="27">
        <v>0</v>
      </c>
      <c r="AL372" s="36">
        <v>0</v>
      </c>
      <c r="AM372" s="26">
        <v>0</v>
      </c>
      <c r="AN372" s="26">
        <v>0</v>
      </c>
      <c r="AO372" s="27">
        <v>0</v>
      </c>
      <c r="AP372" s="36">
        <v>0</v>
      </c>
      <c r="AQ372" s="26">
        <v>0</v>
      </c>
      <c r="AR372" s="26">
        <v>0</v>
      </c>
      <c r="AS372" s="27">
        <v>0</v>
      </c>
      <c r="AT372" s="36">
        <v>0</v>
      </c>
      <c r="AU372" s="26">
        <v>0</v>
      </c>
      <c r="AV372" s="26">
        <v>0</v>
      </c>
      <c r="AW372" s="27">
        <v>0</v>
      </c>
      <c r="AX372" s="36">
        <v>0</v>
      </c>
      <c r="AY372" s="26">
        <v>0</v>
      </c>
      <c r="AZ372" s="26">
        <v>0</v>
      </c>
      <c r="BA372" s="27">
        <v>0</v>
      </c>
      <c r="BB372" s="36">
        <v>0</v>
      </c>
      <c r="BC372" s="26">
        <v>0</v>
      </c>
      <c r="BD372" s="26">
        <v>0</v>
      </c>
      <c r="BE372" s="27">
        <v>0</v>
      </c>
      <c r="BF372" s="36">
        <v>0</v>
      </c>
      <c r="BG372" s="26">
        <v>0</v>
      </c>
      <c r="BH372" s="26">
        <v>0</v>
      </c>
      <c r="BI372" s="27">
        <v>0</v>
      </c>
      <c r="BJ372" s="36">
        <v>0</v>
      </c>
      <c r="BK372" s="26">
        <v>0</v>
      </c>
      <c r="BL372" s="26">
        <v>0</v>
      </c>
      <c r="BM372" s="27">
        <v>0</v>
      </c>
      <c r="BN372" s="36">
        <v>0</v>
      </c>
      <c r="BO372" s="26">
        <v>0</v>
      </c>
      <c r="BP372" s="26">
        <v>0</v>
      </c>
      <c r="BQ372" s="27">
        <v>0</v>
      </c>
      <c r="BR372" s="36">
        <v>12</v>
      </c>
      <c r="BS372" s="26">
        <v>668.33333333333337</v>
      </c>
      <c r="BT372" s="26">
        <v>668.33333333333337</v>
      </c>
      <c r="BU372" s="27">
        <v>7351.666666666667</v>
      </c>
      <c r="BV372" s="36">
        <v>12</v>
      </c>
      <c r="BW372" s="26">
        <v>668.33333333333337</v>
      </c>
      <c r="BX372" s="26">
        <v>1336.6666666666667</v>
      </c>
      <c r="BY372" s="27">
        <v>6683.333333333333</v>
      </c>
      <c r="BZ372" s="36">
        <v>12</v>
      </c>
      <c r="CA372" s="26">
        <v>668.33333333333337</v>
      </c>
      <c r="CB372" s="26">
        <v>2005</v>
      </c>
      <c r="CC372" s="27">
        <v>6015</v>
      </c>
      <c r="CD372" s="36">
        <v>12</v>
      </c>
      <c r="CE372" s="26">
        <v>668.33333333333337</v>
      </c>
      <c r="CF372" s="26">
        <v>2673.3333333333335</v>
      </c>
      <c r="CG372" s="27">
        <v>5346.6666666666661</v>
      </c>
      <c r="CH372" s="36">
        <v>12</v>
      </c>
      <c r="CI372" s="26">
        <v>668.33333333333337</v>
      </c>
      <c r="CJ372" s="26">
        <v>3341.666666666667</v>
      </c>
      <c r="CK372" s="27">
        <v>4678.333333333333</v>
      </c>
      <c r="CL372" s="36">
        <v>12</v>
      </c>
      <c r="CM372" s="26">
        <v>668.33333333333337</v>
      </c>
      <c r="CN372" s="26">
        <v>4010.0000000000005</v>
      </c>
      <c r="CO372" s="27">
        <v>4009.9999999999995</v>
      </c>
      <c r="CP372" s="36">
        <v>12</v>
      </c>
      <c r="CQ372" s="26">
        <v>668.33333333333337</v>
      </c>
      <c r="CR372" s="26">
        <v>4678.3333333333339</v>
      </c>
      <c r="CS372" s="27">
        <v>3341.6666666666661</v>
      </c>
      <c r="CT372" s="36">
        <v>12</v>
      </c>
      <c r="CU372" s="26">
        <v>668.33333333333337</v>
      </c>
      <c r="CV372" s="26">
        <v>5346.666666666667</v>
      </c>
      <c r="CW372" s="27">
        <v>2673.333333333333</v>
      </c>
      <c r="CX372" s="36">
        <v>12</v>
      </c>
      <c r="CY372" s="26">
        <v>668.33333333333337</v>
      </c>
      <c r="CZ372" s="26">
        <v>6015</v>
      </c>
      <c r="DA372" s="27">
        <v>2005</v>
      </c>
      <c r="DB372" s="36">
        <v>12</v>
      </c>
      <c r="DC372" s="26">
        <v>668.33333333333337</v>
      </c>
      <c r="DD372" s="26">
        <v>6683.333333333333</v>
      </c>
      <c r="DE372" s="27">
        <v>1336.666666666667</v>
      </c>
      <c r="DF372" s="36">
        <v>12</v>
      </c>
      <c r="DG372" s="26">
        <v>668.33333333333337</v>
      </c>
      <c r="DH372" s="26">
        <v>7351.6666666666661</v>
      </c>
      <c r="DI372" s="27">
        <v>668.33333333333394</v>
      </c>
      <c r="DJ372" s="36">
        <v>12</v>
      </c>
      <c r="DK372" s="26">
        <v>668.33333333333337</v>
      </c>
      <c r="DL372" s="26">
        <v>8019.9999999999991</v>
      </c>
      <c r="DM372" s="27">
        <v>9.0949470177292824E-13</v>
      </c>
      <c r="DN372" s="36">
        <v>1.6330079433329383E-14</v>
      </c>
      <c r="DO372" s="26">
        <v>9.0949470177292824E-13</v>
      </c>
      <c r="DP372" s="26">
        <v>8020</v>
      </c>
      <c r="DQ372" s="27">
        <v>0</v>
      </c>
      <c r="DR372" s="36">
        <v>0</v>
      </c>
      <c r="DS372" s="26">
        <v>0</v>
      </c>
      <c r="DT372" s="26">
        <v>8020</v>
      </c>
      <c r="DU372" s="27">
        <v>0</v>
      </c>
      <c r="DV372" s="36">
        <v>0</v>
      </c>
      <c r="DW372" s="26">
        <v>0</v>
      </c>
      <c r="DX372" s="26">
        <v>8020</v>
      </c>
      <c r="DY372" s="27">
        <v>0</v>
      </c>
      <c r="DZ372" s="36">
        <v>0</v>
      </c>
      <c r="EA372" s="26">
        <v>0</v>
      </c>
      <c r="EB372" s="26">
        <v>8020</v>
      </c>
      <c r="EC372" s="27">
        <v>0</v>
      </c>
      <c r="ED372" s="36">
        <v>0</v>
      </c>
      <c r="EE372" s="26">
        <v>0</v>
      </c>
      <c r="EF372" s="26">
        <v>8020</v>
      </c>
      <c r="EG372" s="27">
        <v>0</v>
      </c>
      <c r="EH372" s="36">
        <v>0</v>
      </c>
      <c r="EI372" s="26">
        <v>0</v>
      </c>
      <c r="EJ372" s="26">
        <v>8020</v>
      </c>
      <c r="EK372" s="27">
        <v>0</v>
      </c>
      <c r="EL372" s="36" cm="1">
        <f t="array" ref="EL372">+_xlfn.IFS(YEAR($A372)&gt;YEAR(EL$6),0,YEAR(EL$6)=YEAR($A372),13-MONTH($A372),AND(EK372&lt;$L372,YEAR(EL$6)=YEAR($B372)),IF(MONTH($B372)&lt;EK372/$M372,MONTH($B372),EK372/$M372),EK372&lt;$L372,EK372/$M372,YEAR(EL$6)=YEAR($B372),MONTH($B372),AND(YEAR(EL$6)&gt;YEAR($B372),NOT(ISBLANK($B372))),0,YEAR(EL$6)&gt;YEAR($A372),12,EL$6&lt;$A372,0,YEAR(EH$6)=YEAR($B372),0)</f>
        <v>0</v>
      </c>
      <c r="EM372" s="26">
        <f t="shared" si="42"/>
        <v>0</v>
      </c>
      <c r="EN372" s="26">
        <f t="shared" si="43"/>
        <v>8020</v>
      </c>
      <c r="EO372" s="27">
        <f t="shared" si="44"/>
        <v>0</v>
      </c>
      <c r="EP372" s="28">
        <f t="shared" si="45"/>
        <v>0</v>
      </c>
      <c r="EQ372" s="34">
        <f t="shared" si="46"/>
        <v>0</v>
      </c>
      <c r="ES372" s="21">
        <f>IFERROR(IF(VLOOKUP(D372,'DIV CHANGE'!A:D,3,FALSE)="", E372, VLOOKUP(D372,'DIV CHANGE'!A:D,3,FALSE)), E372)</f>
        <v>1</v>
      </c>
      <c r="ET372" s="21" t="str">
        <f t="shared" si="47"/>
        <v>SAME</v>
      </c>
      <c r="EU372" s="24">
        <v>39090</v>
      </c>
    </row>
    <row r="373" spans="1:151" ht="12.75">
      <c r="A373" s="29">
        <v>44384</v>
      </c>
      <c r="B373" s="24"/>
      <c r="C373" s="35">
        <v>627</v>
      </c>
      <c r="D373" s="21" t="s">
        <v>751</v>
      </c>
      <c r="E373" s="21">
        <v>1</v>
      </c>
      <c r="F373" s="21" t="s">
        <v>100</v>
      </c>
      <c r="G373" s="21" t="s">
        <v>752</v>
      </c>
      <c r="H373" s="55">
        <v>21400</v>
      </c>
      <c r="I373" s="22">
        <v>10</v>
      </c>
      <c r="J373" s="25">
        <v>5000</v>
      </c>
      <c r="K373" s="25">
        <v>0</v>
      </c>
      <c r="L373" s="25">
        <f t="shared" si="40"/>
        <v>1640</v>
      </c>
      <c r="M373" s="37">
        <f t="shared" si="41"/>
        <v>136.66666666666666</v>
      </c>
      <c r="N373" s="36">
        <v>0</v>
      </c>
      <c r="O373" s="26">
        <v>0</v>
      </c>
      <c r="P373" s="26">
        <v>0</v>
      </c>
      <c r="Q373" s="27">
        <v>0</v>
      </c>
      <c r="R373" s="36">
        <v>0</v>
      </c>
      <c r="S373" s="26">
        <v>0</v>
      </c>
      <c r="T373" s="26">
        <v>0</v>
      </c>
      <c r="U373" s="27">
        <v>0</v>
      </c>
      <c r="V373" s="36">
        <v>0</v>
      </c>
      <c r="W373" s="26">
        <v>0</v>
      </c>
      <c r="X373" s="26">
        <v>0</v>
      </c>
      <c r="Y373" s="27">
        <v>0</v>
      </c>
      <c r="Z373" s="36">
        <v>0</v>
      </c>
      <c r="AA373" s="26">
        <v>0</v>
      </c>
      <c r="AB373" s="26">
        <v>0</v>
      </c>
      <c r="AC373" s="27">
        <v>0</v>
      </c>
      <c r="AD373" s="36">
        <v>0</v>
      </c>
      <c r="AE373" s="26">
        <v>0</v>
      </c>
      <c r="AF373" s="26">
        <v>0</v>
      </c>
      <c r="AG373" s="27">
        <v>0</v>
      </c>
      <c r="AH373" s="36">
        <v>0</v>
      </c>
      <c r="AI373" s="26">
        <v>0</v>
      </c>
      <c r="AJ373" s="26">
        <v>0</v>
      </c>
      <c r="AK373" s="27">
        <v>0</v>
      </c>
      <c r="AL373" s="36">
        <v>0</v>
      </c>
      <c r="AM373" s="26">
        <v>0</v>
      </c>
      <c r="AN373" s="26">
        <v>0</v>
      </c>
      <c r="AO373" s="27">
        <v>0</v>
      </c>
      <c r="AP373" s="36">
        <v>0</v>
      </c>
      <c r="AQ373" s="26">
        <v>0</v>
      </c>
      <c r="AR373" s="26">
        <v>0</v>
      </c>
      <c r="AS373" s="27">
        <v>0</v>
      </c>
      <c r="AT373" s="36">
        <v>0</v>
      </c>
      <c r="AU373" s="26">
        <v>0</v>
      </c>
      <c r="AV373" s="26">
        <v>0</v>
      </c>
      <c r="AW373" s="27">
        <v>0</v>
      </c>
      <c r="AX373" s="36">
        <v>0</v>
      </c>
      <c r="AY373" s="26">
        <v>0</v>
      </c>
      <c r="AZ373" s="26">
        <v>0</v>
      </c>
      <c r="BA373" s="27">
        <v>0</v>
      </c>
      <c r="BB373" s="36">
        <v>0</v>
      </c>
      <c r="BC373" s="26">
        <v>0</v>
      </c>
      <c r="BD373" s="26">
        <v>0</v>
      </c>
      <c r="BE373" s="27">
        <v>0</v>
      </c>
      <c r="BF373" s="36">
        <v>0</v>
      </c>
      <c r="BG373" s="26">
        <v>0</v>
      </c>
      <c r="BH373" s="26">
        <v>0</v>
      </c>
      <c r="BI373" s="27">
        <v>0</v>
      </c>
      <c r="BJ373" s="36">
        <v>0</v>
      </c>
      <c r="BK373" s="26">
        <v>0</v>
      </c>
      <c r="BL373" s="26">
        <v>0</v>
      </c>
      <c r="BM373" s="27">
        <v>0</v>
      </c>
      <c r="BN373" s="36">
        <v>0</v>
      </c>
      <c r="BO373" s="26">
        <v>0</v>
      </c>
      <c r="BP373" s="26">
        <v>0</v>
      </c>
      <c r="BQ373" s="27">
        <v>0</v>
      </c>
      <c r="BR373" s="36">
        <v>0</v>
      </c>
      <c r="BS373" s="26">
        <v>0</v>
      </c>
      <c r="BT373" s="26">
        <v>0</v>
      </c>
      <c r="BU373" s="27">
        <v>0</v>
      </c>
      <c r="BV373" s="36">
        <v>0</v>
      </c>
      <c r="BW373" s="26">
        <v>0</v>
      </c>
      <c r="BX373" s="26">
        <v>0</v>
      </c>
      <c r="BY373" s="27">
        <v>0</v>
      </c>
      <c r="BZ373" s="36">
        <v>0</v>
      </c>
      <c r="CA373" s="26">
        <v>0</v>
      </c>
      <c r="CB373" s="26">
        <v>0</v>
      </c>
      <c r="CC373" s="27">
        <v>0</v>
      </c>
      <c r="CD373" s="36">
        <v>0</v>
      </c>
      <c r="CE373" s="26">
        <v>0</v>
      </c>
      <c r="CF373" s="26">
        <v>0</v>
      </c>
      <c r="CG373" s="27">
        <v>0</v>
      </c>
      <c r="CH373" s="36">
        <v>0</v>
      </c>
      <c r="CI373" s="26">
        <v>0</v>
      </c>
      <c r="CJ373" s="26">
        <v>0</v>
      </c>
      <c r="CK373" s="27">
        <v>0</v>
      </c>
      <c r="CL373" s="36">
        <v>0</v>
      </c>
      <c r="CM373" s="26">
        <v>0</v>
      </c>
      <c r="CN373" s="26">
        <v>0</v>
      </c>
      <c r="CO373" s="27">
        <v>0</v>
      </c>
      <c r="CP373" s="36">
        <v>0</v>
      </c>
      <c r="CQ373" s="26">
        <v>0</v>
      </c>
      <c r="CR373" s="26">
        <v>0</v>
      </c>
      <c r="CS373" s="27">
        <v>0</v>
      </c>
      <c r="CT373" s="36">
        <v>0</v>
      </c>
      <c r="CU373" s="26">
        <v>0</v>
      </c>
      <c r="CV373" s="26">
        <v>0</v>
      </c>
      <c r="CW373" s="27">
        <v>0</v>
      </c>
      <c r="CX373" s="36">
        <v>0</v>
      </c>
      <c r="CY373" s="26">
        <v>0</v>
      </c>
      <c r="CZ373" s="26">
        <v>0</v>
      </c>
      <c r="DA373" s="27">
        <v>0</v>
      </c>
      <c r="DB373" s="36">
        <v>0</v>
      </c>
      <c r="DC373" s="26">
        <v>0</v>
      </c>
      <c r="DD373" s="26">
        <v>0</v>
      </c>
      <c r="DE373" s="27">
        <v>0</v>
      </c>
      <c r="DF373" s="36">
        <v>0</v>
      </c>
      <c r="DG373" s="26">
        <v>0</v>
      </c>
      <c r="DH373" s="26">
        <v>0</v>
      </c>
      <c r="DI373" s="27">
        <v>0</v>
      </c>
      <c r="DJ373" s="36">
        <v>0</v>
      </c>
      <c r="DK373" s="26">
        <v>0</v>
      </c>
      <c r="DL373" s="26">
        <v>0</v>
      </c>
      <c r="DM373" s="27">
        <v>0</v>
      </c>
      <c r="DN373" s="36">
        <v>0</v>
      </c>
      <c r="DO373" s="26">
        <v>0</v>
      </c>
      <c r="DP373" s="26">
        <v>0</v>
      </c>
      <c r="DQ373" s="27">
        <v>0</v>
      </c>
      <c r="DR373" s="36">
        <v>0</v>
      </c>
      <c r="DS373" s="26">
        <v>0</v>
      </c>
      <c r="DT373" s="26">
        <v>0</v>
      </c>
      <c r="DU373" s="27">
        <v>0</v>
      </c>
      <c r="DV373" s="36">
        <v>6</v>
      </c>
      <c r="DW373" s="26">
        <v>820</v>
      </c>
      <c r="DX373" s="26">
        <v>820</v>
      </c>
      <c r="DY373" s="27">
        <v>15580</v>
      </c>
      <c r="DZ373" s="36">
        <v>12</v>
      </c>
      <c r="EA373" s="26">
        <v>1640</v>
      </c>
      <c r="EB373" s="26">
        <v>2460</v>
      </c>
      <c r="EC373" s="27">
        <v>13940</v>
      </c>
      <c r="ED373" s="36">
        <v>12</v>
      </c>
      <c r="EE373" s="26">
        <v>1640</v>
      </c>
      <c r="EF373" s="26">
        <v>4100</v>
      </c>
      <c r="EG373" s="27">
        <v>12300</v>
      </c>
      <c r="EH373" s="36">
        <v>12</v>
      </c>
      <c r="EI373" s="26">
        <v>1640</v>
      </c>
      <c r="EJ373" s="26">
        <v>5740</v>
      </c>
      <c r="EK373" s="27">
        <v>10660</v>
      </c>
      <c r="EL373" s="36" cm="1">
        <f t="array" ref="EL373">+_xlfn.IFS(YEAR($A373)&gt;YEAR(EL$6),0,YEAR(EL$6)=YEAR($A373),13-MONTH($A373),AND(EK373&lt;$L373,YEAR(EL$6)=YEAR($B373)),IF(MONTH($B373)&lt;EK373/$M373,MONTH($B373),EK373/$M373),EK373&lt;$L373,EK373/$M373,YEAR(EL$6)=YEAR($B373),MONTH($B373),AND(YEAR(EL$6)&gt;YEAR($B373),NOT(ISBLANK($B373))),0,YEAR(EL$6)&gt;YEAR($A373),12,EL$6&lt;$A373,0,YEAR(EH$6)=YEAR($B373),0)</f>
        <v>12</v>
      </c>
      <c r="EM373" s="26">
        <f t="shared" si="42"/>
        <v>1640</v>
      </c>
      <c r="EN373" s="26">
        <f t="shared" si="43"/>
        <v>7380</v>
      </c>
      <c r="EO373" s="27">
        <f t="shared" si="44"/>
        <v>9020</v>
      </c>
      <c r="EP373" s="28">
        <f t="shared" si="45"/>
        <v>66</v>
      </c>
      <c r="EQ373" s="34">
        <f t="shared" si="46"/>
        <v>410</v>
      </c>
      <c r="ES373" s="21">
        <f>IFERROR(IF(VLOOKUP(D373,'DIV CHANGE'!A:D,3,FALSE)="", E373, VLOOKUP(D373,'DIV CHANGE'!A:D,3,FALSE)), E373)</f>
        <v>1</v>
      </c>
      <c r="ET373" s="21" t="str">
        <f t="shared" si="47"/>
        <v>SAME</v>
      </c>
      <c r="EU373" s="29">
        <v>44384</v>
      </c>
    </row>
    <row r="374" spans="1:151" ht="12.75">
      <c r="A374" s="29">
        <v>41456</v>
      </c>
      <c r="B374" s="24"/>
      <c r="C374" s="35">
        <v>129</v>
      </c>
      <c r="D374" s="21" t="s">
        <v>753</v>
      </c>
      <c r="E374" s="21">
        <v>1</v>
      </c>
      <c r="F374" s="21" t="s">
        <v>179</v>
      </c>
      <c r="G374" s="21" t="s">
        <v>754</v>
      </c>
      <c r="H374" s="55">
        <v>2000</v>
      </c>
      <c r="I374" s="22">
        <v>5</v>
      </c>
      <c r="J374" s="25">
        <v>0</v>
      </c>
      <c r="K374" s="25">
        <v>0</v>
      </c>
      <c r="L374" s="25">
        <f t="shared" si="40"/>
        <v>400</v>
      </c>
      <c r="M374" s="37">
        <f t="shared" si="41"/>
        <v>33.333333333333336</v>
      </c>
      <c r="N374" s="36">
        <v>0</v>
      </c>
      <c r="O374" s="26">
        <v>0</v>
      </c>
      <c r="P374" s="26">
        <v>0</v>
      </c>
      <c r="Q374" s="27">
        <v>0</v>
      </c>
      <c r="R374" s="36">
        <v>0</v>
      </c>
      <c r="S374" s="26">
        <v>0</v>
      </c>
      <c r="T374" s="26">
        <v>0</v>
      </c>
      <c r="U374" s="27">
        <v>0</v>
      </c>
      <c r="V374" s="36">
        <v>0</v>
      </c>
      <c r="W374" s="26">
        <v>0</v>
      </c>
      <c r="X374" s="26">
        <v>0</v>
      </c>
      <c r="Y374" s="27">
        <v>0</v>
      </c>
      <c r="Z374" s="36">
        <v>0</v>
      </c>
      <c r="AA374" s="26">
        <v>0</v>
      </c>
      <c r="AB374" s="26">
        <v>0</v>
      </c>
      <c r="AC374" s="27">
        <v>0</v>
      </c>
      <c r="AD374" s="36">
        <v>0</v>
      </c>
      <c r="AE374" s="26">
        <v>0</v>
      </c>
      <c r="AF374" s="26">
        <v>0</v>
      </c>
      <c r="AG374" s="27">
        <v>0</v>
      </c>
      <c r="AH374" s="36">
        <v>0</v>
      </c>
      <c r="AI374" s="26">
        <v>0</v>
      </c>
      <c r="AJ374" s="26">
        <v>0</v>
      </c>
      <c r="AK374" s="27">
        <v>0</v>
      </c>
      <c r="AL374" s="36">
        <v>0</v>
      </c>
      <c r="AM374" s="26">
        <v>0</v>
      </c>
      <c r="AN374" s="26">
        <v>0</v>
      </c>
      <c r="AO374" s="27">
        <v>0</v>
      </c>
      <c r="AP374" s="36">
        <v>0</v>
      </c>
      <c r="AQ374" s="26">
        <v>0</v>
      </c>
      <c r="AR374" s="26">
        <v>0</v>
      </c>
      <c r="AS374" s="27">
        <v>0</v>
      </c>
      <c r="AT374" s="36">
        <v>0</v>
      </c>
      <c r="AU374" s="26">
        <v>0</v>
      </c>
      <c r="AV374" s="26">
        <v>0</v>
      </c>
      <c r="AW374" s="27">
        <v>0</v>
      </c>
      <c r="AX374" s="36">
        <v>0</v>
      </c>
      <c r="AY374" s="26">
        <v>0</v>
      </c>
      <c r="AZ374" s="26">
        <v>0</v>
      </c>
      <c r="BA374" s="27">
        <v>0</v>
      </c>
      <c r="BB374" s="36">
        <v>0</v>
      </c>
      <c r="BC374" s="26">
        <v>0</v>
      </c>
      <c r="BD374" s="26">
        <v>0</v>
      </c>
      <c r="BE374" s="27">
        <v>0</v>
      </c>
      <c r="BF374" s="36">
        <v>0</v>
      </c>
      <c r="BG374" s="26">
        <v>0</v>
      </c>
      <c r="BH374" s="26">
        <v>0</v>
      </c>
      <c r="BI374" s="27">
        <v>0</v>
      </c>
      <c r="BJ374" s="36">
        <v>0</v>
      </c>
      <c r="BK374" s="26">
        <v>0</v>
      </c>
      <c r="BL374" s="26">
        <v>0</v>
      </c>
      <c r="BM374" s="27">
        <v>0</v>
      </c>
      <c r="BN374" s="36">
        <v>0</v>
      </c>
      <c r="BO374" s="26">
        <v>0</v>
      </c>
      <c r="BP374" s="26">
        <v>0</v>
      </c>
      <c r="BQ374" s="27">
        <v>0</v>
      </c>
      <c r="BR374" s="36">
        <v>0</v>
      </c>
      <c r="BS374" s="26">
        <v>0</v>
      </c>
      <c r="BT374" s="26">
        <v>0</v>
      </c>
      <c r="BU374" s="27">
        <v>0</v>
      </c>
      <c r="BV374" s="36">
        <v>0</v>
      </c>
      <c r="BW374" s="26">
        <v>0</v>
      </c>
      <c r="BX374" s="26">
        <v>0</v>
      </c>
      <c r="BY374" s="27">
        <v>0</v>
      </c>
      <c r="BZ374" s="36">
        <v>0</v>
      </c>
      <c r="CA374" s="26">
        <v>0</v>
      </c>
      <c r="CB374" s="26">
        <v>0</v>
      </c>
      <c r="CC374" s="27">
        <v>0</v>
      </c>
      <c r="CD374" s="36">
        <v>0</v>
      </c>
      <c r="CE374" s="26">
        <v>0</v>
      </c>
      <c r="CF374" s="26">
        <v>0</v>
      </c>
      <c r="CG374" s="27">
        <v>0</v>
      </c>
      <c r="CH374" s="36">
        <v>0</v>
      </c>
      <c r="CI374" s="26">
        <v>0</v>
      </c>
      <c r="CJ374" s="26">
        <v>0</v>
      </c>
      <c r="CK374" s="27">
        <v>0</v>
      </c>
      <c r="CL374" s="36">
        <v>0</v>
      </c>
      <c r="CM374" s="26">
        <v>0</v>
      </c>
      <c r="CN374" s="26">
        <v>0</v>
      </c>
      <c r="CO374" s="27">
        <v>0</v>
      </c>
      <c r="CP374" s="36">
        <v>6</v>
      </c>
      <c r="CQ374" s="26">
        <v>200</v>
      </c>
      <c r="CR374" s="26">
        <v>200</v>
      </c>
      <c r="CS374" s="27">
        <v>1800</v>
      </c>
      <c r="CT374" s="36">
        <v>12</v>
      </c>
      <c r="CU374" s="26">
        <v>400</v>
      </c>
      <c r="CV374" s="26">
        <v>600</v>
      </c>
      <c r="CW374" s="27">
        <v>1400</v>
      </c>
      <c r="CX374" s="36">
        <v>12</v>
      </c>
      <c r="CY374" s="26">
        <v>400</v>
      </c>
      <c r="CZ374" s="26">
        <v>1000</v>
      </c>
      <c r="DA374" s="27">
        <v>1000</v>
      </c>
      <c r="DB374" s="36">
        <v>12</v>
      </c>
      <c r="DC374" s="26">
        <v>400</v>
      </c>
      <c r="DD374" s="26">
        <v>1400</v>
      </c>
      <c r="DE374" s="27">
        <v>600</v>
      </c>
      <c r="DF374" s="36">
        <v>12</v>
      </c>
      <c r="DG374" s="26">
        <v>400</v>
      </c>
      <c r="DH374" s="26">
        <v>1800</v>
      </c>
      <c r="DI374" s="27">
        <v>200</v>
      </c>
      <c r="DJ374" s="36">
        <v>6</v>
      </c>
      <c r="DK374" s="26">
        <v>200</v>
      </c>
      <c r="DL374" s="26">
        <v>2000</v>
      </c>
      <c r="DM374" s="27">
        <v>0</v>
      </c>
      <c r="DN374" s="36">
        <v>0</v>
      </c>
      <c r="DO374" s="26">
        <v>0</v>
      </c>
      <c r="DP374" s="26">
        <v>2000</v>
      </c>
      <c r="DQ374" s="27">
        <v>0</v>
      </c>
      <c r="DR374" s="36">
        <v>0</v>
      </c>
      <c r="DS374" s="26">
        <v>0</v>
      </c>
      <c r="DT374" s="26">
        <v>2000</v>
      </c>
      <c r="DU374" s="27">
        <v>0</v>
      </c>
      <c r="DV374" s="36">
        <v>0</v>
      </c>
      <c r="DW374" s="26">
        <v>0</v>
      </c>
      <c r="DX374" s="26">
        <v>2000</v>
      </c>
      <c r="DY374" s="27">
        <v>0</v>
      </c>
      <c r="DZ374" s="36">
        <v>0</v>
      </c>
      <c r="EA374" s="26">
        <v>0</v>
      </c>
      <c r="EB374" s="26">
        <v>2000</v>
      </c>
      <c r="EC374" s="27">
        <v>0</v>
      </c>
      <c r="ED374" s="36">
        <v>0</v>
      </c>
      <c r="EE374" s="26">
        <v>0</v>
      </c>
      <c r="EF374" s="26">
        <v>2000</v>
      </c>
      <c r="EG374" s="27">
        <v>0</v>
      </c>
      <c r="EH374" s="36">
        <v>0</v>
      </c>
      <c r="EI374" s="26">
        <v>0</v>
      </c>
      <c r="EJ374" s="26">
        <v>2000</v>
      </c>
      <c r="EK374" s="27">
        <v>0</v>
      </c>
      <c r="EL374" s="36" cm="1">
        <f t="array" ref="EL374">+_xlfn.IFS(YEAR($A374)&gt;YEAR(EL$6),0,YEAR(EL$6)=YEAR($A374),13-MONTH($A374),AND(EK374&lt;$L374,YEAR(EL$6)=YEAR($B374)),IF(MONTH($B374)&lt;EK374/$M374,MONTH($B374),EK374/$M374),EK374&lt;$L374,EK374/$M374,YEAR(EL$6)=YEAR($B374),MONTH($B374),AND(YEAR(EL$6)&gt;YEAR($B374),NOT(ISBLANK($B374))),0,YEAR(EL$6)&gt;YEAR($A374),12,EL$6&lt;$A374,0,YEAR(EH$6)=YEAR($B374),0)</f>
        <v>0</v>
      </c>
      <c r="EM374" s="26">
        <f t="shared" si="42"/>
        <v>0</v>
      </c>
      <c r="EN374" s="26">
        <f t="shared" si="43"/>
        <v>2000</v>
      </c>
      <c r="EO374" s="27">
        <f t="shared" si="44"/>
        <v>0</v>
      </c>
      <c r="EP374" s="28">
        <f t="shared" si="45"/>
        <v>0</v>
      </c>
      <c r="EQ374" s="34">
        <f t="shared" si="46"/>
        <v>0</v>
      </c>
      <c r="ES374" s="21">
        <f>IFERROR(IF(VLOOKUP(D374,'DIV CHANGE'!A:D,3,FALSE)="", E374, VLOOKUP(D374,'DIV CHANGE'!A:D,3,FALSE)), E374)</f>
        <v>1</v>
      </c>
      <c r="ET374" s="21" t="str">
        <f t="shared" si="47"/>
        <v>SAME</v>
      </c>
      <c r="EU374" s="24">
        <v>41456</v>
      </c>
    </row>
    <row r="375" spans="1:151" ht="12.75">
      <c r="A375" s="29">
        <v>45184</v>
      </c>
      <c r="C375" s="35">
        <v>846</v>
      </c>
      <c r="D375" s="21" t="s">
        <v>755</v>
      </c>
      <c r="E375" s="21">
        <v>1</v>
      </c>
      <c r="F375" s="192" t="s">
        <v>179</v>
      </c>
      <c r="G375" s="21" t="s">
        <v>756</v>
      </c>
      <c r="H375" s="55">
        <v>2000</v>
      </c>
      <c r="I375" s="22">
        <v>5</v>
      </c>
      <c r="J375" s="25">
        <v>0</v>
      </c>
      <c r="K375" s="25">
        <v>0</v>
      </c>
      <c r="L375" s="25">
        <f t="shared" si="40"/>
        <v>400</v>
      </c>
      <c r="M375" s="37">
        <f t="shared" si="41"/>
        <v>33.333333333333336</v>
      </c>
      <c r="N375" s="36">
        <v>0</v>
      </c>
      <c r="O375" s="26">
        <v>0</v>
      </c>
      <c r="P375" s="26">
        <v>0</v>
      </c>
      <c r="Q375" s="27">
        <v>0</v>
      </c>
      <c r="R375" s="36">
        <v>0</v>
      </c>
      <c r="S375" s="26">
        <v>0</v>
      </c>
      <c r="T375" s="26">
        <v>0</v>
      </c>
      <c r="U375" s="27">
        <v>0</v>
      </c>
      <c r="V375" s="36">
        <v>0</v>
      </c>
      <c r="W375" s="26">
        <v>0</v>
      </c>
      <c r="X375" s="26">
        <v>0</v>
      </c>
      <c r="Y375" s="27">
        <v>0</v>
      </c>
      <c r="Z375" s="36">
        <v>0</v>
      </c>
      <c r="AA375" s="26">
        <v>0</v>
      </c>
      <c r="AB375" s="26">
        <v>0</v>
      </c>
      <c r="AC375" s="27">
        <v>0</v>
      </c>
      <c r="AD375" s="36">
        <v>0</v>
      </c>
      <c r="AE375" s="26">
        <v>0</v>
      </c>
      <c r="AF375" s="26">
        <v>0</v>
      </c>
      <c r="AG375" s="27">
        <v>0</v>
      </c>
      <c r="AH375" s="36">
        <v>0</v>
      </c>
      <c r="AI375" s="26">
        <v>0</v>
      </c>
      <c r="AJ375" s="26">
        <v>0</v>
      </c>
      <c r="AK375" s="27">
        <v>0</v>
      </c>
      <c r="AL375" s="36">
        <v>0</v>
      </c>
      <c r="AM375" s="26">
        <v>0</v>
      </c>
      <c r="AN375" s="26">
        <v>0</v>
      </c>
      <c r="AO375" s="27">
        <v>0</v>
      </c>
      <c r="AP375" s="36">
        <v>0</v>
      </c>
      <c r="AQ375" s="26">
        <v>0</v>
      </c>
      <c r="AR375" s="26">
        <v>0</v>
      </c>
      <c r="AS375" s="27">
        <v>0</v>
      </c>
      <c r="AT375" s="36">
        <v>0</v>
      </c>
      <c r="AU375" s="26">
        <v>0</v>
      </c>
      <c r="AV375" s="26">
        <v>0</v>
      </c>
      <c r="AW375" s="27">
        <v>0</v>
      </c>
      <c r="AX375" s="36">
        <v>0</v>
      </c>
      <c r="AY375" s="26">
        <v>0</v>
      </c>
      <c r="AZ375" s="26">
        <v>0</v>
      </c>
      <c r="BA375" s="27">
        <v>0</v>
      </c>
      <c r="BB375" s="36">
        <v>0</v>
      </c>
      <c r="BC375" s="26">
        <v>0</v>
      </c>
      <c r="BD375" s="26">
        <v>0</v>
      </c>
      <c r="BE375" s="27">
        <v>0</v>
      </c>
      <c r="BF375" s="36">
        <v>0</v>
      </c>
      <c r="BG375" s="26">
        <v>0</v>
      </c>
      <c r="BH375" s="26">
        <v>0</v>
      </c>
      <c r="BI375" s="27">
        <v>0</v>
      </c>
      <c r="BJ375" s="36">
        <v>0</v>
      </c>
      <c r="BK375" s="26">
        <v>0</v>
      </c>
      <c r="BL375" s="26">
        <v>0</v>
      </c>
      <c r="BM375" s="27">
        <v>0</v>
      </c>
      <c r="BN375" s="36">
        <v>0</v>
      </c>
      <c r="BO375" s="26">
        <v>0</v>
      </c>
      <c r="BP375" s="26">
        <v>0</v>
      </c>
      <c r="BQ375" s="27">
        <v>0</v>
      </c>
      <c r="BR375" s="36">
        <v>0</v>
      </c>
      <c r="BS375" s="26">
        <v>0</v>
      </c>
      <c r="BT375" s="26">
        <v>0</v>
      </c>
      <c r="BU375" s="27">
        <v>0</v>
      </c>
      <c r="BV375" s="36">
        <v>0</v>
      </c>
      <c r="BW375" s="26">
        <v>0</v>
      </c>
      <c r="BX375" s="26">
        <v>0</v>
      </c>
      <c r="BY375" s="27">
        <v>0</v>
      </c>
      <c r="BZ375" s="36">
        <v>0</v>
      </c>
      <c r="CA375" s="26">
        <v>0</v>
      </c>
      <c r="CB375" s="26">
        <v>0</v>
      </c>
      <c r="CC375" s="27">
        <v>0</v>
      </c>
      <c r="CD375" s="36">
        <v>0</v>
      </c>
      <c r="CE375" s="26">
        <v>0</v>
      </c>
      <c r="CF375" s="26">
        <v>0</v>
      </c>
      <c r="CG375" s="27">
        <v>0</v>
      </c>
      <c r="CH375" s="36">
        <v>0</v>
      </c>
      <c r="CI375" s="26">
        <v>0</v>
      </c>
      <c r="CJ375" s="26">
        <v>0</v>
      </c>
      <c r="CK375" s="27">
        <v>0</v>
      </c>
      <c r="CL375" s="36">
        <v>0</v>
      </c>
      <c r="CM375" s="26">
        <v>0</v>
      </c>
      <c r="CN375" s="26">
        <v>0</v>
      </c>
      <c r="CO375" s="27">
        <v>0</v>
      </c>
      <c r="CP375" s="36">
        <v>0</v>
      </c>
      <c r="CQ375" s="26">
        <v>0</v>
      </c>
      <c r="CR375" s="26">
        <v>0</v>
      </c>
      <c r="CS375" s="27">
        <v>0</v>
      </c>
      <c r="CT375" s="36">
        <v>0</v>
      </c>
      <c r="CU375" s="26">
        <v>0</v>
      </c>
      <c r="CV375" s="26">
        <v>0</v>
      </c>
      <c r="CW375" s="27">
        <v>0</v>
      </c>
      <c r="CX375" s="36">
        <v>0</v>
      </c>
      <c r="CY375" s="26">
        <v>0</v>
      </c>
      <c r="CZ375" s="26">
        <v>0</v>
      </c>
      <c r="DA375" s="27">
        <v>0</v>
      </c>
      <c r="DB375" s="36">
        <v>0</v>
      </c>
      <c r="DC375" s="26">
        <v>0</v>
      </c>
      <c r="DD375" s="26">
        <v>0</v>
      </c>
      <c r="DE375" s="27">
        <v>0</v>
      </c>
      <c r="DF375" s="36">
        <v>0</v>
      </c>
      <c r="DG375" s="26">
        <v>0</v>
      </c>
      <c r="DH375" s="26">
        <v>0</v>
      </c>
      <c r="DI375" s="27">
        <v>0</v>
      </c>
      <c r="DJ375" s="36">
        <v>0</v>
      </c>
      <c r="DK375" s="26">
        <v>0</v>
      </c>
      <c r="DL375" s="26">
        <v>0</v>
      </c>
      <c r="DM375" s="27">
        <v>0</v>
      </c>
      <c r="DN375" s="36">
        <v>0</v>
      </c>
      <c r="DO375" s="26">
        <v>0</v>
      </c>
      <c r="DP375" s="26">
        <v>0</v>
      </c>
      <c r="DQ375" s="27">
        <v>0</v>
      </c>
      <c r="DR375" s="36">
        <v>0</v>
      </c>
      <c r="DS375" s="26">
        <v>0</v>
      </c>
      <c r="DT375" s="26">
        <v>0</v>
      </c>
      <c r="DU375" s="27">
        <v>0</v>
      </c>
      <c r="DV375" s="36">
        <v>0</v>
      </c>
      <c r="DW375" s="26">
        <v>0</v>
      </c>
      <c r="DX375" s="26">
        <v>0</v>
      </c>
      <c r="DY375" s="27">
        <v>0</v>
      </c>
      <c r="DZ375" s="36">
        <v>0</v>
      </c>
      <c r="EA375" s="26">
        <v>0</v>
      </c>
      <c r="EB375" s="26">
        <v>0</v>
      </c>
      <c r="EC375" s="27">
        <v>0</v>
      </c>
      <c r="ED375" s="36">
        <v>4</v>
      </c>
      <c r="EE375" s="26">
        <v>133.33333333333334</v>
      </c>
      <c r="EF375" s="26">
        <v>133.33333333333334</v>
      </c>
      <c r="EG375" s="27">
        <v>1833.3366666666666</v>
      </c>
      <c r="EH375" s="36">
        <v>12</v>
      </c>
      <c r="EI375" s="26">
        <v>400</v>
      </c>
      <c r="EJ375" s="26">
        <v>533.33333333333337</v>
      </c>
      <c r="EK375" s="27">
        <v>1466.67</v>
      </c>
      <c r="EL375" s="36" cm="1">
        <f t="array" ref="EL375">+_xlfn.IFS(YEAR($A375)&gt;YEAR(EL$6),0,YEAR(EL$6)=YEAR($A375),13-MONTH($A375),AND(EK375&lt;$L375,YEAR(EL$6)=YEAR($B375)),IF(MONTH($B375)&lt;EK375/$M375,MONTH($B375),EK375/$M375),EK375&lt;$L375,EK375/$M375,YEAR(EL$6)=YEAR($B375),MONTH($B375),AND(YEAR(EL$6)&gt;YEAR($B375),NOT(ISBLANK($B375))),0,YEAR(EL$6)&gt;YEAR($A375),12,EL$6&lt;$A375,0,YEAR(EH$6)=YEAR($B375),0)</f>
        <v>12</v>
      </c>
      <c r="EM375" s="26">
        <f t="shared" si="42"/>
        <v>400</v>
      </c>
      <c r="EN375" s="26">
        <f t="shared" si="43"/>
        <v>933.33333333333337</v>
      </c>
      <c r="EO375" s="27">
        <f t="shared" si="44"/>
        <v>1066.67</v>
      </c>
      <c r="EP375" s="28">
        <f t="shared" si="45"/>
        <v>32.000100000000003</v>
      </c>
      <c r="EQ375" s="34">
        <f t="shared" si="46"/>
        <v>100</v>
      </c>
      <c r="ES375" s="21">
        <f>IFERROR(IF(VLOOKUP(D375,'DIV CHANGE'!A:D,3,FALSE)="", E375, VLOOKUP(D375,'DIV CHANGE'!A:D,3,FALSE)), E375)</f>
        <v>1</v>
      </c>
      <c r="ET375" s="21" t="str">
        <f t="shared" si="47"/>
        <v>SAME</v>
      </c>
      <c r="EU375" s="29">
        <v>45184</v>
      </c>
    </row>
    <row r="376" spans="1:151" ht="12.75">
      <c r="A376" s="29">
        <v>33981</v>
      </c>
      <c r="B376" s="24"/>
      <c r="C376" s="35">
        <v>9</v>
      </c>
      <c r="D376" s="21" t="s">
        <v>757</v>
      </c>
      <c r="E376" s="21">
        <v>1</v>
      </c>
      <c r="F376" s="21" t="s">
        <v>100</v>
      </c>
      <c r="G376" s="21" t="s">
        <v>758</v>
      </c>
      <c r="H376" s="55">
        <v>5000</v>
      </c>
      <c r="I376" s="22">
        <v>10</v>
      </c>
      <c r="J376" s="25">
        <v>1000</v>
      </c>
      <c r="K376" s="25">
        <v>0</v>
      </c>
      <c r="L376" s="25">
        <f t="shared" si="40"/>
        <v>400</v>
      </c>
      <c r="M376" s="37">
        <f t="shared" si="41"/>
        <v>33.333333333333336</v>
      </c>
      <c r="N376" s="36">
        <v>12</v>
      </c>
      <c r="O376" s="26">
        <v>400</v>
      </c>
      <c r="P376" s="26">
        <v>400</v>
      </c>
      <c r="Q376" s="27">
        <v>3600</v>
      </c>
      <c r="R376" s="36">
        <v>12</v>
      </c>
      <c r="S376" s="26">
        <v>400</v>
      </c>
      <c r="T376" s="26">
        <v>800</v>
      </c>
      <c r="U376" s="27">
        <v>3200</v>
      </c>
      <c r="V376" s="36">
        <v>12</v>
      </c>
      <c r="W376" s="26">
        <v>400</v>
      </c>
      <c r="X376" s="26">
        <v>1200</v>
      </c>
      <c r="Y376" s="27">
        <v>2800</v>
      </c>
      <c r="Z376" s="36">
        <v>12</v>
      </c>
      <c r="AA376" s="26">
        <v>400</v>
      </c>
      <c r="AB376" s="26">
        <v>1600</v>
      </c>
      <c r="AC376" s="27">
        <v>2400</v>
      </c>
      <c r="AD376" s="36">
        <v>12</v>
      </c>
      <c r="AE376" s="26">
        <v>400</v>
      </c>
      <c r="AF376" s="26">
        <v>2000</v>
      </c>
      <c r="AG376" s="27">
        <v>2000</v>
      </c>
      <c r="AH376" s="36">
        <v>12</v>
      </c>
      <c r="AI376" s="26">
        <v>400</v>
      </c>
      <c r="AJ376" s="26">
        <v>2400</v>
      </c>
      <c r="AK376" s="27">
        <v>1600</v>
      </c>
      <c r="AL376" s="36">
        <v>12</v>
      </c>
      <c r="AM376" s="26">
        <v>400</v>
      </c>
      <c r="AN376" s="26">
        <v>2800</v>
      </c>
      <c r="AO376" s="27">
        <v>1200</v>
      </c>
      <c r="AP376" s="36">
        <v>12</v>
      </c>
      <c r="AQ376" s="26">
        <v>400</v>
      </c>
      <c r="AR376" s="26">
        <v>3200</v>
      </c>
      <c r="AS376" s="27">
        <v>800</v>
      </c>
      <c r="AT376" s="36">
        <v>12</v>
      </c>
      <c r="AU376" s="26">
        <v>400</v>
      </c>
      <c r="AV376" s="26">
        <v>3600</v>
      </c>
      <c r="AW376" s="27">
        <v>400</v>
      </c>
      <c r="AX376" s="36">
        <v>12</v>
      </c>
      <c r="AY376" s="26">
        <v>400</v>
      </c>
      <c r="AZ376" s="26">
        <v>4000</v>
      </c>
      <c r="BA376" s="27">
        <v>0</v>
      </c>
      <c r="BB376" s="36">
        <v>0</v>
      </c>
      <c r="BC376" s="26">
        <v>0</v>
      </c>
      <c r="BD376" s="26">
        <v>4000</v>
      </c>
      <c r="BE376" s="27">
        <v>0</v>
      </c>
      <c r="BF376" s="36">
        <v>0</v>
      </c>
      <c r="BG376" s="26">
        <v>0</v>
      </c>
      <c r="BH376" s="26">
        <v>4000</v>
      </c>
      <c r="BI376" s="27">
        <v>0</v>
      </c>
      <c r="BJ376" s="36">
        <v>0</v>
      </c>
      <c r="BK376" s="26">
        <v>0</v>
      </c>
      <c r="BL376" s="26">
        <v>4000</v>
      </c>
      <c r="BM376" s="27">
        <v>0</v>
      </c>
      <c r="BN376" s="36">
        <v>0</v>
      </c>
      <c r="BO376" s="26">
        <v>0</v>
      </c>
      <c r="BP376" s="26">
        <v>4000</v>
      </c>
      <c r="BQ376" s="27">
        <v>0</v>
      </c>
      <c r="BR376" s="36">
        <v>0</v>
      </c>
      <c r="BS376" s="26">
        <v>0</v>
      </c>
      <c r="BT376" s="26">
        <v>4000</v>
      </c>
      <c r="BU376" s="27">
        <v>0</v>
      </c>
      <c r="BV376" s="36">
        <v>0</v>
      </c>
      <c r="BW376" s="26">
        <v>0</v>
      </c>
      <c r="BX376" s="26">
        <v>4000</v>
      </c>
      <c r="BY376" s="27">
        <v>0</v>
      </c>
      <c r="BZ376" s="36">
        <v>0</v>
      </c>
      <c r="CA376" s="26">
        <v>0</v>
      </c>
      <c r="CB376" s="26">
        <v>4000</v>
      </c>
      <c r="CC376" s="27">
        <v>0</v>
      </c>
      <c r="CD376" s="36">
        <v>0</v>
      </c>
      <c r="CE376" s="26">
        <v>0</v>
      </c>
      <c r="CF376" s="26">
        <v>4000</v>
      </c>
      <c r="CG376" s="27">
        <v>0</v>
      </c>
      <c r="CH376" s="36">
        <v>0</v>
      </c>
      <c r="CI376" s="26">
        <v>0</v>
      </c>
      <c r="CJ376" s="26">
        <v>4000</v>
      </c>
      <c r="CK376" s="27">
        <v>0</v>
      </c>
      <c r="CL376" s="36">
        <v>0</v>
      </c>
      <c r="CM376" s="26">
        <v>0</v>
      </c>
      <c r="CN376" s="26">
        <v>4000</v>
      </c>
      <c r="CO376" s="27">
        <v>0</v>
      </c>
      <c r="CP376" s="36">
        <v>0</v>
      </c>
      <c r="CQ376" s="26">
        <v>0</v>
      </c>
      <c r="CR376" s="26">
        <v>4000</v>
      </c>
      <c r="CS376" s="27">
        <v>0</v>
      </c>
      <c r="CT376" s="36">
        <v>0</v>
      </c>
      <c r="CU376" s="26">
        <v>0</v>
      </c>
      <c r="CV376" s="26">
        <v>4000</v>
      </c>
      <c r="CW376" s="27">
        <v>0</v>
      </c>
      <c r="CX376" s="36">
        <v>0</v>
      </c>
      <c r="CY376" s="26">
        <v>0</v>
      </c>
      <c r="CZ376" s="26">
        <v>4000</v>
      </c>
      <c r="DA376" s="27">
        <v>0</v>
      </c>
      <c r="DB376" s="36">
        <v>0</v>
      </c>
      <c r="DC376" s="26">
        <v>0</v>
      </c>
      <c r="DD376" s="26">
        <v>4000</v>
      </c>
      <c r="DE376" s="27">
        <v>0</v>
      </c>
      <c r="DF376" s="36">
        <v>0</v>
      </c>
      <c r="DG376" s="26">
        <v>0</v>
      </c>
      <c r="DH376" s="26">
        <v>4000</v>
      </c>
      <c r="DI376" s="27">
        <v>0</v>
      </c>
      <c r="DJ376" s="36">
        <v>0</v>
      </c>
      <c r="DK376" s="26">
        <v>0</v>
      </c>
      <c r="DL376" s="26">
        <v>4000</v>
      </c>
      <c r="DM376" s="27">
        <v>0</v>
      </c>
      <c r="DN376" s="36">
        <v>0</v>
      </c>
      <c r="DO376" s="26">
        <v>0</v>
      </c>
      <c r="DP376" s="26">
        <v>4000</v>
      </c>
      <c r="DQ376" s="27">
        <v>0</v>
      </c>
      <c r="DR376" s="36">
        <v>0</v>
      </c>
      <c r="DS376" s="26">
        <v>0</v>
      </c>
      <c r="DT376" s="26">
        <v>4000</v>
      </c>
      <c r="DU376" s="27">
        <v>0</v>
      </c>
      <c r="DV376" s="36">
        <v>0</v>
      </c>
      <c r="DW376" s="26">
        <v>0</v>
      </c>
      <c r="DX376" s="26">
        <v>4000</v>
      </c>
      <c r="DY376" s="27">
        <v>0</v>
      </c>
      <c r="DZ376" s="36">
        <v>0</v>
      </c>
      <c r="EA376" s="26">
        <v>0</v>
      </c>
      <c r="EB376" s="26">
        <v>4000</v>
      </c>
      <c r="EC376" s="27">
        <v>0</v>
      </c>
      <c r="ED376" s="36">
        <v>0</v>
      </c>
      <c r="EE376" s="26">
        <v>0</v>
      </c>
      <c r="EF376" s="26">
        <v>4000</v>
      </c>
      <c r="EG376" s="27">
        <v>0</v>
      </c>
      <c r="EH376" s="36">
        <v>0</v>
      </c>
      <c r="EI376" s="26">
        <v>0</v>
      </c>
      <c r="EJ376" s="26">
        <v>4000</v>
      </c>
      <c r="EK376" s="27">
        <v>0</v>
      </c>
      <c r="EL376" s="36" cm="1">
        <f t="array" ref="EL376">+_xlfn.IFS(YEAR($A376)&gt;YEAR(EL$6),0,YEAR(EL$6)=YEAR($A376),13-MONTH($A376),AND(EK376&lt;$L376,YEAR(EL$6)=YEAR($B376)),IF(MONTH($B376)&lt;EK376/$M376,MONTH($B376),EK376/$M376),EK376&lt;$L376,EK376/$M376,YEAR(EL$6)=YEAR($B376),MONTH($B376),AND(YEAR(EL$6)&gt;YEAR($B376),NOT(ISBLANK($B376))),0,YEAR(EL$6)&gt;YEAR($A376),12,EL$6&lt;$A376,0,YEAR(EH$6)=YEAR($B376),0)</f>
        <v>0</v>
      </c>
      <c r="EM376" s="26">
        <f t="shared" si="42"/>
        <v>0</v>
      </c>
      <c r="EN376" s="26">
        <f t="shared" si="43"/>
        <v>4000</v>
      </c>
      <c r="EO376" s="27">
        <f t="shared" si="44"/>
        <v>0</v>
      </c>
      <c r="EP376" s="28">
        <f t="shared" si="45"/>
        <v>0</v>
      </c>
      <c r="EQ376" s="34">
        <f t="shared" si="46"/>
        <v>0</v>
      </c>
      <c r="ES376" s="21">
        <f>IFERROR(IF(VLOOKUP(D376,'DIV CHANGE'!A:D,3,FALSE)="", E376, VLOOKUP(D376,'DIV CHANGE'!A:D,3,FALSE)), E376)</f>
        <v>1</v>
      </c>
      <c r="ET376" s="21" t="str">
        <f t="shared" si="47"/>
        <v>SAME</v>
      </c>
      <c r="EU376" s="24">
        <v>33981</v>
      </c>
    </row>
    <row r="377" spans="1:151" ht="12.75">
      <c r="A377" s="29">
        <v>38013</v>
      </c>
      <c r="B377" s="24"/>
      <c r="C377" s="35">
        <v>37</v>
      </c>
      <c r="D377" s="21" t="s">
        <v>759</v>
      </c>
      <c r="E377" s="21">
        <v>1</v>
      </c>
      <c r="F377" s="21" t="s">
        <v>100</v>
      </c>
      <c r="G377" s="21" t="s">
        <v>760</v>
      </c>
      <c r="H377" s="55">
        <v>18550</v>
      </c>
      <c r="I377" s="22">
        <v>10</v>
      </c>
      <c r="J377" s="25">
        <v>8000</v>
      </c>
      <c r="K377" s="25">
        <v>0</v>
      </c>
      <c r="L377" s="25">
        <f t="shared" si="40"/>
        <v>1055</v>
      </c>
      <c r="M377" s="37">
        <f t="shared" si="41"/>
        <v>87.916666666666671</v>
      </c>
      <c r="N377" s="36">
        <v>0</v>
      </c>
      <c r="O377" s="26">
        <v>0</v>
      </c>
      <c r="P377" s="26">
        <v>0</v>
      </c>
      <c r="Q377" s="27">
        <v>0</v>
      </c>
      <c r="R377" s="36">
        <v>0</v>
      </c>
      <c r="S377" s="26">
        <v>0</v>
      </c>
      <c r="T377" s="26">
        <v>0</v>
      </c>
      <c r="U377" s="27">
        <v>0</v>
      </c>
      <c r="V377" s="36">
        <v>0</v>
      </c>
      <c r="W377" s="26">
        <v>0</v>
      </c>
      <c r="X377" s="26">
        <v>0</v>
      </c>
      <c r="Y377" s="27">
        <v>0</v>
      </c>
      <c r="Z377" s="36">
        <v>0</v>
      </c>
      <c r="AA377" s="26">
        <v>0</v>
      </c>
      <c r="AB377" s="26">
        <v>0</v>
      </c>
      <c r="AC377" s="27">
        <v>0</v>
      </c>
      <c r="AD377" s="36">
        <v>0</v>
      </c>
      <c r="AE377" s="26">
        <v>0</v>
      </c>
      <c r="AF377" s="26">
        <v>0</v>
      </c>
      <c r="AG377" s="27">
        <v>0</v>
      </c>
      <c r="AH377" s="36">
        <v>0</v>
      </c>
      <c r="AI377" s="26">
        <v>0</v>
      </c>
      <c r="AJ377" s="26">
        <v>0</v>
      </c>
      <c r="AK377" s="27">
        <v>0</v>
      </c>
      <c r="AL377" s="36">
        <v>0</v>
      </c>
      <c r="AM377" s="26">
        <v>0</v>
      </c>
      <c r="AN377" s="26">
        <v>0</v>
      </c>
      <c r="AO377" s="27">
        <v>0</v>
      </c>
      <c r="AP377" s="36">
        <v>0</v>
      </c>
      <c r="AQ377" s="26">
        <v>0</v>
      </c>
      <c r="AR377" s="26">
        <v>0</v>
      </c>
      <c r="AS377" s="27">
        <v>0</v>
      </c>
      <c r="AT377" s="36">
        <v>0</v>
      </c>
      <c r="AU377" s="26">
        <v>0</v>
      </c>
      <c r="AV377" s="26">
        <v>0</v>
      </c>
      <c r="AW377" s="27">
        <v>0</v>
      </c>
      <c r="AX377" s="36">
        <v>0</v>
      </c>
      <c r="AY377" s="26">
        <v>0</v>
      </c>
      <c r="AZ377" s="26">
        <v>0</v>
      </c>
      <c r="BA377" s="27">
        <v>0</v>
      </c>
      <c r="BB377" s="36">
        <v>0</v>
      </c>
      <c r="BC377" s="26">
        <v>0</v>
      </c>
      <c r="BD377" s="26">
        <v>0</v>
      </c>
      <c r="BE377" s="27">
        <v>0</v>
      </c>
      <c r="BF377" s="36">
        <v>12</v>
      </c>
      <c r="BG377" s="26">
        <v>1055</v>
      </c>
      <c r="BH377" s="26">
        <v>1055</v>
      </c>
      <c r="BI377" s="27">
        <v>9495</v>
      </c>
      <c r="BJ377" s="36">
        <v>12</v>
      </c>
      <c r="BK377" s="26">
        <v>1055</v>
      </c>
      <c r="BL377" s="26">
        <v>2110</v>
      </c>
      <c r="BM377" s="27">
        <v>8440</v>
      </c>
      <c r="BN377" s="36">
        <v>12</v>
      </c>
      <c r="BO377" s="26">
        <v>1055</v>
      </c>
      <c r="BP377" s="26">
        <v>3165</v>
      </c>
      <c r="BQ377" s="27">
        <v>7385</v>
      </c>
      <c r="BR377" s="36">
        <v>12</v>
      </c>
      <c r="BS377" s="26">
        <v>1055</v>
      </c>
      <c r="BT377" s="26">
        <v>4220</v>
      </c>
      <c r="BU377" s="27">
        <v>6330</v>
      </c>
      <c r="BV377" s="36">
        <v>12</v>
      </c>
      <c r="BW377" s="26">
        <v>1055</v>
      </c>
      <c r="BX377" s="26">
        <v>5275</v>
      </c>
      <c r="BY377" s="27">
        <v>5275</v>
      </c>
      <c r="BZ377" s="36">
        <v>12</v>
      </c>
      <c r="CA377" s="26">
        <v>1055</v>
      </c>
      <c r="CB377" s="26">
        <v>6330</v>
      </c>
      <c r="CC377" s="27">
        <v>4220</v>
      </c>
      <c r="CD377" s="36">
        <v>12</v>
      </c>
      <c r="CE377" s="26">
        <v>1055</v>
      </c>
      <c r="CF377" s="26">
        <v>7385</v>
      </c>
      <c r="CG377" s="27">
        <v>3165</v>
      </c>
      <c r="CH377" s="36">
        <v>12</v>
      </c>
      <c r="CI377" s="26">
        <v>1055</v>
      </c>
      <c r="CJ377" s="26">
        <v>8440</v>
      </c>
      <c r="CK377" s="27">
        <v>2110</v>
      </c>
      <c r="CL377" s="36">
        <v>12</v>
      </c>
      <c r="CM377" s="26">
        <v>1055</v>
      </c>
      <c r="CN377" s="26">
        <v>9495</v>
      </c>
      <c r="CO377" s="27">
        <v>1055</v>
      </c>
      <c r="CP377" s="36">
        <v>12</v>
      </c>
      <c r="CQ377" s="26">
        <v>1055</v>
      </c>
      <c r="CR377" s="26">
        <v>10550</v>
      </c>
      <c r="CS377" s="27">
        <v>0</v>
      </c>
      <c r="CT377" s="36">
        <v>0</v>
      </c>
      <c r="CU377" s="26">
        <v>0</v>
      </c>
      <c r="CV377" s="26">
        <v>10550</v>
      </c>
      <c r="CW377" s="27">
        <v>0</v>
      </c>
      <c r="CX377" s="36">
        <v>0</v>
      </c>
      <c r="CY377" s="26">
        <v>0</v>
      </c>
      <c r="CZ377" s="26">
        <v>10550</v>
      </c>
      <c r="DA377" s="27">
        <v>0</v>
      </c>
      <c r="DB377" s="36">
        <v>0</v>
      </c>
      <c r="DC377" s="26">
        <v>0</v>
      </c>
      <c r="DD377" s="26">
        <v>10550</v>
      </c>
      <c r="DE377" s="27">
        <v>0</v>
      </c>
      <c r="DF377" s="36">
        <v>0</v>
      </c>
      <c r="DG377" s="26">
        <v>0</v>
      </c>
      <c r="DH377" s="26">
        <v>10550</v>
      </c>
      <c r="DI377" s="27">
        <v>0</v>
      </c>
      <c r="DJ377" s="36">
        <v>0</v>
      </c>
      <c r="DK377" s="26">
        <v>0</v>
      </c>
      <c r="DL377" s="26">
        <v>10550</v>
      </c>
      <c r="DM377" s="27">
        <v>0</v>
      </c>
      <c r="DN377" s="36">
        <v>0</v>
      </c>
      <c r="DO377" s="26">
        <v>0</v>
      </c>
      <c r="DP377" s="26">
        <v>10550</v>
      </c>
      <c r="DQ377" s="27">
        <v>0</v>
      </c>
      <c r="DR377" s="36">
        <v>0</v>
      </c>
      <c r="DS377" s="26">
        <v>0</v>
      </c>
      <c r="DT377" s="26">
        <v>10550</v>
      </c>
      <c r="DU377" s="27">
        <v>0</v>
      </c>
      <c r="DV377" s="36">
        <v>0</v>
      </c>
      <c r="DW377" s="26">
        <v>0</v>
      </c>
      <c r="DX377" s="26">
        <v>10550</v>
      </c>
      <c r="DY377" s="27">
        <v>0</v>
      </c>
      <c r="DZ377" s="36">
        <v>0</v>
      </c>
      <c r="EA377" s="26">
        <v>0</v>
      </c>
      <c r="EB377" s="26">
        <v>10550</v>
      </c>
      <c r="EC377" s="27">
        <v>0</v>
      </c>
      <c r="ED377" s="36">
        <v>0</v>
      </c>
      <c r="EE377" s="26">
        <v>0</v>
      </c>
      <c r="EF377" s="26">
        <v>10550</v>
      </c>
      <c r="EG377" s="27">
        <v>0</v>
      </c>
      <c r="EH377" s="36">
        <v>0</v>
      </c>
      <c r="EI377" s="26">
        <v>0</v>
      </c>
      <c r="EJ377" s="26">
        <v>10550</v>
      </c>
      <c r="EK377" s="27">
        <v>0</v>
      </c>
      <c r="EL377" s="36" cm="1">
        <f t="array" ref="EL377">+_xlfn.IFS(YEAR($A377)&gt;YEAR(EL$6),0,YEAR(EL$6)=YEAR($A377),13-MONTH($A377),AND(EK377&lt;$L377,YEAR(EL$6)=YEAR($B377)),IF(MONTH($B377)&lt;EK377/$M377,MONTH($B377),EK377/$M377),EK377&lt;$L377,EK377/$M377,YEAR(EL$6)=YEAR($B377),MONTH($B377),AND(YEAR(EL$6)&gt;YEAR($B377),NOT(ISBLANK($B377))),0,YEAR(EL$6)&gt;YEAR($A377),12,EL$6&lt;$A377,0,YEAR(EH$6)=YEAR($B377),0)</f>
        <v>0</v>
      </c>
      <c r="EM377" s="26">
        <f t="shared" si="42"/>
        <v>0</v>
      </c>
      <c r="EN377" s="26">
        <f t="shared" si="43"/>
        <v>10550</v>
      </c>
      <c r="EO377" s="27">
        <f t="shared" si="44"/>
        <v>0</v>
      </c>
      <c r="EP377" s="28">
        <f t="shared" si="45"/>
        <v>0</v>
      </c>
      <c r="EQ377" s="34">
        <f t="shared" si="46"/>
        <v>0</v>
      </c>
      <c r="ES377" s="21">
        <f>IFERROR(IF(VLOOKUP(D377,'DIV CHANGE'!A:D,3,FALSE)="", E377, VLOOKUP(D377,'DIV CHANGE'!A:D,3,FALSE)), E377)</f>
        <v>1</v>
      </c>
      <c r="ET377" s="21" t="str">
        <f t="shared" si="47"/>
        <v>SAME</v>
      </c>
      <c r="EU377" s="24">
        <v>38013</v>
      </c>
    </row>
    <row r="378" spans="1:151" ht="12.75">
      <c r="A378" s="29">
        <v>38020</v>
      </c>
      <c r="B378" s="24"/>
      <c r="C378" s="35">
        <v>38</v>
      </c>
      <c r="D378" s="21" t="s">
        <v>761</v>
      </c>
      <c r="E378" s="21">
        <v>1</v>
      </c>
      <c r="F378" s="21" t="s">
        <v>100</v>
      </c>
      <c r="G378" s="21" t="s">
        <v>762</v>
      </c>
      <c r="H378" s="55">
        <v>68900</v>
      </c>
      <c r="I378" s="22">
        <v>10</v>
      </c>
      <c r="J378" s="25">
        <v>30000</v>
      </c>
      <c r="K378" s="25">
        <v>0</v>
      </c>
      <c r="L378" s="25">
        <f t="shared" si="40"/>
        <v>3890</v>
      </c>
      <c r="M378" s="37">
        <f t="shared" si="41"/>
        <v>324.16666666666669</v>
      </c>
      <c r="N378" s="36">
        <v>0</v>
      </c>
      <c r="O378" s="26">
        <v>0</v>
      </c>
      <c r="P378" s="26">
        <v>0</v>
      </c>
      <c r="Q378" s="27">
        <v>0</v>
      </c>
      <c r="R378" s="36">
        <v>0</v>
      </c>
      <c r="S378" s="26">
        <v>0</v>
      </c>
      <c r="T378" s="26">
        <v>0</v>
      </c>
      <c r="U378" s="27">
        <v>0</v>
      </c>
      <c r="V378" s="36">
        <v>0</v>
      </c>
      <c r="W378" s="26">
        <v>0</v>
      </c>
      <c r="X378" s="26">
        <v>0</v>
      </c>
      <c r="Y378" s="27">
        <v>0</v>
      </c>
      <c r="Z378" s="36">
        <v>0</v>
      </c>
      <c r="AA378" s="26">
        <v>0</v>
      </c>
      <c r="AB378" s="26">
        <v>0</v>
      </c>
      <c r="AC378" s="27">
        <v>0</v>
      </c>
      <c r="AD378" s="36">
        <v>0</v>
      </c>
      <c r="AE378" s="26">
        <v>0</v>
      </c>
      <c r="AF378" s="26">
        <v>0</v>
      </c>
      <c r="AG378" s="27">
        <v>0</v>
      </c>
      <c r="AH378" s="36">
        <v>0</v>
      </c>
      <c r="AI378" s="26">
        <v>0</v>
      </c>
      <c r="AJ378" s="26">
        <v>0</v>
      </c>
      <c r="AK378" s="27">
        <v>0</v>
      </c>
      <c r="AL378" s="36">
        <v>0</v>
      </c>
      <c r="AM378" s="26">
        <v>0</v>
      </c>
      <c r="AN378" s="26">
        <v>0</v>
      </c>
      <c r="AO378" s="27">
        <v>0</v>
      </c>
      <c r="AP378" s="36">
        <v>0</v>
      </c>
      <c r="AQ378" s="26">
        <v>0</v>
      </c>
      <c r="AR378" s="26">
        <v>0</v>
      </c>
      <c r="AS378" s="27">
        <v>0</v>
      </c>
      <c r="AT378" s="36">
        <v>0</v>
      </c>
      <c r="AU378" s="26">
        <v>0</v>
      </c>
      <c r="AV378" s="26">
        <v>0</v>
      </c>
      <c r="AW378" s="27">
        <v>0</v>
      </c>
      <c r="AX378" s="36">
        <v>0</v>
      </c>
      <c r="AY378" s="26">
        <v>0</v>
      </c>
      <c r="AZ378" s="26">
        <v>0</v>
      </c>
      <c r="BA378" s="27">
        <v>0</v>
      </c>
      <c r="BB378" s="36">
        <v>0</v>
      </c>
      <c r="BC378" s="26">
        <v>0</v>
      </c>
      <c r="BD378" s="26">
        <v>0</v>
      </c>
      <c r="BE378" s="27">
        <v>0</v>
      </c>
      <c r="BF378" s="36">
        <v>11</v>
      </c>
      <c r="BG378" s="26">
        <v>3565.8333333333335</v>
      </c>
      <c r="BH378" s="26">
        <v>3565.8333333333335</v>
      </c>
      <c r="BI378" s="27">
        <v>35334.166666666664</v>
      </c>
      <c r="BJ378" s="36">
        <v>12</v>
      </c>
      <c r="BK378" s="26">
        <v>3890</v>
      </c>
      <c r="BL378" s="26">
        <v>7455.8333333333339</v>
      </c>
      <c r="BM378" s="27">
        <v>31444.166666666664</v>
      </c>
      <c r="BN378" s="36">
        <v>12</v>
      </c>
      <c r="BO378" s="26">
        <v>3890</v>
      </c>
      <c r="BP378" s="26">
        <v>11345.833333333334</v>
      </c>
      <c r="BQ378" s="27">
        <v>27554.166666666664</v>
      </c>
      <c r="BR378" s="36">
        <v>12</v>
      </c>
      <c r="BS378" s="26">
        <v>3890</v>
      </c>
      <c r="BT378" s="26">
        <v>15235.833333333334</v>
      </c>
      <c r="BU378" s="27">
        <v>23664.166666666664</v>
      </c>
      <c r="BV378" s="36">
        <v>12</v>
      </c>
      <c r="BW378" s="26">
        <v>3890</v>
      </c>
      <c r="BX378" s="26">
        <v>19125.833333333336</v>
      </c>
      <c r="BY378" s="27">
        <v>19774.166666666664</v>
      </c>
      <c r="BZ378" s="36">
        <v>12</v>
      </c>
      <c r="CA378" s="26">
        <v>3890</v>
      </c>
      <c r="CB378" s="26">
        <v>23015.833333333336</v>
      </c>
      <c r="CC378" s="27">
        <v>15884.166666666664</v>
      </c>
      <c r="CD378" s="36">
        <v>12</v>
      </c>
      <c r="CE378" s="26">
        <v>3890</v>
      </c>
      <c r="CF378" s="26">
        <v>26905.833333333336</v>
      </c>
      <c r="CG378" s="27">
        <v>11994.166666666664</v>
      </c>
      <c r="CH378" s="36">
        <v>12</v>
      </c>
      <c r="CI378" s="26">
        <v>3890</v>
      </c>
      <c r="CJ378" s="26">
        <v>30795.833333333336</v>
      </c>
      <c r="CK378" s="27">
        <v>8104.1666666666642</v>
      </c>
      <c r="CL378" s="36">
        <v>12</v>
      </c>
      <c r="CM378" s="26">
        <v>3890</v>
      </c>
      <c r="CN378" s="26">
        <v>34685.833333333336</v>
      </c>
      <c r="CO378" s="27">
        <v>4214.1666666666642</v>
      </c>
      <c r="CP378" s="36">
        <v>12</v>
      </c>
      <c r="CQ378" s="26">
        <v>3890</v>
      </c>
      <c r="CR378" s="26">
        <v>38575.833333333336</v>
      </c>
      <c r="CS378" s="27">
        <v>324.16666666666424</v>
      </c>
      <c r="CT378" s="36">
        <v>0.99999999999999245</v>
      </c>
      <c r="CU378" s="26">
        <v>324.16666666666424</v>
      </c>
      <c r="CV378" s="26">
        <v>38900</v>
      </c>
      <c r="CW378" s="27">
        <v>0</v>
      </c>
      <c r="CX378" s="36">
        <v>0</v>
      </c>
      <c r="CY378" s="26">
        <v>0</v>
      </c>
      <c r="CZ378" s="26">
        <v>38900</v>
      </c>
      <c r="DA378" s="27">
        <v>0</v>
      </c>
      <c r="DB378" s="36">
        <v>0</v>
      </c>
      <c r="DC378" s="26">
        <v>0</v>
      </c>
      <c r="DD378" s="26">
        <v>38900</v>
      </c>
      <c r="DE378" s="27">
        <v>0</v>
      </c>
      <c r="DF378" s="36">
        <v>0</v>
      </c>
      <c r="DG378" s="26">
        <v>0</v>
      </c>
      <c r="DH378" s="26">
        <v>38900</v>
      </c>
      <c r="DI378" s="27">
        <v>0</v>
      </c>
      <c r="DJ378" s="36">
        <v>0</v>
      </c>
      <c r="DK378" s="26">
        <v>0</v>
      </c>
      <c r="DL378" s="26">
        <v>38900</v>
      </c>
      <c r="DM378" s="27">
        <v>0</v>
      </c>
      <c r="DN378" s="36">
        <v>0</v>
      </c>
      <c r="DO378" s="26">
        <v>0</v>
      </c>
      <c r="DP378" s="26">
        <v>38900</v>
      </c>
      <c r="DQ378" s="27">
        <v>0</v>
      </c>
      <c r="DR378" s="36">
        <v>0</v>
      </c>
      <c r="DS378" s="26">
        <v>0</v>
      </c>
      <c r="DT378" s="26">
        <v>38900</v>
      </c>
      <c r="DU378" s="27">
        <v>0</v>
      </c>
      <c r="DV378" s="36">
        <v>0</v>
      </c>
      <c r="DW378" s="26">
        <v>0</v>
      </c>
      <c r="DX378" s="26">
        <v>38900</v>
      </c>
      <c r="DY378" s="27">
        <v>0</v>
      </c>
      <c r="DZ378" s="36">
        <v>0</v>
      </c>
      <c r="EA378" s="26">
        <v>0</v>
      </c>
      <c r="EB378" s="26">
        <v>38900</v>
      </c>
      <c r="EC378" s="27">
        <v>0</v>
      </c>
      <c r="ED378" s="36">
        <v>0</v>
      </c>
      <c r="EE378" s="26">
        <v>0</v>
      </c>
      <c r="EF378" s="26">
        <v>38900</v>
      </c>
      <c r="EG378" s="27">
        <v>0</v>
      </c>
      <c r="EH378" s="36">
        <v>0</v>
      </c>
      <c r="EI378" s="26">
        <v>0</v>
      </c>
      <c r="EJ378" s="26">
        <v>38900</v>
      </c>
      <c r="EK378" s="27">
        <v>0</v>
      </c>
      <c r="EL378" s="36" cm="1">
        <f t="array" ref="EL378">+_xlfn.IFS(YEAR($A378)&gt;YEAR(EL$6),0,YEAR(EL$6)=YEAR($A378),13-MONTH($A378),AND(EK378&lt;$L378,YEAR(EL$6)=YEAR($B378)),IF(MONTH($B378)&lt;EK378/$M378,MONTH($B378),EK378/$M378),EK378&lt;$L378,EK378/$M378,YEAR(EL$6)=YEAR($B378),MONTH($B378),AND(YEAR(EL$6)&gt;YEAR($B378),NOT(ISBLANK($B378))),0,YEAR(EL$6)&gt;YEAR($A378),12,EL$6&lt;$A378,0,YEAR(EH$6)=YEAR($B378),0)</f>
        <v>0</v>
      </c>
      <c r="EM378" s="26">
        <f t="shared" si="42"/>
        <v>0</v>
      </c>
      <c r="EN378" s="26">
        <f t="shared" si="43"/>
        <v>38900</v>
      </c>
      <c r="EO378" s="27">
        <f t="shared" si="44"/>
        <v>0</v>
      </c>
      <c r="EP378" s="28">
        <f t="shared" si="45"/>
        <v>0</v>
      </c>
      <c r="EQ378" s="34">
        <f t="shared" si="46"/>
        <v>0</v>
      </c>
      <c r="ES378" s="21">
        <f>IFERROR(IF(VLOOKUP(D378,'DIV CHANGE'!A:D,3,FALSE)="", E378, VLOOKUP(D378,'DIV CHANGE'!A:D,3,FALSE)), E378)</f>
        <v>1</v>
      </c>
      <c r="ET378" s="21" t="str">
        <f t="shared" si="47"/>
        <v>SAME</v>
      </c>
      <c r="EU378" s="24">
        <v>38020</v>
      </c>
    </row>
    <row r="379" spans="1:151" ht="12.75">
      <c r="A379" s="29">
        <v>45457</v>
      </c>
      <c r="C379" s="77"/>
      <c r="D379" s="21" t="s">
        <v>763</v>
      </c>
      <c r="E379" s="21">
        <v>1</v>
      </c>
      <c r="F379" s="21" t="s">
        <v>100</v>
      </c>
      <c r="G379" s="21" t="s">
        <v>764</v>
      </c>
      <c r="H379" s="55">
        <v>31330.23</v>
      </c>
      <c r="I379" s="22">
        <v>5</v>
      </c>
      <c r="J379" s="56">
        <v>0</v>
      </c>
      <c r="K379" s="56">
        <v>0</v>
      </c>
      <c r="L379" s="25">
        <f t="shared" si="40"/>
        <v>6266.0460000000003</v>
      </c>
      <c r="M379" s="37">
        <f t="shared" si="41"/>
        <v>522.17050000000006</v>
      </c>
      <c r="N379" s="36"/>
      <c r="O379" s="26"/>
      <c r="P379" s="26"/>
      <c r="Q379" s="27"/>
      <c r="R379" s="36"/>
      <c r="S379" s="26"/>
      <c r="T379" s="26"/>
      <c r="U379" s="27"/>
      <c r="V379" s="36"/>
      <c r="W379" s="26"/>
      <c r="X379" s="26"/>
      <c r="Y379" s="27"/>
      <c r="Z379" s="36"/>
      <c r="AA379" s="26"/>
      <c r="AB379" s="26"/>
      <c r="AC379" s="27"/>
      <c r="AD379" s="36"/>
      <c r="AE379" s="26"/>
      <c r="AF379" s="26"/>
      <c r="AG379" s="27"/>
      <c r="AH379" s="36"/>
      <c r="AI379" s="26"/>
      <c r="AJ379" s="26"/>
      <c r="AK379" s="27"/>
      <c r="AL379" s="36"/>
      <c r="AM379" s="26"/>
      <c r="AN379" s="26"/>
      <c r="AO379" s="27"/>
      <c r="AP379" s="36"/>
      <c r="AQ379" s="26"/>
      <c r="AR379" s="26"/>
      <c r="AS379" s="27"/>
      <c r="AT379" s="36"/>
      <c r="AU379" s="26"/>
      <c r="AV379" s="26"/>
      <c r="AW379" s="27"/>
      <c r="AX379" s="36"/>
      <c r="AY379" s="26"/>
      <c r="AZ379" s="26"/>
      <c r="BA379" s="27"/>
      <c r="BB379" s="36"/>
      <c r="BC379" s="26"/>
      <c r="BD379" s="26"/>
      <c r="BE379" s="27"/>
      <c r="BF379" s="36"/>
      <c r="BG379" s="26"/>
      <c r="BH379" s="26"/>
      <c r="BI379" s="27"/>
      <c r="BJ379" s="36"/>
      <c r="BK379" s="26"/>
      <c r="BL379" s="26"/>
      <c r="BM379" s="27"/>
      <c r="BN379" s="36"/>
      <c r="BO379" s="26"/>
      <c r="BP379" s="26"/>
      <c r="BQ379" s="27"/>
      <c r="BR379" s="36"/>
      <c r="BS379" s="26"/>
      <c r="BT379" s="26"/>
      <c r="BU379" s="27"/>
      <c r="BV379" s="36"/>
      <c r="BW379" s="26"/>
      <c r="BX379" s="26"/>
      <c r="BY379" s="27"/>
      <c r="BZ379" s="36"/>
      <c r="CA379" s="26"/>
      <c r="CB379" s="26"/>
      <c r="CC379" s="27"/>
      <c r="CD379" s="36"/>
      <c r="CE379" s="26"/>
      <c r="CF379" s="26"/>
      <c r="CG379" s="27"/>
      <c r="CH379" s="36"/>
      <c r="CI379" s="26"/>
      <c r="CJ379" s="26"/>
      <c r="CK379" s="27"/>
      <c r="CL379" s="36"/>
      <c r="CM379" s="26"/>
      <c r="CN379" s="26"/>
      <c r="CO379" s="27"/>
      <c r="CP379" s="36"/>
      <c r="CQ379" s="26"/>
      <c r="CR379" s="26"/>
      <c r="CS379" s="27"/>
      <c r="CT379" s="36"/>
      <c r="CU379" s="26"/>
      <c r="CV379" s="26"/>
      <c r="CW379" s="27"/>
      <c r="CX379" s="36"/>
      <c r="CY379" s="26"/>
      <c r="CZ379" s="26"/>
      <c r="DA379" s="27"/>
      <c r="DB379" s="36"/>
      <c r="DC379" s="26"/>
      <c r="DD379" s="26"/>
      <c r="DE379" s="27"/>
      <c r="DF379" s="36"/>
      <c r="DG379" s="26"/>
      <c r="DH379" s="26"/>
      <c r="DI379" s="27"/>
      <c r="DJ379" s="36"/>
      <c r="DK379" s="26"/>
      <c r="DL379" s="26"/>
      <c r="DM379" s="27"/>
      <c r="DN379" s="36"/>
      <c r="DO379" s="26"/>
      <c r="DP379" s="26"/>
      <c r="DQ379" s="27"/>
      <c r="DR379" s="36"/>
      <c r="DS379" s="26"/>
      <c r="DT379" s="26"/>
      <c r="DU379" s="27"/>
      <c r="DV379" s="36"/>
      <c r="DW379" s="26"/>
      <c r="DX379" s="26"/>
      <c r="DY379" s="27"/>
      <c r="DZ379" s="36"/>
      <c r="EA379" s="26"/>
      <c r="EB379" s="26"/>
      <c r="EC379" s="27"/>
      <c r="ED379" s="36">
        <v>0</v>
      </c>
      <c r="EE379" s="26">
        <v>0</v>
      </c>
      <c r="EF379" s="26">
        <v>0</v>
      </c>
      <c r="EG379" s="27">
        <v>0</v>
      </c>
      <c r="EH379" s="36">
        <v>7</v>
      </c>
      <c r="EI379" s="26">
        <v>3655.1935000000003</v>
      </c>
      <c r="EJ379" s="26">
        <v>3655.1935000000003</v>
      </c>
      <c r="EK379" s="27">
        <v>27675.040000000001</v>
      </c>
      <c r="EL379" s="36" cm="1">
        <f t="array" ref="EL379">+_xlfn.IFS(YEAR($A379)&gt;YEAR(EL$6),0,YEAR(EL$6)=YEAR($A379),13-MONTH($A379),AND(EK379&lt;$L379,YEAR(EL$6)=YEAR($B379)),IF(MONTH($B379)&lt;EK379/$M379,MONTH($B379),EK379/$M379),EK379&lt;$L379,EK379/$M379,YEAR(EL$6)=YEAR($B379),MONTH($B379),AND(YEAR(EL$6)&gt;YEAR($B379),NOT(ISBLANK($B379))),0,YEAR(EL$6)&gt;YEAR($A379),12,EL$6&lt;$A379,0,YEAR(EH$6)=YEAR($B379),0)</f>
        <v>12</v>
      </c>
      <c r="EM379" s="26">
        <f t="shared" si="42"/>
        <v>6266.0460000000003</v>
      </c>
      <c r="EN379" s="26">
        <f t="shared" si="43"/>
        <v>9921.2394999999997</v>
      </c>
      <c r="EO379" s="27">
        <f t="shared" si="44"/>
        <v>21408.99</v>
      </c>
      <c r="EP379" s="28">
        <f t="shared" si="45"/>
        <v>40.999999042458356</v>
      </c>
      <c r="EQ379" s="34">
        <f t="shared" si="46"/>
        <v>1566.5115000000001</v>
      </c>
      <c r="ES379" s="21">
        <f>IFERROR(IF(VLOOKUP(D379,'DIV CHANGE'!A:D,3,FALSE)="", E379, VLOOKUP(D379,'DIV CHANGE'!A:D,3,FALSE)), E379)</f>
        <v>1</v>
      </c>
      <c r="ET379" s="21" t="str">
        <f t="shared" si="47"/>
        <v>SAME</v>
      </c>
      <c r="EU379" s="24"/>
    </row>
    <row r="380" spans="1:151" ht="12.75">
      <c r="A380" s="29">
        <v>43860</v>
      </c>
      <c r="B380" s="24"/>
      <c r="C380" s="35">
        <v>472</v>
      </c>
      <c r="D380" s="21" t="s">
        <v>765</v>
      </c>
      <c r="E380" s="21">
        <v>1</v>
      </c>
      <c r="F380" s="21" t="s">
        <v>100</v>
      </c>
      <c r="G380" s="21" t="s">
        <v>766</v>
      </c>
      <c r="H380" s="55">
        <v>177498.49</v>
      </c>
      <c r="I380" s="22">
        <v>10</v>
      </c>
      <c r="J380" s="25">
        <v>149000</v>
      </c>
      <c r="K380" s="25">
        <v>0</v>
      </c>
      <c r="L380" s="25">
        <f t="shared" si="40"/>
        <v>2849.8489999999993</v>
      </c>
      <c r="M380" s="37">
        <f t="shared" si="41"/>
        <v>237.4874166666666</v>
      </c>
      <c r="N380" s="36">
        <v>0</v>
      </c>
      <c r="O380" s="26">
        <v>0</v>
      </c>
      <c r="P380" s="26">
        <v>0</v>
      </c>
      <c r="Q380" s="27">
        <v>0</v>
      </c>
      <c r="R380" s="36">
        <v>0</v>
      </c>
      <c r="S380" s="26">
        <v>0</v>
      </c>
      <c r="T380" s="26">
        <v>0</v>
      </c>
      <c r="U380" s="27">
        <v>0</v>
      </c>
      <c r="V380" s="36">
        <v>0</v>
      </c>
      <c r="W380" s="26">
        <v>0</v>
      </c>
      <c r="X380" s="26">
        <v>0</v>
      </c>
      <c r="Y380" s="27">
        <v>0</v>
      </c>
      <c r="Z380" s="36">
        <v>0</v>
      </c>
      <c r="AA380" s="26">
        <v>0</v>
      </c>
      <c r="AB380" s="26">
        <v>0</v>
      </c>
      <c r="AC380" s="27">
        <v>0</v>
      </c>
      <c r="AD380" s="36">
        <v>0</v>
      </c>
      <c r="AE380" s="26">
        <v>0</v>
      </c>
      <c r="AF380" s="26">
        <v>0</v>
      </c>
      <c r="AG380" s="27">
        <v>0</v>
      </c>
      <c r="AH380" s="36">
        <v>0</v>
      </c>
      <c r="AI380" s="26">
        <v>0</v>
      </c>
      <c r="AJ380" s="26">
        <v>0</v>
      </c>
      <c r="AK380" s="27">
        <v>0</v>
      </c>
      <c r="AL380" s="36">
        <v>0</v>
      </c>
      <c r="AM380" s="26">
        <v>0</v>
      </c>
      <c r="AN380" s="26">
        <v>0</v>
      </c>
      <c r="AO380" s="27">
        <v>0</v>
      </c>
      <c r="AP380" s="36">
        <v>0</v>
      </c>
      <c r="AQ380" s="26">
        <v>0</v>
      </c>
      <c r="AR380" s="26">
        <v>0</v>
      </c>
      <c r="AS380" s="27">
        <v>0</v>
      </c>
      <c r="AT380" s="36">
        <v>0</v>
      </c>
      <c r="AU380" s="26">
        <v>0</v>
      </c>
      <c r="AV380" s="26">
        <v>0</v>
      </c>
      <c r="AW380" s="27">
        <v>0</v>
      </c>
      <c r="AX380" s="36">
        <v>0</v>
      </c>
      <c r="AY380" s="26">
        <v>0</v>
      </c>
      <c r="AZ380" s="26">
        <v>0</v>
      </c>
      <c r="BA380" s="27">
        <v>0</v>
      </c>
      <c r="BB380" s="36">
        <v>0</v>
      </c>
      <c r="BC380" s="26">
        <v>0</v>
      </c>
      <c r="BD380" s="26">
        <v>0</v>
      </c>
      <c r="BE380" s="27">
        <v>0</v>
      </c>
      <c r="BF380" s="36">
        <v>0</v>
      </c>
      <c r="BG380" s="26">
        <v>0</v>
      </c>
      <c r="BH380" s="26">
        <v>0</v>
      </c>
      <c r="BI380" s="27">
        <v>0</v>
      </c>
      <c r="BJ380" s="36">
        <v>0</v>
      </c>
      <c r="BK380" s="26">
        <v>0</v>
      </c>
      <c r="BL380" s="26">
        <v>0</v>
      </c>
      <c r="BM380" s="27">
        <v>0</v>
      </c>
      <c r="BN380" s="36">
        <v>0</v>
      </c>
      <c r="BO380" s="26">
        <v>0</v>
      </c>
      <c r="BP380" s="26">
        <v>0</v>
      </c>
      <c r="BQ380" s="27">
        <v>0</v>
      </c>
      <c r="BR380" s="36">
        <v>0</v>
      </c>
      <c r="BS380" s="26">
        <v>0</v>
      </c>
      <c r="BT380" s="26">
        <v>0</v>
      </c>
      <c r="BU380" s="27">
        <v>0</v>
      </c>
      <c r="BV380" s="36">
        <v>0</v>
      </c>
      <c r="BW380" s="26">
        <v>0</v>
      </c>
      <c r="BX380" s="26">
        <v>0</v>
      </c>
      <c r="BY380" s="27">
        <v>0</v>
      </c>
      <c r="BZ380" s="36">
        <v>0</v>
      </c>
      <c r="CA380" s="26">
        <v>0</v>
      </c>
      <c r="CB380" s="26">
        <v>0</v>
      </c>
      <c r="CC380" s="27">
        <v>0</v>
      </c>
      <c r="CD380" s="36">
        <v>0</v>
      </c>
      <c r="CE380" s="26">
        <v>0</v>
      </c>
      <c r="CF380" s="26">
        <v>0</v>
      </c>
      <c r="CG380" s="27">
        <v>0</v>
      </c>
      <c r="CH380" s="36">
        <v>0</v>
      </c>
      <c r="CI380" s="26">
        <v>0</v>
      </c>
      <c r="CJ380" s="26">
        <v>0</v>
      </c>
      <c r="CK380" s="27">
        <v>0</v>
      </c>
      <c r="CL380" s="36">
        <v>0</v>
      </c>
      <c r="CM380" s="26">
        <v>0</v>
      </c>
      <c r="CN380" s="26">
        <v>0</v>
      </c>
      <c r="CO380" s="27">
        <v>0</v>
      </c>
      <c r="CP380" s="36">
        <v>0</v>
      </c>
      <c r="CQ380" s="26">
        <v>0</v>
      </c>
      <c r="CR380" s="26">
        <v>0</v>
      </c>
      <c r="CS380" s="27">
        <v>0</v>
      </c>
      <c r="CT380" s="36">
        <v>0</v>
      </c>
      <c r="CU380" s="26">
        <v>0</v>
      </c>
      <c r="CV380" s="26">
        <v>0</v>
      </c>
      <c r="CW380" s="27">
        <v>0</v>
      </c>
      <c r="CX380" s="36">
        <v>0</v>
      </c>
      <c r="CY380" s="26">
        <v>0</v>
      </c>
      <c r="CZ380" s="26">
        <v>0</v>
      </c>
      <c r="DA380" s="27">
        <v>0</v>
      </c>
      <c r="DB380" s="36">
        <v>0</v>
      </c>
      <c r="DC380" s="26">
        <v>0</v>
      </c>
      <c r="DD380" s="26">
        <v>0</v>
      </c>
      <c r="DE380" s="27">
        <v>0</v>
      </c>
      <c r="DF380" s="36">
        <v>0</v>
      </c>
      <c r="DG380" s="26">
        <v>0</v>
      </c>
      <c r="DH380" s="26">
        <v>0</v>
      </c>
      <c r="DI380" s="27">
        <v>0</v>
      </c>
      <c r="DJ380" s="36">
        <v>0</v>
      </c>
      <c r="DK380" s="26">
        <v>0</v>
      </c>
      <c r="DL380" s="26">
        <v>0</v>
      </c>
      <c r="DM380" s="27">
        <v>0</v>
      </c>
      <c r="DN380" s="36">
        <v>0</v>
      </c>
      <c r="DO380" s="26">
        <v>0</v>
      </c>
      <c r="DP380" s="26">
        <v>0</v>
      </c>
      <c r="DQ380" s="27">
        <v>0</v>
      </c>
      <c r="DR380" s="36">
        <v>12</v>
      </c>
      <c r="DS380" s="26">
        <v>2849.8489999999993</v>
      </c>
      <c r="DT380" s="26">
        <v>2849.8489999999993</v>
      </c>
      <c r="DU380" s="27">
        <v>25648.640999999992</v>
      </c>
      <c r="DV380" s="36">
        <v>12</v>
      </c>
      <c r="DW380" s="26">
        <v>2849.8489999999993</v>
      </c>
      <c r="DX380" s="26">
        <v>5699.6979999999985</v>
      </c>
      <c r="DY380" s="27">
        <v>22798.791999999994</v>
      </c>
      <c r="DZ380" s="36">
        <v>12</v>
      </c>
      <c r="EA380" s="26">
        <v>2849.8489999999993</v>
      </c>
      <c r="EB380" s="26">
        <v>8549.5469999999987</v>
      </c>
      <c r="EC380" s="27">
        <v>19948.942999999992</v>
      </c>
      <c r="ED380" s="36">
        <v>12</v>
      </c>
      <c r="EE380" s="26">
        <v>2849.8489999999993</v>
      </c>
      <c r="EF380" s="26">
        <v>28498.49</v>
      </c>
      <c r="EG380" s="27">
        <v>0</v>
      </c>
      <c r="EH380" s="36">
        <v>0</v>
      </c>
      <c r="EI380" s="26">
        <v>0</v>
      </c>
      <c r="EJ380" s="26">
        <v>28498.49</v>
      </c>
      <c r="EK380" s="27">
        <v>0</v>
      </c>
      <c r="EL380" s="36" cm="1">
        <f t="array" ref="EL380">+_xlfn.IFS(YEAR($A380)&gt;YEAR(EL$6),0,YEAR(EL$6)=YEAR($A380),13-MONTH($A380),AND(EK380&lt;$L380,YEAR(EL$6)=YEAR($B380)),IF(MONTH($B380)&lt;EK380/$M380,MONTH($B380),EK380/$M380),EK380&lt;$L380,EK380/$M380,YEAR(EL$6)=YEAR($B380),MONTH($B380),AND(YEAR(EL$6)&gt;YEAR($B380),NOT(ISBLANK($B380))),0,YEAR(EL$6)&gt;YEAR($A380),12,EL$6&lt;$A380,0,YEAR(EH$6)=YEAR($B380),0)</f>
        <v>0</v>
      </c>
      <c r="EM380" s="26">
        <f t="shared" si="42"/>
        <v>0</v>
      </c>
      <c r="EN380" s="26">
        <f t="shared" si="43"/>
        <v>28498.49</v>
      </c>
      <c r="EO380" s="27">
        <f t="shared" si="44"/>
        <v>0</v>
      </c>
      <c r="EP380" s="28">
        <f t="shared" si="45"/>
        <v>0</v>
      </c>
      <c r="EQ380" s="34">
        <f t="shared" si="46"/>
        <v>0</v>
      </c>
      <c r="ES380" s="21">
        <f>IFERROR(IF(VLOOKUP(D380,'DIV CHANGE'!A:D,3,FALSE)="", E380, VLOOKUP(D380,'DIV CHANGE'!A:D,3,FALSE)), E380)</f>
        <v>1</v>
      </c>
      <c r="ET380" s="21" t="str">
        <f t="shared" si="47"/>
        <v>SAME</v>
      </c>
      <c r="EU380" s="24">
        <v>43860</v>
      </c>
    </row>
    <row r="381" spans="1:151" ht="12.75">
      <c r="A381" s="29">
        <v>45412</v>
      </c>
      <c r="B381" s="24"/>
      <c r="C381" s="77"/>
      <c r="D381" s="21" t="s">
        <v>767</v>
      </c>
      <c r="E381" s="21">
        <v>1</v>
      </c>
      <c r="F381" s="21" t="s">
        <v>100</v>
      </c>
      <c r="G381" s="21" t="s">
        <v>768</v>
      </c>
      <c r="H381" s="55">
        <v>84559.02</v>
      </c>
      <c r="I381" s="22">
        <v>5</v>
      </c>
      <c r="J381" s="56">
        <v>0</v>
      </c>
      <c r="K381" s="56">
        <v>0</v>
      </c>
      <c r="L381" s="25">
        <f t="shared" si="40"/>
        <v>16911.804</v>
      </c>
      <c r="M381" s="37">
        <f t="shared" si="41"/>
        <v>1409.317</v>
      </c>
      <c r="N381" s="36">
        <v>0</v>
      </c>
      <c r="O381" s="26">
        <v>0</v>
      </c>
      <c r="P381" s="26">
        <v>0</v>
      </c>
      <c r="Q381" s="27">
        <v>0</v>
      </c>
      <c r="R381" s="36">
        <v>0</v>
      </c>
      <c r="S381" s="26">
        <v>0</v>
      </c>
      <c r="T381" s="26">
        <v>0</v>
      </c>
      <c r="U381" s="27">
        <v>0</v>
      </c>
      <c r="V381" s="36">
        <v>0</v>
      </c>
      <c r="W381" s="26">
        <v>0</v>
      </c>
      <c r="X381" s="26">
        <v>0</v>
      </c>
      <c r="Y381" s="27">
        <v>0</v>
      </c>
      <c r="Z381" s="36">
        <v>0</v>
      </c>
      <c r="AA381" s="26">
        <v>0</v>
      </c>
      <c r="AB381" s="26">
        <v>0</v>
      </c>
      <c r="AC381" s="27">
        <v>0</v>
      </c>
      <c r="AD381" s="36">
        <v>0</v>
      </c>
      <c r="AE381" s="26">
        <v>0</v>
      </c>
      <c r="AF381" s="26">
        <v>0</v>
      </c>
      <c r="AG381" s="27">
        <v>0</v>
      </c>
      <c r="AH381" s="36">
        <v>0</v>
      </c>
      <c r="AI381" s="26">
        <v>0</v>
      </c>
      <c r="AJ381" s="26">
        <v>0</v>
      </c>
      <c r="AK381" s="27">
        <v>0</v>
      </c>
      <c r="AL381" s="36">
        <v>0</v>
      </c>
      <c r="AM381" s="26">
        <v>0</v>
      </c>
      <c r="AN381" s="26">
        <v>0</v>
      </c>
      <c r="AO381" s="27">
        <v>0</v>
      </c>
      <c r="AP381" s="36">
        <v>0</v>
      </c>
      <c r="AQ381" s="26">
        <v>0</v>
      </c>
      <c r="AR381" s="26">
        <v>0</v>
      </c>
      <c r="AS381" s="27">
        <v>0</v>
      </c>
      <c r="AT381" s="36">
        <v>0</v>
      </c>
      <c r="AU381" s="26">
        <v>0</v>
      </c>
      <c r="AV381" s="26">
        <v>0</v>
      </c>
      <c r="AW381" s="27">
        <v>0</v>
      </c>
      <c r="AX381" s="36">
        <v>0</v>
      </c>
      <c r="AY381" s="26">
        <v>0</v>
      </c>
      <c r="AZ381" s="26">
        <v>0</v>
      </c>
      <c r="BA381" s="27">
        <v>0</v>
      </c>
      <c r="BB381" s="36">
        <v>0</v>
      </c>
      <c r="BC381" s="26">
        <v>0</v>
      </c>
      <c r="BD381" s="26">
        <v>0</v>
      </c>
      <c r="BE381" s="27">
        <v>0</v>
      </c>
      <c r="BF381" s="36">
        <v>0</v>
      </c>
      <c r="BG381" s="26">
        <v>0</v>
      </c>
      <c r="BH381" s="26">
        <v>0</v>
      </c>
      <c r="BI381" s="27">
        <v>0</v>
      </c>
      <c r="BJ381" s="36">
        <v>0</v>
      </c>
      <c r="BK381" s="26">
        <v>0</v>
      </c>
      <c r="BL381" s="26">
        <v>0</v>
      </c>
      <c r="BM381" s="27">
        <v>0</v>
      </c>
      <c r="BN381" s="36">
        <v>0</v>
      </c>
      <c r="BO381" s="26">
        <v>0</v>
      </c>
      <c r="BP381" s="26">
        <v>0</v>
      </c>
      <c r="BQ381" s="27">
        <v>0</v>
      </c>
      <c r="BR381" s="36">
        <v>0</v>
      </c>
      <c r="BS381" s="26">
        <v>0</v>
      </c>
      <c r="BT381" s="26">
        <v>0</v>
      </c>
      <c r="BU381" s="27">
        <v>0</v>
      </c>
      <c r="BV381" s="36">
        <v>0</v>
      </c>
      <c r="BW381" s="26">
        <v>0</v>
      </c>
      <c r="BX381" s="26">
        <v>0</v>
      </c>
      <c r="BY381" s="27">
        <v>0</v>
      </c>
      <c r="BZ381" s="36">
        <v>0</v>
      </c>
      <c r="CA381" s="26">
        <v>0</v>
      </c>
      <c r="CB381" s="26">
        <v>0</v>
      </c>
      <c r="CC381" s="27">
        <v>0</v>
      </c>
      <c r="CD381" s="36">
        <v>0</v>
      </c>
      <c r="CE381" s="26">
        <v>0</v>
      </c>
      <c r="CF381" s="26">
        <v>0</v>
      </c>
      <c r="CG381" s="27">
        <v>0</v>
      </c>
      <c r="CH381" s="36">
        <v>0</v>
      </c>
      <c r="CI381" s="26">
        <v>0</v>
      </c>
      <c r="CJ381" s="26">
        <v>0</v>
      </c>
      <c r="CK381" s="27">
        <v>0</v>
      </c>
      <c r="CL381" s="36">
        <v>0</v>
      </c>
      <c r="CM381" s="26">
        <v>0</v>
      </c>
      <c r="CN381" s="26">
        <v>0</v>
      </c>
      <c r="CO381" s="27">
        <v>0</v>
      </c>
      <c r="CP381" s="36">
        <v>0</v>
      </c>
      <c r="CQ381" s="26">
        <v>0</v>
      </c>
      <c r="CR381" s="26">
        <v>0</v>
      </c>
      <c r="CS381" s="27">
        <v>0</v>
      </c>
      <c r="CT381" s="36">
        <v>0</v>
      </c>
      <c r="CU381" s="26">
        <v>0</v>
      </c>
      <c r="CV381" s="26">
        <v>0</v>
      </c>
      <c r="CW381" s="27">
        <v>0</v>
      </c>
      <c r="CX381" s="36">
        <v>0</v>
      </c>
      <c r="CY381" s="26">
        <v>0</v>
      </c>
      <c r="CZ381" s="26">
        <v>0</v>
      </c>
      <c r="DA381" s="27">
        <v>0</v>
      </c>
      <c r="DB381" s="36">
        <v>0</v>
      </c>
      <c r="DC381" s="26">
        <v>0</v>
      </c>
      <c r="DD381" s="26">
        <v>0</v>
      </c>
      <c r="DE381" s="27">
        <v>0</v>
      </c>
      <c r="DF381" s="36">
        <v>0</v>
      </c>
      <c r="DG381" s="26">
        <v>0</v>
      </c>
      <c r="DH381" s="26">
        <v>0</v>
      </c>
      <c r="DI381" s="27">
        <v>0</v>
      </c>
      <c r="DJ381" s="36">
        <v>0</v>
      </c>
      <c r="DK381" s="26">
        <v>0</v>
      </c>
      <c r="DL381" s="26">
        <v>0</v>
      </c>
      <c r="DM381" s="27">
        <v>0</v>
      </c>
      <c r="DN381" s="36">
        <v>0</v>
      </c>
      <c r="DO381" s="26">
        <v>0</v>
      </c>
      <c r="DP381" s="26">
        <v>0</v>
      </c>
      <c r="DQ381" s="27">
        <v>0</v>
      </c>
      <c r="DR381" s="36">
        <v>0</v>
      </c>
      <c r="DS381" s="26">
        <v>0</v>
      </c>
      <c r="DT381" s="26">
        <v>0</v>
      </c>
      <c r="DU381" s="27">
        <v>0</v>
      </c>
      <c r="DV381" s="36">
        <v>0</v>
      </c>
      <c r="DW381" s="26">
        <v>0</v>
      </c>
      <c r="DX381" s="26">
        <v>0</v>
      </c>
      <c r="DY381" s="27">
        <v>0</v>
      </c>
      <c r="DZ381" s="36">
        <v>0</v>
      </c>
      <c r="EA381" s="26">
        <v>0</v>
      </c>
      <c r="EB381" s="26">
        <v>0</v>
      </c>
      <c r="EC381" s="27">
        <v>0</v>
      </c>
      <c r="ED381" s="36">
        <v>0</v>
      </c>
      <c r="EE381" s="26">
        <v>0</v>
      </c>
      <c r="EF381" s="26">
        <v>0</v>
      </c>
      <c r="EG381" s="27">
        <v>0</v>
      </c>
      <c r="EH381" s="36">
        <v>8</v>
      </c>
      <c r="EI381" s="26">
        <v>11274.536</v>
      </c>
      <c r="EJ381" s="26">
        <v>11274.536</v>
      </c>
      <c r="EK381" s="27">
        <v>73284.479999999996</v>
      </c>
      <c r="EL381" s="36" cm="1">
        <f t="array" ref="EL381">+_xlfn.IFS(YEAR($A381)&gt;YEAR(EL$6),0,YEAR(EL$6)=YEAR($A381),13-MONTH($A381),AND(EK381&lt;$L381,YEAR(EL$6)=YEAR($B381)),IF(MONTH($B381)&lt;EK381/$M381,MONTH($B381),EK381/$M381),EK381&lt;$L381,EK381/$M381,YEAR(EL$6)=YEAR($B381),MONTH($B381),AND(YEAR(EL$6)&gt;YEAR($B381),NOT(ISBLANK($B381))),0,YEAR(EL$6)&gt;YEAR($A381),12,EL$6&lt;$A381,0,YEAR(EH$6)=YEAR($B381),0)</f>
        <v>12</v>
      </c>
      <c r="EM381" s="26">
        <f t="shared" si="42"/>
        <v>16911.804</v>
      </c>
      <c r="EN381" s="26">
        <f t="shared" si="43"/>
        <v>28186.34</v>
      </c>
      <c r="EO381" s="27">
        <f t="shared" si="44"/>
        <v>56372.68</v>
      </c>
      <c r="EP381" s="28">
        <f t="shared" si="45"/>
        <v>40</v>
      </c>
      <c r="EQ381" s="34">
        <f t="shared" si="46"/>
        <v>4227.951</v>
      </c>
      <c r="ES381" s="21">
        <f>IFERROR(IF(VLOOKUP(D381,'DIV CHANGE'!A:D,3,FALSE)="", E381, VLOOKUP(D381,'DIV CHANGE'!A:D,3,FALSE)), E381)</f>
        <v>1</v>
      </c>
      <c r="ET381" s="21" t="str">
        <f t="shared" si="47"/>
        <v>SAME</v>
      </c>
      <c r="EU381" s="24">
        <v>45412</v>
      </c>
    </row>
    <row r="382" spans="1:151" ht="12.75">
      <c r="A382" s="29">
        <v>44375</v>
      </c>
      <c r="B382" s="24"/>
      <c r="C382" s="35">
        <v>668</v>
      </c>
      <c r="D382" s="21" t="s">
        <v>769</v>
      </c>
      <c r="E382" s="21">
        <v>1</v>
      </c>
      <c r="F382" s="21" t="s">
        <v>100</v>
      </c>
      <c r="G382" s="21" t="s">
        <v>770</v>
      </c>
      <c r="H382" s="55">
        <v>42158</v>
      </c>
      <c r="I382" s="22">
        <v>10</v>
      </c>
      <c r="J382" s="25">
        <v>10000</v>
      </c>
      <c r="K382" s="25">
        <v>0</v>
      </c>
      <c r="L382" s="25">
        <f t="shared" si="40"/>
        <v>3215.8</v>
      </c>
      <c r="M382" s="37">
        <f t="shared" si="41"/>
        <v>267.98333333333335</v>
      </c>
      <c r="N382" s="36">
        <v>0</v>
      </c>
      <c r="O382" s="26">
        <v>0</v>
      </c>
      <c r="P382" s="26">
        <v>0</v>
      </c>
      <c r="Q382" s="27">
        <v>0</v>
      </c>
      <c r="R382" s="36">
        <v>0</v>
      </c>
      <c r="S382" s="26">
        <v>0</v>
      </c>
      <c r="T382" s="26">
        <v>0</v>
      </c>
      <c r="U382" s="27">
        <v>0</v>
      </c>
      <c r="V382" s="36">
        <v>0</v>
      </c>
      <c r="W382" s="26">
        <v>0</v>
      </c>
      <c r="X382" s="26">
        <v>0</v>
      </c>
      <c r="Y382" s="27">
        <v>0</v>
      </c>
      <c r="Z382" s="36">
        <v>0</v>
      </c>
      <c r="AA382" s="26">
        <v>0</v>
      </c>
      <c r="AB382" s="26">
        <v>0</v>
      </c>
      <c r="AC382" s="27">
        <v>0</v>
      </c>
      <c r="AD382" s="36">
        <v>0</v>
      </c>
      <c r="AE382" s="26">
        <v>0</v>
      </c>
      <c r="AF382" s="26">
        <v>0</v>
      </c>
      <c r="AG382" s="27">
        <v>0</v>
      </c>
      <c r="AH382" s="36">
        <v>0</v>
      </c>
      <c r="AI382" s="26">
        <v>0</v>
      </c>
      <c r="AJ382" s="26">
        <v>0</v>
      </c>
      <c r="AK382" s="27">
        <v>0</v>
      </c>
      <c r="AL382" s="36">
        <v>0</v>
      </c>
      <c r="AM382" s="26">
        <v>0</v>
      </c>
      <c r="AN382" s="26">
        <v>0</v>
      </c>
      <c r="AO382" s="27">
        <v>0</v>
      </c>
      <c r="AP382" s="36">
        <v>0</v>
      </c>
      <c r="AQ382" s="26">
        <v>0</v>
      </c>
      <c r="AR382" s="26">
        <v>0</v>
      </c>
      <c r="AS382" s="27">
        <v>0</v>
      </c>
      <c r="AT382" s="36">
        <v>0</v>
      </c>
      <c r="AU382" s="26">
        <v>0</v>
      </c>
      <c r="AV382" s="26">
        <v>0</v>
      </c>
      <c r="AW382" s="27">
        <v>0</v>
      </c>
      <c r="AX382" s="36">
        <v>0</v>
      </c>
      <c r="AY382" s="26">
        <v>0</v>
      </c>
      <c r="AZ382" s="26">
        <v>0</v>
      </c>
      <c r="BA382" s="27">
        <v>0</v>
      </c>
      <c r="BB382" s="36">
        <v>0</v>
      </c>
      <c r="BC382" s="26">
        <v>0</v>
      </c>
      <c r="BD382" s="26">
        <v>0</v>
      </c>
      <c r="BE382" s="27">
        <v>0</v>
      </c>
      <c r="BF382" s="36">
        <v>0</v>
      </c>
      <c r="BG382" s="26">
        <v>0</v>
      </c>
      <c r="BH382" s="26">
        <v>0</v>
      </c>
      <c r="BI382" s="27">
        <v>0</v>
      </c>
      <c r="BJ382" s="36">
        <v>0</v>
      </c>
      <c r="BK382" s="26">
        <v>0</v>
      </c>
      <c r="BL382" s="26">
        <v>0</v>
      </c>
      <c r="BM382" s="27">
        <v>0</v>
      </c>
      <c r="BN382" s="36">
        <v>0</v>
      </c>
      <c r="BO382" s="26">
        <v>0</v>
      </c>
      <c r="BP382" s="26">
        <v>0</v>
      </c>
      <c r="BQ382" s="27">
        <v>0</v>
      </c>
      <c r="BR382" s="36">
        <v>0</v>
      </c>
      <c r="BS382" s="26">
        <v>0</v>
      </c>
      <c r="BT382" s="26">
        <v>0</v>
      </c>
      <c r="BU382" s="27">
        <v>0</v>
      </c>
      <c r="BV382" s="36">
        <v>0</v>
      </c>
      <c r="BW382" s="26">
        <v>0</v>
      </c>
      <c r="BX382" s="26">
        <v>0</v>
      </c>
      <c r="BY382" s="27">
        <v>0</v>
      </c>
      <c r="BZ382" s="36">
        <v>0</v>
      </c>
      <c r="CA382" s="26">
        <v>0</v>
      </c>
      <c r="CB382" s="26">
        <v>0</v>
      </c>
      <c r="CC382" s="27">
        <v>0</v>
      </c>
      <c r="CD382" s="36">
        <v>0</v>
      </c>
      <c r="CE382" s="26">
        <v>0</v>
      </c>
      <c r="CF382" s="26">
        <v>0</v>
      </c>
      <c r="CG382" s="27">
        <v>0</v>
      </c>
      <c r="CH382" s="36">
        <v>0</v>
      </c>
      <c r="CI382" s="26">
        <v>0</v>
      </c>
      <c r="CJ382" s="26">
        <v>0</v>
      </c>
      <c r="CK382" s="27">
        <v>0</v>
      </c>
      <c r="CL382" s="36">
        <v>0</v>
      </c>
      <c r="CM382" s="26">
        <v>0</v>
      </c>
      <c r="CN382" s="26">
        <v>0</v>
      </c>
      <c r="CO382" s="27">
        <v>0</v>
      </c>
      <c r="CP382" s="36">
        <v>0</v>
      </c>
      <c r="CQ382" s="26">
        <v>0</v>
      </c>
      <c r="CR382" s="26">
        <v>0</v>
      </c>
      <c r="CS382" s="27">
        <v>0</v>
      </c>
      <c r="CT382" s="36">
        <v>0</v>
      </c>
      <c r="CU382" s="26">
        <v>0</v>
      </c>
      <c r="CV382" s="26">
        <v>0</v>
      </c>
      <c r="CW382" s="27">
        <v>0</v>
      </c>
      <c r="CX382" s="36">
        <v>0</v>
      </c>
      <c r="CY382" s="26">
        <v>0</v>
      </c>
      <c r="CZ382" s="26">
        <v>0</v>
      </c>
      <c r="DA382" s="27">
        <v>0</v>
      </c>
      <c r="DB382" s="36">
        <v>0</v>
      </c>
      <c r="DC382" s="26">
        <v>0</v>
      </c>
      <c r="DD382" s="26">
        <v>0</v>
      </c>
      <c r="DE382" s="27">
        <v>0</v>
      </c>
      <c r="DF382" s="36">
        <v>0</v>
      </c>
      <c r="DG382" s="26">
        <v>0</v>
      </c>
      <c r="DH382" s="26">
        <v>0</v>
      </c>
      <c r="DI382" s="27">
        <v>0</v>
      </c>
      <c r="DJ382" s="36">
        <v>0</v>
      </c>
      <c r="DK382" s="26">
        <v>0</v>
      </c>
      <c r="DL382" s="26">
        <v>0</v>
      </c>
      <c r="DM382" s="27">
        <v>0</v>
      </c>
      <c r="DN382" s="36">
        <v>0</v>
      </c>
      <c r="DO382" s="26">
        <v>0</v>
      </c>
      <c r="DP382" s="26">
        <v>0</v>
      </c>
      <c r="DQ382" s="27">
        <v>0</v>
      </c>
      <c r="DR382" s="36">
        <v>0</v>
      </c>
      <c r="DS382" s="26">
        <v>0</v>
      </c>
      <c r="DT382" s="26">
        <v>0</v>
      </c>
      <c r="DU382" s="27">
        <v>0</v>
      </c>
      <c r="DV382" s="36">
        <v>7</v>
      </c>
      <c r="DW382" s="26">
        <v>1875.8833333333334</v>
      </c>
      <c r="DX382" s="26">
        <v>1875.8833333333334</v>
      </c>
      <c r="DY382" s="27">
        <v>30282.116666666665</v>
      </c>
      <c r="DZ382" s="36">
        <v>12</v>
      </c>
      <c r="EA382" s="26">
        <v>3215.8</v>
      </c>
      <c r="EB382" s="26">
        <v>5091.6833333333334</v>
      </c>
      <c r="EC382" s="27">
        <v>27066.316666666666</v>
      </c>
      <c r="ED382" s="36">
        <v>12</v>
      </c>
      <c r="EE382" s="26">
        <v>3215.8</v>
      </c>
      <c r="EF382" s="26">
        <v>8039.5</v>
      </c>
      <c r="EG382" s="27">
        <v>24118.5</v>
      </c>
      <c r="EH382" s="36">
        <v>12</v>
      </c>
      <c r="EI382" s="26">
        <v>3215.8</v>
      </c>
      <c r="EJ382" s="26">
        <v>11255.3</v>
      </c>
      <c r="EK382" s="27">
        <v>20902.7</v>
      </c>
      <c r="EL382" s="36" cm="1">
        <f t="array" ref="EL382">+_xlfn.IFS(YEAR($A382)&gt;YEAR(EL$6),0,YEAR(EL$6)=YEAR($A382),13-MONTH($A382),AND(EK382&lt;$L382,YEAR(EL$6)=YEAR($B382)),IF(MONTH($B382)&lt;EK382/$M382,MONTH($B382),EK382/$M382),EK382&lt;$L382,EK382/$M382,YEAR(EL$6)=YEAR($B382),MONTH($B382),AND(YEAR(EL$6)&gt;YEAR($B382),NOT(ISBLANK($B382))),0,YEAR(EL$6)&gt;YEAR($A382),12,EL$6&lt;$A382,0,YEAR(EH$6)=YEAR($B382),0)</f>
        <v>12</v>
      </c>
      <c r="EM382" s="26">
        <f t="shared" si="42"/>
        <v>3215.8</v>
      </c>
      <c r="EN382" s="26">
        <f t="shared" si="43"/>
        <v>14471.099999999999</v>
      </c>
      <c r="EO382" s="27">
        <f t="shared" si="44"/>
        <v>17686.900000000001</v>
      </c>
      <c r="EP382" s="28">
        <f t="shared" si="45"/>
        <v>66</v>
      </c>
      <c r="EQ382" s="34">
        <f t="shared" si="46"/>
        <v>803.95</v>
      </c>
      <c r="ES382" s="21">
        <f>IFERROR(IF(VLOOKUP(D382,'DIV CHANGE'!A:D,3,FALSE)="", E382, VLOOKUP(D382,'DIV CHANGE'!A:D,3,FALSE)), E382)</f>
        <v>1</v>
      </c>
      <c r="ET382" s="21" t="str">
        <f t="shared" si="47"/>
        <v>SAME</v>
      </c>
      <c r="EU382" s="29">
        <v>44375</v>
      </c>
    </row>
    <row r="383" spans="1:151" ht="12.75">
      <c r="A383" s="29">
        <v>44524</v>
      </c>
      <c r="B383" s="24"/>
      <c r="C383" s="35">
        <v>683</v>
      </c>
      <c r="D383" s="21" t="s">
        <v>771</v>
      </c>
      <c r="E383" s="21">
        <v>1</v>
      </c>
      <c r="F383" s="21" t="s">
        <v>100</v>
      </c>
      <c r="G383" s="21" t="s">
        <v>772</v>
      </c>
      <c r="H383" s="55">
        <v>11556</v>
      </c>
      <c r="I383" s="22">
        <v>5</v>
      </c>
      <c r="J383" s="25">
        <v>2000</v>
      </c>
      <c r="K383" s="25">
        <v>0</v>
      </c>
      <c r="L383" s="25">
        <f t="shared" si="40"/>
        <v>1911.2</v>
      </c>
      <c r="M383" s="37">
        <f t="shared" si="41"/>
        <v>159.26666666666668</v>
      </c>
      <c r="N383" s="36">
        <v>0</v>
      </c>
      <c r="O383" s="26">
        <v>0</v>
      </c>
      <c r="P383" s="26">
        <v>0</v>
      </c>
      <c r="Q383" s="27">
        <v>0</v>
      </c>
      <c r="R383" s="36">
        <v>0</v>
      </c>
      <c r="S383" s="26">
        <v>0</v>
      </c>
      <c r="T383" s="26">
        <v>0</v>
      </c>
      <c r="U383" s="27">
        <v>0</v>
      </c>
      <c r="V383" s="36">
        <v>0</v>
      </c>
      <c r="W383" s="26">
        <v>0</v>
      </c>
      <c r="X383" s="26">
        <v>0</v>
      </c>
      <c r="Y383" s="27">
        <v>0</v>
      </c>
      <c r="Z383" s="36">
        <v>0</v>
      </c>
      <c r="AA383" s="26">
        <v>0</v>
      </c>
      <c r="AB383" s="26">
        <v>0</v>
      </c>
      <c r="AC383" s="27">
        <v>0</v>
      </c>
      <c r="AD383" s="36">
        <v>0</v>
      </c>
      <c r="AE383" s="26">
        <v>0</v>
      </c>
      <c r="AF383" s="26">
        <v>0</v>
      </c>
      <c r="AG383" s="27">
        <v>0</v>
      </c>
      <c r="AH383" s="36">
        <v>0</v>
      </c>
      <c r="AI383" s="26">
        <v>0</v>
      </c>
      <c r="AJ383" s="26">
        <v>0</v>
      </c>
      <c r="AK383" s="27">
        <v>0</v>
      </c>
      <c r="AL383" s="36">
        <v>0</v>
      </c>
      <c r="AM383" s="26">
        <v>0</v>
      </c>
      <c r="AN383" s="26">
        <v>0</v>
      </c>
      <c r="AO383" s="27">
        <v>0</v>
      </c>
      <c r="AP383" s="36">
        <v>0</v>
      </c>
      <c r="AQ383" s="26">
        <v>0</v>
      </c>
      <c r="AR383" s="26">
        <v>0</v>
      </c>
      <c r="AS383" s="27">
        <v>0</v>
      </c>
      <c r="AT383" s="36">
        <v>0</v>
      </c>
      <c r="AU383" s="26">
        <v>0</v>
      </c>
      <c r="AV383" s="26">
        <v>0</v>
      </c>
      <c r="AW383" s="27">
        <v>0</v>
      </c>
      <c r="AX383" s="36">
        <v>0</v>
      </c>
      <c r="AY383" s="26">
        <v>0</v>
      </c>
      <c r="AZ383" s="26">
        <v>0</v>
      </c>
      <c r="BA383" s="27">
        <v>0</v>
      </c>
      <c r="BB383" s="36">
        <v>0</v>
      </c>
      <c r="BC383" s="26">
        <v>0</v>
      </c>
      <c r="BD383" s="26">
        <v>0</v>
      </c>
      <c r="BE383" s="27">
        <v>0</v>
      </c>
      <c r="BF383" s="36">
        <v>0</v>
      </c>
      <c r="BG383" s="26">
        <v>0</v>
      </c>
      <c r="BH383" s="26">
        <v>0</v>
      </c>
      <c r="BI383" s="27">
        <v>0</v>
      </c>
      <c r="BJ383" s="36">
        <v>0</v>
      </c>
      <c r="BK383" s="26">
        <v>0</v>
      </c>
      <c r="BL383" s="26">
        <v>0</v>
      </c>
      <c r="BM383" s="27">
        <v>0</v>
      </c>
      <c r="BN383" s="36">
        <v>0</v>
      </c>
      <c r="BO383" s="26">
        <v>0</v>
      </c>
      <c r="BP383" s="26">
        <v>0</v>
      </c>
      <c r="BQ383" s="27">
        <v>0</v>
      </c>
      <c r="BR383" s="36">
        <v>0</v>
      </c>
      <c r="BS383" s="26">
        <v>0</v>
      </c>
      <c r="BT383" s="26">
        <v>0</v>
      </c>
      <c r="BU383" s="27">
        <v>0</v>
      </c>
      <c r="BV383" s="36">
        <v>0</v>
      </c>
      <c r="BW383" s="26">
        <v>0</v>
      </c>
      <c r="BX383" s="26">
        <v>0</v>
      </c>
      <c r="BY383" s="27">
        <v>0</v>
      </c>
      <c r="BZ383" s="36">
        <v>0</v>
      </c>
      <c r="CA383" s="26">
        <v>0</v>
      </c>
      <c r="CB383" s="26">
        <v>0</v>
      </c>
      <c r="CC383" s="27">
        <v>0</v>
      </c>
      <c r="CD383" s="36">
        <v>0</v>
      </c>
      <c r="CE383" s="26">
        <v>0</v>
      </c>
      <c r="CF383" s="26">
        <v>0</v>
      </c>
      <c r="CG383" s="27">
        <v>0</v>
      </c>
      <c r="CH383" s="36">
        <v>0</v>
      </c>
      <c r="CI383" s="26">
        <v>0</v>
      </c>
      <c r="CJ383" s="26">
        <v>0</v>
      </c>
      <c r="CK383" s="27">
        <v>0</v>
      </c>
      <c r="CL383" s="36">
        <v>0</v>
      </c>
      <c r="CM383" s="26">
        <v>0</v>
      </c>
      <c r="CN383" s="26">
        <v>0</v>
      </c>
      <c r="CO383" s="27">
        <v>0</v>
      </c>
      <c r="CP383" s="36">
        <v>0</v>
      </c>
      <c r="CQ383" s="26">
        <v>0</v>
      </c>
      <c r="CR383" s="26">
        <v>0</v>
      </c>
      <c r="CS383" s="27">
        <v>0</v>
      </c>
      <c r="CT383" s="36">
        <v>0</v>
      </c>
      <c r="CU383" s="26">
        <v>0</v>
      </c>
      <c r="CV383" s="26">
        <v>0</v>
      </c>
      <c r="CW383" s="27">
        <v>0</v>
      </c>
      <c r="CX383" s="36">
        <v>0</v>
      </c>
      <c r="CY383" s="26">
        <v>0</v>
      </c>
      <c r="CZ383" s="26">
        <v>0</v>
      </c>
      <c r="DA383" s="27">
        <v>0</v>
      </c>
      <c r="DB383" s="36">
        <v>0</v>
      </c>
      <c r="DC383" s="26">
        <v>0</v>
      </c>
      <c r="DD383" s="26">
        <v>0</v>
      </c>
      <c r="DE383" s="27">
        <v>0</v>
      </c>
      <c r="DF383" s="36">
        <v>0</v>
      </c>
      <c r="DG383" s="26">
        <v>0</v>
      </c>
      <c r="DH383" s="26">
        <v>0</v>
      </c>
      <c r="DI383" s="27">
        <v>0</v>
      </c>
      <c r="DJ383" s="36">
        <v>0</v>
      </c>
      <c r="DK383" s="26">
        <v>0</v>
      </c>
      <c r="DL383" s="26">
        <v>0</v>
      </c>
      <c r="DM383" s="27">
        <v>0</v>
      </c>
      <c r="DN383" s="36">
        <v>0</v>
      </c>
      <c r="DO383" s="26">
        <v>0</v>
      </c>
      <c r="DP383" s="26">
        <v>0</v>
      </c>
      <c r="DQ383" s="27">
        <v>0</v>
      </c>
      <c r="DR383" s="36">
        <v>0</v>
      </c>
      <c r="DS383" s="26">
        <v>0</v>
      </c>
      <c r="DT383" s="26">
        <v>0</v>
      </c>
      <c r="DU383" s="27">
        <v>0</v>
      </c>
      <c r="DV383" s="36">
        <v>2</v>
      </c>
      <c r="DW383" s="26">
        <v>318.53333333333336</v>
      </c>
      <c r="DX383" s="26">
        <v>318.53333333333336</v>
      </c>
      <c r="DY383" s="27">
        <v>9237.4666666666672</v>
      </c>
      <c r="DZ383" s="36">
        <v>12</v>
      </c>
      <c r="EA383" s="26">
        <v>1911.2000000000003</v>
      </c>
      <c r="EB383" s="26">
        <v>2229.7333333333336</v>
      </c>
      <c r="EC383" s="27">
        <v>7326.2666666666664</v>
      </c>
      <c r="ED383" s="36">
        <v>12</v>
      </c>
      <c r="EE383" s="26">
        <v>1911.2000000000003</v>
      </c>
      <c r="EF383" s="26">
        <v>3981.67</v>
      </c>
      <c r="EG383" s="27">
        <v>5574.33</v>
      </c>
      <c r="EH383" s="36">
        <v>12</v>
      </c>
      <c r="EI383" s="26">
        <v>1911.2000000000003</v>
      </c>
      <c r="EJ383" s="26">
        <v>5892.8700000000008</v>
      </c>
      <c r="EK383" s="27">
        <v>3663.13</v>
      </c>
      <c r="EL383" s="36" cm="1">
        <f t="array" ref="EL383">+_xlfn.IFS(YEAR($A383)&gt;YEAR(EL$6),0,YEAR(EL$6)=YEAR($A383),13-MONTH($A383),AND(EK383&lt;$L383,YEAR(EL$6)=YEAR($B383)),IF(MONTH($B383)&lt;EK383/$M383,MONTH($B383),EK383/$M383),EK383&lt;$L383,EK383/$M383,YEAR(EL$6)=YEAR($B383),MONTH($B383),AND(YEAR(EL$6)&gt;YEAR($B383),NOT(ISBLANK($B383))),0,YEAR(EL$6)&gt;YEAR($A383),12,EL$6&lt;$A383,0,YEAR(EH$6)=YEAR($B383),0)</f>
        <v>12</v>
      </c>
      <c r="EM383" s="26">
        <f t="shared" si="42"/>
        <v>1911.2000000000003</v>
      </c>
      <c r="EN383" s="26">
        <f t="shared" si="43"/>
        <v>7804.0700000000015</v>
      </c>
      <c r="EO383" s="27">
        <f t="shared" si="44"/>
        <v>1751.93</v>
      </c>
      <c r="EP383" s="28">
        <f t="shared" si="45"/>
        <v>10.999979070740896</v>
      </c>
      <c r="EQ383" s="34">
        <f t="shared" si="46"/>
        <v>477.80000000000007</v>
      </c>
      <c r="ES383" s="21">
        <f>IFERROR(IF(VLOOKUP(D383,'DIV CHANGE'!A:D,3,FALSE)="", E383, VLOOKUP(D383,'DIV CHANGE'!A:D,3,FALSE)), E383)</f>
        <v>1</v>
      </c>
      <c r="ET383" s="21" t="str">
        <f t="shared" si="47"/>
        <v>SAME</v>
      </c>
      <c r="EU383" s="29">
        <v>44524</v>
      </c>
    </row>
    <row r="384" spans="1:151" ht="12.75">
      <c r="A384" s="29">
        <v>44375</v>
      </c>
      <c r="B384" s="24"/>
      <c r="C384" s="35">
        <v>669</v>
      </c>
      <c r="D384" s="21" t="s">
        <v>773</v>
      </c>
      <c r="E384" s="21">
        <v>1</v>
      </c>
      <c r="F384" s="21" t="s">
        <v>100</v>
      </c>
      <c r="G384" s="21" t="s">
        <v>774</v>
      </c>
      <c r="H384" s="55">
        <v>18832</v>
      </c>
      <c r="I384" s="22">
        <v>5</v>
      </c>
      <c r="J384" s="25">
        <v>5000</v>
      </c>
      <c r="K384" s="25">
        <v>0</v>
      </c>
      <c r="L384" s="25">
        <f t="shared" si="40"/>
        <v>2766.4</v>
      </c>
      <c r="M384" s="37">
        <f t="shared" si="41"/>
        <v>230.53333333333333</v>
      </c>
      <c r="N384" s="36">
        <v>0</v>
      </c>
      <c r="O384" s="26">
        <v>0</v>
      </c>
      <c r="P384" s="26">
        <v>0</v>
      </c>
      <c r="Q384" s="27">
        <v>0</v>
      </c>
      <c r="R384" s="36">
        <v>0</v>
      </c>
      <c r="S384" s="26">
        <v>0</v>
      </c>
      <c r="T384" s="26">
        <v>0</v>
      </c>
      <c r="U384" s="27">
        <v>0</v>
      </c>
      <c r="V384" s="36">
        <v>0</v>
      </c>
      <c r="W384" s="26">
        <v>0</v>
      </c>
      <c r="X384" s="26">
        <v>0</v>
      </c>
      <c r="Y384" s="27">
        <v>0</v>
      </c>
      <c r="Z384" s="36">
        <v>0</v>
      </c>
      <c r="AA384" s="26">
        <v>0</v>
      </c>
      <c r="AB384" s="26">
        <v>0</v>
      </c>
      <c r="AC384" s="27">
        <v>0</v>
      </c>
      <c r="AD384" s="36">
        <v>0</v>
      </c>
      <c r="AE384" s="26">
        <v>0</v>
      </c>
      <c r="AF384" s="26">
        <v>0</v>
      </c>
      <c r="AG384" s="27">
        <v>0</v>
      </c>
      <c r="AH384" s="36">
        <v>0</v>
      </c>
      <c r="AI384" s="26">
        <v>0</v>
      </c>
      <c r="AJ384" s="26">
        <v>0</v>
      </c>
      <c r="AK384" s="27">
        <v>0</v>
      </c>
      <c r="AL384" s="36">
        <v>0</v>
      </c>
      <c r="AM384" s="26">
        <v>0</v>
      </c>
      <c r="AN384" s="26">
        <v>0</v>
      </c>
      <c r="AO384" s="27">
        <v>0</v>
      </c>
      <c r="AP384" s="36">
        <v>0</v>
      </c>
      <c r="AQ384" s="26">
        <v>0</v>
      </c>
      <c r="AR384" s="26">
        <v>0</v>
      </c>
      <c r="AS384" s="27">
        <v>0</v>
      </c>
      <c r="AT384" s="36">
        <v>0</v>
      </c>
      <c r="AU384" s="26">
        <v>0</v>
      </c>
      <c r="AV384" s="26">
        <v>0</v>
      </c>
      <c r="AW384" s="27">
        <v>0</v>
      </c>
      <c r="AX384" s="36">
        <v>0</v>
      </c>
      <c r="AY384" s="26">
        <v>0</v>
      </c>
      <c r="AZ384" s="26">
        <v>0</v>
      </c>
      <c r="BA384" s="27">
        <v>0</v>
      </c>
      <c r="BB384" s="36">
        <v>0</v>
      </c>
      <c r="BC384" s="26">
        <v>0</v>
      </c>
      <c r="BD384" s="26">
        <v>0</v>
      </c>
      <c r="BE384" s="27">
        <v>0</v>
      </c>
      <c r="BF384" s="36">
        <v>0</v>
      </c>
      <c r="BG384" s="26">
        <v>0</v>
      </c>
      <c r="BH384" s="26">
        <v>0</v>
      </c>
      <c r="BI384" s="27">
        <v>0</v>
      </c>
      <c r="BJ384" s="36">
        <v>0</v>
      </c>
      <c r="BK384" s="26">
        <v>0</v>
      </c>
      <c r="BL384" s="26">
        <v>0</v>
      </c>
      <c r="BM384" s="27">
        <v>0</v>
      </c>
      <c r="BN384" s="36">
        <v>0</v>
      </c>
      <c r="BO384" s="26">
        <v>0</v>
      </c>
      <c r="BP384" s="26">
        <v>0</v>
      </c>
      <c r="BQ384" s="27">
        <v>0</v>
      </c>
      <c r="BR384" s="36">
        <v>0</v>
      </c>
      <c r="BS384" s="26">
        <v>0</v>
      </c>
      <c r="BT384" s="26">
        <v>0</v>
      </c>
      <c r="BU384" s="27">
        <v>0</v>
      </c>
      <c r="BV384" s="36">
        <v>0</v>
      </c>
      <c r="BW384" s="26">
        <v>0</v>
      </c>
      <c r="BX384" s="26">
        <v>0</v>
      </c>
      <c r="BY384" s="27">
        <v>0</v>
      </c>
      <c r="BZ384" s="36">
        <v>0</v>
      </c>
      <c r="CA384" s="26">
        <v>0</v>
      </c>
      <c r="CB384" s="26">
        <v>0</v>
      </c>
      <c r="CC384" s="27">
        <v>0</v>
      </c>
      <c r="CD384" s="36">
        <v>0</v>
      </c>
      <c r="CE384" s="26">
        <v>0</v>
      </c>
      <c r="CF384" s="26">
        <v>0</v>
      </c>
      <c r="CG384" s="27">
        <v>0</v>
      </c>
      <c r="CH384" s="36">
        <v>0</v>
      </c>
      <c r="CI384" s="26">
        <v>0</v>
      </c>
      <c r="CJ384" s="26">
        <v>0</v>
      </c>
      <c r="CK384" s="27">
        <v>0</v>
      </c>
      <c r="CL384" s="36">
        <v>0</v>
      </c>
      <c r="CM384" s="26">
        <v>0</v>
      </c>
      <c r="CN384" s="26">
        <v>0</v>
      </c>
      <c r="CO384" s="27">
        <v>0</v>
      </c>
      <c r="CP384" s="36">
        <v>0</v>
      </c>
      <c r="CQ384" s="26">
        <v>0</v>
      </c>
      <c r="CR384" s="26">
        <v>0</v>
      </c>
      <c r="CS384" s="27">
        <v>0</v>
      </c>
      <c r="CT384" s="36">
        <v>0</v>
      </c>
      <c r="CU384" s="26">
        <v>0</v>
      </c>
      <c r="CV384" s="26">
        <v>0</v>
      </c>
      <c r="CW384" s="27">
        <v>0</v>
      </c>
      <c r="CX384" s="36">
        <v>0</v>
      </c>
      <c r="CY384" s="26">
        <v>0</v>
      </c>
      <c r="CZ384" s="26">
        <v>0</v>
      </c>
      <c r="DA384" s="27">
        <v>0</v>
      </c>
      <c r="DB384" s="36">
        <v>0</v>
      </c>
      <c r="DC384" s="26">
        <v>0</v>
      </c>
      <c r="DD384" s="26">
        <v>0</v>
      </c>
      <c r="DE384" s="27">
        <v>0</v>
      </c>
      <c r="DF384" s="36">
        <v>0</v>
      </c>
      <c r="DG384" s="26">
        <v>0</v>
      </c>
      <c r="DH384" s="26">
        <v>0</v>
      </c>
      <c r="DI384" s="27">
        <v>0</v>
      </c>
      <c r="DJ384" s="36">
        <v>0</v>
      </c>
      <c r="DK384" s="26">
        <v>0</v>
      </c>
      <c r="DL384" s="26">
        <v>0</v>
      </c>
      <c r="DM384" s="27">
        <v>0</v>
      </c>
      <c r="DN384" s="36">
        <v>0</v>
      </c>
      <c r="DO384" s="26">
        <v>0</v>
      </c>
      <c r="DP384" s="26">
        <v>0</v>
      </c>
      <c r="DQ384" s="27">
        <v>0</v>
      </c>
      <c r="DR384" s="36">
        <v>0</v>
      </c>
      <c r="DS384" s="26">
        <v>0</v>
      </c>
      <c r="DT384" s="26">
        <v>0</v>
      </c>
      <c r="DU384" s="27">
        <v>0</v>
      </c>
      <c r="DV384" s="36">
        <v>7</v>
      </c>
      <c r="DW384" s="26">
        <v>1613.7333333333333</v>
      </c>
      <c r="DX384" s="26">
        <v>1613.7333333333333</v>
      </c>
      <c r="DY384" s="27">
        <v>12218.266666666666</v>
      </c>
      <c r="DZ384" s="36">
        <v>12</v>
      </c>
      <c r="EA384" s="26">
        <v>2766.4</v>
      </c>
      <c r="EB384" s="26">
        <v>4380.1333333333332</v>
      </c>
      <c r="EC384" s="27">
        <v>9451.8666666666668</v>
      </c>
      <c r="ED384" s="36">
        <v>12</v>
      </c>
      <c r="EE384" s="26">
        <v>2766.4</v>
      </c>
      <c r="EF384" s="26">
        <v>6916</v>
      </c>
      <c r="EG384" s="27">
        <v>6916</v>
      </c>
      <c r="EH384" s="36">
        <v>12</v>
      </c>
      <c r="EI384" s="26">
        <v>2766.4</v>
      </c>
      <c r="EJ384" s="26">
        <v>9682.4</v>
      </c>
      <c r="EK384" s="27">
        <v>4149.6000000000004</v>
      </c>
      <c r="EL384" s="36" cm="1">
        <f t="array" ref="EL384">+_xlfn.IFS(YEAR($A384)&gt;YEAR(EL$6),0,YEAR(EL$6)=YEAR($A384),13-MONTH($A384),AND(EK384&lt;$L384,YEAR(EL$6)=YEAR($B384)),IF(MONTH($B384)&lt;EK384/$M384,MONTH($B384),EK384/$M384),EK384&lt;$L384,EK384/$M384,YEAR(EL$6)=YEAR($B384),MONTH($B384),AND(YEAR(EL$6)&gt;YEAR($B384),NOT(ISBLANK($B384))),0,YEAR(EL$6)&gt;YEAR($A384),12,EL$6&lt;$A384,0,YEAR(EH$6)=YEAR($B384),0)</f>
        <v>12</v>
      </c>
      <c r="EM384" s="26">
        <f t="shared" si="42"/>
        <v>2766.4</v>
      </c>
      <c r="EN384" s="26">
        <f t="shared" si="43"/>
        <v>12448.8</v>
      </c>
      <c r="EO384" s="27">
        <f t="shared" si="44"/>
        <v>1383.2</v>
      </c>
      <c r="EP384" s="28">
        <f t="shared" si="45"/>
        <v>6</v>
      </c>
      <c r="EQ384" s="34">
        <f t="shared" si="46"/>
        <v>691.6</v>
      </c>
      <c r="ES384" s="21">
        <f>IFERROR(IF(VLOOKUP(D384,'DIV CHANGE'!A:D,3,FALSE)="", E384, VLOOKUP(D384,'DIV CHANGE'!A:D,3,FALSE)), E384)</f>
        <v>1</v>
      </c>
      <c r="ET384" s="21" t="str">
        <f t="shared" si="47"/>
        <v>SAME</v>
      </c>
      <c r="EU384" s="29">
        <v>44375</v>
      </c>
    </row>
    <row r="385" spans="1:151" ht="12.75">
      <c r="A385" s="29">
        <v>44742</v>
      </c>
      <c r="B385" s="24"/>
      <c r="C385" s="35">
        <v>735</v>
      </c>
      <c r="D385" s="21" t="s">
        <v>775</v>
      </c>
      <c r="E385" s="21">
        <v>1</v>
      </c>
      <c r="F385" s="21" t="s">
        <v>100</v>
      </c>
      <c r="G385" s="21" t="s">
        <v>776</v>
      </c>
      <c r="H385" s="55">
        <v>447320</v>
      </c>
      <c r="I385" s="22">
        <v>10</v>
      </c>
      <c r="J385" s="25">
        <v>250000</v>
      </c>
      <c r="K385" s="25">
        <v>0</v>
      </c>
      <c r="L385" s="25">
        <f t="shared" si="40"/>
        <v>19732</v>
      </c>
      <c r="M385" s="37">
        <f t="shared" si="41"/>
        <v>1644.3333333333333</v>
      </c>
      <c r="N385" s="36">
        <v>0</v>
      </c>
      <c r="O385" s="26">
        <v>0</v>
      </c>
      <c r="P385" s="26">
        <v>0</v>
      </c>
      <c r="Q385" s="27">
        <v>0</v>
      </c>
      <c r="R385" s="36">
        <v>0</v>
      </c>
      <c r="S385" s="26">
        <v>0</v>
      </c>
      <c r="T385" s="26">
        <v>0</v>
      </c>
      <c r="U385" s="27">
        <v>0</v>
      </c>
      <c r="V385" s="36">
        <v>0</v>
      </c>
      <c r="W385" s="26">
        <v>0</v>
      </c>
      <c r="X385" s="26">
        <v>0</v>
      </c>
      <c r="Y385" s="27">
        <v>0</v>
      </c>
      <c r="Z385" s="36">
        <v>0</v>
      </c>
      <c r="AA385" s="26">
        <v>0</v>
      </c>
      <c r="AB385" s="26">
        <v>0</v>
      </c>
      <c r="AC385" s="27">
        <v>0</v>
      </c>
      <c r="AD385" s="36">
        <v>0</v>
      </c>
      <c r="AE385" s="26">
        <v>0</v>
      </c>
      <c r="AF385" s="26">
        <v>0</v>
      </c>
      <c r="AG385" s="27">
        <v>0</v>
      </c>
      <c r="AH385" s="36">
        <v>0</v>
      </c>
      <c r="AI385" s="26">
        <v>0</v>
      </c>
      <c r="AJ385" s="26">
        <v>0</v>
      </c>
      <c r="AK385" s="27">
        <v>0</v>
      </c>
      <c r="AL385" s="36">
        <v>0</v>
      </c>
      <c r="AM385" s="26">
        <v>0</v>
      </c>
      <c r="AN385" s="26">
        <v>0</v>
      </c>
      <c r="AO385" s="27">
        <v>0</v>
      </c>
      <c r="AP385" s="36">
        <v>0</v>
      </c>
      <c r="AQ385" s="26">
        <v>0</v>
      </c>
      <c r="AR385" s="26">
        <v>0</v>
      </c>
      <c r="AS385" s="27">
        <v>0</v>
      </c>
      <c r="AT385" s="36">
        <v>0</v>
      </c>
      <c r="AU385" s="26">
        <v>0</v>
      </c>
      <c r="AV385" s="26">
        <v>0</v>
      </c>
      <c r="AW385" s="27">
        <v>0</v>
      </c>
      <c r="AX385" s="36">
        <v>0</v>
      </c>
      <c r="AY385" s="26">
        <v>0</v>
      </c>
      <c r="AZ385" s="26">
        <v>0</v>
      </c>
      <c r="BA385" s="27">
        <v>0</v>
      </c>
      <c r="BB385" s="36">
        <v>0</v>
      </c>
      <c r="BC385" s="26">
        <v>0</v>
      </c>
      <c r="BD385" s="26">
        <v>0</v>
      </c>
      <c r="BE385" s="27">
        <v>0</v>
      </c>
      <c r="BF385" s="36">
        <v>0</v>
      </c>
      <c r="BG385" s="26">
        <v>0</v>
      </c>
      <c r="BH385" s="26">
        <v>0</v>
      </c>
      <c r="BI385" s="27">
        <v>0</v>
      </c>
      <c r="BJ385" s="36">
        <v>0</v>
      </c>
      <c r="BK385" s="26">
        <v>0</v>
      </c>
      <c r="BL385" s="26">
        <v>0</v>
      </c>
      <c r="BM385" s="27">
        <v>0</v>
      </c>
      <c r="BN385" s="36">
        <v>0</v>
      </c>
      <c r="BO385" s="26">
        <v>0</v>
      </c>
      <c r="BP385" s="26">
        <v>0</v>
      </c>
      <c r="BQ385" s="27">
        <v>0</v>
      </c>
      <c r="BR385" s="36">
        <v>0</v>
      </c>
      <c r="BS385" s="26">
        <v>0</v>
      </c>
      <c r="BT385" s="26">
        <v>0</v>
      </c>
      <c r="BU385" s="27">
        <v>0</v>
      </c>
      <c r="BV385" s="36">
        <v>0</v>
      </c>
      <c r="BW385" s="26">
        <v>0</v>
      </c>
      <c r="BX385" s="26">
        <v>0</v>
      </c>
      <c r="BY385" s="27">
        <v>0</v>
      </c>
      <c r="BZ385" s="36">
        <v>0</v>
      </c>
      <c r="CA385" s="26">
        <v>0</v>
      </c>
      <c r="CB385" s="26">
        <v>0</v>
      </c>
      <c r="CC385" s="27">
        <v>0</v>
      </c>
      <c r="CD385" s="36">
        <v>0</v>
      </c>
      <c r="CE385" s="26">
        <v>0</v>
      </c>
      <c r="CF385" s="26">
        <v>0</v>
      </c>
      <c r="CG385" s="27">
        <v>0</v>
      </c>
      <c r="CH385" s="36">
        <v>0</v>
      </c>
      <c r="CI385" s="26">
        <v>0</v>
      </c>
      <c r="CJ385" s="26">
        <v>0</v>
      </c>
      <c r="CK385" s="27">
        <v>0</v>
      </c>
      <c r="CL385" s="36">
        <v>0</v>
      </c>
      <c r="CM385" s="26">
        <v>0</v>
      </c>
      <c r="CN385" s="26">
        <v>0</v>
      </c>
      <c r="CO385" s="27">
        <v>0</v>
      </c>
      <c r="CP385" s="36">
        <v>0</v>
      </c>
      <c r="CQ385" s="26">
        <v>0</v>
      </c>
      <c r="CR385" s="26">
        <v>0</v>
      </c>
      <c r="CS385" s="27">
        <v>0</v>
      </c>
      <c r="CT385" s="36">
        <v>0</v>
      </c>
      <c r="CU385" s="26">
        <v>0</v>
      </c>
      <c r="CV385" s="26">
        <v>0</v>
      </c>
      <c r="CW385" s="27">
        <v>0</v>
      </c>
      <c r="CX385" s="36">
        <v>0</v>
      </c>
      <c r="CY385" s="26">
        <v>0</v>
      </c>
      <c r="CZ385" s="26">
        <v>0</v>
      </c>
      <c r="DA385" s="27">
        <v>0</v>
      </c>
      <c r="DB385" s="36">
        <v>0</v>
      </c>
      <c r="DC385" s="26">
        <v>0</v>
      </c>
      <c r="DD385" s="26">
        <v>0</v>
      </c>
      <c r="DE385" s="27">
        <v>0</v>
      </c>
      <c r="DF385" s="36">
        <v>0</v>
      </c>
      <c r="DG385" s="26">
        <v>0</v>
      </c>
      <c r="DH385" s="26">
        <v>0</v>
      </c>
      <c r="DI385" s="27">
        <v>0</v>
      </c>
      <c r="DJ385" s="36">
        <v>0</v>
      </c>
      <c r="DK385" s="26">
        <v>0</v>
      </c>
      <c r="DL385" s="26">
        <v>0</v>
      </c>
      <c r="DM385" s="27">
        <v>0</v>
      </c>
      <c r="DN385" s="36">
        <v>0</v>
      </c>
      <c r="DO385" s="26">
        <v>0</v>
      </c>
      <c r="DP385" s="26">
        <v>0</v>
      </c>
      <c r="DQ385" s="27">
        <v>0</v>
      </c>
      <c r="DR385" s="36">
        <v>0</v>
      </c>
      <c r="DS385" s="26">
        <v>0</v>
      </c>
      <c r="DT385" s="26">
        <v>0</v>
      </c>
      <c r="DU385" s="27">
        <v>0</v>
      </c>
      <c r="DV385" s="36">
        <v>0</v>
      </c>
      <c r="DW385" s="26">
        <v>0</v>
      </c>
      <c r="DX385" s="26">
        <v>0</v>
      </c>
      <c r="DY385" s="27">
        <v>0</v>
      </c>
      <c r="DZ385" s="36">
        <v>7</v>
      </c>
      <c r="EA385" s="26">
        <v>11510.333333333332</v>
      </c>
      <c r="EB385" s="26">
        <v>11510.333333333332</v>
      </c>
      <c r="EC385" s="27">
        <v>185809.66666666666</v>
      </c>
      <c r="ED385" s="36">
        <v>12</v>
      </c>
      <c r="EE385" s="26">
        <v>19732</v>
      </c>
      <c r="EF385" s="26">
        <v>29598</v>
      </c>
      <c r="EG385" s="27">
        <v>167722</v>
      </c>
      <c r="EH385" s="36">
        <v>12</v>
      </c>
      <c r="EI385" s="26">
        <v>19732</v>
      </c>
      <c r="EJ385" s="26">
        <v>49330</v>
      </c>
      <c r="EK385" s="27">
        <v>147990</v>
      </c>
      <c r="EL385" s="36" cm="1">
        <f t="array" ref="EL385">+_xlfn.IFS(YEAR($A385)&gt;YEAR(EL$6),0,YEAR(EL$6)=YEAR($A385),13-MONTH($A385),AND(EK385&lt;$L385,YEAR(EL$6)=YEAR($B385)),IF(MONTH($B385)&lt;EK385/$M385,MONTH($B385),EK385/$M385),EK385&lt;$L385,EK385/$M385,YEAR(EL$6)=YEAR($B385),MONTH($B385),AND(YEAR(EL$6)&gt;YEAR($B385),NOT(ISBLANK($B385))),0,YEAR(EL$6)&gt;YEAR($A385),12,EL$6&lt;$A385,0,YEAR(EH$6)=YEAR($B385),0)</f>
        <v>12</v>
      </c>
      <c r="EM385" s="26">
        <f t="shared" si="42"/>
        <v>19732</v>
      </c>
      <c r="EN385" s="26">
        <f t="shared" si="43"/>
        <v>69062</v>
      </c>
      <c r="EO385" s="27">
        <f t="shared" si="44"/>
        <v>128258</v>
      </c>
      <c r="EP385" s="28">
        <f t="shared" si="45"/>
        <v>78</v>
      </c>
      <c r="EQ385" s="34">
        <f t="shared" si="46"/>
        <v>4933</v>
      </c>
      <c r="ES385" s="21">
        <f>IFERROR(IF(VLOOKUP(D385,'DIV CHANGE'!A:D,3,FALSE)="", E385, VLOOKUP(D385,'DIV CHANGE'!A:D,3,FALSE)), E385)</f>
        <v>1</v>
      </c>
      <c r="ET385" s="21" t="str">
        <f t="shared" si="47"/>
        <v>SAME</v>
      </c>
      <c r="EU385" s="29">
        <v>44742</v>
      </c>
    </row>
    <row r="386" spans="1:151" ht="12.75">
      <c r="A386" s="29">
        <v>45092</v>
      </c>
      <c r="B386" s="24"/>
      <c r="C386" s="35">
        <v>884</v>
      </c>
      <c r="D386" s="21" t="s">
        <v>777</v>
      </c>
      <c r="E386" s="21">
        <v>1</v>
      </c>
      <c r="F386" s="21" t="s">
        <v>100</v>
      </c>
      <c r="G386" s="21" t="s">
        <v>778</v>
      </c>
      <c r="H386" s="55">
        <v>18077.28</v>
      </c>
      <c r="I386" s="22">
        <v>5</v>
      </c>
      <c r="J386" s="25">
        <v>0</v>
      </c>
      <c r="K386" s="25">
        <v>0</v>
      </c>
      <c r="L386" s="25">
        <f t="shared" si="40"/>
        <v>3615.4559999999997</v>
      </c>
      <c r="M386" s="37">
        <f t="shared" si="41"/>
        <v>301.28799999999995</v>
      </c>
      <c r="N386" s="36">
        <v>0</v>
      </c>
      <c r="O386" s="26">
        <v>0</v>
      </c>
      <c r="P386" s="26">
        <v>0</v>
      </c>
      <c r="Q386" s="27">
        <v>0</v>
      </c>
      <c r="R386" s="36">
        <v>0</v>
      </c>
      <c r="S386" s="26">
        <v>0</v>
      </c>
      <c r="T386" s="26">
        <v>0</v>
      </c>
      <c r="U386" s="27">
        <v>0</v>
      </c>
      <c r="V386" s="36">
        <v>0</v>
      </c>
      <c r="W386" s="26">
        <v>0</v>
      </c>
      <c r="X386" s="26">
        <v>0</v>
      </c>
      <c r="Y386" s="27">
        <v>0</v>
      </c>
      <c r="Z386" s="36">
        <v>0</v>
      </c>
      <c r="AA386" s="26">
        <v>0</v>
      </c>
      <c r="AB386" s="26">
        <v>0</v>
      </c>
      <c r="AC386" s="27">
        <v>0</v>
      </c>
      <c r="AD386" s="36">
        <v>0</v>
      </c>
      <c r="AE386" s="26">
        <v>0</v>
      </c>
      <c r="AF386" s="26">
        <v>0</v>
      </c>
      <c r="AG386" s="27">
        <v>0</v>
      </c>
      <c r="AH386" s="36">
        <v>0</v>
      </c>
      <c r="AI386" s="26">
        <v>0</v>
      </c>
      <c r="AJ386" s="26">
        <v>0</v>
      </c>
      <c r="AK386" s="27">
        <v>0</v>
      </c>
      <c r="AL386" s="36">
        <v>0</v>
      </c>
      <c r="AM386" s="26">
        <v>0</v>
      </c>
      <c r="AN386" s="26">
        <v>0</v>
      </c>
      <c r="AO386" s="27">
        <v>0</v>
      </c>
      <c r="AP386" s="36">
        <v>0</v>
      </c>
      <c r="AQ386" s="26">
        <v>0</v>
      </c>
      <c r="AR386" s="26">
        <v>0</v>
      </c>
      <c r="AS386" s="27">
        <v>0</v>
      </c>
      <c r="AT386" s="36">
        <v>0</v>
      </c>
      <c r="AU386" s="26">
        <v>0</v>
      </c>
      <c r="AV386" s="26">
        <v>0</v>
      </c>
      <c r="AW386" s="27">
        <v>0</v>
      </c>
      <c r="AX386" s="36">
        <v>0</v>
      </c>
      <c r="AY386" s="26">
        <v>0</v>
      </c>
      <c r="AZ386" s="26">
        <v>0</v>
      </c>
      <c r="BA386" s="27">
        <v>0</v>
      </c>
      <c r="BB386" s="36">
        <v>0</v>
      </c>
      <c r="BC386" s="26">
        <v>0</v>
      </c>
      <c r="BD386" s="26">
        <v>0</v>
      </c>
      <c r="BE386" s="27">
        <v>0</v>
      </c>
      <c r="BF386" s="36">
        <v>0</v>
      </c>
      <c r="BG386" s="26">
        <v>0</v>
      </c>
      <c r="BH386" s="26">
        <v>0</v>
      </c>
      <c r="BI386" s="27">
        <v>0</v>
      </c>
      <c r="BJ386" s="36">
        <v>0</v>
      </c>
      <c r="BK386" s="26">
        <v>0</v>
      </c>
      <c r="BL386" s="26">
        <v>0</v>
      </c>
      <c r="BM386" s="27">
        <v>0</v>
      </c>
      <c r="BN386" s="36">
        <v>0</v>
      </c>
      <c r="BO386" s="26">
        <v>0</v>
      </c>
      <c r="BP386" s="26">
        <v>0</v>
      </c>
      <c r="BQ386" s="27">
        <v>0</v>
      </c>
      <c r="BR386" s="36">
        <v>0</v>
      </c>
      <c r="BS386" s="26">
        <v>0</v>
      </c>
      <c r="BT386" s="26">
        <v>0</v>
      </c>
      <c r="BU386" s="27">
        <v>0</v>
      </c>
      <c r="BV386" s="36">
        <v>0</v>
      </c>
      <c r="BW386" s="26">
        <v>0</v>
      </c>
      <c r="BX386" s="26">
        <v>0</v>
      </c>
      <c r="BY386" s="27">
        <v>0</v>
      </c>
      <c r="BZ386" s="36">
        <v>0</v>
      </c>
      <c r="CA386" s="26">
        <v>0</v>
      </c>
      <c r="CB386" s="26">
        <v>0</v>
      </c>
      <c r="CC386" s="27">
        <v>0</v>
      </c>
      <c r="CD386" s="36">
        <v>0</v>
      </c>
      <c r="CE386" s="26">
        <v>0</v>
      </c>
      <c r="CF386" s="26">
        <v>0</v>
      </c>
      <c r="CG386" s="27">
        <v>0</v>
      </c>
      <c r="CH386" s="36">
        <v>0</v>
      </c>
      <c r="CI386" s="26">
        <v>0</v>
      </c>
      <c r="CJ386" s="26">
        <v>0</v>
      </c>
      <c r="CK386" s="27">
        <v>0</v>
      </c>
      <c r="CL386" s="36">
        <v>0</v>
      </c>
      <c r="CM386" s="26">
        <v>0</v>
      </c>
      <c r="CN386" s="26">
        <v>0</v>
      </c>
      <c r="CO386" s="27">
        <v>0</v>
      </c>
      <c r="CP386" s="36">
        <v>0</v>
      </c>
      <c r="CQ386" s="26">
        <v>0</v>
      </c>
      <c r="CR386" s="26">
        <v>0</v>
      </c>
      <c r="CS386" s="27">
        <v>0</v>
      </c>
      <c r="CT386" s="36">
        <v>0</v>
      </c>
      <c r="CU386" s="26">
        <v>0</v>
      </c>
      <c r="CV386" s="26">
        <v>0</v>
      </c>
      <c r="CW386" s="27">
        <v>0</v>
      </c>
      <c r="CX386" s="36">
        <v>0</v>
      </c>
      <c r="CY386" s="26">
        <v>0</v>
      </c>
      <c r="CZ386" s="26">
        <v>0</v>
      </c>
      <c r="DA386" s="27">
        <v>0</v>
      </c>
      <c r="DB386" s="36">
        <v>0</v>
      </c>
      <c r="DC386" s="26">
        <v>0</v>
      </c>
      <c r="DD386" s="26">
        <v>0</v>
      </c>
      <c r="DE386" s="27">
        <v>0</v>
      </c>
      <c r="DF386" s="36">
        <v>0</v>
      </c>
      <c r="DG386" s="26">
        <v>0</v>
      </c>
      <c r="DH386" s="26">
        <v>0</v>
      </c>
      <c r="DI386" s="27">
        <v>0</v>
      </c>
      <c r="DJ386" s="36">
        <v>0</v>
      </c>
      <c r="DK386" s="26">
        <v>0</v>
      </c>
      <c r="DL386" s="26">
        <v>0</v>
      </c>
      <c r="DM386" s="27">
        <v>0</v>
      </c>
      <c r="DN386" s="36">
        <v>0</v>
      </c>
      <c r="DO386" s="26">
        <v>0</v>
      </c>
      <c r="DP386" s="26">
        <v>0</v>
      </c>
      <c r="DQ386" s="27">
        <v>0</v>
      </c>
      <c r="DR386" s="36">
        <v>0</v>
      </c>
      <c r="DS386" s="26">
        <v>0</v>
      </c>
      <c r="DT386" s="26">
        <v>0</v>
      </c>
      <c r="DU386" s="27">
        <v>0</v>
      </c>
      <c r="DV386" s="36">
        <v>0</v>
      </c>
      <c r="DW386" s="26">
        <v>0</v>
      </c>
      <c r="DX386" s="26">
        <v>0</v>
      </c>
      <c r="DY386" s="27">
        <v>0</v>
      </c>
      <c r="DZ386" s="36">
        <v>0</v>
      </c>
      <c r="EA386" s="26">
        <v>0</v>
      </c>
      <c r="EB386" s="26">
        <v>0</v>
      </c>
      <c r="EC386" s="27">
        <v>0</v>
      </c>
      <c r="ED386" s="36">
        <v>7</v>
      </c>
      <c r="EE386" s="26">
        <v>2109.0159999999996</v>
      </c>
      <c r="EF386" s="26">
        <v>2109.0159999999996</v>
      </c>
      <c r="EG386" s="27">
        <v>15968.263999999999</v>
      </c>
      <c r="EH386" s="36">
        <v>12</v>
      </c>
      <c r="EI386" s="26">
        <v>3615.4559999999992</v>
      </c>
      <c r="EJ386" s="26">
        <v>5724.4719999999988</v>
      </c>
      <c r="EK386" s="27">
        <v>12352.81</v>
      </c>
      <c r="EL386" s="36" cm="1">
        <f t="array" ref="EL386">+_xlfn.IFS(YEAR($A386)&gt;YEAR(EL$6),0,YEAR(EL$6)=YEAR($A386),13-MONTH($A386),AND(EK386&lt;$L386,YEAR(EL$6)=YEAR($B386)),IF(MONTH($B386)&lt;EK386/$M386,MONTH($B386),EK386/$M386),EK386&lt;$L386,EK386/$M386,YEAR(EL$6)=YEAR($B386),MONTH($B386),AND(YEAR(EL$6)&gt;YEAR($B386),NOT(ISBLANK($B386))),0,YEAR(EL$6)&gt;YEAR($A386),12,EL$6&lt;$A386,0,YEAR(EH$6)=YEAR($B386),0)</f>
        <v>12</v>
      </c>
      <c r="EM386" s="26">
        <f t="shared" si="42"/>
        <v>3615.4559999999992</v>
      </c>
      <c r="EN386" s="26">
        <f t="shared" si="43"/>
        <v>9339.9279999999981</v>
      </c>
      <c r="EO386" s="27">
        <f t="shared" si="44"/>
        <v>8737.35</v>
      </c>
      <c r="EP386" s="28">
        <f t="shared" si="45"/>
        <v>28.999993361833202</v>
      </c>
      <c r="EQ386" s="34">
        <f t="shared" si="46"/>
        <v>903.86399999999981</v>
      </c>
      <c r="ES386" s="21">
        <f>IFERROR(IF(VLOOKUP(D386,'DIV CHANGE'!A:D,3,FALSE)="", E386, VLOOKUP(D386,'DIV CHANGE'!A:D,3,FALSE)), E386)</f>
        <v>1</v>
      </c>
      <c r="ET386" s="21" t="str">
        <f t="shared" si="47"/>
        <v>SAME</v>
      </c>
      <c r="EU386" s="29">
        <v>45092</v>
      </c>
    </row>
    <row r="387" spans="1:151" ht="12.75">
      <c r="A387" s="29">
        <v>44771</v>
      </c>
      <c r="B387" s="24"/>
      <c r="C387" s="35">
        <v>723</v>
      </c>
      <c r="D387" s="21" t="s">
        <v>779</v>
      </c>
      <c r="E387" s="21">
        <v>1</v>
      </c>
      <c r="F387" s="21" t="s">
        <v>100</v>
      </c>
      <c r="G387" s="21" t="s">
        <v>780</v>
      </c>
      <c r="H387" s="55">
        <v>151580</v>
      </c>
      <c r="I387" s="22">
        <v>10</v>
      </c>
      <c r="J387" s="25">
        <v>100000</v>
      </c>
      <c r="K387" s="25">
        <v>0</v>
      </c>
      <c r="L387" s="25">
        <f t="shared" si="40"/>
        <v>5158</v>
      </c>
      <c r="M387" s="37">
        <f t="shared" si="41"/>
        <v>429.83333333333331</v>
      </c>
      <c r="N387" s="36">
        <v>0</v>
      </c>
      <c r="O387" s="26">
        <v>0</v>
      </c>
      <c r="P387" s="26">
        <v>0</v>
      </c>
      <c r="Q387" s="27">
        <v>0</v>
      </c>
      <c r="R387" s="36">
        <v>0</v>
      </c>
      <c r="S387" s="26">
        <v>0</v>
      </c>
      <c r="T387" s="26">
        <v>0</v>
      </c>
      <c r="U387" s="27">
        <v>0</v>
      </c>
      <c r="V387" s="36">
        <v>0</v>
      </c>
      <c r="W387" s="26">
        <v>0</v>
      </c>
      <c r="X387" s="26">
        <v>0</v>
      </c>
      <c r="Y387" s="27">
        <v>0</v>
      </c>
      <c r="Z387" s="36">
        <v>0</v>
      </c>
      <c r="AA387" s="26">
        <v>0</v>
      </c>
      <c r="AB387" s="26">
        <v>0</v>
      </c>
      <c r="AC387" s="27">
        <v>0</v>
      </c>
      <c r="AD387" s="36">
        <v>0</v>
      </c>
      <c r="AE387" s="26">
        <v>0</v>
      </c>
      <c r="AF387" s="26">
        <v>0</v>
      </c>
      <c r="AG387" s="27">
        <v>0</v>
      </c>
      <c r="AH387" s="36">
        <v>0</v>
      </c>
      <c r="AI387" s="26">
        <v>0</v>
      </c>
      <c r="AJ387" s="26">
        <v>0</v>
      </c>
      <c r="AK387" s="27">
        <v>0</v>
      </c>
      <c r="AL387" s="36">
        <v>0</v>
      </c>
      <c r="AM387" s="26">
        <v>0</v>
      </c>
      <c r="AN387" s="26">
        <v>0</v>
      </c>
      <c r="AO387" s="27">
        <v>0</v>
      </c>
      <c r="AP387" s="36">
        <v>0</v>
      </c>
      <c r="AQ387" s="26">
        <v>0</v>
      </c>
      <c r="AR387" s="26">
        <v>0</v>
      </c>
      <c r="AS387" s="27">
        <v>0</v>
      </c>
      <c r="AT387" s="36">
        <v>0</v>
      </c>
      <c r="AU387" s="26">
        <v>0</v>
      </c>
      <c r="AV387" s="26">
        <v>0</v>
      </c>
      <c r="AW387" s="27">
        <v>0</v>
      </c>
      <c r="AX387" s="36">
        <v>0</v>
      </c>
      <c r="AY387" s="26">
        <v>0</v>
      </c>
      <c r="AZ387" s="26">
        <v>0</v>
      </c>
      <c r="BA387" s="27">
        <v>0</v>
      </c>
      <c r="BB387" s="36">
        <v>0</v>
      </c>
      <c r="BC387" s="26">
        <v>0</v>
      </c>
      <c r="BD387" s="26">
        <v>0</v>
      </c>
      <c r="BE387" s="27">
        <v>0</v>
      </c>
      <c r="BF387" s="36">
        <v>0</v>
      </c>
      <c r="BG387" s="26">
        <v>0</v>
      </c>
      <c r="BH387" s="26">
        <v>0</v>
      </c>
      <c r="BI387" s="27">
        <v>0</v>
      </c>
      <c r="BJ387" s="36">
        <v>0</v>
      </c>
      <c r="BK387" s="26">
        <v>0</v>
      </c>
      <c r="BL387" s="26">
        <v>0</v>
      </c>
      <c r="BM387" s="27">
        <v>0</v>
      </c>
      <c r="BN387" s="36">
        <v>0</v>
      </c>
      <c r="BO387" s="26">
        <v>0</v>
      </c>
      <c r="BP387" s="26">
        <v>0</v>
      </c>
      <c r="BQ387" s="27">
        <v>0</v>
      </c>
      <c r="BR387" s="36">
        <v>0</v>
      </c>
      <c r="BS387" s="26">
        <v>0</v>
      </c>
      <c r="BT387" s="26">
        <v>0</v>
      </c>
      <c r="BU387" s="27">
        <v>0</v>
      </c>
      <c r="BV387" s="36">
        <v>0</v>
      </c>
      <c r="BW387" s="26">
        <v>0</v>
      </c>
      <c r="BX387" s="26">
        <v>0</v>
      </c>
      <c r="BY387" s="27">
        <v>0</v>
      </c>
      <c r="BZ387" s="36">
        <v>0</v>
      </c>
      <c r="CA387" s="26">
        <v>0</v>
      </c>
      <c r="CB387" s="26">
        <v>0</v>
      </c>
      <c r="CC387" s="27">
        <v>0</v>
      </c>
      <c r="CD387" s="36">
        <v>0</v>
      </c>
      <c r="CE387" s="26">
        <v>0</v>
      </c>
      <c r="CF387" s="26">
        <v>0</v>
      </c>
      <c r="CG387" s="27">
        <v>0</v>
      </c>
      <c r="CH387" s="36">
        <v>0</v>
      </c>
      <c r="CI387" s="26">
        <v>0</v>
      </c>
      <c r="CJ387" s="26">
        <v>0</v>
      </c>
      <c r="CK387" s="27">
        <v>0</v>
      </c>
      <c r="CL387" s="36">
        <v>0</v>
      </c>
      <c r="CM387" s="26">
        <v>0</v>
      </c>
      <c r="CN387" s="26">
        <v>0</v>
      </c>
      <c r="CO387" s="27">
        <v>0</v>
      </c>
      <c r="CP387" s="36">
        <v>0</v>
      </c>
      <c r="CQ387" s="26">
        <v>0</v>
      </c>
      <c r="CR387" s="26">
        <v>0</v>
      </c>
      <c r="CS387" s="27">
        <v>0</v>
      </c>
      <c r="CT387" s="36">
        <v>0</v>
      </c>
      <c r="CU387" s="26">
        <v>0</v>
      </c>
      <c r="CV387" s="26">
        <v>0</v>
      </c>
      <c r="CW387" s="27">
        <v>0</v>
      </c>
      <c r="CX387" s="36">
        <v>0</v>
      </c>
      <c r="CY387" s="26">
        <v>0</v>
      </c>
      <c r="CZ387" s="26">
        <v>0</v>
      </c>
      <c r="DA387" s="27">
        <v>0</v>
      </c>
      <c r="DB387" s="36">
        <v>0</v>
      </c>
      <c r="DC387" s="26">
        <v>0</v>
      </c>
      <c r="DD387" s="26">
        <v>0</v>
      </c>
      <c r="DE387" s="27">
        <v>0</v>
      </c>
      <c r="DF387" s="36">
        <v>0</v>
      </c>
      <c r="DG387" s="26">
        <v>0</v>
      </c>
      <c r="DH387" s="26">
        <v>0</v>
      </c>
      <c r="DI387" s="27">
        <v>0</v>
      </c>
      <c r="DJ387" s="36">
        <v>0</v>
      </c>
      <c r="DK387" s="26">
        <v>0</v>
      </c>
      <c r="DL387" s="26">
        <v>0</v>
      </c>
      <c r="DM387" s="27">
        <v>0</v>
      </c>
      <c r="DN387" s="36">
        <v>0</v>
      </c>
      <c r="DO387" s="26">
        <v>0</v>
      </c>
      <c r="DP387" s="26">
        <v>0</v>
      </c>
      <c r="DQ387" s="27">
        <v>0</v>
      </c>
      <c r="DR387" s="36">
        <v>0</v>
      </c>
      <c r="DS387" s="26">
        <v>0</v>
      </c>
      <c r="DT387" s="26">
        <v>0</v>
      </c>
      <c r="DU387" s="27">
        <v>0</v>
      </c>
      <c r="DV387" s="36">
        <v>0</v>
      </c>
      <c r="DW387" s="26">
        <v>0</v>
      </c>
      <c r="DX387" s="26">
        <v>0</v>
      </c>
      <c r="DY387" s="27">
        <v>0</v>
      </c>
      <c r="DZ387" s="36">
        <v>6</v>
      </c>
      <c r="EA387" s="26">
        <v>2579</v>
      </c>
      <c r="EB387" s="26">
        <v>2579</v>
      </c>
      <c r="EC387" s="27">
        <v>49001</v>
      </c>
      <c r="ED387" s="36">
        <v>12</v>
      </c>
      <c r="EE387" s="26">
        <v>5158</v>
      </c>
      <c r="EF387" s="26">
        <v>7307.17</v>
      </c>
      <c r="EG387" s="27">
        <v>44272.83</v>
      </c>
      <c r="EH387" s="36">
        <v>12</v>
      </c>
      <c r="EI387" s="26">
        <v>5158</v>
      </c>
      <c r="EJ387" s="26">
        <v>12465.17</v>
      </c>
      <c r="EK387" s="27">
        <v>39114.83</v>
      </c>
      <c r="EL387" s="36" cm="1">
        <f t="array" ref="EL387">+_xlfn.IFS(YEAR($A387)&gt;YEAR(EL$6),0,YEAR(EL$6)=YEAR($A387),13-MONTH($A387),AND(EK387&lt;$L387,YEAR(EL$6)=YEAR($B387)),IF(MONTH($B387)&lt;EK387/$M387,MONTH($B387),EK387/$M387),EK387&lt;$L387,EK387/$M387,YEAR(EL$6)=YEAR($B387),MONTH($B387),AND(YEAR(EL$6)&gt;YEAR($B387),NOT(ISBLANK($B387))),0,YEAR(EL$6)&gt;YEAR($A387),12,EL$6&lt;$A387,0,YEAR(EH$6)=YEAR($B387),0)</f>
        <v>12</v>
      </c>
      <c r="EM387" s="26">
        <f t="shared" si="42"/>
        <v>5158</v>
      </c>
      <c r="EN387" s="26">
        <f t="shared" si="43"/>
        <v>17623.169999999998</v>
      </c>
      <c r="EO387" s="27">
        <f t="shared" si="44"/>
        <v>33956.83</v>
      </c>
      <c r="EP387" s="28">
        <f t="shared" si="45"/>
        <v>78.999992245056234</v>
      </c>
      <c r="EQ387" s="34">
        <f t="shared" si="46"/>
        <v>1289.5</v>
      </c>
      <c r="ES387" s="21">
        <f>IFERROR(IF(VLOOKUP(D387,'DIV CHANGE'!A:D,3,FALSE)="", E387, VLOOKUP(D387,'DIV CHANGE'!A:D,3,FALSE)), E387)</f>
        <v>1</v>
      </c>
      <c r="ET387" s="21" t="str">
        <f t="shared" si="47"/>
        <v>SAME</v>
      </c>
      <c r="EU387" s="29">
        <v>44771</v>
      </c>
    </row>
    <row r="388" spans="1:151" ht="12.75">
      <c r="A388" s="29">
        <v>45287</v>
      </c>
      <c r="C388" s="35">
        <v>903</v>
      </c>
      <c r="D388" s="21" t="s">
        <v>781</v>
      </c>
      <c r="E388" s="21">
        <v>1</v>
      </c>
      <c r="F388" s="21" t="s">
        <v>100</v>
      </c>
      <c r="G388" s="21" t="s">
        <v>782</v>
      </c>
      <c r="H388" s="55">
        <v>67106.559999999998</v>
      </c>
      <c r="I388" s="22">
        <v>7</v>
      </c>
      <c r="J388" s="25">
        <v>0</v>
      </c>
      <c r="K388" s="25">
        <v>0</v>
      </c>
      <c r="L388" s="25">
        <f t="shared" si="40"/>
        <v>9586.6514285714275</v>
      </c>
      <c r="M388" s="37">
        <f t="shared" si="41"/>
        <v>798.88761904761895</v>
      </c>
      <c r="N388" s="36">
        <v>0</v>
      </c>
      <c r="O388" s="26">
        <v>0</v>
      </c>
      <c r="P388" s="26">
        <v>0</v>
      </c>
      <c r="Q388" s="27">
        <v>0</v>
      </c>
      <c r="R388" s="36">
        <v>0</v>
      </c>
      <c r="S388" s="26">
        <v>0</v>
      </c>
      <c r="T388" s="26">
        <v>0</v>
      </c>
      <c r="U388" s="27">
        <v>0</v>
      </c>
      <c r="V388" s="36">
        <v>0</v>
      </c>
      <c r="W388" s="26">
        <v>0</v>
      </c>
      <c r="X388" s="26">
        <v>0</v>
      </c>
      <c r="Y388" s="27">
        <v>0</v>
      </c>
      <c r="Z388" s="36">
        <v>0</v>
      </c>
      <c r="AA388" s="26">
        <v>0</v>
      </c>
      <c r="AB388" s="26">
        <v>0</v>
      </c>
      <c r="AC388" s="27">
        <v>0</v>
      </c>
      <c r="AD388" s="36">
        <v>0</v>
      </c>
      <c r="AE388" s="26">
        <v>0</v>
      </c>
      <c r="AF388" s="26">
        <v>0</v>
      </c>
      <c r="AG388" s="27">
        <v>0</v>
      </c>
      <c r="AH388" s="36">
        <v>0</v>
      </c>
      <c r="AI388" s="26">
        <v>0</v>
      </c>
      <c r="AJ388" s="26">
        <v>0</v>
      </c>
      <c r="AK388" s="27">
        <v>0</v>
      </c>
      <c r="AL388" s="36">
        <v>0</v>
      </c>
      <c r="AM388" s="26">
        <v>0</v>
      </c>
      <c r="AN388" s="26">
        <v>0</v>
      </c>
      <c r="AO388" s="27">
        <v>0</v>
      </c>
      <c r="AP388" s="36">
        <v>0</v>
      </c>
      <c r="AQ388" s="26">
        <v>0</v>
      </c>
      <c r="AR388" s="26">
        <v>0</v>
      </c>
      <c r="AS388" s="27">
        <v>0</v>
      </c>
      <c r="AT388" s="36">
        <v>0</v>
      </c>
      <c r="AU388" s="26">
        <v>0</v>
      </c>
      <c r="AV388" s="26">
        <v>0</v>
      </c>
      <c r="AW388" s="27">
        <v>0</v>
      </c>
      <c r="AX388" s="36">
        <v>0</v>
      </c>
      <c r="AY388" s="26">
        <v>0</v>
      </c>
      <c r="AZ388" s="26">
        <v>0</v>
      </c>
      <c r="BA388" s="27">
        <v>0</v>
      </c>
      <c r="BB388" s="36">
        <v>0</v>
      </c>
      <c r="BC388" s="26">
        <v>0</v>
      </c>
      <c r="BD388" s="26">
        <v>0</v>
      </c>
      <c r="BE388" s="27">
        <v>0</v>
      </c>
      <c r="BF388" s="36">
        <v>0</v>
      </c>
      <c r="BG388" s="26">
        <v>0</v>
      </c>
      <c r="BH388" s="26">
        <v>0</v>
      </c>
      <c r="BI388" s="27">
        <v>0</v>
      </c>
      <c r="BJ388" s="36">
        <v>0</v>
      </c>
      <c r="BK388" s="26">
        <v>0</v>
      </c>
      <c r="BL388" s="26">
        <v>0</v>
      </c>
      <c r="BM388" s="27">
        <v>0</v>
      </c>
      <c r="BN388" s="36">
        <v>0</v>
      </c>
      <c r="BO388" s="26">
        <v>0</v>
      </c>
      <c r="BP388" s="26">
        <v>0</v>
      </c>
      <c r="BQ388" s="27">
        <v>0</v>
      </c>
      <c r="BR388" s="36">
        <v>0</v>
      </c>
      <c r="BS388" s="26">
        <v>0</v>
      </c>
      <c r="BT388" s="26">
        <v>0</v>
      </c>
      <c r="BU388" s="27">
        <v>0</v>
      </c>
      <c r="BV388" s="36">
        <v>0</v>
      </c>
      <c r="BW388" s="26">
        <v>0</v>
      </c>
      <c r="BX388" s="26">
        <v>0</v>
      </c>
      <c r="BY388" s="27">
        <v>0</v>
      </c>
      <c r="BZ388" s="36">
        <v>0</v>
      </c>
      <c r="CA388" s="26">
        <v>0</v>
      </c>
      <c r="CB388" s="26">
        <v>0</v>
      </c>
      <c r="CC388" s="27">
        <v>0</v>
      </c>
      <c r="CD388" s="36">
        <v>0</v>
      </c>
      <c r="CE388" s="26">
        <v>0</v>
      </c>
      <c r="CF388" s="26">
        <v>0</v>
      </c>
      <c r="CG388" s="27">
        <v>0</v>
      </c>
      <c r="CH388" s="36">
        <v>0</v>
      </c>
      <c r="CI388" s="26">
        <v>0</v>
      </c>
      <c r="CJ388" s="26">
        <v>0</v>
      </c>
      <c r="CK388" s="27">
        <v>0</v>
      </c>
      <c r="CL388" s="36">
        <v>0</v>
      </c>
      <c r="CM388" s="26">
        <v>0</v>
      </c>
      <c r="CN388" s="26">
        <v>0</v>
      </c>
      <c r="CO388" s="27">
        <v>0</v>
      </c>
      <c r="CP388" s="36">
        <v>0</v>
      </c>
      <c r="CQ388" s="26">
        <v>0</v>
      </c>
      <c r="CR388" s="26">
        <v>0</v>
      </c>
      <c r="CS388" s="27">
        <v>0</v>
      </c>
      <c r="CT388" s="36">
        <v>0</v>
      </c>
      <c r="CU388" s="26">
        <v>0</v>
      </c>
      <c r="CV388" s="26">
        <v>0</v>
      </c>
      <c r="CW388" s="27">
        <v>0</v>
      </c>
      <c r="CX388" s="36">
        <v>0</v>
      </c>
      <c r="CY388" s="26">
        <v>0</v>
      </c>
      <c r="CZ388" s="26">
        <v>0</v>
      </c>
      <c r="DA388" s="27">
        <v>0</v>
      </c>
      <c r="DB388" s="36">
        <v>0</v>
      </c>
      <c r="DC388" s="26">
        <v>0</v>
      </c>
      <c r="DD388" s="26">
        <v>0</v>
      </c>
      <c r="DE388" s="27">
        <v>0</v>
      </c>
      <c r="DF388" s="36">
        <v>0</v>
      </c>
      <c r="DG388" s="26">
        <v>0</v>
      </c>
      <c r="DH388" s="26">
        <v>0</v>
      </c>
      <c r="DI388" s="27">
        <v>0</v>
      </c>
      <c r="DJ388" s="36">
        <v>0</v>
      </c>
      <c r="DK388" s="26">
        <v>0</v>
      </c>
      <c r="DL388" s="26">
        <v>0</v>
      </c>
      <c r="DM388" s="27">
        <v>0</v>
      </c>
      <c r="DN388" s="36">
        <v>0</v>
      </c>
      <c r="DO388" s="26">
        <v>0</v>
      </c>
      <c r="DP388" s="26">
        <v>0</v>
      </c>
      <c r="DQ388" s="27">
        <v>0</v>
      </c>
      <c r="DR388" s="36">
        <v>0</v>
      </c>
      <c r="DS388" s="26">
        <v>0</v>
      </c>
      <c r="DT388" s="26">
        <v>0</v>
      </c>
      <c r="DU388" s="27">
        <v>0</v>
      </c>
      <c r="DV388" s="36">
        <v>0</v>
      </c>
      <c r="DW388" s="26">
        <v>0</v>
      </c>
      <c r="DX388" s="26">
        <v>0</v>
      </c>
      <c r="DY388" s="27">
        <v>0</v>
      </c>
      <c r="DZ388" s="36">
        <v>0</v>
      </c>
      <c r="EA388" s="26">
        <v>0</v>
      </c>
      <c r="EB388" s="26">
        <v>0</v>
      </c>
      <c r="EC388" s="27">
        <v>0</v>
      </c>
      <c r="ED388" s="36">
        <v>0</v>
      </c>
      <c r="EE388" s="26">
        <v>0</v>
      </c>
      <c r="EF388" s="26">
        <v>0</v>
      </c>
      <c r="EG388" s="27">
        <v>67106.559999999998</v>
      </c>
      <c r="EH388" s="36">
        <v>12</v>
      </c>
      <c r="EI388" s="26">
        <v>9586.6514285714275</v>
      </c>
      <c r="EJ388" s="26">
        <v>9586.6514285714275</v>
      </c>
      <c r="EK388" s="27">
        <v>57519.91</v>
      </c>
      <c r="EL388" s="36" cm="1">
        <f t="array" ref="EL388">+_xlfn.IFS(YEAR($A388)&gt;YEAR(EL$6),0,YEAR(EL$6)=YEAR($A388),13-MONTH($A388),AND(EK388&lt;$L388,YEAR(EL$6)=YEAR($B388)),IF(MONTH($B388)&lt;EK388/$M388,MONTH($B388),EK388/$M388),EK388&lt;$L388,EK388/$M388,YEAR(EL$6)=YEAR($B388),MONTH($B388),AND(YEAR(EL$6)&gt;YEAR($B388),NOT(ISBLANK($B388))),0,YEAR(EL$6)&gt;YEAR($A388),12,EL$6&lt;$A388,0,YEAR(EH$6)=YEAR($B388),0)</f>
        <v>12</v>
      </c>
      <c r="EM388" s="26">
        <f t="shared" si="42"/>
        <v>9586.6514285714275</v>
      </c>
      <c r="EN388" s="26">
        <f t="shared" si="43"/>
        <v>19173.302857142855</v>
      </c>
      <c r="EO388" s="27">
        <f t="shared" si="44"/>
        <v>47933.26</v>
      </c>
      <c r="EP388" s="28">
        <f t="shared" si="45"/>
        <v>60.000003576401483</v>
      </c>
      <c r="EQ388" s="34">
        <f t="shared" si="46"/>
        <v>2396.6628571428569</v>
      </c>
      <c r="ES388" s="21">
        <f>IFERROR(IF(VLOOKUP(D388,'DIV CHANGE'!A:D,3,FALSE)="", E388, VLOOKUP(D388,'DIV CHANGE'!A:D,3,FALSE)), E388)</f>
        <v>1</v>
      </c>
      <c r="ET388" s="21" t="str">
        <f t="shared" si="47"/>
        <v>SAME</v>
      </c>
      <c r="EU388" s="29">
        <v>45287</v>
      </c>
    </row>
    <row r="389" spans="1:151" ht="12.75">
      <c r="A389" s="29">
        <v>44804</v>
      </c>
      <c r="B389" s="24"/>
      <c r="C389" s="35">
        <v>724</v>
      </c>
      <c r="D389" s="21" t="s">
        <v>783</v>
      </c>
      <c r="E389" s="21">
        <v>1</v>
      </c>
      <c r="F389" s="21" t="s">
        <v>100</v>
      </c>
      <c r="G389" s="21" t="s">
        <v>784</v>
      </c>
      <c r="H389" s="55">
        <v>299980</v>
      </c>
      <c r="I389" s="22">
        <v>10</v>
      </c>
      <c r="J389" s="25">
        <v>125000</v>
      </c>
      <c r="K389" s="25">
        <v>0</v>
      </c>
      <c r="L389" s="25">
        <f t="shared" si="40"/>
        <v>17498</v>
      </c>
      <c r="M389" s="37">
        <f t="shared" si="41"/>
        <v>1458.1666666666667</v>
      </c>
      <c r="N389" s="36">
        <v>0</v>
      </c>
      <c r="O389" s="26">
        <v>0</v>
      </c>
      <c r="P389" s="26">
        <v>0</v>
      </c>
      <c r="Q389" s="27">
        <v>0</v>
      </c>
      <c r="R389" s="36">
        <v>0</v>
      </c>
      <c r="S389" s="26">
        <v>0</v>
      </c>
      <c r="T389" s="26">
        <v>0</v>
      </c>
      <c r="U389" s="27">
        <v>0</v>
      </c>
      <c r="V389" s="36">
        <v>0</v>
      </c>
      <c r="W389" s="26">
        <v>0</v>
      </c>
      <c r="X389" s="26">
        <v>0</v>
      </c>
      <c r="Y389" s="27">
        <v>0</v>
      </c>
      <c r="Z389" s="36">
        <v>0</v>
      </c>
      <c r="AA389" s="26">
        <v>0</v>
      </c>
      <c r="AB389" s="26">
        <v>0</v>
      </c>
      <c r="AC389" s="27">
        <v>0</v>
      </c>
      <c r="AD389" s="36">
        <v>0</v>
      </c>
      <c r="AE389" s="26">
        <v>0</v>
      </c>
      <c r="AF389" s="26">
        <v>0</v>
      </c>
      <c r="AG389" s="27">
        <v>0</v>
      </c>
      <c r="AH389" s="36">
        <v>0</v>
      </c>
      <c r="AI389" s="26">
        <v>0</v>
      </c>
      <c r="AJ389" s="26">
        <v>0</v>
      </c>
      <c r="AK389" s="27">
        <v>0</v>
      </c>
      <c r="AL389" s="36">
        <v>0</v>
      </c>
      <c r="AM389" s="26">
        <v>0</v>
      </c>
      <c r="AN389" s="26">
        <v>0</v>
      </c>
      <c r="AO389" s="27">
        <v>0</v>
      </c>
      <c r="AP389" s="36">
        <v>0</v>
      </c>
      <c r="AQ389" s="26">
        <v>0</v>
      </c>
      <c r="AR389" s="26">
        <v>0</v>
      </c>
      <c r="AS389" s="27">
        <v>0</v>
      </c>
      <c r="AT389" s="36">
        <v>0</v>
      </c>
      <c r="AU389" s="26">
        <v>0</v>
      </c>
      <c r="AV389" s="26">
        <v>0</v>
      </c>
      <c r="AW389" s="27">
        <v>0</v>
      </c>
      <c r="AX389" s="36">
        <v>0</v>
      </c>
      <c r="AY389" s="26">
        <v>0</v>
      </c>
      <c r="AZ389" s="26">
        <v>0</v>
      </c>
      <c r="BA389" s="27">
        <v>0</v>
      </c>
      <c r="BB389" s="36">
        <v>0</v>
      </c>
      <c r="BC389" s="26">
        <v>0</v>
      </c>
      <c r="BD389" s="26">
        <v>0</v>
      </c>
      <c r="BE389" s="27">
        <v>0</v>
      </c>
      <c r="BF389" s="36">
        <v>0</v>
      </c>
      <c r="BG389" s="26">
        <v>0</v>
      </c>
      <c r="BH389" s="26">
        <v>0</v>
      </c>
      <c r="BI389" s="27">
        <v>0</v>
      </c>
      <c r="BJ389" s="36">
        <v>0</v>
      </c>
      <c r="BK389" s="26">
        <v>0</v>
      </c>
      <c r="BL389" s="26">
        <v>0</v>
      </c>
      <c r="BM389" s="27">
        <v>0</v>
      </c>
      <c r="BN389" s="36">
        <v>0</v>
      </c>
      <c r="BO389" s="26">
        <v>0</v>
      </c>
      <c r="BP389" s="26">
        <v>0</v>
      </c>
      <c r="BQ389" s="27">
        <v>0</v>
      </c>
      <c r="BR389" s="36">
        <v>0</v>
      </c>
      <c r="BS389" s="26">
        <v>0</v>
      </c>
      <c r="BT389" s="26">
        <v>0</v>
      </c>
      <c r="BU389" s="27">
        <v>0</v>
      </c>
      <c r="BV389" s="36">
        <v>0</v>
      </c>
      <c r="BW389" s="26">
        <v>0</v>
      </c>
      <c r="BX389" s="26">
        <v>0</v>
      </c>
      <c r="BY389" s="27">
        <v>0</v>
      </c>
      <c r="BZ389" s="36">
        <v>0</v>
      </c>
      <c r="CA389" s="26">
        <v>0</v>
      </c>
      <c r="CB389" s="26">
        <v>0</v>
      </c>
      <c r="CC389" s="27">
        <v>0</v>
      </c>
      <c r="CD389" s="36">
        <v>0</v>
      </c>
      <c r="CE389" s="26">
        <v>0</v>
      </c>
      <c r="CF389" s="26">
        <v>0</v>
      </c>
      <c r="CG389" s="27">
        <v>0</v>
      </c>
      <c r="CH389" s="36">
        <v>0</v>
      </c>
      <c r="CI389" s="26">
        <v>0</v>
      </c>
      <c r="CJ389" s="26">
        <v>0</v>
      </c>
      <c r="CK389" s="27">
        <v>0</v>
      </c>
      <c r="CL389" s="36">
        <v>0</v>
      </c>
      <c r="CM389" s="26">
        <v>0</v>
      </c>
      <c r="CN389" s="26">
        <v>0</v>
      </c>
      <c r="CO389" s="27">
        <v>0</v>
      </c>
      <c r="CP389" s="36">
        <v>0</v>
      </c>
      <c r="CQ389" s="26">
        <v>0</v>
      </c>
      <c r="CR389" s="26">
        <v>0</v>
      </c>
      <c r="CS389" s="27">
        <v>0</v>
      </c>
      <c r="CT389" s="36">
        <v>0</v>
      </c>
      <c r="CU389" s="26">
        <v>0</v>
      </c>
      <c r="CV389" s="26">
        <v>0</v>
      </c>
      <c r="CW389" s="27">
        <v>0</v>
      </c>
      <c r="CX389" s="36">
        <v>0</v>
      </c>
      <c r="CY389" s="26">
        <v>0</v>
      </c>
      <c r="CZ389" s="26">
        <v>0</v>
      </c>
      <c r="DA389" s="27">
        <v>0</v>
      </c>
      <c r="DB389" s="36">
        <v>0</v>
      </c>
      <c r="DC389" s="26">
        <v>0</v>
      </c>
      <c r="DD389" s="26">
        <v>0</v>
      </c>
      <c r="DE389" s="27">
        <v>0</v>
      </c>
      <c r="DF389" s="36">
        <v>0</v>
      </c>
      <c r="DG389" s="26">
        <v>0</v>
      </c>
      <c r="DH389" s="26">
        <v>0</v>
      </c>
      <c r="DI389" s="27">
        <v>0</v>
      </c>
      <c r="DJ389" s="36">
        <v>0</v>
      </c>
      <c r="DK389" s="26">
        <v>0</v>
      </c>
      <c r="DL389" s="26">
        <v>0</v>
      </c>
      <c r="DM389" s="27">
        <v>0</v>
      </c>
      <c r="DN389" s="36">
        <v>0</v>
      </c>
      <c r="DO389" s="26">
        <v>0</v>
      </c>
      <c r="DP389" s="26">
        <v>0</v>
      </c>
      <c r="DQ389" s="27">
        <v>0</v>
      </c>
      <c r="DR389" s="36">
        <v>0</v>
      </c>
      <c r="DS389" s="26">
        <v>0</v>
      </c>
      <c r="DT389" s="26">
        <v>0</v>
      </c>
      <c r="DU389" s="27">
        <v>0</v>
      </c>
      <c r="DV389" s="36">
        <v>0</v>
      </c>
      <c r="DW389" s="26">
        <v>0</v>
      </c>
      <c r="DX389" s="26">
        <v>0</v>
      </c>
      <c r="DY389" s="27">
        <v>0</v>
      </c>
      <c r="DZ389" s="36">
        <v>5</v>
      </c>
      <c r="EA389" s="26">
        <v>7290.8333333333339</v>
      </c>
      <c r="EB389" s="26">
        <v>7290.8333333333339</v>
      </c>
      <c r="EC389" s="27">
        <v>167689.16666666666</v>
      </c>
      <c r="ED389" s="36">
        <v>12</v>
      </c>
      <c r="EE389" s="26">
        <v>17498</v>
      </c>
      <c r="EF389" s="26">
        <v>23330.67</v>
      </c>
      <c r="EG389" s="27">
        <v>151649.33000000002</v>
      </c>
      <c r="EH389" s="36">
        <v>12</v>
      </c>
      <c r="EI389" s="26">
        <v>17498</v>
      </c>
      <c r="EJ389" s="26">
        <v>40828.67</v>
      </c>
      <c r="EK389" s="27">
        <v>134151.32999999999</v>
      </c>
      <c r="EL389" s="36" cm="1">
        <f t="array" ref="EL389">+_xlfn.IFS(YEAR($A389)&gt;YEAR(EL$6),0,YEAR(EL$6)=YEAR($A389),13-MONTH($A389),AND(EK389&lt;$L389,YEAR(EL$6)=YEAR($B389)),IF(MONTH($B389)&lt;EK389/$M389,MONTH($B389),EK389/$M389),EK389&lt;$L389,EK389/$M389,YEAR(EL$6)=YEAR($B389),MONTH($B389),AND(YEAR(EL$6)&gt;YEAR($B389),NOT(ISBLANK($B389))),0,YEAR(EL$6)&gt;YEAR($A389),12,EL$6&lt;$A389,0,YEAR(EH$6)=YEAR($B389),0)</f>
        <v>12</v>
      </c>
      <c r="EM389" s="26">
        <f t="shared" si="42"/>
        <v>17498</v>
      </c>
      <c r="EN389" s="26">
        <f t="shared" si="43"/>
        <v>58326.67</v>
      </c>
      <c r="EO389" s="27">
        <f t="shared" si="44"/>
        <v>116653.33</v>
      </c>
      <c r="EP389" s="28">
        <f t="shared" si="45"/>
        <v>79.99999771402446</v>
      </c>
      <c r="EQ389" s="34">
        <f t="shared" si="46"/>
        <v>4374.5</v>
      </c>
      <c r="ES389" s="21">
        <f>IFERROR(IF(VLOOKUP(D389,'DIV CHANGE'!A:D,3,FALSE)="", E389, VLOOKUP(D389,'DIV CHANGE'!A:D,3,FALSE)), E389)</f>
        <v>1</v>
      </c>
      <c r="ET389" s="21" t="str">
        <f t="shared" si="47"/>
        <v>SAME</v>
      </c>
      <c r="EU389" s="29">
        <v>44804</v>
      </c>
    </row>
    <row r="390" spans="1:151" ht="12.75">
      <c r="A390" s="29">
        <v>45132</v>
      </c>
      <c r="B390" s="24"/>
      <c r="C390" s="35">
        <v>834</v>
      </c>
      <c r="D390" s="21" t="s">
        <v>785</v>
      </c>
      <c r="E390" s="21">
        <v>1</v>
      </c>
      <c r="F390" s="21" t="s">
        <v>100</v>
      </c>
      <c r="G390" s="21" t="s">
        <v>786</v>
      </c>
      <c r="H390" s="55">
        <v>18149.59</v>
      </c>
      <c r="I390" s="22">
        <v>5</v>
      </c>
      <c r="J390" s="25">
        <v>0</v>
      </c>
      <c r="K390" s="25">
        <v>0</v>
      </c>
      <c r="L390" s="25">
        <f t="shared" si="40"/>
        <v>3629.9180000000001</v>
      </c>
      <c r="M390" s="37">
        <f t="shared" si="41"/>
        <v>302.4931666666667</v>
      </c>
      <c r="N390" s="36">
        <v>0</v>
      </c>
      <c r="O390" s="26">
        <v>0</v>
      </c>
      <c r="P390" s="26">
        <v>0</v>
      </c>
      <c r="Q390" s="27">
        <v>0</v>
      </c>
      <c r="R390" s="36">
        <v>0</v>
      </c>
      <c r="S390" s="26">
        <v>0</v>
      </c>
      <c r="T390" s="26">
        <v>0</v>
      </c>
      <c r="U390" s="27">
        <v>0</v>
      </c>
      <c r="V390" s="36">
        <v>0</v>
      </c>
      <c r="W390" s="26">
        <v>0</v>
      </c>
      <c r="X390" s="26">
        <v>0</v>
      </c>
      <c r="Y390" s="27">
        <v>0</v>
      </c>
      <c r="Z390" s="36">
        <v>0</v>
      </c>
      <c r="AA390" s="26">
        <v>0</v>
      </c>
      <c r="AB390" s="26">
        <v>0</v>
      </c>
      <c r="AC390" s="27">
        <v>0</v>
      </c>
      <c r="AD390" s="36">
        <v>0</v>
      </c>
      <c r="AE390" s="26">
        <v>0</v>
      </c>
      <c r="AF390" s="26">
        <v>0</v>
      </c>
      <c r="AG390" s="27">
        <v>0</v>
      </c>
      <c r="AH390" s="36">
        <v>0</v>
      </c>
      <c r="AI390" s="26">
        <v>0</v>
      </c>
      <c r="AJ390" s="26">
        <v>0</v>
      </c>
      <c r="AK390" s="27">
        <v>0</v>
      </c>
      <c r="AL390" s="36">
        <v>0</v>
      </c>
      <c r="AM390" s="26">
        <v>0</v>
      </c>
      <c r="AN390" s="26">
        <v>0</v>
      </c>
      <c r="AO390" s="27">
        <v>0</v>
      </c>
      <c r="AP390" s="36">
        <v>0</v>
      </c>
      <c r="AQ390" s="26">
        <v>0</v>
      </c>
      <c r="AR390" s="26">
        <v>0</v>
      </c>
      <c r="AS390" s="27">
        <v>0</v>
      </c>
      <c r="AT390" s="36">
        <v>0</v>
      </c>
      <c r="AU390" s="26">
        <v>0</v>
      </c>
      <c r="AV390" s="26">
        <v>0</v>
      </c>
      <c r="AW390" s="27">
        <v>0</v>
      </c>
      <c r="AX390" s="36">
        <v>0</v>
      </c>
      <c r="AY390" s="26">
        <v>0</v>
      </c>
      <c r="AZ390" s="26">
        <v>0</v>
      </c>
      <c r="BA390" s="27">
        <v>0</v>
      </c>
      <c r="BB390" s="36">
        <v>0</v>
      </c>
      <c r="BC390" s="26">
        <v>0</v>
      </c>
      <c r="BD390" s="26">
        <v>0</v>
      </c>
      <c r="BE390" s="27">
        <v>0</v>
      </c>
      <c r="BF390" s="36">
        <v>0</v>
      </c>
      <c r="BG390" s="26">
        <v>0</v>
      </c>
      <c r="BH390" s="26">
        <v>0</v>
      </c>
      <c r="BI390" s="27">
        <v>0</v>
      </c>
      <c r="BJ390" s="36">
        <v>0</v>
      </c>
      <c r="BK390" s="26">
        <v>0</v>
      </c>
      <c r="BL390" s="26">
        <v>0</v>
      </c>
      <c r="BM390" s="27">
        <v>0</v>
      </c>
      <c r="BN390" s="36">
        <v>0</v>
      </c>
      <c r="BO390" s="26">
        <v>0</v>
      </c>
      <c r="BP390" s="26">
        <v>0</v>
      </c>
      <c r="BQ390" s="27">
        <v>0</v>
      </c>
      <c r="BR390" s="36">
        <v>0</v>
      </c>
      <c r="BS390" s="26">
        <v>0</v>
      </c>
      <c r="BT390" s="26">
        <v>0</v>
      </c>
      <c r="BU390" s="27">
        <v>0</v>
      </c>
      <c r="BV390" s="36">
        <v>0</v>
      </c>
      <c r="BW390" s="26">
        <v>0</v>
      </c>
      <c r="BX390" s="26">
        <v>0</v>
      </c>
      <c r="BY390" s="27">
        <v>0</v>
      </c>
      <c r="BZ390" s="36">
        <v>0</v>
      </c>
      <c r="CA390" s="26">
        <v>0</v>
      </c>
      <c r="CB390" s="26">
        <v>0</v>
      </c>
      <c r="CC390" s="27">
        <v>0</v>
      </c>
      <c r="CD390" s="36">
        <v>0</v>
      </c>
      <c r="CE390" s="26">
        <v>0</v>
      </c>
      <c r="CF390" s="26">
        <v>0</v>
      </c>
      <c r="CG390" s="27">
        <v>0</v>
      </c>
      <c r="CH390" s="36">
        <v>0</v>
      </c>
      <c r="CI390" s="26">
        <v>0</v>
      </c>
      <c r="CJ390" s="26">
        <v>0</v>
      </c>
      <c r="CK390" s="27">
        <v>0</v>
      </c>
      <c r="CL390" s="36">
        <v>0</v>
      </c>
      <c r="CM390" s="26">
        <v>0</v>
      </c>
      <c r="CN390" s="26">
        <v>0</v>
      </c>
      <c r="CO390" s="27">
        <v>0</v>
      </c>
      <c r="CP390" s="36">
        <v>0</v>
      </c>
      <c r="CQ390" s="26">
        <v>0</v>
      </c>
      <c r="CR390" s="26">
        <v>0</v>
      </c>
      <c r="CS390" s="27">
        <v>0</v>
      </c>
      <c r="CT390" s="36">
        <v>0</v>
      </c>
      <c r="CU390" s="26">
        <v>0</v>
      </c>
      <c r="CV390" s="26">
        <v>0</v>
      </c>
      <c r="CW390" s="27">
        <v>0</v>
      </c>
      <c r="CX390" s="36">
        <v>0</v>
      </c>
      <c r="CY390" s="26">
        <v>0</v>
      </c>
      <c r="CZ390" s="26">
        <v>0</v>
      </c>
      <c r="DA390" s="27">
        <v>0</v>
      </c>
      <c r="DB390" s="36">
        <v>0</v>
      </c>
      <c r="DC390" s="26">
        <v>0</v>
      </c>
      <c r="DD390" s="26">
        <v>0</v>
      </c>
      <c r="DE390" s="27">
        <v>0</v>
      </c>
      <c r="DF390" s="36">
        <v>0</v>
      </c>
      <c r="DG390" s="26">
        <v>0</v>
      </c>
      <c r="DH390" s="26">
        <v>0</v>
      </c>
      <c r="DI390" s="27">
        <v>0</v>
      </c>
      <c r="DJ390" s="36">
        <v>0</v>
      </c>
      <c r="DK390" s="26">
        <v>0</v>
      </c>
      <c r="DL390" s="26">
        <v>0</v>
      </c>
      <c r="DM390" s="27">
        <v>0</v>
      </c>
      <c r="DN390" s="36">
        <v>0</v>
      </c>
      <c r="DO390" s="26">
        <v>0</v>
      </c>
      <c r="DP390" s="26">
        <v>0</v>
      </c>
      <c r="DQ390" s="27">
        <v>0</v>
      </c>
      <c r="DR390" s="36">
        <v>0</v>
      </c>
      <c r="DS390" s="26">
        <v>0</v>
      </c>
      <c r="DT390" s="26">
        <v>0</v>
      </c>
      <c r="DU390" s="27">
        <v>0</v>
      </c>
      <c r="DV390" s="36">
        <v>0</v>
      </c>
      <c r="DW390" s="26">
        <v>0</v>
      </c>
      <c r="DX390" s="26">
        <v>0</v>
      </c>
      <c r="DY390" s="27">
        <v>0</v>
      </c>
      <c r="DZ390" s="36">
        <v>0</v>
      </c>
      <c r="EA390" s="26">
        <v>0</v>
      </c>
      <c r="EB390" s="26">
        <v>0</v>
      </c>
      <c r="EC390" s="27">
        <v>0</v>
      </c>
      <c r="ED390" s="36">
        <v>5</v>
      </c>
      <c r="EE390" s="26">
        <v>1512.4658333333336</v>
      </c>
      <c r="EF390" s="26">
        <v>1512.4658333333336</v>
      </c>
      <c r="EG390" s="27">
        <v>16637.124166666665</v>
      </c>
      <c r="EH390" s="36">
        <v>12</v>
      </c>
      <c r="EI390" s="26">
        <v>3629.9180000000006</v>
      </c>
      <c r="EJ390" s="26">
        <v>5142.3838333333342</v>
      </c>
      <c r="EK390" s="27">
        <v>13007.21</v>
      </c>
      <c r="EL390" s="36" cm="1">
        <f t="array" ref="EL390">+_xlfn.IFS(YEAR($A390)&gt;YEAR(EL$6),0,YEAR(EL$6)=YEAR($A390),13-MONTH($A390),AND(EK390&lt;$L390,YEAR(EL$6)=YEAR($B390)),IF(MONTH($B390)&lt;EK390/$M390,MONTH($B390),EK390/$M390),EK390&lt;$L390,EK390/$M390,YEAR(EL$6)=YEAR($B390),MONTH($B390),AND(YEAR(EL$6)&gt;YEAR($B390),NOT(ISBLANK($B390))),0,YEAR(EL$6)&gt;YEAR($A390),12,EL$6&lt;$A390,0,YEAR(EH$6)=YEAR($B390),0)</f>
        <v>12</v>
      </c>
      <c r="EM390" s="26">
        <f t="shared" si="42"/>
        <v>3629.9180000000006</v>
      </c>
      <c r="EN390" s="26">
        <f t="shared" si="43"/>
        <v>8772.3018333333348</v>
      </c>
      <c r="EO390" s="27">
        <f t="shared" si="44"/>
        <v>9377.2900000000009</v>
      </c>
      <c r="EP390" s="28">
        <f t="shared" si="45"/>
        <v>31.000006060742969</v>
      </c>
      <c r="EQ390" s="34">
        <f t="shared" si="46"/>
        <v>907.47950000000014</v>
      </c>
      <c r="ES390" s="21">
        <f>IFERROR(IF(VLOOKUP(D390,'DIV CHANGE'!A:D,3,FALSE)="", E390, VLOOKUP(D390,'DIV CHANGE'!A:D,3,FALSE)), E390)</f>
        <v>1</v>
      </c>
      <c r="ET390" s="21" t="str">
        <f t="shared" si="47"/>
        <v>SAME</v>
      </c>
      <c r="EU390" s="29">
        <v>45132</v>
      </c>
    </row>
    <row r="391" spans="1:151" ht="12.75">
      <c r="A391" s="29">
        <v>45279</v>
      </c>
      <c r="C391" s="35">
        <v>902</v>
      </c>
      <c r="D391" s="21" t="s">
        <v>787</v>
      </c>
      <c r="E391" s="21">
        <v>1</v>
      </c>
      <c r="F391" s="21" t="s">
        <v>100</v>
      </c>
      <c r="G391" s="21" t="s">
        <v>782</v>
      </c>
      <c r="H391" s="55">
        <v>99133.38</v>
      </c>
      <c r="I391" s="22">
        <v>7</v>
      </c>
      <c r="J391" s="25">
        <v>0</v>
      </c>
      <c r="K391" s="25">
        <v>0</v>
      </c>
      <c r="L391" s="25">
        <f t="shared" si="40"/>
        <v>14161.911428571429</v>
      </c>
      <c r="M391" s="37">
        <f t="shared" si="41"/>
        <v>1180.1592857142857</v>
      </c>
      <c r="N391" s="36">
        <v>0</v>
      </c>
      <c r="O391" s="26">
        <v>0</v>
      </c>
      <c r="P391" s="26">
        <v>0</v>
      </c>
      <c r="Q391" s="27">
        <v>0</v>
      </c>
      <c r="R391" s="36">
        <v>0</v>
      </c>
      <c r="S391" s="26">
        <v>0</v>
      </c>
      <c r="T391" s="26">
        <v>0</v>
      </c>
      <c r="U391" s="27">
        <v>0</v>
      </c>
      <c r="V391" s="36">
        <v>0</v>
      </c>
      <c r="W391" s="26">
        <v>0</v>
      </c>
      <c r="X391" s="26">
        <v>0</v>
      </c>
      <c r="Y391" s="27">
        <v>0</v>
      </c>
      <c r="Z391" s="36">
        <v>0</v>
      </c>
      <c r="AA391" s="26">
        <v>0</v>
      </c>
      <c r="AB391" s="26">
        <v>0</v>
      </c>
      <c r="AC391" s="27">
        <v>0</v>
      </c>
      <c r="AD391" s="36">
        <v>0</v>
      </c>
      <c r="AE391" s="26">
        <v>0</v>
      </c>
      <c r="AF391" s="26">
        <v>0</v>
      </c>
      <c r="AG391" s="27">
        <v>0</v>
      </c>
      <c r="AH391" s="36">
        <v>0</v>
      </c>
      <c r="AI391" s="26">
        <v>0</v>
      </c>
      <c r="AJ391" s="26">
        <v>0</v>
      </c>
      <c r="AK391" s="27">
        <v>0</v>
      </c>
      <c r="AL391" s="36">
        <v>0</v>
      </c>
      <c r="AM391" s="26">
        <v>0</v>
      </c>
      <c r="AN391" s="26">
        <v>0</v>
      </c>
      <c r="AO391" s="27">
        <v>0</v>
      </c>
      <c r="AP391" s="36">
        <v>0</v>
      </c>
      <c r="AQ391" s="26">
        <v>0</v>
      </c>
      <c r="AR391" s="26">
        <v>0</v>
      </c>
      <c r="AS391" s="27">
        <v>0</v>
      </c>
      <c r="AT391" s="36">
        <v>0</v>
      </c>
      <c r="AU391" s="26">
        <v>0</v>
      </c>
      <c r="AV391" s="26">
        <v>0</v>
      </c>
      <c r="AW391" s="27">
        <v>0</v>
      </c>
      <c r="AX391" s="36">
        <v>0</v>
      </c>
      <c r="AY391" s="26">
        <v>0</v>
      </c>
      <c r="AZ391" s="26">
        <v>0</v>
      </c>
      <c r="BA391" s="27">
        <v>0</v>
      </c>
      <c r="BB391" s="36">
        <v>0</v>
      </c>
      <c r="BC391" s="26">
        <v>0</v>
      </c>
      <c r="BD391" s="26">
        <v>0</v>
      </c>
      <c r="BE391" s="27">
        <v>0</v>
      </c>
      <c r="BF391" s="36">
        <v>0</v>
      </c>
      <c r="BG391" s="26">
        <v>0</v>
      </c>
      <c r="BH391" s="26">
        <v>0</v>
      </c>
      <c r="BI391" s="27">
        <v>0</v>
      </c>
      <c r="BJ391" s="36">
        <v>0</v>
      </c>
      <c r="BK391" s="26">
        <v>0</v>
      </c>
      <c r="BL391" s="26">
        <v>0</v>
      </c>
      <c r="BM391" s="27">
        <v>0</v>
      </c>
      <c r="BN391" s="36">
        <v>0</v>
      </c>
      <c r="BO391" s="26">
        <v>0</v>
      </c>
      <c r="BP391" s="26">
        <v>0</v>
      </c>
      <c r="BQ391" s="27">
        <v>0</v>
      </c>
      <c r="BR391" s="36">
        <v>0</v>
      </c>
      <c r="BS391" s="26">
        <v>0</v>
      </c>
      <c r="BT391" s="26">
        <v>0</v>
      </c>
      <c r="BU391" s="27">
        <v>0</v>
      </c>
      <c r="BV391" s="36">
        <v>0</v>
      </c>
      <c r="BW391" s="26">
        <v>0</v>
      </c>
      <c r="BX391" s="26">
        <v>0</v>
      </c>
      <c r="BY391" s="27">
        <v>0</v>
      </c>
      <c r="BZ391" s="36">
        <v>0</v>
      </c>
      <c r="CA391" s="26">
        <v>0</v>
      </c>
      <c r="CB391" s="26">
        <v>0</v>
      </c>
      <c r="CC391" s="27">
        <v>0</v>
      </c>
      <c r="CD391" s="36">
        <v>0</v>
      </c>
      <c r="CE391" s="26">
        <v>0</v>
      </c>
      <c r="CF391" s="26">
        <v>0</v>
      </c>
      <c r="CG391" s="27">
        <v>0</v>
      </c>
      <c r="CH391" s="36">
        <v>0</v>
      </c>
      <c r="CI391" s="26">
        <v>0</v>
      </c>
      <c r="CJ391" s="26">
        <v>0</v>
      </c>
      <c r="CK391" s="27">
        <v>0</v>
      </c>
      <c r="CL391" s="36">
        <v>0</v>
      </c>
      <c r="CM391" s="26">
        <v>0</v>
      </c>
      <c r="CN391" s="26">
        <v>0</v>
      </c>
      <c r="CO391" s="27">
        <v>0</v>
      </c>
      <c r="CP391" s="36">
        <v>0</v>
      </c>
      <c r="CQ391" s="26">
        <v>0</v>
      </c>
      <c r="CR391" s="26">
        <v>0</v>
      </c>
      <c r="CS391" s="27">
        <v>0</v>
      </c>
      <c r="CT391" s="36">
        <v>0</v>
      </c>
      <c r="CU391" s="26">
        <v>0</v>
      </c>
      <c r="CV391" s="26">
        <v>0</v>
      </c>
      <c r="CW391" s="27">
        <v>0</v>
      </c>
      <c r="CX391" s="36">
        <v>0</v>
      </c>
      <c r="CY391" s="26">
        <v>0</v>
      </c>
      <c r="CZ391" s="26">
        <v>0</v>
      </c>
      <c r="DA391" s="27">
        <v>0</v>
      </c>
      <c r="DB391" s="36">
        <v>0</v>
      </c>
      <c r="DC391" s="26">
        <v>0</v>
      </c>
      <c r="DD391" s="26">
        <v>0</v>
      </c>
      <c r="DE391" s="27">
        <v>0</v>
      </c>
      <c r="DF391" s="36">
        <v>0</v>
      </c>
      <c r="DG391" s="26">
        <v>0</v>
      </c>
      <c r="DH391" s="26">
        <v>0</v>
      </c>
      <c r="DI391" s="27">
        <v>0</v>
      </c>
      <c r="DJ391" s="36">
        <v>0</v>
      </c>
      <c r="DK391" s="26">
        <v>0</v>
      </c>
      <c r="DL391" s="26">
        <v>0</v>
      </c>
      <c r="DM391" s="27">
        <v>0</v>
      </c>
      <c r="DN391" s="36">
        <v>0</v>
      </c>
      <c r="DO391" s="26">
        <v>0</v>
      </c>
      <c r="DP391" s="26">
        <v>0</v>
      </c>
      <c r="DQ391" s="27">
        <v>0</v>
      </c>
      <c r="DR391" s="36">
        <v>0</v>
      </c>
      <c r="DS391" s="26">
        <v>0</v>
      </c>
      <c r="DT391" s="26">
        <v>0</v>
      </c>
      <c r="DU391" s="27">
        <v>0</v>
      </c>
      <c r="DV391" s="36">
        <v>0</v>
      </c>
      <c r="DW391" s="26">
        <v>0</v>
      </c>
      <c r="DX391" s="26">
        <v>0</v>
      </c>
      <c r="DY391" s="27">
        <v>0</v>
      </c>
      <c r="DZ391" s="36">
        <v>0</v>
      </c>
      <c r="EA391" s="26">
        <v>0</v>
      </c>
      <c r="EB391" s="26">
        <v>0</v>
      </c>
      <c r="EC391" s="27">
        <v>0</v>
      </c>
      <c r="ED391" s="36">
        <v>0</v>
      </c>
      <c r="EE391" s="26">
        <v>0</v>
      </c>
      <c r="EF391" s="26">
        <v>0</v>
      </c>
      <c r="EG391" s="27">
        <v>99133.38</v>
      </c>
      <c r="EH391" s="36">
        <v>12</v>
      </c>
      <c r="EI391" s="26">
        <v>14161.911428571428</v>
      </c>
      <c r="EJ391" s="26">
        <v>14161.911428571428</v>
      </c>
      <c r="EK391" s="27">
        <v>84971.47</v>
      </c>
      <c r="EL391" s="36" cm="1">
        <f t="array" ref="EL391">+_xlfn.IFS(YEAR($A391)&gt;YEAR(EL$6),0,YEAR(EL$6)=YEAR($A391),13-MONTH($A391),AND(EK391&lt;$L391,YEAR(EL$6)=YEAR($B391)),IF(MONTH($B391)&lt;EK391/$M391,MONTH($B391),EK391/$M391),EK391&lt;$L391,EK391/$M391,YEAR(EL$6)=YEAR($B391),MONTH($B391),AND(YEAR(EL$6)&gt;YEAR($B391),NOT(ISBLANK($B391))),0,YEAR(EL$6)&gt;YEAR($A391),12,EL$6&lt;$A391,0,YEAR(EH$6)=YEAR($B391),0)</f>
        <v>12</v>
      </c>
      <c r="EM391" s="26">
        <f t="shared" si="42"/>
        <v>14161.911428571428</v>
      </c>
      <c r="EN391" s="26">
        <f t="shared" si="43"/>
        <v>28323.822857142855</v>
      </c>
      <c r="EO391" s="27">
        <f t="shared" si="44"/>
        <v>70809.56</v>
      </c>
      <c r="EP391" s="28">
        <f t="shared" si="45"/>
        <v>60.000002420980699</v>
      </c>
      <c r="EQ391" s="34">
        <f t="shared" si="46"/>
        <v>3540.4778571428569</v>
      </c>
      <c r="ES391" s="21">
        <f>IFERROR(IF(VLOOKUP(D391,'DIV CHANGE'!A:D,3,FALSE)="", E391, VLOOKUP(D391,'DIV CHANGE'!A:D,3,FALSE)), E391)</f>
        <v>1</v>
      </c>
      <c r="ET391" s="21" t="str">
        <f t="shared" si="47"/>
        <v>SAME</v>
      </c>
      <c r="EU391" s="29">
        <v>45279</v>
      </c>
    </row>
    <row r="392" spans="1:151" ht="12.75">
      <c r="A392" s="29">
        <v>45541</v>
      </c>
      <c r="C392" s="77"/>
      <c r="D392" s="21" t="s">
        <v>788</v>
      </c>
      <c r="E392" s="21">
        <v>1</v>
      </c>
      <c r="F392" s="21" t="s">
        <v>100</v>
      </c>
      <c r="G392" s="21" t="s">
        <v>789</v>
      </c>
      <c r="H392" s="55">
        <v>83757.13</v>
      </c>
      <c r="I392" s="22">
        <v>5</v>
      </c>
      <c r="J392" s="56">
        <v>0</v>
      </c>
      <c r="K392" s="56">
        <v>0</v>
      </c>
      <c r="L392" s="25">
        <f t="shared" ref="L392:L455" si="48">IFERROR(($H392-$J392-$K392)/$I392,0)</f>
        <v>16751.425999999999</v>
      </c>
      <c r="M392" s="37">
        <f t="shared" ref="M392:M455" si="49">IFERROR($L392/12,0)</f>
        <v>1395.9521666666667</v>
      </c>
      <c r="N392" s="36"/>
      <c r="O392" s="26"/>
      <c r="P392" s="26"/>
      <c r="Q392" s="27"/>
      <c r="R392" s="36"/>
      <c r="S392" s="26"/>
      <c r="T392" s="26"/>
      <c r="U392" s="27"/>
      <c r="V392" s="36"/>
      <c r="W392" s="26"/>
      <c r="X392" s="26"/>
      <c r="Y392" s="27"/>
      <c r="Z392" s="36"/>
      <c r="AA392" s="26"/>
      <c r="AB392" s="26"/>
      <c r="AC392" s="27"/>
      <c r="AD392" s="36"/>
      <c r="AE392" s="26"/>
      <c r="AF392" s="26"/>
      <c r="AG392" s="27"/>
      <c r="AH392" s="36"/>
      <c r="AI392" s="26"/>
      <c r="AJ392" s="26"/>
      <c r="AK392" s="27"/>
      <c r="AL392" s="36"/>
      <c r="AM392" s="26"/>
      <c r="AN392" s="26"/>
      <c r="AO392" s="27"/>
      <c r="AP392" s="36"/>
      <c r="AQ392" s="26"/>
      <c r="AR392" s="26"/>
      <c r="AS392" s="27"/>
      <c r="AT392" s="36"/>
      <c r="AU392" s="26"/>
      <c r="AV392" s="26"/>
      <c r="AW392" s="27"/>
      <c r="AX392" s="36"/>
      <c r="AY392" s="26"/>
      <c r="AZ392" s="26"/>
      <c r="BA392" s="27"/>
      <c r="BB392" s="36"/>
      <c r="BC392" s="26"/>
      <c r="BD392" s="26"/>
      <c r="BE392" s="27"/>
      <c r="BF392" s="36"/>
      <c r="BG392" s="26"/>
      <c r="BH392" s="26"/>
      <c r="BI392" s="27"/>
      <c r="BJ392" s="36"/>
      <c r="BK392" s="26"/>
      <c r="BL392" s="26"/>
      <c r="BM392" s="27"/>
      <c r="BN392" s="36"/>
      <c r="BO392" s="26"/>
      <c r="BP392" s="26"/>
      <c r="BQ392" s="27"/>
      <c r="BR392" s="36"/>
      <c r="BS392" s="26"/>
      <c r="BT392" s="26"/>
      <c r="BU392" s="27"/>
      <c r="BV392" s="36"/>
      <c r="BW392" s="26"/>
      <c r="BX392" s="26"/>
      <c r="BY392" s="27"/>
      <c r="BZ392" s="36"/>
      <c r="CA392" s="26"/>
      <c r="CB392" s="26"/>
      <c r="CC392" s="27"/>
      <c r="CD392" s="36"/>
      <c r="CE392" s="26"/>
      <c r="CF392" s="26"/>
      <c r="CG392" s="27"/>
      <c r="CH392" s="36"/>
      <c r="CI392" s="26"/>
      <c r="CJ392" s="26"/>
      <c r="CK392" s="27"/>
      <c r="CL392" s="36"/>
      <c r="CM392" s="26"/>
      <c r="CN392" s="26"/>
      <c r="CO392" s="27"/>
      <c r="CP392" s="36"/>
      <c r="CQ392" s="26"/>
      <c r="CR392" s="26"/>
      <c r="CS392" s="27"/>
      <c r="CT392" s="36"/>
      <c r="CU392" s="26"/>
      <c r="CV392" s="26"/>
      <c r="CW392" s="27"/>
      <c r="CX392" s="36"/>
      <c r="CY392" s="26"/>
      <c r="CZ392" s="26"/>
      <c r="DA392" s="27"/>
      <c r="DB392" s="36"/>
      <c r="DC392" s="26"/>
      <c r="DD392" s="26"/>
      <c r="DE392" s="27"/>
      <c r="DF392" s="36"/>
      <c r="DG392" s="26"/>
      <c r="DH392" s="26"/>
      <c r="DI392" s="27"/>
      <c r="DJ392" s="36"/>
      <c r="DK392" s="26"/>
      <c r="DL392" s="26"/>
      <c r="DM392" s="27"/>
      <c r="DN392" s="36"/>
      <c r="DO392" s="26"/>
      <c r="DP392" s="26"/>
      <c r="DQ392" s="27"/>
      <c r="DR392" s="36"/>
      <c r="DS392" s="26"/>
      <c r="DT392" s="26"/>
      <c r="DU392" s="27"/>
      <c r="DV392" s="36"/>
      <c r="DW392" s="26"/>
      <c r="DX392" s="26"/>
      <c r="DY392" s="27"/>
      <c r="DZ392" s="36"/>
      <c r="EA392" s="26"/>
      <c r="EB392" s="26"/>
      <c r="EC392" s="27"/>
      <c r="ED392" s="36">
        <v>0</v>
      </c>
      <c r="EE392" s="26">
        <v>0</v>
      </c>
      <c r="EF392" s="26">
        <v>0</v>
      </c>
      <c r="EG392" s="27">
        <v>0</v>
      </c>
      <c r="EH392" s="36">
        <v>4</v>
      </c>
      <c r="EI392" s="26">
        <v>5583.8086666666668</v>
      </c>
      <c r="EJ392" s="26">
        <v>5583.8086666666668</v>
      </c>
      <c r="EK392" s="27">
        <v>78173.320000000007</v>
      </c>
      <c r="EL392" s="36" cm="1">
        <f t="array" ref="EL392">+_xlfn.IFS(YEAR($A392)&gt;YEAR(EL$6),0,YEAR(EL$6)=YEAR($A392),13-MONTH($A392),AND(EK392&lt;$L392,YEAR(EL$6)=YEAR($B392)),IF(MONTH($B392)&lt;EK392/$M392,MONTH($B392),EK392/$M392),EK392&lt;$L392,EK392/$M392,YEAR(EL$6)=YEAR($B392),MONTH($B392),AND(YEAR(EL$6)&gt;YEAR($B392),NOT(ISBLANK($B392))),0,YEAR(EL$6)&gt;YEAR($A392),12,EL$6&lt;$A392,0,YEAR(EH$6)=YEAR($B392),0)</f>
        <v>12</v>
      </c>
      <c r="EM392" s="26">
        <f t="shared" ref="EM392:EM455" si="50">EL392*$M392</f>
        <v>16751.425999999999</v>
      </c>
      <c r="EN392" s="26">
        <f t="shared" ref="EN392:EN455" si="51">EM392+EJ392</f>
        <v>22335.234666666667</v>
      </c>
      <c r="EO392" s="27">
        <f t="shared" ref="EO392:EO455" si="52">ROUND(IF(YEAR(EL$6)&lt;YEAR($A392),0,($H392-$J392)-EN392),2)</f>
        <v>61421.9</v>
      </c>
      <c r="EP392" s="28">
        <f t="shared" ref="EP392:EP455" si="53">IFERROR(SUM(EO392/$M392),0)</f>
        <v>44.00000334299898</v>
      </c>
      <c r="EQ392" s="34">
        <f t="shared" ref="EQ392:EQ455" si="54">+IFERROR(IF(YEAR($D$4)=YEAR($A392),IF(MONTH($D$4)&gt;=MONTH($A392),IF(MONTH($D$4)-MONTH($A392)=0,1,MONTH($D$4)-MONTH($A392)+1)*$M392,0),IF(MONTH($D$4)&gt;EL392,EL392*$M392,MONTH($D$4)*$M392)),0)</f>
        <v>4187.8564999999999</v>
      </c>
      <c r="ES392" s="21">
        <f>IFERROR(IF(VLOOKUP(D392,'DIV CHANGE'!A:D,3,FALSE)="", E392, VLOOKUP(D392,'DIV CHANGE'!A:D,3,FALSE)), E392)</f>
        <v>1</v>
      </c>
      <c r="ET392" s="21" t="str">
        <f t="shared" ref="ET392:ET455" si="55">IF(E392=ES392, "SAME", "CHANGE")</f>
        <v>SAME</v>
      </c>
      <c r="EU392" s="29">
        <v>45541</v>
      </c>
    </row>
    <row r="393" spans="1:151" ht="12.75">
      <c r="A393" s="29">
        <v>44827</v>
      </c>
      <c r="B393" s="24"/>
      <c r="C393" s="35">
        <v>750</v>
      </c>
      <c r="D393" s="21" t="s">
        <v>790</v>
      </c>
      <c r="E393" s="21">
        <v>1</v>
      </c>
      <c r="F393" s="21" t="s">
        <v>100</v>
      </c>
      <c r="G393" s="21" t="s">
        <v>791</v>
      </c>
      <c r="H393" s="55">
        <v>101650</v>
      </c>
      <c r="I393" s="22">
        <v>10</v>
      </c>
      <c r="J393" s="25">
        <v>20000</v>
      </c>
      <c r="K393" s="25">
        <v>0</v>
      </c>
      <c r="L393" s="25">
        <f t="shared" si="48"/>
        <v>8165</v>
      </c>
      <c r="M393" s="37">
        <f t="shared" si="49"/>
        <v>680.41666666666663</v>
      </c>
      <c r="N393" s="36">
        <v>0</v>
      </c>
      <c r="O393" s="26">
        <v>0</v>
      </c>
      <c r="P393" s="26">
        <v>0</v>
      </c>
      <c r="Q393" s="27">
        <v>0</v>
      </c>
      <c r="R393" s="36">
        <v>0</v>
      </c>
      <c r="S393" s="26">
        <v>0</v>
      </c>
      <c r="T393" s="26">
        <v>0</v>
      </c>
      <c r="U393" s="27">
        <v>0</v>
      </c>
      <c r="V393" s="36">
        <v>0</v>
      </c>
      <c r="W393" s="26">
        <v>0</v>
      </c>
      <c r="X393" s="26">
        <v>0</v>
      </c>
      <c r="Y393" s="27">
        <v>0</v>
      </c>
      <c r="Z393" s="36">
        <v>0</v>
      </c>
      <c r="AA393" s="26">
        <v>0</v>
      </c>
      <c r="AB393" s="26">
        <v>0</v>
      </c>
      <c r="AC393" s="27">
        <v>0</v>
      </c>
      <c r="AD393" s="36">
        <v>0</v>
      </c>
      <c r="AE393" s="26">
        <v>0</v>
      </c>
      <c r="AF393" s="26">
        <v>0</v>
      </c>
      <c r="AG393" s="27">
        <v>0</v>
      </c>
      <c r="AH393" s="36">
        <v>0</v>
      </c>
      <c r="AI393" s="26">
        <v>0</v>
      </c>
      <c r="AJ393" s="26">
        <v>0</v>
      </c>
      <c r="AK393" s="27">
        <v>0</v>
      </c>
      <c r="AL393" s="36">
        <v>0</v>
      </c>
      <c r="AM393" s="26">
        <v>0</v>
      </c>
      <c r="AN393" s="26">
        <v>0</v>
      </c>
      <c r="AO393" s="27">
        <v>0</v>
      </c>
      <c r="AP393" s="36">
        <v>0</v>
      </c>
      <c r="AQ393" s="26">
        <v>0</v>
      </c>
      <c r="AR393" s="26">
        <v>0</v>
      </c>
      <c r="AS393" s="27">
        <v>0</v>
      </c>
      <c r="AT393" s="36">
        <v>0</v>
      </c>
      <c r="AU393" s="26">
        <v>0</v>
      </c>
      <c r="AV393" s="26">
        <v>0</v>
      </c>
      <c r="AW393" s="27">
        <v>0</v>
      </c>
      <c r="AX393" s="36">
        <v>0</v>
      </c>
      <c r="AY393" s="26">
        <v>0</v>
      </c>
      <c r="AZ393" s="26">
        <v>0</v>
      </c>
      <c r="BA393" s="27">
        <v>0</v>
      </c>
      <c r="BB393" s="36">
        <v>0</v>
      </c>
      <c r="BC393" s="26">
        <v>0</v>
      </c>
      <c r="BD393" s="26">
        <v>0</v>
      </c>
      <c r="BE393" s="27">
        <v>0</v>
      </c>
      <c r="BF393" s="36">
        <v>0</v>
      </c>
      <c r="BG393" s="26">
        <v>0</v>
      </c>
      <c r="BH393" s="26">
        <v>0</v>
      </c>
      <c r="BI393" s="27">
        <v>0</v>
      </c>
      <c r="BJ393" s="36">
        <v>0</v>
      </c>
      <c r="BK393" s="26">
        <v>0</v>
      </c>
      <c r="BL393" s="26">
        <v>0</v>
      </c>
      <c r="BM393" s="27">
        <v>0</v>
      </c>
      <c r="BN393" s="36">
        <v>0</v>
      </c>
      <c r="BO393" s="26">
        <v>0</v>
      </c>
      <c r="BP393" s="26">
        <v>0</v>
      </c>
      <c r="BQ393" s="27">
        <v>0</v>
      </c>
      <c r="BR393" s="36">
        <v>0</v>
      </c>
      <c r="BS393" s="26">
        <v>0</v>
      </c>
      <c r="BT393" s="26">
        <v>0</v>
      </c>
      <c r="BU393" s="27">
        <v>0</v>
      </c>
      <c r="BV393" s="36">
        <v>0</v>
      </c>
      <c r="BW393" s="26">
        <v>0</v>
      </c>
      <c r="BX393" s="26">
        <v>0</v>
      </c>
      <c r="BY393" s="27">
        <v>0</v>
      </c>
      <c r="BZ393" s="36">
        <v>0</v>
      </c>
      <c r="CA393" s="26">
        <v>0</v>
      </c>
      <c r="CB393" s="26">
        <v>0</v>
      </c>
      <c r="CC393" s="27">
        <v>0</v>
      </c>
      <c r="CD393" s="36">
        <v>0</v>
      </c>
      <c r="CE393" s="26">
        <v>0</v>
      </c>
      <c r="CF393" s="26">
        <v>0</v>
      </c>
      <c r="CG393" s="27">
        <v>0</v>
      </c>
      <c r="CH393" s="36">
        <v>0</v>
      </c>
      <c r="CI393" s="26">
        <v>0</v>
      </c>
      <c r="CJ393" s="26">
        <v>0</v>
      </c>
      <c r="CK393" s="27">
        <v>0</v>
      </c>
      <c r="CL393" s="36">
        <v>0</v>
      </c>
      <c r="CM393" s="26">
        <v>0</v>
      </c>
      <c r="CN393" s="26">
        <v>0</v>
      </c>
      <c r="CO393" s="27">
        <v>0</v>
      </c>
      <c r="CP393" s="36">
        <v>0</v>
      </c>
      <c r="CQ393" s="26">
        <v>0</v>
      </c>
      <c r="CR393" s="26">
        <v>0</v>
      </c>
      <c r="CS393" s="27">
        <v>0</v>
      </c>
      <c r="CT393" s="36">
        <v>0</v>
      </c>
      <c r="CU393" s="26">
        <v>0</v>
      </c>
      <c r="CV393" s="26">
        <v>0</v>
      </c>
      <c r="CW393" s="27">
        <v>0</v>
      </c>
      <c r="CX393" s="36">
        <v>0</v>
      </c>
      <c r="CY393" s="26">
        <v>0</v>
      </c>
      <c r="CZ393" s="26">
        <v>0</v>
      </c>
      <c r="DA393" s="27">
        <v>0</v>
      </c>
      <c r="DB393" s="36">
        <v>0</v>
      </c>
      <c r="DC393" s="26">
        <v>0</v>
      </c>
      <c r="DD393" s="26">
        <v>0</v>
      </c>
      <c r="DE393" s="27">
        <v>0</v>
      </c>
      <c r="DF393" s="36">
        <v>0</v>
      </c>
      <c r="DG393" s="26">
        <v>0</v>
      </c>
      <c r="DH393" s="26">
        <v>0</v>
      </c>
      <c r="DI393" s="27">
        <v>0</v>
      </c>
      <c r="DJ393" s="36">
        <v>0</v>
      </c>
      <c r="DK393" s="26">
        <v>0</v>
      </c>
      <c r="DL393" s="26">
        <v>0</v>
      </c>
      <c r="DM393" s="27">
        <v>0</v>
      </c>
      <c r="DN393" s="36">
        <v>0</v>
      </c>
      <c r="DO393" s="26">
        <v>0</v>
      </c>
      <c r="DP393" s="26">
        <v>0</v>
      </c>
      <c r="DQ393" s="27">
        <v>0</v>
      </c>
      <c r="DR393" s="36">
        <v>0</v>
      </c>
      <c r="DS393" s="26">
        <v>0</v>
      </c>
      <c r="DT393" s="26">
        <v>0</v>
      </c>
      <c r="DU393" s="27">
        <v>0</v>
      </c>
      <c r="DV393" s="36">
        <v>0</v>
      </c>
      <c r="DW393" s="26">
        <v>0</v>
      </c>
      <c r="DX393" s="26">
        <v>0</v>
      </c>
      <c r="DY393" s="27">
        <v>0</v>
      </c>
      <c r="DZ393" s="36">
        <v>4</v>
      </c>
      <c r="EA393" s="26">
        <v>2721.6666666666665</v>
      </c>
      <c r="EB393" s="26">
        <v>2721.6666666666665</v>
      </c>
      <c r="EC393" s="27">
        <v>78928.333333333328</v>
      </c>
      <c r="ED393" s="36">
        <v>12</v>
      </c>
      <c r="EE393" s="26">
        <v>8165</v>
      </c>
      <c r="EF393" s="26">
        <v>10206.25</v>
      </c>
      <c r="EG393" s="27">
        <v>71443.75</v>
      </c>
      <c r="EH393" s="36">
        <v>12</v>
      </c>
      <c r="EI393" s="26">
        <v>8165</v>
      </c>
      <c r="EJ393" s="26">
        <v>18371.25</v>
      </c>
      <c r="EK393" s="27">
        <v>63278.75</v>
      </c>
      <c r="EL393" s="36" cm="1">
        <f t="array" ref="EL393">+_xlfn.IFS(YEAR($A393)&gt;YEAR(EL$6),0,YEAR(EL$6)=YEAR($A393),13-MONTH($A393),AND(EK393&lt;$L393,YEAR(EL$6)=YEAR($B393)),IF(MONTH($B393)&lt;EK393/$M393,MONTH($B393),EK393/$M393),EK393&lt;$L393,EK393/$M393,YEAR(EL$6)=YEAR($B393),MONTH($B393),AND(YEAR(EL$6)&gt;YEAR($B393),NOT(ISBLANK($B393))),0,YEAR(EL$6)&gt;YEAR($A393),12,EL$6&lt;$A393,0,YEAR(EH$6)=YEAR($B393),0)</f>
        <v>12</v>
      </c>
      <c r="EM393" s="26">
        <f t="shared" si="50"/>
        <v>8165</v>
      </c>
      <c r="EN393" s="26">
        <f t="shared" si="51"/>
        <v>26536.25</v>
      </c>
      <c r="EO393" s="27">
        <f t="shared" si="52"/>
        <v>55113.75</v>
      </c>
      <c r="EP393" s="28">
        <f t="shared" si="53"/>
        <v>81</v>
      </c>
      <c r="EQ393" s="34">
        <f t="shared" si="54"/>
        <v>2041.25</v>
      </c>
      <c r="ES393" s="21">
        <f>IFERROR(IF(VLOOKUP(D393,'DIV CHANGE'!A:D,3,FALSE)="", E393, VLOOKUP(D393,'DIV CHANGE'!A:D,3,FALSE)), E393)</f>
        <v>1</v>
      </c>
      <c r="ET393" s="21" t="str">
        <f t="shared" si="55"/>
        <v>SAME</v>
      </c>
      <c r="EU393" s="29">
        <v>44827</v>
      </c>
    </row>
    <row r="394" spans="1:151" ht="12.75">
      <c r="A394" s="29">
        <v>38778</v>
      </c>
      <c r="B394" s="24"/>
      <c r="C394" s="35">
        <v>49</v>
      </c>
      <c r="D394" s="21" t="s">
        <v>792</v>
      </c>
      <c r="E394" s="21">
        <v>1</v>
      </c>
      <c r="F394" s="21" t="s">
        <v>100</v>
      </c>
      <c r="G394" s="21" t="s">
        <v>793</v>
      </c>
      <c r="H394" s="55">
        <v>107886.8</v>
      </c>
      <c r="I394" s="22">
        <v>10</v>
      </c>
      <c r="J394" s="25">
        <v>20000</v>
      </c>
      <c r="K394" s="25">
        <v>0</v>
      </c>
      <c r="L394" s="25">
        <f t="shared" si="48"/>
        <v>8788.68</v>
      </c>
      <c r="M394" s="37">
        <f t="shared" si="49"/>
        <v>732.39</v>
      </c>
      <c r="N394" s="36">
        <v>0</v>
      </c>
      <c r="O394" s="26">
        <v>0</v>
      </c>
      <c r="P394" s="26">
        <v>0</v>
      </c>
      <c r="Q394" s="27">
        <v>0</v>
      </c>
      <c r="R394" s="36">
        <v>0</v>
      </c>
      <c r="S394" s="26">
        <v>0</v>
      </c>
      <c r="T394" s="26">
        <v>0</v>
      </c>
      <c r="U394" s="27">
        <v>0</v>
      </c>
      <c r="V394" s="36">
        <v>0</v>
      </c>
      <c r="W394" s="26">
        <v>0</v>
      </c>
      <c r="X394" s="26">
        <v>0</v>
      </c>
      <c r="Y394" s="27">
        <v>0</v>
      </c>
      <c r="Z394" s="36">
        <v>0</v>
      </c>
      <c r="AA394" s="26">
        <v>0</v>
      </c>
      <c r="AB394" s="26">
        <v>0</v>
      </c>
      <c r="AC394" s="27">
        <v>0</v>
      </c>
      <c r="AD394" s="36">
        <v>0</v>
      </c>
      <c r="AE394" s="26">
        <v>0</v>
      </c>
      <c r="AF394" s="26">
        <v>0</v>
      </c>
      <c r="AG394" s="27">
        <v>0</v>
      </c>
      <c r="AH394" s="36">
        <v>0</v>
      </c>
      <c r="AI394" s="26">
        <v>0</v>
      </c>
      <c r="AJ394" s="26">
        <v>0</v>
      </c>
      <c r="AK394" s="27">
        <v>0</v>
      </c>
      <c r="AL394" s="36">
        <v>0</v>
      </c>
      <c r="AM394" s="26">
        <v>0</v>
      </c>
      <c r="AN394" s="26">
        <v>0</v>
      </c>
      <c r="AO394" s="27">
        <v>0</v>
      </c>
      <c r="AP394" s="36">
        <v>0</v>
      </c>
      <c r="AQ394" s="26">
        <v>0</v>
      </c>
      <c r="AR394" s="26">
        <v>0</v>
      </c>
      <c r="AS394" s="27">
        <v>0</v>
      </c>
      <c r="AT394" s="36">
        <v>0</v>
      </c>
      <c r="AU394" s="26">
        <v>0</v>
      </c>
      <c r="AV394" s="26">
        <v>0</v>
      </c>
      <c r="AW394" s="27">
        <v>0</v>
      </c>
      <c r="AX394" s="36">
        <v>0</v>
      </c>
      <c r="AY394" s="26">
        <v>0</v>
      </c>
      <c r="AZ394" s="26">
        <v>0</v>
      </c>
      <c r="BA394" s="27">
        <v>0</v>
      </c>
      <c r="BB394" s="36">
        <v>0</v>
      </c>
      <c r="BC394" s="26">
        <v>0</v>
      </c>
      <c r="BD394" s="26">
        <v>0</v>
      </c>
      <c r="BE394" s="27">
        <v>0</v>
      </c>
      <c r="BF394" s="36">
        <v>0</v>
      </c>
      <c r="BG394" s="26">
        <v>0</v>
      </c>
      <c r="BH394" s="26">
        <v>0</v>
      </c>
      <c r="BI394" s="27">
        <v>0</v>
      </c>
      <c r="BJ394" s="36">
        <v>0</v>
      </c>
      <c r="BK394" s="26">
        <v>0</v>
      </c>
      <c r="BL394" s="26">
        <v>0</v>
      </c>
      <c r="BM394" s="27">
        <v>0</v>
      </c>
      <c r="BN394" s="36">
        <v>10</v>
      </c>
      <c r="BO394" s="26">
        <v>6490.5666666666675</v>
      </c>
      <c r="BP394" s="26">
        <v>6490.5666666666675</v>
      </c>
      <c r="BQ394" s="27">
        <v>71396.233333333337</v>
      </c>
      <c r="BR394" s="36">
        <v>12</v>
      </c>
      <c r="BS394" s="26">
        <v>7788.68</v>
      </c>
      <c r="BT394" s="26">
        <v>14279.246666666668</v>
      </c>
      <c r="BU394" s="27">
        <v>63607.553333333337</v>
      </c>
      <c r="BV394" s="36">
        <v>12</v>
      </c>
      <c r="BW394" s="26">
        <v>7788.68</v>
      </c>
      <c r="BX394" s="26">
        <v>22067.926666666666</v>
      </c>
      <c r="BY394" s="27">
        <v>55818.873333333337</v>
      </c>
      <c r="BZ394" s="36">
        <v>12</v>
      </c>
      <c r="CA394" s="26">
        <v>7788.68</v>
      </c>
      <c r="CB394" s="26">
        <v>29856.606666666667</v>
      </c>
      <c r="CC394" s="27">
        <v>48030.193333333336</v>
      </c>
      <c r="CD394" s="36">
        <v>12</v>
      </c>
      <c r="CE394" s="26">
        <v>7788.68</v>
      </c>
      <c r="CF394" s="26">
        <v>37645.286666666667</v>
      </c>
      <c r="CG394" s="27">
        <v>40241.513333333336</v>
      </c>
      <c r="CH394" s="36">
        <v>12</v>
      </c>
      <c r="CI394" s="26">
        <v>7788.68</v>
      </c>
      <c r="CJ394" s="26">
        <v>45433.966666666667</v>
      </c>
      <c r="CK394" s="27">
        <v>32452.833333333336</v>
      </c>
      <c r="CL394" s="36">
        <v>12</v>
      </c>
      <c r="CM394" s="26">
        <v>7788.68</v>
      </c>
      <c r="CN394" s="26">
        <v>53222.646666666667</v>
      </c>
      <c r="CO394" s="27">
        <v>24664.153333333335</v>
      </c>
      <c r="CP394" s="36">
        <v>12</v>
      </c>
      <c r="CQ394" s="26">
        <v>7788.68</v>
      </c>
      <c r="CR394" s="26">
        <v>61011.326666666668</v>
      </c>
      <c r="CS394" s="27">
        <v>16875.473333333335</v>
      </c>
      <c r="CT394" s="36">
        <v>12</v>
      </c>
      <c r="CU394" s="26">
        <v>7788.68</v>
      </c>
      <c r="CV394" s="26">
        <v>68800.006666666668</v>
      </c>
      <c r="CW394" s="27">
        <v>9086.7933333333349</v>
      </c>
      <c r="CX394" s="36">
        <v>12</v>
      </c>
      <c r="CY394" s="26">
        <v>7788.68</v>
      </c>
      <c r="CZ394" s="26">
        <v>76588.686666666676</v>
      </c>
      <c r="DA394" s="27">
        <v>1298.1133333333273</v>
      </c>
      <c r="DB394" s="36">
        <v>1.9999999999999905</v>
      </c>
      <c r="DC394" s="26">
        <v>1298.1133333333273</v>
      </c>
      <c r="DD394" s="26">
        <v>77886.8</v>
      </c>
      <c r="DE394" s="27">
        <v>0</v>
      </c>
      <c r="DF394" s="36">
        <v>0</v>
      </c>
      <c r="DG394" s="26">
        <v>0</v>
      </c>
      <c r="DH394" s="26">
        <v>77886.8</v>
      </c>
      <c r="DI394" s="27">
        <v>0</v>
      </c>
      <c r="DJ394" s="36">
        <v>0</v>
      </c>
      <c r="DK394" s="26">
        <v>0</v>
      </c>
      <c r="DL394" s="26">
        <v>77886.8</v>
      </c>
      <c r="DM394" s="27">
        <v>0</v>
      </c>
      <c r="DN394" s="36">
        <v>0</v>
      </c>
      <c r="DO394" s="26">
        <v>0</v>
      </c>
      <c r="DP394" s="26">
        <v>77886.8</v>
      </c>
      <c r="DQ394" s="27">
        <v>0</v>
      </c>
      <c r="DR394" s="36">
        <v>0</v>
      </c>
      <c r="DS394" s="26">
        <v>0</v>
      </c>
      <c r="DT394" s="26">
        <v>77886.8</v>
      </c>
      <c r="DU394" s="27">
        <v>0</v>
      </c>
      <c r="DV394" s="36">
        <v>0</v>
      </c>
      <c r="DW394" s="26">
        <v>0</v>
      </c>
      <c r="DX394" s="26">
        <v>77886.8</v>
      </c>
      <c r="DY394" s="27">
        <v>0</v>
      </c>
      <c r="DZ394" s="36">
        <v>0</v>
      </c>
      <c r="EA394" s="26">
        <v>0</v>
      </c>
      <c r="EB394" s="26">
        <v>77886.8</v>
      </c>
      <c r="EC394" s="27">
        <v>0</v>
      </c>
      <c r="ED394" s="36">
        <v>0</v>
      </c>
      <c r="EE394" s="26">
        <v>0</v>
      </c>
      <c r="EF394" s="26">
        <v>77886.8</v>
      </c>
      <c r="EG394" s="27">
        <v>0</v>
      </c>
      <c r="EH394" s="36">
        <v>0</v>
      </c>
      <c r="EI394" s="26">
        <v>10000</v>
      </c>
      <c r="EJ394" s="26">
        <v>87886.8</v>
      </c>
      <c r="EK394" s="27">
        <v>0</v>
      </c>
      <c r="EL394" s="36" cm="1">
        <f t="array" ref="EL394">+_xlfn.IFS(YEAR($A394)&gt;YEAR(EL$6),0,YEAR(EL$6)=YEAR($A394),13-MONTH($A394),AND(EK394&lt;$L394,YEAR(EL$6)=YEAR($B394)),IF(MONTH($B394)&lt;EK394/$M394,MONTH($B394),EK394/$M394),EK394&lt;$L394,EK394/$M394,YEAR(EL$6)=YEAR($B394),MONTH($B394),AND(YEAR(EL$6)&gt;YEAR($B394),NOT(ISBLANK($B394))),0,YEAR(EL$6)&gt;YEAR($A394),12,EL$6&lt;$A394,0,YEAR(EH$6)=YEAR($B394),0)</f>
        <v>0</v>
      </c>
      <c r="EM394" s="26">
        <f t="shared" si="50"/>
        <v>0</v>
      </c>
      <c r="EN394" s="26">
        <f t="shared" si="51"/>
        <v>87886.8</v>
      </c>
      <c r="EO394" s="27">
        <f t="shared" si="52"/>
        <v>0</v>
      </c>
      <c r="EP394" s="28">
        <f t="shared" si="53"/>
        <v>0</v>
      </c>
      <c r="EQ394" s="34">
        <f t="shared" si="54"/>
        <v>0</v>
      </c>
      <c r="ES394" s="21">
        <f>IFERROR(IF(VLOOKUP(D394,'DIV CHANGE'!A:D,3,FALSE)="", E394, VLOOKUP(D394,'DIV CHANGE'!A:D,3,FALSE)), E394)</f>
        <v>1</v>
      </c>
      <c r="ET394" s="21" t="str">
        <f t="shared" si="55"/>
        <v>SAME</v>
      </c>
      <c r="EU394" s="24">
        <v>38778</v>
      </c>
    </row>
    <row r="395" spans="1:151" ht="12.75">
      <c r="A395" s="29">
        <v>42076</v>
      </c>
      <c r="B395" s="24"/>
      <c r="C395" s="35">
        <v>166</v>
      </c>
      <c r="D395" s="21" t="s">
        <v>794</v>
      </c>
      <c r="E395" s="21">
        <v>2</v>
      </c>
      <c r="F395" s="21" t="s">
        <v>100</v>
      </c>
      <c r="G395" s="21" t="s">
        <v>795</v>
      </c>
      <c r="H395" s="55">
        <v>181557.59</v>
      </c>
      <c r="I395" s="22">
        <v>10</v>
      </c>
      <c r="J395" s="25">
        <v>85000</v>
      </c>
      <c r="K395" s="25">
        <v>0</v>
      </c>
      <c r="L395" s="25">
        <f t="shared" si="48"/>
        <v>9655.759</v>
      </c>
      <c r="M395" s="37">
        <f t="shared" si="49"/>
        <v>804.6465833333333</v>
      </c>
      <c r="N395" s="36">
        <v>0</v>
      </c>
      <c r="O395" s="26">
        <v>0</v>
      </c>
      <c r="P395" s="26">
        <v>0</v>
      </c>
      <c r="Q395" s="27">
        <v>0</v>
      </c>
      <c r="R395" s="36">
        <v>0</v>
      </c>
      <c r="S395" s="26">
        <v>0</v>
      </c>
      <c r="T395" s="26">
        <v>0</v>
      </c>
      <c r="U395" s="27">
        <v>0</v>
      </c>
      <c r="V395" s="36">
        <v>0</v>
      </c>
      <c r="W395" s="26">
        <v>0</v>
      </c>
      <c r="X395" s="26">
        <v>0</v>
      </c>
      <c r="Y395" s="27">
        <v>0</v>
      </c>
      <c r="Z395" s="36">
        <v>0</v>
      </c>
      <c r="AA395" s="26">
        <v>0</v>
      </c>
      <c r="AB395" s="26">
        <v>0</v>
      </c>
      <c r="AC395" s="27">
        <v>0</v>
      </c>
      <c r="AD395" s="36">
        <v>0</v>
      </c>
      <c r="AE395" s="26">
        <v>0</v>
      </c>
      <c r="AF395" s="26">
        <v>0</v>
      </c>
      <c r="AG395" s="27">
        <v>0</v>
      </c>
      <c r="AH395" s="36">
        <v>0</v>
      </c>
      <c r="AI395" s="26">
        <v>0</v>
      </c>
      <c r="AJ395" s="26">
        <v>0</v>
      </c>
      <c r="AK395" s="27">
        <v>0</v>
      </c>
      <c r="AL395" s="36">
        <v>0</v>
      </c>
      <c r="AM395" s="26">
        <v>0</v>
      </c>
      <c r="AN395" s="26">
        <v>0</v>
      </c>
      <c r="AO395" s="27">
        <v>0</v>
      </c>
      <c r="AP395" s="36">
        <v>0</v>
      </c>
      <c r="AQ395" s="26">
        <v>0</v>
      </c>
      <c r="AR395" s="26">
        <v>0</v>
      </c>
      <c r="AS395" s="27">
        <v>0</v>
      </c>
      <c r="AT395" s="36">
        <v>0</v>
      </c>
      <c r="AU395" s="26">
        <v>0</v>
      </c>
      <c r="AV395" s="26">
        <v>0</v>
      </c>
      <c r="AW395" s="27">
        <v>0</v>
      </c>
      <c r="AX395" s="36">
        <v>0</v>
      </c>
      <c r="AY395" s="26">
        <v>0</v>
      </c>
      <c r="AZ395" s="26">
        <v>0</v>
      </c>
      <c r="BA395" s="27">
        <v>0</v>
      </c>
      <c r="BB395" s="36">
        <v>0</v>
      </c>
      <c r="BC395" s="26">
        <v>0</v>
      </c>
      <c r="BD395" s="26">
        <v>0</v>
      </c>
      <c r="BE395" s="27">
        <v>0</v>
      </c>
      <c r="BF395" s="36">
        <v>0</v>
      </c>
      <c r="BG395" s="26">
        <v>0</v>
      </c>
      <c r="BH395" s="26">
        <v>0</v>
      </c>
      <c r="BI395" s="27">
        <v>0</v>
      </c>
      <c r="BJ395" s="36">
        <v>0</v>
      </c>
      <c r="BK395" s="26">
        <v>0</v>
      </c>
      <c r="BL395" s="26">
        <v>0</v>
      </c>
      <c r="BM395" s="27">
        <v>0</v>
      </c>
      <c r="BN395" s="36">
        <v>0</v>
      </c>
      <c r="BO395" s="26">
        <v>0</v>
      </c>
      <c r="BP395" s="26">
        <v>0</v>
      </c>
      <c r="BQ395" s="27">
        <v>0</v>
      </c>
      <c r="BR395" s="36">
        <v>0</v>
      </c>
      <c r="BS395" s="26">
        <v>0</v>
      </c>
      <c r="BT395" s="26">
        <v>0</v>
      </c>
      <c r="BU395" s="27">
        <v>0</v>
      </c>
      <c r="BV395" s="36">
        <v>0</v>
      </c>
      <c r="BW395" s="26">
        <v>0</v>
      </c>
      <c r="BX395" s="26">
        <v>0</v>
      </c>
      <c r="BY395" s="27">
        <v>0</v>
      </c>
      <c r="BZ395" s="36">
        <v>0</v>
      </c>
      <c r="CA395" s="26">
        <v>0</v>
      </c>
      <c r="CB395" s="26">
        <v>0</v>
      </c>
      <c r="CC395" s="27">
        <v>0</v>
      </c>
      <c r="CD395" s="36">
        <v>0</v>
      </c>
      <c r="CE395" s="26">
        <v>0</v>
      </c>
      <c r="CF395" s="26">
        <v>0</v>
      </c>
      <c r="CG395" s="27">
        <v>0</v>
      </c>
      <c r="CH395" s="36">
        <v>0</v>
      </c>
      <c r="CI395" s="26">
        <v>0</v>
      </c>
      <c r="CJ395" s="26">
        <v>0</v>
      </c>
      <c r="CK395" s="27">
        <v>0</v>
      </c>
      <c r="CL395" s="36">
        <v>0</v>
      </c>
      <c r="CM395" s="26">
        <v>0</v>
      </c>
      <c r="CN395" s="26">
        <v>0</v>
      </c>
      <c r="CO395" s="27">
        <v>0</v>
      </c>
      <c r="CP395" s="36">
        <v>0</v>
      </c>
      <c r="CQ395" s="26">
        <v>0</v>
      </c>
      <c r="CR395" s="26">
        <v>0</v>
      </c>
      <c r="CS395" s="27">
        <v>0</v>
      </c>
      <c r="CT395" s="36">
        <v>0</v>
      </c>
      <c r="CU395" s="26">
        <v>0</v>
      </c>
      <c r="CV395" s="26">
        <v>0</v>
      </c>
      <c r="CW395" s="27">
        <v>0</v>
      </c>
      <c r="CX395" s="36">
        <v>10</v>
      </c>
      <c r="CY395" s="26">
        <v>8046.4658333333327</v>
      </c>
      <c r="CZ395" s="26">
        <v>8046.4658333333327</v>
      </c>
      <c r="DA395" s="27">
        <v>88511.124166666661</v>
      </c>
      <c r="DB395" s="36">
        <v>12</v>
      </c>
      <c r="DC395" s="26">
        <v>9655.759</v>
      </c>
      <c r="DD395" s="26">
        <v>17702.224833333334</v>
      </c>
      <c r="DE395" s="27">
        <v>78855.365166666656</v>
      </c>
      <c r="DF395" s="36">
        <v>12</v>
      </c>
      <c r="DG395" s="26">
        <v>9655.759</v>
      </c>
      <c r="DH395" s="26">
        <v>27357.983833333332</v>
      </c>
      <c r="DI395" s="27">
        <v>69199.606166666665</v>
      </c>
      <c r="DJ395" s="36">
        <v>12</v>
      </c>
      <c r="DK395" s="26">
        <v>9655.759</v>
      </c>
      <c r="DL395" s="26">
        <v>37013.74283333333</v>
      </c>
      <c r="DM395" s="27">
        <v>59543.847166666666</v>
      </c>
      <c r="DN395" s="36">
        <v>12</v>
      </c>
      <c r="DO395" s="26">
        <v>9655.759</v>
      </c>
      <c r="DP395" s="26">
        <v>46669.501833333328</v>
      </c>
      <c r="DQ395" s="27">
        <v>49888.088166666668</v>
      </c>
      <c r="DR395" s="36">
        <v>12</v>
      </c>
      <c r="DS395" s="26">
        <v>9655.759</v>
      </c>
      <c r="DT395" s="26">
        <v>56325.260833333326</v>
      </c>
      <c r="DU395" s="27">
        <v>40232.32916666667</v>
      </c>
      <c r="DV395" s="36">
        <v>12</v>
      </c>
      <c r="DW395" s="26">
        <v>9655.759</v>
      </c>
      <c r="DX395" s="26">
        <v>65981.019833333325</v>
      </c>
      <c r="DY395" s="27">
        <v>30576.570166666672</v>
      </c>
      <c r="DZ395" s="36">
        <v>12</v>
      </c>
      <c r="EA395" s="26">
        <v>9655.759</v>
      </c>
      <c r="EB395" s="26">
        <v>75636.77883333333</v>
      </c>
      <c r="EC395" s="27">
        <v>20920.811166666666</v>
      </c>
      <c r="ED395" s="36">
        <v>12</v>
      </c>
      <c r="EE395" s="26">
        <v>0</v>
      </c>
      <c r="EF395" s="26">
        <v>96557.59</v>
      </c>
      <c r="EG395" s="27">
        <v>0</v>
      </c>
      <c r="EH395" s="36">
        <v>0</v>
      </c>
      <c r="EI395" s="26">
        <v>0</v>
      </c>
      <c r="EJ395" s="26">
        <v>96557.59</v>
      </c>
      <c r="EK395" s="27">
        <v>0</v>
      </c>
      <c r="EL395" s="36" cm="1">
        <f t="array" ref="EL395">+_xlfn.IFS(YEAR($A395)&gt;YEAR(EL$6),0,YEAR(EL$6)=YEAR($A395),13-MONTH($A395),AND(EK395&lt;$L395,YEAR(EL$6)=YEAR($B395)),IF(MONTH($B395)&lt;EK395/$M395,MONTH($B395),EK395/$M395),EK395&lt;$L395,EK395/$M395,YEAR(EL$6)=YEAR($B395),MONTH($B395),AND(YEAR(EL$6)&gt;YEAR($B395),NOT(ISBLANK($B395))),0,YEAR(EL$6)&gt;YEAR($A395),12,EL$6&lt;$A395,0,YEAR(EH$6)=YEAR($B395),0)</f>
        <v>0</v>
      </c>
      <c r="EM395" s="26">
        <f t="shared" si="50"/>
        <v>0</v>
      </c>
      <c r="EN395" s="26">
        <f t="shared" si="51"/>
        <v>96557.59</v>
      </c>
      <c r="EO395" s="27">
        <f t="shared" si="52"/>
        <v>0</v>
      </c>
      <c r="EP395" s="28">
        <f t="shared" si="53"/>
        <v>0</v>
      </c>
      <c r="EQ395" s="34">
        <f t="shared" si="54"/>
        <v>0</v>
      </c>
      <c r="ES395" s="21">
        <f>IFERROR(IF(VLOOKUP(D395,'DIV CHANGE'!A:D,3,FALSE)="", E395, VLOOKUP(D395,'DIV CHANGE'!A:D,3,FALSE)), E395)</f>
        <v>2</v>
      </c>
      <c r="ET395" s="21" t="str">
        <f t="shared" si="55"/>
        <v>SAME</v>
      </c>
      <c r="EU395" s="24">
        <v>42076</v>
      </c>
    </row>
    <row r="396" spans="1:151" ht="12.75">
      <c r="A396" s="29">
        <v>44173</v>
      </c>
      <c r="B396" s="24"/>
      <c r="C396" s="35">
        <v>541</v>
      </c>
      <c r="D396" s="21" t="s">
        <v>796</v>
      </c>
      <c r="E396" s="21">
        <v>2</v>
      </c>
      <c r="F396" s="21" t="s">
        <v>100</v>
      </c>
      <c r="G396" s="21" t="s">
        <v>797</v>
      </c>
      <c r="H396" s="55">
        <v>89196.430000000008</v>
      </c>
      <c r="I396" s="22">
        <v>10</v>
      </c>
      <c r="J396" s="25">
        <v>75000</v>
      </c>
      <c r="K396" s="25">
        <v>0</v>
      </c>
      <c r="L396" s="25">
        <f t="shared" si="48"/>
        <v>1419.6430000000007</v>
      </c>
      <c r="M396" s="37">
        <f t="shared" si="49"/>
        <v>118.30358333333339</v>
      </c>
      <c r="N396" s="36">
        <v>0</v>
      </c>
      <c r="O396" s="26">
        <v>0</v>
      </c>
      <c r="P396" s="26">
        <v>0</v>
      </c>
      <c r="Q396" s="27">
        <v>0</v>
      </c>
      <c r="R396" s="36">
        <v>0</v>
      </c>
      <c r="S396" s="26">
        <v>0</v>
      </c>
      <c r="T396" s="26">
        <v>0</v>
      </c>
      <c r="U396" s="27">
        <v>0</v>
      </c>
      <c r="V396" s="36">
        <v>0</v>
      </c>
      <c r="W396" s="26">
        <v>0</v>
      </c>
      <c r="X396" s="26">
        <v>0</v>
      </c>
      <c r="Y396" s="27">
        <v>0</v>
      </c>
      <c r="Z396" s="36">
        <v>0</v>
      </c>
      <c r="AA396" s="26">
        <v>0</v>
      </c>
      <c r="AB396" s="26">
        <v>0</v>
      </c>
      <c r="AC396" s="27">
        <v>0</v>
      </c>
      <c r="AD396" s="36">
        <v>0</v>
      </c>
      <c r="AE396" s="26">
        <v>0</v>
      </c>
      <c r="AF396" s="26">
        <v>0</v>
      </c>
      <c r="AG396" s="27">
        <v>0</v>
      </c>
      <c r="AH396" s="36">
        <v>0</v>
      </c>
      <c r="AI396" s="26">
        <v>0</v>
      </c>
      <c r="AJ396" s="26">
        <v>0</v>
      </c>
      <c r="AK396" s="27">
        <v>0</v>
      </c>
      <c r="AL396" s="36">
        <v>0</v>
      </c>
      <c r="AM396" s="26">
        <v>0</v>
      </c>
      <c r="AN396" s="26">
        <v>0</v>
      </c>
      <c r="AO396" s="27">
        <v>0</v>
      </c>
      <c r="AP396" s="36">
        <v>0</v>
      </c>
      <c r="AQ396" s="26">
        <v>0</v>
      </c>
      <c r="AR396" s="26">
        <v>0</v>
      </c>
      <c r="AS396" s="27">
        <v>0</v>
      </c>
      <c r="AT396" s="36">
        <v>0</v>
      </c>
      <c r="AU396" s="26">
        <v>0</v>
      </c>
      <c r="AV396" s="26">
        <v>0</v>
      </c>
      <c r="AW396" s="27">
        <v>0</v>
      </c>
      <c r="AX396" s="36">
        <v>0</v>
      </c>
      <c r="AY396" s="26">
        <v>0</v>
      </c>
      <c r="AZ396" s="26">
        <v>0</v>
      </c>
      <c r="BA396" s="27">
        <v>0</v>
      </c>
      <c r="BB396" s="36">
        <v>0</v>
      </c>
      <c r="BC396" s="26">
        <v>0</v>
      </c>
      <c r="BD396" s="26">
        <v>0</v>
      </c>
      <c r="BE396" s="27">
        <v>0</v>
      </c>
      <c r="BF396" s="36">
        <v>0</v>
      </c>
      <c r="BG396" s="26">
        <v>0</v>
      </c>
      <c r="BH396" s="26">
        <v>0</v>
      </c>
      <c r="BI396" s="27">
        <v>0</v>
      </c>
      <c r="BJ396" s="36">
        <v>0</v>
      </c>
      <c r="BK396" s="26">
        <v>0</v>
      </c>
      <c r="BL396" s="26">
        <v>0</v>
      </c>
      <c r="BM396" s="27">
        <v>0</v>
      </c>
      <c r="BN396" s="36">
        <v>0</v>
      </c>
      <c r="BO396" s="26">
        <v>0</v>
      </c>
      <c r="BP396" s="26">
        <v>0</v>
      </c>
      <c r="BQ396" s="27">
        <v>0</v>
      </c>
      <c r="BR396" s="36">
        <v>0</v>
      </c>
      <c r="BS396" s="26">
        <v>0</v>
      </c>
      <c r="BT396" s="26">
        <v>0</v>
      </c>
      <c r="BU396" s="27">
        <v>0</v>
      </c>
      <c r="BV396" s="36">
        <v>0</v>
      </c>
      <c r="BW396" s="26">
        <v>0</v>
      </c>
      <c r="BX396" s="26">
        <v>0</v>
      </c>
      <c r="BY396" s="27">
        <v>0</v>
      </c>
      <c r="BZ396" s="36">
        <v>0</v>
      </c>
      <c r="CA396" s="26">
        <v>0</v>
      </c>
      <c r="CB396" s="26">
        <v>0</v>
      </c>
      <c r="CC396" s="27">
        <v>0</v>
      </c>
      <c r="CD396" s="36">
        <v>0</v>
      </c>
      <c r="CE396" s="26">
        <v>0</v>
      </c>
      <c r="CF396" s="26">
        <v>0</v>
      </c>
      <c r="CG396" s="27">
        <v>0</v>
      </c>
      <c r="CH396" s="36">
        <v>0</v>
      </c>
      <c r="CI396" s="26">
        <v>0</v>
      </c>
      <c r="CJ396" s="26">
        <v>0</v>
      </c>
      <c r="CK396" s="27">
        <v>0</v>
      </c>
      <c r="CL396" s="36">
        <v>0</v>
      </c>
      <c r="CM396" s="26">
        <v>0</v>
      </c>
      <c r="CN396" s="26">
        <v>0</v>
      </c>
      <c r="CO396" s="27">
        <v>0</v>
      </c>
      <c r="CP396" s="36">
        <v>0</v>
      </c>
      <c r="CQ396" s="26">
        <v>0</v>
      </c>
      <c r="CR396" s="26">
        <v>0</v>
      </c>
      <c r="CS396" s="27">
        <v>0</v>
      </c>
      <c r="CT396" s="36">
        <v>0</v>
      </c>
      <c r="CU396" s="26">
        <v>0</v>
      </c>
      <c r="CV396" s="26">
        <v>0</v>
      </c>
      <c r="CW396" s="27">
        <v>0</v>
      </c>
      <c r="CX396" s="36">
        <v>0</v>
      </c>
      <c r="CY396" s="26">
        <v>0</v>
      </c>
      <c r="CZ396" s="26">
        <v>0</v>
      </c>
      <c r="DA396" s="27">
        <v>0</v>
      </c>
      <c r="DB396" s="36">
        <v>0</v>
      </c>
      <c r="DC396" s="26">
        <v>0</v>
      </c>
      <c r="DD396" s="26">
        <v>0</v>
      </c>
      <c r="DE396" s="27">
        <v>0</v>
      </c>
      <c r="DF396" s="36">
        <v>0</v>
      </c>
      <c r="DG396" s="26">
        <v>0</v>
      </c>
      <c r="DH396" s="26">
        <v>0</v>
      </c>
      <c r="DI396" s="27">
        <v>0</v>
      </c>
      <c r="DJ396" s="36">
        <v>0</v>
      </c>
      <c r="DK396" s="26">
        <v>0</v>
      </c>
      <c r="DL396" s="26">
        <v>0</v>
      </c>
      <c r="DM396" s="27">
        <v>0</v>
      </c>
      <c r="DN396" s="36">
        <v>0</v>
      </c>
      <c r="DO396" s="26">
        <v>0</v>
      </c>
      <c r="DP396" s="26">
        <v>0</v>
      </c>
      <c r="DQ396" s="27">
        <v>0</v>
      </c>
      <c r="DR396" s="36">
        <v>1</v>
      </c>
      <c r="DS396" s="26">
        <v>118.30358333333339</v>
      </c>
      <c r="DT396" s="26">
        <v>118.30358333333339</v>
      </c>
      <c r="DU396" s="27">
        <v>14078.126416666673</v>
      </c>
      <c r="DV396" s="36">
        <v>12</v>
      </c>
      <c r="DW396" s="26">
        <v>1419.6430000000007</v>
      </c>
      <c r="DX396" s="26">
        <v>1537.946583333334</v>
      </c>
      <c r="DY396" s="27">
        <v>12658.483416666673</v>
      </c>
      <c r="DZ396" s="36">
        <v>12</v>
      </c>
      <c r="EA396" s="26">
        <v>1419.6430000000007</v>
      </c>
      <c r="EB396" s="26">
        <v>2957.5895833333348</v>
      </c>
      <c r="EC396" s="27">
        <v>11238.840416666673</v>
      </c>
      <c r="ED396" s="36">
        <v>12</v>
      </c>
      <c r="EE396" s="26">
        <v>1419.6430000000007</v>
      </c>
      <c r="EF396" s="26">
        <v>11039.72</v>
      </c>
      <c r="EG396" s="27">
        <v>3156.7100000000082</v>
      </c>
      <c r="EH396" s="36">
        <v>12</v>
      </c>
      <c r="EI396" s="26">
        <v>1419.6430000000007</v>
      </c>
      <c r="EJ396" s="26">
        <v>12459.362999999999</v>
      </c>
      <c r="EK396" s="27">
        <v>1737.07</v>
      </c>
      <c r="EL396" s="36" cm="1">
        <f t="array" ref="EL396">+_xlfn.IFS(YEAR($A396)&gt;YEAR(EL$6),0,YEAR(EL$6)=YEAR($A396),13-MONTH($A396),AND(EK396&lt;$L396,YEAR(EL$6)=YEAR($B396)),IF(MONTH($B396)&lt;EK396/$M396,MONTH($B396),EK396/$M396),EK396&lt;$L396,EK396/$M396,YEAR(EL$6)=YEAR($B396),MONTH($B396),AND(YEAR(EL$6)&gt;YEAR($B396),NOT(ISBLANK($B396))),0,YEAR(EL$6)&gt;YEAR($A396),12,EL$6&lt;$A396,0,YEAR(EH$6)=YEAR($B396),0)</f>
        <v>12</v>
      </c>
      <c r="EM396" s="26">
        <f t="shared" si="50"/>
        <v>1419.6430000000007</v>
      </c>
      <c r="EN396" s="26">
        <f t="shared" si="51"/>
        <v>13879.005999999999</v>
      </c>
      <c r="EO396" s="27">
        <f t="shared" si="52"/>
        <v>317.42</v>
      </c>
      <c r="EP396" s="28">
        <f t="shared" si="53"/>
        <v>2.6830970884933736</v>
      </c>
      <c r="EQ396" s="34">
        <f t="shared" si="54"/>
        <v>354.91075000000018</v>
      </c>
      <c r="ES396" s="21">
        <f>IFERROR(IF(VLOOKUP(D396,'DIV CHANGE'!A:D,3,FALSE)="", E396, VLOOKUP(D396,'DIV CHANGE'!A:D,3,FALSE)), E396)</f>
        <v>2</v>
      </c>
      <c r="ET396" s="21" t="str">
        <f t="shared" si="55"/>
        <v>SAME</v>
      </c>
      <c r="EU396" s="29">
        <v>44173</v>
      </c>
    </row>
    <row r="397" spans="1:151" ht="12.75">
      <c r="A397" s="29">
        <v>44585</v>
      </c>
      <c r="B397" s="24"/>
      <c r="C397" s="35">
        <v>705</v>
      </c>
      <c r="D397" s="21" t="s">
        <v>798</v>
      </c>
      <c r="E397" s="21">
        <v>3</v>
      </c>
      <c r="F397" s="21" t="s">
        <v>100</v>
      </c>
      <c r="G397" s="21" t="s">
        <v>799</v>
      </c>
      <c r="H397" s="55">
        <v>152066.53</v>
      </c>
      <c r="I397" s="22">
        <v>10</v>
      </c>
      <c r="J397" s="25">
        <v>100000</v>
      </c>
      <c r="K397" s="25">
        <v>0</v>
      </c>
      <c r="L397" s="25">
        <f t="shared" si="48"/>
        <v>5206.6530000000002</v>
      </c>
      <c r="M397" s="37">
        <f t="shared" si="49"/>
        <v>433.88775000000004</v>
      </c>
      <c r="N397" s="36">
        <v>0</v>
      </c>
      <c r="O397" s="26">
        <v>0</v>
      </c>
      <c r="P397" s="26">
        <v>0</v>
      </c>
      <c r="Q397" s="27">
        <v>0</v>
      </c>
      <c r="R397" s="36">
        <v>0</v>
      </c>
      <c r="S397" s="26">
        <v>0</v>
      </c>
      <c r="T397" s="26">
        <v>0</v>
      </c>
      <c r="U397" s="27">
        <v>0</v>
      </c>
      <c r="V397" s="36">
        <v>0</v>
      </c>
      <c r="W397" s="26">
        <v>0</v>
      </c>
      <c r="X397" s="26">
        <v>0</v>
      </c>
      <c r="Y397" s="27">
        <v>0</v>
      </c>
      <c r="Z397" s="36">
        <v>0</v>
      </c>
      <c r="AA397" s="26">
        <v>0</v>
      </c>
      <c r="AB397" s="26">
        <v>0</v>
      </c>
      <c r="AC397" s="27">
        <v>0</v>
      </c>
      <c r="AD397" s="36">
        <v>0</v>
      </c>
      <c r="AE397" s="26">
        <v>0</v>
      </c>
      <c r="AF397" s="26">
        <v>0</v>
      </c>
      <c r="AG397" s="27">
        <v>0</v>
      </c>
      <c r="AH397" s="36">
        <v>0</v>
      </c>
      <c r="AI397" s="26">
        <v>0</v>
      </c>
      <c r="AJ397" s="26">
        <v>0</v>
      </c>
      <c r="AK397" s="27">
        <v>0</v>
      </c>
      <c r="AL397" s="36">
        <v>0</v>
      </c>
      <c r="AM397" s="26">
        <v>0</v>
      </c>
      <c r="AN397" s="26">
        <v>0</v>
      </c>
      <c r="AO397" s="27">
        <v>0</v>
      </c>
      <c r="AP397" s="36">
        <v>0</v>
      </c>
      <c r="AQ397" s="26">
        <v>0</v>
      </c>
      <c r="AR397" s="26">
        <v>0</v>
      </c>
      <c r="AS397" s="27">
        <v>0</v>
      </c>
      <c r="AT397" s="36">
        <v>0</v>
      </c>
      <c r="AU397" s="26">
        <v>0</v>
      </c>
      <c r="AV397" s="26">
        <v>0</v>
      </c>
      <c r="AW397" s="27">
        <v>0</v>
      </c>
      <c r="AX397" s="36">
        <v>0</v>
      </c>
      <c r="AY397" s="26">
        <v>0</v>
      </c>
      <c r="AZ397" s="26">
        <v>0</v>
      </c>
      <c r="BA397" s="27">
        <v>0</v>
      </c>
      <c r="BB397" s="36">
        <v>0</v>
      </c>
      <c r="BC397" s="26">
        <v>0</v>
      </c>
      <c r="BD397" s="26">
        <v>0</v>
      </c>
      <c r="BE397" s="27">
        <v>0</v>
      </c>
      <c r="BF397" s="36">
        <v>0</v>
      </c>
      <c r="BG397" s="26">
        <v>0</v>
      </c>
      <c r="BH397" s="26">
        <v>0</v>
      </c>
      <c r="BI397" s="27">
        <v>0</v>
      </c>
      <c r="BJ397" s="36">
        <v>0</v>
      </c>
      <c r="BK397" s="26">
        <v>0</v>
      </c>
      <c r="BL397" s="26">
        <v>0</v>
      </c>
      <c r="BM397" s="27">
        <v>0</v>
      </c>
      <c r="BN397" s="36">
        <v>0</v>
      </c>
      <c r="BO397" s="26">
        <v>0</v>
      </c>
      <c r="BP397" s="26">
        <v>0</v>
      </c>
      <c r="BQ397" s="27">
        <v>0</v>
      </c>
      <c r="BR397" s="36">
        <v>0</v>
      </c>
      <c r="BS397" s="26">
        <v>0</v>
      </c>
      <c r="BT397" s="26">
        <v>0</v>
      </c>
      <c r="BU397" s="27">
        <v>0</v>
      </c>
      <c r="BV397" s="36">
        <v>0</v>
      </c>
      <c r="BW397" s="26">
        <v>0</v>
      </c>
      <c r="BX397" s="26">
        <v>0</v>
      </c>
      <c r="BY397" s="27">
        <v>0</v>
      </c>
      <c r="BZ397" s="36">
        <v>0</v>
      </c>
      <c r="CA397" s="26">
        <v>0</v>
      </c>
      <c r="CB397" s="26">
        <v>0</v>
      </c>
      <c r="CC397" s="27">
        <v>0</v>
      </c>
      <c r="CD397" s="36">
        <v>0</v>
      </c>
      <c r="CE397" s="26">
        <v>0</v>
      </c>
      <c r="CF397" s="26">
        <v>0</v>
      </c>
      <c r="CG397" s="27">
        <v>0</v>
      </c>
      <c r="CH397" s="36">
        <v>0</v>
      </c>
      <c r="CI397" s="26">
        <v>0</v>
      </c>
      <c r="CJ397" s="26">
        <v>0</v>
      </c>
      <c r="CK397" s="27">
        <v>0</v>
      </c>
      <c r="CL397" s="36">
        <v>0</v>
      </c>
      <c r="CM397" s="26">
        <v>0</v>
      </c>
      <c r="CN397" s="26">
        <v>0</v>
      </c>
      <c r="CO397" s="27">
        <v>0</v>
      </c>
      <c r="CP397" s="36">
        <v>0</v>
      </c>
      <c r="CQ397" s="26">
        <v>0</v>
      </c>
      <c r="CR397" s="26">
        <v>0</v>
      </c>
      <c r="CS397" s="27">
        <v>0</v>
      </c>
      <c r="CT397" s="36">
        <v>0</v>
      </c>
      <c r="CU397" s="26">
        <v>0</v>
      </c>
      <c r="CV397" s="26">
        <v>0</v>
      </c>
      <c r="CW397" s="27">
        <v>0</v>
      </c>
      <c r="CX397" s="36">
        <v>0</v>
      </c>
      <c r="CY397" s="26">
        <v>0</v>
      </c>
      <c r="CZ397" s="26">
        <v>0</v>
      </c>
      <c r="DA397" s="27">
        <v>0</v>
      </c>
      <c r="DB397" s="36">
        <v>0</v>
      </c>
      <c r="DC397" s="26">
        <v>0</v>
      </c>
      <c r="DD397" s="26">
        <v>0</v>
      </c>
      <c r="DE397" s="27">
        <v>0</v>
      </c>
      <c r="DF397" s="36">
        <v>0</v>
      </c>
      <c r="DG397" s="26">
        <v>0</v>
      </c>
      <c r="DH397" s="26">
        <v>0</v>
      </c>
      <c r="DI397" s="27">
        <v>0</v>
      </c>
      <c r="DJ397" s="36">
        <v>0</v>
      </c>
      <c r="DK397" s="26">
        <v>0</v>
      </c>
      <c r="DL397" s="26">
        <v>0</v>
      </c>
      <c r="DM397" s="27">
        <v>0</v>
      </c>
      <c r="DN397" s="36">
        <v>0</v>
      </c>
      <c r="DO397" s="26">
        <v>0</v>
      </c>
      <c r="DP397" s="26">
        <v>0</v>
      </c>
      <c r="DQ397" s="27">
        <v>0</v>
      </c>
      <c r="DR397" s="36">
        <v>0</v>
      </c>
      <c r="DS397" s="26">
        <v>0</v>
      </c>
      <c r="DT397" s="26">
        <v>0</v>
      </c>
      <c r="DU397" s="27">
        <v>0</v>
      </c>
      <c r="DV397" s="36">
        <v>0</v>
      </c>
      <c r="DW397" s="26">
        <v>0</v>
      </c>
      <c r="DX397" s="26">
        <v>0</v>
      </c>
      <c r="DY397" s="27">
        <v>0</v>
      </c>
      <c r="DZ397" s="36">
        <v>12</v>
      </c>
      <c r="EA397" s="26">
        <v>5206.6530000000002</v>
      </c>
      <c r="EB397" s="26">
        <v>5206.6530000000002</v>
      </c>
      <c r="EC397" s="27">
        <v>46859.877</v>
      </c>
      <c r="ED397" s="36">
        <v>12</v>
      </c>
      <c r="EE397" s="26">
        <v>5206.6530000000002</v>
      </c>
      <c r="EF397" s="26">
        <v>9979.42</v>
      </c>
      <c r="EG397" s="27">
        <v>42087.11</v>
      </c>
      <c r="EH397" s="36">
        <v>12</v>
      </c>
      <c r="EI397" s="26">
        <v>5206.6530000000002</v>
      </c>
      <c r="EJ397" s="26">
        <v>15186.073</v>
      </c>
      <c r="EK397" s="27">
        <v>36880.46</v>
      </c>
      <c r="EL397" s="36" cm="1">
        <f t="array" ref="EL397">+_xlfn.IFS(YEAR($A397)&gt;YEAR(EL$6),0,YEAR(EL$6)=YEAR($A397),13-MONTH($A397),AND(EK397&lt;$L397,YEAR(EL$6)=YEAR($B397)),IF(MONTH($B397)&lt;EK397/$M397,MONTH($B397),EK397/$M397),EK397&lt;$L397,EK397/$M397,YEAR(EL$6)=YEAR($B397),MONTH($B397),AND(YEAR(EL$6)&gt;YEAR($B397),NOT(ISBLANK($B397))),0,YEAR(EL$6)&gt;YEAR($A397),12,EL$6&lt;$A397,0,YEAR(EH$6)=YEAR($B397),0)</f>
        <v>12</v>
      </c>
      <c r="EM397" s="26">
        <f t="shared" si="50"/>
        <v>5206.6530000000002</v>
      </c>
      <c r="EN397" s="26">
        <f t="shared" si="51"/>
        <v>20392.726000000002</v>
      </c>
      <c r="EO397" s="27">
        <f t="shared" si="52"/>
        <v>31673.8</v>
      </c>
      <c r="EP397" s="28">
        <f t="shared" si="53"/>
        <v>72.999986747724492</v>
      </c>
      <c r="EQ397" s="34">
        <f t="shared" si="54"/>
        <v>1301.6632500000001</v>
      </c>
      <c r="ES397" s="21">
        <f>IFERROR(IF(VLOOKUP(D397,'DIV CHANGE'!A:D,3,FALSE)="", E397, VLOOKUP(D397,'DIV CHANGE'!A:D,3,FALSE)), E397)</f>
        <v>3</v>
      </c>
      <c r="ET397" s="21" t="str">
        <f t="shared" si="55"/>
        <v>SAME</v>
      </c>
      <c r="EU397" s="29">
        <v>44585</v>
      </c>
    </row>
    <row r="398" spans="1:151" ht="12.75">
      <c r="A398" s="29">
        <v>45261</v>
      </c>
      <c r="C398" s="35">
        <v>880</v>
      </c>
      <c r="D398" s="21" t="s">
        <v>800</v>
      </c>
      <c r="E398" s="21">
        <v>3</v>
      </c>
      <c r="F398" s="21" t="s">
        <v>100</v>
      </c>
      <c r="G398" s="21" t="s">
        <v>801</v>
      </c>
      <c r="H398" s="55">
        <v>69958.929999999993</v>
      </c>
      <c r="I398" s="22">
        <v>7</v>
      </c>
      <c r="J398" s="25">
        <v>0</v>
      </c>
      <c r="K398" s="25">
        <v>0</v>
      </c>
      <c r="L398" s="25">
        <f t="shared" si="48"/>
        <v>9994.1328571428567</v>
      </c>
      <c r="M398" s="37">
        <f t="shared" si="49"/>
        <v>832.84440476190468</v>
      </c>
      <c r="N398" s="36">
        <v>0</v>
      </c>
      <c r="O398" s="26">
        <v>0</v>
      </c>
      <c r="P398" s="26">
        <v>0</v>
      </c>
      <c r="Q398" s="27">
        <v>0</v>
      </c>
      <c r="R398" s="36">
        <v>0</v>
      </c>
      <c r="S398" s="26">
        <v>0</v>
      </c>
      <c r="T398" s="26">
        <v>0</v>
      </c>
      <c r="U398" s="27">
        <v>0</v>
      </c>
      <c r="V398" s="36">
        <v>0</v>
      </c>
      <c r="W398" s="26">
        <v>0</v>
      </c>
      <c r="X398" s="26">
        <v>0</v>
      </c>
      <c r="Y398" s="27">
        <v>0</v>
      </c>
      <c r="Z398" s="36">
        <v>0</v>
      </c>
      <c r="AA398" s="26">
        <v>0</v>
      </c>
      <c r="AB398" s="26">
        <v>0</v>
      </c>
      <c r="AC398" s="27">
        <v>0</v>
      </c>
      <c r="AD398" s="36">
        <v>0</v>
      </c>
      <c r="AE398" s="26">
        <v>0</v>
      </c>
      <c r="AF398" s="26">
        <v>0</v>
      </c>
      <c r="AG398" s="27">
        <v>0</v>
      </c>
      <c r="AH398" s="36">
        <v>0</v>
      </c>
      <c r="AI398" s="26">
        <v>0</v>
      </c>
      <c r="AJ398" s="26">
        <v>0</v>
      </c>
      <c r="AK398" s="27">
        <v>0</v>
      </c>
      <c r="AL398" s="36">
        <v>0</v>
      </c>
      <c r="AM398" s="26">
        <v>0</v>
      </c>
      <c r="AN398" s="26">
        <v>0</v>
      </c>
      <c r="AO398" s="27">
        <v>0</v>
      </c>
      <c r="AP398" s="36">
        <v>0</v>
      </c>
      <c r="AQ398" s="26">
        <v>0</v>
      </c>
      <c r="AR398" s="26">
        <v>0</v>
      </c>
      <c r="AS398" s="27">
        <v>0</v>
      </c>
      <c r="AT398" s="36">
        <v>0</v>
      </c>
      <c r="AU398" s="26">
        <v>0</v>
      </c>
      <c r="AV398" s="26">
        <v>0</v>
      </c>
      <c r="AW398" s="27">
        <v>0</v>
      </c>
      <c r="AX398" s="36">
        <v>0</v>
      </c>
      <c r="AY398" s="26">
        <v>0</v>
      </c>
      <c r="AZ398" s="26">
        <v>0</v>
      </c>
      <c r="BA398" s="27">
        <v>0</v>
      </c>
      <c r="BB398" s="36">
        <v>0</v>
      </c>
      <c r="BC398" s="26">
        <v>0</v>
      </c>
      <c r="BD398" s="26">
        <v>0</v>
      </c>
      <c r="BE398" s="27">
        <v>0</v>
      </c>
      <c r="BF398" s="36">
        <v>0</v>
      </c>
      <c r="BG398" s="26">
        <v>0</v>
      </c>
      <c r="BH398" s="26">
        <v>0</v>
      </c>
      <c r="BI398" s="27">
        <v>0</v>
      </c>
      <c r="BJ398" s="36">
        <v>0</v>
      </c>
      <c r="BK398" s="26">
        <v>0</v>
      </c>
      <c r="BL398" s="26">
        <v>0</v>
      </c>
      <c r="BM398" s="27">
        <v>0</v>
      </c>
      <c r="BN398" s="36">
        <v>0</v>
      </c>
      <c r="BO398" s="26">
        <v>0</v>
      </c>
      <c r="BP398" s="26">
        <v>0</v>
      </c>
      <c r="BQ398" s="27">
        <v>0</v>
      </c>
      <c r="BR398" s="36">
        <v>0</v>
      </c>
      <c r="BS398" s="26">
        <v>0</v>
      </c>
      <c r="BT398" s="26">
        <v>0</v>
      </c>
      <c r="BU398" s="27">
        <v>0</v>
      </c>
      <c r="BV398" s="36">
        <v>0</v>
      </c>
      <c r="BW398" s="26">
        <v>0</v>
      </c>
      <c r="BX398" s="26">
        <v>0</v>
      </c>
      <c r="BY398" s="27">
        <v>0</v>
      </c>
      <c r="BZ398" s="36">
        <v>0</v>
      </c>
      <c r="CA398" s="26">
        <v>0</v>
      </c>
      <c r="CB398" s="26">
        <v>0</v>
      </c>
      <c r="CC398" s="27">
        <v>0</v>
      </c>
      <c r="CD398" s="36">
        <v>0</v>
      </c>
      <c r="CE398" s="26">
        <v>0</v>
      </c>
      <c r="CF398" s="26">
        <v>0</v>
      </c>
      <c r="CG398" s="27">
        <v>0</v>
      </c>
      <c r="CH398" s="36">
        <v>0</v>
      </c>
      <c r="CI398" s="26">
        <v>0</v>
      </c>
      <c r="CJ398" s="26">
        <v>0</v>
      </c>
      <c r="CK398" s="27">
        <v>0</v>
      </c>
      <c r="CL398" s="36">
        <v>0</v>
      </c>
      <c r="CM398" s="26">
        <v>0</v>
      </c>
      <c r="CN398" s="26">
        <v>0</v>
      </c>
      <c r="CO398" s="27">
        <v>0</v>
      </c>
      <c r="CP398" s="36">
        <v>0</v>
      </c>
      <c r="CQ398" s="26">
        <v>0</v>
      </c>
      <c r="CR398" s="26">
        <v>0</v>
      </c>
      <c r="CS398" s="27">
        <v>0</v>
      </c>
      <c r="CT398" s="36">
        <v>0</v>
      </c>
      <c r="CU398" s="26">
        <v>0</v>
      </c>
      <c r="CV398" s="26">
        <v>0</v>
      </c>
      <c r="CW398" s="27">
        <v>0</v>
      </c>
      <c r="CX398" s="36">
        <v>0</v>
      </c>
      <c r="CY398" s="26">
        <v>0</v>
      </c>
      <c r="CZ398" s="26">
        <v>0</v>
      </c>
      <c r="DA398" s="27">
        <v>0</v>
      </c>
      <c r="DB398" s="36">
        <v>0</v>
      </c>
      <c r="DC398" s="26">
        <v>0</v>
      </c>
      <c r="DD398" s="26">
        <v>0</v>
      </c>
      <c r="DE398" s="27">
        <v>0</v>
      </c>
      <c r="DF398" s="36">
        <v>0</v>
      </c>
      <c r="DG398" s="26">
        <v>0</v>
      </c>
      <c r="DH398" s="26">
        <v>0</v>
      </c>
      <c r="DI398" s="27">
        <v>0</v>
      </c>
      <c r="DJ398" s="36">
        <v>0</v>
      </c>
      <c r="DK398" s="26">
        <v>0</v>
      </c>
      <c r="DL398" s="26">
        <v>0</v>
      </c>
      <c r="DM398" s="27">
        <v>0</v>
      </c>
      <c r="DN398" s="36">
        <v>0</v>
      </c>
      <c r="DO398" s="26">
        <v>0</v>
      </c>
      <c r="DP398" s="26">
        <v>0</v>
      </c>
      <c r="DQ398" s="27">
        <v>0</v>
      </c>
      <c r="DR398" s="36">
        <v>0</v>
      </c>
      <c r="DS398" s="26">
        <v>0</v>
      </c>
      <c r="DT398" s="26">
        <v>0</v>
      </c>
      <c r="DU398" s="27">
        <v>0</v>
      </c>
      <c r="DV398" s="36">
        <v>0</v>
      </c>
      <c r="DW398" s="26">
        <v>0</v>
      </c>
      <c r="DX398" s="26">
        <v>0</v>
      </c>
      <c r="DY398" s="27">
        <v>0</v>
      </c>
      <c r="DZ398" s="36">
        <v>0</v>
      </c>
      <c r="EA398" s="26">
        <v>0</v>
      </c>
      <c r="EB398" s="26">
        <v>0</v>
      </c>
      <c r="EC398" s="27">
        <v>0</v>
      </c>
      <c r="ED398" s="36">
        <v>1</v>
      </c>
      <c r="EE398" s="26">
        <v>832.84440476190468</v>
      </c>
      <c r="EF398" s="26">
        <v>832.84440476190468</v>
      </c>
      <c r="EG398" s="27">
        <v>69126.085595238095</v>
      </c>
      <c r="EH398" s="36">
        <v>12</v>
      </c>
      <c r="EI398" s="26">
        <v>9994.1328571428567</v>
      </c>
      <c r="EJ398" s="26">
        <v>10826.977261904762</v>
      </c>
      <c r="EK398" s="27">
        <v>59131.95</v>
      </c>
      <c r="EL398" s="36" cm="1">
        <f t="array" ref="EL398">+_xlfn.IFS(YEAR($A398)&gt;YEAR(EL$6),0,YEAR(EL$6)=YEAR($A398),13-MONTH($A398),AND(EK398&lt;$L398,YEAR(EL$6)=YEAR($B398)),IF(MONTH($B398)&lt;EK398/$M398,MONTH($B398),EK398/$M398),EK398&lt;$L398,EK398/$M398,YEAR(EL$6)=YEAR($B398),MONTH($B398),AND(YEAR(EL$6)&gt;YEAR($B398),NOT(ISBLANK($B398))),0,YEAR(EL$6)&gt;YEAR($A398),12,EL$6&lt;$A398,0,YEAR(EH$6)=YEAR($B398),0)</f>
        <v>12</v>
      </c>
      <c r="EM398" s="26">
        <f t="shared" si="50"/>
        <v>9994.1328571428567</v>
      </c>
      <c r="EN398" s="26">
        <f t="shared" si="51"/>
        <v>20821.110119047618</v>
      </c>
      <c r="EO398" s="27">
        <f t="shared" si="52"/>
        <v>49137.82</v>
      </c>
      <c r="EP398" s="28">
        <f t="shared" si="53"/>
        <v>59.000000142941012</v>
      </c>
      <c r="EQ398" s="34">
        <f t="shared" si="54"/>
        <v>2498.5332142857142</v>
      </c>
      <c r="ES398" s="21">
        <f>IFERROR(IF(VLOOKUP(D398,'DIV CHANGE'!A:D,3,FALSE)="", E398, VLOOKUP(D398,'DIV CHANGE'!A:D,3,FALSE)), E398)</f>
        <v>3</v>
      </c>
      <c r="ET398" s="21" t="str">
        <f t="shared" si="55"/>
        <v>SAME</v>
      </c>
      <c r="EU398" s="29">
        <v>45261</v>
      </c>
    </row>
    <row r="399" spans="1:151" ht="12.75">
      <c r="A399" s="29">
        <v>44637</v>
      </c>
      <c r="B399" s="24"/>
      <c r="C399" s="35">
        <v>697</v>
      </c>
      <c r="D399" s="21" t="s">
        <v>802</v>
      </c>
      <c r="E399" s="21">
        <v>1</v>
      </c>
      <c r="F399" s="21" t="s">
        <v>100</v>
      </c>
      <c r="G399" s="21" t="s">
        <v>803</v>
      </c>
      <c r="H399" s="55">
        <v>293480.08</v>
      </c>
      <c r="I399" s="22">
        <v>5</v>
      </c>
      <c r="J399" s="25">
        <v>270000</v>
      </c>
      <c r="K399" s="25">
        <v>0</v>
      </c>
      <c r="L399" s="25">
        <f t="shared" si="48"/>
        <v>4696.0160000000033</v>
      </c>
      <c r="M399" s="37">
        <f t="shared" si="49"/>
        <v>391.33466666666692</v>
      </c>
      <c r="N399" s="36">
        <v>0</v>
      </c>
      <c r="O399" s="26">
        <v>0</v>
      </c>
      <c r="P399" s="26">
        <v>0</v>
      </c>
      <c r="Q399" s="27">
        <v>0</v>
      </c>
      <c r="R399" s="36">
        <v>0</v>
      </c>
      <c r="S399" s="26">
        <v>0</v>
      </c>
      <c r="T399" s="26">
        <v>0</v>
      </c>
      <c r="U399" s="27">
        <v>0</v>
      </c>
      <c r="V399" s="36">
        <v>0</v>
      </c>
      <c r="W399" s="26">
        <v>0</v>
      </c>
      <c r="X399" s="26">
        <v>0</v>
      </c>
      <c r="Y399" s="27">
        <v>0</v>
      </c>
      <c r="Z399" s="36">
        <v>0</v>
      </c>
      <c r="AA399" s="26">
        <v>0</v>
      </c>
      <c r="AB399" s="26">
        <v>0</v>
      </c>
      <c r="AC399" s="27">
        <v>0</v>
      </c>
      <c r="AD399" s="36">
        <v>0</v>
      </c>
      <c r="AE399" s="26">
        <v>0</v>
      </c>
      <c r="AF399" s="26">
        <v>0</v>
      </c>
      <c r="AG399" s="27">
        <v>0</v>
      </c>
      <c r="AH399" s="36">
        <v>0</v>
      </c>
      <c r="AI399" s="26">
        <v>0</v>
      </c>
      <c r="AJ399" s="26">
        <v>0</v>
      </c>
      <c r="AK399" s="27">
        <v>0</v>
      </c>
      <c r="AL399" s="36">
        <v>0</v>
      </c>
      <c r="AM399" s="26">
        <v>0</v>
      </c>
      <c r="AN399" s="26">
        <v>0</v>
      </c>
      <c r="AO399" s="27">
        <v>0</v>
      </c>
      <c r="AP399" s="36">
        <v>0</v>
      </c>
      <c r="AQ399" s="26">
        <v>0</v>
      </c>
      <c r="AR399" s="26">
        <v>0</v>
      </c>
      <c r="AS399" s="27">
        <v>0</v>
      </c>
      <c r="AT399" s="36">
        <v>0</v>
      </c>
      <c r="AU399" s="26">
        <v>0</v>
      </c>
      <c r="AV399" s="26">
        <v>0</v>
      </c>
      <c r="AW399" s="27">
        <v>0</v>
      </c>
      <c r="AX399" s="36">
        <v>0</v>
      </c>
      <c r="AY399" s="26">
        <v>0</v>
      </c>
      <c r="AZ399" s="26">
        <v>0</v>
      </c>
      <c r="BA399" s="27">
        <v>0</v>
      </c>
      <c r="BB399" s="36">
        <v>0</v>
      </c>
      <c r="BC399" s="26">
        <v>0</v>
      </c>
      <c r="BD399" s="26">
        <v>0</v>
      </c>
      <c r="BE399" s="27">
        <v>0</v>
      </c>
      <c r="BF399" s="36">
        <v>0</v>
      </c>
      <c r="BG399" s="26">
        <v>0</v>
      </c>
      <c r="BH399" s="26">
        <v>0</v>
      </c>
      <c r="BI399" s="27">
        <v>0</v>
      </c>
      <c r="BJ399" s="36">
        <v>0</v>
      </c>
      <c r="BK399" s="26">
        <v>0</v>
      </c>
      <c r="BL399" s="26">
        <v>0</v>
      </c>
      <c r="BM399" s="27">
        <v>0</v>
      </c>
      <c r="BN399" s="36">
        <v>0</v>
      </c>
      <c r="BO399" s="26">
        <v>0</v>
      </c>
      <c r="BP399" s="26">
        <v>0</v>
      </c>
      <c r="BQ399" s="27">
        <v>0</v>
      </c>
      <c r="BR399" s="36">
        <v>0</v>
      </c>
      <c r="BS399" s="26">
        <v>0</v>
      </c>
      <c r="BT399" s="26">
        <v>0</v>
      </c>
      <c r="BU399" s="27">
        <v>0</v>
      </c>
      <c r="BV399" s="36">
        <v>0</v>
      </c>
      <c r="BW399" s="26">
        <v>0</v>
      </c>
      <c r="BX399" s="26">
        <v>0</v>
      </c>
      <c r="BY399" s="27">
        <v>0</v>
      </c>
      <c r="BZ399" s="36">
        <v>0</v>
      </c>
      <c r="CA399" s="26">
        <v>0</v>
      </c>
      <c r="CB399" s="26">
        <v>0</v>
      </c>
      <c r="CC399" s="27">
        <v>0</v>
      </c>
      <c r="CD399" s="36">
        <v>0</v>
      </c>
      <c r="CE399" s="26">
        <v>0</v>
      </c>
      <c r="CF399" s="26">
        <v>0</v>
      </c>
      <c r="CG399" s="27">
        <v>0</v>
      </c>
      <c r="CH399" s="36">
        <v>0</v>
      </c>
      <c r="CI399" s="26">
        <v>0</v>
      </c>
      <c r="CJ399" s="26">
        <v>0</v>
      </c>
      <c r="CK399" s="27">
        <v>0</v>
      </c>
      <c r="CL399" s="36">
        <v>0</v>
      </c>
      <c r="CM399" s="26">
        <v>0</v>
      </c>
      <c r="CN399" s="26">
        <v>0</v>
      </c>
      <c r="CO399" s="27">
        <v>0</v>
      </c>
      <c r="CP399" s="36">
        <v>0</v>
      </c>
      <c r="CQ399" s="26">
        <v>0</v>
      </c>
      <c r="CR399" s="26">
        <v>0</v>
      </c>
      <c r="CS399" s="27">
        <v>0</v>
      </c>
      <c r="CT399" s="36">
        <v>0</v>
      </c>
      <c r="CU399" s="26">
        <v>0</v>
      </c>
      <c r="CV399" s="26">
        <v>0</v>
      </c>
      <c r="CW399" s="27">
        <v>0</v>
      </c>
      <c r="CX399" s="36">
        <v>0</v>
      </c>
      <c r="CY399" s="26">
        <v>0</v>
      </c>
      <c r="CZ399" s="26">
        <v>0</v>
      </c>
      <c r="DA399" s="27">
        <v>0</v>
      </c>
      <c r="DB399" s="36">
        <v>0</v>
      </c>
      <c r="DC399" s="26">
        <v>0</v>
      </c>
      <c r="DD399" s="26">
        <v>0</v>
      </c>
      <c r="DE399" s="27">
        <v>0</v>
      </c>
      <c r="DF399" s="36">
        <v>0</v>
      </c>
      <c r="DG399" s="26">
        <v>0</v>
      </c>
      <c r="DH399" s="26">
        <v>0</v>
      </c>
      <c r="DI399" s="27">
        <v>0</v>
      </c>
      <c r="DJ399" s="36">
        <v>0</v>
      </c>
      <c r="DK399" s="26">
        <v>0</v>
      </c>
      <c r="DL399" s="26">
        <v>0</v>
      </c>
      <c r="DM399" s="27">
        <v>0</v>
      </c>
      <c r="DN399" s="36">
        <v>0</v>
      </c>
      <c r="DO399" s="26">
        <v>0</v>
      </c>
      <c r="DP399" s="26">
        <v>0</v>
      </c>
      <c r="DQ399" s="27">
        <v>0</v>
      </c>
      <c r="DR399" s="36">
        <v>0</v>
      </c>
      <c r="DS399" s="26">
        <v>0</v>
      </c>
      <c r="DT399" s="26">
        <v>0</v>
      </c>
      <c r="DU399" s="27">
        <v>0</v>
      </c>
      <c r="DV399" s="36">
        <v>0</v>
      </c>
      <c r="DW399" s="26">
        <v>0</v>
      </c>
      <c r="DX399" s="26">
        <v>0</v>
      </c>
      <c r="DY399" s="27">
        <v>0</v>
      </c>
      <c r="DZ399" s="36">
        <v>10</v>
      </c>
      <c r="EA399" s="26">
        <v>3913.3466666666691</v>
      </c>
      <c r="EB399" s="26">
        <v>3913.3466666666691</v>
      </c>
      <c r="EC399" s="27">
        <v>19566.733333333348</v>
      </c>
      <c r="ED399" s="36">
        <v>12</v>
      </c>
      <c r="EE399" s="26">
        <v>4696.0160000000033</v>
      </c>
      <c r="EF399" s="26">
        <v>8218.0300000000007</v>
      </c>
      <c r="EG399" s="27">
        <v>15262.050000000016</v>
      </c>
      <c r="EH399" s="36">
        <v>12</v>
      </c>
      <c r="EI399" s="26">
        <v>4696.0160000000033</v>
      </c>
      <c r="EJ399" s="26">
        <v>12914.046000000004</v>
      </c>
      <c r="EK399" s="27">
        <v>10566.03</v>
      </c>
      <c r="EL399" s="36" cm="1">
        <f t="array" ref="EL399">+_xlfn.IFS(YEAR($A399)&gt;YEAR(EL$6),0,YEAR(EL$6)=YEAR($A399),13-MONTH($A399),AND(EK399&lt;$L399,YEAR(EL$6)=YEAR($B399)),IF(MONTH($B399)&lt;EK399/$M399,MONTH($B399),EK399/$M399),EK399&lt;$L399,EK399/$M399,YEAR(EL$6)=YEAR($B399),MONTH($B399),AND(YEAR(EL$6)&gt;YEAR($B399),NOT(ISBLANK($B399))),0,YEAR(EL$6)&gt;YEAR($A399),12,EL$6&lt;$A399,0,YEAR(EH$6)=YEAR($B399),0)</f>
        <v>12</v>
      </c>
      <c r="EM399" s="26">
        <f t="shared" si="50"/>
        <v>4696.0160000000033</v>
      </c>
      <c r="EN399" s="26">
        <f t="shared" si="51"/>
        <v>17610.062000000005</v>
      </c>
      <c r="EO399" s="27">
        <f t="shared" si="52"/>
        <v>5870.02</v>
      </c>
      <c r="EP399" s="28">
        <f t="shared" si="53"/>
        <v>14.999999999999991</v>
      </c>
      <c r="EQ399" s="34">
        <f t="shared" si="54"/>
        <v>1174.0040000000008</v>
      </c>
      <c r="ES399" s="21">
        <f>IFERROR(IF(VLOOKUP(D399,'DIV CHANGE'!A:D,3,FALSE)="", E399, VLOOKUP(D399,'DIV CHANGE'!A:D,3,FALSE)), E399)</f>
        <v>1</v>
      </c>
      <c r="ET399" s="21" t="str">
        <f t="shared" si="55"/>
        <v>SAME</v>
      </c>
      <c r="EU399" s="29">
        <v>44637</v>
      </c>
    </row>
    <row r="400" spans="1:151" ht="12.75">
      <c r="A400" s="29">
        <v>42856</v>
      </c>
      <c r="B400" s="24"/>
      <c r="C400" s="35">
        <v>266</v>
      </c>
      <c r="D400" s="21" t="s">
        <v>804</v>
      </c>
      <c r="E400" s="21">
        <v>1</v>
      </c>
      <c r="F400" s="21" t="s">
        <v>42</v>
      </c>
      <c r="G400" s="21" t="s">
        <v>805</v>
      </c>
      <c r="H400" s="55">
        <v>5992</v>
      </c>
      <c r="I400" s="22">
        <v>10</v>
      </c>
      <c r="J400" s="25">
        <v>1000</v>
      </c>
      <c r="K400" s="25">
        <v>0</v>
      </c>
      <c r="L400" s="25">
        <f t="shared" si="48"/>
        <v>499.2</v>
      </c>
      <c r="M400" s="37">
        <f t="shared" si="49"/>
        <v>41.6</v>
      </c>
      <c r="N400" s="36">
        <v>0</v>
      </c>
      <c r="O400" s="26">
        <v>0</v>
      </c>
      <c r="P400" s="26">
        <v>0</v>
      </c>
      <c r="Q400" s="27">
        <v>0</v>
      </c>
      <c r="R400" s="36">
        <v>0</v>
      </c>
      <c r="S400" s="26">
        <v>0</v>
      </c>
      <c r="T400" s="26">
        <v>0</v>
      </c>
      <c r="U400" s="27">
        <v>0</v>
      </c>
      <c r="V400" s="36">
        <v>0</v>
      </c>
      <c r="W400" s="26">
        <v>0</v>
      </c>
      <c r="X400" s="26">
        <v>0</v>
      </c>
      <c r="Y400" s="27">
        <v>0</v>
      </c>
      <c r="Z400" s="36">
        <v>0</v>
      </c>
      <c r="AA400" s="26">
        <v>0</v>
      </c>
      <c r="AB400" s="26">
        <v>0</v>
      </c>
      <c r="AC400" s="27">
        <v>0</v>
      </c>
      <c r="AD400" s="36">
        <v>0</v>
      </c>
      <c r="AE400" s="26">
        <v>0</v>
      </c>
      <c r="AF400" s="26">
        <v>0</v>
      </c>
      <c r="AG400" s="27">
        <v>0</v>
      </c>
      <c r="AH400" s="36">
        <v>0</v>
      </c>
      <c r="AI400" s="26">
        <v>0</v>
      </c>
      <c r="AJ400" s="26">
        <v>0</v>
      </c>
      <c r="AK400" s="27">
        <v>0</v>
      </c>
      <c r="AL400" s="36">
        <v>0</v>
      </c>
      <c r="AM400" s="26">
        <v>0</v>
      </c>
      <c r="AN400" s="26">
        <v>0</v>
      </c>
      <c r="AO400" s="27">
        <v>0</v>
      </c>
      <c r="AP400" s="36">
        <v>0</v>
      </c>
      <c r="AQ400" s="26">
        <v>0</v>
      </c>
      <c r="AR400" s="26">
        <v>0</v>
      </c>
      <c r="AS400" s="27">
        <v>0</v>
      </c>
      <c r="AT400" s="36">
        <v>0</v>
      </c>
      <c r="AU400" s="26">
        <v>0</v>
      </c>
      <c r="AV400" s="26">
        <v>0</v>
      </c>
      <c r="AW400" s="27">
        <v>0</v>
      </c>
      <c r="AX400" s="36">
        <v>0</v>
      </c>
      <c r="AY400" s="26">
        <v>0</v>
      </c>
      <c r="AZ400" s="26">
        <v>0</v>
      </c>
      <c r="BA400" s="27">
        <v>0</v>
      </c>
      <c r="BB400" s="36">
        <v>0</v>
      </c>
      <c r="BC400" s="26">
        <v>0</v>
      </c>
      <c r="BD400" s="26">
        <v>0</v>
      </c>
      <c r="BE400" s="27">
        <v>0</v>
      </c>
      <c r="BF400" s="36">
        <v>0</v>
      </c>
      <c r="BG400" s="26">
        <v>0</v>
      </c>
      <c r="BH400" s="26">
        <v>0</v>
      </c>
      <c r="BI400" s="27">
        <v>0</v>
      </c>
      <c r="BJ400" s="36">
        <v>0</v>
      </c>
      <c r="BK400" s="26">
        <v>0</v>
      </c>
      <c r="BL400" s="26">
        <v>0</v>
      </c>
      <c r="BM400" s="27">
        <v>0</v>
      </c>
      <c r="BN400" s="36">
        <v>0</v>
      </c>
      <c r="BO400" s="26">
        <v>0</v>
      </c>
      <c r="BP400" s="26">
        <v>0</v>
      </c>
      <c r="BQ400" s="27">
        <v>0</v>
      </c>
      <c r="BR400" s="36">
        <v>0</v>
      </c>
      <c r="BS400" s="26">
        <v>0</v>
      </c>
      <c r="BT400" s="26">
        <v>0</v>
      </c>
      <c r="BU400" s="27">
        <v>0</v>
      </c>
      <c r="BV400" s="36">
        <v>0</v>
      </c>
      <c r="BW400" s="26">
        <v>0</v>
      </c>
      <c r="BX400" s="26">
        <v>0</v>
      </c>
      <c r="BY400" s="27">
        <v>0</v>
      </c>
      <c r="BZ400" s="36">
        <v>0</v>
      </c>
      <c r="CA400" s="26">
        <v>0</v>
      </c>
      <c r="CB400" s="26">
        <v>0</v>
      </c>
      <c r="CC400" s="27">
        <v>0</v>
      </c>
      <c r="CD400" s="36">
        <v>0</v>
      </c>
      <c r="CE400" s="26">
        <v>0</v>
      </c>
      <c r="CF400" s="26">
        <v>0</v>
      </c>
      <c r="CG400" s="27">
        <v>0</v>
      </c>
      <c r="CH400" s="36">
        <v>0</v>
      </c>
      <c r="CI400" s="26">
        <v>0</v>
      </c>
      <c r="CJ400" s="26">
        <v>0</v>
      </c>
      <c r="CK400" s="27">
        <v>0</v>
      </c>
      <c r="CL400" s="36">
        <v>0</v>
      </c>
      <c r="CM400" s="26">
        <v>0</v>
      </c>
      <c r="CN400" s="26">
        <v>0</v>
      </c>
      <c r="CO400" s="27">
        <v>0</v>
      </c>
      <c r="CP400" s="36">
        <v>0</v>
      </c>
      <c r="CQ400" s="26">
        <v>0</v>
      </c>
      <c r="CR400" s="26">
        <v>0</v>
      </c>
      <c r="CS400" s="27">
        <v>0</v>
      </c>
      <c r="CT400" s="36">
        <v>0</v>
      </c>
      <c r="CU400" s="26">
        <v>0</v>
      </c>
      <c r="CV400" s="26">
        <v>0</v>
      </c>
      <c r="CW400" s="27">
        <v>0</v>
      </c>
      <c r="CX400" s="36">
        <v>0</v>
      </c>
      <c r="CY400" s="26">
        <v>0</v>
      </c>
      <c r="CZ400" s="26">
        <v>0</v>
      </c>
      <c r="DA400" s="27">
        <v>0</v>
      </c>
      <c r="DB400" s="36">
        <v>0</v>
      </c>
      <c r="DC400" s="26">
        <v>0</v>
      </c>
      <c r="DD400" s="26">
        <v>0</v>
      </c>
      <c r="DE400" s="27">
        <v>0</v>
      </c>
      <c r="DF400" s="36">
        <v>8</v>
      </c>
      <c r="DG400" s="26">
        <v>332.8</v>
      </c>
      <c r="DH400" s="26">
        <v>332.8</v>
      </c>
      <c r="DI400" s="27">
        <v>4659.2</v>
      </c>
      <c r="DJ400" s="36">
        <v>12</v>
      </c>
      <c r="DK400" s="26">
        <v>499.20000000000005</v>
      </c>
      <c r="DL400" s="26">
        <v>832</v>
      </c>
      <c r="DM400" s="27">
        <v>4160</v>
      </c>
      <c r="DN400" s="36">
        <v>12</v>
      </c>
      <c r="DO400" s="26">
        <v>499.20000000000005</v>
      </c>
      <c r="DP400" s="26">
        <v>1331.2</v>
      </c>
      <c r="DQ400" s="27">
        <v>3660.8</v>
      </c>
      <c r="DR400" s="36">
        <v>12</v>
      </c>
      <c r="DS400" s="26">
        <v>499.20000000000005</v>
      </c>
      <c r="DT400" s="26">
        <v>1830.4</v>
      </c>
      <c r="DU400" s="27">
        <v>3161.6</v>
      </c>
      <c r="DV400" s="36">
        <v>12</v>
      </c>
      <c r="DW400" s="26">
        <v>499.20000000000005</v>
      </c>
      <c r="DX400" s="26">
        <v>2329.6000000000004</v>
      </c>
      <c r="DY400" s="27">
        <v>2662.3999999999996</v>
      </c>
      <c r="DZ400" s="36">
        <v>12</v>
      </c>
      <c r="EA400" s="26">
        <v>499.20000000000005</v>
      </c>
      <c r="EB400" s="26">
        <v>2828.8</v>
      </c>
      <c r="EC400" s="27">
        <v>2163.1999999999998</v>
      </c>
      <c r="ED400" s="36">
        <v>12</v>
      </c>
      <c r="EE400" s="26">
        <v>499.20000000000005</v>
      </c>
      <c r="EF400" s="26">
        <v>3660.7999999999997</v>
      </c>
      <c r="EG400" s="27">
        <v>1331.2000000000003</v>
      </c>
      <c r="EH400" s="36">
        <v>12</v>
      </c>
      <c r="EI400" s="26">
        <v>499.20000000000005</v>
      </c>
      <c r="EJ400" s="26">
        <v>4160</v>
      </c>
      <c r="EK400" s="27">
        <v>832</v>
      </c>
      <c r="EL400" s="36" cm="1">
        <f t="array" ref="EL400">+_xlfn.IFS(YEAR($A400)&gt;YEAR(EL$6),0,YEAR(EL$6)=YEAR($A400),13-MONTH($A400),AND(EK400&lt;$L400,YEAR(EL$6)=YEAR($B400)),IF(MONTH($B400)&lt;EK400/$M400,MONTH($B400),EK400/$M400),EK400&lt;$L400,EK400/$M400,YEAR(EL$6)=YEAR($B400),MONTH($B400),AND(YEAR(EL$6)&gt;YEAR($B400),NOT(ISBLANK($B400))),0,YEAR(EL$6)&gt;YEAR($A400),12,EL$6&lt;$A400,0,YEAR(EH$6)=YEAR($B400),0)</f>
        <v>12</v>
      </c>
      <c r="EM400" s="26">
        <f t="shared" si="50"/>
        <v>499.20000000000005</v>
      </c>
      <c r="EN400" s="26">
        <f t="shared" si="51"/>
        <v>4659.2</v>
      </c>
      <c r="EO400" s="27">
        <f t="shared" si="52"/>
        <v>332.8</v>
      </c>
      <c r="EP400" s="28">
        <f t="shared" si="53"/>
        <v>8</v>
      </c>
      <c r="EQ400" s="34">
        <f t="shared" si="54"/>
        <v>124.80000000000001</v>
      </c>
      <c r="ES400" s="21">
        <f>IFERROR(IF(VLOOKUP(D400,'DIV CHANGE'!A:D,3,FALSE)="", E400, VLOOKUP(D400,'DIV CHANGE'!A:D,3,FALSE)), E400)</f>
        <v>1</v>
      </c>
      <c r="ET400" s="21" t="str">
        <f t="shared" si="55"/>
        <v>SAME</v>
      </c>
      <c r="EU400" s="24">
        <v>42856</v>
      </c>
    </row>
    <row r="401" spans="1:151" ht="12.75">
      <c r="A401" s="29">
        <v>41642</v>
      </c>
      <c r="B401" s="24"/>
      <c r="C401" s="35">
        <v>133</v>
      </c>
      <c r="D401" s="21" t="s">
        <v>806</v>
      </c>
      <c r="E401" s="21">
        <v>1</v>
      </c>
      <c r="F401" s="21" t="s">
        <v>103</v>
      </c>
      <c r="G401" s="21" t="s">
        <v>807</v>
      </c>
      <c r="H401" s="23">
        <v>33212.800000000003</v>
      </c>
      <c r="I401" s="22">
        <v>5</v>
      </c>
      <c r="J401" s="25">
        <v>0</v>
      </c>
      <c r="K401" s="25">
        <v>0</v>
      </c>
      <c r="L401" s="25">
        <f t="shared" si="48"/>
        <v>6642.56</v>
      </c>
      <c r="M401" s="37">
        <f t="shared" si="49"/>
        <v>553.54666666666674</v>
      </c>
      <c r="N401" s="36">
        <v>0</v>
      </c>
      <c r="O401" s="26">
        <v>0</v>
      </c>
      <c r="P401" s="26">
        <v>0</v>
      </c>
      <c r="Q401" s="27">
        <v>0</v>
      </c>
      <c r="R401" s="36">
        <v>0</v>
      </c>
      <c r="S401" s="26">
        <v>0</v>
      </c>
      <c r="T401" s="26">
        <v>0</v>
      </c>
      <c r="U401" s="27">
        <v>0</v>
      </c>
      <c r="V401" s="36">
        <v>0</v>
      </c>
      <c r="W401" s="26">
        <v>0</v>
      </c>
      <c r="X401" s="26">
        <v>0</v>
      </c>
      <c r="Y401" s="27">
        <v>0</v>
      </c>
      <c r="Z401" s="36">
        <v>0</v>
      </c>
      <c r="AA401" s="26">
        <v>0</v>
      </c>
      <c r="AB401" s="26">
        <v>0</v>
      </c>
      <c r="AC401" s="27">
        <v>0</v>
      </c>
      <c r="AD401" s="36">
        <v>0</v>
      </c>
      <c r="AE401" s="26">
        <v>0</v>
      </c>
      <c r="AF401" s="26">
        <v>0</v>
      </c>
      <c r="AG401" s="27">
        <v>0</v>
      </c>
      <c r="AH401" s="36">
        <v>0</v>
      </c>
      <c r="AI401" s="26">
        <v>0</v>
      </c>
      <c r="AJ401" s="26">
        <v>0</v>
      </c>
      <c r="AK401" s="27">
        <v>0</v>
      </c>
      <c r="AL401" s="36">
        <v>0</v>
      </c>
      <c r="AM401" s="26">
        <v>0</v>
      </c>
      <c r="AN401" s="26">
        <v>0</v>
      </c>
      <c r="AO401" s="27">
        <v>0</v>
      </c>
      <c r="AP401" s="36">
        <v>0</v>
      </c>
      <c r="AQ401" s="26">
        <v>0</v>
      </c>
      <c r="AR401" s="26">
        <v>0</v>
      </c>
      <c r="AS401" s="27">
        <v>0</v>
      </c>
      <c r="AT401" s="36">
        <v>0</v>
      </c>
      <c r="AU401" s="26">
        <v>0</v>
      </c>
      <c r="AV401" s="26">
        <v>0</v>
      </c>
      <c r="AW401" s="27">
        <v>0</v>
      </c>
      <c r="AX401" s="36">
        <v>0</v>
      </c>
      <c r="AY401" s="26">
        <v>0</v>
      </c>
      <c r="AZ401" s="26">
        <v>0</v>
      </c>
      <c r="BA401" s="27">
        <v>0</v>
      </c>
      <c r="BB401" s="36">
        <v>0</v>
      </c>
      <c r="BC401" s="26">
        <v>0</v>
      </c>
      <c r="BD401" s="26">
        <v>0</v>
      </c>
      <c r="BE401" s="27">
        <v>0</v>
      </c>
      <c r="BF401" s="36">
        <v>0</v>
      </c>
      <c r="BG401" s="26">
        <v>0</v>
      </c>
      <c r="BH401" s="26">
        <v>0</v>
      </c>
      <c r="BI401" s="27">
        <v>0</v>
      </c>
      <c r="BJ401" s="36">
        <v>0</v>
      </c>
      <c r="BK401" s="26">
        <v>0</v>
      </c>
      <c r="BL401" s="26">
        <v>0</v>
      </c>
      <c r="BM401" s="27">
        <v>0</v>
      </c>
      <c r="BN401" s="36">
        <v>0</v>
      </c>
      <c r="BO401" s="26">
        <v>0</v>
      </c>
      <c r="BP401" s="26">
        <v>0</v>
      </c>
      <c r="BQ401" s="27">
        <v>0</v>
      </c>
      <c r="BR401" s="36">
        <v>0</v>
      </c>
      <c r="BS401" s="26">
        <v>0</v>
      </c>
      <c r="BT401" s="26">
        <v>0</v>
      </c>
      <c r="BU401" s="27">
        <v>0</v>
      </c>
      <c r="BV401" s="36">
        <v>0</v>
      </c>
      <c r="BW401" s="26">
        <v>0</v>
      </c>
      <c r="BX401" s="26">
        <v>0</v>
      </c>
      <c r="BY401" s="27">
        <v>0</v>
      </c>
      <c r="BZ401" s="36">
        <v>0</v>
      </c>
      <c r="CA401" s="26">
        <v>0</v>
      </c>
      <c r="CB401" s="26">
        <v>0</v>
      </c>
      <c r="CC401" s="27">
        <v>0</v>
      </c>
      <c r="CD401" s="36">
        <v>0</v>
      </c>
      <c r="CE401" s="26">
        <v>0</v>
      </c>
      <c r="CF401" s="26">
        <v>0</v>
      </c>
      <c r="CG401" s="27">
        <v>0</v>
      </c>
      <c r="CH401" s="36">
        <v>0</v>
      </c>
      <c r="CI401" s="26">
        <v>0</v>
      </c>
      <c r="CJ401" s="26">
        <v>0</v>
      </c>
      <c r="CK401" s="27">
        <v>0</v>
      </c>
      <c r="CL401" s="36">
        <v>0</v>
      </c>
      <c r="CM401" s="26">
        <v>0</v>
      </c>
      <c r="CN401" s="26">
        <v>0</v>
      </c>
      <c r="CO401" s="27">
        <v>0</v>
      </c>
      <c r="CP401" s="36">
        <v>0</v>
      </c>
      <c r="CQ401" s="26">
        <v>0</v>
      </c>
      <c r="CR401" s="26">
        <v>0</v>
      </c>
      <c r="CS401" s="27">
        <v>0</v>
      </c>
      <c r="CT401" s="36">
        <v>12</v>
      </c>
      <c r="CU401" s="26">
        <v>6642.5600000000013</v>
      </c>
      <c r="CV401" s="26">
        <v>6642.5600000000013</v>
      </c>
      <c r="CW401" s="27">
        <v>26570.240000000002</v>
      </c>
      <c r="CX401" s="36">
        <v>12</v>
      </c>
      <c r="CY401" s="26">
        <v>6642.5600000000013</v>
      </c>
      <c r="CZ401" s="26">
        <v>13285.120000000003</v>
      </c>
      <c r="DA401" s="27">
        <v>19927.68</v>
      </c>
      <c r="DB401" s="36">
        <v>12</v>
      </c>
      <c r="DC401" s="26">
        <v>6642.5600000000013</v>
      </c>
      <c r="DD401" s="26">
        <v>19927.680000000004</v>
      </c>
      <c r="DE401" s="27">
        <v>13285.119999999999</v>
      </c>
      <c r="DF401" s="36">
        <v>12</v>
      </c>
      <c r="DG401" s="26">
        <v>6642.5600000000013</v>
      </c>
      <c r="DH401" s="26">
        <v>26570.240000000005</v>
      </c>
      <c r="DI401" s="27">
        <v>6642.5599999999977</v>
      </c>
      <c r="DJ401" s="36">
        <v>12</v>
      </c>
      <c r="DK401" s="26">
        <v>6642.5600000000013</v>
      </c>
      <c r="DL401" s="26">
        <v>33212.800000000003</v>
      </c>
      <c r="DM401" s="27">
        <v>0</v>
      </c>
      <c r="DN401" s="36">
        <v>0</v>
      </c>
      <c r="DO401" s="26">
        <v>0</v>
      </c>
      <c r="DP401" s="26">
        <v>33212.800000000003</v>
      </c>
      <c r="DQ401" s="27">
        <v>0</v>
      </c>
      <c r="DR401" s="36">
        <v>0</v>
      </c>
      <c r="DS401" s="26">
        <v>0</v>
      </c>
      <c r="DT401" s="26">
        <v>33212.800000000003</v>
      </c>
      <c r="DU401" s="27">
        <v>0</v>
      </c>
      <c r="DV401" s="36">
        <v>0</v>
      </c>
      <c r="DW401" s="26">
        <v>0</v>
      </c>
      <c r="DX401" s="26">
        <v>33212.800000000003</v>
      </c>
      <c r="DY401" s="27">
        <v>0</v>
      </c>
      <c r="DZ401" s="36">
        <v>0</v>
      </c>
      <c r="EA401" s="26">
        <v>0</v>
      </c>
      <c r="EB401" s="26">
        <v>33212.800000000003</v>
      </c>
      <c r="EC401" s="27">
        <v>0</v>
      </c>
      <c r="ED401" s="36">
        <v>0</v>
      </c>
      <c r="EE401" s="26">
        <v>0</v>
      </c>
      <c r="EF401" s="26">
        <v>33212.800000000003</v>
      </c>
      <c r="EG401" s="27">
        <v>0</v>
      </c>
      <c r="EH401" s="36">
        <v>0</v>
      </c>
      <c r="EI401" s="26">
        <v>0</v>
      </c>
      <c r="EJ401" s="26">
        <v>33212.800000000003</v>
      </c>
      <c r="EK401" s="27">
        <v>0</v>
      </c>
      <c r="EL401" s="36" cm="1">
        <f t="array" ref="EL401">+_xlfn.IFS(YEAR($A401)&gt;YEAR(EL$6),0,YEAR(EL$6)=YEAR($A401),13-MONTH($A401),AND(EK401&lt;$L401,YEAR(EL$6)=YEAR($B401)),IF(MONTH($B401)&lt;EK401/$M401,MONTH($B401),EK401/$M401),EK401&lt;$L401,EK401/$M401,YEAR(EL$6)=YEAR($B401),MONTH($B401),AND(YEAR(EL$6)&gt;YEAR($B401),NOT(ISBLANK($B401))),0,YEAR(EL$6)&gt;YEAR($A401),12,EL$6&lt;$A401,0,YEAR(EH$6)=YEAR($B401),0)</f>
        <v>0</v>
      </c>
      <c r="EM401" s="26">
        <f t="shared" si="50"/>
        <v>0</v>
      </c>
      <c r="EN401" s="26">
        <f t="shared" si="51"/>
        <v>33212.800000000003</v>
      </c>
      <c r="EO401" s="27">
        <f t="shared" si="52"/>
        <v>0</v>
      </c>
      <c r="EP401" s="28">
        <f t="shared" si="53"/>
        <v>0</v>
      </c>
      <c r="EQ401" s="34">
        <f t="shared" si="54"/>
        <v>0</v>
      </c>
      <c r="ES401" s="21">
        <f>IFERROR(IF(VLOOKUP(D401,'DIV CHANGE'!A:D,3,FALSE)="", E401, VLOOKUP(D401,'DIV CHANGE'!A:D,3,FALSE)), E401)</f>
        <v>1</v>
      </c>
      <c r="ET401" s="21" t="str">
        <f t="shared" si="55"/>
        <v>SAME</v>
      </c>
      <c r="EU401" s="24">
        <v>41642</v>
      </c>
    </row>
    <row r="402" spans="1:151" ht="12.75">
      <c r="A402" s="29">
        <v>42066</v>
      </c>
      <c r="B402" s="24"/>
      <c r="C402" s="35">
        <v>162</v>
      </c>
      <c r="D402" s="21" t="s">
        <v>808</v>
      </c>
      <c r="E402" s="21">
        <v>1</v>
      </c>
      <c r="F402" s="21" t="s">
        <v>103</v>
      </c>
      <c r="G402" s="21" t="s">
        <v>809</v>
      </c>
      <c r="H402" s="23">
        <v>2322</v>
      </c>
      <c r="I402" s="22">
        <v>5</v>
      </c>
      <c r="J402" s="25">
        <v>0</v>
      </c>
      <c r="K402" s="25">
        <v>0</v>
      </c>
      <c r="L402" s="25">
        <f t="shared" si="48"/>
        <v>464.4</v>
      </c>
      <c r="M402" s="37">
        <f t="shared" si="49"/>
        <v>38.699999999999996</v>
      </c>
      <c r="N402" s="36">
        <v>0</v>
      </c>
      <c r="O402" s="26">
        <v>0</v>
      </c>
      <c r="P402" s="26">
        <v>0</v>
      </c>
      <c r="Q402" s="27">
        <v>0</v>
      </c>
      <c r="R402" s="36">
        <v>0</v>
      </c>
      <c r="S402" s="26">
        <v>0</v>
      </c>
      <c r="T402" s="26">
        <v>0</v>
      </c>
      <c r="U402" s="27">
        <v>0</v>
      </c>
      <c r="V402" s="36">
        <v>0</v>
      </c>
      <c r="W402" s="26">
        <v>0</v>
      </c>
      <c r="X402" s="26">
        <v>0</v>
      </c>
      <c r="Y402" s="27">
        <v>0</v>
      </c>
      <c r="Z402" s="36">
        <v>0</v>
      </c>
      <c r="AA402" s="26">
        <v>0</v>
      </c>
      <c r="AB402" s="26">
        <v>0</v>
      </c>
      <c r="AC402" s="27">
        <v>0</v>
      </c>
      <c r="AD402" s="36">
        <v>0</v>
      </c>
      <c r="AE402" s="26">
        <v>0</v>
      </c>
      <c r="AF402" s="26">
        <v>0</v>
      </c>
      <c r="AG402" s="27">
        <v>0</v>
      </c>
      <c r="AH402" s="36">
        <v>0</v>
      </c>
      <c r="AI402" s="26">
        <v>0</v>
      </c>
      <c r="AJ402" s="26">
        <v>0</v>
      </c>
      <c r="AK402" s="27">
        <v>0</v>
      </c>
      <c r="AL402" s="36">
        <v>0</v>
      </c>
      <c r="AM402" s="26">
        <v>0</v>
      </c>
      <c r="AN402" s="26">
        <v>0</v>
      </c>
      <c r="AO402" s="27">
        <v>0</v>
      </c>
      <c r="AP402" s="36">
        <v>0</v>
      </c>
      <c r="AQ402" s="26">
        <v>0</v>
      </c>
      <c r="AR402" s="26">
        <v>0</v>
      </c>
      <c r="AS402" s="27">
        <v>0</v>
      </c>
      <c r="AT402" s="36">
        <v>0</v>
      </c>
      <c r="AU402" s="26">
        <v>0</v>
      </c>
      <c r="AV402" s="26">
        <v>0</v>
      </c>
      <c r="AW402" s="27">
        <v>0</v>
      </c>
      <c r="AX402" s="36">
        <v>0</v>
      </c>
      <c r="AY402" s="26">
        <v>0</v>
      </c>
      <c r="AZ402" s="26">
        <v>0</v>
      </c>
      <c r="BA402" s="27">
        <v>0</v>
      </c>
      <c r="BB402" s="36">
        <v>0</v>
      </c>
      <c r="BC402" s="26">
        <v>0</v>
      </c>
      <c r="BD402" s="26">
        <v>0</v>
      </c>
      <c r="BE402" s="27">
        <v>0</v>
      </c>
      <c r="BF402" s="36">
        <v>0</v>
      </c>
      <c r="BG402" s="26">
        <v>0</v>
      </c>
      <c r="BH402" s="26">
        <v>0</v>
      </c>
      <c r="BI402" s="27">
        <v>0</v>
      </c>
      <c r="BJ402" s="36">
        <v>0</v>
      </c>
      <c r="BK402" s="26">
        <v>0</v>
      </c>
      <c r="BL402" s="26">
        <v>0</v>
      </c>
      <c r="BM402" s="27">
        <v>0</v>
      </c>
      <c r="BN402" s="36">
        <v>0</v>
      </c>
      <c r="BO402" s="26">
        <v>0</v>
      </c>
      <c r="BP402" s="26">
        <v>0</v>
      </c>
      <c r="BQ402" s="27">
        <v>0</v>
      </c>
      <c r="BR402" s="36">
        <v>0</v>
      </c>
      <c r="BS402" s="26">
        <v>0</v>
      </c>
      <c r="BT402" s="26">
        <v>0</v>
      </c>
      <c r="BU402" s="27">
        <v>0</v>
      </c>
      <c r="BV402" s="36">
        <v>0</v>
      </c>
      <c r="BW402" s="26">
        <v>0</v>
      </c>
      <c r="BX402" s="26">
        <v>0</v>
      </c>
      <c r="BY402" s="27">
        <v>0</v>
      </c>
      <c r="BZ402" s="36">
        <v>0</v>
      </c>
      <c r="CA402" s="26">
        <v>0</v>
      </c>
      <c r="CB402" s="26">
        <v>0</v>
      </c>
      <c r="CC402" s="27">
        <v>0</v>
      </c>
      <c r="CD402" s="36">
        <v>0</v>
      </c>
      <c r="CE402" s="26">
        <v>0</v>
      </c>
      <c r="CF402" s="26">
        <v>0</v>
      </c>
      <c r="CG402" s="27">
        <v>0</v>
      </c>
      <c r="CH402" s="36">
        <v>0</v>
      </c>
      <c r="CI402" s="26">
        <v>0</v>
      </c>
      <c r="CJ402" s="26">
        <v>0</v>
      </c>
      <c r="CK402" s="27">
        <v>0</v>
      </c>
      <c r="CL402" s="36">
        <v>0</v>
      </c>
      <c r="CM402" s="26">
        <v>0</v>
      </c>
      <c r="CN402" s="26">
        <v>0</v>
      </c>
      <c r="CO402" s="27">
        <v>0</v>
      </c>
      <c r="CP402" s="36">
        <v>0</v>
      </c>
      <c r="CQ402" s="26">
        <v>0</v>
      </c>
      <c r="CR402" s="26">
        <v>0</v>
      </c>
      <c r="CS402" s="27">
        <v>0</v>
      </c>
      <c r="CT402" s="36">
        <v>0</v>
      </c>
      <c r="CU402" s="26">
        <v>0</v>
      </c>
      <c r="CV402" s="26">
        <v>0</v>
      </c>
      <c r="CW402" s="27">
        <v>0</v>
      </c>
      <c r="CX402" s="36">
        <v>10</v>
      </c>
      <c r="CY402" s="26">
        <v>386.99999999999994</v>
      </c>
      <c r="CZ402" s="26">
        <v>386.99999999999994</v>
      </c>
      <c r="DA402" s="27">
        <v>1935</v>
      </c>
      <c r="DB402" s="36">
        <v>12</v>
      </c>
      <c r="DC402" s="26">
        <v>464.4</v>
      </c>
      <c r="DD402" s="26">
        <v>851.39999999999986</v>
      </c>
      <c r="DE402" s="27">
        <v>1470.6000000000001</v>
      </c>
      <c r="DF402" s="36">
        <v>12</v>
      </c>
      <c r="DG402" s="26">
        <v>464.4</v>
      </c>
      <c r="DH402" s="26">
        <v>1315.7999999999997</v>
      </c>
      <c r="DI402" s="27">
        <v>1006.2000000000003</v>
      </c>
      <c r="DJ402" s="36">
        <v>12</v>
      </c>
      <c r="DK402" s="26">
        <v>464.4</v>
      </c>
      <c r="DL402" s="26">
        <v>1780.1999999999998</v>
      </c>
      <c r="DM402" s="27">
        <v>541.80000000000018</v>
      </c>
      <c r="DN402" s="36">
        <v>12</v>
      </c>
      <c r="DO402" s="26">
        <v>464.4</v>
      </c>
      <c r="DP402" s="26">
        <v>2244.6</v>
      </c>
      <c r="DQ402" s="27">
        <v>77.400000000000091</v>
      </c>
      <c r="DR402" s="36">
        <v>2.0000000000000027</v>
      </c>
      <c r="DS402" s="26">
        <v>77.400000000000091</v>
      </c>
      <c r="DT402" s="26">
        <v>2322</v>
      </c>
      <c r="DU402" s="27">
        <v>0</v>
      </c>
      <c r="DV402" s="36">
        <v>0</v>
      </c>
      <c r="DW402" s="26">
        <v>0</v>
      </c>
      <c r="DX402" s="26">
        <v>2322</v>
      </c>
      <c r="DY402" s="27">
        <v>0</v>
      </c>
      <c r="DZ402" s="36">
        <v>0</v>
      </c>
      <c r="EA402" s="26">
        <v>0</v>
      </c>
      <c r="EB402" s="26">
        <v>2322</v>
      </c>
      <c r="EC402" s="27">
        <v>0</v>
      </c>
      <c r="ED402" s="36">
        <v>0</v>
      </c>
      <c r="EE402" s="26">
        <v>0</v>
      </c>
      <c r="EF402" s="26">
        <v>2322</v>
      </c>
      <c r="EG402" s="27">
        <v>0</v>
      </c>
      <c r="EH402" s="36">
        <v>0</v>
      </c>
      <c r="EI402" s="26">
        <v>0</v>
      </c>
      <c r="EJ402" s="26">
        <v>2322</v>
      </c>
      <c r="EK402" s="27">
        <v>0</v>
      </c>
      <c r="EL402" s="36" cm="1">
        <f t="array" ref="EL402">+_xlfn.IFS(YEAR($A402)&gt;YEAR(EL$6),0,YEAR(EL$6)=YEAR($A402),13-MONTH($A402),AND(EK402&lt;$L402,YEAR(EL$6)=YEAR($B402)),IF(MONTH($B402)&lt;EK402/$M402,MONTH($B402),EK402/$M402),EK402&lt;$L402,EK402/$M402,YEAR(EL$6)=YEAR($B402),MONTH($B402),AND(YEAR(EL$6)&gt;YEAR($B402),NOT(ISBLANK($B402))),0,YEAR(EL$6)&gt;YEAR($A402),12,EL$6&lt;$A402,0,YEAR(EH$6)=YEAR($B402),0)</f>
        <v>0</v>
      </c>
      <c r="EM402" s="26">
        <f t="shared" si="50"/>
        <v>0</v>
      </c>
      <c r="EN402" s="26">
        <f t="shared" si="51"/>
        <v>2322</v>
      </c>
      <c r="EO402" s="27">
        <f t="shared" si="52"/>
        <v>0</v>
      </c>
      <c r="EP402" s="28">
        <f t="shared" si="53"/>
        <v>0</v>
      </c>
      <c r="EQ402" s="34">
        <f t="shared" si="54"/>
        <v>0</v>
      </c>
      <c r="ES402" s="21">
        <f>IFERROR(IF(VLOOKUP(D402,'DIV CHANGE'!A:D,3,FALSE)="", E402, VLOOKUP(D402,'DIV CHANGE'!A:D,3,FALSE)), E402)</f>
        <v>1</v>
      </c>
      <c r="ET402" s="21" t="str">
        <f t="shared" si="55"/>
        <v>SAME</v>
      </c>
      <c r="EU402" s="24">
        <v>42066</v>
      </c>
    </row>
    <row r="403" spans="1:151" ht="12.75">
      <c r="A403" s="29">
        <v>42066</v>
      </c>
      <c r="B403" s="24"/>
      <c r="C403" s="35">
        <v>163</v>
      </c>
      <c r="D403" s="21" t="s">
        <v>810</v>
      </c>
      <c r="E403" s="21">
        <v>2</v>
      </c>
      <c r="F403" s="21" t="s">
        <v>103</v>
      </c>
      <c r="G403" s="21" t="s">
        <v>811</v>
      </c>
      <c r="H403" s="23">
        <v>13705.58</v>
      </c>
      <c r="I403" s="22">
        <v>5</v>
      </c>
      <c r="J403" s="25">
        <v>0</v>
      </c>
      <c r="K403" s="25">
        <v>0</v>
      </c>
      <c r="L403" s="25">
        <f t="shared" si="48"/>
        <v>2741.116</v>
      </c>
      <c r="M403" s="37">
        <f t="shared" si="49"/>
        <v>228.42633333333333</v>
      </c>
      <c r="N403" s="36">
        <v>0</v>
      </c>
      <c r="O403" s="26">
        <v>0</v>
      </c>
      <c r="P403" s="26">
        <v>0</v>
      </c>
      <c r="Q403" s="27">
        <v>0</v>
      </c>
      <c r="R403" s="36">
        <v>0</v>
      </c>
      <c r="S403" s="26">
        <v>0</v>
      </c>
      <c r="T403" s="26">
        <v>0</v>
      </c>
      <c r="U403" s="27">
        <v>0</v>
      </c>
      <c r="V403" s="36">
        <v>0</v>
      </c>
      <c r="W403" s="26">
        <v>0</v>
      </c>
      <c r="X403" s="26">
        <v>0</v>
      </c>
      <c r="Y403" s="27">
        <v>0</v>
      </c>
      <c r="Z403" s="36">
        <v>0</v>
      </c>
      <c r="AA403" s="26">
        <v>0</v>
      </c>
      <c r="AB403" s="26">
        <v>0</v>
      </c>
      <c r="AC403" s="27">
        <v>0</v>
      </c>
      <c r="AD403" s="36">
        <v>0</v>
      </c>
      <c r="AE403" s="26">
        <v>0</v>
      </c>
      <c r="AF403" s="26">
        <v>0</v>
      </c>
      <c r="AG403" s="27">
        <v>0</v>
      </c>
      <c r="AH403" s="36">
        <v>0</v>
      </c>
      <c r="AI403" s="26">
        <v>0</v>
      </c>
      <c r="AJ403" s="26">
        <v>0</v>
      </c>
      <c r="AK403" s="27">
        <v>0</v>
      </c>
      <c r="AL403" s="36">
        <v>0</v>
      </c>
      <c r="AM403" s="26">
        <v>0</v>
      </c>
      <c r="AN403" s="26">
        <v>0</v>
      </c>
      <c r="AO403" s="27">
        <v>0</v>
      </c>
      <c r="AP403" s="36">
        <v>0</v>
      </c>
      <c r="AQ403" s="26">
        <v>0</v>
      </c>
      <c r="AR403" s="26">
        <v>0</v>
      </c>
      <c r="AS403" s="27">
        <v>0</v>
      </c>
      <c r="AT403" s="36">
        <v>0</v>
      </c>
      <c r="AU403" s="26">
        <v>0</v>
      </c>
      <c r="AV403" s="26">
        <v>0</v>
      </c>
      <c r="AW403" s="27">
        <v>0</v>
      </c>
      <c r="AX403" s="36">
        <v>0</v>
      </c>
      <c r="AY403" s="26">
        <v>0</v>
      </c>
      <c r="AZ403" s="26">
        <v>0</v>
      </c>
      <c r="BA403" s="27">
        <v>0</v>
      </c>
      <c r="BB403" s="36">
        <v>0</v>
      </c>
      <c r="BC403" s="26">
        <v>0</v>
      </c>
      <c r="BD403" s="26">
        <v>0</v>
      </c>
      <c r="BE403" s="27">
        <v>0</v>
      </c>
      <c r="BF403" s="36">
        <v>0</v>
      </c>
      <c r="BG403" s="26">
        <v>0</v>
      </c>
      <c r="BH403" s="26">
        <v>0</v>
      </c>
      <c r="BI403" s="27">
        <v>0</v>
      </c>
      <c r="BJ403" s="36">
        <v>0</v>
      </c>
      <c r="BK403" s="26">
        <v>0</v>
      </c>
      <c r="BL403" s="26">
        <v>0</v>
      </c>
      <c r="BM403" s="27">
        <v>0</v>
      </c>
      <c r="BN403" s="36">
        <v>0</v>
      </c>
      <c r="BO403" s="26">
        <v>0</v>
      </c>
      <c r="BP403" s="26">
        <v>0</v>
      </c>
      <c r="BQ403" s="27">
        <v>0</v>
      </c>
      <c r="BR403" s="36">
        <v>0</v>
      </c>
      <c r="BS403" s="26">
        <v>0</v>
      </c>
      <c r="BT403" s="26">
        <v>0</v>
      </c>
      <c r="BU403" s="27">
        <v>0</v>
      </c>
      <c r="BV403" s="36">
        <v>0</v>
      </c>
      <c r="BW403" s="26">
        <v>0</v>
      </c>
      <c r="BX403" s="26">
        <v>0</v>
      </c>
      <c r="BY403" s="27">
        <v>0</v>
      </c>
      <c r="BZ403" s="36">
        <v>0</v>
      </c>
      <c r="CA403" s="26">
        <v>0</v>
      </c>
      <c r="CB403" s="26">
        <v>0</v>
      </c>
      <c r="CC403" s="27">
        <v>0</v>
      </c>
      <c r="CD403" s="36">
        <v>0</v>
      </c>
      <c r="CE403" s="26">
        <v>0</v>
      </c>
      <c r="CF403" s="26">
        <v>0</v>
      </c>
      <c r="CG403" s="27">
        <v>0</v>
      </c>
      <c r="CH403" s="36">
        <v>0</v>
      </c>
      <c r="CI403" s="26">
        <v>0</v>
      </c>
      <c r="CJ403" s="26">
        <v>0</v>
      </c>
      <c r="CK403" s="27">
        <v>0</v>
      </c>
      <c r="CL403" s="36">
        <v>0</v>
      </c>
      <c r="CM403" s="26">
        <v>0</v>
      </c>
      <c r="CN403" s="26">
        <v>0</v>
      </c>
      <c r="CO403" s="27">
        <v>0</v>
      </c>
      <c r="CP403" s="36">
        <v>0</v>
      </c>
      <c r="CQ403" s="26">
        <v>0</v>
      </c>
      <c r="CR403" s="26">
        <v>0</v>
      </c>
      <c r="CS403" s="27">
        <v>0</v>
      </c>
      <c r="CT403" s="36">
        <v>0</v>
      </c>
      <c r="CU403" s="26">
        <v>0</v>
      </c>
      <c r="CV403" s="26">
        <v>0</v>
      </c>
      <c r="CW403" s="27">
        <v>0</v>
      </c>
      <c r="CX403" s="36">
        <v>10</v>
      </c>
      <c r="CY403" s="26">
        <v>2284.2633333333333</v>
      </c>
      <c r="CZ403" s="26">
        <v>2284.2633333333333</v>
      </c>
      <c r="DA403" s="27">
        <v>11421.316666666666</v>
      </c>
      <c r="DB403" s="36">
        <v>12</v>
      </c>
      <c r="DC403" s="26">
        <v>2741.116</v>
      </c>
      <c r="DD403" s="26">
        <v>5025.3793333333333</v>
      </c>
      <c r="DE403" s="27">
        <v>8680.2006666666675</v>
      </c>
      <c r="DF403" s="36">
        <v>12</v>
      </c>
      <c r="DG403" s="26">
        <v>2741.116</v>
      </c>
      <c r="DH403" s="26">
        <v>7766.4953333333333</v>
      </c>
      <c r="DI403" s="27">
        <v>5939.0846666666666</v>
      </c>
      <c r="DJ403" s="36">
        <v>12</v>
      </c>
      <c r="DK403" s="26">
        <v>2741.116</v>
      </c>
      <c r="DL403" s="26">
        <v>10507.611333333334</v>
      </c>
      <c r="DM403" s="27">
        <v>3197.9686666666657</v>
      </c>
      <c r="DN403" s="36">
        <v>12</v>
      </c>
      <c r="DO403" s="26">
        <v>2741.116</v>
      </c>
      <c r="DP403" s="26">
        <v>13248.727333333334</v>
      </c>
      <c r="DQ403" s="27">
        <v>456.85266666666575</v>
      </c>
      <c r="DR403" s="36">
        <v>1.999999999999996</v>
      </c>
      <c r="DS403" s="26">
        <v>456.85266666666575</v>
      </c>
      <c r="DT403" s="26">
        <v>13705.58</v>
      </c>
      <c r="DU403" s="27">
        <v>0</v>
      </c>
      <c r="DV403" s="36">
        <v>0</v>
      </c>
      <c r="DW403" s="26">
        <v>0</v>
      </c>
      <c r="DX403" s="26">
        <v>13705.58</v>
      </c>
      <c r="DY403" s="27">
        <v>0</v>
      </c>
      <c r="DZ403" s="36">
        <v>0</v>
      </c>
      <c r="EA403" s="26">
        <v>0</v>
      </c>
      <c r="EB403" s="26">
        <v>13705.58</v>
      </c>
      <c r="EC403" s="27">
        <v>0</v>
      </c>
      <c r="ED403" s="36">
        <v>0</v>
      </c>
      <c r="EE403" s="26">
        <v>0</v>
      </c>
      <c r="EF403" s="26">
        <v>13705.58</v>
      </c>
      <c r="EG403" s="27">
        <v>0</v>
      </c>
      <c r="EH403" s="36">
        <v>0</v>
      </c>
      <c r="EI403" s="26">
        <v>0</v>
      </c>
      <c r="EJ403" s="26">
        <v>13705.58</v>
      </c>
      <c r="EK403" s="27">
        <v>0</v>
      </c>
      <c r="EL403" s="36" cm="1">
        <f t="array" ref="EL403">+_xlfn.IFS(YEAR($A403)&gt;YEAR(EL$6),0,YEAR(EL$6)=YEAR($A403),13-MONTH($A403),AND(EK403&lt;$L403,YEAR(EL$6)=YEAR($B403)),IF(MONTH($B403)&lt;EK403/$M403,MONTH($B403),EK403/$M403),EK403&lt;$L403,EK403/$M403,YEAR(EL$6)=YEAR($B403),MONTH($B403),AND(YEAR(EL$6)&gt;YEAR($B403),NOT(ISBLANK($B403))),0,YEAR(EL$6)&gt;YEAR($A403),12,EL$6&lt;$A403,0,YEAR(EH$6)=YEAR($B403),0)</f>
        <v>0</v>
      </c>
      <c r="EM403" s="26">
        <f t="shared" si="50"/>
        <v>0</v>
      </c>
      <c r="EN403" s="26">
        <f t="shared" si="51"/>
        <v>13705.58</v>
      </c>
      <c r="EO403" s="27">
        <f t="shared" si="52"/>
        <v>0</v>
      </c>
      <c r="EP403" s="28">
        <f t="shared" si="53"/>
        <v>0</v>
      </c>
      <c r="EQ403" s="34">
        <f t="shared" si="54"/>
        <v>0</v>
      </c>
      <c r="ES403" s="21">
        <f>IFERROR(IF(VLOOKUP(D403,'DIV CHANGE'!A:D,3,FALSE)="", E403, VLOOKUP(D403,'DIV CHANGE'!A:D,3,FALSE)), E403)</f>
        <v>2</v>
      </c>
      <c r="ET403" s="21" t="str">
        <f t="shared" si="55"/>
        <v>SAME</v>
      </c>
      <c r="EU403" s="24">
        <v>42066</v>
      </c>
    </row>
    <row r="404" spans="1:151" ht="12.75">
      <c r="A404" s="29">
        <v>45652</v>
      </c>
      <c r="C404" s="77"/>
      <c r="D404" s="21" t="s">
        <v>812</v>
      </c>
      <c r="E404" s="21">
        <v>1</v>
      </c>
      <c r="F404" s="21" t="s">
        <v>100</v>
      </c>
      <c r="G404" s="21" t="s">
        <v>813</v>
      </c>
      <c r="H404" s="55">
        <v>42591.35</v>
      </c>
      <c r="I404" s="22">
        <v>5</v>
      </c>
      <c r="J404" s="56">
        <v>0</v>
      </c>
      <c r="K404" s="56">
        <v>0</v>
      </c>
      <c r="L404" s="25">
        <f t="shared" si="48"/>
        <v>8518.27</v>
      </c>
      <c r="M404" s="37">
        <f t="shared" si="49"/>
        <v>709.85583333333341</v>
      </c>
      <c r="N404" s="36"/>
      <c r="O404" s="26"/>
      <c r="P404" s="26"/>
      <c r="Q404" s="27"/>
      <c r="R404" s="36"/>
      <c r="S404" s="26"/>
      <c r="T404" s="26"/>
      <c r="U404" s="27"/>
      <c r="V404" s="36"/>
      <c r="W404" s="26"/>
      <c r="X404" s="26"/>
      <c r="Y404" s="27"/>
      <c r="Z404" s="36"/>
      <c r="AA404" s="26"/>
      <c r="AB404" s="26"/>
      <c r="AC404" s="27"/>
      <c r="AD404" s="36"/>
      <c r="AE404" s="26"/>
      <c r="AF404" s="26"/>
      <c r="AG404" s="27"/>
      <c r="AH404" s="36"/>
      <c r="AI404" s="26"/>
      <c r="AJ404" s="26"/>
      <c r="AK404" s="27"/>
      <c r="AL404" s="36"/>
      <c r="AM404" s="26"/>
      <c r="AN404" s="26"/>
      <c r="AO404" s="27"/>
      <c r="AP404" s="36"/>
      <c r="AQ404" s="26"/>
      <c r="AR404" s="26"/>
      <c r="AS404" s="27"/>
      <c r="AT404" s="36"/>
      <c r="AU404" s="26"/>
      <c r="AV404" s="26"/>
      <c r="AW404" s="27"/>
      <c r="AX404" s="36"/>
      <c r="AY404" s="26"/>
      <c r="AZ404" s="26"/>
      <c r="BA404" s="27"/>
      <c r="BB404" s="36"/>
      <c r="BC404" s="26"/>
      <c r="BD404" s="26"/>
      <c r="BE404" s="27"/>
      <c r="BF404" s="36"/>
      <c r="BG404" s="26"/>
      <c r="BH404" s="26"/>
      <c r="BI404" s="27"/>
      <c r="BJ404" s="36"/>
      <c r="BK404" s="26"/>
      <c r="BL404" s="26"/>
      <c r="BM404" s="27"/>
      <c r="BN404" s="36"/>
      <c r="BO404" s="26"/>
      <c r="BP404" s="26"/>
      <c r="BQ404" s="27"/>
      <c r="BR404" s="36"/>
      <c r="BS404" s="26"/>
      <c r="BT404" s="26"/>
      <c r="BU404" s="27"/>
      <c r="BV404" s="36"/>
      <c r="BW404" s="26"/>
      <c r="BX404" s="26"/>
      <c r="BY404" s="27"/>
      <c r="BZ404" s="36"/>
      <c r="CA404" s="26"/>
      <c r="CB404" s="26"/>
      <c r="CC404" s="27"/>
      <c r="CD404" s="36"/>
      <c r="CE404" s="26"/>
      <c r="CF404" s="26"/>
      <c r="CG404" s="27"/>
      <c r="CH404" s="36"/>
      <c r="CI404" s="26"/>
      <c r="CJ404" s="26"/>
      <c r="CK404" s="27"/>
      <c r="CL404" s="36"/>
      <c r="CM404" s="26"/>
      <c r="CN404" s="26"/>
      <c r="CO404" s="27"/>
      <c r="CP404" s="36"/>
      <c r="CQ404" s="26"/>
      <c r="CR404" s="26"/>
      <c r="CS404" s="27"/>
      <c r="CT404" s="36"/>
      <c r="CU404" s="26"/>
      <c r="CV404" s="26"/>
      <c r="CW404" s="27"/>
      <c r="CX404" s="36"/>
      <c r="CY404" s="26"/>
      <c r="CZ404" s="26"/>
      <c r="DA404" s="27"/>
      <c r="DB404" s="36"/>
      <c r="DC404" s="26"/>
      <c r="DD404" s="26"/>
      <c r="DE404" s="27"/>
      <c r="DF404" s="36"/>
      <c r="DG404" s="26"/>
      <c r="DH404" s="26"/>
      <c r="DI404" s="27"/>
      <c r="DJ404" s="36"/>
      <c r="DK404" s="26"/>
      <c r="DL404" s="26"/>
      <c r="DM404" s="27"/>
      <c r="DN404" s="36"/>
      <c r="DO404" s="26"/>
      <c r="DP404" s="26"/>
      <c r="DQ404" s="27"/>
      <c r="DR404" s="36"/>
      <c r="DS404" s="26"/>
      <c r="DT404" s="26"/>
      <c r="DU404" s="27"/>
      <c r="DV404" s="36"/>
      <c r="DW404" s="26"/>
      <c r="DX404" s="26"/>
      <c r="DY404" s="27"/>
      <c r="DZ404" s="36"/>
      <c r="EA404" s="26"/>
      <c r="EB404" s="26"/>
      <c r="EC404" s="27"/>
      <c r="ED404" s="36">
        <v>0</v>
      </c>
      <c r="EE404" s="26">
        <v>0</v>
      </c>
      <c r="EF404" s="26">
        <v>0</v>
      </c>
      <c r="EG404" s="27">
        <v>0</v>
      </c>
      <c r="EH404" s="36">
        <v>0</v>
      </c>
      <c r="EI404" s="26">
        <v>0</v>
      </c>
      <c r="EJ404" s="26">
        <v>0</v>
      </c>
      <c r="EK404" s="27">
        <v>42591.35</v>
      </c>
      <c r="EL404" s="36" cm="1">
        <f t="array" ref="EL404">+_xlfn.IFS(YEAR($A404)&gt;YEAR(EL$6),0,YEAR(EL$6)=YEAR($A404),13-MONTH($A404),AND(EK404&lt;$L404,YEAR(EL$6)=YEAR($B404)),IF(MONTH($B404)&lt;EK404/$M404,MONTH($B404),EK404/$M404),EK404&lt;$L404,EK404/$M404,YEAR(EL$6)=YEAR($B404),MONTH($B404),AND(YEAR(EL$6)&gt;YEAR($B404),NOT(ISBLANK($B404))),0,YEAR(EL$6)&gt;YEAR($A404),12,EL$6&lt;$A404,0,YEAR(EH$6)=YEAR($B404),0)</f>
        <v>12</v>
      </c>
      <c r="EM404" s="26">
        <f t="shared" si="50"/>
        <v>8518.27</v>
      </c>
      <c r="EN404" s="26">
        <f t="shared" si="51"/>
        <v>8518.27</v>
      </c>
      <c r="EO404" s="27">
        <f t="shared" si="52"/>
        <v>34073.08</v>
      </c>
      <c r="EP404" s="28">
        <f t="shared" si="53"/>
        <v>48</v>
      </c>
      <c r="EQ404" s="34">
        <f t="shared" si="54"/>
        <v>2129.5675000000001</v>
      </c>
      <c r="ES404" s="21">
        <f>IFERROR(IF(VLOOKUP(D404,'DIV CHANGE'!A:D,3,FALSE)="", E404, VLOOKUP(D404,'DIV CHANGE'!A:D,3,FALSE)), E404)</f>
        <v>1</v>
      </c>
      <c r="ET404" s="21" t="str">
        <f t="shared" si="55"/>
        <v>SAME</v>
      </c>
      <c r="EU404" s="29"/>
    </row>
    <row r="405" spans="1:151" ht="12.75">
      <c r="A405" s="29">
        <v>43889</v>
      </c>
      <c r="B405" s="24"/>
      <c r="C405" s="35">
        <v>476</v>
      </c>
      <c r="D405" s="21" t="s">
        <v>814</v>
      </c>
      <c r="E405" s="21">
        <v>1</v>
      </c>
      <c r="F405" s="21" t="s">
        <v>100</v>
      </c>
      <c r="G405" s="21" t="s">
        <v>815</v>
      </c>
      <c r="H405" s="55">
        <v>103790</v>
      </c>
      <c r="I405" s="22">
        <v>5</v>
      </c>
      <c r="J405" s="25">
        <v>68000</v>
      </c>
      <c r="K405" s="25">
        <v>0</v>
      </c>
      <c r="L405" s="25">
        <f t="shared" si="48"/>
        <v>7158</v>
      </c>
      <c r="M405" s="37">
        <f t="shared" si="49"/>
        <v>596.5</v>
      </c>
      <c r="N405" s="36">
        <v>0</v>
      </c>
      <c r="O405" s="26">
        <v>0</v>
      </c>
      <c r="P405" s="26">
        <v>0</v>
      </c>
      <c r="Q405" s="27">
        <v>0</v>
      </c>
      <c r="R405" s="36">
        <v>0</v>
      </c>
      <c r="S405" s="26">
        <v>0</v>
      </c>
      <c r="T405" s="26">
        <v>0</v>
      </c>
      <c r="U405" s="27">
        <v>0</v>
      </c>
      <c r="V405" s="36">
        <v>0</v>
      </c>
      <c r="W405" s="26">
        <v>0</v>
      </c>
      <c r="X405" s="26">
        <v>0</v>
      </c>
      <c r="Y405" s="27">
        <v>0</v>
      </c>
      <c r="Z405" s="36">
        <v>0</v>
      </c>
      <c r="AA405" s="26">
        <v>0</v>
      </c>
      <c r="AB405" s="26">
        <v>0</v>
      </c>
      <c r="AC405" s="27">
        <v>0</v>
      </c>
      <c r="AD405" s="36">
        <v>0</v>
      </c>
      <c r="AE405" s="26">
        <v>0</v>
      </c>
      <c r="AF405" s="26">
        <v>0</v>
      </c>
      <c r="AG405" s="27">
        <v>0</v>
      </c>
      <c r="AH405" s="36">
        <v>0</v>
      </c>
      <c r="AI405" s="26">
        <v>0</v>
      </c>
      <c r="AJ405" s="26">
        <v>0</v>
      </c>
      <c r="AK405" s="27">
        <v>0</v>
      </c>
      <c r="AL405" s="36">
        <v>0</v>
      </c>
      <c r="AM405" s="26">
        <v>0</v>
      </c>
      <c r="AN405" s="26">
        <v>0</v>
      </c>
      <c r="AO405" s="27">
        <v>0</v>
      </c>
      <c r="AP405" s="36">
        <v>0</v>
      </c>
      <c r="AQ405" s="26">
        <v>0</v>
      </c>
      <c r="AR405" s="26">
        <v>0</v>
      </c>
      <c r="AS405" s="27">
        <v>0</v>
      </c>
      <c r="AT405" s="36">
        <v>0</v>
      </c>
      <c r="AU405" s="26">
        <v>0</v>
      </c>
      <c r="AV405" s="26">
        <v>0</v>
      </c>
      <c r="AW405" s="27">
        <v>0</v>
      </c>
      <c r="AX405" s="36">
        <v>0</v>
      </c>
      <c r="AY405" s="26">
        <v>0</v>
      </c>
      <c r="AZ405" s="26">
        <v>0</v>
      </c>
      <c r="BA405" s="27">
        <v>0</v>
      </c>
      <c r="BB405" s="36">
        <v>0</v>
      </c>
      <c r="BC405" s="26">
        <v>0</v>
      </c>
      <c r="BD405" s="26">
        <v>0</v>
      </c>
      <c r="BE405" s="27">
        <v>0</v>
      </c>
      <c r="BF405" s="36">
        <v>0</v>
      </c>
      <c r="BG405" s="26">
        <v>0</v>
      </c>
      <c r="BH405" s="26">
        <v>0</v>
      </c>
      <c r="BI405" s="27">
        <v>0</v>
      </c>
      <c r="BJ405" s="36">
        <v>0</v>
      </c>
      <c r="BK405" s="26">
        <v>0</v>
      </c>
      <c r="BL405" s="26">
        <v>0</v>
      </c>
      <c r="BM405" s="27">
        <v>0</v>
      </c>
      <c r="BN405" s="36">
        <v>0</v>
      </c>
      <c r="BO405" s="26">
        <v>0</v>
      </c>
      <c r="BP405" s="26">
        <v>0</v>
      </c>
      <c r="BQ405" s="27">
        <v>0</v>
      </c>
      <c r="BR405" s="36">
        <v>0</v>
      </c>
      <c r="BS405" s="26">
        <v>0</v>
      </c>
      <c r="BT405" s="26">
        <v>0</v>
      </c>
      <c r="BU405" s="27">
        <v>0</v>
      </c>
      <c r="BV405" s="36">
        <v>0</v>
      </c>
      <c r="BW405" s="26">
        <v>0</v>
      </c>
      <c r="BX405" s="26">
        <v>0</v>
      </c>
      <c r="BY405" s="27">
        <v>0</v>
      </c>
      <c r="BZ405" s="36">
        <v>0</v>
      </c>
      <c r="CA405" s="26">
        <v>0</v>
      </c>
      <c r="CB405" s="26">
        <v>0</v>
      </c>
      <c r="CC405" s="27">
        <v>0</v>
      </c>
      <c r="CD405" s="36">
        <v>0</v>
      </c>
      <c r="CE405" s="26">
        <v>0</v>
      </c>
      <c r="CF405" s="26">
        <v>0</v>
      </c>
      <c r="CG405" s="27">
        <v>0</v>
      </c>
      <c r="CH405" s="36">
        <v>0</v>
      </c>
      <c r="CI405" s="26">
        <v>0</v>
      </c>
      <c r="CJ405" s="26">
        <v>0</v>
      </c>
      <c r="CK405" s="27">
        <v>0</v>
      </c>
      <c r="CL405" s="36">
        <v>0</v>
      </c>
      <c r="CM405" s="26">
        <v>0</v>
      </c>
      <c r="CN405" s="26">
        <v>0</v>
      </c>
      <c r="CO405" s="27">
        <v>0</v>
      </c>
      <c r="CP405" s="36">
        <v>0</v>
      </c>
      <c r="CQ405" s="26">
        <v>0</v>
      </c>
      <c r="CR405" s="26">
        <v>0</v>
      </c>
      <c r="CS405" s="27">
        <v>0</v>
      </c>
      <c r="CT405" s="36">
        <v>0</v>
      </c>
      <c r="CU405" s="26">
        <v>0</v>
      </c>
      <c r="CV405" s="26">
        <v>0</v>
      </c>
      <c r="CW405" s="27">
        <v>0</v>
      </c>
      <c r="CX405" s="36">
        <v>0</v>
      </c>
      <c r="CY405" s="26">
        <v>0</v>
      </c>
      <c r="CZ405" s="26">
        <v>0</v>
      </c>
      <c r="DA405" s="27">
        <v>0</v>
      </c>
      <c r="DB405" s="36">
        <v>0</v>
      </c>
      <c r="DC405" s="26">
        <v>0</v>
      </c>
      <c r="DD405" s="26">
        <v>0</v>
      </c>
      <c r="DE405" s="27">
        <v>0</v>
      </c>
      <c r="DF405" s="36">
        <v>0</v>
      </c>
      <c r="DG405" s="26">
        <v>0</v>
      </c>
      <c r="DH405" s="26">
        <v>0</v>
      </c>
      <c r="DI405" s="27">
        <v>0</v>
      </c>
      <c r="DJ405" s="36">
        <v>0</v>
      </c>
      <c r="DK405" s="26">
        <v>0</v>
      </c>
      <c r="DL405" s="26">
        <v>0</v>
      </c>
      <c r="DM405" s="27">
        <v>0</v>
      </c>
      <c r="DN405" s="36">
        <v>0</v>
      </c>
      <c r="DO405" s="26">
        <v>0</v>
      </c>
      <c r="DP405" s="26">
        <v>0</v>
      </c>
      <c r="DQ405" s="27">
        <v>0</v>
      </c>
      <c r="DR405" s="36">
        <v>11</v>
      </c>
      <c r="DS405" s="26">
        <v>6561.5</v>
      </c>
      <c r="DT405" s="26">
        <v>6561.5</v>
      </c>
      <c r="DU405" s="27">
        <v>29228.5</v>
      </c>
      <c r="DV405" s="36">
        <v>12</v>
      </c>
      <c r="DW405" s="26">
        <v>7158</v>
      </c>
      <c r="DX405" s="26">
        <v>13719.5</v>
      </c>
      <c r="DY405" s="27">
        <v>22070.5</v>
      </c>
      <c r="DZ405" s="36">
        <v>12</v>
      </c>
      <c r="EA405" s="26">
        <v>7158</v>
      </c>
      <c r="EB405" s="26">
        <v>20877.5</v>
      </c>
      <c r="EC405" s="27">
        <v>14912.5</v>
      </c>
      <c r="ED405" s="36">
        <v>12</v>
      </c>
      <c r="EE405" s="26">
        <v>7158</v>
      </c>
      <c r="EF405" s="26">
        <v>35790</v>
      </c>
      <c r="EG405" s="27">
        <v>0</v>
      </c>
      <c r="EH405" s="36">
        <v>0</v>
      </c>
      <c r="EI405" s="26">
        <v>0</v>
      </c>
      <c r="EJ405" s="26">
        <v>35790</v>
      </c>
      <c r="EK405" s="27">
        <v>0</v>
      </c>
      <c r="EL405" s="36" cm="1">
        <f t="array" ref="EL405">+_xlfn.IFS(YEAR($A405)&gt;YEAR(EL$6),0,YEAR(EL$6)=YEAR($A405),13-MONTH($A405),AND(EK405&lt;$L405,YEAR(EL$6)=YEAR($B405)),IF(MONTH($B405)&lt;EK405/$M405,MONTH($B405),EK405/$M405),EK405&lt;$L405,EK405/$M405,YEAR(EL$6)=YEAR($B405),MONTH($B405),AND(YEAR(EL$6)&gt;YEAR($B405),NOT(ISBLANK($B405))),0,YEAR(EL$6)&gt;YEAR($A405),12,EL$6&lt;$A405,0,YEAR(EH$6)=YEAR($B405),0)</f>
        <v>0</v>
      </c>
      <c r="EM405" s="26">
        <f t="shared" si="50"/>
        <v>0</v>
      </c>
      <c r="EN405" s="26">
        <f t="shared" si="51"/>
        <v>35790</v>
      </c>
      <c r="EO405" s="27">
        <f t="shared" si="52"/>
        <v>0</v>
      </c>
      <c r="EP405" s="28">
        <f t="shared" si="53"/>
        <v>0</v>
      </c>
      <c r="EQ405" s="34">
        <f t="shared" si="54"/>
        <v>0</v>
      </c>
      <c r="ES405" s="21">
        <f>IFERROR(IF(VLOOKUP(D405,'DIV CHANGE'!A:D,3,FALSE)="", E405, VLOOKUP(D405,'DIV CHANGE'!A:D,3,FALSE)), E405)</f>
        <v>1</v>
      </c>
      <c r="ET405" s="21" t="str">
        <f t="shared" si="55"/>
        <v>SAME</v>
      </c>
      <c r="EU405" s="24">
        <v>43889</v>
      </c>
    </row>
    <row r="406" spans="1:151" ht="12.75">
      <c r="A406" s="29">
        <v>44649</v>
      </c>
      <c r="B406" s="24"/>
      <c r="C406" s="35">
        <v>715</v>
      </c>
      <c r="D406" s="21" t="s">
        <v>816</v>
      </c>
      <c r="E406" s="21">
        <v>2</v>
      </c>
      <c r="F406" s="21" t="s">
        <v>42</v>
      </c>
      <c r="G406" s="21" t="s">
        <v>464</v>
      </c>
      <c r="H406" s="55">
        <v>8747.2099999999991</v>
      </c>
      <c r="I406" s="22">
        <v>6</v>
      </c>
      <c r="J406" s="25">
        <v>0</v>
      </c>
      <c r="K406" s="25">
        <v>0</v>
      </c>
      <c r="L406" s="25">
        <f t="shared" si="48"/>
        <v>1457.8683333333331</v>
      </c>
      <c r="M406" s="37">
        <f t="shared" si="49"/>
        <v>121.48902777777776</v>
      </c>
      <c r="N406" s="36">
        <v>0</v>
      </c>
      <c r="O406" s="26">
        <v>0</v>
      </c>
      <c r="P406" s="26">
        <v>0</v>
      </c>
      <c r="Q406" s="27">
        <v>0</v>
      </c>
      <c r="R406" s="36">
        <v>0</v>
      </c>
      <c r="S406" s="26">
        <v>0</v>
      </c>
      <c r="T406" s="26">
        <v>0</v>
      </c>
      <c r="U406" s="27">
        <v>0</v>
      </c>
      <c r="V406" s="36">
        <v>0</v>
      </c>
      <c r="W406" s="26">
        <v>0</v>
      </c>
      <c r="X406" s="26">
        <v>0</v>
      </c>
      <c r="Y406" s="27">
        <v>0</v>
      </c>
      <c r="Z406" s="36">
        <v>0</v>
      </c>
      <c r="AA406" s="26">
        <v>0</v>
      </c>
      <c r="AB406" s="26">
        <v>0</v>
      </c>
      <c r="AC406" s="27">
        <v>0</v>
      </c>
      <c r="AD406" s="36">
        <v>0</v>
      </c>
      <c r="AE406" s="26">
        <v>0</v>
      </c>
      <c r="AF406" s="26">
        <v>0</v>
      </c>
      <c r="AG406" s="27">
        <v>0</v>
      </c>
      <c r="AH406" s="36">
        <v>0</v>
      </c>
      <c r="AI406" s="26">
        <v>0</v>
      </c>
      <c r="AJ406" s="26">
        <v>0</v>
      </c>
      <c r="AK406" s="27">
        <v>0</v>
      </c>
      <c r="AL406" s="36">
        <v>0</v>
      </c>
      <c r="AM406" s="26">
        <v>0</v>
      </c>
      <c r="AN406" s="26">
        <v>0</v>
      </c>
      <c r="AO406" s="27">
        <v>0</v>
      </c>
      <c r="AP406" s="36">
        <v>0</v>
      </c>
      <c r="AQ406" s="26">
        <v>0</v>
      </c>
      <c r="AR406" s="26">
        <v>0</v>
      </c>
      <c r="AS406" s="27">
        <v>0</v>
      </c>
      <c r="AT406" s="36">
        <v>0</v>
      </c>
      <c r="AU406" s="26">
        <v>0</v>
      </c>
      <c r="AV406" s="26">
        <v>0</v>
      </c>
      <c r="AW406" s="27">
        <v>0</v>
      </c>
      <c r="AX406" s="36">
        <v>0</v>
      </c>
      <c r="AY406" s="26">
        <v>0</v>
      </c>
      <c r="AZ406" s="26">
        <v>0</v>
      </c>
      <c r="BA406" s="27">
        <v>0</v>
      </c>
      <c r="BB406" s="36">
        <v>0</v>
      </c>
      <c r="BC406" s="26">
        <v>0</v>
      </c>
      <c r="BD406" s="26">
        <v>0</v>
      </c>
      <c r="BE406" s="27">
        <v>0</v>
      </c>
      <c r="BF406" s="36">
        <v>0</v>
      </c>
      <c r="BG406" s="26">
        <v>0</v>
      </c>
      <c r="BH406" s="26">
        <v>0</v>
      </c>
      <c r="BI406" s="27">
        <v>0</v>
      </c>
      <c r="BJ406" s="36">
        <v>0</v>
      </c>
      <c r="BK406" s="26">
        <v>0</v>
      </c>
      <c r="BL406" s="26">
        <v>0</v>
      </c>
      <c r="BM406" s="27">
        <v>0</v>
      </c>
      <c r="BN406" s="36">
        <v>0</v>
      </c>
      <c r="BO406" s="26">
        <v>0</v>
      </c>
      <c r="BP406" s="26">
        <v>0</v>
      </c>
      <c r="BQ406" s="27">
        <v>0</v>
      </c>
      <c r="BR406" s="36">
        <v>0</v>
      </c>
      <c r="BS406" s="26">
        <v>0</v>
      </c>
      <c r="BT406" s="26">
        <v>0</v>
      </c>
      <c r="BU406" s="27">
        <v>0</v>
      </c>
      <c r="BV406" s="36">
        <v>0</v>
      </c>
      <c r="BW406" s="26">
        <v>0</v>
      </c>
      <c r="BX406" s="26">
        <v>0</v>
      </c>
      <c r="BY406" s="27">
        <v>0</v>
      </c>
      <c r="BZ406" s="36">
        <v>0</v>
      </c>
      <c r="CA406" s="26">
        <v>0</v>
      </c>
      <c r="CB406" s="26">
        <v>0</v>
      </c>
      <c r="CC406" s="27">
        <v>0</v>
      </c>
      <c r="CD406" s="36">
        <v>0</v>
      </c>
      <c r="CE406" s="26">
        <v>0</v>
      </c>
      <c r="CF406" s="26">
        <v>0</v>
      </c>
      <c r="CG406" s="27">
        <v>0</v>
      </c>
      <c r="CH406" s="36">
        <v>0</v>
      </c>
      <c r="CI406" s="26">
        <v>0</v>
      </c>
      <c r="CJ406" s="26">
        <v>0</v>
      </c>
      <c r="CK406" s="27">
        <v>0</v>
      </c>
      <c r="CL406" s="36">
        <v>0</v>
      </c>
      <c r="CM406" s="26">
        <v>0</v>
      </c>
      <c r="CN406" s="26">
        <v>0</v>
      </c>
      <c r="CO406" s="27">
        <v>0</v>
      </c>
      <c r="CP406" s="36">
        <v>0</v>
      </c>
      <c r="CQ406" s="26">
        <v>0</v>
      </c>
      <c r="CR406" s="26">
        <v>0</v>
      </c>
      <c r="CS406" s="27">
        <v>0</v>
      </c>
      <c r="CT406" s="36">
        <v>0</v>
      </c>
      <c r="CU406" s="26">
        <v>0</v>
      </c>
      <c r="CV406" s="26">
        <v>0</v>
      </c>
      <c r="CW406" s="27">
        <v>0</v>
      </c>
      <c r="CX406" s="36">
        <v>0</v>
      </c>
      <c r="CY406" s="26">
        <v>0</v>
      </c>
      <c r="CZ406" s="26">
        <v>0</v>
      </c>
      <c r="DA406" s="27">
        <v>0</v>
      </c>
      <c r="DB406" s="36">
        <v>0</v>
      </c>
      <c r="DC406" s="26">
        <v>0</v>
      </c>
      <c r="DD406" s="26">
        <v>0</v>
      </c>
      <c r="DE406" s="27">
        <v>0</v>
      </c>
      <c r="DF406" s="36">
        <v>0</v>
      </c>
      <c r="DG406" s="26">
        <v>0</v>
      </c>
      <c r="DH406" s="26">
        <v>0</v>
      </c>
      <c r="DI406" s="27">
        <v>0</v>
      </c>
      <c r="DJ406" s="36">
        <v>0</v>
      </c>
      <c r="DK406" s="26">
        <v>0</v>
      </c>
      <c r="DL406" s="26">
        <v>0</v>
      </c>
      <c r="DM406" s="27">
        <v>0</v>
      </c>
      <c r="DN406" s="36">
        <v>0</v>
      </c>
      <c r="DO406" s="26">
        <v>0</v>
      </c>
      <c r="DP406" s="26">
        <v>0</v>
      </c>
      <c r="DQ406" s="27">
        <v>0</v>
      </c>
      <c r="DR406" s="36">
        <v>0</v>
      </c>
      <c r="DS406" s="26">
        <v>0</v>
      </c>
      <c r="DT406" s="26">
        <v>0</v>
      </c>
      <c r="DU406" s="27">
        <v>0</v>
      </c>
      <c r="DV406" s="36">
        <v>0</v>
      </c>
      <c r="DW406" s="26">
        <v>0</v>
      </c>
      <c r="DX406" s="26">
        <v>0</v>
      </c>
      <c r="DY406" s="27">
        <v>0</v>
      </c>
      <c r="DZ406" s="36">
        <v>10</v>
      </c>
      <c r="EA406" s="26">
        <v>1214.8902777777776</v>
      </c>
      <c r="EB406" s="26">
        <v>1214.8902777777776</v>
      </c>
      <c r="EC406" s="27">
        <v>7532.3197222222216</v>
      </c>
      <c r="ED406" s="36">
        <v>12</v>
      </c>
      <c r="EE406" s="26">
        <v>1457.8683333333331</v>
      </c>
      <c r="EF406" s="26">
        <v>2551.2700000000004</v>
      </c>
      <c r="EG406" s="27">
        <v>6195.9399999999987</v>
      </c>
      <c r="EH406" s="36">
        <v>12</v>
      </c>
      <c r="EI406" s="26">
        <v>1457.8683333333331</v>
      </c>
      <c r="EJ406" s="26">
        <v>4009.1383333333333</v>
      </c>
      <c r="EK406" s="27">
        <v>4738.07</v>
      </c>
      <c r="EL406" s="36" cm="1">
        <f t="array" ref="EL406">+_xlfn.IFS(YEAR($A406)&gt;YEAR(EL$6),0,YEAR(EL$6)=YEAR($A406),13-MONTH($A406),AND(EK406&lt;$L406,YEAR(EL$6)=YEAR($B406)),IF(MONTH($B406)&lt;EK406/$M406,MONTH($B406),EK406/$M406),EK406&lt;$L406,EK406/$M406,YEAR(EL$6)=YEAR($B406),MONTH($B406),AND(YEAR(EL$6)&gt;YEAR($B406),NOT(ISBLANK($B406))),0,YEAR(EL$6)&gt;YEAR($A406),12,EL$6&lt;$A406,0,YEAR(EH$6)=YEAR($B406),0)</f>
        <v>12</v>
      </c>
      <c r="EM406" s="26">
        <f t="shared" si="50"/>
        <v>1457.8683333333331</v>
      </c>
      <c r="EN406" s="26">
        <f t="shared" si="51"/>
        <v>5467.0066666666662</v>
      </c>
      <c r="EO406" s="27">
        <f t="shared" si="52"/>
        <v>3280.2</v>
      </c>
      <c r="EP406" s="28">
        <f t="shared" si="53"/>
        <v>26.999969133014986</v>
      </c>
      <c r="EQ406" s="34">
        <f t="shared" si="54"/>
        <v>364.46708333333328</v>
      </c>
      <c r="ES406" s="21">
        <f>IFERROR(IF(VLOOKUP(D406,'DIV CHANGE'!A:D,3,FALSE)="", E406, VLOOKUP(D406,'DIV CHANGE'!A:D,3,FALSE)), E406)</f>
        <v>2</v>
      </c>
      <c r="ET406" s="21" t="str">
        <f t="shared" si="55"/>
        <v>SAME</v>
      </c>
      <c r="EU406" s="29">
        <v>44649</v>
      </c>
    </row>
    <row r="407" spans="1:151" ht="12.75">
      <c r="A407" s="29">
        <v>36617</v>
      </c>
      <c r="B407" s="24"/>
      <c r="C407" s="35">
        <v>15</v>
      </c>
      <c r="D407" s="21" t="s">
        <v>817</v>
      </c>
      <c r="E407" s="21">
        <v>1</v>
      </c>
      <c r="F407" s="21" t="s">
        <v>42</v>
      </c>
      <c r="G407" s="21" t="s">
        <v>818</v>
      </c>
      <c r="H407" s="55">
        <v>20826</v>
      </c>
      <c r="I407" s="22">
        <v>15</v>
      </c>
      <c r="J407" s="25">
        <v>12000</v>
      </c>
      <c r="K407" s="25">
        <v>0</v>
      </c>
      <c r="L407" s="25">
        <f t="shared" si="48"/>
        <v>588.4</v>
      </c>
      <c r="M407" s="37">
        <f t="shared" si="49"/>
        <v>49.033333333333331</v>
      </c>
      <c r="N407" s="36">
        <v>0</v>
      </c>
      <c r="O407" s="26">
        <v>0</v>
      </c>
      <c r="P407" s="26">
        <v>0</v>
      </c>
      <c r="Q407" s="27">
        <v>0</v>
      </c>
      <c r="R407" s="36">
        <v>0</v>
      </c>
      <c r="S407" s="26">
        <v>0</v>
      </c>
      <c r="T407" s="26">
        <v>0</v>
      </c>
      <c r="U407" s="27">
        <v>0</v>
      </c>
      <c r="V407" s="36">
        <v>0</v>
      </c>
      <c r="W407" s="26">
        <v>0</v>
      </c>
      <c r="X407" s="26">
        <v>0</v>
      </c>
      <c r="Y407" s="27">
        <v>0</v>
      </c>
      <c r="Z407" s="36">
        <v>0</v>
      </c>
      <c r="AA407" s="26">
        <v>0</v>
      </c>
      <c r="AB407" s="26">
        <v>0</v>
      </c>
      <c r="AC407" s="27">
        <v>0</v>
      </c>
      <c r="AD407" s="36">
        <v>0</v>
      </c>
      <c r="AE407" s="26">
        <v>0</v>
      </c>
      <c r="AF407" s="26">
        <v>0</v>
      </c>
      <c r="AG407" s="27">
        <v>0</v>
      </c>
      <c r="AH407" s="36">
        <v>0</v>
      </c>
      <c r="AI407" s="26">
        <v>0</v>
      </c>
      <c r="AJ407" s="26">
        <v>0</v>
      </c>
      <c r="AK407" s="27">
        <v>0</v>
      </c>
      <c r="AL407" s="36">
        <v>0</v>
      </c>
      <c r="AM407" s="26">
        <v>0</v>
      </c>
      <c r="AN407" s="26">
        <v>0</v>
      </c>
      <c r="AO407" s="27">
        <v>0</v>
      </c>
      <c r="AP407" s="36">
        <v>9</v>
      </c>
      <c r="AQ407" s="26">
        <v>441.29999999999995</v>
      </c>
      <c r="AR407" s="26">
        <v>441.29999999999995</v>
      </c>
      <c r="AS407" s="27">
        <v>8384.7000000000007</v>
      </c>
      <c r="AT407" s="36">
        <v>12</v>
      </c>
      <c r="AU407" s="26">
        <v>588.4</v>
      </c>
      <c r="AV407" s="26">
        <v>1029.6999999999998</v>
      </c>
      <c r="AW407" s="27">
        <v>7796.3</v>
      </c>
      <c r="AX407" s="36">
        <v>12</v>
      </c>
      <c r="AY407" s="26">
        <v>588.4</v>
      </c>
      <c r="AZ407" s="26">
        <v>1618.1</v>
      </c>
      <c r="BA407" s="27">
        <v>7207.9</v>
      </c>
      <c r="BB407" s="36">
        <v>12</v>
      </c>
      <c r="BC407" s="26">
        <v>588.4</v>
      </c>
      <c r="BD407" s="26">
        <v>2206.5</v>
      </c>
      <c r="BE407" s="27">
        <v>6619.5</v>
      </c>
      <c r="BF407" s="36">
        <v>12</v>
      </c>
      <c r="BG407" s="26">
        <v>588.4</v>
      </c>
      <c r="BH407" s="26">
        <v>2794.9</v>
      </c>
      <c r="BI407" s="27">
        <v>6031.1</v>
      </c>
      <c r="BJ407" s="36">
        <v>12</v>
      </c>
      <c r="BK407" s="26">
        <v>588.4</v>
      </c>
      <c r="BL407" s="26">
        <v>3383.3</v>
      </c>
      <c r="BM407" s="27">
        <v>5442.7</v>
      </c>
      <c r="BN407" s="36">
        <v>12</v>
      </c>
      <c r="BO407" s="26">
        <v>588.4</v>
      </c>
      <c r="BP407" s="26">
        <v>3971.7000000000003</v>
      </c>
      <c r="BQ407" s="27">
        <v>4854.2999999999993</v>
      </c>
      <c r="BR407" s="36">
        <v>12</v>
      </c>
      <c r="BS407" s="26">
        <v>588.4</v>
      </c>
      <c r="BT407" s="26">
        <v>4560.1000000000004</v>
      </c>
      <c r="BU407" s="27">
        <v>4265.8999999999996</v>
      </c>
      <c r="BV407" s="36">
        <v>12</v>
      </c>
      <c r="BW407" s="26">
        <v>588.4</v>
      </c>
      <c r="BX407" s="26">
        <v>5148.5</v>
      </c>
      <c r="BY407" s="27">
        <v>3677.5</v>
      </c>
      <c r="BZ407" s="36">
        <v>12</v>
      </c>
      <c r="CA407" s="26">
        <v>588.4</v>
      </c>
      <c r="CB407" s="26">
        <v>5736.9</v>
      </c>
      <c r="CC407" s="27">
        <v>3089.1000000000004</v>
      </c>
      <c r="CD407" s="36">
        <v>12</v>
      </c>
      <c r="CE407" s="26">
        <v>588.4</v>
      </c>
      <c r="CF407" s="26">
        <v>6325.2999999999993</v>
      </c>
      <c r="CG407" s="27">
        <v>2500.7000000000007</v>
      </c>
      <c r="CH407" s="36">
        <v>12</v>
      </c>
      <c r="CI407" s="26">
        <v>588.4</v>
      </c>
      <c r="CJ407" s="26">
        <v>6913.6999999999989</v>
      </c>
      <c r="CK407" s="27">
        <v>1912.3000000000011</v>
      </c>
      <c r="CL407" s="36">
        <v>12</v>
      </c>
      <c r="CM407" s="26">
        <v>588.4</v>
      </c>
      <c r="CN407" s="26">
        <v>7502.0999999999985</v>
      </c>
      <c r="CO407" s="27">
        <v>1323.9000000000015</v>
      </c>
      <c r="CP407" s="36">
        <v>12</v>
      </c>
      <c r="CQ407" s="26">
        <v>588.4</v>
      </c>
      <c r="CR407" s="26">
        <v>8090.4999999999982</v>
      </c>
      <c r="CS407" s="27">
        <v>735.50000000000182</v>
      </c>
      <c r="CT407" s="36">
        <v>12</v>
      </c>
      <c r="CU407" s="26">
        <v>588.4</v>
      </c>
      <c r="CV407" s="26">
        <v>8678.8999999999978</v>
      </c>
      <c r="CW407" s="27">
        <v>147.10000000000218</v>
      </c>
      <c r="CX407" s="36">
        <v>3.0000000000000449</v>
      </c>
      <c r="CY407" s="26">
        <v>147.10000000000218</v>
      </c>
      <c r="CZ407" s="26">
        <v>8826</v>
      </c>
      <c r="DA407" s="27">
        <v>0</v>
      </c>
      <c r="DB407" s="36">
        <v>0</v>
      </c>
      <c r="DC407" s="26">
        <v>0</v>
      </c>
      <c r="DD407" s="26">
        <v>8826</v>
      </c>
      <c r="DE407" s="27">
        <v>0</v>
      </c>
      <c r="DF407" s="36">
        <v>0</v>
      </c>
      <c r="DG407" s="26">
        <v>0</v>
      </c>
      <c r="DH407" s="26">
        <v>8826</v>
      </c>
      <c r="DI407" s="27">
        <v>0</v>
      </c>
      <c r="DJ407" s="36">
        <v>0</v>
      </c>
      <c r="DK407" s="26">
        <v>0</v>
      </c>
      <c r="DL407" s="26">
        <v>8826</v>
      </c>
      <c r="DM407" s="27">
        <v>0</v>
      </c>
      <c r="DN407" s="36">
        <v>0</v>
      </c>
      <c r="DO407" s="26">
        <v>0</v>
      </c>
      <c r="DP407" s="26">
        <v>8826</v>
      </c>
      <c r="DQ407" s="27">
        <v>0</v>
      </c>
      <c r="DR407" s="36">
        <v>0</v>
      </c>
      <c r="DS407" s="26">
        <v>0</v>
      </c>
      <c r="DT407" s="26">
        <v>8826</v>
      </c>
      <c r="DU407" s="27">
        <v>0</v>
      </c>
      <c r="DV407" s="36">
        <v>0</v>
      </c>
      <c r="DW407" s="26">
        <v>0</v>
      </c>
      <c r="DX407" s="26">
        <v>8826</v>
      </c>
      <c r="DY407" s="27">
        <v>0</v>
      </c>
      <c r="DZ407" s="36">
        <v>0</v>
      </c>
      <c r="EA407" s="26">
        <v>0</v>
      </c>
      <c r="EB407" s="26">
        <v>8826</v>
      </c>
      <c r="EC407" s="27">
        <v>0</v>
      </c>
      <c r="ED407" s="36">
        <v>0</v>
      </c>
      <c r="EE407" s="26">
        <v>0</v>
      </c>
      <c r="EF407" s="26">
        <v>8826</v>
      </c>
      <c r="EG407" s="27">
        <v>0</v>
      </c>
      <c r="EH407" s="36">
        <v>0</v>
      </c>
      <c r="EI407" s="26">
        <v>0</v>
      </c>
      <c r="EJ407" s="26">
        <v>8826</v>
      </c>
      <c r="EK407" s="27">
        <v>0</v>
      </c>
      <c r="EL407" s="36" cm="1">
        <f t="array" ref="EL407">+_xlfn.IFS(YEAR($A407)&gt;YEAR(EL$6),0,YEAR(EL$6)=YEAR($A407),13-MONTH($A407),AND(EK407&lt;$L407,YEAR(EL$6)=YEAR($B407)),IF(MONTH($B407)&lt;EK407/$M407,MONTH($B407),EK407/$M407),EK407&lt;$L407,EK407/$M407,YEAR(EL$6)=YEAR($B407),MONTH($B407),AND(YEAR(EL$6)&gt;YEAR($B407),NOT(ISBLANK($B407))),0,YEAR(EL$6)&gt;YEAR($A407),12,EL$6&lt;$A407,0,YEAR(EH$6)=YEAR($B407),0)</f>
        <v>0</v>
      </c>
      <c r="EM407" s="26">
        <f t="shared" si="50"/>
        <v>0</v>
      </c>
      <c r="EN407" s="26">
        <f t="shared" si="51"/>
        <v>8826</v>
      </c>
      <c r="EO407" s="27">
        <f t="shared" si="52"/>
        <v>0</v>
      </c>
      <c r="EP407" s="28">
        <f t="shared" si="53"/>
        <v>0</v>
      </c>
      <c r="EQ407" s="34">
        <f t="shared" si="54"/>
        <v>0</v>
      </c>
      <c r="ES407" s="21">
        <f>IFERROR(IF(VLOOKUP(D407,'DIV CHANGE'!A:D,3,FALSE)="", E407, VLOOKUP(D407,'DIV CHANGE'!A:D,3,FALSE)), E407)</f>
        <v>1</v>
      </c>
      <c r="ET407" s="21" t="str">
        <f t="shared" si="55"/>
        <v>SAME</v>
      </c>
      <c r="EU407" s="24">
        <v>36617</v>
      </c>
    </row>
    <row r="408" spans="1:151" ht="12.75">
      <c r="A408" s="29">
        <v>37775</v>
      </c>
      <c r="B408" s="24"/>
      <c r="C408" s="35">
        <v>35</v>
      </c>
      <c r="D408" s="21" t="s">
        <v>819</v>
      </c>
      <c r="E408" s="21">
        <v>2</v>
      </c>
      <c r="F408" s="21" t="s">
        <v>42</v>
      </c>
      <c r="G408" s="21" t="s">
        <v>820</v>
      </c>
      <c r="H408" s="55">
        <v>22790</v>
      </c>
      <c r="I408" s="22">
        <v>15</v>
      </c>
      <c r="J408" s="25">
        <v>15000</v>
      </c>
      <c r="K408" s="25">
        <v>0</v>
      </c>
      <c r="L408" s="25">
        <f t="shared" si="48"/>
        <v>519.33333333333337</v>
      </c>
      <c r="M408" s="37">
        <f t="shared" si="49"/>
        <v>43.277777777777779</v>
      </c>
      <c r="N408" s="36">
        <v>0</v>
      </c>
      <c r="O408" s="26">
        <v>0</v>
      </c>
      <c r="P408" s="26">
        <v>0</v>
      </c>
      <c r="Q408" s="27">
        <v>0</v>
      </c>
      <c r="R408" s="36">
        <v>0</v>
      </c>
      <c r="S408" s="26">
        <v>0</v>
      </c>
      <c r="T408" s="26">
        <v>0</v>
      </c>
      <c r="U408" s="27">
        <v>0</v>
      </c>
      <c r="V408" s="36">
        <v>0</v>
      </c>
      <c r="W408" s="26">
        <v>0</v>
      </c>
      <c r="X408" s="26">
        <v>0</v>
      </c>
      <c r="Y408" s="27">
        <v>0</v>
      </c>
      <c r="Z408" s="36">
        <v>0</v>
      </c>
      <c r="AA408" s="26">
        <v>0</v>
      </c>
      <c r="AB408" s="26">
        <v>0</v>
      </c>
      <c r="AC408" s="27">
        <v>0</v>
      </c>
      <c r="AD408" s="36">
        <v>0</v>
      </c>
      <c r="AE408" s="26">
        <v>0</v>
      </c>
      <c r="AF408" s="26">
        <v>0</v>
      </c>
      <c r="AG408" s="27">
        <v>0</v>
      </c>
      <c r="AH408" s="36">
        <v>0</v>
      </c>
      <c r="AI408" s="26">
        <v>0</v>
      </c>
      <c r="AJ408" s="26">
        <v>0</v>
      </c>
      <c r="AK408" s="27">
        <v>0</v>
      </c>
      <c r="AL408" s="36">
        <v>0</v>
      </c>
      <c r="AM408" s="26">
        <v>0</v>
      </c>
      <c r="AN408" s="26">
        <v>0</v>
      </c>
      <c r="AO408" s="27">
        <v>0</v>
      </c>
      <c r="AP408" s="36">
        <v>0</v>
      </c>
      <c r="AQ408" s="26">
        <v>0</v>
      </c>
      <c r="AR408" s="26">
        <v>0</v>
      </c>
      <c r="AS408" s="27">
        <v>0</v>
      </c>
      <c r="AT408" s="36">
        <v>0</v>
      </c>
      <c r="AU408" s="26">
        <v>0</v>
      </c>
      <c r="AV408" s="26">
        <v>0</v>
      </c>
      <c r="AW408" s="27">
        <v>0</v>
      </c>
      <c r="AX408" s="36">
        <v>0</v>
      </c>
      <c r="AY408" s="26">
        <v>0</v>
      </c>
      <c r="AZ408" s="26">
        <v>0</v>
      </c>
      <c r="BA408" s="27">
        <v>0</v>
      </c>
      <c r="BB408" s="36">
        <v>7</v>
      </c>
      <c r="BC408" s="26">
        <v>302.94444444444446</v>
      </c>
      <c r="BD408" s="26">
        <v>302.94444444444446</v>
      </c>
      <c r="BE408" s="27">
        <v>7487.0555555555557</v>
      </c>
      <c r="BF408" s="36">
        <v>12</v>
      </c>
      <c r="BG408" s="26">
        <v>519.33333333333337</v>
      </c>
      <c r="BH408" s="26">
        <v>822.27777777777783</v>
      </c>
      <c r="BI408" s="27">
        <v>6967.7222222222226</v>
      </c>
      <c r="BJ408" s="36">
        <v>12</v>
      </c>
      <c r="BK408" s="26">
        <v>519.33333333333337</v>
      </c>
      <c r="BL408" s="26">
        <v>1341.6111111111113</v>
      </c>
      <c r="BM408" s="27">
        <v>6448.3888888888887</v>
      </c>
      <c r="BN408" s="36">
        <v>12</v>
      </c>
      <c r="BO408" s="26">
        <v>519.33333333333337</v>
      </c>
      <c r="BP408" s="26">
        <v>1860.9444444444448</v>
      </c>
      <c r="BQ408" s="27">
        <v>5929.0555555555547</v>
      </c>
      <c r="BR408" s="36">
        <v>12</v>
      </c>
      <c r="BS408" s="26">
        <v>519.33333333333337</v>
      </c>
      <c r="BT408" s="26">
        <v>2380.2777777777783</v>
      </c>
      <c r="BU408" s="27">
        <v>5409.7222222222217</v>
      </c>
      <c r="BV408" s="36">
        <v>12</v>
      </c>
      <c r="BW408" s="26">
        <v>519.33333333333337</v>
      </c>
      <c r="BX408" s="26">
        <v>2899.6111111111118</v>
      </c>
      <c r="BY408" s="27">
        <v>4890.3888888888887</v>
      </c>
      <c r="BZ408" s="36">
        <v>12</v>
      </c>
      <c r="CA408" s="26">
        <v>519.33333333333337</v>
      </c>
      <c r="CB408" s="26">
        <v>3418.9444444444453</v>
      </c>
      <c r="CC408" s="27">
        <v>4371.0555555555547</v>
      </c>
      <c r="CD408" s="36">
        <v>12</v>
      </c>
      <c r="CE408" s="26">
        <v>519.33333333333337</v>
      </c>
      <c r="CF408" s="26">
        <v>3938.2777777777787</v>
      </c>
      <c r="CG408" s="27">
        <v>3851.7222222222213</v>
      </c>
      <c r="CH408" s="36">
        <v>12</v>
      </c>
      <c r="CI408" s="26">
        <v>519.33333333333337</v>
      </c>
      <c r="CJ408" s="26">
        <v>4457.6111111111122</v>
      </c>
      <c r="CK408" s="27">
        <v>3332.3888888888878</v>
      </c>
      <c r="CL408" s="36">
        <v>12</v>
      </c>
      <c r="CM408" s="26">
        <v>519.33333333333337</v>
      </c>
      <c r="CN408" s="26">
        <v>4976.9444444444453</v>
      </c>
      <c r="CO408" s="27">
        <v>2813.0555555555547</v>
      </c>
      <c r="CP408" s="36">
        <v>12</v>
      </c>
      <c r="CQ408" s="26">
        <v>519.33333333333337</v>
      </c>
      <c r="CR408" s="26">
        <v>5496.2777777777783</v>
      </c>
      <c r="CS408" s="27">
        <v>2293.7222222222217</v>
      </c>
      <c r="CT408" s="36">
        <v>12</v>
      </c>
      <c r="CU408" s="26">
        <v>519.33333333333337</v>
      </c>
      <c r="CV408" s="26">
        <v>6015.6111111111113</v>
      </c>
      <c r="CW408" s="27">
        <v>1774.3888888888887</v>
      </c>
      <c r="CX408" s="36">
        <v>12</v>
      </c>
      <c r="CY408" s="26">
        <v>519.33333333333337</v>
      </c>
      <c r="CZ408" s="26">
        <v>6534.9444444444443</v>
      </c>
      <c r="DA408" s="27">
        <v>1255.0555555555557</v>
      </c>
      <c r="DB408" s="36">
        <v>12</v>
      </c>
      <c r="DC408" s="26">
        <v>519.33333333333337</v>
      </c>
      <c r="DD408" s="26">
        <v>7054.2777777777774</v>
      </c>
      <c r="DE408" s="27">
        <v>735.72222222222263</v>
      </c>
      <c r="DF408" s="36">
        <v>12</v>
      </c>
      <c r="DG408" s="26">
        <v>519.33333333333337</v>
      </c>
      <c r="DH408" s="26">
        <v>7573.6111111111104</v>
      </c>
      <c r="DI408" s="27">
        <v>216.3888888888896</v>
      </c>
      <c r="DJ408" s="36">
        <v>5.000000000000016</v>
      </c>
      <c r="DK408" s="26">
        <v>216.3888888888896</v>
      </c>
      <c r="DL408" s="26">
        <v>7790</v>
      </c>
      <c r="DM408" s="27">
        <v>0</v>
      </c>
      <c r="DN408" s="36">
        <v>0</v>
      </c>
      <c r="DO408" s="26">
        <v>0</v>
      </c>
      <c r="DP408" s="26">
        <v>7790</v>
      </c>
      <c r="DQ408" s="27">
        <v>0</v>
      </c>
      <c r="DR408" s="36">
        <v>0</v>
      </c>
      <c r="DS408" s="26">
        <v>0</v>
      </c>
      <c r="DT408" s="26">
        <v>7790</v>
      </c>
      <c r="DU408" s="27">
        <v>0</v>
      </c>
      <c r="DV408" s="36">
        <v>0</v>
      </c>
      <c r="DW408" s="26">
        <v>0</v>
      </c>
      <c r="DX408" s="26">
        <v>7790</v>
      </c>
      <c r="DY408" s="27">
        <v>0</v>
      </c>
      <c r="DZ408" s="36">
        <v>0</v>
      </c>
      <c r="EA408" s="26">
        <v>0</v>
      </c>
      <c r="EB408" s="26">
        <v>7790</v>
      </c>
      <c r="EC408" s="27">
        <v>0</v>
      </c>
      <c r="ED408" s="36">
        <v>0</v>
      </c>
      <c r="EE408" s="26">
        <v>0</v>
      </c>
      <c r="EF408" s="26">
        <v>7790</v>
      </c>
      <c r="EG408" s="27">
        <v>0</v>
      </c>
      <c r="EH408" s="36">
        <v>0</v>
      </c>
      <c r="EI408" s="26">
        <v>0</v>
      </c>
      <c r="EJ408" s="26">
        <v>7790</v>
      </c>
      <c r="EK408" s="27">
        <v>0</v>
      </c>
      <c r="EL408" s="36" cm="1">
        <f t="array" ref="EL408">+_xlfn.IFS(YEAR($A408)&gt;YEAR(EL$6),0,YEAR(EL$6)=YEAR($A408),13-MONTH($A408),AND(EK408&lt;$L408,YEAR(EL$6)=YEAR($B408)),IF(MONTH($B408)&lt;EK408/$M408,MONTH($B408),EK408/$M408),EK408&lt;$L408,EK408/$M408,YEAR(EL$6)=YEAR($B408),MONTH($B408),AND(YEAR(EL$6)&gt;YEAR($B408),NOT(ISBLANK($B408))),0,YEAR(EL$6)&gt;YEAR($A408),12,EL$6&lt;$A408,0,YEAR(EH$6)=YEAR($B408),0)</f>
        <v>0</v>
      </c>
      <c r="EM408" s="26">
        <f t="shared" si="50"/>
        <v>0</v>
      </c>
      <c r="EN408" s="26">
        <f t="shared" si="51"/>
        <v>7790</v>
      </c>
      <c r="EO408" s="27">
        <f t="shared" si="52"/>
        <v>0</v>
      </c>
      <c r="EP408" s="28">
        <f t="shared" si="53"/>
        <v>0</v>
      </c>
      <c r="EQ408" s="34">
        <f t="shared" si="54"/>
        <v>0</v>
      </c>
      <c r="ES408" s="21">
        <f>IFERROR(IF(VLOOKUP(D408,'DIV CHANGE'!A:D,3,FALSE)="", E408, VLOOKUP(D408,'DIV CHANGE'!A:D,3,FALSE)), E408)</f>
        <v>2</v>
      </c>
      <c r="ET408" s="21" t="str">
        <f t="shared" si="55"/>
        <v>SAME</v>
      </c>
      <c r="EU408" s="24">
        <v>37775</v>
      </c>
    </row>
    <row r="409" spans="1:151" ht="12.75">
      <c r="A409" s="29">
        <v>42856</v>
      </c>
      <c r="B409" s="24"/>
      <c r="C409" s="35">
        <v>280</v>
      </c>
      <c r="D409" s="21" t="s">
        <v>821</v>
      </c>
      <c r="E409" s="21">
        <v>1</v>
      </c>
      <c r="F409" s="21" t="s">
        <v>42</v>
      </c>
      <c r="G409" s="21" t="s">
        <v>822</v>
      </c>
      <c r="H409" s="55">
        <v>55000</v>
      </c>
      <c r="I409" s="22">
        <v>7</v>
      </c>
      <c r="J409" s="25">
        <v>20000</v>
      </c>
      <c r="K409" s="25">
        <v>0</v>
      </c>
      <c r="L409" s="25">
        <f t="shared" si="48"/>
        <v>5000</v>
      </c>
      <c r="M409" s="37">
        <f t="shared" si="49"/>
        <v>416.66666666666669</v>
      </c>
      <c r="N409" s="36">
        <v>0</v>
      </c>
      <c r="O409" s="26">
        <v>0</v>
      </c>
      <c r="P409" s="26">
        <v>0</v>
      </c>
      <c r="Q409" s="27">
        <v>0</v>
      </c>
      <c r="R409" s="36">
        <v>0</v>
      </c>
      <c r="S409" s="26">
        <v>0</v>
      </c>
      <c r="T409" s="26">
        <v>0</v>
      </c>
      <c r="U409" s="27">
        <v>0</v>
      </c>
      <c r="V409" s="36">
        <v>0</v>
      </c>
      <c r="W409" s="26">
        <v>0</v>
      </c>
      <c r="X409" s="26">
        <v>0</v>
      </c>
      <c r="Y409" s="27">
        <v>0</v>
      </c>
      <c r="Z409" s="36">
        <v>0</v>
      </c>
      <c r="AA409" s="26">
        <v>0</v>
      </c>
      <c r="AB409" s="26">
        <v>0</v>
      </c>
      <c r="AC409" s="27">
        <v>0</v>
      </c>
      <c r="AD409" s="36">
        <v>0</v>
      </c>
      <c r="AE409" s="26">
        <v>0</v>
      </c>
      <c r="AF409" s="26">
        <v>0</v>
      </c>
      <c r="AG409" s="27">
        <v>0</v>
      </c>
      <c r="AH409" s="36">
        <v>0</v>
      </c>
      <c r="AI409" s="26">
        <v>0</v>
      </c>
      <c r="AJ409" s="26">
        <v>0</v>
      </c>
      <c r="AK409" s="27">
        <v>0</v>
      </c>
      <c r="AL409" s="36">
        <v>0</v>
      </c>
      <c r="AM409" s="26">
        <v>0</v>
      </c>
      <c r="AN409" s="26">
        <v>0</v>
      </c>
      <c r="AO409" s="27">
        <v>0</v>
      </c>
      <c r="AP409" s="36">
        <v>0</v>
      </c>
      <c r="AQ409" s="26">
        <v>0</v>
      </c>
      <c r="AR409" s="26">
        <v>0</v>
      </c>
      <c r="AS409" s="27">
        <v>0</v>
      </c>
      <c r="AT409" s="36">
        <v>0</v>
      </c>
      <c r="AU409" s="26">
        <v>0</v>
      </c>
      <c r="AV409" s="26">
        <v>0</v>
      </c>
      <c r="AW409" s="27">
        <v>0</v>
      </c>
      <c r="AX409" s="36">
        <v>0</v>
      </c>
      <c r="AY409" s="26">
        <v>0</v>
      </c>
      <c r="AZ409" s="26">
        <v>0</v>
      </c>
      <c r="BA409" s="27">
        <v>0</v>
      </c>
      <c r="BB409" s="36">
        <v>0</v>
      </c>
      <c r="BC409" s="26">
        <v>0</v>
      </c>
      <c r="BD409" s="26">
        <v>0</v>
      </c>
      <c r="BE409" s="27">
        <v>0</v>
      </c>
      <c r="BF409" s="36">
        <v>0</v>
      </c>
      <c r="BG409" s="26">
        <v>0</v>
      </c>
      <c r="BH409" s="26">
        <v>0</v>
      </c>
      <c r="BI409" s="27">
        <v>0</v>
      </c>
      <c r="BJ409" s="36">
        <v>0</v>
      </c>
      <c r="BK409" s="26">
        <v>0</v>
      </c>
      <c r="BL409" s="26">
        <v>0</v>
      </c>
      <c r="BM409" s="27">
        <v>0</v>
      </c>
      <c r="BN409" s="36">
        <v>0</v>
      </c>
      <c r="BO409" s="26">
        <v>0</v>
      </c>
      <c r="BP409" s="26">
        <v>0</v>
      </c>
      <c r="BQ409" s="27">
        <v>0</v>
      </c>
      <c r="BR409" s="36">
        <v>0</v>
      </c>
      <c r="BS409" s="26">
        <v>0</v>
      </c>
      <c r="BT409" s="26">
        <v>0</v>
      </c>
      <c r="BU409" s="27">
        <v>0</v>
      </c>
      <c r="BV409" s="36">
        <v>0</v>
      </c>
      <c r="BW409" s="26">
        <v>0</v>
      </c>
      <c r="BX409" s="26">
        <v>0</v>
      </c>
      <c r="BY409" s="27">
        <v>0</v>
      </c>
      <c r="BZ409" s="36">
        <v>0</v>
      </c>
      <c r="CA409" s="26">
        <v>0</v>
      </c>
      <c r="CB409" s="26">
        <v>0</v>
      </c>
      <c r="CC409" s="27">
        <v>0</v>
      </c>
      <c r="CD409" s="36">
        <v>0</v>
      </c>
      <c r="CE409" s="26">
        <v>0</v>
      </c>
      <c r="CF409" s="26">
        <v>0</v>
      </c>
      <c r="CG409" s="27">
        <v>0</v>
      </c>
      <c r="CH409" s="36">
        <v>0</v>
      </c>
      <c r="CI409" s="26">
        <v>0</v>
      </c>
      <c r="CJ409" s="26">
        <v>0</v>
      </c>
      <c r="CK409" s="27">
        <v>0</v>
      </c>
      <c r="CL409" s="36">
        <v>0</v>
      </c>
      <c r="CM409" s="26">
        <v>0</v>
      </c>
      <c r="CN409" s="26">
        <v>0</v>
      </c>
      <c r="CO409" s="27">
        <v>0</v>
      </c>
      <c r="CP409" s="36">
        <v>0</v>
      </c>
      <c r="CQ409" s="26">
        <v>0</v>
      </c>
      <c r="CR409" s="26">
        <v>0</v>
      </c>
      <c r="CS409" s="27">
        <v>0</v>
      </c>
      <c r="CT409" s="36">
        <v>0</v>
      </c>
      <c r="CU409" s="26">
        <v>0</v>
      </c>
      <c r="CV409" s="26">
        <v>0</v>
      </c>
      <c r="CW409" s="27">
        <v>0</v>
      </c>
      <c r="CX409" s="36">
        <v>0</v>
      </c>
      <c r="CY409" s="26">
        <v>0</v>
      </c>
      <c r="CZ409" s="26">
        <v>0</v>
      </c>
      <c r="DA409" s="27">
        <v>0</v>
      </c>
      <c r="DB409" s="36">
        <v>0</v>
      </c>
      <c r="DC409" s="26">
        <v>0</v>
      </c>
      <c r="DD409" s="26">
        <v>0</v>
      </c>
      <c r="DE409" s="27">
        <v>0</v>
      </c>
      <c r="DF409" s="36">
        <v>8</v>
      </c>
      <c r="DG409" s="26">
        <v>3333.3333333333335</v>
      </c>
      <c r="DH409" s="26">
        <v>3333.3333333333335</v>
      </c>
      <c r="DI409" s="27">
        <v>31666.666666666668</v>
      </c>
      <c r="DJ409" s="36">
        <v>12</v>
      </c>
      <c r="DK409" s="26">
        <v>5000</v>
      </c>
      <c r="DL409" s="26">
        <v>8333.3333333333339</v>
      </c>
      <c r="DM409" s="27">
        <v>26666.666666666664</v>
      </c>
      <c r="DN409" s="36">
        <v>12</v>
      </c>
      <c r="DO409" s="26">
        <v>5000</v>
      </c>
      <c r="DP409" s="26">
        <v>13333.333333333334</v>
      </c>
      <c r="DQ409" s="27">
        <v>21666.666666666664</v>
      </c>
      <c r="DR409" s="36">
        <v>12</v>
      </c>
      <c r="DS409" s="26">
        <v>5000</v>
      </c>
      <c r="DT409" s="26">
        <v>18333.333333333336</v>
      </c>
      <c r="DU409" s="27">
        <v>16666.666666666664</v>
      </c>
      <c r="DV409" s="36">
        <v>12</v>
      </c>
      <c r="DW409" s="26">
        <v>5000</v>
      </c>
      <c r="DX409" s="26">
        <v>23333.333333333336</v>
      </c>
      <c r="DY409" s="27">
        <v>11666.666666666664</v>
      </c>
      <c r="DZ409" s="36">
        <v>12</v>
      </c>
      <c r="EA409" s="26">
        <v>5000</v>
      </c>
      <c r="EB409" s="26">
        <v>28333.333333333336</v>
      </c>
      <c r="EC409" s="27">
        <v>6666.6666666666642</v>
      </c>
      <c r="ED409" s="36">
        <v>12</v>
      </c>
      <c r="EE409" s="26">
        <v>5000</v>
      </c>
      <c r="EF409" s="26">
        <v>35000</v>
      </c>
      <c r="EG409" s="27">
        <v>0</v>
      </c>
      <c r="EH409" s="36">
        <v>0</v>
      </c>
      <c r="EI409" s="26">
        <v>0</v>
      </c>
      <c r="EJ409" s="26">
        <v>35000</v>
      </c>
      <c r="EK409" s="27">
        <v>0</v>
      </c>
      <c r="EL409" s="36" cm="1">
        <f t="array" ref="EL409">+_xlfn.IFS(YEAR($A409)&gt;YEAR(EL$6),0,YEAR(EL$6)=YEAR($A409),13-MONTH($A409),AND(EK409&lt;$L409,YEAR(EL$6)=YEAR($B409)),IF(MONTH($B409)&lt;EK409/$M409,MONTH($B409),EK409/$M409),EK409&lt;$L409,EK409/$M409,YEAR(EL$6)=YEAR($B409),MONTH($B409),AND(YEAR(EL$6)&gt;YEAR($B409),NOT(ISBLANK($B409))),0,YEAR(EL$6)&gt;YEAR($A409),12,EL$6&lt;$A409,0,YEAR(EH$6)=YEAR($B409),0)</f>
        <v>0</v>
      </c>
      <c r="EM409" s="26">
        <f t="shared" si="50"/>
        <v>0</v>
      </c>
      <c r="EN409" s="26">
        <f t="shared" si="51"/>
        <v>35000</v>
      </c>
      <c r="EO409" s="27">
        <f t="shared" si="52"/>
        <v>0</v>
      </c>
      <c r="EP409" s="28">
        <f t="shared" si="53"/>
        <v>0</v>
      </c>
      <c r="EQ409" s="34">
        <f t="shared" si="54"/>
        <v>0</v>
      </c>
      <c r="ES409" s="21">
        <f>IFERROR(IF(VLOOKUP(D409,'DIV CHANGE'!A:D,3,FALSE)="", E409, VLOOKUP(D409,'DIV CHANGE'!A:D,3,FALSE)), E409)</f>
        <v>1</v>
      </c>
      <c r="ET409" s="21" t="str">
        <f t="shared" si="55"/>
        <v>SAME</v>
      </c>
      <c r="EU409" s="24">
        <v>42856</v>
      </c>
    </row>
    <row r="410" spans="1:151" ht="12.75">
      <c r="A410" s="29">
        <v>42446</v>
      </c>
      <c r="B410" s="24"/>
      <c r="C410" s="35">
        <v>191</v>
      </c>
      <c r="D410" s="21" t="s">
        <v>823</v>
      </c>
      <c r="E410" s="21">
        <v>2</v>
      </c>
      <c r="F410" s="21" t="s">
        <v>42</v>
      </c>
      <c r="G410" s="21" t="s">
        <v>824</v>
      </c>
      <c r="H410" s="55">
        <v>45165.520000000004</v>
      </c>
      <c r="I410" s="22">
        <v>10</v>
      </c>
      <c r="J410" s="25">
        <v>20000</v>
      </c>
      <c r="K410" s="25">
        <v>0</v>
      </c>
      <c r="L410" s="25">
        <f t="shared" si="48"/>
        <v>2516.5520000000006</v>
      </c>
      <c r="M410" s="37">
        <f t="shared" si="49"/>
        <v>209.71266666666671</v>
      </c>
      <c r="N410" s="36">
        <v>0</v>
      </c>
      <c r="O410" s="26">
        <v>0</v>
      </c>
      <c r="P410" s="26">
        <v>0</v>
      </c>
      <c r="Q410" s="27">
        <v>0</v>
      </c>
      <c r="R410" s="36">
        <v>0</v>
      </c>
      <c r="S410" s="26">
        <v>0</v>
      </c>
      <c r="T410" s="26">
        <v>0</v>
      </c>
      <c r="U410" s="27">
        <v>0</v>
      </c>
      <c r="V410" s="36">
        <v>0</v>
      </c>
      <c r="W410" s="26">
        <v>0</v>
      </c>
      <c r="X410" s="26">
        <v>0</v>
      </c>
      <c r="Y410" s="27">
        <v>0</v>
      </c>
      <c r="Z410" s="36">
        <v>0</v>
      </c>
      <c r="AA410" s="26">
        <v>0</v>
      </c>
      <c r="AB410" s="26">
        <v>0</v>
      </c>
      <c r="AC410" s="27">
        <v>0</v>
      </c>
      <c r="AD410" s="36">
        <v>0</v>
      </c>
      <c r="AE410" s="26">
        <v>0</v>
      </c>
      <c r="AF410" s="26">
        <v>0</v>
      </c>
      <c r="AG410" s="27">
        <v>0</v>
      </c>
      <c r="AH410" s="36">
        <v>0</v>
      </c>
      <c r="AI410" s="26">
        <v>0</v>
      </c>
      <c r="AJ410" s="26">
        <v>0</v>
      </c>
      <c r="AK410" s="27">
        <v>0</v>
      </c>
      <c r="AL410" s="36">
        <v>0</v>
      </c>
      <c r="AM410" s="26">
        <v>0</v>
      </c>
      <c r="AN410" s="26">
        <v>0</v>
      </c>
      <c r="AO410" s="27">
        <v>0</v>
      </c>
      <c r="AP410" s="36">
        <v>0</v>
      </c>
      <c r="AQ410" s="26">
        <v>0</v>
      </c>
      <c r="AR410" s="26">
        <v>0</v>
      </c>
      <c r="AS410" s="27">
        <v>0</v>
      </c>
      <c r="AT410" s="36">
        <v>0</v>
      </c>
      <c r="AU410" s="26">
        <v>0</v>
      </c>
      <c r="AV410" s="26">
        <v>0</v>
      </c>
      <c r="AW410" s="27">
        <v>0</v>
      </c>
      <c r="AX410" s="36">
        <v>0</v>
      </c>
      <c r="AY410" s="26">
        <v>0</v>
      </c>
      <c r="AZ410" s="26">
        <v>0</v>
      </c>
      <c r="BA410" s="27">
        <v>0</v>
      </c>
      <c r="BB410" s="36">
        <v>0</v>
      </c>
      <c r="BC410" s="26">
        <v>0</v>
      </c>
      <c r="BD410" s="26">
        <v>0</v>
      </c>
      <c r="BE410" s="27">
        <v>0</v>
      </c>
      <c r="BF410" s="36">
        <v>0</v>
      </c>
      <c r="BG410" s="26">
        <v>0</v>
      </c>
      <c r="BH410" s="26">
        <v>0</v>
      </c>
      <c r="BI410" s="27">
        <v>0</v>
      </c>
      <c r="BJ410" s="36">
        <v>0</v>
      </c>
      <c r="BK410" s="26">
        <v>0</v>
      </c>
      <c r="BL410" s="26">
        <v>0</v>
      </c>
      <c r="BM410" s="27">
        <v>0</v>
      </c>
      <c r="BN410" s="36">
        <v>0</v>
      </c>
      <c r="BO410" s="26">
        <v>0</v>
      </c>
      <c r="BP410" s="26">
        <v>0</v>
      </c>
      <c r="BQ410" s="27">
        <v>0</v>
      </c>
      <c r="BR410" s="36">
        <v>0</v>
      </c>
      <c r="BS410" s="26">
        <v>0</v>
      </c>
      <c r="BT410" s="26">
        <v>0</v>
      </c>
      <c r="BU410" s="27">
        <v>0</v>
      </c>
      <c r="BV410" s="36">
        <v>0</v>
      </c>
      <c r="BW410" s="26">
        <v>0</v>
      </c>
      <c r="BX410" s="26">
        <v>0</v>
      </c>
      <c r="BY410" s="27">
        <v>0</v>
      </c>
      <c r="BZ410" s="36">
        <v>0</v>
      </c>
      <c r="CA410" s="26">
        <v>0</v>
      </c>
      <c r="CB410" s="26">
        <v>0</v>
      </c>
      <c r="CC410" s="27">
        <v>0</v>
      </c>
      <c r="CD410" s="36">
        <v>0</v>
      </c>
      <c r="CE410" s="26">
        <v>0</v>
      </c>
      <c r="CF410" s="26">
        <v>0</v>
      </c>
      <c r="CG410" s="27">
        <v>0</v>
      </c>
      <c r="CH410" s="36">
        <v>0</v>
      </c>
      <c r="CI410" s="26">
        <v>0</v>
      </c>
      <c r="CJ410" s="26">
        <v>0</v>
      </c>
      <c r="CK410" s="27">
        <v>0</v>
      </c>
      <c r="CL410" s="36">
        <v>0</v>
      </c>
      <c r="CM410" s="26">
        <v>0</v>
      </c>
      <c r="CN410" s="26">
        <v>0</v>
      </c>
      <c r="CO410" s="27">
        <v>0</v>
      </c>
      <c r="CP410" s="36">
        <v>0</v>
      </c>
      <c r="CQ410" s="26">
        <v>0</v>
      </c>
      <c r="CR410" s="26">
        <v>0</v>
      </c>
      <c r="CS410" s="27">
        <v>0</v>
      </c>
      <c r="CT410" s="36">
        <v>0</v>
      </c>
      <c r="CU410" s="26">
        <v>0</v>
      </c>
      <c r="CV410" s="26">
        <v>0</v>
      </c>
      <c r="CW410" s="27">
        <v>0</v>
      </c>
      <c r="CX410" s="36">
        <v>0</v>
      </c>
      <c r="CY410" s="26">
        <v>0</v>
      </c>
      <c r="CZ410" s="26">
        <v>0</v>
      </c>
      <c r="DA410" s="27">
        <v>0</v>
      </c>
      <c r="DB410" s="36">
        <v>10</v>
      </c>
      <c r="DC410" s="26">
        <v>2097.126666666667</v>
      </c>
      <c r="DD410" s="26">
        <v>2097.126666666667</v>
      </c>
      <c r="DE410" s="27">
        <v>23068.393333333337</v>
      </c>
      <c r="DF410" s="36">
        <v>12</v>
      </c>
      <c r="DG410" s="26">
        <v>2516.5520000000006</v>
      </c>
      <c r="DH410" s="26">
        <v>4613.6786666666676</v>
      </c>
      <c r="DI410" s="27">
        <v>20551.841333333337</v>
      </c>
      <c r="DJ410" s="36">
        <v>12</v>
      </c>
      <c r="DK410" s="26">
        <v>2516.5520000000006</v>
      </c>
      <c r="DL410" s="26">
        <v>7130.2306666666682</v>
      </c>
      <c r="DM410" s="27">
        <v>18035.289333333334</v>
      </c>
      <c r="DN410" s="36">
        <v>12</v>
      </c>
      <c r="DO410" s="26">
        <v>2516.5520000000006</v>
      </c>
      <c r="DP410" s="26">
        <v>9646.7826666666697</v>
      </c>
      <c r="DQ410" s="27">
        <v>15518.737333333334</v>
      </c>
      <c r="DR410" s="36">
        <v>12</v>
      </c>
      <c r="DS410" s="26">
        <v>2516.5520000000006</v>
      </c>
      <c r="DT410" s="26">
        <v>12163.334666666669</v>
      </c>
      <c r="DU410" s="27">
        <v>13002.185333333335</v>
      </c>
      <c r="DV410" s="36">
        <v>12</v>
      </c>
      <c r="DW410" s="26">
        <v>2516.5520000000006</v>
      </c>
      <c r="DX410" s="26">
        <v>14679.886666666669</v>
      </c>
      <c r="DY410" s="27">
        <v>10485.633333333335</v>
      </c>
      <c r="DZ410" s="36">
        <v>12</v>
      </c>
      <c r="EA410" s="26">
        <v>2516.5520000000006</v>
      </c>
      <c r="EB410" s="26">
        <v>17196.438666666669</v>
      </c>
      <c r="EC410" s="27">
        <v>7969.0813333333354</v>
      </c>
      <c r="ED410" s="36">
        <v>12</v>
      </c>
      <c r="EE410" s="26">
        <v>2516.5520000000006</v>
      </c>
      <c r="EF410" s="26">
        <v>21383.579999999998</v>
      </c>
      <c r="EG410" s="27">
        <v>3781.940000000006</v>
      </c>
      <c r="EH410" s="36">
        <v>12</v>
      </c>
      <c r="EI410" s="26">
        <v>2516.5520000000006</v>
      </c>
      <c r="EJ410" s="26">
        <v>23900.131999999998</v>
      </c>
      <c r="EK410" s="27">
        <v>1265.3900000000001</v>
      </c>
      <c r="EL410" s="36" cm="1">
        <f t="array" ref="EL410">+_xlfn.IFS(YEAR($A410)&gt;YEAR(EL$6),0,YEAR(EL$6)=YEAR($A410),13-MONTH($A410),AND(EK410&lt;$L410,YEAR(EL$6)=YEAR($B410)),IF(MONTH($B410)&lt;EK410/$M410,MONTH($B410),EK410/$M410),EK410&lt;$L410,EK410/$M410,YEAR(EL$6)=YEAR($B410),MONTH($B410),AND(YEAR(EL$6)&gt;YEAR($B410),NOT(ISBLANK($B410))),0,YEAR(EL$6)&gt;YEAR($A410),12,EL$6&lt;$A410,0,YEAR(EH$6)=YEAR($B410),0)</f>
        <v>6.0339226052153894</v>
      </c>
      <c r="EM410" s="26">
        <f t="shared" si="50"/>
        <v>1265.3900000000001</v>
      </c>
      <c r="EN410" s="26">
        <f t="shared" si="51"/>
        <v>25165.521999999997</v>
      </c>
      <c r="EO410" s="27">
        <f t="shared" si="52"/>
        <v>0</v>
      </c>
      <c r="EP410" s="28">
        <f t="shared" si="53"/>
        <v>0</v>
      </c>
      <c r="EQ410" s="34">
        <f t="shared" si="54"/>
        <v>629.13800000000015</v>
      </c>
      <c r="ES410" s="21">
        <f>IFERROR(IF(VLOOKUP(D410,'DIV CHANGE'!A:D,3,FALSE)="", E410, VLOOKUP(D410,'DIV CHANGE'!A:D,3,FALSE)), E410)</f>
        <v>2</v>
      </c>
      <c r="ET410" s="21" t="str">
        <f t="shared" si="55"/>
        <v>SAME</v>
      </c>
      <c r="EU410" s="24">
        <v>42446</v>
      </c>
    </row>
    <row r="411" spans="1:151" ht="12.75">
      <c r="A411" s="29">
        <v>43173</v>
      </c>
      <c r="B411" s="24"/>
      <c r="C411" s="35">
        <v>336</v>
      </c>
      <c r="D411" s="21" t="s">
        <v>825</v>
      </c>
      <c r="E411" s="21">
        <v>4</v>
      </c>
      <c r="F411" s="21" t="s">
        <v>42</v>
      </c>
      <c r="G411" s="21" t="s">
        <v>826</v>
      </c>
      <c r="H411" s="55">
        <v>51755.51</v>
      </c>
      <c r="I411" s="22">
        <v>10</v>
      </c>
      <c r="J411" s="25">
        <v>13000</v>
      </c>
      <c r="K411" s="25">
        <v>0</v>
      </c>
      <c r="L411" s="25">
        <f t="shared" si="48"/>
        <v>3875.5510000000004</v>
      </c>
      <c r="M411" s="37">
        <f t="shared" si="49"/>
        <v>322.96258333333338</v>
      </c>
      <c r="N411" s="36">
        <v>0</v>
      </c>
      <c r="O411" s="26">
        <v>0</v>
      </c>
      <c r="P411" s="26">
        <v>0</v>
      </c>
      <c r="Q411" s="27">
        <v>0</v>
      </c>
      <c r="R411" s="36">
        <v>0</v>
      </c>
      <c r="S411" s="26">
        <v>0</v>
      </c>
      <c r="T411" s="26">
        <v>0</v>
      </c>
      <c r="U411" s="27">
        <v>0</v>
      </c>
      <c r="V411" s="36">
        <v>0</v>
      </c>
      <c r="W411" s="26">
        <v>0</v>
      </c>
      <c r="X411" s="26">
        <v>0</v>
      </c>
      <c r="Y411" s="27">
        <v>0</v>
      </c>
      <c r="Z411" s="36">
        <v>0</v>
      </c>
      <c r="AA411" s="26">
        <v>0</v>
      </c>
      <c r="AB411" s="26">
        <v>0</v>
      </c>
      <c r="AC411" s="27">
        <v>0</v>
      </c>
      <c r="AD411" s="36">
        <v>0</v>
      </c>
      <c r="AE411" s="26">
        <v>0</v>
      </c>
      <c r="AF411" s="26">
        <v>0</v>
      </c>
      <c r="AG411" s="27">
        <v>0</v>
      </c>
      <c r="AH411" s="36">
        <v>0</v>
      </c>
      <c r="AI411" s="26">
        <v>0</v>
      </c>
      <c r="AJ411" s="26">
        <v>0</v>
      </c>
      <c r="AK411" s="27">
        <v>0</v>
      </c>
      <c r="AL411" s="36">
        <v>0</v>
      </c>
      <c r="AM411" s="26">
        <v>0</v>
      </c>
      <c r="AN411" s="26">
        <v>0</v>
      </c>
      <c r="AO411" s="27">
        <v>0</v>
      </c>
      <c r="AP411" s="36">
        <v>0</v>
      </c>
      <c r="AQ411" s="26">
        <v>0</v>
      </c>
      <c r="AR411" s="26">
        <v>0</v>
      </c>
      <c r="AS411" s="27">
        <v>0</v>
      </c>
      <c r="AT411" s="36">
        <v>0</v>
      </c>
      <c r="AU411" s="26">
        <v>0</v>
      </c>
      <c r="AV411" s="26">
        <v>0</v>
      </c>
      <c r="AW411" s="27">
        <v>0</v>
      </c>
      <c r="AX411" s="36">
        <v>0</v>
      </c>
      <c r="AY411" s="26">
        <v>0</v>
      </c>
      <c r="AZ411" s="26">
        <v>0</v>
      </c>
      <c r="BA411" s="27">
        <v>0</v>
      </c>
      <c r="BB411" s="36">
        <v>0</v>
      </c>
      <c r="BC411" s="26">
        <v>0</v>
      </c>
      <c r="BD411" s="26">
        <v>0</v>
      </c>
      <c r="BE411" s="27">
        <v>0</v>
      </c>
      <c r="BF411" s="36">
        <v>0</v>
      </c>
      <c r="BG411" s="26">
        <v>0</v>
      </c>
      <c r="BH411" s="26">
        <v>0</v>
      </c>
      <c r="BI411" s="27">
        <v>0</v>
      </c>
      <c r="BJ411" s="36">
        <v>0</v>
      </c>
      <c r="BK411" s="26">
        <v>0</v>
      </c>
      <c r="BL411" s="26">
        <v>0</v>
      </c>
      <c r="BM411" s="27">
        <v>0</v>
      </c>
      <c r="BN411" s="36">
        <v>0</v>
      </c>
      <c r="BO411" s="26">
        <v>0</v>
      </c>
      <c r="BP411" s="26">
        <v>0</v>
      </c>
      <c r="BQ411" s="27">
        <v>0</v>
      </c>
      <c r="BR411" s="36">
        <v>0</v>
      </c>
      <c r="BS411" s="26">
        <v>0</v>
      </c>
      <c r="BT411" s="26">
        <v>0</v>
      </c>
      <c r="BU411" s="27">
        <v>0</v>
      </c>
      <c r="BV411" s="36">
        <v>0</v>
      </c>
      <c r="BW411" s="26">
        <v>0</v>
      </c>
      <c r="BX411" s="26">
        <v>0</v>
      </c>
      <c r="BY411" s="27">
        <v>0</v>
      </c>
      <c r="BZ411" s="36">
        <v>0</v>
      </c>
      <c r="CA411" s="26">
        <v>0</v>
      </c>
      <c r="CB411" s="26">
        <v>0</v>
      </c>
      <c r="CC411" s="27">
        <v>0</v>
      </c>
      <c r="CD411" s="36">
        <v>0</v>
      </c>
      <c r="CE411" s="26">
        <v>0</v>
      </c>
      <c r="CF411" s="26">
        <v>0</v>
      </c>
      <c r="CG411" s="27">
        <v>0</v>
      </c>
      <c r="CH411" s="36">
        <v>0</v>
      </c>
      <c r="CI411" s="26">
        <v>0</v>
      </c>
      <c r="CJ411" s="26">
        <v>0</v>
      </c>
      <c r="CK411" s="27">
        <v>0</v>
      </c>
      <c r="CL411" s="36">
        <v>0</v>
      </c>
      <c r="CM411" s="26">
        <v>0</v>
      </c>
      <c r="CN411" s="26">
        <v>0</v>
      </c>
      <c r="CO411" s="27">
        <v>0</v>
      </c>
      <c r="CP411" s="36">
        <v>0</v>
      </c>
      <c r="CQ411" s="26">
        <v>0</v>
      </c>
      <c r="CR411" s="26">
        <v>0</v>
      </c>
      <c r="CS411" s="27">
        <v>0</v>
      </c>
      <c r="CT411" s="36">
        <v>0</v>
      </c>
      <c r="CU411" s="26">
        <v>0</v>
      </c>
      <c r="CV411" s="26">
        <v>0</v>
      </c>
      <c r="CW411" s="27">
        <v>0</v>
      </c>
      <c r="CX411" s="36">
        <v>0</v>
      </c>
      <c r="CY411" s="26">
        <v>0</v>
      </c>
      <c r="CZ411" s="26">
        <v>0</v>
      </c>
      <c r="DA411" s="27">
        <v>0</v>
      </c>
      <c r="DB411" s="36">
        <v>0</v>
      </c>
      <c r="DC411" s="26">
        <v>0</v>
      </c>
      <c r="DD411" s="26">
        <v>0</v>
      </c>
      <c r="DE411" s="27">
        <v>0</v>
      </c>
      <c r="DF411" s="36">
        <v>0</v>
      </c>
      <c r="DG411" s="26">
        <v>0</v>
      </c>
      <c r="DH411" s="26">
        <v>0</v>
      </c>
      <c r="DI411" s="27">
        <v>0</v>
      </c>
      <c r="DJ411" s="36">
        <v>10</v>
      </c>
      <c r="DK411" s="26">
        <v>3229.625833333334</v>
      </c>
      <c r="DL411" s="26">
        <v>3229.625833333334</v>
      </c>
      <c r="DM411" s="27">
        <v>35525.88416666667</v>
      </c>
      <c r="DN411" s="36">
        <v>12</v>
      </c>
      <c r="DO411" s="26">
        <v>3875.5510000000004</v>
      </c>
      <c r="DP411" s="26">
        <v>7105.1768333333348</v>
      </c>
      <c r="DQ411" s="27">
        <v>31650.333166666667</v>
      </c>
      <c r="DR411" s="36">
        <v>12</v>
      </c>
      <c r="DS411" s="26">
        <v>3875.5510000000004</v>
      </c>
      <c r="DT411" s="26">
        <v>10980.727833333334</v>
      </c>
      <c r="DU411" s="27">
        <v>27774.782166666668</v>
      </c>
      <c r="DV411" s="36">
        <v>12</v>
      </c>
      <c r="DW411" s="26">
        <v>3875.5510000000004</v>
      </c>
      <c r="DX411" s="26">
        <v>14856.278833333334</v>
      </c>
      <c r="DY411" s="27">
        <v>23899.231166666668</v>
      </c>
      <c r="DZ411" s="36">
        <v>12</v>
      </c>
      <c r="EA411" s="26">
        <v>3875.5510000000004</v>
      </c>
      <c r="EB411" s="26">
        <v>18731.829833333333</v>
      </c>
      <c r="EC411" s="27">
        <v>20023.680166666669</v>
      </c>
      <c r="ED411" s="36">
        <v>12</v>
      </c>
      <c r="EE411" s="26">
        <v>3875.5510000000004</v>
      </c>
      <c r="EF411" s="26">
        <v>22607.38</v>
      </c>
      <c r="EG411" s="27">
        <v>16148.130000000001</v>
      </c>
      <c r="EH411" s="36">
        <v>12</v>
      </c>
      <c r="EI411" s="26">
        <v>3875.5510000000004</v>
      </c>
      <c r="EJ411" s="26">
        <v>26482.931</v>
      </c>
      <c r="EK411" s="27">
        <v>12272.58</v>
      </c>
      <c r="EL411" s="36" cm="1">
        <f t="array" ref="EL411">+_xlfn.IFS(YEAR($A411)&gt;YEAR(EL$6),0,YEAR(EL$6)=YEAR($A411),13-MONTH($A411),AND(EK411&lt;$L411,YEAR(EL$6)=YEAR($B411)),IF(MONTH($B411)&lt;EK411/$M411,MONTH($B411),EK411/$M411),EK411&lt;$L411,EK411/$M411,YEAR(EL$6)=YEAR($B411),MONTH($B411),AND(YEAR(EL$6)&gt;YEAR($B411),NOT(ISBLANK($B411))),0,YEAR(EL$6)&gt;YEAR($A411),12,EL$6&lt;$A411,0,YEAR(EH$6)=YEAR($B411),0)</f>
        <v>12</v>
      </c>
      <c r="EM411" s="26">
        <f t="shared" si="50"/>
        <v>3875.5510000000004</v>
      </c>
      <c r="EN411" s="26">
        <f t="shared" si="51"/>
        <v>30358.482</v>
      </c>
      <c r="EO411" s="27">
        <f t="shared" si="52"/>
        <v>8397.0300000000007</v>
      </c>
      <c r="EP411" s="28">
        <f t="shared" si="53"/>
        <v>26.000008772946089</v>
      </c>
      <c r="EQ411" s="34">
        <f t="shared" si="54"/>
        <v>968.8877500000001</v>
      </c>
      <c r="ES411" s="21">
        <f>IFERROR(IF(VLOOKUP(D411,'DIV CHANGE'!A:D,3,FALSE)="", E411, VLOOKUP(D411,'DIV CHANGE'!A:D,3,FALSE)), E411)</f>
        <v>4</v>
      </c>
      <c r="ET411" s="21" t="str">
        <f t="shared" si="55"/>
        <v>SAME</v>
      </c>
      <c r="EU411" s="24">
        <v>43173</v>
      </c>
    </row>
    <row r="412" spans="1:151" ht="12.75">
      <c r="A412" s="29">
        <v>43377</v>
      </c>
      <c r="B412" s="24"/>
      <c r="C412" s="35">
        <v>369</v>
      </c>
      <c r="D412" s="21" t="s">
        <v>827</v>
      </c>
      <c r="E412" s="21">
        <v>1</v>
      </c>
      <c r="F412" s="21" t="s">
        <v>42</v>
      </c>
      <c r="G412" s="21" t="s">
        <v>828</v>
      </c>
      <c r="H412" s="55">
        <v>53461.05</v>
      </c>
      <c r="I412" s="22">
        <v>7</v>
      </c>
      <c r="J412" s="25">
        <v>20000</v>
      </c>
      <c r="K412" s="25">
        <v>0</v>
      </c>
      <c r="L412" s="25">
        <f t="shared" si="48"/>
        <v>4780.1500000000005</v>
      </c>
      <c r="M412" s="37">
        <f t="shared" si="49"/>
        <v>398.34583333333336</v>
      </c>
      <c r="N412" s="36">
        <v>0</v>
      </c>
      <c r="O412" s="26">
        <v>0</v>
      </c>
      <c r="P412" s="26">
        <v>0</v>
      </c>
      <c r="Q412" s="27">
        <v>0</v>
      </c>
      <c r="R412" s="36">
        <v>0</v>
      </c>
      <c r="S412" s="26">
        <v>0</v>
      </c>
      <c r="T412" s="26">
        <v>0</v>
      </c>
      <c r="U412" s="27">
        <v>0</v>
      </c>
      <c r="V412" s="36">
        <v>0</v>
      </c>
      <c r="W412" s="26">
        <v>0</v>
      </c>
      <c r="X412" s="26">
        <v>0</v>
      </c>
      <c r="Y412" s="27">
        <v>0</v>
      </c>
      <c r="Z412" s="36">
        <v>0</v>
      </c>
      <c r="AA412" s="26">
        <v>0</v>
      </c>
      <c r="AB412" s="26">
        <v>0</v>
      </c>
      <c r="AC412" s="27">
        <v>0</v>
      </c>
      <c r="AD412" s="36">
        <v>0</v>
      </c>
      <c r="AE412" s="26">
        <v>0</v>
      </c>
      <c r="AF412" s="26">
        <v>0</v>
      </c>
      <c r="AG412" s="27">
        <v>0</v>
      </c>
      <c r="AH412" s="36">
        <v>0</v>
      </c>
      <c r="AI412" s="26">
        <v>0</v>
      </c>
      <c r="AJ412" s="26">
        <v>0</v>
      </c>
      <c r="AK412" s="27">
        <v>0</v>
      </c>
      <c r="AL412" s="36">
        <v>0</v>
      </c>
      <c r="AM412" s="26">
        <v>0</v>
      </c>
      <c r="AN412" s="26">
        <v>0</v>
      </c>
      <c r="AO412" s="27">
        <v>0</v>
      </c>
      <c r="AP412" s="36">
        <v>0</v>
      </c>
      <c r="AQ412" s="26">
        <v>0</v>
      </c>
      <c r="AR412" s="26">
        <v>0</v>
      </c>
      <c r="AS412" s="27">
        <v>0</v>
      </c>
      <c r="AT412" s="36">
        <v>0</v>
      </c>
      <c r="AU412" s="26">
        <v>0</v>
      </c>
      <c r="AV412" s="26">
        <v>0</v>
      </c>
      <c r="AW412" s="27">
        <v>0</v>
      </c>
      <c r="AX412" s="36">
        <v>0</v>
      </c>
      <c r="AY412" s="26">
        <v>0</v>
      </c>
      <c r="AZ412" s="26">
        <v>0</v>
      </c>
      <c r="BA412" s="27">
        <v>0</v>
      </c>
      <c r="BB412" s="36">
        <v>0</v>
      </c>
      <c r="BC412" s="26">
        <v>0</v>
      </c>
      <c r="BD412" s="26">
        <v>0</v>
      </c>
      <c r="BE412" s="27">
        <v>0</v>
      </c>
      <c r="BF412" s="36">
        <v>0</v>
      </c>
      <c r="BG412" s="26">
        <v>0</v>
      </c>
      <c r="BH412" s="26">
        <v>0</v>
      </c>
      <c r="BI412" s="27">
        <v>0</v>
      </c>
      <c r="BJ412" s="36">
        <v>0</v>
      </c>
      <c r="BK412" s="26">
        <v>0</v>
      </c>
      <c r="BL412" s="26">
        <v>0</v>
      </c>
      <c r="BM412" s="27">
        <v>0</v>
      </c>
      <c r="BN412" s="36">
        <v>0</v>
      </c>
      <c r="BO412" s="26">
        <v>0</v>
      </c>
      <c r="BP412" s="26">
        <v>0</v>
      </c>
      <c r="BQ412" s="27">
        <v>0</v>
      </c>
      <c r="BR412" s="36">
        <v>0</v>
      </c>
      <c r="BS412" s="26">
        <v>0</v>
      </c>
      <c r="BT412" s="26">
        <v>0</v>
      </c>
      <c r="BU412" s="27">
        <v>0</v>
      </c>
      <c r="BV412" s="36">
        <v>0</v>
      </c>
      <c r="BW412" s="26">
        <v>0</v>
      </c>
      <c r="BX412" s="26">
        <v>0</v>
      </c>
      <c r="BY412" s="27">
        <v>0</v>
      </c>
      <c r="BZ412" s="36">
        <v>0</v>
      </c>
      <c r="CA412" s="26">
        <v>0</v>
      </c>
      <c r="CB412" s="26">
        <v>0</v>
      </c>
      <c r="CC412" s="27">
        <v>0</v>
      </c>
      <c r="CD412" s="36">
        <v>0</v>
      </c>
      <c r="CE412" s="26">
        <v>0</v>
      </c>
      <c r="CF412" s="26">
        <v>0</v>
      </c>
      <c r="CG412" s="27">
        <v>0</v>
      </c>
      <c r="CH412" s="36">
        <v>0</v>
      </c>
      <c r="CI412" s="26">
        <v>0</v>
      </c>
      <c r="CJ412" s="26">
        <v>0</v>
      </c>
      <c r="CK412" s="27">
        <v>0</v>
      </c>
      <c r="CL412" s="36">
        <v>0</v>
      </c>
      <c r="CM412" s="26">
        <v>0</v>
      </c>
      <c r="CN412" s="26">
        <v>0</v>
      </c>
      <c r="CO412" s="27">
        <v>0</v>
      </c>
      <c r="CP412" s="36">
        <v>0</v>
      </c>
      <c r="CQ412" s="26">
        <v>0</v>
      </c>
      <c r="CR412" s="26">
        <v>0</v>
      </c>
      <c r="CS412" s="27">
        <v>0</v>
      </c>
      <c r="CT412" s="36">
        <v>0</v>
      </c>
      <c r="CU412" s="26">
        <v>0</v>
      </c>
      <c r="CV412" s="26">
        <v>0</v>
      </c>
      <c r="CW412" s="27">
        <v>0</v>
      </c>
      <c r="CX412" s="36">
        <v>0</v>
      </c>
      <c r="CY412" s="26">
        <v>0</v>
      </c>
      <c r="CZ412" s="26">
        <v>0</v>
      </c>
      <c r="DA412" s="27">
        <v>0</v>
      </c>
      <c r="DB412" s="36">
        <v>0</v>
      </c>
      <c r="DC412" s="26">
        <v>0</v>
      </c>
      <c r="DD412" s="26">
        <v>0</v>
      </c>
      <c r="DE412" s="27">
        <v>0</v>
      </c>
      <c r="DF412" s="36">
        <v>0</v>
      </c>
      <c r="DG412" s="26">
        <v>0</v>
      </c>
      <c r="DH412" s="26">
        <v>0</v>
      </c>
      <c r="DI412" s="27">
        <v>0</v>
      </c>
      <c r="DJ412" s="36">
        <v>3</v>
      </c>
      <c r="DK412" s="26">
        <v>1195.0375000000001</v>
      </c>
      <c r="DL412" s="26">
        <v>1195.0375000000001</v>
      </c>
      <c r="DM412" s="27">
        <v>32266.012500000004</v>
      </c>
      <c r="DN412" s="36">
        <v>12</v>
      </c>
      <c r="DO412" s="26">
        <v>4780.1500000000005</v>
      </c>
      <c r="DP412" s="26">
        <v>5975.1875000000009</v>
      </c>
      <c r="DQ412" s="27">
        <v>27485.862500000003</v>
      </c>
      <c r="DR412" s="36">
        <v>12</v>
      </c>
      <c r="DS412" s="26">
        <v>4780.1500000000005</v>
      </c>
      <c r="DT412" s="26">
        <v>10755.337500000001</v>
      </c>
      <c r="DU412" s="27">
        <v>22705.712500000001</v>
      </c>
      <c r="DV412" s="36">
        <v>12</v>
      </c>
      <c r="DW412" s="26">
        <v>4780.1500000000005</v>
      </c>
      <c r="DX412" s="26">
        <v>15535.487500000003</v>
      </c>
      <c r="DY412" s="27">
        <v>17925.5625</v>
      </c>
      <c r="DZ412" s="36">
        <v>12</v>
      </c>
      <c r="EA412" s="26">
        <v>4780.1500000000005</v>
      </c>
      <c r="EB412" s="26">
        <v>20315.637500000004</v>
      </c>
      <c r="EC412" s="27">
        <v>13145.412499999999</v>
      </c>
      <c r="ED412" s="36">
        <v>12</v>
      </c>
      <c r="EE412" s="26">
        <v>4780.1500000000005</v>
      </c>
      <c r="EF412" s="26">
        <v>28113.64</v>
      </c>
      <c r="EG412" s="27">
        <v>5347.4100000000035</v>
      </c>
      <c r="EH412" s="36">
        <v>12</v>
      </c>
      <c r="EI412" s="26">
        <v>4780.1500000000005</v>
      </c>
      <c r="EJ412" s="26">
        <v>32893.79</v>
      </c>
      <c r="EK412" s="27">
        <v>567.26</v>
      </c>
      <c r="EL412" s="36" cm="1">
        <f t="array" ref="EL412">+_xlfn.IFS(YEAR($A412)&gt;YEAR(EL$6),0,YEAR(EL$6)=YEAR($A412),13-MONTH($A412),AND(EK412&lt;$L412,YEAR(EL$6)=YEAR($B412)),IF(MONTH($B412)&lt;EK412/$M412,MONTH($B412),EK412/$M412),EK412&lt;$L412,EK412/$M412,YEAR(EL$6)=YEAR($B412),MONTH($B412),AND(YEAR(EL$6)&gt;YEAR($B412),NOT(ISBLANK($B412))),0,YEAR(EL$6)&gt;YEAR($A412),12,EL$6&lt;$A412,0,YEAR(EH$6)=YEAR($B412),0)</f>
        <v>1.4240389945922198</v>
      </c>
      <c r="EM412" s="26">
        <f t="shared" si="50"/>
        <v>567.26</v>
      </c>
      <c r="EN412" s="26">
        <f t="shared" si="51"/>
        <v>33461.050000000003</v>
      </c>
      <c r="EO412" s="27">
        <f t="shared" si="52"/>
        <v>0</v>
      </c>
      <c r="EP412" s="28">
        <f t="shared" si="53"/>
        <v>0</v>
      </c>
      <c r="EQ412" s="34">
        <f t="shared" si="54"/>
        <v>567.26</v>
      </c>
      <c r="ES412" s="21">
        <f>IFERROR(IF(VLOOKUP(D412,'DIV CHANGE'!A:D,3,FALSE)="", E412, VLOOKUP(D412,'DIV CHANGE'!A:D,3,FALSE)), E412)</f>
        <v>1</v>
      </c>
      <c r="ET412" s="21" t="str">
        <f t="shared" si="55"/>
        <v>SAME</v>
      </c>
      <c r="EU412" s="24">
        <v>43377</v>
      </c>
    </row>
    <row r="413" spans="1:151" ht="12.75">
      <c r="A413" s="29">
        <v>44708</v>
      </c>
      <c r="B413" s="24"/>
      <c r="C413" s="35">
        <v>732</v>
      </c>
      <c r="D413" s="21" t="s">
        <v>829</v>
      </c>
      <c r="E413" s="21">
        <v>1</v>
      </c>
      <c r="F413" s="21" t="s">
        <v>42</v>
      </c>
      <c r="G413" s="21" t="s">
        <v>830</v>
      </c>
      <c r="H413" s="55">
        <v>49500</v>
      </c>
      <c r="I413" s="22">
        <v>7</v>
      </c>
      <c r="J413" s="25">
        <v>5000</v>
      </c>
      <c r="K413" s="25">
        <v>0</v>
      </c>
      <c r="L413" s="25">
        <f t="shared" si="48"/>
        <v>6357.1428571428569</v>
      </c>
      <c r="M413" s="37">
        <f t="shared" si="49"/>
        <v>529.7619047619047</v>
      </c>
      <c r="N413" s="36">
        <v>0</v>
      </c>
      <c r="O413" s="26">
        <v>0</v>
      </c>
      <c r="P413" s="26">
        <v>0</v>
      </c>
      <c r="Q413" s="27">
        <v>0</v>
      </c>
      <c r="R413" s="36">
        <v>0</v>
      </c>
      <c r="S413" s="26">
        <v>0</v>
      </c>
      <c r="T413" s="26">
        <v>0</v>
      </c>
      <c r="U413" s="27">
        <v>0</v>
      </c>
      <c r="V413" s="36">
        <v>0</v>
      </c>
      <c r="W413" s="26">
        <v>0</v>
      </c>
      <c r="X413" s="26">
        <v>0</v>
      </c>
      <c r="Y413" s="27">
        <v>0</v>
      </c>
      <c r="Z413" s="36">
        <v>0</v>
      </c>
      <c r="AA413" s="26">
        <v>0</v>
      </c>
      <c r="AB413" s="26">
        <v>0</v>
      </c>
      <c r="AC413" s="27">
        <v>0</v>
      </c>
      <c r="AD413" s="36">
        <v>0</v>
      </c>
      <c r="AE413" s="26">
        <v>0</v>
      </c>
      <c r="AF413" s="26">
        <v>0</v>
      </c>
      <c r="AG413" s="27">
        <v>0</v>
      </c>
      <c r="AH413" s="36">
        <v>0</v>
      </c>
      <c r="AI413" s="26">
        <v>0</v>
      </c>
      <c r="AJ413" s="26">
        <v>0</v>
      </c>
      <c r="AK413" s="27">
        <v>0</v>
      </c>
      <c r="AL413" s="36">
        <v>0</v>
      </c>
      <c r="AM413" s="26">
        <v>0</v>
      </c>
      <c r="AN413" s="26">
        <v>0</v>
      </c>
      <c r="AO413" s="27">
        <v>0</v>
      </c>
      <c r="AP413" s="36">
        <v>0</v>
      </c>
      <c r="AQ413" s="26">
        <v>0</v>
      </c>
      <c r="AR413" s="26">
        <v>0</v>
      </c>
      <c r="AS413" s="27">
        <v>0</v>
      </c>
      <c r="AT413" s="36">
        <v>0</v>
      </c>
      <c r="AU413" s="26">
        <v>0</v>
      </c>
      <c r="AV413" s="26">
        <v>0</v>
      </c>
      <c r="AW413" s="27">
        <v>0</v>
      </c>
      <c r="AX413" s="36">
        <v>0</v>
      </c>
      <c r="AY413" s="26">
        <v>0</v>
      </c>
      <c r="AZ413" s="26">
        <v>0</v>
      </c>
      <c r="BA413" s="27">
        <v>0</v>
      </c>
      <c r="BB413" s="36">
        <v>0</v>
      </c>
      <c r="BC413" s="26">
        <v>0</v>
      </c>
      <c r="BD413" s="26">
        <v>0</v>
      </c>
      <c r="BE413" s="27">
        <v>0</v>
      </c>
      <c r="BF413" s="36">
        <v>0</v>
      </c>
      <c r="BG413" s="26">
        <v>0</v>
      </c>
      <c r="BH413" s="26">
        <v>0</v>
      </c>
      <c r="BI413" s="27">
        <v>0</v>
      </c>
      <c r="BJ413" s="36">
        <v>0</v>
      </c>
      <c r="BK413" s="26">
        <v>0</v>
      </c>
      <c r="BL413" s="26">
        <v>0</v>
      </c>
      <c r="BM413" s="27">
        <v>0</v>
      </c>
      <c r="BN413" s="36">
        <v>0</v>
      </c>
      <c r="BO413" s="26">
        <v>0</v>
      </c>
      <c r="BP413" s="26">
        <v>0</v>
      </c>
      <c r="BQ413" s="27">
        <v>0</v>
      </c>
      <c r="BR413" s="36">
        <v>0</v>
      </c>
      <c r="BS413" s="26">
        <v>0</v>
      </c>
      <c r="BT413" s="26">
        <v>0</v>
      </c>
      <c r="BU413" s="27">
        <v>0</v>
      </c>
      <c r="BV413" s="36">
        <v>0</v>
      </c>
      <c r="BW413" s="26">
        <v>0</v>
      </c>
      <c r="BX413" s="26">
        <v>0</v>
      </c>
      <c r="BY413" s="27">
        <v>0</v>
      </c>
      <c r="BZ413" s="36">
        <v>0</v>
      </c>
      <c r="CA413" s="26">
        <v>0</v>
      </c>
      <c r="CB413" s="26">
        <v>0</v>
      </c>
      <c r="CC413" s="27">
        <v>0</v>
      </c>
      <c r="CD413" s="36">
        <v>0</v>
      </c>
      <c r="CE413" s="26">
        <v>0</v>
      </c>
      <c r="CF413" s="26">
        <v>0</v>
      </c>
      <c r="CG413" s="27">
        <v>0</v>
      </c>
      <c r="CH413" s="36">
        <v>0</v>
      </c>
      <c r="CI413" s="26">
        <v>0</v>
      </c>
      <c r="CJ413" s="26">
        <v>0</v>
      </c>
      <c r="CK413" s="27">
        <v>0</v>
      </c>
      <c r="CL413" s="36">
        <v>0</v>
      </c>
      <c r="CM413" s="26">
        <v>0</v>
      </c>
      <c r="CN413" s="26">
        <v>0</v>
      </c>
      <c r="CO413" s="27">
        <v>0</v>
      </c>
      <c r="CP413" s="36">
        <v>0</v>
      </c>
      <c r="CQ413" s="26">
        <v>0</v>
      </c>
      <c r="CR413" s="26">
        <v>0</v>
      </c>
      <c r="CS413" s="27">
        <v>0</v>
      </c>
      <c r="CT413" s="36">
        <v>0</v>
      </c>
      <c r="CU413" s="26">
        <v>0</v>
      </c>
      <c r="CV413" s="26">
        <v>0</v>
      </c>
      <c r="CW413" s="27">
        <v>0</v>
      </c>
      <c r="CX413" s="36">
        <v>0</v>
      </c>
      <c r="CY413" s="26">
        <v>0</v>
      </c>
      <c r="CZ413" s="26">
        <v>0</v>
      </c>
      <c r="DA413" s="27">
        <v>0</v>
      </c>
      <c r="DB413" s="36">
        <v>0</v>
      </c>
      <c r="DC413" s="26">
        <v>0</v>
      </c>
      <c r="DD413" s="26">
        <v>0</v>
      </c>
      <c r="DE413" s="27">
        <v>0</v>
      </c>
      <c r="DF413" s="36">
        <v>0</v>
      </c>
      <c r="DG413" s="26">
        <v>0</v>
      </c>
      <c r="DH413" s="26">
        <v>0</v>
      </c>
      <c r="DI413" s="27">
        <v>0</v>
      </c>
      <c r="DJ413" s="36">
        <v>0</v>
      </c>
      <c r="DK413" s="26">
        <v>0</v>
      </c>
      <c r="DL413" s="26">
        <v>0</v>
      </c>
      <c r="DM413" s="27">
        <v>0</v>
      </c>
      <c r="DN413" s="36">
        <v>0</v>
      </c>
      <c r="DO413" s="26">
        <v>0</v>
      </c>
      <c r="DP413" s="26">
        <v>0</v>
      </c>
      <c r="DQ413" s="27">
        <v>0</v>
      </c>
      <c r="DR413" s="36">
        <v>0</v>
      </c>
      <c r="DS413" s="26">
        <v>0</v>
      </c>
      <c r="DT413" s="26">
        <v>0</v>
      </c>
      <c r="DU413" s="27">
        <v>0</v>
      </c>
      <c r="DV413" s="36">
        <v>0</v>
      </c>
      <c r="DW413" s="26">
        <v>0</v>
      </c>
      <c r="DX413" s="26">
        <v>0</v>
      </c>
      <c r="DY413" s="27">
        <v>0</v>
      </c>
      <c r="DZ413" s="36">
        <v>8</v>
      </c>
      <c r="EA413" s="26">
        <v>4238.0952380952376</v>
      </c>
      <c r="EB413" s="26">
        <v>4238.0952380952376</v>
      </c>
      <c r="EC413" s="27">
        <v>40261.904761904763</v>
      </c>
      <c r="ED413" s="36">
        <v>12</v>
      </c>
      <c r="EE413" s="26">
        <v>6357.1428571428569</v>
      </c>
      <c r="EF413" s="26">
        <v>10065.470000000001</v>
      </c>
      <c r="EG413" s="27">
        <v>34434.53</v>
      </c>
      <c r="EH413" s="36">
        <v>12</v>
      </c>
      <c r="EI413" s="26">
        <v>6357.1428571428569</v>
      </c>
      <c r="EJ413" s="26">
        <v>16422.612857142856</v>
      </c>
      <c r="EK413" s="27">
        <v>28077.39</v>
      </c>
      <c r="EL413" s="36" cm="1">
        <f t="array" ref="EL413">+_xlfn.IFS(YEAR($A413)&gt;YEAR(EL$6),0,YEAR(EL$6)=YEAR($A413),13-MONTH($A413),AND(EK413&lt;$L413,YEAR(EL$6)=YEAR($B413)),IF(MONTH($B413)&lt;EK413/$M413,MONTH($B413),EK413/$M413),EK413&lt;$L413,EK413/$M413,YEAR(EL$6)=YEAR($B413),MONTH($B413),AND(YEAR(EL$6)&gt;YEAR($B413),NOT(ISBLANK($B413))),0,YEAR(EL$6)&gt;YEAR($A413),12,EL$6&lt;$A413,0,YEAR(EH$6)=YEAR($B413),0)</f>
        <v>12</v>
      </c>
      <c r="EM413" s="26">
        <f t="shared" si="50"/>
        <v>6357.1428571428569</v>
      </c>
      <c r="EN413" s="26">
        <f t="shared" si="51"/>
        <v>22779.755714285711</v>
      </c>
      <c r="EO413" s="27">
        <f t="shared" si="52"/>
        <v>21720.240000000002</v>
      </c>
      <c r="EP413" s="28">
        <f t="shared" si="53"/>
        <v>41.000003595505625</v>
      </c>
      <c r="EQ413" s="34">
        <f t="shared" si="54"/>
        <v>1589.2857142857142</v>
      </c>
      <c r="ES413" s="21">
        <f>IFERROR(IF(VLOOKUP(D413,'DIV CHANGE'!A:D,3,FALSE)="", E413, VLOOKUP(D413,'DIV CHANGE'!A:D,3,FALSE)), E413)</f>
        <v>1</v>
      </c>
      <c r="ET413" s="21" t="str">
        <f t="shared" si="55"/>
        <v>SAME</v>
      </c>
      <c r="EU413" s="29">
        <v>44708</v>
      </c>
    </row>
    <row r="414" spans="1:151" ht="12.75">
      <c r="A414" s="29">
        <v>44103</v>
      </c>
      <c r="B414" s="24"/>
      <c r="C414" s="35">
        <v>548</v>
      </c>
      <c r="D414" s="21" t="s">
        <v>831</v>
      </c>
      <c r="E414" s="21">
        <v>3</v>
      </c>
      <c r="F414" s="21" t="s">
        <v>100</v>
      </c>
      <c r="G414" s="21" t="s">
        <v>832</v>
      </c>
      <c r="H414" s="55">
        <v>2381.5</v>
      </c>
      <c r="I414" s="22">
        <v>5</v>
      </c>
      <c r="J414" s="25">
        <v>0</v>
      </c>
      <c r="K414" s="25">
        <v>0</v>
      </c>
      <c r="L414" s="25">
        <f t="shared" si="48"/>
        <v>476.3</v>
      </c>
      <c r="M414" s="37">
        <f t="shared" si="49"/>
        <v>39.69166666666667</v>
      </c>
      <c r="N414" s="36">
        <v>0</v>
      </c>
      <c r="O414" s="26">
        <v>0</v>
      </c>
      <c r="P414" s="26">
        <v>0</v>
      </c>
      <c r="Q414" s="27">
        <v>0</v>
      </c>
      <c r="R414" s="36">
        <v>0</v>
      </c>
      <c r="S414" s="26">
        <v>0</v>
      </c>
      <c r="T414" s="26">
        <v>0</v>
      </c>
      <c r="U414" s="27">
        <v>0</v>
      </c>
      <c r="V414" s="36">
        <v>0</v>
      </c>
      <c r="W414" s="26">
        <v>0</v>
      </c>
      <c r="X414" s="26">
        <v>0</v>
      </c>
      <c r="Y414" s="27">
        <v>0</v>
      </c>
      <c r="Z414" s="36">
        <v>0</v>
      </c>
      <c r="AA414" s="26">
        <v>0</v>
      </c>
      <c r="AB414" s="26">
        <v>0</v>
      </c>
      <c r="AC414" s="27">
        <v>0</v>
      </c>
      <c r="AD414" s="36">
        <v>0</v>
      </c>
      <c r="AE414" s="26">
        <v>0</v>
      </c>
      <c r="AF414" s="26">
        <v>0</v>
      </c>
      <c r="AG414" s="27">
        <v>0</v>
      </c>
      <c r="AH414" s="36">
        <v>0</v>
      </c>
      <c r="AI414" s="26">
        <v>0</v>
      </c>
      <c r="AJ414" s="26">
        <v>0</v>
      </c>
      <c r="AK414" s="27">
        <v>0</v>
      </c>
      <c r="AL414" s="36">
        <v>0</v>
      </c>
      <c r="AM414" s="26">
        <v>0</v>
      </c>
      <c r="AN414" s="26">
        <v>0</v>
      </c>
      <c r="AO414" s="27">
        <v>0</v>
      </c>
      <c r="AP414" s="36">
        <v>0</v>
      </c>
      <c r="AQ414" s="26">
        <v>0</v>
      </c>
      <c r="AR414" s="26">
        <v>0</v>
      </c>
      <c r="AS414" s="27">
        <v>0</v>
      </c>
      <c r="AT414" s="36">
        <v>0</v>
      </c>
      <c r="AU414" s="26">
        <v>0</v>
      </c>
      <c r="AV414" s="26">
        <v>0</v>
      </c>
      <c r="AW414" s="27">
        <v>0</v>
      </c>
      <c r="AX414" s="36">
        <v>0</v>
      </c>
      <c r="AY414" s="26">
        <v>0</v>
      </c>
      <c r="AZ414" s="26">
        <v>0</v>
      </c>
      <c r="BA414" s="27">
        <v>0</v>
      </c>
      <c r="BB414" s="36">
        <v>0</v>
      </c>
      <c r="BC414" s="26">
        <v>0</v>
      </c>
      <c r="BD414" s="26">
        <v>0</v>
      </c>
      <c r="BE414" s="27">
        <v>0</v>
      </c>
      <c r="BF414" s="36">
        <v>0</v>
      </c>
      <c r="BG414" s="26">
        <v>0</v>
      </c>
      <c r="BH414" s="26">
        <v>0</v>
      </c>
      <c r="BI414" s="27">
        <v>0</v>
      </c>
      <c r="BJ414" s="36">
        <v>0</v>
      </c>
      <c r="BK414" s="26">
        <v>0</v>
      </c>
      <c r="BL414" s="26">
        <v>0</v>
      </c>
      <c r="BM414" s="27">
        <v>0</v>
      </c>
      <c r="BN414" s="36">
        <v>0</v>
      </c>
      <c r="BO414" s="26">
        <v>0</v>
      </c>
      <c r="BP414" s="26">
        <v>0</v>
      </c>
      <c r="BQ414" s="27">
        <v>0</v>
      </c>
      <c r="BR414" s="36">
        <v>0</v>
      </c>
      <c r="BS414" s="26">
        <v>0</v>
      </c>
      <c r="BT414" s="26">
        <v>0</v>
      </c>
      <c r="BU414" s="27">
        <v>0</v>
      </c>
      <c r="BV414" s="36">
        <v>0</v>
      </c>
      <c r="BW414" s="26">
        <v>0</v>
      </c>
      <c r="BX414" s="26">
        <v>0</v>
      </c>
      <c r="BY414" s="27">
        <v>0</v>
      </c>
      <c r="BZ414" s="36">
        <v>0</v>
      </c>
      <c r="CA414" s="26">
        <v>0</v>
      </c>
      <c r="CB414" s="26">
        <v>0</v>
      </c>
      <c r="CC414" s="27">
        <v>0</v>
      </c>
      <c r="CD414" s="36">
        <v>0</v>
      </c>
      <c r="CE414" s="26">
        <v>0</v>
      </c>
      <c r="CF414" s="26">
        <v>0</v>
      </c>
      <c r="CG414" s="27">
        <v>0</v>
      </c>
      <c r="CH414" s="36">
        <v>0</v>
      </c>
      <c r="CI414" s="26">
        <v>0</v>
      </c>
      <c r="CJ414" s="26">
        <v>0</v>
      </c>
      <c r="CK414" s="27">
        <v>0</v>
      </c>
      <c r="CL414" s="36">
        <v>0</v>
      </c>
      <c r="CM414" s="26">
        <v>0</v>
      </c>
      <c r="CN414" s="26">
        <v>0</v>
      </c>
      <c r="CO414" s="27">
        <v>0</v>
      </c>
      <c r="CP414" s="36">
        <v>0</v>
      </c>
      <c r="CQ414" s="26">
        <v>0</v>
      </c>
      <c r="CR414" s="26">
        <v>0</v>
      </c>
      <c r="CS414" s="27">
        <v>0</v>
      </c>
      <c r="CT414" s="36">
        <v>0</v>
      </c>
      <c r="CU414" s="26">
        <v>0</v>
      </c>
      <c r="CV414" s="26">
        <v>0</v>
      </c>
      <c r="CW414" s="27">
        <v>0</v>
      </c>
      <c r="CX414" s="36">
        <v>0</v>
      </c>
      <c r="CY414" s="26">
        <v>0</v>
      </c>
      <c r="CZ414" s="26">
        <v>0</v>
      </c>
      <c r="DA414" s="27">
        <v>0</v>
      </c>
      <c r="DB414" s="36">
        <v>0</v>
      </c>
      <c r="DC414" s="26">
        <v>0</v>
      </c>
      <c r="DD414" s="26">
        <v>0</v>
      </c>
      <c r="DE414" s="27">
        <v>0</v>
      </c>
      <c r="DF414" s="36">
        <v>0</v>
      </c>
      <c r="DG414" s="26">
        <v>0</v>
      </c>
      <c r="DH414" s="26">
        <v>0</v>
      </c>
      <c r="DI414" s="27">
        <v>0</v>
      </c>
      <c r="DJ414" s="36">
        <v>0</v>
      </c>
      <c r="DK414" s="26">
        <v>0</v>
      </c>
      <c r="DL414" s="26">
        <v>0</v>
      </c>
      <c r="DM414" s="27">
        <v>0</v>
      </c>
      <c r="DN414" s="36">
        <v>0</v>
      </c>
      <c r="DO414" s="26">
        <v>0</v>
      </c>
      <c r="DP414" s="26">
        <v>0</v>
      </c>
      <c r="DQ414" s="27">
        <v>0</v>
      </c>
      <c r="DR414" s="36">
        <v>4</v>
      </c>
      <c r="DS414" s="26">
        <v>158.76666666666668</v>
      </c>
      <c r="DT414" s="26">
        <v>158.76666666666668</v>
      </c>
      <c r="DU414" s="27">
        <v>2222.7333333333331</v>
      </c>
      <c r="DV414" s="36">
        <v>12</v>
      </c>
      <c r="DW414" s="26">
        <v>476.30000000000007</v>
      </c>
      <c r="DX414" s="26">
        <v>635.06666666666672</v>
      </c>
      <c r="DY414" s="27">
        <v>1746.4333333333334</v>
      </c>
      <c r="DZ414" s="36">
        <v>12</v>
      </c>
      <c r="EA414" s="26">
        <v>476.30000000000007</v>
      </c>
      <c r="EB414" s="26">
        <v>1111.3666666666668</v>
      </c>
      <c r="EC414" s="27">
        <v>1270.1333333333332</v>
      </c>
      <c r="ED414" s="36">
        <v>12</v>
      </c>
      <c r="EE414" s="26">
        <v>476.30000000000007</v>
      </c>
      <c r="EF414" s="26">
        <v>1547.98</v>
      </c>
      <c r="EG414" s="27">
        <v>833.52</v>
      </c>
      <c r="EH414" s="36">
        <v>12</v>
      </c>
      <c r="EI414" s="26">
        <v>476.30000000000007</v>
      </c>
      <c r="EJ414" s="26">
        <v>2024.2800000000002</v>
      </c>
      <c r="EK414" s="27">
        <v>357.22</v>
      </c>
      <c r="EL414" s="36" cm="1">
        <f t="array" ref="EL414">+_xlfn.IFS(YEAR($A414)&gt;YEAR(EL$6),0,YEAR(EL$6)=YEAR($A414),13-MONTH($A414),AND(EK414&lt;$L414,YEAR(EL$6)=YEAR($B414)),IF(MONTH($B414)&lt;EK414/$M414,MONTH($B414),EK414/$M414),EK414&lt;$L414,EK414/$M414,YEAR(EL$6)=YEAR($B414),MONTH($B414),AND(YEAR(EL$6)&gt;YEAR($B414),NOT(ISBLANK($B414))),0,YEAR(EL$6)&gt;YEAR($A414),12,EL$6&lt;$A414,0,YEAR(EH$6)=YEAR($B414),0)</f>
        <v>8.9998740289733359</v>
      </c>
      <c r="EM414" s="26">
        <f t="shared" si="50"/>
        <v>357.22</v>
      </c>
      <c r="EN414" s="26">
        <f t="shared" si="51"/>
        <v>2381.5</v>
      </c>
      <c r="EO414" s="27">
        <f t="shared" si="52"/>
        <v>0</v>
      </c>
      <c r="EP414" s="28">
        <f t="shared" si="53"/>
        <v>0</v>
      </c>
      <c r="EQ414" s="34">
        <f t="shared" si="54"/>
        <v>119.07500000000002</v>
      </c>
      <c r="ES414" s="21">
        <f>IFERROR(IF(VLOOKUP(D414,'DIV CHANGE'!A:D,3,FALSE)="", E414, VLOOKUP(D414,'DIV CHANGE'!A:D,3,FALSE)), E414)</f>
        <v>3</v>
      </c>
      <c r="ET414" s="21" t="str">
        <f t="shared" si="55"/>
        <v>SAME</v>
      </c>
      <c r="EU414" s="29">
        <v>44103</v>
      </c>
    </row>
    <row r="415" spans="1:151" ht="12.75">
      <c r="A415" s="29">
        <v>44103</v>
      </c>
      <c r="B415" s="24"/>
      <c r="C415" s="35">
        <v>549</v>
      </c>
      <c r="D415" s="21" t="s">
        <v>833</v>
      </c>
      <c r="E415" s="21">
        <v>4</v>
      </c>
      <c r="F415" s="21" t="s">
        <v>100</v>
      </c>
      <c r="G415" s="21" t="s">
        <v>832</v>
      </c>
      <c r="H415" s="55">
        <v>2381.5</v>
      </c>
      <c r="I415" s="22">
        <v>5</v>
      </c>
      <c r="J415" s="25">
        <v>0</v>
      </c>
      <c r="K415" s="25">
        <v>0</v>
      </c>
      <c r="L415" s="25">
        <f t="shared" si="48"/>
        <v>476.3</v>
      </c>
      <c r="M415" s="37">
        <f t="shared" si="49"/>
        <v>39.69166666666667</v>
      </c>
      <c r="N415" s="36">
        <v>0</v>
      </c>
      <c r="O415" s="26">
        <v>0</v>
      </c>
      <c r="P415" s="26">
        <v>0</v>
      </c>
      <c r="Q415" s="27">
        <v>0</v>
      </c>
      <c r="R415" s="36">
        <v>0</v>
      </c>
      <c r="S415" s="26">
        <v>0</v>
      </c>
      <c r="T415" s="26">
        <v>0</v>
      </c>
      <c r="U415" s="27">
        <v>0</v>
      </c>
      <c r="V415" s="36">
        <v>0</v>
      </c>
      <c r="W415" s="26">
        <v>0</v>
      </c>
      <c r="X415" s="26">
        <v>0</v>
      </c>
      <c r="Y415" s="27">
        <v>0</v>
      </c>
      <c r="Z415" s="36">
        <v>0</v>
      </c>
      <c r="AA415" s="26">
        <v>0</v>
      </c>
      <c r="AB415" s="26">
        <v>0</v>
      </c>
      <c r="AC415" s="27">
        <v>0</v>
      </c>
      <c r="AD415" s="36">
        <v>0</v>
      </c>
      <c r="AE415" s="26">
        <v>0</v>
      </c>
      <c r="AF415" s="26">
        <v>0</v>
      </c>
      <c r="AG415" s="27">
        <v>0</v>
      </c>
      <c r="AH415" s="36">
        <v>0</v>
      </c>
      <c r="AI415" s="26">
        <v>0</v>
      </c>
      <c r="AJ415" s="26">
        <v>0</v>
      </c>
      <c r="AK415" s="27">
        <v>0</v>
      </c>
      <c r="AL415" s="36">
        <v>0</v>
      </c>
      <c r="AM415" s="26">
        <v>0</v>
      </c>
      <c r="AN415" s="26">
        <v>0</v>
      </c>
      <c r="AO415" s="27">
        <v>0</v>
      </c>
      <c r="AP415" s="36">
        <v>0</v>
      </c>
      <c r="AQ415" s="26">
        <v>0</v>
      </c>
      <c r="AR415" s="26">
        <v>0</v>
      </c>
      <c r="AS415" s="27">
        <v>0</v>
      </c>
      <c r="AT415" s="36">
        <v>0</v>
      </c>
      <c r="AU415" s="26">
        <v>0</v>
      </c>
      <c r="AV415" s="26">
        <v>0</v>
      </c>
      <c r="AW415" s="27">
        <v>0</v>
      </c>
      <c r="AX415" s="36">
        <v>0</v>
      </c>
      <c r="AY415" s="26">
        <v>0</v>
      </c>
      <c r="AZ415" s="26">
        <v>0</v>
      </c>
      <c r="BA415" s="27">
        <v>0</v>
      </c>
      <c r="BB415" s="36">
        <v>0</v>
      </c>
      <c r="BC415" s="26">
        <v>0</v>
      </c>
      <c r="BD415" s="26">
        <v>0</v>
      </c>
      <c r="BE415" s="27">
        <v>0</v>
      </c>
      <c r="BF415" s="36">
        <v>0</v>
      </c>
      <c r="BG415" s="26">
        <v>0</v>
      </c>
      <c r="BH415" s="26">
        <v>0</v>
      </c>
      <c r="BI415" s="27">
        <v>0</v>
      </c>
      <c r="BJ415" s="36">
        <v>0</v>
      </c>
      <c r="BK415" s="26">
        <v>0</v>
      </c>
      <c r="BL415" s="26">
        <v>0</v>
      </c>
      <c r="BM415" s="27">
        <v>0</v>
      </c>
      <c r="BN415" s="36">
        <v>0</v>
      </c>
      <c r="BO415" s="26">
        <v>0</v>
      </c>
      <c r="BP415" s="26">
        <v>0</v>
      </c>
      <c r="BQ415" s="27">
        <v>0</v>
      </c>
      <c r="BR415" s="36">
        <v>0</v>
      </c>
      <c r="BS415" s="26">
        <v>0</v>
      </c>
      <c r="BT415" s="26">
        <v>0</v>
      </c>
      <c r="BU415" s="27">
        <v>0</v>
      </c>
      <c r="BV415" s="36">
        <v>0</v>
      </c>
      <c r="BW415" s="26">
        <v>0</v>
      </c>
      <c r="BX415" s="26">
        <v>0</v>
      </c>
      <c r="BY415" s="27">
        <v>0</v>
      </c>
      <c r="BZ415" s="36">
        <v>0</v>
      </c>
      <c r="CA415" s="26">
        <v>0</v>
      </c>
      <c r="CB415" s="26">
        <v>0</v>
      </c>
      <c r="CC415" s="27">
        <v>0</v>
      </c>
      <c r="CD415" s="36">
        <v>0</v>
      </c>
      <c r="CE415" s="26">
        <v>0</v>
      </c>
      <c r="CF415" s="26">
        <v>0</v>
      </c>
      <c r="CG415" s="27">
        <v>0</v>
      </c>
      <c r="CH415" s="36">
        <v>0</v>
      </c>
      <c r="CI415" s="26">
        <v>0</v>
      </c>
      <c r="CJ415" s="26">
        <v>0</v>
      </c>
      <c r="CK415" s="27">
        <v>0</v>
      </c>
      <c r="CL415" s="36">
        <v>0</v>
      </c>
      <c r="CM415" s="26">
        <v>0</v>
      </c>
      <c r="CN415" s="26">
        <v>0</v>
      </c>
      <c r="CO415" s="27">
        <v>0</v>
      </c>
      <c r="CP415" s="36">
        <v>0</v>
      </c>
      <c r="CQ415" s="26">
        <v>0</v>
      </c>
      <c r="CR415" s="26">
        <v>0</v>
      </c>
      <c r="CS415" s="27">
        <v>0</v>
      </c>
      <c r="CT415" s="36">
        <v>0</v>
      </c>
      <c r="CU415" s="26">
        <v>0</v>
      </c>
      <c r="CV415" s="26">
        <v>0</v>
      </c>
      <c r="CW415" s="27">
        <v>0</v>
      </c>
      <c r="CX415" s="36">
        <v>0</v>
      </c>
      <c r="CY415" s="26">
        <v>0</v>
      </c>
      <c r="CZ415" s="26">
        <v>0</v>
      </c>
      <c r="DA415" s="27">
        <v>0</v>
      </c>
      <c r="DB415" s="36">
        <v>0</v>
      </c>
      <c r="DC415" s="26">
        <v>0</v>
      </c>
      <c r="DD415" s="26">
        <v>0</v>
      </c>
      <c r="DE415" s="27">
        <v>0</v>
      </c>
      <c r="DF415" s="36">
        <v>0</v>
      </c>
      <c r="DG415" s="26">
        <v>0</v>
      </c>
      <c r="DH415" s="26">
        <v>0</v>
      </c>
      <c r="DI415" s="27">
        <v>0</v>
      </c>
      <c r="DJ415" s="36">
        <v>0</v>
      </c>
      <c r="DK415" s="26">
        <v>0</v>
      </c>
      <c r="DL415" s="26">
        <v>0</v>
      </c>
      <c r="DM415" s="27">
        <v>0</v>
      </c>
      <c r="DN415" s="36">
        <v>0</v>
      </c>
      <c r="DO415" s="26">
        <v>0</v>
      </c>
      <c r="DP415" s="26">
        <v>0</v>
      </c>
      <c r="DQ415" s="27">
        <v>0</v>
      </c>
      <c r="DR415" s="36">
        <v>4</v>
      </c>
      <c r="DS415" s="26">
        <v>158.76666666666668</v>
      </c>
      <c r="DT415" s="26">
        <v>158.76666666666668</v>
      </c>
      <c r="DU415" s="27">
        <v>2222.7333333333331</v>
      </c>
      <c r="DV415" s="36">
        <v>12</v>
      </c>
      <c r="DW415" s="26">
        <v>476.30000000000007</v>
      </c>
      <c r="DX415" s="26">
        <v>635.06666666666672</v>
      </c>
      <c r="DY415" s="27">
        <v>1746.4333333333334</v>
      </c>
      <c r="DZ415" s="36">
        <v>12</v>
      </c>
      <c r="EA415" s="26">
        <v>476.30000000000007</v>
      </c>
      <c r="EB415" s="26">
        <v>1111.3666666666668</v>
      </c>
      <c r="EC415" s="27">
        <v>1270.1333333333332</v>
      </c>
      <c r="ED415" s="36">
        <v>12</v>
      </c>
      <c r="EE415" s="26">
        <v>476.30000000000007</v>
      </c>
      <c r="EF415" s="26">
        <v>1547.98</v>
      </c>
      <c r="EG415" s="27">
        <v>833.52</v>
      </c>
      <c r="EH415" s="36">
        <v>12</v>
      </c>
      <c r="EI415" s="26">
        <v>476.30000000000007</v>
      </c>
      <c r="EJ415" s="26">
        <v>2024.2800000000002</v>
      </c>
      <c r="EK415" s="27">
        <v>357.22</v>
      </c>
      <c r="EL415" s="36" cm="1">
        <f t="array" ref="EL415">+_xlfn.IFS(YEAR($A415)&gt;YEAR(EL$6),0,YEAR(EL$6)=YEAR($A415),13-MONTH($A415),AND(EK415&lt;$L415,YEAR(EL$6)=YEAR($B415)),IF(MONTH($B415)&lt;EK415/$M415,MONTH($B415),EK415/$M415),EK415&lt;$L415,EK415/$M415,YEAR(EL$6)=YEAR($B415),MONTH($B415),AND(YEAR(EL$6)&gt;YEAR($B415),NOT(ISBLANK($B415))),0,YEAR(EL$6)&gt;YEAR($A415),12,EL$6&lt;$A415,0,YEAR(EH$6)=YEAR($B415),0)</f>
        <v>8.9998740289733359</v>
      </c>
      <c r="EM415" s="26">
        <f t="shared" si="50"/>
        <v>357.22</v>
      </c>
      <c r="EN415" s="26">
        <f t="shared" si="51"/>
        <v>2381.5</v>
      </c>
      <c r="EO415" s="27">
        <f t="shared" si="52"/>
        <v>0</v>
      </c>
      <c r="EP415" s="28">
        <f t="shared" si="53"/>
        <v>0</v>
      </c>
      <c r="EQ415" s="34">
        <f t="shared" si="54"/>
        <v>119.07500000000002</v>
      </c>
      <c r="ES415" s="21">
        <f>IFERROR(IF(VLOOKUP(D415,'DIV CHANGE'!A:D,3,FALSE)="", E415, VLOOKUP(D415,'DIV CHANGE'!A:D,3,FALSE)), E415)</f>
        <v>4</v>
      </c>
      <c r="ET415" s="21" t="str">
        <f t="shared" si="55"/>
        <v>SAME</v>
      </c>
      <c r="EU415" s="29">
        <v>44103</v>
      </c>
    </row>
    <row r="416" spans="1:151" ht="12.75">
      <c r="A416" s="29">
        <v>44103</v>
      </c>
      <c r="B416" s="24"/>
      <c r="C416" s="35">
        <v>550</v>
      </c>
      <c r="D416" s="21" t="s">
        <v>834</v>
      </c>
      <c r="E416" s="21">
        <v>2</v>
      </c>
      <c r="F416" s="21" t="s">
        <v>100</v>
      </c>
      <c r="G416" s="21" t="s">
        <v>832</v>
      </c>
      <c r="H416" s="55">
        <v>1732.38</v>
      </c>
      <c r="I416" s="22">
        <v>5</v>
      </c>
      <c r="J416" s="25">
        <v>0</v>
      </c>
      <c r="K416" s="25">
        <v>0</v>
      </c>
      <c r="L416" s="25">
        <f t="shared" si="48"/>
        <v>346.476</v>
      </c>
      <c r="M416" s="37">
        <f t="shared" si="49"/>
        <v>28.873000000000001</v>
      </c>
      <c r="N416" s="36">
        <v>0</v>
      </c>
      <c r="O416" s="26">
        <v>0</v>
      </c>
      <c r="P416" s="26">
        <v>0</v>
      </c>
      <c r="Q416" s="27">
        <v>0</v>
      </c>
      <c r="R416" s="36">
        <v>0</v>
      </c>
      <c r="S416" s="26">
        <v>0</v>
      </c>
      <c r="T416" s="26">
        <v>0</v>
      </c>
      <c r="U416" s="27">
        <v>0</v>
      </c>
      <c r="V416" s="36">
        <v>0</v>
      </c>
      <c r="W416" s="26">
        <v>0</v>
      </c>
      <c r="X416" s="26">
        <v>0</v>
      </c>
      <c r="Y416" s="27">
        <v>0</v>
      </c>
      <c r="Z416" s="36">
        <v>0</v>
      </c>
      <c r="AA416" s="26">
        <v>0</v>
      </c>
      <c r="AB416" s="26">
        <v>0</v>
      </c>
      <c r="AC416" s="27">
        <v>0</v>
      </c>
      <c r="AD416" s="36">
        <v>0</v>
      </c>
      <c r="AE416" s="26">
        <v>0</v>
      </c>
      <c r="AF416" s="26">
        <v>0</v>
      </c>
      <c r="AG416" s="27">
        <v>0</v>
      </c>
      <c r="AH416" s="36">
        <v>0</v>
      </c>
      <c r="AI416" s="26">
        <v>0</v>
      </c>
      <c r="AJ416" s="26">
        <v>0</v>
      </c>
      <c r="AK416" s="27">
        <v>0</v>
      </c>
      <c r="AL416" s="36">
        <v>0</v>
      </c>
      <c r="AM416" s="26">
        <v>0</v>
      </c>
      <c r="AN416" s="26">
        <v>0</v>
      </c>
      <c r="AO416" s="27">
        <v>0</v>
      </c>
      <c r="AP416" s="36">
        <v>0</v>
      </c>
      <c r="AQ416" s="26">
        <v>0</v>
      </c>
      <c r="AR416" s="26">
        <v>0</v>
      </c>
      <c r="AS416" s="27">
        <v>0</v>
      </c>
      <c r="AT416" s="36">
        <v>0</v>
      </c>
      <c r="AU416" s="26">
        <v>0</v>
      </c>
      <c r="AV416" s="26">
        <v>0</v>
      </c>
      <c r="AW416" s="27">
        <v>0</v>
      </c>
      <c r="AX416" s="36">
        <v>0</v>
      </c>
      <c r="AY416" s="26">
        <v>0</v>
      </c>
      <c r="AZ416" s="26">
        <v>0</v>
      </c>
      <c r="BA416" s="27">
        <v>0</v>
      </c>
      <c r="BB416" s="36">
        <v>0</v>
      </c>
      <c r="BC416" s="26">
        <v>0</v>
      </c>
      <c r="BD416" s="26">
        <v>0</v>
      </c>
      <c r="BE416" s="27">
        <v>0</v>
      </c>
      <c r="BF416" s="36">
        <v>0</v>
      </c>
      <c r="BG416" s="26">
        <v>0</v>
      </c>
      <c r="BH416" s="26">
        <v>0</v>
      </c>
      <c r="BI416" s="27">
        <v>0</v>
      </c>
      <c r="BJ416" s="36">
        <v>0</v>
      </c>
      <c r="BK416" s="26">
        <v>0</v>
      </c>
      <c r="BL416" s="26">
        <v>0</v>
      </c>
      <c r="BM416" s="27">
        <v>0</v>
      </c>
      <c r="BN416" s="36">
        <v>0</v>
      </c>
      <c r="BO416" s="26">
        <v>0</v>
      </c>
      <c r="BP416" s="26">
        <v>0</v>
      </c>
      <c r="BQ416" s="27">
        <v>0</v>
      </c>
      <c r="BR416" s="36">
        <v>0</v>
      </c>
      <c r="BS416" s="26">
        <v>0</v>
      </c>
      <c r="BT416" s="26">
        <v>0</v>
      </c>
      <c r="BU416" s="27">
        <v>0</v>
      </c>
      <c r="BV416" s="36">
        <v>0</v>
      </c>
      <c r="BW416" s="26">
        <v>0</v>
      </c>
      <c r="BX416" s="26">
        <v>0</v>
      </c>
      <c r="BY416" s="27">
        <v>0</v>
      </c>
      <c r="BZ416" s="36">
        <v>0</v>
      </c>
      <c r="CA416" s="26">
        <v>0</v>
      </c>
      <c r="CB416" s="26">
        <v>0</v>
      </c>
      <c r="CC416" s="27">
        <v>0</v>
      </c>
      <c r="CD416" s="36">
        <v>0</v>
      </c>
      <c r="CE416" s="26">
        <v>0</v>
      </c>
      <c r="CF416" s="26">
        <v>0</v>
      </c>
      <c r="CG416" s="27">
        <v>0</v>
      </c>
      <c r="CH416" s="36">
        <v>0</v>
      </c>
      <c r="CI416" s="26">
        <v>0</v>
      </c>
      <c r="CJ416" s="26">
        <v>0</v>
      </c>
      <c r="CK416" s="27">
        <v>0</v>
      </c>
      <c r="CL416" s="36">
        <v>0</v>
      </c>
      <c r="CM416" s="26">
        <v>0</v>
      </c>
      <c r="CN416" s="26">
        <v>0</v>
      </c>
      <c r="CO416" s="27">
        <v>0</v>
      </c>
      <c r="CP416" s="36">
        <v>0</v>
      </c>
      <c r="CQ416" s="26">
        <v>0</v>
      </c>
      <c r="CR416" s="26">
        <v>0</v>
      </c>
      <c r="CS416" s="27">
        <v>0</v>
      </c>
      <c r="CT416" s="36">
        <v>0</v>
      </c>
      <c r="CU416" s="26">
        <v>0</v>
      </c>
      <c r="CV416" s="26">
        <v>0</v>
      </c>
      <c r="CW416" s="27">
        <v>0</v>
      </c>
      <c r="CX416" s="36">
        <v>0</v>
      </c>
      <c r="CY416" s="26">
        <v>0</v>
      </c>
      <c r="CZ416" s="26">
        <v>0</v>
      </c>
      <c r="DA416" s="27">
        <v>0</v>
      </c>
      <c r="DB416" s="36">
        <v>0</v>
      </c>
      <c r="DC416" s="26">
        <v>0</v>
      </c>
      <c r="DD416" s="26">
        <v>0</v>
      </c>
      <c r="DE416" s="27">
        <v>0</v>
      </c>
      <c r="DF416" s="36">
        <v>0</v>
      </c>
      <c r="DG416" s="26">
        <v>0</v>
      </c>
      <c r="DH416" s="26">
        <v>0</v>
      </c>
      <c r="DI416" s="27">
        <v>0</v>
      </c>
      <c r="DJ416" s="36">
        <v>0</v>
      </c>
      <c r="DK416" s="26">
        <v>0</v>
      </c>
      <c r="DL416" s="26">
        <v>0</v>
      </c>
      <c r="DM416" s="27">
        <v>0</v>
      </c>
      <c r="DN416" s="36">
        <v>0</v>
      </c>
      <c r="DO416" s="26">
        <v>0</v>
      </c>
      <c r="DP416" s="26">
        <v>0</v>
      </c>
      <c r="DQ416" s="27">
        <v>0</v>
      </c>
      <c r="DR416" s="36">
        <v>4</v>
      </c>
      <c r="DS416" s="26">
        <v>115.492</v>
      </c>
      <c r="DT416" s="26">
        <v>115.492</v>
      </c>
      <c r="DU416" s="27">
        <v>1616.8880000000001</v>
      </c>
      <c r="DV416" s="36">
        <v>12</v>
      </c>
      <c r="DW416" s="26">
        <v>346.476</v>
      </c>
      <c r="DX416" s="26">
        <v>461.96800000000002</v>
      </c>
      <c r="DY416" s="27">
        <v>1270.412</v>
      </c>
      <c r="DZ416" s="36">
        <v>12</v>
      </c>
      <c r="EA416" s="26">
        <v>346.476</v>
      </c>
      <c r="EB416" s="26">
        <v>808.44399999999996</v>
      </c>
      <c r="EC416" s="27">
        <v>923.93600000000015</v>
      </c>
      <c r="ED416" s="36">
        <v>12</v>
      </c>
      <c r="EE416" s="26">
        <v>346.476</v>
      </c>
      <c r="EF416" s="26">
        <v>1126.06</v>
      </c>
      <c r="EG416" s="27">
        <v>606.32000000000016</v>
      </c>
      <c r="EH416" s="36">
        <v>12</v>
      </c>
      <c r="EI416" s="26">
        <v>346.476</v>
      </c>
      <c r="EJ416" s="26">
        <v>1472.5360000000001</v>
      </c>
      <c r="EK416" s="27">
        <v>259.83999999999997</v>
      </c>
      <c r="EL416" s="36" cm="1">
        <f t="array" ref="EL416">+_xlfn.IFS(YEAR($A416)&gt;YEAR(EL$6),0,YEAR(EL$6)=YEAR($A416),13-MONTH($A416),AND(EK416&lt;$L416,YEAR(EL$6)=YEAR($B416)),IF(MONTH($B416)&lt;EK416/$M416,MONTH($B416),EK416/$M416),EK416&lt;$L416,EK416/$M416,YEAR(EL$6)=YEAR($B416),MONTH($B416),AND(YEAR(EL$6)&gt;YEAR($B416),NOT(ISBLANK($B416))),0,YEAR(EL$6)&gt;YEAR($A416),12,EL$6&lt;$A416,0,YEAR(EH$6)=YEAR($B416),0)</f>
        <v>8.9994112146295837</v>
      </c>
      <c r="EM416" s="26">
        <f t="shared" si="50"/>
        <v>259.83999999999997</v>
      </c>
      <c r="EN416" s="26">
        <f t="shared" si="51"/>
        <v>1732.376</v>
      </c>
      <c r="EO416" s="27">
        <f t="shared" si="52"/>
        <v>0</v>
      </c>
      <c r="EP416" s="28">
        <f t="shared" si="53"/>
        <v>0</v>
      </c>
      <c r="EQ416" s="34">
        <f t="shared" si="54"/>
        <v>86.619</v>
      </c>
      <c r="ES416" s="21">
        <f>IFERROR(IF(VLOOKUP(D416,'DIV CHANGE'!A:D,3,FALSE)="", E416, VLOOKUP(D416,'DIV CHANGE'!A:D,3,FALSE)), E416)</f>
        <v>2</v>
      </c>
      <c r="ET416" s="21" t="str">
        <f t="shared" si="55"/>
        <v>SAME</v>
      </c>
      <c r="EU416" s="29">
        <v>44103</v>
      </c>
    </row>
    <row r="417" spans="1:151" ht="12.75">
      <c r="A417" s="29">
        <v>44987</v>
      </c>
      <c r="B417" s="24"/>
      <c r="C417" s="35">
        <v>802</v>
      </c>
      <c r="D417" s="21" t="s">
        <v>835</v>
      </c>
      <c r="E417" s="21">
        <v>2</v>
      </c>
      <c r="F417" s="192" t="s">
        <v>100</v>
      </c>
      <c r="G417" s="21" t="s">
        <v>836</v>
      </c>
      <c r="H417" s="55">
        <v>5858.49</v>
      </c>
      <c r="I417" s="22">
        <v>5</v>
      </c>
      <c r="J417" s="25">
        <v>0</v>
      </c>
      <c r="K417" s="25">
        <v>0</v>
      </c>
      <c r="L417" s="25">
        <f t="shared" si="48"/>
        <v>1171.6979999999999</v>
      </c>
      <c r="M417" s="37">
        <f t="shared" si="49"/>
        <v>97.641499999999994</v>
      </c>
      <c r="N417" s="36">
        <v>0</v>
      </c>
      <c r="O417" s="26">
        <v>0</v>
      </c>
      <c r="P417" s="26">
        <v>0</v>
      </c>
      <c r="Q417" s="27">
        <v>0</v>
      </c>
      <c r="R417" s="36">
        <v>0</v>
      </c>
      <c r="S417" s="26">
        <v>0</v>
      </c>
      <c r="T417" s="26">
        <v>0</v>
      </c>
      <c r="U417" s="27">
        <v>0</v>
      </c>
      <c r="V417" s="36">
        <v>0</v>
      </c>
      <c r="W417" s="26">
        <v>0</v>
      </c>
      <c r="X417" s="26">
        <v>0</v>
      </c>
      <c r="Y417" s="27">
        <v>0</v>
      </c>
      <c r="Z417" s="36">
        <v>0</v>
      </c>
      <c r="AA417" s="26">
        <v>0</v>
      </c>
      <c r="AB417" s="26">
        <v>0</v>
      </c>
      <c r="AC417" s="27">
        <v>0</v>
      </c>
      <c r="AD417" s="36">
        <v>0</v>
      </c>
      <c r="AE417" s="26">
        <v>0</v>
      </c>
      <c r="AF417" s="26">
        <v>0</v>
      </c>
      <c r="AG417" s="27">
        <v>0</v>
      </c>
      <c r="AH417" s="36">
        <v>0</v>
      </c>
      <c r="AI417" s="26">
        <v>0</v>
      </c>
      <c r="AJ417" s="26">
        <v>0</v>
      </c>
      <c r="AK417" s="27">
        <v>0</v>
      </c>
      <c r="AL417" s="36">
        <v>0</v>
      </c>
      <c r="AM417" s="26">
        <v>0</v>
      </c>
      <c r="AN417" s="26">
        <v>0</v>
      </c>
      <c r="AO417" s="27">
        <v>0</v>
      </c>
      <c r="AP417" s="36">
        <v>0</v>
      </c>
      <c r="AQ417" s="26">
        <v>0</v>
      </c>
      <c r="AR417" s="26">
        <v>0</v>
      </c>
      <c r="AS417" s="27">
        <v>0</v>
      </c>
      <c r="AT417" s="36">
        <v>0</v>
      </c>
      <c r="AU417" s="26">
        <v>0</v>
      </c>
      <c r="AV417" s="26">
        <v>0</v>
      </c>
      <c r="AW417" s="27">
        <v>0</v>
      </c>
      <c r="AX417" s="36">
        <v>0</v>
      </c>
      <c r="AY417" s="26">
        <v>0</v>
      </c>
      <c r="AZ417" s="26">
        <v>0</v>
      </c>
      <c r="BA417" s="27">
        <v>0</v>
      </c>
      <c r="BB417" s="36">
        <v>0</v>
      </c>
      <c r="BC417" s="26">
        <v>0</v>
      </c>
      <c r="BD417" s="26">
        <v>0</v>
      </c>
      <c r="BE417" s="27">
        <v>0</v>
      </c>
      <c r="BF417" s="36">
        <v>0</v>
      </c>
      <c r="BG417" s="26">
        <v>0</v>
      </c>
      <c r="BH417" s="26">
        <v>0</v>
      </c>
      <c r="BI417" s="27">
        <v>0</v>
      </c>
      <c r="BJ417" s="36">
        <v>0</v>
      </c>
      <c r="BK417" s="26">
        <v>0</v>
      </c>
      <c r="BL417" s="26">
        <v>0</v>
      </c>
      <c r="BM417" s="27">
        <v>0</v>
      </c>
      <c r="BN417" s="36">
        <v>0</v>
      </c>
      <c r="BO417" s="26">
        <v>0</v>
      </c>
      <c r="BP417" s="26">
        <v>0</v>
      </c>
      <c r="BQ417" s="27">
        <v>0</v>
      </c>
      <c r="BR417" s="36">
        <v>0</v>
      </c>
      <c r="BS417" s="26">
        <v>0</v>
      </c>
      <c r="BT417" s="26">
        <v>0</v>
      </c>
      <c r="BU417" s="27">
        <v>0</v>
      </c>
      <c r="BV417" s="36">
        <v>0</v>
      </c>
      <c r="BW417" s="26">
        <v>0</v>
      </c>
      <c r="BX417" s="26">
        <v>0</v>
      </c>
      <c r="BY417" s="27">
        <v>0</v>
      </c>
      <c r="BZ417" s="36">
        <v>0</v>
      </c>
      <c r="CA417" s="26">
        <v>0</v>
      </c>
      <c r="CB417" s="26">
        <v>0</v>
      </c>
      <c r="CC417" s="27">
        <v>0</v>
      </c>
      <c r="CD417" s="36">
        <v>0</v>
      </c>
      <c r="CE417" s="26">
        <v>0</v>
      </c>
      <c r="CF417" s="26">
        <v>0</v>
      </c>
      <c r="CG417" s="27">
        <v>0</v>
      </c>
      <c r="CH417" s="36">
        <v>0</v>
      </c>
      <c r="CI417" s="26">
        <v>0</v>
      </c>
      <c r="CJ417" s="26">
        <v>0</v>
      </c>
      <c r="CK417" s="27">
        <v>0</v>
      </c>
      <c r="CL417" s="36">
        <v>0</v>
      </c>
      <c r="CM417" s="26">
        <v>0</v>
      </c>
      <c r="CN417" s="26">
        <v>0</v>
      </c>
      <c r="CO417" s="27">
        <v>0</v>
      </c>
      <c r="CP417" s="36">
        <v>0</v>
      </c>
      <c r="CQ417" s="26">
        <v>0</v>
      </c>
      <c r="CR417" s="26">
        <v>0</v>
      </c>
      <c r="CS417" s="27">
        <v>0</v>
      </c>
      <c r="CT417" s="36">
        <v>0</v>
      </c>
      <c r="CU417" s="26">
        <v>0</v>
      </c>
      <c r="CV417" s="26">
        <v>0</v>
      </c>
      <c r="CW417" s="27">
        <v>0</v>
      </c>
      <c r="CX417" s="36">
        <v>0</v>
      </c>
      <c r="CY417" s="26">
        <v>0</v>
      </c>
      <c r="CZ417" s="26">
        <v>0</v>
      </c>
      <c r="DA417" s="27">
        <v>0</v>
      </c>
      <c r="DB417" s="36">
        <v>0</v>
      </c>
      <c r="DC417" s="26">
        <v>0</v>
      </c>
      <c r="DD417" s="26">
        <v>0</v>
      </c>
      <c r="DE417" s="27">
        <v>0</v>
      </c>
      <c r="DF417" s="36">
        <v>0</v>
      </c>
      <c r="DG417" s="26">
        <v>0</v>
      </c>
      <c r="DH417" s="26">
        <v>0</v>
      </c>
      <c r="DI417" s="27">
        <v>0</v>
      </c>
      <c r="DJ417" s="36">
        <v>0</v>
      </c>
      <c r="DK417" s="26">
        <v>0</v>
      </c>
      <c r="DL417" s="26">
        <v>0</v>
      </c>
      <c r="DM417" s="27">
        <v>0</v>
      </c>
      <c r="DN417" s="36">
        <v>0</v>
      </c>
      <c r="DO417" s="26">
        <v>0</v>
      </c>
      <c r="DP417" s="26">
        <v>0</v>
      </c>
      <c r="DQ417" s="27">
        <v>0</v>
      </c>
      <c r="DR417" s="36">
        <v>0</v>
      </c>
      <c r="DS417" s="26">
        <v>0</v>
      </c>
      <c r="DT417" s="26">
        <v>0</v>
      </c>
      <c r="DU417" s="27">
        <v>0</v>
      </c>
      <c r="DV417" s="36">
        <v>0</v>
      </c>
      <c r="DW417" s="26">
        <v>0</v>
      </c>
      <c r="DX417" s="26">
        <v>0</v>
      </c>
      <c r="DY417" s="27">
        <v>0</v>
      </c>
      <c r="DZ417" s="36">
        <v>0</v>
      </c>
      <c r="EA417" s="26">
        <v>0</v>
      </c>
      <c r="EB417" s="26">
        <v>0</v>
      </c>
      <c r="EC417" s="27">
        <v>0</v>
      </c>
      <c r="ED417" s="36">
        <v>10</v>
      </c>
      <c r="EE417" s="26">
        <v>976.41499999999996</v>
      </c>
      <c r="EF417" s="26">
        <v>976.41499999999996</v>
      </c>
      <c r="EG417" s="27">
        <v>4882.0749999999998</v>
      </c>
      <c r="EH417" s="36">
        <v>12</v>
      </c>
      <c r="EI417" s="26">
        <v>1171.6979999999999</v>
      </c>
      <c r="EJ417" s="26">
        <v>2148.1129999999998</v>
      </c>
      <c r="EK417" s="27">
        <v>3710.38</v>
      </c>
      <c r="EL417" s="36" cm="1">
        <f t="array" ref="EL417">+_xlfn.IFS(YEAR($A417)&gt;YEAR(EL$6),0,YEAR(EL$6)=YEAR($A417),13-MONTH($A417),AND(EK417&lt;$L417,YEAR(EL$6)=YEAR($B417)),IF(MONTH($B417)&lt;EK417/$M417,MONTH($B417),EK417/$M417),EK417&lt;$L417,EK417/$M417,YEAR(EL$6)=YEAR($B417),MONTH($B417),AND(YEAR(EL$6)&gt;YEAR($B417),NOT(ISBLANK($B417))),0,YEAR(EL$6)&gt;YEAR($A417),12,EL$6&lt;$A417,0,YEAR(EH$6)=YEAR($B417),0)</f>
        <v>12</v>
      </c>
      <c r="EM417" s="26">
        <f t="shared" si="50"/>
        <v>1171.6979999999999</v>
      </c>
      <c r="EN417" s="26">
        <f t="shared" si="51"/>
        <v>3319.8109999999997</v>
      </c>
      <c r="EO417" s="27">
        <f t="shared" si="52"/>
        <v>2538.6799999999998</v>
      </c>
      <c r="EP417" s="28">
        <f t="shared" si="53"/>
        <v>26.000010241546882</v>
      </c>
      <c r="EQ417" s="34">
        <f t="shared" si="54"/>
        <v>292.92449999999997</v>
      </c>
      <c r="ES417" s="21">
        <f>IFERROR(IF(VLOOKUP(D417,'DIV CHANGE'!A:D,3,FALSE)="", E417, VLOOKUP(D417,'DIV CHANGE'!A:D,3,FALSE)), E417)</f>
        <v>2</v>
      </c>
      <c r="ET417" s="21" t="str">
        <f t="shared" si="55"/>
        <v>SAME</v>
      </c>
      <c r="EU417" s="29">
        <v>44987</v>
      </c>
    </row>
    <row r="418" spans="1:151" ht="12.75">
      <c r="A418" s="29">
        <v>45118</v>
      </c>
      <c r="B418" s="24"/>
      <c r="C418" s="35">
        <v>833</v>
      </c>
      <c r="D418" s="21" t="s">
        <v>837</v>
      </c>
      <c r="E418" s="21">
        <v>2</v>
      </c>
      <c r="F418" s="21" t="s">
        <v>100</v>
      </c>
      <c r="G418" s="21" t="s">
        <v>838</v>
      </c>
      <c r="H418" s="55">
        <v>5153.12</v>
      </c>
      <c r="I418" s="22">
        <v>5</v>
      </c>
      <c r="J418" s="25">
        <v>0</v>
      </c>
      <c r="K418" s="25">
        <v>0</v>
      </c>
      <c r="L418" s="25">
        <f t="shared" si="48"/>
        <v>1030.624</v>
      </c>
      <c r="M418" s="37">
        <f t="shared" si="49"/>
        <v>85.885333333333335</v>
      </c>
      <c r="N418" s="36">
        <v>0</v>
      </c>
      <c r="O418" s="26">
        <v>0</v>
      </c>
      <c r="P418" s="26">
        <v>0</v>
      </c>
      <c r="Q418" s="27">
        <v>0</v>
      </c>
      <c r="R418" s="36">
        <v>0</v>
      </c>
      <c r="S418" s="26">
        <v>0</v>
      </c>
      <c r="T418" s="26">
        <v>0</v>
      </c>
      <c r="U418" s="27">
        <v>0</v>
      </c>
      <c r="V418" s="36">
        <v>0</v>
      </c>
      <c r="W418" s="26">
        <v>0</v>
      </c>
      <c r="X418" s="26">
        <v>0</v>
      </c>
      <c r="Y418" s="27">
        <v>0</v>
      </c>
      <c r="Z418" s="36">
        <v>0</v>
      </c>
      <c r="AA418" s="26">
        <v>0</v>
      </c>
      <c r="AB418" s="26">
        <v>0</v>
      </c>
      <c r="AC418" s="27">
        <v>0</v>
      </c>
      <c r="AD418" s="36">
        <v>0</v>
      </c>
      <c r="AE418" s="26">
        <v>0</v>
      </c>
      <c r="AF418" s="26">
        <v>0</v>
      </c>
      <c r="AG418" s="27">
        <v>0</v>
      </c>
      <c r="AH418" s="36">
        <v>0</v>
      </c>
      <c r="AI418" s="26">
        <v>0</v>
      </c>
      <c r="AJ418" s="26">
        <v>0</v>
      </c>
      <c r="AK418" s="27">
        <v>0</v>
      </c>
      <c r="AL418" s="36">
        <v>0</v>
      </c>
      <c r="AM418" s="26">
        <v>0</v>
      </c>
      <c r="AN418" s="26">
        <v>0</v>
      </c>
      <c r="AO418" s="27">
        <v>0</v>
      </c>
      <c r="AP418" s="36">
        <v>0</v>
      </c>
      <c r="AQ418" s="26">
        <v>0</v>
      </c>
      <c r="AR418" s="26">
        <v>0</v>
      </c>
      <c r="AS418" s="27">
        <v>0</v>
      </c>
      <c r="AT418" s="36">
        <v>0</v>
      </c>
      <c r="AU418" s="26">
        <v>0</v>
      </c>
      <c r="AV418" s="26">
        <v>0</v>
      </c>
      <c r="AW418" s="27">
        <v>0</v>
      </c>
      <c r="AX418" s="36">
        <v>0</v>
      </c>
      <c r="AY418" s="26">
        <v>0</v>
      </c>
      <c r="AZ418" s="26">
        <v>0</v>
      </c>
      <c r="BA418" s="27">
        <v>0</v>
      </c>
      <c r="BB418" s="36">
        <v>0</v>
      </c>
      <c r="BC418" s="26">
        <v>0</v>
      </c>
      <c r="BD418" s="26">
        <v>0</v>
      </c>
      <c r="BE418" s="27">
        <v>0</v>
      </c>
      <c r="BF418" s="36">
        <v>0</v>
      </c>
      <c r="BG418" s="26">
        <v>0</v>
      </c>
      <c r="BH418" s="26">
        <v>0</v>
      </c>
      <c r="BI418" s="27">
        <v>0</v>
      </c>
      <c r="BJ418" s="36">
        <v>0</v>
      </c>
      <c r="BK418" s="26">
        <v>0</v>
      </c>
      <c r="BL418" s="26">
        <v>0</v>
      </c>
      <c r="BM418" s="27">
        <v>0</v>
      </c>
      <c r="BN418" s="36">
        <v>0</v>
      </c>
      <c r="BO418" s="26">
        <v>0</v>
      </c>
      <c r="BP418" s="26">
        <v>0</v>
      </c>
      <c r="BQ418" s="27">
        <v>0</v>
      </c>
      <c r="BR418" s="36">
        <v>0</v>
      </c>
      <c r="BS418" s="26">
        <v>0</v>
      </c>
      <c r="BT418" s="26">
        <v>0</v>
      </c>
      <c r="BU418" s="27">
        <v>0</v>
      </c>
      <c r="BV418" s="36">
        <v>0</v>
      </c>
      <c r="BW418" s="26">
        <v>0</v>
      </c>
      <c r="BX418" s="26">
        <v>0</v>
      </c>
      <c r="BY418" s="27">
        <v>0</v>
      </c>
      <c r="BZ418" s="36">
        <v>0</v>
      </c>
      <c r="CA418" s="26">
        <v>0</v>
      </c>
      <c r="CB418" s="26">
        <v>0</v>
      </c>
      <c r="CC418" s="27">
        <v>0</v>
      </c>
      <c r="CD418" s="36">
        <v>0</v>
      </c>
      <c r="CE418" s="26">
        <v>0</v>
      </c>
      <c r="CF418" s="26">
        <v>0</v>
      </c>
      <c r="CG418" s="27">
        <v>0</v>
      </c>
      <c r="CH418" s="36">
        <v>0</v>
      </c>
      <c r="CI418" s="26">
        <v>0</v>
      </c>
      <c r="CJ418" s="26">
        <v>0</v>
      </c>
      <c r="CK418" s="27">
        <v>0</v>
      </c>
      <c r="CL418" s="36">
        <v>0</v>
      </c>
      <c r="CM418" s="26">
        <v>0</v>
      </c>
      <c r="CN418" s="26">
        <v>0</v>
      </c>
      <c r="CO418" s="27">
        <v>0</v>
      </c>
      <c r="CP418" s="36">
        <v>0</v>
      </c>
      <c r="CQ418" s="26">
        <v>0</v>
      </c>
      <c r="CR418" s="26">
        <v>0</v>
      </c>
      <c r="CS418" s="27">
        <v>0</v>
      </c>
      <c r="CT418" s="36">
        <v>0</v>
      </c>
      <c r="CU418" s="26">
        <v>0</v>
      </c>
      <c r="CV418" s="26">
        <v>0</v>
      </c>
      <c r="CW418" s="27">
        <v>0</v>
      </c>
      <c r="CX418" s="36">
        <v>0</v>
      </c>
      <c r="CY418" s="26">
        <v>0</v>
      </c>
      <c r="CZ418" s="26">
        <v>0</v>
      </c>
      <c r="DA418" s="27">
        <v>0</v>
      </c>
      <c r="DB418" s="36">
        <v>0</v>
      </c>
      <c r="DC418" s="26">
        <v>0</v>
      </c>
      <c r="DD418" s="26">
        <v>0</v>
      </c>
      <c r="DE418" s="27">
        <v>0</v>
      </c>
      <c r="DF418" s="36">
        <v>0</v>
      </c>
      <c r="DG418" s="26">
        <v>0</v>
      </c>
      <c r="DH418" s="26">
        <v>0</v>
      </c>
      <c r="DI418" s="27">
        <v>0</v>
      </c>
      <c r="DJ418" s="36">
        <v>0</v>
      </c>
      <c r="DK418" s="26">
        <v>0</v>
      </c>
      <c r="DL418" s="26">
        <v>0</v>
      </c>
      <c r="DM418" s="27">
        <v>0</v>
      </c>
      <c r="DN418" s="36">
        <v>0</v>
      </c>
      <c r="DO418" s="26">
        <v>0</v>
      </c>
      <c r="DP418" s="26">
        <v>0</v>
      </c>
      <c r="DQ418" s="27">
        <v>0</v>
      </c>
      <c r="DR418" s="36">
        <v>0</v>
      </c>
      <c r="DS418" s="26">
        <v>0</v>
      </c>
      <c r="DT418" s="26">
        <v>0</v>
      </c>
      <c r="DU418" s="27">
        <v>0</v>
      </c>
      <c r="DV418" s="36">
        <v>0</v>
      </c>
      <c r="DW418" s="26">
        <v>0</v>
      </c>
      <c r="DX418" s="26">
        <v>0</v>
      </c>
      <c r="DY418" s="27">
        <v>0</v>
      </c>
      <c r="DZ418" s="36">
        <v>0</v>
      </c>
      <c r="EA418" s="26">
        <v>0</v>
      </c>
      <c r="EB418" s="26">
        <v>0</v>
      </c>
      <c r="EC418" s="27">
        <v>0</v>
      </c>
      <c r="ED418" s="36">
        <v>6</v>
      </c>
      <c r="EE418" s="26">
        <v>515.31200000000001</v>
      </c>
      <c r="EF418" s="26">
        <v>515.31200000000001</v>
      </c>
      <c r="EG418" s="27">
        <v>4637.808</v>
      </c>
      <c r="EH418" s="36">
        <v>12</v>
      </c>
      <c r="EI418" s="26">
        <v>1030.624</v>
      </c>
      <c r="EJ418" s="26">
        <v>1545.9360000000001</v>
      </c>
      <c r="EK418" s="27">
        <v>3607.18</v>
      </c>
      <c r="EL418" s="36" cm="1">
        <f t="array" ref="EL418">+_xlfn.IFS(YEAR($A418)&gt;YEAR(EL$6),0,YEAR(EL$6)=YEAR($A418),13-MONTH($A418),AND(EK418&lt;$L418,YEAR(EL$6)=YEAR($B418)),IF(MONTH($B418)&lt;EK418/$M418,MONTH($B418),EK418/$M418),EK418&lt;$L418,EK418/$M418,YEAR(EL$6)=YEAR($B418),MONTH($B418),AND(YEAR(EL$6)&gt;YEAR($B418),NOT(ISBLANK($B418))),0,YEAR(EL$6)&gt;YEAR($A418),12,EL$6&lt;$A418,0,YEAR(EH$6)=YEAR($B418),0)</f>
        <v>12</v>
      </c>
      <c r="EM418" s="26">
        <f t="shared" si="50"/>
        <v>1030.624</v>
      </c>
      <c r="EN418" s="26">
        <f t="shared" si="51"/>
        <v>2576.5600000000004</v>
      </c>
      <c r="EO418" s="27">
        <f t="shared" si="52"/>
        <v>2576.56</v>
      </c>
      <c r="EP418" s="28">
        <f t="shared" si="53"/>
        <v>30</v>
      </c>
      <c r="EQ418" s="34">
        <f t="shared" si="54"/>
        <v>257.65600000000001</v>
      </c>
      <c r="ES418" s="21">
        <f>IFERROR(IF(VLOOKUP(D418,'DIV CHANGE'!A:D,3,FALSE)="", E418, VLOOKUP(D418,'DIV CHANGE'!A:D,3,FALSE)), E418)</f>
        <v>2</v>
      </c>
      <c r="ET418" s="21" t="str">
        <f t="shared" si="55"/>
        <v>SAME</v>
      </c>
      <c r="EU418" s="29">
        <v>45118</v>
      </c>
    </row>
    <row r="419" spans="1:151" ht="12.75">
      <c r="A419" s="29">
        <v>44987</v>
      </c>
      <c r="B419" s="24"/>
      <c r="C419" s="35">
        <v>803</v>
      </c>
      <c r="D419" s="21" t="s">
        <v>839</v>
      </c>
      <c r="E419" s="21">
        <v>2</v>
      </c>
      <c r="F419" s="192" t="s">
        <v>100</v>
      </c>
      <c r="G419" s="21" t="s">
        <v>840</v>
      </c>
      <c r="H419" s="55">
        <v>6229.79</v>
      </c>
      <c r="I419" s="22">
        <v>5</v>
      </c>
      <c r="J419" s="25">
        <v>0</v>
      </c>
      <c r="K419" s="25">
        <v>0</v>
      </c>
      <c r="L419" s="25">
        <f t="shared" si="48"/>
        <v>1245.9580000000001</v>
      </c>
      <c r="M419" s="37">
        <f t="shared" si="49"/>
        <v>103.82983333333334</v>
      </c>
      <c r="N419" s="36">
        <v>0</v>
      </c>
      <c r="O419" s="26">
        <v>0</v>
      </c>
      <c r="P419" s="26">
        <v>0</v>
      </c>
      <c r="Q419" s="27">
        <v>0</v>
      </c>
      <c r="R419" s="36">
        <v>0</v>
      </c>
      <c r="S419" s="26">
        <v>0</v>
      </c>
      <c r="T419" s="26">
        <v>0</v>
      </c>
      <c r="U419" s="27">
        <v>0</v>
      </c>
      <c r="V419" s="36">
        <v>0</v>
      </c>
      <c r="W419" s="26">
        <v>0</v>
      </c>
      <c r="X419" s="26">
        <v>0</v>
      </c>
      <c r="Y419" s="27">
        <v>0</v>
      </c>
      <c r="Z419" s="36">
        <v>0</v>
      </c>
      <c r="AA419" s="26">
        <v>0</v>
      </c>
      <c r="AB419" s="26">
        <v>0</v>
      </c>
      <c r="AC419" s="27">
        <v>0</v>
      </c>
      <c r="AD419" s="36">
        <v>0</v>
      </c>
      <c r="AE419" s="26">
        <v>0</v>
      </c>
      <c r="AF419" s="26">
        <v>0</v>
      </c>
      <c r="AG419" s="27">
        <v>0</v>
      </c>
      <c r="AH419" s="36">
        <v>0</v>
      </c>
      <c r="AI419" s="26">
        <v>0</v>
      </c>
      <c r="AJ419" s="26">
        <v>0</v>
      </c>
      <c r="AK419" s="27">
        <v>0</v>
      </c>
      <c r="AL419" s="36">
        <v>0</v>
      </c>
      <c r="AM419" s="26">
        <v>0</v>
      </c>
      <c r="AN419" s="26">
        <v>0</v>
      </c>
      <c r="AO419" s="27">
        <v>0</v>
      </c>
      <c r="AP419" s="36">
        <v>0</v>
      </c>
      <c r="AQ419" s="26">
        <v>0</v>
      </c>
      <c r="AR419" s="26">
        <v>0</v>
      </c>
      <c r="AS419" s="27">
        <v>0</v>
      </c>
      <c r="AT419" s="36">
        <v>0</v>
      </c>
      <c r="AU419" s="26">
        <v>0</v>
      </c>
      <c r="AV419" s="26">
        <v>0</v>
      </c>
      <c r="AW419" s="27">
        <v>0</v>
      </c>
      <c r="AX419" s="36">
        <v>0</v>
      </c>
      <c r="AY419" s="26">
        <v>0</v>
      </c>
      <c r="AZ419" s="26">
        <v>0</v>
      </c>
      <c r="BA419" s="27">
        <v>0</v>
      </c>
      <c r="BB419" s="36">
        <v>0</v>
      </c>
      <c r="BC419" s="26">
        <v>0</v>
      </c>
      <c r="BD419" s="26">
        <v>0</v>
      </c>
      <c r="BE419" s="27">
        <v>0</v>
      </c>
      <c r="BF419" s="36">
        <v>0</v>
      </c>
      <c r="BG419" s="26">
        <v>0</v>
      </c>
      <c r="BH419" s="26">
        <v>0</v>
      </c>
      <c r="BI419" s="27">
        <v>0</v>
      </c>
      <c r="BJ419" s="36">
        <v>0</v>
      </c>
      <c r="BK419" s="26">
        <v>0</v>
      </c>
      <c r="BL419" s="26">
        <v>0</v>
      </c>
      <c r="BM419" s="27">
        <v>0</v>
      </c>
      <c r="BN419" s="36">
        <v>0</v>
      </c>
      <c r="BO419" s="26">
        <v>0</v>
      </c>
      <c r="BP419" s="26">
        <v>0</v>
      </c>
      <c r="BQ419" s="27">
        <v>0</v>
      </c>
      <c r="BR419" s="36">
        <v>0</v>
      </c>
      <c r="BS419" s="26">
        <v>0</v>
      </c>
      <c r="BT419" s="26">
        <v>0</v>
      </c>
      <c r="BU419" s="27">
        <v>0</v>
      </c>
      <c r="BV419" s="36">
        <v>0</v>
      </c>
      <c r="BW419" s="26">
        <v>0</v>
      </c>
      <c r="BX419" s="26">
        <v>0</v>
      </c>
      <c r="BY419" s="27">
        <v>0</v>
      </c>
      <c r="BZ419" s="36">
        <v>0</v>
      </c>
      <c r="CA419" s="26">
        <v>0</v>
      </c>
      <c r="CB419" s="26">
        <v>0</v>
      </c>
      <c r="CC419" s="27">
        <v>0</v>
      </c>
      <c r="CD419" s="36">
        <v>0</v>
      </c>
      <c r="CE419" s="26">
        <v>0</v>
      </c>
      <c r="CF419" s="26">
        <v>0</v>
      </c>
      <c r="CG419" s="27">
        <v>0</v>
      </c>
      <c r="CH419" s="36">
        <v>0</v>
      </c>
      <c r="CI419" s="26">
        <v>0</v>
      </c>
      <c r="CJ419" s="26">
        <v>0</v>
      </c>
      <c r="CK419" s="27">
        <v>0</v>
      </c>
      <c r="CL419" s="36">
        <v>0</v>
      </c>
      <c r="CM419" s="26">
        <v>0</v>
      </c>
      <c r="CN419" s="26">
        <v>0</v>
      </c>
      <c r="CO419" s="27">
        <v>0</v>
      </c>
      <c r="CP419" s="36">
        <v>0</v>
      </c>
      <c r="CQ419" s="26">
        <v>0</v>
      </c>
      <c r="CR419" s="26">
        <v>0</v>
      </c>
      <c r="CS419" s="27">
        <v>0</v>
      </c>
      <c r="CT419" s="36">
        <v>0</v>
      </c>
      <c r="CU419" s="26">
        <v>0</v>
      </c>
      <c r="CV419" s="26">
        <v>0</v>
      </c>
      <c r="CW419" s="27">
        <v>0</v>
      </c>
      <c r="CX419" s="36">
        <v>0</v>
      </c>
      <c r="CY419" s="26">
        <v>0</v>
      </c>
      <c r="CZ419" s="26">
        <v>0</v>
      </c>
      <c r="DA419" s="27">
        <v>0</v>
      </c>
      <c r="DB419" s="36">
        <v>0</v>
      </c>
      <c r="DC419" s="26">
        <v>0</v>
      </c>
      <c r="DD419" s="26">
        <v>0</v>
      </c>
      <c r="DE419" s="27">
        <v>0</v>
      </c>
      <c r="DF419" s="36">
        <v>0</v>
      </c>
      <c r="DG419" s="26">
        <v>0</v>
      </c>
      <c r="DH419" s="26">
        <v>0</v>
      </c>
      <c r="DI419" s="27">
        <v>0</v>
      </c>
      <c r="DJ419" s="36">
        <v>0</v>
      </c>
      <c r="DK419" s="26">
        <v>0</v>
      </c>
      <c r="DL419" s="26">
        <v>0</v>
      </c>
      <c r="DM419" s="27">
        <v>0</v>
      </c>
      <c r="DN419" s="36">
        <v>0</v>
      </c>
      <c r="DO419" s="26">
        <v>0</v>
      </c>
      <c r="DP419" s="26">
        <v>0</v>
      </c>
      <c r="DQ419" s="27">
        <v>0</v>
      </c>
      <c r="DR419" s="36">
        <v>0</v>
      </c>
      <c r="DS419" s="26">
        <v>0</v>
      </c>
      <c r="DT419" s="26">
        <v>0</v>
      </c>
      <c r="DU419" s="27">
        <v>0</v>
      </c>
      <c r="DV419" s="36">
        <v>0</v>
      </c>
      <c r="DW419" s="26">
        <v>0</v>
      </c>
      <c r="DX419" s="26">
        <v>0</v>
      </c>
      <c r="DY419" s="27">
        <v>0</v>
      </c>
      <c r="DZ419" s="36">
        <v>0</v>
      </c>
      <c r="EA419" s="26">
        <v>0</v>
      </c>
      <c r="EB419" s="26">
        <v>0</v>
      </c>
      <c r="EC419" s="27">
        <v>0</v>
      </c>
      <c r="ED419" s="36">
        <v>10</v>
      </c>
      <c r="EE419" s="26">
        <v>1038.2983333333334</v>
      </c>
      <c r="EF419" s="26">
        <v>1038.2983333333334</v>
      </c>
      <c r="EG419" s="27">
        <v>5191.4916666666704</v>
      </c>
      <c r="EH419" s="36">
        <v>12</v>
      </c>
      <c r="EI419" s="26">
        <v>1245.9580000000001</v>
      </c>
      <c r="EJ419" s="26">
        <v>2284.2563333333337</v>
      </c>
      <c r="EK419" s="27">
        <v>3945.53</v>
      </c>
      <c r="EL419" s="36" cm="1">
        <f t="array" ref="EL419">+_xlfn.IFS(YEAR($A419)&gt;YEAR(EL$6),0,YEAR(EL$6)=YEAR($A419),13-MONTH($A419),AND(EK419&lt;$L419,YEAR(EL$6)=YEAR($B419)),IF(MONTH($B419)&lt;EK419/$M419,MONTH($B419),EK419/$M419),EK419&lt;$L419,EK419/$M419,YEAR(EL$6)=YEAR($B419),MONTH($B419),AND(YEAR(EL$6)&gt;YEAR($B419),NOT(ISBLANK($B419))),0,YEAR(EL$6)&gt;YEAR($A419),12,EL$6&lt;$A419,0,YEAR(EH$6)=YEAR($B419),0)</f>
        <v>12</v>
      </c>
      <c r="EM419" s="26">
        <f t="shared" si="50"/>
        <v>1245.9580000000001</v>
      </c>
      <c r="EN419" s="26">
        <f t="shared" si="51"/>
        <v>3530.2143333333338</v>
      </c>
      <c r="EO419" s="27">
        <f t="shared" si="52"/>
        <v>2699.58</v>
      </c>
      <c r="EP419" s="28">
        <f t="shared" si="53"/>
        <v>26.000041734954145</v>
      </c>
      <c r="EQ419" s="34">
        <f t="shared" si="54"/>
        <v>311.48950000000002</v>
      </c>
      <c r="ES419" s="21">
        <f>IFERROR(IF(VLOOKUP(D419,'DIV CHANGE'!A:D,3,FALSE)="", E419, VLOOKUP(D419,'DIV CHANGE'!A:D,3,FALSE)), E419)</f>
        <v>2</v>
      </c>
      <c r="ET419" s="21" t="str">
        <f t="shared" si="55"/>
        <v>SAME</v>
      </c>
      <c r="EU419" s="29">
        <v>44987</v>
      </c>
    </row>
    <row r="420" spans="1:151" ht="12.75">
      <c r="A420" s="29">
        <v>44987</v>
      </c>
      <c r="B420" s="24"/>
      <c r="C420" s="35">
        <v>804</v>
      </c>
      <c r="D420" s="21" t="s">
        <v>841</v>
      </c>
      <c r="E420" s="21">
        <v>2</v>
      </c>
      <c r="F420" s="192" t="s">
        <v>100</v>
      </c>
      <c r="G420" s="21" t="s">
        <v>840</v>
      </c>
      <c r="H420" s="55">
        <v>6800.27</v>
      </c>
      <c r="I420" s="22">
        <v>5</v>
      </c>
      <c r="J420" s="25">
        <v>0</v>
      </c>
      <c r="K420" s="25">
        <v>0</v>
      </c>
      <c r="L420" s="25">
        <f t="shared" si="48"/>
        <v>1360.0540000000001</v>
      </c>
      <c r="M420" s="37">
        <f t="shared" si="49"/>
        <v>113.33783333333334</v>
      </c>
      <c r="N420" s="36">
        <v>0</v>
      </c>
      <c r="O420" s="26">
        <v>0</v>
      </c>
      <c r="P420" s="26">
        <v>0</v>
      </c>
      <c r="Q420" s="27">
        <v>0</v>
      </c>
      <c r="R420" s="36">
        <v>0</v>
      </c>
      <c r="S420" s="26">
        <v>0</v>
      </c>
      <c r="T420" s="26">
        <v>0</v>
      </c>
      <c r="U420" s="27">
        <v>0</v>
      </c>
      <c r="V420" s="36">
        <v>0</v>
      </c>
      <c r="W420" s="26">
        <v>0</v>
      </c>
      <c r="X420" s="26">
        <v>0</v>
      </c>
      <c r="Y420" s="27">
        <v>0</v>
      </c>
      <c r="Z420" s="36">
        <v>0</v>
      </c>
      <c r="AA420" s="26">
        <v>0</v>
      </c>
      <c r="AB420" s="26">
        <v>0</v>
      </c>
      <c r="AC420" s="27">
        <v>0</v>
      </c>
      <c r="AD420" s="36">
        <v>0</v>
      </c>
      <c r="AE420" s="26">
        <v>0</v>
      </c>
      <c r="AF420" s="26">
        <v>0</v>
      </c>
      <c r="AG420" s="27">
        <v>0</v>
      </c>
      <c r="AH420" s="36">
        <v>0</v>
      </c>
      <c r="AI420" s="26">
        <v>0</v>
      </c>
      <c r="AJ420" s="26">
        <v>0</v>
      </c>
      <c r="AK420" s="27">
        <v>0</v>
      </c>
      <c r="AL420" s="36">
        <v>0</v>
      </c>
      <c r="AM420" s="26">
        <v>0</v>
      </c>
      <c r="AN420" s="26">
        <v>0</v>
      </c>
      <c r="AO420" s="27">
        <v>0</v>
      </c>
      <c r="AP420" s="36">
        <v>0</v>
      </c>
      <c r="AQ420" s="26">
        <v>0</v>
      </c>
      <c r="AR420" s="26">
        <v>0</v>
      </c>
      <c r="AS420" s="27">
        <v>0</v>
      </c>
      <c r="AT420" s="36">
        <v>0</v>
      </c>
      <c r="AU420" s="26">
        <v>0</v>
      </c>
      <c r="AV420" s="26">
        <v>0</v>
      </c>
      <c r="AW420" s="27">
        <v>0</v>
      </c>
      <c r="AX420" s="36">
        <v>0</v>
      </c>
      <c r="AY420" s="26">
        <v>0</v>
      </c>
      <c r="AZ420" s="26">
        <v>0</v>
      </c>
      <c r="BA420" s="27">
        <v>0</v>
      </c>
      <c r="BB420" s="36">
        <v>0</v>
      </c>
      <c r="BC420" s="26">
        <v>0</v>
      </c>
      <c r="BD420" s="26">
        <v>0</v>
      </c>
      <c r="BE420" s="27">
        <v>0</v>
      </c>
      <c r="BF420" s="36">
        <v>0</v>
      </c>
      <c r="BG420" s="26">
        <v>0</v>
      </c>
      <c r="BH420" s="26">
        <v>0</v>
      </c>
      <c r="BI420" s="27">
        <v>0</v>
      </c>
      <c r="BJ420" s="36">
        <v>0</v>
      </c>
      <c r="BK420" s="26">
        <v>0</v>
      </c>
      <c r="BL420" s="26">
        <v>0</v>
      </c>
      <c r="BM420" s="27">
        <v>0</v>
      </c>
      <c r="BN420" s="36">
        <v>0</v>
      </c>
      <c r="BO420" s="26">
        <v>0</v>
      </c>
      <c r="BP420" s="26">
        <v>0</v>
      </c>
      <c r="BQ420" s="27">
        <v>0</v>
      </c>
      <c r="BR420" s="36">
        <v>0</v>
      </c>
      <c r="BS420" s="26">
        <v>0</v>
      </c>
      <c r="BT420" s="26">
        <v>0</v>
      </c>
      <c r="BU420" s="27">
        <v>0</v>
      </c>
      <c r="BV420" s="36">
        <v>0</v>
      </c>
      <c r="BW420" s="26">
        <v>0</v>
      </c>
      <c r="BX420" s="26">
        <v>0</v>
      </c>
      <c r="BY420" s="27">
        <v>0</v>
      </c>
      <c r="BZ420" s="36">
        <v>0</v>
      </c>
      <c r="CA420" s="26">
        <v>0</v>
      </c>
      <c r="CB420" s="26">
        <v>0</v>
      </c>
      <c r="CC420" s="27">
        <v>0</v>
      </c>
      <c r="CD420" s="36">
        <v>0</v>
      </c>
      <c r="CE420" s="26">
        <v>0</v>
      </c>
      <c r="CF420" s="26">
        <v>0</v>
      </c>
      <c r="CG420" s="27">
        <v>0</v>
      </c>
      <c r="CH420" s="36">
        <v>0</v>
      </c>
      <c r="CI420" s="26">
        <v>0</v>
      </c>
      <c r="CJ420" s="26">
        <v>0</v>
      </c>
      <c r="CK420" s="27">
        <v>0</v>
      </c>
      <c r="CL420" s="36">
        <v>0</v>
      </c>
      <c r="CM420" s="26">
        <v>0</v>
      </c>
      <c r="CN420" s="26">
        <v>0</v>
      </c>
      <c r="CO420" s="27">
        <v>0</v>
      </c>
      <c r="CP420" s="36">
        <v>0</v>
      </c>
      <c r="CQ420" s="26">
        <v>0</v>
      </c>
      <c r="CR420" s="26">
        <v>0</v>
      </c>
      <c r="CS420" s="27">
        <v>0</v>
      </c>
      <c r="CT420" s="36">
        <v>0</v>
      </c>
      <c r="CU420" s="26">
        <v>0</v>
      </c>
      <c r="CV420" s="26">
        <v>0</v>
      </c>
      <c r="CW420" s="27">
        <v>0</v>
      </c>
      <c r="CX420" s="36">
        <v>0</v>
      </c>
      <c r="CY420" s="26">
        <v>0</v>
      </c>
      <c r="CZ420" s="26">
        <v>0</v>
      </c>
      <c r="DA420" s="27">
        <v>0</v>
      </c>
      <c r="DB420" s="36">
        <v>0</v>
      </c>
      <c r="DC420" s="26">
        <v>0</v>
      </c>
      <c r="DD420" s="26">
        <v>0</v>
      </c>
      <c r="DE420" s="27">
        <v>0</v>
      </c>
      <c r="DF420" s="36">
        <v>0</v>
      </c>
      <c r="DG420" s="26">
        <v>0</v>
      </c>
      <c r="DH420" s="26">
        <v>0</v>
      </c>
      <c r="DI420" s="27">
        <v>0</v>
      </c>
      <c r="DJ420" s="36">
        <v>0</v>
      </c>
      <c r="DK420" s="26">
        <v>0</v>
      </c>
      <c r="DL420" s="26">
        <v>0</v>
      </c>
      <c r="DM420" s="27">
        <v>0</v>
      </c>
      <c r="DN420" s="36">
        <v>0</v>
      </c>
      <c r="DO420" s="26">
        <v>0</v>
      </c>
      <c r="DP420" s="26">
        <v>0</v>
      </c>
      <c r="DQ420" s="27">
        <v>0</v>
      </c>
      <c r="DR420" s="36">
        <v>0</v>
      </c>
      <c r="DS420" s="26">
        <v>0</v>
      </c>
      <c r="DT420" s="26">
        <v>0</v>
      </c>
      <c r="DU420" s="27">
        <v>0</v>
      </c>
      <c r="DV420" s="36">
        <v>0</v>
      </c>
      <c r="DW420" s="26">
        <v>0</v>
      </c>
      <c r="DX420" s="26">
        <v>0</v>
      </c>
      <c r="DY420" s="27">
        <v>0</v>
      </c>
      <c r="DZ420" s="36">
        <v>0</v>
      </c>
      <c r="EA420" s="26">
        <v>0</v>
      </c>
      <c r="EB420" s="26">
        <v>0</v>
      </c>
      <c r="EC420" s="27">
        <v>0</v>
      </c>
      <c r="ED420" s="36">
        <v>10</v>
      </c>
      <c r="EE420" s="26">
        <v>1133.3783333333333</v>
      </c>
      <c r="EF420" s="26">
        <v>1133.3783333333333</v>
      </c>
      <c r="EG420" s="27">
        <v>5666.8916666666701</v>
      </c>
      <c r="EH420" s="36">
        <v>12</v>
      </c>
      <c r="EI420" s="26">
        <v>1360.0540000000001</v>
      </c>
      <c r="EJ420" s="26">
        <v>2493.4323333333332</v>
      </c>
      <c r="EK420" s="27">
        <v>4306.84</v>
      </c>
      <c r="EL420" s="36" cm="1">
        <f t="array" ref="EL420">+_xlfn.IFS(YEAR($A420)&gt;YEAR(EL$6),0,YEAR(EL$6)=YEAR($A420),13-MONTH($A420),AND(EK420&lt;$L420,YEAR(EL$6)=YEAR($B420)),IF(MONTH($B420)&lt;EK420/$M420,MONTH($B420),EK420/$M420),EK420&lt;$L420,EK420/$M420,YEAR(EL$6)=YEAR($B420),MONTH($B420),AND(YEAR(EL$6)&gt;YEAR($B420),NOT(ISBLANK($B420))),0,YEAR(EL$6)&gt;YEAR($A420),12,EL$6&lt;$A420,0,YEAR(EH$6)=YEAR($B420),0)</f>
        <v>12</v>
      </c>
      <c r="EM420" s="26">
        <f t="shared" si="50"/>
        <v>1360.0540000000001</v>
      </c>
      <c r="EN420" s="26">
        <f t="shared" si="51"/>
        <v>3853.4863333333333</v>
      </c>
      <c r="EO420" s="27">
        <f t="shared" si="52"/>
        <v>2946.78</v>
      </c>
      <c r="EP420" s="28">
        <f t="shared" si="53"/>
        <v>25.999967648343375</v>
      </c>
      <c r="EQ420" s="34">
        <f t="shared" si="54"/>
        <v>340.01350000000002</v>
      </c>
      <c r="ES420" s="21">
        <f>IFERROR(IF(VLOOKUP(D420,'DIV CHANGE'!A:D,3,FALSE)="", E420, VLOOKUP(D420,'DIV CHANGE'!A:D,3,FALSE)), E420)</f>
        <v>2</v>
      </c>
      <c r="ET420" s="21" t="str">
        <f t="shared" si="55"/>
        <v>SAME</v>
      </c>
      <c r="EU420" s="29">
        <v>44987</v>
      </c>
    </row>
    <row r="421" spans="1:151" ht="12.75">
      <c r="A421" s="29">
        <v>45426</v>
      </c>
      <c r="C421" s="77"/>
      <c r="D421" s="21" t="s">
        <v>842</v>
      </c>
      <c r="E421" s="21">
        <v>2</v>
      </c>
      <c r="F421" s="21" t="s">
        <v>100</v>
      </c>
      <c r="G421" s="21" t="s">
        <v>843</v>
      </c>
      <c r="H421" s="55">
        <v>14167.99</v>
      </c>
      <c r="I421" s="22">
        <v>5</v>
      </c>
      <c r="J421" s="56">
        <v>0</v>
      </c>
      <c r="K421" s="56">
        <v>0</v>
      </c>
      <c r="L421" s="25">
        <f t="shared" si="48"/>
        <v>2833.598</v>
      </c>
      <c r="M421" s="37">
        <f t="shared" si="49"/>
        <v>236.13316666666665</v>
      </c>
      <c r="N421" s="36">
        <v>0</v>
      </c>
      <c r="O421" s="26">
        <v>0</v>
      </c>
      <c r="P421" s="26">
        <v>0</v>
      </c>
      <c r="Q421" s="27">
        <v>0</v>
      </c>
      <c r="R421" s="36">
        <v>0</v>
      </c>
      <c r="S421" s="26">
        <v>0</v>
      </c>
      <c r="T421" s="26">
        <v>0</v>
      </c>
      <c r="U421" s="27">
        <v>0</v>
      </c>
      <c r="V421" s="36">
        <v>0</v>
      </c>
      <c r="W421" s="26">
        <v>0</v>
      </c>
      <c r="X421" s="26">
        <v>0</v>
      </c>
      <c r="Y421" s="27">
        <v>0</v>
      </c>
      <c r="Z421" s="36">
        <v>0</v>
      </c>
      <c r="AA421" s="26">
        <v>0</v>
      </c>
      <c r="AB421" s="26">
        <v>0</v>
      </c>
      <c r="AC421" s="27">
        <v>0</v>
      </c>
      <c r="AD421" s="36">
        <v>0</v>
      </c>
      <c r="AE421" s="26">
        <v>0</v>
      </c>
      <c r="AF421" s="26">
        <v>0</v>
      </c>
      <c r="AG421" s="27">
        <v>0</v>
      </c>
      <c r="AH421" s="36">
        <v>0</v>
      </c>
      <c r="AI421" s="26">
        <v>0</v>
      </c>
      <c r="AJ421" s="26">
        <v>0</v>
      </c>
      <c r="AK421" s="27">
        <v>0</v>
      </c>
      <c r="AL421" s="36">
        <v>0</v>
      </c>
      <c r="AM421" s="26">
        <v>0</v>
      </c>
      <c r="AN421" s="26">
        <v>0</v>
      </c>
      <c r="AO421" s="27">
        <v>0</v>
      </c>
      <c r="AP421" s="36">
        <v>0</v>
      </c>
      <c r="AQ421" s="26">
        <v>0</v>
      </c>
      <c r="AR421" s="26">
        <v>0</v>
      </c>
      <c r="AS421" s="27">
        <v>0</v>
      </c>
      <c r="AT421" s="36">
        <v>0</v>
      </c>
      <c r="AU421" s="26">
        <v>0</v>
      </c>
      <c r="AV421" s="26">
        <v>0</v>
      </c>
      <c r="AW421" s="27">
        <v>0</v>
      </c>
      <c r="AX421" s="36">
        <v>0</v>
      </c>
      <c r="AY421" s="26">
        <v>0</v>
      </c>
      <c r="AZ421" s="26">
        <v>0</v>
      </c>
      <c r="BA421" s="27">
        <v>0</v>
      </c>
      <c r="BB421" s="36">
        <v>0</v>
      </c>
      <c r="BC421" s="26">
        <v>0</v>
      </c>
      <c r="BD421" s="26">
        <v>0</v>
      </c>
      <c r="BE421" s="27">
        <v>0</v>
      </c>
      <c r="BF421" s="36">
        <v>0</v>
      </c>
      <c r="BG421" s="26">
        <v>0</v>
      </c>
      <c r="BH421" s="26">
        <v>0</v>
      </c>
      <c r="BI421" s="27">
        <v>0</v>
      </c>
      <c r="BJ421" s="36">
        <v>0</v>
      </c>
      <c r="BK421" s="26">
        <v>0</v>
      </c>
      <c r="BL421" s="26">
        <v>0</v>
      </c>
      <c r="BM421" s="27">
        <v>0</v>
      </c>
      <c r="BN421" s="36">
        <v>0</v>
      </c>
      <c r="BO421" s="26">
        <v>0</v>
      </c>
      <c r="BP421" s="26">
        <v>0</v>
      </c>
      <c r="BQ421" s="27">
        <v>0</v>
      </c>
      <c r="BR421" s="36">
        <v>0</v>
      </c>
      <c r="BS421" s="26">
        <v>0</v>
      </c>
      <c r="BT421" s="26">
        <v>0</v>
      </c>
      <c r="BU421" s="27">
        <v>0</v>
      </c>
      <c r="BV421" s="36">
        <v>0</v>
      </c>
      <c r="BW421" s="26">
        <v>0</v>
      </c>
      <c r="BX421" s="26">
        <v>0</v>
      </c>
      <c r="BY421" s="27">
        <v>0</v>
      </c>
      <c r="BZ421" s="36">
        <v>0</v>
      </c>
      <c r="CA421" s="26">
        <v>0</v>
      </c>
      <c r="CB421" s="26">
        <v>0</v>
      </c>
      <c r="CC421" s="27">
        <v>0</v>
      </c>
      <c r="CD421" s="36">
        <v>0</v>
      </c>
      <c r="CE421" s="26">
        <v>0</v>
      </c>
      <c r="CF421" s="26">
        <v>0</v>
      </c>
      <c r="CG421" s="27">
        <v>0</v>
      </c>
      <c r="CH421" s="36">
        <v>0</v>
      </c>
      <c r="CI421" s="26">
        <v>0</v>
      </c>
      <c r="CJ421" s="26">
        <v>0</v>
      </c>
      <c r="CK421" s="27">
        <v>0</v>
      </c>
      <c r="CL421" s="36">
        <v>0</v>
      </c>
      <c r="CM421" s="26">
        <v>0</v>
      </c>
      <c r="CN421" s="26">
        <v>0</v>
      </c>
      <c r="CO421" s="27">
        <v>0</v>
      </c>
      <c r="CP421" s="36">
        <v>0</v>
      </c>
      <c r="CQ421" s="26">
        <v>0</v>
      </c>
      <c r="CR421" s="26">
        <v>0</v>
      </c>
      <c r="CS421" s="27">
        <v>0</v>
      </c>
      <c r="CT421" s="36">
        <v>0</v>
      </c>
      <c r="CU421" s="26">
        <v>0</v>
      </c>
      <c r="CV421" s="26">
        <v>0</v>
      </c>
      <c r="CW421" s="27">
        <v>0</v>
      </c>
      <c r="CX421" s="36">
        <v>0</v>
      </c>
      <c r="CY421" s="26">
        <v>0</v>
      </c>
      <c r="CZ421" s="26">
        <v>0</v>
      </c>
      <c r="DA421" s="27">
        <v>0</v>
      </c>
      <c r="DB421" s="36">
        <v>0</v>
      </c>
      <c r="DC421" s="26">
        <v>0</v>
      </c>
      <c r="DD421" s="26">
        <v>0</v>
      </c>
      <c r="DE421" s="27">
        <v>0</v>
      </c>
      <c r="DF421" s="36">
        <v>0</v>
      </c>
      <c r="DG421" s="26">
        <v>0</v>
      </c>
      <c r="DH421" s="26">
        <v>0</v>
      </c>
      <c r="DI421" s="27">
        <v>0</v>
      </c>
      <c r="DJ421" s="36">
        <v>0</v>
      </c>
      <c r="DK421" s="26">
        <v>0</v>
      </c>
      <c r="DL421" s="26">
        <v>0</v>
      </c>
      <c r="DM421" s="27">
        <v>0</v>
      </c>
      <c r="DN421" s="36">
        <v>0</v>
      </c>
      <c r="DO421" s="26">
        <v>0</v>
      </c>
      <c r="DP421" s="26">
        <v>0</v>
      </c>
      <c r="DQ421" s="27">
        <v>0</v>
      </c>
      <c r="DR421" s="36">
        <v>0</v>
      </c>
      <c r="DS421" s="26">
        <v>0</v>
      </c>
      <c r="DT421" s="26">
        <v>0</v>
      </c>
      <c r="DU421" s="27">
        <v>0</v>
      </c>
      <c r="DV421" s="36">
        <v>0</v>
      </c>
      <c r="DW421" s="26">
        <v>0</v>
      </c>
      <c r="DX421" s="26">
        <v>0</v>
      </c>
      <c r="DY421" s="27">
        <v>0</v>
      </c>
      <c r="DZ421" s="36">
        <v>0</v>
      </c>
      <c r="EA421" s="26">
        <v>0</v>
      </c>
      <c r="EB421" s="26">
        <v>0</v>
      </c>
      <c r="EC421" s="27">
        <v>0</v>
      </c>
      <c r="ED421" s="36">
        <v>0</v>
      </c>
      <c r="EE421" s="26">
        <v>0</v>
      </c>
      <c r="EF421" s="26">
        <v>0</v>
      </c>
      <c r="EG421" s="27">
        <v>0</v>
      </c>
      <c r="EH421" s="36">
        <v>8</v>
      </c>
      <c r="EI421" s="26">
        <v>1889.0653333333332</v>
      </c>
      <c r="EJ421" s="26">
        <v>1889.0653333333332</v>
      </c>
      <c r="EK421" s="27">
        <v>12278.92</v>
      </c>
      <c r="EL421" s="36" cm="1">
        <f t="array" ref="EL421">+_xlfn.IFS(YEAR($A421)&gt;YEAR(EL$6),0,YEAR(EL$6)=YEAR($A421),13-MONTH($A421),AND(EK421&lt;$L421,YEAR(EL$6)=YEAR($B421)),IF(MONTH($B421)&lt;EK421/$M421,MONTH($B421),EK421/$M421),EK421&lt;$L421,EK421/$M421,YEAR(EL$6)=YEAR($B421),MONTH($B421),AND(YEAR(EL$6)&gt;YEAR($B421),NOT(ISBLANK($B421))),0,YEAR(EL$6)&gt;YEAR($A421),12,EL$6&lt;$A421,0,YEAR(EH$6)=YEAR($B421),0)</f>
        <v>12</v>
      </c>
      <c r="EM421" s="26">
        <f t="shared" si="50"/>
        <v>2833.598</v>
      </c>
      <c r="EN421" s="26">
        <f t="shared" si="51"/>
        <v>4722.663333333333</v>
      </c>
      <c r="EO421" s="27">
        <f t="shared" si="52"/>
        <v>9445.33</v>
      </c>
      <c r="EP421" s="28">
        <f t="shared" si="53"/>
        <v>40.00001411632843</v>
      </c>
      <c r="EQ421" s="34">
        <f t="shared" si="54"/>
        <v>708.39949999999999</v>
      </c>
      <c r="ES421" s="21">
        <f>IFERROR(IF(VLOOKUP(D421,'DIV CHANGE'!A:D,3,FALSE)="", E421, VLOOKUP(D421,'DIV CHANGE'!A:D,3,FALSE)), E421)</f>
        <v>2</v>
      </c>
      <c r="ET421" s="21" t="str">
        <f t="shared" si="55"/>
        <v>SAME</v>
      </c>
      <c r="EU421" s="29">
        <v>45426</v>
      </c>
    </row>
    <row r="422" spans="1:151" ht="12.75">
      <c r="A422" s="29">
        <v>45426</v>
      </c>
      <c r="C422" s="77"/>
      <c r="D422" s="21" t="s">
        <v>844</v>
      </c>
      <c r="E422" s="21">
        <v>4</v>
      </c>
      <c r="F422" s="21" t="s">
        <v>100</v>
      </c>
      <c r="G422" s="21" t="s">
        <v>843</v>
      </c>
      <c r="H422" s="55">
        <v>14167.99</v>
      </c>
      <c r="I422" s="22">
        <v>5</v>
      </c>
      <c r="J422" s="56">
        <v>0</v>
      </c>
      <c r="K422" s="56">
        <v>0</v>
      </c>
      <c r="L422" s="25">
        <f t="shared" si="48"/>
        <v>2833.598</v>
      </c>
      <c r="M422" s="37">
        <f t="shared" si="49"/>
        <v>236.13316666666665</v>
      </c>
      <c r="N422" s="36">
        <v>0</v>
      </c>
      <c r="O422" s="26">
        <v>0</v>
      </c>
      <c r="P422" s="26">
        <v>0</v>
      </c>
      <c r="Q422" s="27">
        <v>0</v>
      </c>
      <c r="R422" s="36">
        <v>0</v>
      </c>
      <c r="S422" s="26">
        <v>0</v>
      </c>
      <c r="T422" s="26">
        <v>0</v>
      </c>
      <c r="U422" s="27">
        <v>0</v>
      </c>
      <c r="V422" s="36">
        <v>0</v>
      </c>
      <c r="W422" s="26">
        <v>0</v>
      </c>
      <c r="X422" s="26">
        <v>0</v>
      </c>
      <c r="Y422" s="27">
        <v>0</v>
      </c>
      <c r="Z422" s="36">
        <v>0</v>
      </c>
      <c r="AA422" s="26">
        <v>0</v>
      </c>
      <c r="AB422" s="26">
        <v>0</v>
      </c>
      <c r="AC422" s="27">
        <v>0</v>
      </c>
      <c r="AD422" s="36">
        <v>0</v>
      </c>
      <c r="AE422" s="26">
        <v>0</v>
      </c>
      <c r="AF422" s="26">
        <v>0</v>
      </c>
      <c r="AG422" s="27">
        <v>0</v>
      </c>
      <c r="AH422" s="36">
        <v>0</v>
      </c>
      <c r="AI422" s="26">
        <v>0</v>
      </c>
      <c r="AJ422" s="26">
        <v>0</v>
      </c>
      <c r="AK422" s="27">
        <v>0</v>
      </c>
      <c r="AL422" s="36">
        <v>0</v>
      </c>
      <c r="AM422" s="26">
        <v>0</v>
      </c>
      <c r="AN422" s="26">
        <v>0</v>
      </c>
      <c r="AO422" s="27">
        <v>0</v>
      </c>
      <c r="AP422" s="36">
        <v>0</v>
      </c>
      <c r="AQ422" s="26">
        <v>0</v>
      </c>
      <c r="AR422" s="26">
        <v>0</v>
      </c>
      <c r="AS422" s="27">
        <v>0</v>
      </c>
      <c r="AT422" s="36">
        <v>0</v>
      </c>
      <c r="AU422" s="26">
        <v>0</v>
      </c>
      <c r="AV422" s="26">
        <v>0</v>
      </c>
      <c r="AW422" s="27">
        <v>0</v>
      </c>
      <c r="AX422" s="36">
        <v>0</v>
      </c>
      <c r="AY422" s="26">
        <v>0</v>
      </c>
      <c r="AZ422" s="26">
        <v>0</v>
      </c>
      <c r="BA422" s="27">
        <v>0</v>
      </c>
      <c r="BB422" s="36">
        <v>0</v>
      </c>
      <c r="BC422" s="26">
        <v>0</v>
      </c>
      <c r="BD422" s="26">
        <v>0</v>
      </c>
      <c r="BE422" s="27">
        <v>0</v>
      </c>
      <c r="BF422" s="36">
        <v>0</v>
      </c>
      <c r="BG422" s="26">
        <v>0</v>
      </c>
      <c r="BH422" s="26">
        <v>0</v>
      </c>
      <c r="BI422" s="27">
        <v>0</v>
      </c>
      <c r="BJ422" s="36">
        <v>0</v>
      </c>
      <c r="BK422" s="26">
        <v>0</v>
      </c>
      <c r="BL422" s="26">
        <v>0</v>
      </c>
      <c r="BM422" s="27">
        <v>0</v>
      </c>
      <c r="BN422" s="36">
        <v>0</v>
      </c>
      <c r="BO422" s="26">
        <v>0</v>
      </c>
      <c r="BP422" s="26">
        <v>0</v>
      </c>
      <c r="BQ422" s="27">
        <v>0</v>
      </c>
      <c r="BR422" s="36">
        <v>0</v>
      </c>
      <c r="BS422" s="26">
        <v>0</v>
      </c>
      <c r="BT422" s="26">
        <v>0</v>
      </c>
      <c r="BU422" s="27">
        <v>0</v>
      </c>
      <c r="BV422" s="36">
        <v>0</v>
      </c>
      <c r="BW422" s="26">
        <v>0</v>
      </c>
      <c r="BX422" s="26">
        <v>0</v>
      </c>
      <c r="BY422" s="27">
        <v>0</v>
      </c>
      <c r="BZ422" s="36">
        <v>0</v>
      </c>
      <c r="CA422" s="26">
        <v>0</v>
      </c>
      <c r="CB422" s="26">
        <v>0</v>
      </c>
      <c r="CC422" s="27">
        <v>0</v>
      </c>
      <c r="CD422" s="36">
        <v>0</v>
      </c>
      <c r="CE422" s="26">
        <v>0</v>
      </c>
      <c r="CF422" s="26">
        <v>0</v>
      </c>
      <c r="CG422" s="27">
        <v>0</v>
      </c>
      <c r="CH422" s="36">
        <v>0</v>
      </c>
      <c r="CI422" s="26">
        <v>0</v>
      </c>
      <c r="CJ422" s="26">
        <v>0</v>
      </c>
      <c r="CK422" s="27">
        <v>0</v>
      </c>
      <c r="CL422" s="36">
        <v>0</v>
      </c>
      <c r="CM422" s="26">
        <v>0</v>
      </c>
      <c r="CN422" s="26">
        <v>0</v>
      </c>
      <c r="CO422" s="27">
        <v>0</v>
      </c>
      <c r="CP422" s="36">
        <v>0</v>
      </c>
      <c r="CQ422" s="26">
        <v>0</v>
      </c>
      <c r="CR422" s="26">
        <v>0</v>
      </c>
      <c r="CS422" s="27">
        <v>0</v>
      </c>
      <c r="CT422" s="36">
        <v>0</v>
      </c>
      <c r="CU422" s="26">
        <v>0</v>
      </c>
      <c r="CV422" s="26">
        <v>0</v>
      </c>
      <c r="CW422" s="27">
        <v>0</v>
      </c>
      <c r="CX422" s="36">
        <v>0</v>
      </c>
      <c r="CY422" s="26">
        <v>0</v>
      </c>
      <c r="CZ422" s="26">
        <v>0</v>
      </c>
      <c r="DA422" s="27">
        <v>0</v>
      </c>
      <c r="DB422" s="36">
        <v>0</v>
      </c>
      <c r="DC422" s="26">
        <v>0</v>
      </c>
      <c r="DD422" s="26">
        <v>0</v>
      </c>
      <c r="DE422" s="27">
        <v>0</v>
      </c>
      <c r="DF422" s="36">
        <v>0</v>
      </c>
      <c r="DG422" s="26">
        <v>0</v>
      </c>
      <c r="DH422" s="26">
        <v>0</v>
      </c>
      <c r="DI422" s="27">
        <v>0</v>
      </c>
      <c r="DJ422" s="36">
        <v>0</v>
      </c>
      <c r="DK422" s="26">
        <v>0</v>
      </c>
      <c r="DL422" s="26">
        <v>0</v>
      </c>
      <c r="DM422" s="27">
        <v>0</v>
      </c>
      <c r="DN422" s="36">
        <v>0</v>
      </c>
      <c r="DO422" s="26">
        <v>0</v>
      </c>
      <c r="DP422" s="26">
        <v>0</v>
      </c>
      <c r="DQ422" s="27">
        <v>0</v>
      </c>
      <c r="DR422" s="36">
        <v>0</v>
      </c>
      <c r="DS422" s="26">
        <v>0</v>
      </c>
      <c r="DT422" s="26">
        <v>0</v>
      </c>
      <c r="DU422" s="27">
        <v>0</v>
      </c>
      <c r="DV422" s="36">
        <v>0</v>
      </c>
      <c r="DW422" s="26">
        <v>0</v>
      </c>
      <c r="DX422" s="26">
        <v>0</v>
      </c>
      <c r="DY422" s="27">
        <v>0</v>
      </c>
      <c r="DZ422" s="36">
        <v>0</v>
      </c>
      <c r="EA422" s="26">
        <v>0</v>
      </c>
      <c r="EB422" s="26">
        <v>0</v>
      </c>
      <c r="EC422" s="27">
        <v>0</v>
      </c>
      <c r="ED422" s="36">
        <v>0</v>
      </c>
      <c r="EE422" s="26">
        <v>0</v>
      </c>
      <c r="EF422" s="26">
        <v>0</v>
      </c>
      <c r="EG422" s="27">
        <v>0</v>
      </c>
      <c r="EH422" s="36">
        <v>8</v>
      </c>
      <c r="EI422" s="26">
        <v>1889.0653333333332</v>
      </c>
      <c r="EJ422" s="26">
        <v>1889.0653333333332</v>
      </c>
      <c r="EK422" s="27">
        <v>12278.92</v>
      </c>
      <c r="EL422" s="36" cm="1">
        <f t="array" ref="EL422">+_xlfn.IFS(YEAR($A422)&gt;YEAR(EL$6),0,YEAR(EL$6)=YEAR($A422),13-MONTH($A422),AND(EK422&lt;$L422,YEAR(EL$6)=YEAR($B422)),IF(MONTH($B422)&lt;EK422/$M422,MONTH($B422),EK422/$M422),EK422&lt;$L422,EK422/$M422,YEAR(EL$6)=YEAR($B422),MONTH($B422),AND(YEAR(EL$6)&gt;YEAR($B422),NOT(ISBLANK($B422))),0,YEAR(EL$6)&gt;YEAR($A422),12,EL$6&lt;$A422,0,YEAR(EH$6)=YEAR($B422),0)</f>
        <v>12</v>
      </c>
      <c r="EM422" s="26">
        <f t="shared" si="50"/>
        <v>2833.598</v>
      </c>
      <c r="EN422" s="26">
        <f t="shared" si="51"/>
        <v>4722.663333333333</v>
      </c>
      <c r="EO422" s="27">
        <f t="shared" si="52"/>
        <v>9445.33</v>
      </c>
      <c r="EP422" s="28">
        <f t="shared" si="53"/>
        <v>40.00001411632843</v>
      </c>
      <c r="EQ422" s="34">
        <f t="shared" si="54"/>
        <v>708.39949999999999</v>
      </c>
      <c r="ES422" s="21">
        <f>IFERROR(IF(VLOOKUP(D422,'DIV CHANGE'!A:D,3,FALSE)="", E422, VLOOKUP(D422,'DIV CHANGE'!A:D,3,FALSE)), E422)</f>
        <v>4</v>
      </c>
      <c r="ET422" s="21" t="str">
        <f t="shared" si="55"/>
        <v>SAME</v>
      </c>
      <c r="EU422" s="29">
        <v>45426</v>
      </c>
    </row>
    <row r="423" spans="1:151" ht="12.75">
      <c r="A423" s="29">
        <v>45426</v>
      </c>
      <c r="C423" s="77"/>
      <c r="D423" s="21" t="s">
        <v>845</v>
      </c>
      <c r="E423" s="21">
        <v>2</v>
      </c>
      <c r="F423" s="21" t="s">
        <v>100</v>
      </c>
      <c r="G423" s="21" t="s">
        <v>843</v>
      </c>
      <c r="H423" s="55">
        <v>14167.99</v>
      </c>
      <c r="I423" s="22">
        <v>5</v>
      </c>
      <c r="J423" s="56">
        <v>0</v>
      </c>
      <c r="K423" s="56">
        <v>0</v>
      </c>
      <c r="L423" s="25">
        <f t="shared" si="48"/>
        <v>2833.598</v>
      </c>
      <c r="M423" s="37">
        <f t="shared" si="49"/>
        <v>236.13316666666665</v>
      </c>
      <c r="N423" s="36">
        <v>0</v>
      </c>
      <c r="O423" s="26">
        <v>0</v>
      </c>
      <c r="P423" s="26">
        <v>0</v>
      </c>
      <c r="Q423" s="27">
        <v>0</v>
      </c>
      <c r="R423" s="36">
        <v>0</v>
      </c>
      <c r="S423" s="26">
        <v>0</v>
      </c>
      <c r="T423" s="26">
        <v>0</v>
      </c>
      <c r="U423" s="27">
        <v>0</v>
      </c>
      <c r="V423" s="36">
        <v>0</v>
      </c>
      <c r="W423" s="26">
        <v>0</v>
      </c>
      <c r="X423" s="26">
        <v>0</v>
      </c>
      <c r="Y423" s="27">
        <v>0</v>
      </c>
      <c r="Z423" s="36">
        <v>0</v>
      </c>
      <c r="AA423" s="26">
        <v>0</v>
      </c>
      <c r="AB423" s="26">
        <v>0</v>
      </c>
      <c r="AC423" s="27">
        <v>0</v>
      </c>
      <c r="AD423" s="36">
        <v>0</v>
      </c>
      <c r="AE423" s="26">
        <v>0</v>
      </c>
      <c r="AF423" s="26">
        <v>0</v>
      </c>
      <c r="AG423" s="27">
        <v>0</v>
      </c>
      <c r="AH423" s="36">
        <v>0</v>
      </c>
      <c r="AI423" s="26">
        <v>0</v>
      </c>
      <c r="AJ423" s="26">
        <v>0</v>
      </c>
      <c r="AK423" s="27">
        <v>0</v>
      </c>
      <c r="AL423" s="36">
        <v>0</v>
      </c>
      <c r="AM423" s="26">
        <v>0</v>
      </c>
      <c r="AN423" s="26">
        <v>0</v>
      </c>
      <c r="AO423" s="27">
        <v>0</v>
      </c>
      <c r="AP423" s="36">
        <v>0</v>
      </c>
      <c r="AQ423" s="26">
        <v>0</v>
      </c>
      <c r="AR423" s="26">
        <v>0</v>
      </c>
      <c r="AS423" s="27">
        <v>0</v>
      </c>
      <c r="AT423" s="36">
        <v>0</v>
      </c>
      <c r="AU423" s="26">
        <v>0</v>
      </c>
      <c r="AV423" s="26">
        <v>0</v>
      </c>
      <c r="AW423" s="27">
        <v>0</v>
      </c>
      <c r="AX423" s="36">
        <v>0</v>
      </c>
      <c r="AY423" s="26">
        <v>0</v>
      </c>
      <c r="AZ423" s="26">
        <v>0</v>
      </c>
      <c r="BA423" s="27">
        <v>0</v>
      </c>
      <c r="BB423" s="36">
        <v>0</v>
      </c>
      <c r="BC423" s="26">
        <v>0</v>
      </c>
      <c r="BD423" s="26">
        <v>0</v>
      </c>
      <c r="BE423" s="27">
        <v>0</v>
      </c>
      <c r="BF423" s="36">
        <v>0</v>
      </c>
      <c r="BG423" s="26">
        <v>0</v>
      </c>
      <c r="BH423" s="26">
        <v>0</v>
      </c>
      <c r="BI423" s="27">
        <v>0</v>
      </c>
      <c r="BJ423" s="36">
        <v>0</v>
      </c>
      <c r="BK423" s="26">
        <v>0</v>
      </c>
      <c r="BL423" s="26">
        <v>0</v>
      </c>
      <c r="BM423" s="27">
        <v>0</v>
      </c>
      <c r="BN423" s="36">
        <v>0</v>
      </c>
      <c r="BO423" s="26">
        <v>0</v>
      </c>
      <c r="BP423" s="26">
        <v>0</v>
      </c>
      <c r="BQ423" s="27">
        <v>0</v>
      </c>
      <c r="BR423" s="36">
        <v>0</v>
      </c>
      <c r="BS423" s="26">
        <v>0</v>
      </c>
      <c r="BT423" s="26">
        <v>0</v>
      </c>
      <c r="BU423" s="27">
        <v>0</v>
      </c>
      <c r="BV423" s="36">
        <v>0</v>
      </c>
      <c r="BW423" s="26">
        <v>0</v>
      </c>
      <c r="BX423" s="26">
        <v>0</v>
      </c>
      <c r="BY423" s="27">
        <v>0</v>
      </c>
      <c r="BZ423" s="36">
        <v>0</v>
      </c>
      <c r="CA423" s="26">
        <v>0</v>
      </c>
      <c r="CB423" s="26">
        <v>0</v>
      </c>
      <c r="CC423" s="27">
        <v>0</v>
      </c>
      <c r="CD423" s="36">
        <v>0</v>
      </c>
      <c r="CE423" s="26">
        <v>0</v>
      </c>
      <c r="CF423" s="26">
        <v>0</v>
      </c>
      <c r="CG423" s="27">
        <v>0</v>
      </c>
      <c r="CH423" s="36">
        <v>0</v>
      </c>
      <c r="CI423" s="26">
        <v>0</v>
      </c>
      <c r="CJ423" s="26">
        <v>0</v>
      </c>
      <c r="CK423" s="27">
        <v>0</v>
      </c>
      <c r="CL423" s="36">
        <v>0</v>
      </c>
      <c r="CM423" s="26">
        <v>0</v>
      </c>
      <c r="CN423" s="26">
        <v>0</v>
      </c>
      <c r="CO423" s="27">
        <v>0</v>
      </c>
      <c r="CP423" s="36">
        <v>0</v>
      </c>
      <c r="CQ423" s="26">
        <v>0</v>
      </c>
      <c r="CR423" s="26">
        <v>0</v>
      </c>
      <c r="CS423" s="27">
        <v>0</v>
      </c>
      <c r="CT423" s="36">
        <v>0</v>
      </c>
      <c r="CU423" s="26">
        <v>0</v>
      </c>
      <c r="CV423" s="26">
        <v>0</v>
      </c>
      <c r="CW423" s="27">
        <v>0</v>
      </c>
      <c r="CX423" s="36">
        <v>0</v>
      </c>
      <c r="CY423" s="26">
        <v>0</v>
      </c>
      <c r="CZ423" s="26">
        <v>0</v>
      </c>
      <c r="DA423" s="27">
        <v>0</v>
      </c>
      <c r="DB423" s="36">
        <v>0</v>
      </c>
      <c r="DC423" s="26">
        <v>0</v>
      </c>
      <c r="DD423" s="26">
        <v>0</v>
      </c>
      <c r="DE423" s="27">
        <v>0</v>
      </c>
      <c r="DF423" s="36">
        <v>0</v>
      </c>
      <c r="DG423" s="26">
        <v>0</v>
      </c>
      <c r="DH423" s="26">
        <v>0</v>
      </c>
      <c r="DI423" s="27">
        <v>0</v>
      </c>
      <c r="DJ423" s="36">
        <v>0</v>
      </c>
      <c r="DK423" s="26">
        <v>0</v>
      </c>
      <c r="DL423" s="26">
        <v>0</v>
      </c>
      <c r="DM423" s="27">
        <v>0</v>
      </c>
      <c r="DN423" s="36">
        <v>0</v>
      </c>
      <c r="DO423" s="26">
        <v>0</v>
      </c>
      <c r="DP423" s="26">
        <v>0</v>
      </c>
      <c r="DQ423" s="27">
        <v>0</v>
      </c>
      <c r="DR423" s="36">
        <v>0</v>
      </c>
      <c r="DS423" s="26">
        <v>0</v>
      </c>
      <c r="DT423" s="26">
        <v>0</v>
      </c>
      <c r="DU423" s="27">
        <v>0</v>
      </c>
      <c r="DV423" s="36">
        <v>0</v>
      </c>
      <c r="DW423" s="26">
        <v>0</v>
      </c>
      <c r="DX423" s="26">
        <v>0</v>
      </c>
      <c r="DY423" s="27">
        <v>0</v>
      </c>
      <c r="DZ423" s="36">
        <v>0</v>
      </c>
      <c r="EA423" s="26">
        <v>0</v>
      </c>
      <c r="EB423" s="26">
        <v>0</v>
      </c>
      <c r="EC423" s="27">
        <v>0</v>
      </c>
      <c r="ED423" s="36">
        <v>0</v>
      </c>
      <c r="EE423" s="26">
        <v>0</v>
      </c>
      <c r="EF423" s="26">
        <v>0</v>
      </c>
      <c r="EG423" s="27">
        <v>0</v>
      </c>
      <c r="EH423" s="36">
        <v>8</v>
      </c>
      <c r="EI423" s="26">
        <v>1889.0653333333332</v>
      </c>
      <c r="EJ423" s="26">
        <v>1889.0653333333332</v>
      </c>
      <c r="EK423" s="27">
        <v>12278.92</v>
      </c>
      <c r="EL423" s="36" cm="1">
        <f t="array" ref="EL423">+_xlfn.IFS(YEAR($A423)&gt;YEAR(EL$6),0,YEAR(EL$6)=YEAR($A423),13-MONTH($A423),AND(EK423&lt;$L423,YEAR(EL$6)=YEAR($B423)),IF(MONTH($B423)&lt;EK423/$M423,MONTH($B423),EK423/$M423),EK423&lt;$L423,EK423/$M423,YEAR(EL$6)=YEAR($B423),MONTH($B423),AND(YEAR(EL$6)&gt;YEAR($B423),NOT(ISBLANK($B423))),0,YEAR(EL$6)&gt;YEAR($A423),12,EL$6&lt;$A423,0,YEAR(EH$6)=YEAR($B423),0)</f>
        <v>12</v>
      </c>
      <c r="EM423" s="26">
        <f t="shared" si="50"/>
        <v>2833.598</v>
      </c>
      <c r="EN423" s="26">
        <f t="shared" si="51"/>
        <v>4722.663333333333</v>
      </c>
      <c r="EO423" s="27">
        <f t="shared" si="52"/>
        <v>9445.33</v>
      </c>
      <c r="EP423" s="28">
        <f t="shared" si="53"/>
        <v>40.00001411632843</v>
      </c>
      <c r="EQ423" s="34">
        <f t="shared" si="54"/>
        <v>708.39949999999999</v>
      </c>
      <c r="ES423" s="21">
        <f>IFERROR(IF(VLOOKUP(D423,'DIV CHANGE'!A:D,3,FALSE)="", E423, VLOOKUP(D423,'DIV CHANGE'!A:D,3,FALSE)), E423)</f>
        <v>2</v>
      </c>
      <c r="ET423" s="21" t="str">
        <f t="shared" si="55"/>
        <v>SAME</v>
      </c>
      <c r="EU423" s="29">
        <v>45426</v>
      </c>
    </row>
    <row r="424" spans="1:151" ht="12.75">
      <c r="A424" s="29">
        <v>45426</v>
      </c>
      <c r="C424" s="77"/>
      <c r="D424" s="21" t="s">
        <v>846</v>
      </c>
      <c r="E424" s="21">
        <v>4</v>
      </c>
      <c r="F424" s="21" t="s">
        <v>100</v>
      </c>
      <c r="G424" s="21" t="s">
        <v>843</v>
      </c>
      <c r="H424" s="55">
        <v>14167.99</v>
      </c>
      <c r="I424" s="22">
        <v>5</v>
      </c>
      <c r="J424" s="56">
        <v>0</v>
      </c>
      <c r="K424" s="56">
        <v>0</v>
      </c>
      <c r="L424" s="25">
        <f t="shared" si="48"/>
        <v>2833.598</v>
      </c>
      <c r="M424" s="37">
        <f t="shared" si="49"/>
        <v>236.13316666666665</v>
      </c>
      <c r="N424" s="36">
        <v>0</v>
      </c>
      <c r="O424" s="26">
        <v>0</v>
      </c>
      <c r="P424" s="26">
        <v>0</v>
      </c>
      <c r="Q424" s="27">
        <v>0</v>
      </c>
      <c r="R424" s="36">
        <v>0</v>
      </c>
      <c r="S424" s="26">
        <v>0</v>
      </c>
      <c r="T424" s="26">
        <v>0</v>
      </c>
      <c r="U424" s="27">
        <v>0</v>
      </c>
      <c r="V424" s="36">
        <v>0</v>
      </c>
      <c r="W424" s="26">
        <v>0</v>
      </c>
      <c r="X424" s="26">
        <v>0</v>
      </c>
      <c r="Y424" s="27">
        <v>0</v>
      </c>
      <c r="Z424" s="36">
        <v>0</v>
      </c>
      <c r="AA424" s="26">
        <v>0</v>
      </c>
      <c r="AB424" s="26">
        <v>0</v>
      </c>
      <c r="AC424" s="27">
        <v>0</v>
      </c>
      <c r="AD424" s="36">
        <v>0</v>
      </c>
      <c r="AE424" s="26">
        <v>0</v>
      </c>
      <c r="AF424" s="26">
        <v>0</v>
      </c>
      <c r="AG424" s="27">
        <v>0</v>
      </c>
      <c r="AH424" s="36">
        <v>0</v>
      </c>
      <c r="AI424" s="26">
        <v>0</v>
      </c>
      <c r="AJ424" s="26">
        <v>0</v>
      </c>
      <c r="AK424" s="27">
        <v>0</v>
      </c>
      <c r="AL424" s="36">
        <v>0</v>
      </c>
      <c r="AM424" s="26">
        <v>0</v>
      </c>
      <c r="AN424" s="26">
        <v>0</v>
      </c>
      <c r="AO424" s="27">
        <v>0</v>
      </c>
      <c r="AP424" s="36">
        <v>0</v>
      </c>
      <c r="AQ424" s="26">
        <v>0</v>
      </c>
      <c r="AR424" s="26">
        <v>0</v>
      </c>
      <c r="AS424" s="27">
        <v>0</v>
      </c>
      <c r="AT424" s="36">
        <v>0</v>
      </c>
      <c r="AU424" s="26">
        <v>0</v>
      </c>
      <c r="AV424" s="26">
        <v>0</v>
      </c>
      <c r="AW424" s="27">
        <v>0</v>
      </c>
      <c r="AX424" s="36">
        <v>0</v>
      </c>
      <c r="AY424" s="26">
        <v>0</v>
      </c>
      <c r="AZ424" s="26">
        <v>0</v>
      </c>
      <c r="BA424" s="27">
        <v>0</v>
      </c>
      <c r="BB424" s="36">
        <v>0</v>
      </c>
      <c r="BC424" s="26">
        <v>0</v>
      </c>
      <c r="BD424" s="26">
        <v>0</v>
      </c>
      <c r="BE424" s="27">
        <v>0</v>
      </c>
      <c r="BF424" s="36">
        <v>0</v>
      </c>
      <c r="BG424" s="26">
        <v>0</v>
      </c>
      <c r="BH424" s="26">
        <v>0</v>
      </c>
      <c r="BI424" s="27">
        <v>0</v>
      </c>
      <c r="BJ424" s="36">
        <v>0</v>
      </c>
      <c r="BK424" s="26">
        <v>0</v>
      </c>
      <c r="BL424" s="26">
        <v>0</v>
      </c>
      <c r="BM424" s="27">
        <v>0</v>
      </c>
      <c r="BN424" s="36">
        <v>0</v>
      </c>
      <c r="BO424" s="26">
        <v>0</v>
      </c>
      <c r="BP424" s="26">
        <v>0</v>
      </c>
      <c r="BQ424" s="27">
        <v>0</v>
      </c>
      <c r="BR424" s="36">
        <v>0</v>
      </c>
      <c r="BS424" s="26">
        <v>0</v>
      </c>
      <c r="BT424" s="26">
        <v>0</v>
      </c>
      <c r="BU424" s="27">
        <v>0</v>
      </c>
      <c r="BV424" s="36">
        <v>0</v>
      </c>
      <c r="BW424" s="26">
        <v>0</v>
      </c>
      <c r="BX424" s="26">
        <v>0</v>
      </c>
      <c r="BY424" s="27">
        <v>0</v>
      </c>
      <c r="BZ424" s="36">
        <v>0</v>
      </c>
      <c r="CA424" s="26">
        <v>0</v>
      </c>
      <c r="CB424" s="26">
        <v>0</v>
      </c>
      <c r="CC424" s="27">
        <v>0</v>
      </c>
      <c r="CD424" s="36">
        <v>0</v>
      </c>
      <c r="CE424" s="26">
        <v>0</v>
      </c>
      <c r="CF424" s="26">
        <v>0</v>
      </c>
      <c r="CG424" s="27">
        <v>0</v>
      </c>
      <c r="CH424" s="36">
        <v>0</v>
      </c>
      <c r="CI424" s="26">
        <v>0</v>
      </c>
      <c r="CJ424" s="26">
        <v>0</v>
      </c>
      <c r="CK424" s="27">
        <v>0</v>
      </c>
      <c r="CL424" s="36">
        <v>0</v>
      </c>
      <c r="CM424" s="26">
        <v>0</v>
      </c>
      <c r="CN424" s="26">
        <v>0</v>
      </c>
      <c r="CO424" s="27">
        <v>0</v>
      </c>
      <c r="CP424" s="36">
        <v>0</v>
      </c>
      <c r="CQ424" s="26">
        <v>0</v>
      </c>
      <c r="CR424" s="26">
        <v>0</v>
      </c>
      <c r="CS424" s="27">
        <v>0</v>
      </c>
      <c r="CT424" s="36">
        <v>0</v>
      </c>
      <c r="CU424" s="26">
        <v>0</v>
      </c>
      <c r="CV424" s="26">
        <v>0</v>
      </c>
      <c r="CW424" s="27">
        <v>0</v>
      </c>
      <c r="CX424" s="36">
        <v>0</v>
      </c>
      <c r="CY424" s="26">
        <v>0</v>
      </c>
      <c r="CZ424" s="26">
        <v>0</v>
      </c>
      <c r="DA424" s="27">
        <v>0</v>
      </c>
      <c r="DB424" s="36">
        <v>0</v>
      </c>
      <c r="DC424" s="26">
        <v>0</v>
      </c>
      <c r="DD424" s="26">
        <v>0</v>
      </c>
      <c r="DE424" s="27">
        <v>0</v>
      </c>
      <c r="DF424" s="36">
        <v>0</v>
      </c>
      <c r="DG424" s="26">
        <v>0</v>
      </c>
      <c r="DH424" s="26">
        <v>0</v>
      </c>
      <c r="DI424" s="27">
        <v>0</v>
      </c>
      <c r="DJ424" s="36">
        <v>0</v>
      </c>
      <c r="DK424" s="26">
        <v>0</v>
      </c>
      <c r="DL424" s="26">
        <v>0</v>
      </c>
      <c r="DM424" s="27">
        <v>0</v>
      </c>
      <c r="DN424" s="36">
        <v>0</v>
      </c>
      <c r="DO424" s="26">
        <v>0</v>
      </c>
      <c r="DP424" s="26">
        <v>0</v>
      </c>
      <c r="DQ424" s="27">
        <v>0</v>
      </c>
      <c r="DR424" s="36">
        <v>0</v>
      </c>
      <c r="DS424" s="26">
        <v>0</v>
      </c>
      <c r="DT424" s="26">
        <v>0</v>
      </c>
      <c r="DU424" s="27">
        <v>0</v>
      </c>
      <c r="DV424" s="36">
        <v>0</v>
      </c>
      <c r="DW424" s="26">
        <v>0</v>
      </c>
      <c r="DX424" s="26">
        <v>0</v>
      </c>
      <c r="DY424" s="27">
        <v>0</v>
      </c>
      <c r="DZ424" s="36">
        <v>0</v>
      </c>
      <c r="EA424" s="26">
        <v>0</v>
      </c>
      <c r="EB424" s="26">
        <v>0</v>
      </c>
      <c r="EC424" s="27">
        <v>0</v>
      </c>
      <c r="ED424" s="36">
        <v>0</v>
      </c>
      <c r="EE424" s="26">
        <v>0</v>
      </c>
      <c r="EF424" s="26">
        <v>0</v>
      </c>
      <c r="EG424" s="27">
        <v>0</v>
      </c>
      <c r="EH424" s="36">
        <v>8</v>
      </c>
      <c r="EI424" s="26">
        <v>1889.0653333333332</v>
      </c>
      <c r="EJ424" s="26">
        <v>1889.0653333333332</v>
      </c>
      <c r="EK424" s="27">
        <v>12278.92</v>
      </c>
      <c r="EL424" s="36" cm="1">
        <f t="array" ref="EL424">+_xlfn.IFS(YEAR($A424)&gt;YEAR(EL$6),0,YEAR(EL$6)=YEAR($A424),13-MONTH($A424),AND(EK424&lt;$L424,YEAR(EL$6)=YEAR($B424)),IF(MONTH($B424)&lt;EK424/$M424,MONTH($B424),EK424/$M424),EK424&lt;$L424,EK424/$M424,YEAR(EL$6)=YEAR($B424),MONTH($B424),AND(YEAR(EL$6)&gt;YEAR($B424),NOT(ISBLANK($B424))),0,YEAR(EL$6)&gt;YEAR($A424),12,EL$6&lt;$A424,0,YEAR(EH$6)=YEAR($B424),0)</f>
        <v>12</v>
      </c>
      <c r="EM424" s="26">
        <f t="shared" si="50"/>
        <v>2833.598</v>
      </c>
      <c r="EN424" s="26">
        <f t="shared" si="51"/>
        <v>4722.663333333333</v>
      </c>
      <c r="EO424" s="27">
        <f t="shared" si="52"/>
        <v>9445.33</v>
      </c>
      <c r="EP424" s="28">
        <f t="shared" si="53"/>
        <v>40.00001411632843</v>
      </c>
      <c r="EQ424" s="34">
        <f t="shared" si="54"/>
        <v>708.39949999999999</v>
      </c>
      <c r="ES424" s="21">
        <f>IFERROR(IF(VLOOKUP(D424,'DIV CHANGE'!A:D,3,FALSE)="", E424, VLOOKUP(D424,'DIV CHANGE'!A:D,3,FALSE)), E424)</f>
        <v>4</v>
      </c>
      <c r="ET424" s="21" t="str">
        <f t="shared" si="55"/>
        <v>SAME</v>
      </c>
      <c r="EU424" s="29">
        <v>45426</v>
      </c>
    </row>
    <row r="425" spans="1:151" ht="12.75">
      <c r="A425" s="29">
        <v>45590</v>
      </c>
      <c r="B425" s="24"/>
      <c r="C425" s="77"/>
      <c r="D425" s="21" t="s">
        <v>847</v>
      </c>
      <c r="E425" s="21">
        <v>2</v>
      </c>
      <c r="F425" s="21" t="s">
        <v>103</v>
      </c>
      <c r="G425" s="21" t="s">
        <v>848</v>
      </c>
      <c r="H425" s="55">
        <v>6765.63</v>
      </c>
      <c r="I425" s="22">
        <v>5</v>
      </c>
      <c r="J425" s="56">
        <v>0</v>
      </c>
      <c r="K425" s="56">
        <v>0</v>
      </c>
      <c r="L425" s="25">
        <f t="shared" si="48"/>
        <v>1353.126</v>
      </c>
      <c r="M425" s="37">
        <f t="shared" si="49"/>
        <v>112.76049999999999</v>
      </c>
      <c r="N425" s="36"/>
      <c r="O425" s="26"/>
      <c r="P425" s="26"/>
      <c r="Q425" s="27"/>
      <c r="R425" s="36"/>
      <c r="S425" s="26"/>
      <c r="T425" s="26"/>
      <c r="U425" s="27"/>
      <c r="V425" s="36"/>
      <c r="W425" s="26"/>
      <c r="X425" s="26"/>
      <c r="Y425" s="27"/>
      <c r="Z425" s="36"/>
      <c r="AA425" s="26"/>
      <c r="AB425" s="26"/>
      <c r="AC425" s="27"/>
      <c r="AD425" s="36"/>
      <c r="AE425" s="26"/>
      <c r="AF425" s="26"/>
      <c r="AG425" s="27"/>
      <c r="AH425" s="36"/>
      <c r="AI425" s="26"/>
      <c r="AJ425" s="26"/>
      <c r="AK425" s="27"/>
      <c r="AL425" s="36"/>
      <c r="AM425" s="26"/>
      <c r="AN425" s="26"/>
      <c r="AO425" s="27"/>
      <c r="AP425" s="36"/>
      <c r="AQ425" s="26"/>
      <c r="AR425" s="26"/>
      <c r="AS425" s="27"/>
      <c r="AT425" s="36"/>
      <c r="AU425" s="26"/>
      <c r="AV425" s="26"/>
      <c r="AW425" s="27"/>
      <c r="AX425" s="36"/>
      <c r="AY425" s="26"/>
      <c r="AZ425" s="26"/>
      <c r="BA425" s="27"/>
      <c r="BB425" s="36"/>
      <c r="BC425" s="26"/>
      <c r="BD425" s="26"/>
      <c r="BE425" s="27"/>
      <c r="BF425" s="36"/>
      <c r="BG425" s="26"/>
      <c r="BH425" s="26"/>
      <c r="BI425" s="27"/>
      <c r="BJ425" s="36"/>
      <c r="BK425" s="26"/>
      <c r="BL425" s="26"/>
      <c r="BM425" s="27"/>
      <c r="BN425" s="36"/>
      <c r="BO425" s="26"/>
      <c r="BP425" s="26"/>
      <c r="BQ425" s="27"/>
      <c r="BR425" s="36"/>
      <c r="BS425" s="26"/>
      <c r="BT425" s="26"/>
      <c r="BU425" s="27"/>
      <c r="BV425" s="36"/>
      <c r="BW425" s="26"/>
      <c r="BX425" s="26"/>
      <c r="BY425" s="27"/>
      <c r="BZ425" s="36"/>
      <c r="CA425" s="26"/>
      <c r="CB425" s="26"/>
      <c r="CC425" s="27"/>
      <c r="CD425" s="36"/>
      <c r="CE425" s="26"/>
      <c r="CF425" s="26"/>
      <c r="CG425" s="27"/>
      <c r="CH425" s="36"/>
      <c r="CI425" s="26"/>
      <c r="CJ425" s="26"/>
      <c r="CK425" s="27"/>
      <c r="CL425" s="36"/>
      <c r="CM425" s="26"/>
      <c r="CN425" s="26"/>
      <c r="CO425" s="27"/>
      <c r="CP425" s="36"/>
      <c r="CQ425" s="26"/>
      <c r="CR425" s="26"/>
      <c r="CS425" s="27"/>
      <c r="CT425" s="36"/>
      <c r="CU425" s="26"/>
      <c r="CV425" s="26"/>
      <c r="CW425" s="27"/>
      <c r="CX425" s="36"/>
      <c r="CY425" s="26"/>
      <c r="CZ425" s="26"/>
      <c r="DA425" s="27"/>
      <c r="DB425" s="36"/>
      <c r="DC425" s="26"/>
      <c r="DD425" s="26"/>
      <c r="DE425" s="27"/>
      <c r="DF425" s="36"/>
      <c r="DG425" s="26"/>
      <c r="DH425" s="26"/>
      <c r="DI425" s="27"/>
      <c r="DJ425" s="36"/>
      <c r="DK425" s="26"/>
      <c r="DL425" s="26"/>
      <c r="DM425" s="27"/>
      <c r="DN425" s="36"/>
      <c r="DO425" s="26"/>
      <c r="DP425" s="26"/>
      <c r="DQ425" s="27"/>
      <c r="DR425" s="36"/>
      <c r="DS425" s="26"/>
      <c r="DT425" s="26"/>
      <c r="DU425" s="27"/>
      <c r="DV425" s="36"/>
      <c r="DW425" s="26"/>
      <c r="DX425" s="26"/>
      <c r="DY425" s="27"/>
      <c r="DZ425" s="36"/>
      <c r="EA425" s="26"/>
      <c r="EB425" s="26"/>
      <c r="EC425" s="27"/>
      <c r="ED425" s="36">
        <v>0</v>
      </c>
      <c r="EE425" s="26">
        <v>0</v>
      </c>
      <c r="EF425" s="26">
        <v>0</v>
      </c>
      <c r="EG425" s="27">
        <v>0</v>
      </c>
      <c r="EH425" s="36">
        <v>2</v>
      </c>
      <c r="EI425" s="26">
        <v>225.52099999999999</v>
      </c>
      <c r="EJ425" s="26">
        <v>225.52099999999999</v>
      </c>
      <c r="EK425" s="27">
        <v>6540.11</v>
      </c>
      <c r="EL425" s="36" cm="1">
        <f t="array" ref="EL425">+_xlfn.IFS(YEAR($A425)&gt;YEAR(EL$6),0,YEAR(EL$6)=YEAR($A425),13-MONTH($A425),AND(EK425&lt;$L425,YEAR(EL$6)=YEAR($B425)),IF(MONTH($B425)&lt;EK425/$M425,MONTH($B425),EK425/$M425),EK425&lt;$L425,EK425/$M425,YEAR(EL$6)=YEAR($B425),MONTH($B425),AND(YEAR(EL$6)&gt;YEAR($B425),NOT(ISBLANK($B425))),0,YEAR(EL$6)&gt;YEAR($A425),12,EL$6&lt;$A425,0,YEAR(EH$6)=YEAR($B425),0)</f>
        <v>12</v>
      </c>
      <c r="EM425" s="26">
        <f t="shared" si="50"/>
        <v>1353.126</v>
      </c>
      <c r="EN425" s="26">
        <f t="shared" si="51"/>
        <v>1578.6469999999999</v>
      </c>
      <c r="EO425" s="27">
        <f t="shared" si="52"/>
        <v>5186.9799999999996</v>
      </c>
      <c r="EP425" s="28">
        <f t="shared" si="53"/>
        <v>45.999973394938827</v>
      </c>
      <c r="EQ425" s="34">
        <f t="shared" si="54"/>
        <v>338.28149999999999</v>
      </c>
      <c r="ES425" s="21">
        <f>IFERROR(IF(VLOOKUP(D425,'DIV CHANGE'!A:D,3,FALSE)="", E425, VLOOKUP(D425,'DIV CHANGE'!A:D,3,FALSE)), E425)</f>
        <v>2</v>
      </c>
      <c r="ET425" s="21" t="str">
        <f t="shared" si="55"/>
        <v>SAME</v>
      </c>
      <c r="EU425" s="29">
        <v>45559</v>
      </c>
    </row>
    <row r="426" spans="1:151" ht="12.75">
      <c r="A426" s="29">
        <v>41353</v>
      </c>
      <c r="B426" s="24"/>
      <c r="C426" s="35">
        <v>116</v>
      </c>
      <c r="D426" s="21" t="s">
        <v>849</v>
      </c>
      <c r="E426" s="21">
        <v>1</v>
      </c>
      <c r="F426" s="21" t="s">
        <v>100</v>
      </c>
      <c r="G426" s="21" t="s">
        <v>850</v>
      </c>
      <c r="H426" s="55">
        <v>30281</v>
      </c>
      <c r="I426" s="22">
        <v>10</v>
      </c>
      <c r="J426" s="25">
        <v>7500</v>
      </c>
      <c r="K426" s="25">
        <v>0</v>
      </c>
      <c r="L426" s="25">
        <f t="shared" si="48"/>
        <v>2278.1</v>
      </c>
      <c r="M426" s="37">
        <f t="shared" si="49"/>
        <v>189.84166666666667</v>
      </c>
      <c r="N426" s="36">
        <v>0</v>
      </c>
      <c r="O426" s="26">
        <v>0</v>
      </c>
      <c r="P426" s="26">
        <v>0</v>
      </c>
      <c r="Q426" s="27">
        <v>0</v>
      </c>
      <c r="R426" s="36">
        <v>0</v>
      </c>
      <c r="S426" s="26">
        <v>0</v>
      </c>
      <c r="T426" s="26">
        <v>0</v>
      </c>
      <c r="U426" s="27">
        <v>0</v>
      </c>
      <c r="V426" s="36">
        <v>0</v>
      </c>
      <c r="W426" s="26">
        <v>0</v>
      </c>
      <c r="X426" s="26">
        <v>0</v>
      </c>
      <c r="Y426" s="27">
        <v>0</v>
      </c>
      <c r="Z426" s="36">
        <v>0</v>
      </c>
      <c r="AA426" s="26">
        <v>0</v>
      </c>
      <c r="AB426" s="26">
        <v>0</v>
      </c>
      <c r="AC426" s="27">
        <v>0</v>
      </c>
      <c r="AD426" s="36">
        <v>0</v>
      </c>
      <c r="AE426" s="26">
        <v>0</v>
      </c>
      <c r="AF426" s="26">
        <v>0</v>
      </c>
      <c r="AG426" s="27">
        <v>0</v>
      </c>
      <c r="AH426" s="36">
        <v>0</v>
      </c>
      <c r="AI426" s="26">
        <v>0</v>
      </c>
      <c r="AJ426" s="26">
        <v>0</v>
      </c>
      <c r="AK426" s="27">
        <v>0</v>
      </c>
      <c r="AL426" s="36">
        <v>0</v>
      </c>
      <c r="AM426" s="26">
        <v>0</v>
      </c>
      <c r="AN426" s="26">
        <v>0</v>
      </c>
      <c r="AO426" s="27">
        <v>0</v>
      </c>
      <c r="AP426" s="36">
        <v>0</v>
      </c>
      <c r="AQ426" s="26">
        <v>0</v>
      </c>
      <c r="AR426" s="26">
        <v>0</v>
      </c>
      <c r="AS426" s="27">
        <v>0</v>
      </c>
      <c r="AT426" s="36">
        <v>0</v>
      </c>
      <c r="AU426" s="26">
        <v>0</v>
      </c>
      <c r="AV426" s="26">
        <v>0</v>
      </c>
      <c r="AW426" s="27">
        <v>0</v>
      </c>
      <c r="AX426" s="36">
        <v>0</v>
      </c>
      <c r="AY426" s="26">
        <v>0</v>
      </c>
      <c r="AZ426" s="26">
        <v>0</v>
      </c>
      <c r="BA426" s="27">
        <v>0</v>
      </c>
      <c r="BB426" s="36">
        <v>0</v>
      </c>
      <c r="BC426" s="26">
        <v>0</v>
      </c>
      <c r="BD426" s="26">
        <v>0</v>
      </c>
      <c r="BE426" s="27">
        <v>0</v>
      </c>
      <c r="BF426" s="36">
        <v>0</v>
      </c>
      <c r="BG426" s="26">
        <v>0</v>
      </c>
      <c r="BH426" s="26">
        <v>0</v>
      </c>
      <c r="BI426" s="27">
        <v>0</v>
      </c>
      <c r="BJ426" s="36">
        <v>0</v>
      </c>
      <c r="BK426" s="26">
        <v>0</v>
      </c>
      <c r="BL426" s="26">
        <v>0</v>
      </c>
      <c r="BM426" s="27">
        <v>0</v>
      </c>
      <c r="BN426" s="36">
        <v>0</v>
      </c>
      <c r="BO426" s="26">
        <v>0</v>
      </c>
      <c r="BP426" s="26">
        <v>0</v>
      </c>
      <c r="BQ426" s="27">
        <v>0</v>
      </c>
      <c r="BR426" s="36">
        <v>0</v>
      </c>
      <c r="BS426" s="26">
        <v>0</v>
      </c>
      <c r="BT426" s="26">
        <v>0</v>
      </c>
      <c r="BU426" s="27">
        <v>0</v>
      </c>
      <c r="BV426" s="36">
        <v>0</v>
      </c>
      <c r="BW426" s="26">
        <v>0</v>
      </c>
      <c r="BX426" s="26">
        <v>0</v>
      </c>
      <c r="BY426" s="27">
        <v>0</v>
      </c>
      <c r="BZ426" s="36">
        <v>0</v>
      </c>
      <c r="CA426" s="26">
        <v>0</v>
      </c>
      <c r="CB426" s="26">
        <v>0</v>
      </c>
      <c r="CC426" s="27">
        <v>0</v>
      </c>
      <c r="CD426" s="36">
        <v>0</v>
      </c>
      <c r="CE426" s="26">
        <v>0</v>
      </c>
      <c r="CF426" s="26">
        <v>0</v>
      </c>
      <c r="CG426" s="27">
        <v>0</v>
      </c>
      <c r="CH426" s="36">
        <v>0</v>
      </c>
      <c r="CI426" s="26">
        <v>0</v>
      </c>
      <c r="CJ426" s="26">
        <v>0</v>
      </c>
      <c r="CK426" s="27">
        <v>0</v>
      </c>
      <c r="CL426" s="36">
        <v>0</v>
      </c>
      <c r="CM426" s="26">
        <v>0</v>
      </c>
      <c r="CN426" s="26">
        <v>0</v>
      </c>
      <c r="CO426" s="27">
        <v>0</v>
      </c>
      <c r="CP426" s="36">
        <v>10</v>
      </c>
      <c r="CQ426" s="26">
        <v>1898.4166666666667</v>
      </c>
      <c r="CR426" s="26">
        <v>1898.4166666666667</v>
      </c>
      <c r="CS426" s="27">
        <v>20882.583333333332</v>
      </c>
      <c r="CT426" s="36">
        <v>12</v>
      </c>
      <c r="CU426" s="26">
        <v>2278.1</v>
      </c>
      <c r="CV426" s="26">
        <v>4176.5166666666664</v>
      </c>
      <c r="CW426" s="27">
        <v>18604.483333333334</v>
      </c>
      <c r="CX426" s="36">
        <v>12</v>
      </c>
      <c r="CY426" s="26">
        <v>2278.1</v>
      </c>
      <c r="CZ426" s="26">
        <v>6454.6166666666668</v>
      </c>
      <c r="DA426" s="27">
        <v>16326.383333333333</v>
      </c>
      <c r="DB426" s="36">
        <v>12</v>
      </c>
      <c r="DC426" s="26">
        <v>2278.1</v>
      </c>
      <c r="DD426" s="26">
        <v>8732.7166666666672</v>
      </c>
      <c r="DE426" s="27">
        <v>14048.283333333333</v>
      </c>
      <c r="DF426" s="36">
        <v>12</v>
      </c>
      <c r="DG426" s="26">
        <v>2278.1</v>
      </c>
      <c r="DH426" s="26">
        <v>11010.816666666668</v>
      </c>
      <c r="DI426" s="27">
        <v>11770.183333333332</v>
      </c>
      <c r="DJ426" s="36">
        <v>12</v>
      </c>
      <c r="DK426" s="26">
        <v>2278.1</v>
      </c>
      <c r="DL426" s="26">
        <v>13288.916666666668</v>
      </c>
      <c r="DM426" s="27">
        <v>9492.0833333333321</v>
      </c>
      <c r="DN426" s="36">
        <v>12</v>
      </c>
      <c r="DO426" s="26">
        <v>2278.1</v>
      </c>
      <c r="DP426" s="26">
        <v>15567.016666666668</v>
      </c>
      <c r="DQ426" s="27">
        <v>7213.9833333333318</v>
      </c>
      <c r="DR426" s="36">
        <v>12</v>
      </c>
      <c r="DS426" s="26">
        <v>2278.1</v>
      </c>
      <c r="DT426" s="26">
        <v>17845.116666666669</v>
      </c>
      <c r="DU426" s="27">
        <v>4935.8833333333314</v>
      </c>
      <c r="DV426" s="36">
        <v>12</v>
      </c>
      <c r="DW426" s="26">
        <v>2278.1</v>
      </c>
      <c r="DX426" s="26">
        <v>20123.216666666667</v>
      </c>
      <c r="DY426" s="27">
        <v>2657.7833333333328</v>
      </c>
      <c r="DZ426" s="36">
        <v>12</v>
      </c>
      <c r="EA426" s="26">
        <v>2278.1</v>
      </c>
      <c r="EB426" s="26">
        <v>22401.316666666666</v>
      </c>
      <c r="EC426" s="27">
        <v>379.6833333333343</v>
      </c>
      <c r="ED426" s="36">
        <v>2.0000000000000049</v>
      </c>
      <c r="EE426" s="26">
        <v>569.53</v>
      </c>
      <c r="EF426" s="26">
        <v>22781</v>
      </c>
      <c r="EG426" s="27">
        <v>0</v>
      </c>
      <c r="EH426" s="36">
        <v>0</v>
      </c>
      <c r="EI426" s="26">
        <v>0</v>
      </c>
      <c r="EJ426" s="26">
        <v>22781</v>
      </c>
      <c r="EK426" s="27">
        <v>0</v>
      </c>
      <c r="EL426" s="36" cm="1">
        <f t="array" ref="EL426">+_xlfn.IFS(YEAR($A426)&gt;YEAR(EL$6),0,YEAR(EL$6)=YEAR($A426),13-MONTH($A426),AND(EK426&lt;$L426,YEAR(EL$6)=YEAR($B426)),IF(MONTH($B426)&lt;EK426/$M426,MONTH($B426),EK426/$M426),EK426&lt;$L426,EK426/$M426,YEAR(EL$6)=YEAR($B426),MONTH($B426),AND(YEAR(EL$6)&gt;YEAR($B426),NOT(ISBLANK($B426))),0,YEAR(EL$6)&gt;YEAR($A426),12,EL$6&lt;$A426,0,YEAR(EH$6)=YEAR($B426),0)</f>
        <v>0</v>
      </c>
      <c r="EM426" s="26">
        <f t="shared" si="50"/>
        <v>0</v>
      </c>
      <c r="EN426" s="26">
        <f t="shared" si="51"/>
        <v>22781</v>
      </c>
      <c r="EO426" s="27">
        <f t="shared" si="52"/>
        <v>0</v>
      </c>
      <c r="EP426" s="28">
        <f t="shared" si="53"/>
        <v>0</v>
      </c>
      <c r="EQ426" s="34">
        <f t="shared" si="54"/>
        <v>0</v>
      </c>
      <c r="ES426" s="21">
        <f>IFERROR(IF(VLOOKUP(D426,'DIV CHANGE'!A:D,3,FALSE)="", E426, VLOOKUP(D426,'DIV CHANGE'!A:D,3,FALSE)), E426)</f>
        <v>1</v>
      </c>
      <c r="ET426" s="21" t="str">
        <f t="shared" si="55"/>
        <v>SAME</v>
      </c>
      <c r="EU426" s="24">
        <v>41353</v>
      </c>
    </row>
    <row r="427" spans="1:151" ht="12.75">
      <c r="A427" s="29">
        <v>45427</v>
      </c>
      <c r="B427" s="24"/>
      <c r="C427" s="77"/>
      <c r="D427" s="21" t="s">
        <v>851</v>
      </c>
      <c r="E427" s="21">
        <v>1</v>
      </c>
      <c r="F427" s="21" t="s">
        <v>100</v>
      </c>
      <c r="G427" s="21" t="s">
        <v>852</v>
      </c>
      <c r="H427" s="55">
        <v>47823</v>
      </c>
      <c r="I427" s="22">
        <v>10</v>
      </c>
      <c r="J427" s="56">
        <v>5000</v>
      </c>
      <c r="K427" s="56">
        <v>0</v>
      </c>
      <c r="L427" s="25">
        <f t="shared" si="48"/>
        <v>4282.3</v>
      </c>
      <c r="M427" s="37">
        <f t="shared" si="49"/>
        <v>356.85833333333335</v>
      </c>
      <c r="N427" s="36">
        <v>0</v>
      </c>
      <c r="O427" s="26">
        <v>0</v>
      </c>
      <c r="P427" s="26">
        <v>0</v>
      </c>
      <c r="Q427" s="27">
        <v>0</v>
      </c>
      <c r="R427" s="36">
        <v>0</v>
      </c>
      <c r="S427" s="26">
        <v>0</v>
      </c>
      <c r="T427" s="26">
        <v>0</v>
      </c>
      <c r="U427" s="27">
        <v>0</v>
      </c>
      <c r="V427" s="36">
        <v>0</v>
      </c>
      <c r="W427" s="26">
        <v>0</v>
      </c>
      <c r="X427" s="26">
        <v>0</v>
      </c>
      <c r="Y427" s="27">
        <v>0</v>
      </c>
      <c r="Z427" s="36">
        <v>0</v>
      </c>
      <c r="AA427" s="26">
        <v>0</v>
      </c>
      <c r="AB427" s="26">
        <v>0</v>
      </c>
      <c r="AC427" s="27">
        <v>0</v>
      </c>
      <c r="AD427" s="36">
        <v>0</v>
      </c>
      <c r="AE427" s="26">
        <v>0</v>
      </c>
      <c r="AF427" s="26">
        <v>0</v>
      </c>
      <c r="AG427" s="27">
        <v>0</v>
      </c>
      <c r="AH427" s="36">
        <v>0</v>
      </c>
      <c r="AI427" s="26">
        <v>0</v>
      </c>
      <c r="AJ427" s="26">
        <v>0</v>
      </c>
      <c r="AK427" s="27">
        <v>0</v>
      </c>
      <c r="AL427" s="36">
        <v>0</v>
      </c>
      <c r="AM427" s="26">
        <v>0</v>
      </c>
      <c r="AN427" s="26">
        <v>0</v>
      </c>
      <c r="AO427" s="27">
        <v>0</v>
      </c>
      <c r="AP427" s="36">
        <v>0</v>
      </c>
      <c r="AQ427" s="26">
        <v>0</v>
      </c>
      <c r="AR427" s="26">
        <v>0</v>
      </c>
      <c r="AS427" s="27">
        <v>0</v>
      </c>
      <c r="AT427" s="36">
        <v>0</v>
      </c>
      <c r="AU427" s="26">
        <v>0</v>
      </c>
      <c r="AV427" s="26">
        <v>0</v>
      </c>
      <c r="AW427" s="27">
        <v>0</v>
      </c>
      <c r="AX427" s="36">
        <v>0</v>
      </c>
      <c r="AY427" s="26">
        <v>0</v>
      </c>
      <c r="AZ427" s="26">
        <v>0</v>
      </c>
      <c r="BA427" s="27">
        <v>0</v>
      </c>
      <c r="BB427" s="36">
        <v>0</v>
      </c>
      <c r="BC427" s="26">
        <v>0</v>
      </c>
      <c r="BD427" s="26">
        <v>0</v>
      </c>
      <c r="BE427" s="27">
        <v>0</v>
      </c>
      <c r="BF427" s="36">
        <v>0</v>
      </c>
      <c r="BG427" s="26">
        <v>0</v>
      </c>
      <c r="BH427" s="26">
        <v>0</v>
      </c>
      <c r="BI427" s="27">
        <v>0</v>
      </c>
      <c r="BJ427" s="36">
        <v>0</v>
      </c>
      <c r="BK427" s="26">
        <v>0</v>
      </c>
      <c r="BL427" s="26">
        <v>0</v>
      </c>
      <c r="BM427" s="27">
        <v>0</v>
      </c>
      <c r="BN427" s="36">
        <v>0</v>
      </c>
      <c r="BO427" s="26">
        <v>0</v>
      </c>
      <c r="BP427" s="26">
        <v>0</v>
      </c>
      <c r="BQ427" s="27">
        <v>0</v>
      </c>
      <c r="BR427" s="36">
        <v>0</v>
      </c>
      <c r="BS427" s="26">
        <v>0</v>
      </c>
      <c r="BT427" s="26">
        <v>0</v>
      </c>
      <c r="BU427" s="27">
        <v>0</v>
      </c>
      <c r="BV427" s="36">
        <v>0</v>
      </c>
      <c r="BW427" s="26">
        <v>0</v>
      </c>
      <c r="BX427" s="26">
        <v>0</v>
      </c>
      <c r="BY427" s="27">
        <v>0</v>
      </c>
      <c r="BZ427" s="36">
        <v>0</v>
      </c>
      <c r="CA427" s="26">
        <v>0</v>
      </c>
      <c r="CB427" s="26">
        <v>0</v>
      </c>
      <c r="CC427" s="27">
        <v>0</v>
      </c>
      <c r="CD427" s="36">
        <v>0</v>
      </c>
      <c r="CE427" s="26">
        <v>0</v>
      </c>
      <c r="CF427" s="26">
        <v>0</v>
      </c>
      <c r="CG427" s="27">
        <v>0</v>
      </c>
      <c r="CH427" s="36">
        <v>0</v>
      </c>
      <c r="CI427" s="26">
        <v>0</v>
      </c>
      <c r="CJ427" s="26">
        <v>0</v>
      </c>
      <c r="CK427" s="27">
        <v>0</v>
      </c>
      <c r="CL427" s="36">
        <v>0</v>
      </c>
      <c r="CM427" s="26">
        <v>0</v>
      </c>
      <c r="CN427" s="26">
        <v>0</v>
      </c>
      <c r="CO427" s="27">
        <v>0</v>
      </c>
      <c r="CP427" s="36">
        <v>0</v>
      </c>
      <c r="CQ427" s="26">
        <v>0</v>
      </c>
      <c r="CR427" s="26">
        <v>0</v>
      </c>
      <c r="CS427" s="27">
        <v>0</v>
      </c>
      <c r="CT427" s="36">
        <v>0</v>
      </c>
      <c r="CU427" s="26">
        <v>0</v>
      </c>
      <c r="CV427" s="26">
        <v>0</v>
      </c>
      <c r="CW427" s="27">
        <v>0</v>
      </c>
      <c r="CX427" s="36">
        <v>0</v>
      </c>
      <c r="CY427" s="26">
        <v>0</v>
      </c>
      <c r="CZ427" s="26">
        <v>0</v>
      </c>
      <c r="DA427" s="27">
        <v>0</v>
      </c>
      <c r="DB427" s="36">
        <v>0</v>
      </c>
      <c r="DC427" s="26">
        <v>0</v>
      </c>
      <c r="DD427" s="26">
        <v>0</v>
      </c>
      <c r="DE427" s="27">
        <v>0</v>
      </c>
      <c r="DF427" s="36">
        <v>0</v>
      </c>
      <c r="DG427" s="26">
        <v>0</v>
      </c>
      <c r="DH427" s="26">
        <v>0</v>
      </c>
      <c r="DI427" s="27">
        <v>0</v>
      </c>
      <c r="DJ427" s="36">
        <v>0</v>
      </c>
      <c r="DK427" s="26">
        <v>0</v>
      </c>
      <c r="DL427" s="26">
        <v>0</v>
      </c>
      <c r="DM427" s="27">
        <v>0</v>
      </c>
      <c r="DN427" s="36">
        <v>0</v>
      </c>
      <c r="DO427" s="26">
        <v>0</v>
      </c>
      <c r="DP427" s="26">
        <v>0</v>
      </c>
      <c r="DQ427" s="27">
        <v>0</v>
      </c>
      <c r="DR427" s="36">
        <v>0</v>
      </c>
      <c r="DS427" s="26">
        <v>0</v>
      </c>
      <c r="DT427" s="26">
        <v>0</v>
      </c>
      <c r="DU427" s="27">
        <v>0</v>
      </c>
      <c r="DV427" s="36">
        <v>0</v>
      </c>
      <c r="DW427" s="26">
        <v>0</v>
      </c>
      <c r="DX427" s="26">
        <v>0</v>
      </c>
      <c r="DY427" s="27">
        <v>0</v>
      </c>
      <c r="DZ427" s="36">
        <v>0</v>
      </c>
      <c r="EA427" s="26">
        <v>0</v>
      </c>
      <c r="EB427" s="26">
        <v>0</v>
      </c>
      <c r="EC427" s="27">
        <v>0</v>
      </c>
      <c r="ED427" s="36">
        <v>0</v>
      </c>
      <c r="EE427" s="26">
        <v>0</v>
      </c>
      <c r="EF427" s="26">
        <v>0</v>
      </c>
      <c r="EG427" s="27">
        <v>0</v>
      </c>
      <c r="EH427" s="36">
        <v>8</v>
      </c>
      <c r="EI427" s="26">
        <v>2854.8666666666668</v>
      </c>
      <c r="EJ427" s="26">
        <v>2854.8666666666668</v>
      </c>
      <c r="EK427" s="27">
        <v>39968.129999999997</v>
      </c>
      <c r="EL427" s="36" cm="1">
        <f t="array" ref="EL427">+_xlfn.IFS(YEAR($A427)&gt;YEAR(EL$6),0,YEAR(EL$6)=YEAR($A427),13-MONTH($A427),AND(EK427&lt;$L427,YEAR(EL$6)=YEAR($B427)),IF(MONTH($B427)&lt;EK427/$M427,MONTH($B427),EK427/$M427),EK427&lt;$L427,EK427/$M427,YEAR(EL$6)=YEAR($B427),MONTH($B427),AND(YEAR(EL$6)&gt;YEAR($B427),NOT(ISBLANK($B427))),0,YEAR(EL$6)&gt;YEAR($A427),12,EL$6&lt;$A427,0,YEAR(EH$6)=YEAR($B427),0)</f>
        <v>12</v>
      </c>
      <c r="EM427" s="26">
        <f t="shared" si="50"/>
        <v>4282.3</v>
      </c>
      <c r="EN427" s="26">
        <f t="shared" si="51"/>
        <v>7137.166666666667</v>
      </c>
      <c r="EO427" s="27">
        <f t="shared" si="52"/>
        <v>35685.83</v>
      </c>
      <c r="EP427" s="28">
        <f t="shared" si="53"/>
        <v>99.99999065922519</v>
      </c>
      <c r="EQ427" s="34">
        <f t="shared" si="54"/>
        <v>1070.575</v>
      </c>
      <c r="ES427" s="21">
        <f>IFERROR(IF(VLOOKUP(D427,'DIV CHANGE'!A:D,3,FALSE)="", E427, VLOOKUP(D427,'DIV CHANGE'!A:D,3,FALSE)), E427)</f>
        <v>1</v>
      </c>
      <c r="ET427" s="21" t="str">
        <f t="shared" si="55"/>
        <v>SAME</v>
      </c>
      <c r="EU427" s="24">
        <v>45427</v>
      </c>
    </row>
    <row r="428" spans="1:151" ht="12.75">
      <c r="A428" s="29">
        <v>41257</v>
      </c>
      <c r="B428" s="24"/>
      <c r="C428" s="35">
        <v>109</v>
      </c>
      <c r="D428" s="21" t="s">
        <v>853</v>
      </c>
      <c r="E428" s="21">
        <v>1</v>
      </c>
      <c r="F428" s="21" t="s">
        <v>179</v>
      </c>
      <c r="G428" s="21" t="s">
        <v>854</v>
      </c>
      <c r="H428" s="55">
        <v>12968.4</v>
      </c>
      <c r="I428" s="22">
        <v>7</v>
      </c>
      <c r="J428" s="25">
        <v>2500</v>
      </c>
      <c r="K428" s="25">
        <v>0</v>
      </c>
      <c r="L428" s="25">
        <f t="shared" si="48"/>
        <v>1495.4857142857143</v>
      </c>
      <c r="M428" s="37">
        <f t="shared" si="49"/>
        <v>124.62380952380953</v>
      </c>
      <c r="N428" s="36">
        <v>0</v>
      </c>
      <c r="O428" s="26">
        <v>0</v>
      </c>
      <c r="P428" s="26">
        <v>0</v>
      </c>
      <c r="Q428" s="27">
        <v>0</v>
      </c>
      <c r="R428" s="36">
        <v>0</v>
      </c>
      <c r="S428" s="26">
        <v>0</v>
      </c>
      <c r="T428" s="26">
        <v>0</v>
      </c>
      <c r="U428" s="27">
        <v>0</v>
      </c>
      <c r="V428" s="36">
        <v>0</v>
      </c>
      <c r="W428" s="26">
        <v>0</v>
      </c>
      <c r="X428" s="26">
        <v>0</v>
      </c>
      <c r="Y428" s="27">
        <v>0</v>
      </c>
      <c r="Z428" s="36">
        <v>0</v>
      </c>
      <c r="AA428" s="26">
        <v>0</v>
      </c>
      <c r="AB428" s="26">
        <v>0</v>
      </c>
      <c r="AC428" s="27">
        <v>0</v>
      </c>
      <c r="AD428" s="36">
        <v>0</v>
      </c>
      <c r="AE428" s="26">
        <v>0</v>
      </c>
      <c r="AF428" s="26">
        <v>0</v>
      </c>
      <c r="AG428" s="27">
        <v>0</v>
      </c>
      <c r="AH428" s="36">
        <v>0</v>
      </c>
      <c r="AI428" s="26">
        <v>0</v>
      </c>
      <c r="AJ428" s="26">
        <v>0</v>
      </c>
      <c r="AK428" s="27">
        <v>0</v>
      </c>
      <c r="AL428" s="36">
        <v>0</v>
      </c>
      <c r="AM428" s="26">
        <v>0</v>
      </c>
      <c r="AN428" s="26">
        <v>0</v>
      </c>
      <c r="AO428" s="27">
        <v>0</v>
      </c>
      <c r="AP428" s="36">
        <v>0</v>
      </c>
      <c r="AQ428" s="26">
        <v>0</v>
      </c>
      <c r="AR428" s="26">
        <v>0</v>
      </c>
      <c r="AS428" s="27">
        <v>0</v>
      </c>
      <c r="AT428" s="36">
        <v>0</v>
      </c>
      <c r="AU428" s="26">
        <v>0</v>
      </c>
      <c r="AV428" s="26">
        <v>0</v>
      </c>
      <c r="AW428" s="27">
        <v>0</v>
      </c>
      <c r="AX428" s="36">
        <v>0</v>
      </c>
      <c r="AY428" s="26">
        <v>0</v>
      </c>
      <c r="AZ428" s="26">
        <v>0</v>
      </c>
      <c r="BA428" s="27">
        <v>0</v>
      </c>
      <c r="BB428" s="36">
        <v>0</v>
      </c>
      <c r="BC428" s="26">
        <v>0</v>
      </c>
      <c r="BD428" s="26">
        <v>0</v>
      </c>
      <c r="BE428" s="27">
        <v>0</v>
      </c>
      <c r="BF428" s="36">
        <v>0</v>
      </c>
      <c r="BG428" s="26">
        <v>0</v>
      </c>
      <c r="BH428" s="26">
        <v>0</v>
      </c>
      <c r="BI428" s="27">
        <v>0</v>
      </c>
      <c r="BJ428" s="36">
        <v>0</v>
      </c>
      <c r="BK428" s="26">
        <v>0</v>
      </c>
      <c r="BL428" s="26">
        <v>0</v>
      </c>
      <c r="BM428" s="27">
        <v>0</v>
      </c>
      <c r="BN428" s="36">
        <v>0</v>
      </c>
      <c r="BO428" s="26">
        <v>0</v>
      </c>
      <c r="BP428" s="26">
        <v>0</v>
      </c>
      <c r="BQ428" s="27">
        <v>0</v>
      </c>
      <c r="BR428" s="36">
        <v>0</v>
      </c>
      <c r="BS428" s="26">
        <v>0</v>
      </c>
      <c r="BT428" s="26">
        <v>0</v>
      </c>
      <c r="BU428" s="27">
        <v>0</v>
      </c>
      <c r="BV428" s="36">
        <v>0</v>
      </c>
      <c r="BW428" s="26">
        <v>0</v>
      </c>
      <c r="BX428" s="26">
        <v>0</v>
      </c>
      <c r="BY428" s="27">
        <v>0</v>
      </c>
      <c r="BZ428" s="36">
        <v>0</v>
      </c>
      <c r="CA428" s="26">
        <v>0</v>
      </c>
      <c r="CB428" s="26">
        <v>0</v>
      </c>
      <c r="CC428" s="27">
        <v>0</v>
      </c>
      <c r="CD428" s="36">
        <v>0</v>
      </c>
      <c r="CE428" s="26">
        <v>0</v>
      </c>
      <c r="CF428" s="26">
        <v>0</v>
      </c>
      <c r="CG428" s="27">
        <v>0</v>
      </c>
      <c r="CH428" s="36">
        <v>0</v>
      </c>
      <c r="CI428" s="26">
        <v>0</v>
      </c>
      <c r="CJ428" s="26">
        <v>0</v>
      </c>
      <c r="CK428" s="27">
        <v>0</v>
      </c>
      <c r="CL428" s="36">
        <v>1</v>
      </c>
      <c r="CM428" s="26">
        <v>124.62380952380953</v>
      </c>
      <c r="CN428" s="26">
        <v>124.62380952380953</v>
      </c>
      <c r="CO428" s="27">
        <v>10343.77619047619</v>
      </c>
      <c r="CP428" s="36">
        <v>12</v>
      </c>
      <c r="CQ428" s="26">
        <v>1495.4857142857143</v>
      </c>
      <c r="CR428" s="26">
        <v>1620.1095238095238</v>
      </c>
      <c r="CS428" s="27">
        <v>8848.2904761904756</v>
      </c>
      <c r="CT428" s="36">
        <v>12</v>
      </c>
      <c r="CU428" s="26">
        <v>1495.4857142857143</v>
      </c>
      <c r="CV428" s="26">
        <v>3115.5952380952381</v>
      </c>
      <c r="CW428" s="27">
        <v>7352.8047619047611</v>
      </c>
      <c r="CX428" s="36">
        <v>12</v>
      </c>
      <c r="CY428" s="26">
        <v>1495.4857142857143</v>
      </c>
      <c r="CZ428" s="26">
        <v>4611.0809523809521</v>
      </c>
      <c r="DA428" s="27">
        <v>5857.3190476190475</v>
      </c>
      <c r="DB428" s="36">
        <v>12</v>
      </c>
      <c r="DC428" s="26">
        <v>1495.4857142857143</v>
      </c>
      <c r="DD428" s="26">
        <v>6106.5666666666666</v>
      </c>
      <c r="DE428" s="27">
        <v>4361.833333333333</v>
      </c>
      <c r="DF428" s="36">
        <v>12</v>
      </c>
      <c r="DG428" s="26">
        <v>1495.4857142857143</v>
      </c>
      <c r="DH428" s="26">
        <v>7602.0523809523811</v>
      </c>
      <c r="DI428" s="27">
        <v>2866.3476190476185</v>
      </c>
      <c r="DJ428" s="36">
        <v>12</v>
      </c>
      <c r="DK428" s="26">
        <v>1495.4857142857143</v>
      </c>
      <c r="DL428" s="26">
        <v>9097.5380952380947</v>
      </c>
      <c r="DM428" s="27">
        <v>1370.861904761905</v>
      </c>
      <c r="DN428" s="36">
        <v>11.000000000000002</v>
      </c>
      <c r="DO428" s="26">
        <v>1370.861904761905</v>
      </c>
      <c r="DP428" s="26">
        <v>10468.4</v>
      </c>
      <c r="DQ428" s="27">
        <v>0</v>
      </c>
      <c r="DR428" s="36">
        <v>0</v>
      </c>
      <c r="DS428" s="26">
        <v>0</v>
      </c>
      <c r="DT428" s="26">
        <v>10468.4</v>
      </c>
      <c r="DU428" s="27">
        <v>0</v>
      </c>
      <c r="DV428" s="36">
        <v>0</v>
      </c>
      <c r="DW428" s="26">
        <v>0</v>
      </c>
      <c r="DX428" s="26">
        <v>10468.4</v>
      </c>
      <c r="DY428" s="27">
        <v>0</v>
      </c>
      <c r="DZ428" s="36">
        <v>0</v>
      </c>
      <c r="EA428" s="26">
        <v>0</v>
      </c>
      <c r="EB428" s="26">
        <v>10468.4</v>
      </c>
      <c r="EC428" s="27">
        <v>0</v>
      </c>
      <c r="ED428" s="36">
        <v>0</v>
      </c>
      <c r="EE428" s="26">
        <v>0</v>
      </c>
      <c r="EF428" s="26">
        <v>10468.4</v>
      </c>
      <c r="EG428" s="27">
        <v>0</v>
      </c>
      <c r="EH428" s="36">
        <v>0</v>
      </c>
      <c r="EI428" s="26">
        <v>0</v>
      </c>
      <c r="EJ428" s="26">
        <v>10468.4</v>
      </c>
      <c r="EK428" s="27">
        <v>0</v>
      </c>
      <c r="EL428" s="36" cm="1">
        <f t="array" ref="EL428">+_xlfn.IFS(YEAR($A428)&gt;YEAR(EL$6),0,YEAR(EL$6)=YEAR($A428),13-MONTH($A428),AND(EK428&lt;$L428,YEAR(EL$6)=YEAR($B428)),IF(MONTH($B428)&lt;EK428/$M428,MONTH($B428),EK428/$M428),EK428&lt;$L428,EK428/$M428,YEAR(EL$6)=YEAR($B428),MONTH($B428),AND(YEAR(EL$6)&gt;YEAR($B428),NOT(ISBLANK($B428))),0,YEAR(EL$6)&gt;YEAR($A428),12,EL$6&lt;$A428,0,YEAR(EH$6)=YEAR($B428),0)</f>
        <v>0</v>
      </c>
      <c r="EM428" s="26">
        <f t="shared" si="50"/>
        <v>0</v>
      </c>
      <c r="EN428" s="26">
        <f t="shared" si="51"/>
        <v>10468.4</v>
      </c>
      <c r="EO428" s="27">
        <f t="shared" si="52"/>
        <v>0</v>
      </c>
      <c r="EP428" s="28">
        <f t="shared" si="53"/>
        <v>0</v>
      </c>
      <c r="EQ428" s="34">
        <f t="shared" si="54"/>
        <v>0</v>
      </c>
      <c r="ES428" s="21">
        <f>IFERROR(IF(VLOOKUP(D428,'DIV CHANGE'!A:D,3,FALSE)="", E428, VLOOKUP(D428,'DIV CHANGE'!A:D,3,FALSE)), E428)</f>
        <v>1</v>
      </c>
      <c r="ET428" s="21" t="str">
        <f t="shared" si="55"/>
        <v>SAME</v>
      </c>
      <c r="EU428" s="24">
        <v>41257</v>
      </c>
    </row>
    <row r="429" spans="1:151" ht="12.75">
      <c r="A429" s="29">
        <v>41936</v>
      </c>
      <c r="B429" s="24"/>
      <c r="C429" s="35">
        <v>155</v>
      </c>
      <c r="D429" s="21" t="s">
        <v>855</v>
      </c>
      <c r="E429" s="21">
        <v>1</v>
      </c>
      <c r="F429" s="21" t="s">
        <v>179</v>
      </c>
      <c r="G429" s="21" t="s">
        <v>856</v>
      </c>
      <c r="H429" s="55">
        <v>129300.51000000001</v>
      </c>
      <c r="I429" s="22">
        <v>10</v>
      </c>
      <c r="J429" s="25">
        <v>60000</v>
      </c>
      <c r="K429" s="25">
        <v>0</v>
      </c>
      <c r="L429" s="25">
        <f t="shared" si="48"/>
        <v>6930.0510000000013</v>
      </c>
      <c r="M429" s="37">
        <f t="shared" si="49"/>
        <v>577.50425000000007</v>
      </c>
      <c r="N429" s="36">
        <v>0</v>
      </c>
      <c r="O429" s="26">
        <v>0</v>
      </c>
      <c r="P429" s="26">
        <v>0</v>
      </c>
      <c r="Q429" s="27">
        <v>0</v>
      </c>
      <c r="R429" s="36">
        <v>0</v>
      </c>
      <c r="S429" s="26">
        <v>0</v>
      </c>
      <c r="T429" s="26">
        <v>0</v>
      </c>
      <c r="U429" s="27">
        <v>0</v>
      </c>
      <c r="V429" s="36">
        <v>0</v>
      </c>
      <c r="W429" s="26">
        <v>0</v>
      </c>
      <c r="X429" s="26">
        <v>0</v>
      </c>
      <c r="Y429" s="27">
        <v>0</v>
      </c>
      <c r="Z429" s="36">
        <v>0</v>
      </c>
      <c r="AA429" s="26">
        <v>0</v>
      </c>
      <c r="AB429" s="26">
        <v>0</v>
      </c>
      <c r="AC429" s="27">
        <v>0</v>
      </c>
      <c r="AD429" s="36">
        <v>0</v>
      </c>
      <c r="AE429" s="26">
        <v>0</v>
      </c>
      <c r="AF429" s="26">
        <v>0</v>
      </c>
      <c r="AG429" s="27">
        <v>0</v>
      </c>
      <c r="AH429" s="36">
        <v>0</v>
      </c>
      <c r="AI429" s="26">
        <v>0</v>
      </c>
      <c r="AJ429" s="26">
        <v>0</v>
      </c>
      <c r="AK429" s="27">
        <v>0</v>
      </c>
      <c r="AL429" s="36">
        <v>0</v>
      </c>
      <c r="AM429" s="26">
        <v>0</v>
      </c>
      <c r="AN429" s="26">
        <v>0</v>
      </c>
      <c r="AO429" s="27">
        <v>0</v>
      </c>
      <c r="AP429" s="36">
        <v>0</v>
      </c>
      <c r="AQ429" s="26">
        <v>0</v>
      </c>
      <c r="AR429" s="26">
        <v>0</v>
      </c>
      <c r="AS429" s="27">
        <v>0</v>
      </c>
      <c r="AT429" s="36">
        <v>0</v>
      </c>
      <c r="AU429" s="26">
        <v>0</v>
      </c>
      <c r="AV429" s="26">
        <v>0</v>
      </c>
      <c r="AW429" s="27">
        <v>0</v>
      </c>
      <c r="AX429" s="36">
        <v>0</v>
      </c>
      <c r="AY429" s="26">
        <v>0</v>
      </c>
      <c r="AZ429" s="26">
        <v>0</v>
      </c>
      <c r="BA429" s="27">
        <v>0</v>
      </c>
      <c r="BB429" s="36">
        <v>0</v>
      </c>
      <c r="BC429" s="26">
        <v>0</v>
      </c>
      <c r="BD429" s="26">
        <v>0</v>
      </c>
      <c r="BE429" s="27">
        <v>0</v>
      </c>
      <c r="BF429" s="36">
        <v>0</v>
      </c>
      <c r="BG429" s="26">
        <v>0</v>
      </c>
      <c r="BH429" s="26">
        <v>0</v>
      </c>
      <c r="BI429" s="27">
        <v>0</v>
      </c>
      <c r="BJ429" s="36">
        <v>0</v>
      </c>
      <c r="BK429" s="26">
        <v>0</v>
      </c>
      <c r="BL429" s="26">
        <v>0</v>
      </c>
      <c r="BM429" s="27">
        <v>0</v>
      </c>
      <c r="BN429" s="36">
        <v>0</v>
      </c>
      <c r="BO429" s="26">
        <v>0</v>
      </c>
      <c r="BP429" s="26">
        <v>0</v>
      </c>
      <c r="BQ429" s="27">
        <v>0</v>
      </c>
      <c r="BR429" s="36">
        <v>0</v>
      </c>
      <c r="BS429" s="26">
        <v>0</v>
      </c>
      <c r="BT429" s="26">
        <v>0</v>
      </c>
      <c r="BU429" s="27">
        <v>0</v>
      </c>
      <c r="BV429" s="36">
        <v>0</v>
      </c>
      <c r="BW429" s="26">
        <v>0</v>
      </c>
      <c r="BX429" s="26">
        <v>0</v>
      </c>
      <c r="BY429" s="27">
        <v>0</v>
      </c>
      <c r="BZ429" s="36">
        <v>0</v>
      </c>
      <c r="CA429" s="26">
        <v>0</v>
      </c>
      <c r="CB429" s="26">
        <v>0</v>
      </c>
      <c r="CC429" s="27">
        <v>0</v>
      </c>
      <c r="CD429" s="36">
        <v>0</v>
      </c>
      <c r="CE429" s="26">
        <v>0</v>
      </c>
      <c r="CF429" s="26">
        <v>0</v>
      </c>
      <c r="CG429" s="27">
        <v>0</v>
      </c>
      <c r="CH429" s="36">
        <v>0</v>
      </c>
      <c r="CI429" s="26">
        <v>0</v>
      </c>
      <c r="CJ429" s="26">
        <v>0</v>
      </c>
      <c r="CK429" s="27">
        <v>0</v>
      </c>
      <c r="CL429" s="36">
        <v>0</v>
      </c>
      <c r="CM429" s="26">
        <v>0</v>
      </c>
      <c r="CN429" s="26">
        <v>0</v>
      </c>
      <c r="CO429" s="27">
        <v>0</v>
      </c>
      <c r="CP429" s="36">
        <v>0</v>
      </c>
      <c r="CQ429" s="26">
        <v>0</v>
      </c>
      <c r="CR429" s="26">
        <v>0</v>
      </c>
      <c r="CS429" s="27">
        <v>0</v>
      </c>
      <c r="CT429" s="36">
        <v>3</v>
      </c>
      <c r="CU429" s="26">
        <v>1732.5127500000003</v>
      </c>
      <c r="CV429" s="26">
        <v>1732.5127500000003</v>
      </c>
      <c r="CW429" s="27">
        <v>67567.997250000015</v>
      </c>
      <c r="CX429" s="36">
        <v>12</v>
      </c>
      <c r="CY429" s="26">
        <v>6930.0510000000013</v>
      </c>
      <c r="CZ429" s="26">
        <v>8662.5637500000012</v>
      </c>
      <c r="DA429" s="27">
        <v>60637.946250000008</v>
      </c>
      <c r="DB429" s="36">
        <v>12</v>
      </c>
      <c r="DC429" s="26">
        <v>6930.0510000000013</v>
      </c>
      <c r="DD429" s="26">
        <v>15592.614750000002</v>
      </c>
      <c r="DE429" s="27">
        <v>53707.895250000009</v>
      </c>
      <c r="DF429" s="36">
        <v>12</v>
      </c>
      <c r="DG429" s="26">
        <v>6930.0510000000013</v>
      </c>
      <c r="DH429" s="26">
        <v>22522.665750000004</v>
      </c>
      <c r="DI429" s="27">
        <v>46777.844250000009</v>
      </c>
      <c r="DJ429" s="36">
        <v>12</v>
      </c>
      <c r="DK429" s="26">
        <v>6930.0510000000013</v>
      </c>
      <c r="DL429" s="26">
        <v>29452.716750000007</v>
      </c>
      <c r="DM429" s="27">
        <v>39847.793250000002</v>
      </c>
      <c r="DN429" s="36">
        <v>12</v>
      </c>
      <c r="DO429" s="26">
        <v>6930.0510000000013</v>
      </c>
      <c r="DP429" s="26">
        <v>36382.767750000006</v>
      </c>
      <c r="DQ429" s="27">
        <v>32917.742250000003</v>
      </c>
      <c r="DR429" s="36">
        <v>12</v>
      </c>
      <c r="DS429" s="26">
        <v>6930.0510000000013</v>
      </c>
      <c r="DT429" s="26">
        <v>43312.818750000006</v>
      </c>
      <c r="DU429" s="27">
        <v>25987.691250000003</v>
      </c>
      <c r="DV429" s="36">
        <v>12</v>
      </c>
      <c r="DW429" s="26">
        <v>6930.0510000000013</v>
      </c>
      <c r="DX429" s="26">
        <v>50242.869750000005</v>
      </c>
      <c r="DY429" s="27">
        <v>19057.640250000004</v>
      </c>
      <c r="DZ429" s="36">
        <v>12</v>
      </c>
      <c r="EA429" s="26">
        <v>6930.0510000000013</v>
      </c>
      <c r="EB429" s="26">
        <v>57172.920750000005</v>
      </c>
      <c r="EC429" s="27">
        <v>12127.589250000005</v>
      </c>
      <c r="ED429" s="36">
        <v>12</v>
      </c>
      <c r="EE429" s="26">
        <v>6930.0510000000013</v>
      </c>
      <c r="EF429" s="26">
        <v>69300.509999999995</v>
      </c>
      <c r="EG429" s="27">
        <v>0</v>
      </c>
      <c r="EH429" s="36">
        <v>0</v>
      </c>
      <c r="EI429" s="26">
        <v>0</v>
      </c>
      <c r="EJ429" s="26">
        <v>69300.509999999995</v>
      </c>
      <c r="EK429" s="27">
        <v>0</v>
      </c>
      <c r="EL429" s="36" cm="1">
        <f t="array" ref="EL429">+_xlfn.IFS(YEAR($A429)&gt;YEAR(EL$6),0,YEAR(EL$6)=YEAR($A429),13-MONTH($A429),AND(EK429&lt;$L429,YEAR(EL$6)=YEAR($B429)),IF(MONTH($B429)&lt;EK429/$M429,MONTH($B429),EK429/$M429),EK429&lt;$L429,EK429/$M429,YEAR(EL$6)=YEAR($B429),MONTH($B429),AND(YEAR(EL$6)&gt;YEAR($B429),NOT(ISBLANK($B429))),0,YEAR(EL$6)&gt;YEAR($A429),12,EL$6&lt;$A429,0,YEAR(EH$6)=YEAR($B429),0)</f>
        <v>0</v>
      </c>
      <c r="EM429" s="26">
        <f t="shared" si="50"/>
        <v>0</v>
      </c>
      <c r="EN429" s="26">
        <f t="shared" si="51"/>
        <v>69300.509999999995</v>
      </c>
      <c r="EO429" s="27">
        <f t="shared" si="52"/>
        <v>0</v>
      </c>
      <c r="EP429" s="28">
        <f t="shared" si="53"/>
        <v>0</v>
      </c>
      <c r="EQ429" s="34">
        <f t="shared" si="54"/>
        <v>0</v>
      </c>
      <c r="ES429" s="21">
        <f>IFERROR(IF(VLOOKUP(D429,'DIV CHANGE'!A:D,3,FALSE)="", E429, VLOOKUP(D429,'DIV CHANGE'!A:D,3,FALSE)), E429)</f>
        <v>1</v>
      </c>
      <c r="ET429" s="21" t="str">
        <f t="shared" si="55"/>
        <v>SAME</v>
      </c>
      <c r="EU429" s="24">
        <v>41936</v>
      </c>
    </row>
    <row r="430" spans="1:151" ht="12.75">
      <c r="A430" s="29">
        <v>40953</v>
      </c>
      <c r="B430" s="24"/>
      <c r="C430" s="35">
        <v>98</v>
      </c>
      <c r="D430" s="21" t="s">
        <v>857</v>
      </c>
      <c r="E430" s="21">
        <v>1</v>
      </c>
      <c r="F430" s="21" t="s">
        <v>179</v>
      </c>
      <c r="G430" s="21" t="s">
        <v>858</v>
      </c>
      <c r="H430" s="55">
        <v>70903</v>
      </c>
      <c r="I430" s="22">
        <v>10</v>
      </c>
      <c r="J430" s="25">
        <v>25000</v>
      </c>
      <c r="K430" s="25">
        <v>0</v>
      </c>
      <c r="L430" s="25">
        <f t="shared" si="48"/>
        <v>4590.3</v>
      </c>
      <c r="M430" s="37">
        <f t="shared" si="49"/>
        <v>382.52500000000003</v>
      </c>
      <c r="N430" s="36">
        <v>0</v>
      </c>
      <c r="O430" s="26">
        <v>0</v>
      </c>
      <c r="P430" s="26">
        <v>0</v>
      </c>
      <c r="Q430" s="27">
        <v>0</v>
      </c>
      <c r="R430" s="36">
        <v>0</v>
      </c>
      <c r="S430" s="26">
        <v>0</v>
      </c>
      <c r="T430" s="26">
        <v>0</v>
      </c>
      <c r="U430" s="27">
        <v>0</v>
      </c>
      <c r="V430" s="36">
        <v>0</v>
      </c>
      <c r="W430" s="26">
        <v>0</v>
      </c>
      <c r="X430" s="26">
        <v>0</v>
      </c>
      <c r="Y430" s="27">
        <v>0</v>
      </c>
      <c r="Z430" s="36">
        <v>0</v>
      </c>
      <c r="AA430" s="26">
        <v>0</v>
      </c>
      <c r="AB430" s="26">
        <v>0</v>
      </c>
      <c r="AC430" s="27">
        <v>0</v>
      </c>
      <c r="AD430" s="36">
        <v>0</v>
      </c>
      <c r="AE430" s="26">
        <v>0</v>
      </c>
      <c r="AF430" s="26">
        <v>0</v>
      </c>
      <c r="AG430" s="27">
        <v>0</v>
      </c>
      <c r="AH430" s="36">
        <v>0</v>
      </c>
      <c r="AI430" s="26">
        <v>0</v>
      </c>
      <c r="AJ430" s="26">
        <v>0</v>
      </c>
      <c r="AK430" s="27">
        <v>0</v>
      </c>
      <c r="AL430" s="36">
        <v>0</v>
      </c>
      <c r="AM430" s="26">
        <v>0</v>
      </c>
      <c r="AN430" s="26">
        <v>0</v>
      </c>
      <c r="AO430" s="27">
        <v>0</v>
      </c>
      <c r="AP430" s="36">
        <v>0</v>
      </c>
      <c r="AQ430" s="26">
        <v>0</v>
      </c>
      <c r="AR430" s="26">
        <v>0</v>
      </c>
      <c r="AS430" s="27">
        <v>0</v>
      </c>
      <c r="AT430" s="36">
        <v>0</v>
      </c>
      <c r="AU430" s="26">
        <v>0</v>
      </c>
      <c r="AV430" s="26">
        <v>0</v>
      </c>
      <c r="AW430" s="27">
        <v>0</v>
      </c>
      <c r="AX430" s="36">
        <v>0</v>
      </c>
      <c r="AY430" s="26">
        <v>0</v>
      </c>
      <c r="AZ430" s="26">
        <v>0</v>
      </c>
      <c r="BA430" s="27">
        <v>0</v>
      </c>
      <c r="BB430" s="36">
        <v>0</v>
      </c>
      <c r="BC430" s="26">
        <v>0</v>
      </c>
      <c r="BD430" s="26">
        <v>0</v>
      </c>
      <c r="BE430" s="27">
        <v>0</v>
      </c>
      <c r="BF430" s="36">
        <v>0</v>
      </c>
      <c r="BG430" s="26">
        <v>0</v>
      </c>
      <c r="BH430" s="26">
        <v>0</v>
      </c>
      <c r="BI430" s="27">
        <v>0</v>
      </c>
      <c r="BJ430" s="36">
        <v>0</v>
      </c>
      <c r="BK430" s="26">
        <v>0</v>
      </c>
      <c r="BL430" s="26">
        <v>0</v>
      </c>
      <c r="BM430" s="27">
        <v>0</v>
      </c>
      <c r="BN430" s="36">
        <v>0</v>
      </c>
      <c r="BO430" s="26">
        <v>0</v>
      </c>
      <c r="BP430" s="26">
        <v>0</v>
      </c>
      <c r="BQ430" s="27">
        <v>0</v>
      </c>
      <c r="BR430" s="36">
        <v>0</v>
      </c>
      <c r="BS430" s="26">
        <v>0</v>
      </c>
      <c r="BT430" s="26">
        <v>0</v>
      </c>
      <c r="BU430" s="27">
        <v>0</v>
      </c>
      <c r="BV430" s="36">
        <v>0</v>
      </c>
      <c r="BW430" s="26">
        <v>0</v>
      </c>
      <c r="BX430" s="26">
        <v>0</v>
      </c>
      <c r="BY430" s="27">
        <v>0</v>
      </c>
      <c r="BZ430" s="36">
        <v>0</v>
      </c>
      <c r="CA430" s="26">
        <v>0</v>
      </c>
      <c r="CB430" s="26">
        <v>0</v>
      </c>
      <c r="CC430" s="27">
        <v>0</v>
      </c>
      <c r="CD430" s="36">
        <v>0</v>
      </c>
      <c r="CE430" s="26">
        <v>0</v>
      </c>
      <c r="CF430" s="26">
        <v>0</v>
      </c>
      <c r="CG430" s="27">
        <v>0</v>
      </c>
      <c r="CH430" s="36">
        <v>0</v>
      </c>
      <c r="CI430" s="26">
        <v>0</v>
      </c>
      <c r="CJ430" s="26">
        <v>0</v>
      </c>
      <c r="CK430" s="27">
        <v>0</v>
      </c>
      <c r="CL430" s="36">
        <v>11</v>
      </c>
      <c r="CM430" s="26">
        <v>4207.7750000000005</v>
      </c>
      <c r="CN430" s="26">
        <v>4207.7750000000005</v>
      </c>
      <c r="CO430" s="27">
        <v>41695.224999999999</v>
      </c>
      <c r="CP430" s="36">
        <v>12</v>
      </c>
      <c r="CQ430" s="26">
        <v>4590.3</v>
      </c>
      <c r="CR430" s="26">
        <v>8798.0750000000007</v>
      </c>
      <c r="CS430" s="27">
        <v>37104.925000000003</v>
      </c>
      <c r="CT430" s="36">
        <v>12</v>
      </c>
      <c r="CU430" s="26">
        <v>4590.3</v>
      </c>
      <c r="CV430" s="26">
        <v>13388.375</v>
      </c>
      <c r="CW430" s="27">
        <v>32514.625</v>
      </c>
      <c r="CX430" s="36">
        <v>12</v>
      </c>
      <c r="CY430" s="26">
        <v>4590.3</v>
      </c>
      <c r="CZ430" s="26">
        <v>17978.674999999999</v>
      </c>
      <c r="DA430" s="27">
        <v>27924.325000000001</v>
      </c>
      <c r="DB430" s="36">
        <v>12</v>
      </c>
      <c r="DC430" s="26">
        <v>4590.3</v>
      </c>
      <c r="DD430" s="26">
        <v>22568.974999999999</v>
      </c>
      <c r="DE430" s="27">
        <v>23334.025000000001</v>
      </c>
      <c r="DF430" s="36">
        <v>12</v>
      </c>
      <c r="DG430" s="26">
        <v>4590.3</v>
      </c>
      <c r="DH430" s="26">
        <v>27159.274999999998</v>
      </c>
      <c r="DI430" s="27">
        <v>18743.725000000002</v>
      </c>
      <c r="DJ430" s="36">
        <v>12</v>
      </c>
      <c r="DK430" s="26">
        <v>4590.3</v>
      </c>
      <c r="DL430" s="26">
        <v>31749.574999999997</v>
      </c>
      <c r="DM430" s="27">
        <v>14153.425000000003</v>
      </c>
      <c r="DN430" s="36">
        <v>12</v>
      </c>
      <c r="DO430" s="26">
        <v>4590.3</v>
      </c>
      <c r="DP430" s="26">
        <v>36339.875</v>
      </c>
      <c r="DQ430" s="27">
        <v>9563.125</v>
      </c>
      <c r="DR430" s="36">
        <v>12</v>
      </c>
      <c r="DS430" s="26">
        <v>4590.3</v>
      </c>
      <c r="DT430" s="26">
        <v>40930.175000000003</v>
      </c>
      <c r="DU430" s="27">
        <v>4972.8249999999971</v>
      </c>
      <c r="DV430" s="36">
        <v>12</v>
      </c>
      <c r="DW430" s="26">
        <v>4590.3</v>
      </c>
      <c r="DX430" s="26">
        <v>45520.475000000006</v>
      </c>
      <c r="DY430" s="27">
        <v>382.52499999999418</v>
      </c>
      <c r="DZ430" s="36">
        <v>0.99999999999998468</v>
      </c>
      <c r="EA430" s="26">
        <v>382.52499999999418</v>
      </c>
      <c r="EB430" s="26">
        <v>45903</v>
      </c>
      <c r="EC430" s="27">
        <v>0</v>
      </c>
      <c r="ED430" s="36">
        <v>0</v>
      </c>
      <c r="EE430" s="26">
        <v>0</v>
      </c>
      <c r="EF430" s="26">
        <v>45903</v>
      </c>
      <c r="EG430" s="27">
        <v>0</v>
      </c>
      <c r="EH430" s="36">
        <v>0</v>
      </c>
      <c r="EI430" s="26">
        <v>0</v>
      </c>
      <c r="EJ430" s="26">
        <v>45903</v>
      </c>
      <c r="EK430" s="27">
        <v>0</v>
      </c>
      <c r="EL430" s="36" cm="1">
        <f t="array" ref="EL430">+_xlfn.IFS(YEAR($A430)&gt;YEAR(EL$6),0,YEAR(EL$6)=YEAR($A430),13-MONTH($A430),AND(EK430&lt;$L430,YEAR(EL$6)=YEAR($B430)),IF(MONTH($B430)&lt;EK430/$M430,MONTH($B430),EK430/$M430),EK430&lt;$L430,EK430/$M430,YEAR(EL$6)=YEAR($B430),MONTH($B430),AND(YEAR(EL$6)&gt;YEAR($B430),NOT(ISBLANK($B430))),0,YEAR(EL$6)&gt;YEAR($A430),12,EL$6&lt;$A430,0,YEAR(EH$6)=YEAR($B430),0)</f>
        <v>0</v>
      </c>
      <c r="EM430" s="26">
        <f t="shared" si="50"/>
        <v>0</v>
      </c>
      <c r="EN430" s="26">
        <f t="shared" si="51"/>
        <v>45903</v>
      </c>
      <c r="EO430" s="27">
        <f t="shared" si="52"/>
        <v>0</v>
      </c>
      <c r="EP430" s="28">
        <f t="shared" si="53"/>
        <v>0</v>
      </c>
      <c r="EQ430" s="34">
        <f t="shared" si="54"/>
        <v>0</v>
      </c>
      <c r="ES430" s="21">
        <f>IFERROR(IF(VLOOKUP(D430,'DIV CHANGE'!A:D,3,FALSE)="", E430, VLOOKUP(D430,'DIV CHANGE'!A:D,3,FALSE)), E430)</f>
        <v>1</v>
      </c>
      <c r="ET430" s="21" t="str">
        <f t="shared" si="55"/>
        <v>SAME</v>
      </c>
      <c r="EU430" s="24">
        <v>40953</v>
      </c>
    </row>
    <row r="431" spans="1:151" ht="12.75">
      <c r="A431" s="29">
        <v>45737</v>
      </c>
      <c r="C431" s="35"/>
      <c r="D431" s="21" t="s">
        <v>859</v>
      </c>
      <c r="E431" s="21">
        <v>1</v>
      </c>
      <c r="F431" s="21" t="s">
        <v>179</v>
      </c>
      <c r="G431" s="21" t="s">
        <v>860</v>
      </c>
      <c r="H431" s="55">
        <v>171045</v>
      </c>
      <c r="I431" s="22">
        <v>10</v>
      </c>
      <c r="J431" s="25">
        <v>25000</v>
      </c>
      <c r="K431" s="25">
        <v>0</v>
      </c>
      <c r="L431" s="25">
        <f t="shared" si="48"/>
        <v>14604.5</v>
      </c>
      <c r="M431" s="37">
        <f t="shared" si="49"/>
        <v>1217.0416666666667</v>
      </c>
      <c r="N431" s="36"/>
      <c r="O431" s="26"/>
      <c r="P431" s="26"/>
      <c r="Q431" s="27"/>
      <c r="R431" s="36"/>
      <c r="S431" s="26"/>
      <c r="T431" s="26"/>
      <c r="U431" s="27"/>
      <c r="V431" s="36"/>
      <c r="W431" s="26"/>
      <c r="X431" s="26"/>
      <c r="Y431" s="27"/>
      <c r="Z431" s="36"/>
      <c r="AA431" s="26"/>
      <c r="AB431" s="26"/>
      <c r="AC431" s="27"/>
      <c r="AD431" s="36"/>
      <c r="AE431" s="26"/>
      <c r="AF431" s="26"/>
      <c r="AG431" s="27"/>
      <c r="AH431" s="36"/>
      <c r="AI431" s="26"/>
      <c r="AJ431" s="26"/>
      <c r="AK431" s="27"/>
      <c r="AL431" s="36"/>
      <c r="AM431" s="26"/>
      <c r="AN431" s="26"/>
      <c r="AO431" s="27"/>
      <c r="AP431" s="36"/>
      <c r="AQ431" s="26"/>
      <c r="AR431" s="26"/>
      <c r="AS431" s="27"/>
      <c r="AT431" s="36"/>
      <c r="AU431" s="26"/>
      <c r="AV431" s="26"/>
      <c r="AW431" s="27"/>
      <c r="AX431" s="36"/>
      <c r="AY431" s="26"/>
      <c r="AZ431" s="26"/>
      <c r="BA431" s="27"/>
      <c r="BB431" s="36"/>
      <c r="BC431" s="26"/>
      <c r="BD431" s="26"/>
      <c r="BE431" s="27"/>
      <c r="BF431" s="36"/>
      <c r="BG431" s="26"/>
      <c r="BH431" s="26"/>
      <c r="BI431" s="27"/>
      <c r="BJ431" s="36"/>
      <c r="BK431" s="26"/>
      <c r="BL431" s="26"/>
      <c r="BM431" s="27"/>
      <c r="BN431" s="36"/>
      <c r="BO431" s="26"/>
      <c r="BP431" s="26"/>
      <c r="BQ431" s="27"/>
      <c r="BR431" s="36"/>
      <c r="BS431" s="26"/>
      <c r="BT431" s="26"/>
      <c r="BU431" s="27"/>
      <c r="BV431" s="36"/>
      <c r="BW431" s="26"/>
      <c r="BX431" s="26"/>
      <c r="BY431" s="27"/>
      <c r="BZ431" s="36"/>
      <c r="CA431" s="26"/>
      <c r="CB431" s="26"/>
      <c r="CC431" s="27"/>
      <c r="CD431" s="36"/>
      <c r="CE431" s="26"/>
      <c r="CF431" s="26"/>
      <c r="CG431" s="27"/>
      <c r="CH431" s="36"/>
      <c r="CI431" s="26"/>
      <c r="CJ431" s="26"/>
      <c r="CK431" s="27"/>
      <c r="CL431" s="36"/>
      <c r="CM431" s="26"/>
      <c r="CN431" s="26"/>
      <c r="CO431" s="27"/>
      <c r="CP431" s="36"/>
      <c r="CQ431" s="26"/>
      <c r="CR431" s="26"/>
      <c r="CS431" s="27"/>
      <c r="CT431" s="36"/>
      <c r="CU431" s="26"/>
      <c r="CV431" s="26"/>
      <c r="CW431" s="27"/>
      <c r="CX431" s="36"/>
      <c r="CY431" s="26"/>
      <c r="CZ431" s="26"/>
      <c r="DA431" s="27"/>
      <c r="DB431" s="36"/>
      <c r="DC431" s="26"/>
      <c r="DD431" s="26"/>
      <c r="DE431" s="27"/>
      <c r="DF431" s="36"/>
      <c r="DG431" s="26"/>
      <c r="DH431" s="26"/>
      <c r="DI431" s="27"/>
      <c r="DJ431" s="36"/>
      <c r="DK431" s="26"/>
      <c r="DL431" s="26"/>
      <c r="DM431" s="27"/>
      <c r="DN431" s="36"/>
      <c r="DO431" s="26"/>
      <c r="DP431" s="26"/>
      <c r="DQ431" s="27"/>
      <c r="DR431" s="36"/>
      <c r="DS431" s="26"/>
      <c r="DT431" s="26"/>
      <c r="DU431" s="27"/>
      <c r="DV431" s="36"/>
      <c r="DW431" s="26"/>
      <c r="DX431" s="26"/>
      <c r="DY431" s="27"/>
      <c r="DZ431" s="36"/>
      <c r="EA431" s="26"/>
      <c r="EB431" s="26"/>
      <c r="EC431" s="27"/>
      <c r="ED431" s="36"/>
      <c r="EE431" s="26"/>
      <c r="EF431" s="26"/>
      <c r="EG431" s="27"/>
      <c r="EH431" s="36">
        <v>0</v>
      </c>
      <c r="EI431" s="26">
        <v>0</v>
      </c>
      <c r="EJ431" s="26">
        <v>0</v>
      </c>
      <c r="EK431" s="27">
        <v>0</v>
      </c>
      <c r="EL431" s="36" cm="1">
        <f t="array" ref="EL431">+_xlfn.IFS(YEAR($A431)&gt;YEAR(EL$6),0,YEAR(EL$6)=YEAR($A431),13-MONTH($A431),AND(EK431&lt;$L431,YEAR(EL$6)=YEAR($B431)),IF(MONTH($B431)&lt;EK431/$M431,MONTH($B431),EK431/$M431),EK431&lt;$L431,EK431/$M431,YEAR(EL$6)=YEAR($B431),MONTH($B431),AND(YEAR(EL$6)&gt;YEAR($B431),NOT(ISBLANK($B431))),0,YEAR(EL$6)&gt;YEAR($A431),12,EL$6&lt;$A431,0,YEAR(EH$6)=YEAR($B431),0)</f>
        <v>10</v>
      </c>
      <c r="EM431" s="26">
        <f t="shared" si="50"/>
        <v>12170.416666666668</v>
      </c>
      <c r="EN431" s="26">
        <f t="shared" si="51"/>
        <v>12170.416666666668</v>
      </c>
      <c r="EO431" s="27">
        <f t="shared" si="52"/>
        <v>133874.57999999999</v>
      </c>
      <c r="EP431" s="28">
        <f t="shared" si="53"/>
        <v>109.99999726111812</v>
      </c>
      <c r="EQ431" s="34">
        <f t="shared" si="54"/>
        <v>1217.0416666666667</v>
      </c>
      <c r="ES431" s="21">
        <f>IFERROR(IF(VLOOKUP(D431,'DIV CHANGE'!A:D,3,FALSE)="", E431, VLOOKUP(D431,'DIV CHANGE'!A:D,3,FALSE)), E431)</f>
        <v>1</v>
      </c>
      <c r="ET431" s="21" t="str">
        <f t="shared" si="55"/>
        <v>SAME</v>
      </c>
      <c r="EU431" s="29">
        <v>45737</v>
      </c>
    </row>
    <row r="432" spans="1:151" ht="12.75">
      <c r="A432" s="29">
        <v>35532</v>
      </c>
      <c r="B432" s="24"/>
      <c r="C432" s="35">
        <v>6</v>
      </c>
      <c r="D432" s="21" t="s">
        <v>861</v>
      </c>
      <c r="E432" s="21">
        <v>1</v>
      </c>
      <c r="F432" s="21" t="s">
        <v>103</v>
      </c>
      <c r="G432" s="21" t="s">
        <v>862</v>
      </c>
      <c r="H432" s="55">
        <v>1785</v>
      </c>
      <c r="I432" s="22">
        <v>7</v>
      </c>
      <c r="J432" s="25">
        <v>0</v>
      </c>
      <c r="K432" s="25">
        <v>0</v>
      </c>
      <c r="L432" s="25">
        <f t="shared" si="48"/>
        <v>255</v>
      </c>
      <c r="M432" s="37">
        <f t="shared" si="49"/>
        <v>21.25</v>
      </c>
      <c r="N432" s="36">
        <v>0</v>
      </c>
      <c r="O432" s="26">
        <v>0</v>
      </c>
      <c r="P432" s="26">
        <v>0</v>
      </c>
      <c r="Q432" s="27">
        <v>0</v>
      </c>
      <c r="R432" s="36">
        <v>0</v>
      </c>
      <c r="S432" s="26">
        <v>0</v>
      </c>
      <c r="T432" s="26">
        <v>0</v>
      </c>
      <c r="U432" s="27">
        <v>0</v>
      </c>
      <c r="V432" s="36">
        <v>0</v>
      </c>
      <c r="W432" s="26">
        <v>0</v>
      </c>
      <c r="X432" s="26">
        <v>0</v>
      </c>
      <c r="Y432" s="27">
        <v>0</v>
      </c>
      <c r="Z432" s="36">
        <v>0</v>
      </c>
      <c r="AA432" s="26">
        <v>0</v>
      </c>
      <c r="AB432" s="26">
        <v>0</v>
      </c>
      <c r="AC432" s="27">
        <v>0</v>
      </c>
      <c r="AD432" s="36">
        <v>9</v>
      </c>
      <c r="AE432" s="26">
        <v>191.25</v>
      </c>
      <c r="AF432" s="26">
        <v>191.25</v>
      </c>
      <c r="AG432" s="27">
        <v>1593.75</v>
      </c>
      <c r="AH432" s="36">
        <v>12</v>
      </c>
      <c r="AI432" s="26">
        <v>255</v>
      </c>
      <c r="AJ432" s="26">
        <v>446.25</v>
      </c>
      <c r="AK432" s="27">
        <v>1338.75</v>
      </c>
      <c r="AL432" s="36">
        <v>12</v>
      </c>
      <c r="AM432" s="26">
        <v>255</v>
      </c>
      <c r="AN432" s="26">
        <v>701.25</v>
      </c>
      <c r="AO432" s="27">
        <v>1083.75</v>
      </c>
      <c r="AP432" s="36">
        <v>12</v>
      </c>
      <c r="AQ432" s="26">
        <v>255</v>
      </c>
      <c r="AR432" s="26">
        <v>956.25</v>
      </c>
      <c r="AS432" s="27">
        <v>828.75</v>
      </c>
      <c r="AT432" s="36">
        <v>12</v>
      </c>
      <c r="AU432" s="26">
        <v>255</v>
      </c>
      <c r="AV432" s="26">
        <v>1211.25</v>
      </c>
      <c r="AW432" s="27">
        <v>573.75</v>
      </c>
      <c r="AX432" s="36">
        <v>12</v>
      </c>
      <c r="AY432" s="26">
        <v>255</v>
      </c>
      <c r="AZ432" s="26">
        <v>1466.25</v>
      </c>
      <c r="BA432" s="27">
        <v>318.75</v>
      </c>
      <c r="BB432" s="36">
        <v>12</v>
      </c>
      <c r="BC432" s="26">
        <v>255</v>
      </c>
      <c r="BD432" s="26">
        <v>1721.25</v>
      </c>
      <c r="BE432" s="27">
        <v>63.75</v>
      </c>
      <c r="BF432" s="36">
        <v>3</v>
      </c>
      <c r="BG432" s="26">
        <v>63.75</v>
      </c>
      <c r="BH432" s="26">
        <v>1785</v>
      </c>
      <c r="BI432" s="27">
        <v>0</v>
      </c>
      <c r="BJ432" s="36">
        <v>0</v>
      </c>
      <c r="BK432" s="26">
        <v>0</v>
      </c>
      <c r="BL432" s="26">
        <v>1785</v>
      </c>
      <c r="BM432" s="27">
        <v>0</v>
      </c>
      <c r="BN432" s="36">
        <v>0</v>
      </c>
      <c r="BO432" s="26">
        <v>0</v>
      </c>
      <c r="BP432" s="26">
        <v>1785</v>
      </c>
      <c r="BQ432" s="27">
        <v>0</v>
      </c>
      <c r="BR432" s="36">
        <v>0</v>
      </c>
      <c r="BS432" s="26">
        <v>0</v>
      </c>
      <c r="BT432" s="26">
        <v>1785</v>
      </c>
      <c r="BU432" s="27">
        <v>0</v>
      </c>
      <c r="BV432" s="36">
        <v>0</v>
      </c>
      <c r="BW432" s="26">
        <v>0</v>
      </c>
      <c r="BX432" s="26">
        <v>1785</v>
      </c>
      <c r="BY432" s="27">
        <v>0</v>
      </c>
      <c r="BZ432" s="36">
        <v>0</v>
      </c>
      <c r="CA432" s="26">
        <v>0</v>
      </c>
      <c r="CB432" s="26">
        <v>1785</v>
      </c>
      <c r="CC432" s="27">
        <v>0</v>
      </c>
      <c r="CD432" s="36">
        <v>0</v>
      </c>
      <c r="CE432" s="26">
        <v>0</v>
      </c>
      <c r="CF432" s="26">
        <v>1785</v>
      </c>
      <c r="CG432" s="27">
        <v>0</v>
      </c>
      <c r="CH432" s="36">
        <v>0</v>
      </c>
      <c r="CI432" s="26">
        <v>0</v>
      </c>
      <c r="CJ432" s="26">
        <v>1785</v>
      </c>
      <c r="CK432" s="27">
        <v>0</v>
      </c>
      <c r="CL432" s="36">
        <v>0</v>
      </c>
      <c r="CM432" s="26">
        <v>0</v>
      </c>
      <c r="CN432" s="26">
        <v>1785</v>
      </c>
      <c r="CO432" s="27">
        <v>0</v>
      </c>
      <c r="CP432" s="36">
        <v>0</v>
      </c>
      <c r="CQ432" s="26">
        <v>0</v>
      </c>
      <c r="CR432" s="26">
        <v>1785</v>
      </c>
      <c r="CS432" s="27">
        <v>0</v>
      </c>
      <c r="CT432" s="36">
        <v>0</v>
      </c>
      <c r="CU432" s="26">
        <v>0</v>
      </c>
      <c r="CV432" s="26">
        <v>1785</v>
      </c>
      <c r="CW432" s="27">
        <v>0</v>
      </c>
      <c r="CX432" s="36">
        <v>0</v>
      </c>
      <c r="CY432" s="26">
        <v>0</v>
      </c>
      <c r="CZ432" s="26">
        <v>1785</v>
      </c>
      <c r="DA432" s="27">
        <v>0</v>
      </c>
      <c r="DB432" s="36">
        <v>0</v>
      </c>
      <c r="DC432" s="26">
        <v>0</v>
      </c>
      <c r="DD432" s="26">
        <v>1785</v>
      </c>
      <c r="DE432" s="27">
        <v>0</v>
      </c>
      <c r="DF432" s="36">
        <v>0</v>
      </c>
      <c r="DG432" s="26">
        <v>0</v>
      </c>
      <c r="DH432" s="26">
        <v>1785</v>
      </c>
      <c r="DI432" s="27">
        <v>0</v>
      </c>
      <c r="DJ432" s="36">
        <v>0</v>
      </c>
      <c r="DK432" s="26">
        <v>0</v>
      </c>
      <c r="DL432" s="26">
        <v>1785</v>
      </c>
      <c r="DM432" s="27">
        <v>0</v>
      </c>
      <c r="DN432" s="36">
        <v>0</v>
      </c>
      <c r="DO432" s="26">
        <v>0</v>
      </c>
      <c r="DP432" s="26">
        <v>1785</v>
      </c>
      <c r="DQ432" s="27">
        <v>0</v>
      </c>
      <c r="DR432" s="36">
        <v>0</v>
      </c>
      <c r="DS432" s="26">
        <v>0</v>
      </c>
      <c r="DT432" s="26">
        <v>1785</v>
      </c>
      <c r="DU432" s="27">
        <v>0</v>
      </c>
      <c r="DV432" s="36">
        <v>0</v>
      </c>
      <c r="DW432" s="26">
        <v>0</v>
      </c>
      <c r="DX432" s="26">
        <v>1785</v>
      </c>
      <c r="DY432" s="27">
        <v>0</v>
      </c>
      <c r="DZ432" s="36">
        <v>0</v>
      </c>
      <c r="EA432" s="26">
        <v>0</v>
      </c>
      <c r="EB432" s="26">
        <v>1785</v>
      </c>
      <c r="EC432" s="27">
        <v>0</v>
      </c>
      <c r="ED432" s="36">
        <v>0</v>
      </c>
      <c r="EE432" s="26">
        <v>0</v>
      </c>
      <c r="EF432" s="26">
        <v>1785</v>
      </c>
      <c r="EG432" s="27">
        <v>0</v>
      </c>
      <c r="EH432" s="36">
        <v>0</v>
      </c>
      <c r="EI432" s="26">
        <v>0</v>
      </c>
      <c r="EJ432" s="26">
        <v>1785</v>
      </c>
      <c r="EK432" s="27">
        <v>0</v>
      </c>
      <c r="EL432" s="36" cm="1">
        <f t="array" ref="EL432">+_xlfn.IFS(YEAR($A432)&gt;YEAR(EL$6),0,YEAR(EL$6)=YEAR($A432),13-MONTH($A432),AND(EK432&lt;$L432,YEAR(EL$6)=YEAR($B432)),IF(MONTH($B432)&lt;EK432/$M432,MONTH($B432),EK432/$M432),EK432&lt;$L432,EK432/$M432,YEAR(EL$6)=YEAR($B432),MONTH($B432),AND(YEAR(EL$6)&gt;YEAR($B432),NOT(ISBLANK($B432))),0,YEAR(EL$6)&gt;YEAR($A432),12,EL$6&lt;$A432,0,YEAR(EH$6)=YEAR($B432),0)</f>
        <v>0</v>
      </c>
      <c r="EM432" s="26">
        <f t="shared" si="50"/>
        <v>0</v>
      </c>
      <c r="EN432" s="26">
        <f t="shared" si="51"/>
        <v>1785</v>
      </c>
      <c r="EO432" s="27">
        <f t="shared" si="52"/>
        <v>0</v>
      </c>
      <c r="EP432" s="28">
        <f t="shared" si="53"/>
        <v>0</v>
      </c>
      <c r="EQ432" s="34">
        <f t="shared" si="54"/>
        <v>0</v>
      </c>
      <c r="ES432" s="21">
        <f>IFERROR(IF(VLOOKUP(D432,'DIV CHANGE'!A:D,3,FALSE)="", E432, VLOOKUP(D432,'DIV CHANGE'!A:D,3,FALSE)), E432)</f>
        <v>1</v>
      </c>
      <c r="ET432" s="21" t="str">
        <f t="shared" si="55"/>
        <v>SAME</v>
      </c>
      <c r="EU432" s="24">
        <v>35532</v>
      </c>
    </row>
    <row r="433" spans="1:151" ht="12.75">
      <c r="A433" s="29">
        <v>36286</v>
      </c>
      <c r="B433" s="24"/>
      <c r="C433" s="35">
        <v>10</v>
      </c>
      <c r="D433" s="21" t="s">
        <v>863</v>
      </c>
      <c r="E433" s="21">
        <v>1</v>
      </c>
      <c r="F433" s="21" t="s">
        <v>103</v>
      </c>
      <c r="G433" s="21" t="s">
        <v>864</v>
      </c>
      <c r="H433" s="23">
        <v>3200</v>
      </c>
      <c r="I433" s="22">
        <v>10</v>
      </c>
      <c r="J433" s="25">
        <v>1500</v>
      </c>
      <c r="K433" s="25">
        <v>0</v>
      </c>
      <c r="L433" s="25">
        <f t="shared" si="48"/>
        <v>170</v>
      </c>
      <c r="M433" s="37">
        <f t="shared" si="49"/>
        <v>14.166666666666666</v>
      </c>
      <c r="N433" s="36">
        <v>0</v>
      </c>
      <c r="O433" s="26">
        <v>0</v>
      </c>
      <c r="P433" s="26">
        <v>0</v>
      </c>
      <c r="Q433" s="27">
        <v>0</v>
      </c>
      <c r="R433" s="36">
        <v>0</v>
      </c>
      <c r="S433" s="26">
        <v>0</v>
      </c>
      <c r="T433" s="26">
        <v>0</v>
      </c>
      <c r="U433" s="27">
        <v>0</v>
      </c>
      <c r="V433" s="36">
        <v>0</v>
      </c>
      <c r="W433" s="26">
        <v>0</v>
      </c>
      <c r="X433" s="26">
        <v>0</v>
      </c>
      <c r="Y433" s="27">
        <v>0</v>
      </c>
      <c r="Z433" s="36">
        <v>0</v>
      </c>
      <c r="AA433" s="26">
        <v>0</v>
      </c>
      <c r="AB433" s="26">
        <v>0</v>
      </c>
      <c r="AC433" s="27">
        <v>0</v>
      </c>
      <c r="AD433" s="36">
        <v>0</v>
      </c>
      <c r="AE433" s="26">
        <v>0</v>
      </c>
      <c r="AF433" s="26">
        <v>0</v>
      </c>
      <c r="AG433" s="27">
        <v>0</v>
      </c>
      <c r="AH433" s="36">
        <v>0</v>
      </c>
      <c r="AI433" s="26">
        <v>0</v>
      </c>
      <c r="AJ433" s="26">
        <v>0</v>
      </c>
      <c r="AK433" s="27">
        <v>0</v>
      </c>
      <c r="AL433" s="36">
        <v>8</v>
      </c>
      <c r="AM433" s="26">
        <v>113.33333333333333</v>
      </c>
      <c r="AN433" s="26">
        <v>113.33333333333333</v>
      </c>
      <c r="AO433" s="27">
        <v>1586.6666666666667</v>
      </c>
      <c r="AP433" s="36">
        <v>12</v>
      </c>
      <c r="AQ433" s="26">
        <v>170</v>
      </c>
      <c r="AR433" s="26">
        <v>283.33333333333331</v>
      </c>
      <c r="AS433" s="27">
        <v>1416.6666666666667</v>
      </c>
      <c r="AT433" s="36">
        <v>12</v>
      </c>
      <c r="AU433" s="26">
        <v>170</v>
      </c>
      <c r="AV433" s="26">
        <v>453.33333333333331</v>
      </c>
      <c r="AW433" s="27">
        <v>1246.6666666666667</v>
      </c>
      <c r="AX433" s="36">
        <v>12</v>
      </c>
      <c r="AY433" s="26">
        <v>170</v>
      </c>
      <c r="AZ433" s="26">
        <v>623.33333333333326</v>
      </c>
      <c r="BA433" s="27">
        <v>1076.6666666666667</v>
      </c>
      <c r="BB433" s="36">
        <v>12</v>
      </c>
      <c r="BC433" s="26">
        <v>170</v>
      </c>
      <c r="BD433" s="26">
        <v>793.33333333333326</v>
      </c>
      <c r="BE433" s="27">
        <v>906.66666666666674</v>
      </c>
      <c r="BF433" s="36">
        <v>12</v>
      </c>
      <c r="BG433" s="26">
        <v>170</v>
      </c>
      <c r="BH433" s="26">
        <v>963.33333333333326</v>
      </c>
      <c r="BI433" s="27">
        <v>736.66666666666674</v>
      </c>
      <c r="BJ433" s="36">
        <v>12</v>
      </c>
      <c r="BK433" s="26">
        <v>170</v>
      </c>
      <c r="BL433" s="26">
        <v>1133.3333333333333</v>
      </c>
      <c r="BM433" s="27">
        <v>566.66666666666674</v>
      </c>
      <c r="BN433" s="36">
        <v>12</v>
      </c>
      <c r="BO433" s="26">
        <v>170</v>
      </c>
      <c r="BP433" s="26">
        <v>1303.3333333333333</v>
      </c>
      <c r="BQ433" s="27">
        <v>396.66666666666674</v>
      </c>
      <c r="BR433" s="36">
        <v>12</v>
      </c>
      <c r="BS433" s="26">
        <v>170</v>
      </c>
      <c r="BT433" s="26">
        <v>1473.3333333333333</v>
      </c>
      <c r="BU433" s="27">
        <v>226.66666666666674</v>
      </c>
      <c r="BV433" s="36">
        <v>12</v>
      </c>
      <c r="BW433" s="26">
        <v>170</v>
      </c>
      <c r="BX433" s="26">
        <v>1643.3333333333333</v>
      </c>
      <c r="BY433" s="27">
        <v>56.666666666666742</v>
      </c>
      <c r="BZ433" s="36">
        <v>4.0000000000000053</v>
      </c>
      <c r="CA433" s="26">
        <v>56.666666666666742</v>
      </c>
      <c r="CB433" s="26">
        <v>1700</v>
      </c>
      <c r="CC433" s="27">
        <v>0</v>
      </c>
      <c r="CD433" s="36">
        <v>0</v>
      </c>
      <c r="CE433" s="26">
        <v>0</v>
      </c>
      <c r="CF433" s="26">
        <v>1700</v>
      </c>
      <c r="CG433" s="27">
        <v>0</v>
      </c>
      <c r="CH433" s="36">
        <v>0</v>
      </c>
      <c r="CI433" s="26">
        <v>0</v>
      </c>
      <c r="CJ433" s="26">
        <v>1700</v>
      </c>
      <c r="CK433" s="27">
        <v>0</v>
      </c>
      <c r="CL433" s="36">
        <v>0</v>
      </c>
      <c r="CM433" s="26">
        <v>0</v>
      </c>
      <c r="CN433" s="26">
        <v>1700</v>
      </c>
      <c r="CO433" s="27">
        <v>0</v>
      </c>
      <c r="CP433" s="36">
        <v>0</v>
      </c>
      <c r="CQ433" s="26">
        <v>0</v>
      </c>
      <c r="CR433" s="26">
        <v>1700</v>
      </c>
      <c r="CS433" s="27">
        <v>0</v>
      </c>
      <c r="CT433" s="36">
        <v>0</v>
      </c>
      <c r="CU433" s="26">
        <v>0</v>
      </c>
      <c r="CV433" s="26">
        <v>1700</v>
      </c>
      <c r="CW433" s="27">
        <v>0</v>
      </c>
      <c r="CX433" s="36">
        <v>0</v>
      </c>
      <c r="CY433" s="26">
        <v>0</v>
      </c>
      <c r="CZ433" s="26">
        <v>1700</v>
      </c>
      <c r="DA433" s="27">
        <v>0</v>
      </c>
      <c r="DB433" s="36">
        <v>0</v>
      </c>
      <c r="DC433" s="26">
        <v>0</v>
      </c>
      <c r="DD433" s="26">
        <v>1700</v>
      </c>
      <c r="DE433" s="27">
        <v>0</v>
      </c>
      <c r="DF433" s="36">
        <v>0</v>
      </c>
      <c r="DG433" s="26">
        <v>0</v>
      </c>
      <c r="DH433" s="26">
        <v>1700</v>
      </c>
      <c r="DI433" s="27">
        <v>0</v>
      </c>
      <c r="DJ433" s="36">
        <v>0</v>
      </c>
      <c r="DK433" s="26">
        <v>0</v>
      </c>
      <c r="DL433" s="26">
        <v>1700</v>
      </c>
      <c r="DM433" s="27">
        <v>0</v>
      </c>
      <c r="DN433" s="36">
        <v>0</v>
      </c>
      <c r="DO433" s="26">
        <v>0</v>
      </c>
      <c r="DP433" s="26">
        <v>1700</v>
      </c>
      <c r="DQ433" s="27">
        <v>0</v>
      </c>
      <c r="DR433" s="36">
        <v>0</v>
      </c>
      <c r="DS433" s="26">
        <v>0</v>
      </c>
      <c r="DT433" s="26">
        <v>1700</v>
      </c>
      <c r="DU433" s="27">
        <v>0</v>
      </c>
      <c r="DV433" s="36">
        <v>0</v>
      </c>
      <c r="DW433" s="26">
        <v>0</v>
      </c>
      <c r="DX433" s="26">
        <v>1700</v>
      </c>
      <c r="DY433" s="27">
        <v>0</v>
      </c>
      <c r="DZ433" s="36">
        <v>0</v>
      </c>
      <c r="EA433" s="26">
        <v>0</v>
      </c>
      <c r="EB433" s="26">
        <v>1700</v>
      </c>
      <c r="EC433" s="27">
        <v>0</v>
      </c>
      <c r="ED433" s="36">
        <v>0</v>
      </c>
      <c r="EE433" s="26">
        <v>0</v>
      </c>
      <c r="EF433" s="26">
        <v>1700</v>
      </c>
      <c r="EG433" s="27">
        <v>0</v>
      </c>
      <c r="EH433" s="36">
        <v>0</v>
      </c>
      <c r="EI433" s="26">
        <v>0</v>
      </c>
      <c r="EJ433" s="26">
        <v>1700</v>
      </c>
      <c r="EK433" s="27">
        <v>0</v>
      </c>
      <c r="EL433" s="36" cm="1">
        <f t="array" ref="EL433">+_xlfn.IFS(YEAR($A433)&gt;YEAR(EL$6),0,YEAR(EL$6)=YEAR($A433),13-MONTH($A433),AND(EK433&lt;$L433,YEAR(EL$6)=YEAR($B433)),IF(MONTH($B433)&lt;EK433/$M433,MONTH($B433),EK433/$M433),EK433&lt;$L433,EK433/$M433,YEAR(EL$6)=YEAR($B433),MONTH($B433),AND(YEAR(EL$6)&gt;YEAR($B433),NOT(ISBLANK($B433))),0,YEAR(EL$6)&gt;YEAR($A433),12,EL$6&lt;$A433,0,YEAR(EH$6)=YEAR($B433),0)</f>
        <v>0</v>
      </c>
      <c r="EM433" s="26">
        <f t="shared" si="50"/>
        <v>0</v>
      </c>
      <c r="EN433" s="26">
        <f t="shared" si="51"/>
        <v>1700</v>
      </c>
      <c r="EO433" s="27">
        <f t="shared" si="52"/>
        <v>0</v>
      </c>
      <c r="EP433" s="28">
        <f t="shared" si="53"/>
        <v>0</v>
      </c>
      <c r="EQ433" s="34">
        <f t="shared" si="54"/>
        <v>0</v>
      </c>
      <c r="ES433" s="21">
        <f>IFERROR(IF(VLOOKUP(D433,'DIV CHANGE'!A:D,3,FALSE)="", E433, VLOOKUP(D433,'DIV CHANGE'!A:D,3,FALSE)), E433)</f>
        <v>1</v>
      </c>
      <c r="ET433" s="21" t="str">
        <f t="shared" si="55"/>
        <v>SAME</v>
      </c>
      <c r="EU433" s="24">
        <v>36286</v>
      </c>
    </row>
    <row r="434" spans="1:151" ht="12.75">
      <c r="A434" s="29">
        <v>36822</v>
      </c>
      <c r="B434" s="24"/>
      <c r="C434" s="35">
        <v>17</v>
      </c>
      <c r="D434" s="21" t="s">
        <v>865</v>
      </c>
      <c r="E434" s="21">
        <v>1</v>
      </c>
      <c r="F434" s="21" t="s">
        <v>103</v>
      </c>
      <c r="G434" s="21" t="s">
        <v>866</v>
      </c>
      <c r="H434" s="23">
        <v>4116</v>
      </c>
      <c r="I434" s="22">
        <v>10</v>
      </c>
      <c r="J434" s="25">
        <v>0</v>
      </c>
      <c r="K434" s="25">
        <v>0</v>
      </c>
      <c r="L434" s="25">
        <f t="shared" si="48"/>
        <v>411.6</v>
      </c>
      <c r="M434" s="37">
        <f t="shared" si="49"/>
        <v>34.300000000000004</v>
      </c>
      <c r="N434" s="36">
        <v>0</v>
      </c>
      <c r="O434" s="26">
        <v>0</v>
      </c>
      <c r="P434" s="26">
        <v>0</v>
      </c>
      <c r="Q434" s="27">
        <v>0</v>
      </c>
      <c r="R434" s="36">
        <v>0</v>
      </c>
      <c r="S434" s="26">
        <v>0</v>
      </c>
      <c r="T434" s="26">
        <v>0</v>
      </c>
      <c r="U434" s="27">
        <v>0</v>
      </c>
      <c r="V434" s="36">
        <v>0</v>
      </c>
      <c r="W434" s="26">
        <v>0</v>
      </c>
      <c r="X434" s="26">
        <v>0</v>
      </c>
      <c r="Y434" s="27">
        <v>0</v>
      </c>
      <c r="Z434" s="36">
        <v>0</v>
      </c>
      <c r="AA434" s="26">
        <v>0</v>
      </c>
      <c r="AB434" s="26">
        <v>0</v>
      </c>
      <c r="AC434" s="27">
        <v>0</v>
      </c>
      <c r="AD434" s="36">
        <v>0</v>
      </c>
      <c r="AE434" s="26">
        <v>0</v>
      </c>
      <c r="AF434" s="26">
        <v>0</v>
      </c>
      <c r="AG434" s="27">
        <v>0</v>
      </c>
      <c r="AH434" s="36">
        <v>0</v>
      </c>
      <c r="AI434" s="26">
        <v>0</v>
      </c>
      <c r="AJ434" s="26">
        <v>0</v>
      </c>
      <c r="AK434" s="27">
        <v>0</v>
      </c>
      <c r="AL434" s="36">
        <v>0</v>
      </c>
      <c r="AM434" s="26">
        <v>0</v>
      </c>
      <c r="AN434" s="26">
        <v>0</v>
      </c>
      <c r="AO434" s="27">
        <v>0</v>
      </c>
      <c r="AP434" s="36">
        <v>3</v>
      </c>
      <c r="AQ434" s="26">
        <v>102.9</v>
      </c>
      <c r="AR434" s="26">
        <v>102.9</v>
      </c>
      <c r="AS434" s="27">
        <v>4013.1</v>
      </c>
      <c r="AT434" s="36">
        <v>12</v>
      </c>
      <c r="AU434" s="26">
        <v>411.6</v>
      </c>
      <c r="AV434" s="26">
        <v>514.5</v>
      </c>
      <c r="AW434" s="27">
        <v>3601.5</v>
      </c>
      <c r="AX434" s="36">
        <v>12</v>
      </c>
      <c r="AY434" s="26">
        <v>411.6</v>
      </c>
      <c r="AZ434" s="26">
        <v>926.1</v>
      </c>
      <c r="BA434" s="27">
        <v>3189.9</v>
      </c>
      <c r="BB434" s="36">
        <v>12</v>
      </c>
      <c r="BC434" s="26">
        <v>411.6</v>
      </c>
      <c r="BD434" s="26">
        <v>1337.7</v>
      </c>
      <c r="BE434" s="27">
        <v>2778.3</v>
      </c>
      <c r="BF434" s="36">
        <v>12</v>
      </c>
      <c r="BG434" s="26">
        <v>411.6</v>
      </c>
      <c r="BH434" s="26">
        <v>1749.3000000000002</v>
      </c>
      <c r="BI434" s="27">
        <v>2366.6999999999998</v>
      </c>
      <c r="BJ434" s="36">
        <v>12</v>
      </c>
      <c r="BK434" s="26">
        <v>411.6</v>
      </c>
      <c r="BL434" s="26">
        <v>2160.9</v>
      </c>
      <c r="BM434" s="27">
        <v>1955.1</v>
      </c>
      <c r="BN434" s="36">
        <v>12</v>
      </c>
      <c r="BO434" s="26">
        <v>411.6</v>
      </c>
      <c r="BP434" s="26">
        <v>2572.5</v>
      </c>
      <c r="BQ434" s="27">
        <v>1543.5</v>
      </c>
      <c r="BR434" s="36">
        <v>12</v>
      </c>
      <c r="BS434" s="26">
        <v>411.6</v>
      </c>
      <c r="BT434" s="26">
        <v>2984.1</v>
      </c>
      <c r="BU434" s="27">
        <v>1131.9000000000001</v>
      </c>
      <c r="BV434" s="36">
        <v>12</v>
      </c>
      <c r="BW434" s="26">
        <v>411.6</v>
      </c>
      <c r="BX434" s="26">
        <v>3395.7</v>
      </c>
      <c r="BY434" s="27">
        <v>720.30000000000018</v>
      </c>
      <c r="BZ434" s="36">
        <v>12</v>
      </c>
      <c r="CA434" s="26">
        <v>411.6</v>
      </c>
      <c r="CB434" s="26">
        <v>3807.2999999999997</v>
      </c>
      <c r="CC434" s="27">
        <v>308.70000000000027</v>
      </c>
      <c r="CD434" s="36">
        <v>9.0000000000000071</v>
      </c>
      <c r="CE434" s="26">
        <v>308.70000000000027</v>
      </c>
      <c r="CF434" s="26">
        <v>4116</v>
      </c>
      <c r="CG434" s="27">
        <v>0</v>
      </c>
      <c r="CH434" s="36">
        <v>0</v>
      </c>
      <c r="CI434" s="26">
        <v>0</v>
      </c>
      <c r="CJ434" s="26">
        <v>4116</v>
      </c>
      <c r="CK434" s="27">
        <v>0</v>
      </c>
      <c r="CL434" s="36">
        <v>0</v>
      </c>
      <c r="CM434" s="26">
        <v>0</v>
      </c>
      <c r="CN434" s="26">
        <v>4116</v>
      </c>
      <c r="CO434" s="27">
        <v>0</v>
      </c>
      <c r="CP434" s="36">
        <v>0</v>
      </c>
      <c r="CQ434" s="26">
        <v>0</v>
      </c>
      <c r="CR434" s="26">
        <v>4116</v>
      </c>
      <c r="CS434" s="27">
        <v>0</v>
      </c>
      <c r="CT434" s="36">
        <v>0</v>
      </c>
      <c r="CU434" s="26">
        <v>0</v>
      </c>
      <c r="CV434" s="26">
        <v>4116</v>
      </c>
      <c r="CW434" s="27">
        <v>0</v>
      </c>
      <c r="CX434" s="36">
        <v>0</v>
      </c>
      <c r="CY434" s="26">
        <v>0</v>
      </c>
      <c r="CZ434" s="26">
        <v>4116</v>
      </c>
      <c r="DA434" s="27">
        <v>0</v>
      </c>
      <c r="DB434" s="36">
        <v>0</v>
      </c>
      <c r="DC434" s="26">
        <v>0</v>
      </c>
      <c r="DD434" s="26">
        <v>4116</v>
      </c>
      <c r="DE434" s="27">
        <v>0</v>
      </c>
      <c r="DF434" s="36">
        <v>0</v>
      </c>
      <c r="DG434" s="26">
        <v>0</v>
      </c>
      <c r="DH434" s="26">
        <v>4116</v>
      </c>
      <c r="DI434" s="27">
        <v>0</v>
      </c>
      <c r="DJ434" s="36">
        <v>0</v>
      </c>
      <c r="DK434" s="26">
        <v>0</v>
      </c>
      <c r="DL434" s="26">
        <v>4116</v>
      </c>
      <c r="DM434" s="27">
        <v>0</v>
      </c>
      <c r="DN434" s="36">
        <v>0</v>
      </c>
      <c r="DO434" s="26">
        <v>0</v>
      </c>
      <c r="DP434" s="26">
        <v>4116</v>
      </c>
      <c r="DQ434" s="27">
        <v>0</v>
      </c>
      <c r="DR434" s="36">
        <v>0</v>
      </c>
      <c r="DS434" s="26">
        <v>0</v>
      </c>
      <c r="DT434" s="26">
        <v>4116</v>
      </c>
      <c r="DU434" s="27">
        <v>0</v>
      </c>
      <c r="DV434" s="36">
        <v>0</v>
      </c>
      <c r="DW434" s="26">
        <v>0</v>
      </c>
      <c r="DX434" s="26">
        <v>4116</v>
      </c>
      <c r="DY434" s="27">
        <v>0</v>
      </c>
      <c r="DZ434" s="36">
        <v>0</v>
      </c>
      <c r="EA434" s="26">
        <v>0</v>
      </c>
      <c r="EB434" s="26">
        <v>4116</v>
      </c>
      <c r="EC434" s="27">
        <v>0</v>
      </c>
      <c r="ED434" s="36">
        <v>0</v>
      </c>
      <c r="EE434" s="26">
        <v>0</v>
      </c>
      <c r="EF434" s="26">
        <v>4116</v>
      </c>
      <c r="EG434" s="27">
        <v>0</v>
      </c>
      <c r="EH434" s="36">
        <v>0</v>
      </c>
      <c r="EI434" s="26">
        <v>0</v>
      </c>
      <c r="EJ434" s="26">
        <v>4116</v>
      </c>
      <c r="EK434" s="27">
        <v>0</v>
      </c>
      <c r="EL434" s="36" cm="1">
        <f t="array" ref="EL434">+_xlfn.IFS(YEAR($A434)&gt;YEAR(EL$6),0,YEAR(EL$6)=YEAR($A434),13-MONTH($A434),AND(EK434&lt;$L434,YEAR(EL$6)=YEAR($B434)),IF(MONTH($B434)&lt;EK434/$M434,MONTH($B434),EK434/$M434),EK434&lt;$L434,EK434/$M434,YEAR(EL$6)=YEAR($B434),MONTH($B434),AND(YEAR(EL$6)&gt;YEAR($B434),NOT(ISBLANK($B434))),0,YEAR(EL$6)&gt;YEAR($A434),12,EL$6&lt;$A434,0,YEAR(EH$6)=YEAR($B434),0)</f>
        <v>0</v>
      </c>
      <c r="EM434" s="26">
        <f t="shared" si="50"/>
        <v>0</v>
      </c>
      <c r="EN434" s="26">
        <f t="shared" si="51"/>
        <v>4116</v>
      </c>
      <c r="EO434" s="27">
        <f t="shared" si="52"/>
        <v>0</v>
      </c>
      <c r="EP434" s="28">
        <f t="shared" si="53"/>
        <v>0</v>
      </c>
      <c r="EQ434" s="34">
        <f t="shared" si="54"/>
        <v>0</v>
      </c>
      <c r="ES434" s="21">
        <f>IFERROR(IF(VLOOKUP(D434,'DIV CHANGE'!A:D,3,FALSE)="", E434, VLOOKUP(D434,'DIV CHANGE'!A:D,3,FALSE)), E434)</f>
        <v>1</v>
      </c>
      <c r="ET434" s="21" t="str">
        <f t="shared" si="55"/>
        <v>SAME</v>
      </c>
      <c r="EU434" s="24">
        <v>36822</v>
      </c>
    </row>
    <row r="435" spans="1:151" ht="12.75">
      <c r="A435" s="29">
        <v>36900</v>
      </c>
      <c r="B435" s="24"/>
      <c r="C435" s="35">
        <v>19</v>
      </c>
      <c r="D435" s="21" t="s">
        <v>867</v>
      </c>
      <c r="E435" s="21">
        <v>1</v>
      </c>
      <c r="F435" s="21" t="s">
        <v>103</v>
      </c>
      <c r="G435" s="21" t="s">
        <v>868</v>
      </c>
      <c r="H435" s="23">
        <v>2785.65</v>
      </c>
      <c r="I435" s="22">
        <v>8</v>
      </c>
      <c r="J435" s="25">
        <v>0</v>
      </c>
      <c r="K435" s="25">
        <v>0</v>
      </c>
      <c r="L435" s="25">
        <f t="shared" si="48"/>
        <v>348.20625000000001</v>
      </c>
      <c r="M435" s="37">
        <f t="shared" si="49"/>
        <v>29.017187500000002</v>
      </c>
      <c r="N435" s="36">
        <v>0</v>
      </c>
      <c r="O435" s="26">
        <v>0</v>
      </c>
      <c r="P435" s="26">
        <v>0</v>
      </c>
      <c r="Q435" s="27">
        <v>0</v>
      </c>
      <c r="R435" s="36">
        <v>0</v>
      </c>
      <c r="S435" s="26">
        <v>0</v>
      </c>
      <c r="T435" s="26">
        <v>0</v>
      </c>
      <c r="U435" s="27">
        <v>0</v>
      </c>
      <c r="V435" s="36">
        <v>0</v>
      </c>
      <c r="W435" s="26">
        <v>0</v>
      </c>
      <c r="X435" s="26">
        <v>0</v>
      </c>
      <c r="Y435" s="27">
        <v>0</v>
      </c>
      <c r="Z435" s="36">
        <v>0</v>
      </c>
      <c r="AA435" s="26">
        <v>0</v>
      </c>
      <c r="AB435" s="26">
        <v>0</v>
      </c>
      <c r="AC435" s="27">
        <v>0</v>
      </c>
      <c r="AD435" s="36">
        <v>0</v>
      </c>
      <c r="AE435" s="26">
        <v>0</v>
      </c>
      <c r="AF435" s="26">
        <v>0</v>
      </c>
      <c r="AG435" s="27">
        <v>0</v>
      </c>
      <c r="AH435" s="36">
        <v>0</v>
      </c>
      <c r="AI435" s="26">
        <v>0</v>
      </c>
      <c r="AJ435" s="26">
        <v>0</v>
      </c>
      <c r="AK435" s="27">
        <v>0</v>
      </c>
      <c r="AL435" s="36">
        <v>0</v>
      </c>
      <c r="AM435" s="26">
        <v>0</v>
      </c>
      <c r="AN435" s="26">
        <v>0</v>
      </c>
      <c r="AO435" s="27">
        <v>0</v>
      </c>
      <c r="AP435" s="36">
        <v>0</v>
      </c>
      <c r="AQ435" s="26">
        <v>0</v>
      </c>
      <c r="AR435" s="26">
        <v>0</v>
      </c>
      <c r="AS435" s="27">
        <v>0</v>
      </c>
      <c r="AT435" s="36">
        <v>12</v>
      </c>
      <c r="AU435" s="26">
        <v>348.20625000000001</v>
      </c>
      <c r="AV435" s="26">
        <v>348.20625000000001</v>
      </c>
      <c r="AW435" s="27">
        <v>2437.4437499999999</v>
      </c>
      <c r="AX435" s="36">
        <v>12</v>
      </c>
      <c r="AY435" s="26">
        <v>348.20625000000001</v>
      </c>
      <c r="AZ435" s="26">
        <v>696.41250000000002</v>
      </c>
      <c r="BA435" s="27">
        <v>2089.2375000000002</v>
      </c>
      <c r="BB435" s="36">
        <v>12</v>
      </c>
      <c r="BC435" s="26">
        <v>348.20625000000001</v>
      </c>
      <c r="BD435" s="26">
        <v>1044.6187500000001</v>
      </c>
      <c r="BE435" s="27">
        <v>1741.03125</v>
      </c>
      <c r="BF435" s="36">
        <v>12</v>
      </c>
      <c r="BG435" s="26">
        <v>348.20625000000001</v>
      </c>
      <c r="BH435" s="26">
        <v>1392.825</v>
      </c>
      <c r="BI435" s="27">
        <v>1392.825</v>
      </c>
      <c r="BJ435" s="36">
        <v>12</v>
      </c>
      <c r="BK435" s="26">
        <v>348.20625000000001</v>
      </c>
      <c r="BL435" s="26">
        <v>1741.03125</v>
      </c>
      <c r="BM435" s="27">
        <v>1044.6187500000001</v>
      </c>
      <c r="BN435" s="36">
        <v>12</v>
      </c>
      <c r="BO435" s="26">
        <v>348.20625000000001</v>
      </c>
      <c r="BP435" s="26">
        <v>2089.2375000000002</v>
      </c>
      <c r="BQ435" s="27">
        <v>696.41249999999991</v>
      </c>
      <c r="BR435" s="36">
        <v>12</v>
      </c>
      <c r="BS435" s="26">
        <v>348.20625000000001</v>
      </c>
      <c r="BT435" s="26">
        <v>2437.4437500000004</v>
      </c>
      <c r="BU435" s="27">
        <v>348.20624999999973</v>
      </c>
      <c r="BV435" s="36">
        <v>12</v>
      </c>
      <c r="BW435" s="26">
        <v>348.20625000000001</v>
      </c>
      <c r="BX435" s="26">
        <v>2785.6500000000005</v>
      </c>
      <c r="BY435" s="27">
        <v>-4.5474735088646412E-13</v>
      </c>
      <c r="BZ435" s="36">
        <v>-1.5671654976432988E-14</v>
      </c>
      <c r="CA435" s="26">
        <v>-4.5474735088646412E-13</v>
      </c>
      <c r="CB435" s="26">
        <v>2785.65</v>
      </c>
      <c r="CC435" s="27">
        <v>0</v>
      </c>
      <c r="CD435" s="36">
        <v>0</v>
      </c>
      <c r="CE435" s="26">
        <v>0</v>
      </c>
      <c r="CF435" s="26">
        <v>2785.65</v>
      </c>
      <c r="CG435" s="27">
        <v>0</v>
      </c>
      <c r="CH435" s="36">
        <v>0</v>
      </c>
      <c r="CI435" s="26">
        <v>0</v>
      </c>
      <c r="CJ435" s="26">
        <v>2785.65</v>
      </c>
      <c r="CK435" s="27">
        <v>0</v>
      </c>
      <c r="CL435" s="36">
        <v>0</v>
      </c>
      <c r="CM435" s="26">
        <v>0</v>
      </c>
      <c r="CN435" s="26">
        <v>2785.65</v>
      </c>
      <c r="CO435" s="27">
        <v>0</v>
      </c>
      <c r="CP435" s="36">
        <v>0</v>
      </c>
      <c r="CQ435" s="26">
        <v>0</v>
      </c>
      <c r="CR435" s="26">
        <v>2785.65</v>
      </c>
      <c r="CS435" s="27">
        <v>0</v>
      </c>
      <c r="CT435" s="36">
        <v>0</v>
      </c>
      <c r="CU435" s="26">
        <v>0</v>
      </c>
      <c r="CV435" s="26">
        <v>2785.65</v>
      </c>
      <c r="CW435" s="27">
        <v>0</v>
      </c>
      <c r="CX435" s="36">
        <v>0</v>
      </c>
      <c r="CY435" s="26">
        <v>0</v>
      </c>
      <c r="CZ435" s="26">
        <v>2785.65</v>
      </c>
      <c r="DA435" s="27">
        <v>0</v>
      </c>
      <c r="DB435" s="36">
        <v>0</v>
      </c>
      <c r="DC435" s="26">
        <v>0</v>
      </c>
      <c r="DD435" s="26">
        <v>2785.65</v>
      </c>
      <c r="DE435" s="27">
        <v>0</v>
      </c>
      <c r="DF435" s="36">
        <v>0</v>
      </c>
      <c r="DG435" s="26">
        <v>0</v>
      </c>
      <c r="DH435" s="26">
        <v>2785.65</v>
      </c>
      <c r="DI435" s="27">
        <v>0</v>
      </c>
      <c r="DJ435" s="36">
        <v>0</v>
      </c>
      <c r="DK435" s="26">
        <v>0</v>
      </c>
      <c r="DL435" s="26">
        <v>2785.65</v>
      </c>
      <c r="DM435" s="27">
        <v>0</v>
      </c>
      <c r="DN435" s="36">
        <v>0</v>
      </c>
      <c r="DO435" s="26">
        <v>0</v>
      </c>
      <c r="DP435" s="26">
        <v>2785.65</v>
      </c>
      <c r="DQ435" s="27">
        <v>0</v>
      </c>
      <c r="DR435" s="36">
        <v>0</v>
      </c>
      <c r="DS435" s="26">
        <v>0</v>
      </c>
      <c r="DT435" s="26">
        <v>2785.65</v>
      </c>
      <c r="DU435" s="27">
        <v>0</v>
      </c>
      <c r="DV435" s="36">
        <v>0</v>
      </c>
      <c r="DW435" s="26">
        <v>0</v>
      </c>
      <c r="DX435" s="26">
        <v>2785.65</v>
      </c>
      <c r="DY435" s="27">
        <v>0</v>
      </c>
      <c r="DZ435" s="36">
        <v>0</v>
      </c>
      <c r="EA435" s="26">
        <v>0</v>
      </c>
      <c r="EB435" s="26">
        <v>2785.65</v>
      </c>
      <c r="EC435" s="27">
        <v>0</v>
      </c>
      <c r="ED435" s="36">
        <v>0</v>
      </c>
      <c r="EE435" s="26">
        <v>0</v>
      </c>
      <c r="EF435" s="26">
        <v>2785.65</v>
      </c>
      <c r="EG435" s="27">
        <v>0</v>
      </c>
      <c r="EH435" s="36">
        <v>0</v>
      </c>
      <c r="EI435" s="26">
        <v>0</v>
      </c>
      <c r="EJ435" s="26">
        <v>2785.65</v>
      </c>
      <c r="EK435" s="27">
        <v>0</v>
      </c>
      <c r="EL435" s="36" cm="1">
        <f t="array" ref="EL435">+_xlfn.IFS(YEAR($A435)&gt;YEAR(EL$6),0,YEAR(EL$6)=YEAR($A435),13-MONTH($A435),AND(EK435&lt;$L435,YEAR(EL$6)=YEAR($B435)),IF(MONTH($B435)&lt;EK435/$M435,MONTH($B435),EK435/$M435),EK435&lt;$L435,EK435/$M435,YEAR(EL$6)=YEAR($B435),MONTH($B435),AND(YEAR(EL$6)&gt;YEAR($B435),NOT(ISBLANK($B435))),0,YEAR(EL$6)&gt;YEAR($A435),12,EL$6&lt;$A435,0,YEAR(EH$6)=YEAR($B435),0)</f>
        <v>0</v>
      </c>
      <c r="EM435" s="26">
        <f t="shared" si="50"/>
        <v>0</v>
      </c>
      <c r="EN435" s="26">
        <f t="shared" si="51"/>
        <v>2785.65</v>
      </c>
      <c r="EO435" s="27">
        <f t="shared" si="52"/>
        <v>0</v>
      </c>
      <c r="EP435" s="28">
        <f t="shared" si="53"/>
        <v>0</v>
      </c>
      <c r="EQ435" s="34">
        <f t="shared" si="54"/>
        <v>0</v>
      </c>
      <c r="ES435" s="21">
        <f>IFERROR(IF(VLOOKUP(D435,'DIV CHANGE'!A:D,3,FALSE)="", E435, VLOOKUP(D435,'DIV CHANGE'!A:D,3,FALSE)), E435)</f>
        <v>1</v>
      </c>
      <c r="ET435" s="21" t="str">
        <f t="shared" si="55"/>
        <v>SAME</v>
      </c>
      <c r="EU435" s="24">
        <v>36900</v>
      </c>
    </row>
    <row r="436" spans="1:151" ht="12.75">
      <c r="A436" s="29">
        <v>37434</v>
      </c>
      <c r="B436" s="24"/>
      <c r="C436" s="35">
        <v>24</v>
      </c>
      <c r="D436" s="21" t="s">
        <v>869</v>
      </c>
      <c r="E436" s="21">
        <v>1</v>
      </c>
      <c r="F436" s="21" t="s">
        <v>103</v>
      </c>
      <c r="G436" s="21" t="s">
        <v>870</v>
      </c>
      <c r="H436" s="23">
        <v>2831.27</v>
      </c>
      <c r="I436" s="22">
        <v>10</v>
      </c>
      <c r="J436" s="25">
        <v>0</v>
      </c>
      <c r="K436" s="25">
        <v>0</v>
      </c>
      <c r="L436" s="25">
        <f t="shared" si="48"/>
        <v>283.12700000000001</v>
      </c>
      <c r="M436" s="37">
        <f t="shared" si="49"/>
        <v>23.593916666666669</v>
      </c>
      <c r="N436" s="36">
        <v>0</v>
      </c>
      <c r="O436" s="26">
        <v>0</v>
      </c>
      <c r="P436" s="26">
        <v>0</v>
      </c>
      <c r="Q436" s="27">
        <v>0</v>
      </c>
      <c r="R436" s="36">
        <v>0</v>
      </c>
      <c r="S436" s="26">
        <v>0</v>
      </c>
      <c r="T436" s="26">
        <v>0</v>
      </c>
      <c r="U436" s="27">
        <v>0</v>
      </c>
      <c r="V436" s="36">
        <v>0</v>
      </c>
      <c r="W436" s="26">
        <v>0</v>
      </c>
      <c r="X436" s="26">
        <v>0</v>
      </c>
      <c r="Y436" s="27">
        <v>0</v>
      </c>
      <c r="Z436" s="36">
        <v>0</v>
      </c>
      <c r="AA436" s="26">
        <v>0</v>
      </c>
      <c r="AB436" s="26">
        <v>0</v>
      </c>
      <c r="AC436" s="27">
        <v>0</v>
      </c>
      <c r="AD436" s="36">
        <v>0</v>
      </c>
      <c r="AE436" s="26">
        <v>0</v>
      </c>
      <c r="AF436" s="26">
        <v>0</v>
      </c>
      <c r="AG436" s="27">
        <v>0</v>
      </c>
      <c r="AH436" s="36">
        <v>0</v>
      </c>
      <c r="AI436" s="26">
        <v>0</v>
      </c>
      <c r="AJ436" s="26">
        <v>0</v>
      </c>
      <c r="AK436" s="27">
        <v>0</v>
      </c>
      <c r="AL436" s="36">
        <v>0</v>
      </c>
      <c r="AM436" s="26">
        <v>0</v>
      </c>
      <c r="AN436" s="26">
        <v>0</v>
      </c>
      <c r="AO436" s="27">
        <v>0</v>
      </c>
      <c r="AP436" s="36">
        <v>0</v>
      </c>
      <c r="AQ436" s="26">
        <v>0</v>
      </c>
      <c r="AR436" s="26">
        <v>0</v>
      </c>
      <c r="AS436" s="27">
        <v>0</v>
      </c>
      <c r="AT436" s="36">
        <v>0</v>
      </c>
      <c r="AU436" s="26">
        <v>0</v>
      </c>
      <c r="AV436" s="26">
        <v>0</v>
      </c>
      <c r="AW436" s="27">
        <v>0</v>
      </c>
      <c r="AX436" s="36">
        <v>7</v>
      </c>
      <c r="AY436" s="26">
        <v>165.15741666666668</v>
      </c>
      <c r="AZ436" s="26">
        <v>165.15741666666668</v>
      </c>
      <c r="BA436" s="27">
        <v>2666.1125833333335</v>
      </c>
      <c r="BB436" s="36">
        <v>12</v>
      </c>
      <c r="BC436" s="26">
        <v>283.12700000000001</v>
      </c>
      <c r="BD436" s="26">
        <v>448.28441666666669</v>
      </c>
      <c r="BE436" s="27">
        <v>2382.9855833333331</v>
      </c>
      <c r="BF436" s="36">
        <v>12</v>
      </c>
      <c r="BG436" s="26">
        <v>283.12700000000001</v>
      </c>
      <c r="BH436" s="26">
        <v>731.4114166666667</v>
      </c>
      <c r="BI436" s="27">
        <v>2099.8585833333332</v>
      </c>
      <c r="BJ436" s="36">
        <v>12</v>
      </c>
      <c r="BK436" s="26">
        <v>283.12700000000001</v>
      </c>
      <c r="BL436" s="26">
        <v>1014.5384166666668</v>
      </c>
      <c r="BM436" s="27">
        <v>1816.7315833333332</v>
      </c>
      <c r="BN436" s="36">
        <v>12</v>
      </c>
      <c r="BO436" s="26">
        <v>283.12700000000001</v>
      </c>
      <c r="BP436" s="26">
        <v>1297.6654166666667</v>
      </c>
      <c r="BQ436" s="27">
        <v>1533.6045833333333</v>
      </c>
      <c r="BR436" s="36">
        <v>12</v>
      </c>
      <c r="BS436" s="26">
        <v>283.12700000000001</v>
      </c>
      <c r="BT436" s="26">
        <v>1580.7924166666667</v>
      </c>
      <c r="BU436" s="27">
        <v>1250.4775833333333</v>
      </c>
      <c r="BV436" s="36">
        <v>12</v>
      </c>
      <c r="BW436" s="26">
        <v>283.12700000000001</v>
      </c>
      <c r="BX436" s="26">
        <v>1863.9194166666666</v>
      </c>
      <c r="BY436" s="27">
        <v>967.35058333333336</v>
      </c>
      <c r="BZ436" s="36">
        <v>12</v>
      </c>
      <c r="CA436" s="26">
        <v>283.12700000000001</v>
      </c>
      <c r="CB436" s="26">
        <v>2147.0464166666666</v>
      </c>
      <c r="CC436" s="27">
        <v>684.22358333333341</v>
      </c>
      <c r="CD436" s="36">
        <v>12</v>
      </c>
      <c r="CE436" s="26">
        <v>283.12700000000001</v>
      </c>
      <c r="CF436" s="26">
        <v>2430.1734166666665</v>
      </c>
      <c r="CG436" s="27">
        <v>401.09658333333346</v>
      </c>
      <c r="CH436" s="36">
        <v>12</v>
      </c>
      <c r="CI436" s="26">
        <v>283.12700000000001</v>
      </c>
      <c r="CJ436" s="26">
        <v>2713.3004166666665</v>
      </c>
      <c r="CK436" s="27">
        <v>117.9695833333335</v>
      </c>
      <c r="CL436" s="36">
        <v>5.0000000000000071</v>
      </c>
      <c r="CM436" s="26">
        <v>117.96958333333352</v>
      </c>
      <c r="CN436" s="26">
        <v>2831.27</v>
      </c>
      <c r="CO436" s="27">
        <v>0</v>
      </c>
      <c r="CP436" s="36">
        <v>0</v>
      </c>
      <c r="CQ436" s="26">
        <v>0</v>
      </c>
      <c r="CR436" s="26">
        <v>2831.27</v>
      </c>
      <c r="CS436" s="27">
        <v>0</v>
      </c>
      <c r="CT436" s="36">
        <v>0</v>
      </c>
      <c r="CU436" s="26">
        <v>0</v>
      </c>
      <c r="CV436" s="26">
        <v>2831.27</v>
      </c>
      <c r="CW436" s="27">
        <v>0</v>
      </c>
      <c r="CX436" s="36">
        <v>0</v>
      </c>
      <c r="CY436" s="26">
        <v>0</v>
      </c>
      <c r="CZ436" s="26">
        <v>2831.27</v>
      </c>
      <c r="DA436" s="27">
        <v>0</v>
      </c>
      <c r="DB436" s="36">
        <v>0</v>
      </c>
      <c r="DC436" s="26">
        <v>0</v>
      </c>
      <c r="DD436" s="26">
        <v>2831.27</v>
      </c>
      <c r="DE436" s="27">
        <v>0</v>
      </c>
      <c r="DF436" s="36">
        <v>0</v>
      </c>
      <c r="DG436" s="26">
        <v>0</v>
      </c>
      <c r="DH436" s="26">
        <v>2831.27</v>
      </c>
      <c r="DI436" s="27">
        <v>0</v>
      </c>
      <c r="DJ436" s="36">
        <v>0</v>
      </c>
      <c r="DK436" s="26">
        <v>0</v>
      </c>
      <c r="DL436" s="26">
        <v>2831.27</v>
      </c>
      <c r="DM436" s="27">
        <v>0</v>
      </c>
      <c r="DN436" s="36">
        <v>0</v>
      </c>
      <c r="DO436" s="26">
        <v>0</v>
      </c>
      <c r="DP436" s="26">
        <v>2831.27</v>
      </c>
      <c r="DQ436" s="27">
        <v>0</v>
      </c>
      <c r="DR436" s="36">
        <v>0</v>
      </c>
      <c r="DS436" s="26">
        <v>0</v>
      </c>
      <c r="DT436" s="26">
        <v>2831.27</v>
      </c>
      <c r="DU436" s="27">
        <v>0</v>
      </c>
      <c r="DV436" s="36">
        <v>0</v>
      </c>
      <c r="DW436" s="26">
        <v>0</v>
      </c>
      <c r="DX436" s="26">
        <v>2831.27</v>
      </c>
      <c r="DY436" s="27">
        <v>0</v>
      </c>
      <c r="DZ436" s="36">
        <v>0</v>
      </c>
      <c r="EA436" s="26">
        <v>0</v>
      </c>
      <c r="EB436" s="26">
        <v>2831.27</v>
      </c>
      <c r="EC436" s="27">
        <v>0</v>
      </c>
      <c r="ED436" s="36">
        <v>0</v>
      </c>
      <c r="EE436" s="26">
        <v>0</v>
      </c>
      <c r="EF436" s="26">
        <v>2831.27</v>
      </c>
      <c r="EG436" s="27">
        <v>0</v>
      </c>
      <c r="EH436" s="36">
        <v>0</v>
      </c>
      <c r="EI436" s="26">
        <v>0</v>
      </c>
      <c r="EJ436" s="26">
        <v>2831.27</v>
      </c>
      <c r="EK436" s="27">
        <v>0</v>
      </c>
      <c r="EL436" s="36" cm="1">
        <f t="array" ref="EL436">+_xlfn.IFS(YEAR($A436)&gt;YEAR(EL$6),0,YEAR(EL$6)=YEAR($A436),13-MONTH($A436),AND(EK436&lt;$L436,YEAR(EL$6)=YEAR($B436)),IF(MONTH($B436)&lt;EK436/$M436,MONTH($B436),EK436/$M436),EK436&lt;$L436,EK436/$M436,YEAR(EL$6)=YEAR($B436),MONTH($B436),AND(YEAR(EL$6)&gt;YEAR($B436),NOT(ISBLANK($B436))),0,YEAR(EL$6)&gt;YEAR($A436),12,EL$6&lt;$A436,0,YEAR(EH$6)=YEAR($B436),0)</f>
        <v>0</v>
      </c>
      <c r="EM436" s="26">
        <f t="shared" si="50"/>
        <v>0</v>
      </c>
      <c r="EN436" s="26">
        <f t="shared" si="51"/>
        <v>2831.27</v>
      </c>
      <c r="EO436" s="27">
        <f t="shared" si="52"/>
        <v>0</v>
      </c>
      <c r="EP436" s="28">
        <f t="shared" si="53"/>
        <v>0</v>
      </c>
      <c r="EQ436" s="34">
        <f t="shared" si="54"/>
        <v>0</v>
      </c>
      <c r="ES436" s="21">
        <f>IFERROR(IF(VLOOKUP(D436,'DIV CHANGE'!A:D,3,FALSE)="", E436, VLOOKUP(D436,'DIV CHANGE'!A:D,3,FALSE)), E436)</f>
        <v>1</v>
      </c>
      <c r="ET436" s="21" t="str">
        <f t="shared" si="55"/>
        <v>SAME</v>
      </c>
      <c r="EU436" s="24">
        <v>37434</v>
      </c>
    </row>
    <row r="437" spans="1:151" ht="12.75">
      <c r="A437" s="29">
        <v>37466</v>
      </c>
      <c r="B437" s="24"/>
      <c r="C437" s="35">
        <v>25</v>
      </c>
      <c r="D437" s="21" t="s">
        <v>871</v>
      </c>
      <c r="E437" s="21">
        <v>1</v>
      </c>
      <c r="F437" s="21" t="s">
        <v>103</v>
      </c>
      <c r="G437" s="21" t="s">
        <v>872</v>
      </c>
      <c r="H437" s="23">
        <v>4350</v>
      </c>
      <c r="I437" s="22">
        <v>10</v>
      </c>
      <c r="J437" s="25">
        <v>600</v>
      </c>
      <c r="K437" s="25">
        <v>0</v>
      </c>
      <c r="L437" s="25">
        <f t="shared" si="48"/>
        <v>375</v>
      </c>
      <c r="M437" s="37">
        <f t="shared" si="49"/>
        <v>31.25</v>
      </c>
      <c r="N437" s="36">
        <v>0</v>
      </c>
      <c r="O437" s="26">
        <v>0</v>
      </c>
      <c r="P437" s="26">
        <v>0</v>
      </c>
      <c r="Q437" s="27">
        <v>0</v>
      </c>
      <c r="R437" s="36">
        <v>0</v>
      </c>
      <c r="S437" s="26">
        <v>0</v>
      </c>
      <c r="T437" s="26">
        <v>0</v>
      </c>
      <c r="U437" s="27">
        <v>0</v>
      </c>
      <c r="V437" s="36">
        <v>0</v>
      </c>
      <c r="W437" s="26">
        <v>0</v>
      </c>
      <c r="X437" s="26">
        <v>0</v>
      </c>
      <c r="Y437" s="27">
        <v>0</v>
      </c>
      <c r="Z437" s="36">
        <v>0</v>
      </c>
      <c r="AA437" s="26">
        <v>0</v>
      </c>
      <c r="AB437" s="26">
        <v>0</v>
      </c>
      <c r="AC437" s="27">
        <v>0</v>
      </c>
      <c r="AD437" s="36">
        <v>0</v>
      </c>
      <c r="AE437" s="26">
        <v>0</v>
      </c>
      <c r="AF437" s="26">
        <v>0</v>
      </c>
      <c r="AG437" s="27">
        <v>0</v>
      </c>
      <c r="AH437" s="36">
        <v>0</v>
      </c>
      <c r="AI437" s="26">
        <v>0</v>
      </c>
      <c r="AJ437" s="26">
        <v>0</v>
      </c>
      <c r="AK437" s="27">
        <v>0</v>
      </c>
      <c r="AL437" s="36">
        <v>0</v>
      </c>
      <c r="AM437" s="26">
        <v>0</v>
      </c>
      <c r="AN437" s="26">
        <v>0</v>
      </c>
      <c r="AO437" s="27">
        <v>0</v>
      </c>
      <c r="AP437" s="36">
        <v>0</v>
      </c>
      <c r="AQ437" s="26">
        <v>0</v>
      </c>
      <c r="AR437" s="26">
        <v>0</v>
      </c>
      <c r="AS437" s="27">
        <v>0</v>
      </c>
      <c r="AT437" s="36">
        <v>0</v>
      </c>
      <c r="AU437" s="26">
        <v>0</v>
      </c>
      <c r="AV437" s="26">
        <v>0</v>
      </c>
      <c r="AW437" s="27">
        <v>0</v>
      </c>
      <c r="AX437" s="36">
        <v>6</v>
      </c>
      <c r="AY437" s="26">
        <v>187.5</v>
      </c>
      <c r="AZ437" s="26">
        <v>187.5</v>
      </c>
      <c r="BA437" s="27">
        <v>3562.5</v>
      </c>
      <c r="BB437" s="36">
        <v>12</v>
      </c>
      <c r="BC437" s="26">
        <v>375</v>
      </c>
      <c r="BD437" s="26">
        <v>562.5</v>
      </c>
      <c r="BE437" s="27">
        <v>3187.5</v>
      </c>
      <c r="BF437" s="36">
        <v>12</v>
      </c>
      <c r="BG437" s="26">
        <v>375</v>
      </c>
      <c r="BH437" s="26">
        <v>937.5</v>
      </c>
      <c r="BI437" s="27">
        <v>2812.5</v>
      </c>
      <c r="BJ437" s="36">
        <v>12</v>
      </c>
      <c r="BK437" s="26">
        <v>375</v>
      </c>
      <c r="BL437" s="26">
        <v>1312.5</v>
      </c>
      <c r="BM437" s="27">
        <v>2437.5</v>
      </c>
      <c r="BN437" s="36">
        <v>12</v>
      </c>
      <c r="BO437" s="26">
        <v>375</v>
      </c>
      <c r="BP437" s="26">
        <v>1687.5</v>
      </c>
      <c r="BQ437" s="27">
        <v>2062.5</v>
      </c>
      <c r="BR437" s="36">
        <v>12</v>
      </c>
      <c r="BS437" s="26">
        <v>375</v>
      </c>
      <c r="BT437" s="26">
        <v>2062.5</v>
      </c>
      <c r="BU437" s="27">
        <v>1687.5</v>
      </c>
      <c r="BV437" s="36">
        <v>12</v>
      </c>
      <c r="BW437" s="26">
        <v>375</v>
      </c>
      <c r="BX437" s="26">
        <v>2437.5</v>
      </c>
      <c r="BY437" s="27">
        <v>1312.5</v>
      </c>
      <c r="BZ437" s="36">
        <v>12</v>
      </c>
      <c r="CA437" s="26">
        <v>375</v>
      </c>
      <c r="CB437" s="26">
        <v>2812.5</v>
      </c>
      <c r="CC437" s="27">
        <v>937.5</v>
      </c>
      <c r="CD437" s="36">
        <v>12</v>
      </c>
      <c r="CE437" s="26">
        <v>375</v>
      </c>
      <c r="CF437" s="26">
        <v>3187.5</v>
      </c>
      <c r="CG437" s="27">
        <v>562.5</v>
      </c>
      <c r="CH437" s="36">
        <v>12</v>
      </c>
      <c r="CI437" s="26">
        <v>375</v>
      </c>
      <c r="CJ437" s="26">
        <v>3562.5</v>
      </c>
      <c r="CK437" s="27">
        <v>187.5</v>
      </c>
      <c r="CL437" s="36">
        <v>6</v>
      </c>
      <c r="CM437" s="26">
        <v>187.5</v>
      </c>
      <c r="CN437" s="26">
        <v>3750</v>
      </c>
      <c r="CO437" s="27">
        <v>0</v>
      </c>
      <c r="CP437" s="36">
        <v>0</v>
      </c>
      <c r="CQ437" s="26">
        <v>0</v>
      </c>
      <c r="CR437" s="26">
        <v>3750</v>
      </c>
      <c r="CS437" s="27">
        <v>0</v>
      </c>
      <c r="CT437" s="36">
        <v>0</v>
      </c>
      <c r="CU437" s="26">
        <v>0</v>
      </c>
      <c r="CV437" s="26">
        <v>3750</v>
      </c>
      <c r="CW437" s="27">
        <v>0</v>
      </c>
      <c r="CX437" s="36">
        <v>0</v>
      </c>
      <c r="CY437" s="26">
        <v>0</v>
      </c>
      <c r="CZ437" s="26">
        <v>3750</v>
      </c>
      <c r="DA437" s="27">
        <v>0</v>
      </c>
      <c r="DB437" s="36">
        <v>0</v>
      </c>
      <c r="DC437" s="26">
        <v>0</v>
      </c>
      <c r="DD437" s="26">
        <v>3750</v>
      </c>
      <c r="DE437" s="27">
        <v>0</v>
      </c>
      <c r="DF437" s="36">
        <v>0</v>
      </c>
      <c r="DG437" s="26">
        <v>0</v>
      </c>
      <c r="DH437" s="26">
        <v>3750</v>
      </c>
      <c r="DI437" s="27">
        <v>0</v>
      </c>
      <c r="DJ437" s="36">
        <v>0</v>
      </c>
      <c r="DK437" s="26">
        <v>0</v>
      </c>
      <c r="DL437" s="26">
        <v>3750</v>
      </c>
      <c r="DM437" s="27">
        <v>0</v>
      </c>
      <c r="DN437" s="36">
        <v>0</v>
      </c>
      <c r="DO437" s="26">
        <v>0</v>
      </c>
      <c r="DP437" s="26">
        <v>3750</v>
      </c>
      <c r="DQ437" s="27">
        <v>0</v>
      </c>
      <c r="DR437" s="36">
        <v>0</v>
      </c>
      <c r="DS437" s="26">
        <v>0</v>
      </c>
      <c r="DT437" s="26">
        <v>3750</v>
      </c>
      <c r="DU437" s="27">
        <v>0</v>
      </c>
      <c r="DV437" s="36">
        <v>0</v>
      </c>
      <c r="DW437" s="26">
        <v>0</v>
      </c>
      <c r="DX437" s="26">
        <v>3750</v>
      </c>
      <c r="DY437" s="27">
        <v>0</v>
      </c>
      <c r="DZ437" s="36">
        <v>0</v>
      </c>
      <c r="EA437" s="26">
        <v>0</v>
      </c>
      <c r="EB437" s="26">
        <v>3750</v>
      </c>
      <c r="EC437" s="27">
        <v>0</v>
      </c>
      <c r="ED437" s="36">
        <v>0</v>
      </c>
      <c r="EE437" s="26">
        <v>0</v>
      </c>
      <c r="EF437" s="26">
        <v>3750</v>
      </c>
      <c r="EG437" s="27">
        <v>0</v>
      </c>
      <c r="EH437" s="36">
        <v>0</v>
      </c>
      <c r="EI437" s="26">
        <v>0</v>
      </c>
      <c r="EJ437" s="26">
        <v>3750</v>
      </c>
      <c r="EK437" s="27">
        <v>0</v>
      </c>
      <c r="EL437" s="36" cm="1">
        <f t="array" ref="EL437">+_xlfn.IFS(YEAR($A437)&gt;YEAR(EL$6),0,YEAR(EL$6)=YEAR($A437),13-MONTH($A437),AND(EK437&lt;$L437,YEAR(EL$6)=YEAR($B437)),IF(MONTH($B437)&lt;EK437/$M437,MONTH($B437),EK437/$M437),EK437&lt;$L437,EK437/$M437,YEAR(EL$6)=YEAR($B437),MONTH($B437),AND(YEAR(EL$6)&gt;YEAR($B437),NOT(ISBLANK($B437))),0,YEAR(EL$6)&gt;YEAR($A437),12,EL$6&lt;$A437,0,YEAR(EH$6)=YEAR($B437),0)</f>
        <v>0</v>
      </c>
      <c r="EM437" s="26">
        <f t="shared" si="50"/>
        <v>0</v>
      </c>
      <c r="EN437" s="26">
        <f t="shared" si="51"/>
        <v>3750</v>
      </c>
      <c r="EO437" s="27">
        <f t="shared" si="52"/>
        <v>0</v>
      </c>
      <c r="EP437" s="28">
        <f t="shared" si="53"/>
        <v>0</v>
      </c>
      <c r="EQ437" s="34">
        <f t="shared" si="54"/>
        <v>0</v>
      </c>
      <c r="ES437" s="21">
        <f>IFERROR(IF(VLOOKUP(D437,'DIV CHANGE'!A:D,3,FALSE)="", E437, VLOOKUP(D437,'DIV CHANGE'!A:D,3,FALSE)), E437)</f>
        <v>1</v>
      </c>
      <c r="ET437" s="21" t="str">
        <f t="shared" si="55"/>
        <v>SAME</v>
      </c>
      <c r="EU437" s="24">
        <v>37466</v>
      </c>
    </row>
    <row r="438" spans="1:151" ht="12.75">
      <c r="A438" s="29">
        <v>37590</v>
      </c>
      <c r="B438" s="24"/>
      <c r="C438" s="35">
        <v>28</v>
      </c>
      <c r="D438" s="21" t="s">
        <v>873</v>
      </c>
      <c r="E438" s="21">
        <v>1</v>
      </c>
      <c r="F438" s="21" t="s">
        <v>103</v>
      </c>
      <c r="G438" s="21" t="s">
        <v>874</v>
      </c>
      <c r="H438" s="23">
        <v>2100</v>
      </c>
      <c r="I438" s="22">
        <v>10</v>
      </c>
      <c r="J438" s="25">
        <v>0</v>
      </c>
      <c r="K438" s="25">
        <v>0</v>
      </c>
      <c r="L438" s="25">
        <f t="shared" si="48"/>
        <v>210</v>
      </c>
      <c r="M438" s="37">
        <f t="shared" si="49"/>
        <v>17.5</v>
      </c>
      <c r="N438" s="36">
        <v>0</v>
      </c>
      <c r="O438" s="26">
        <v>0</v>
      </c>
      <c r="P438" s="26">
        <v>0</v>
      </c>
      <c r="Q438" s="27">
        <v>0</v>
      </c>
      <c r="R438" s="36">
        <v>0</v>
      </c>
      <c r="S438" s="26">
        <v>0</v>
      </c>
      <c r="T438" s="26">
        <v>0</v>
      </c>
      <c r="U438" s="27">
        <v>0</v>
      </c>
      <c r="V438" s="36">
        <v>0</v>
      </c>
      <c r="W438" s="26">
        <v>0</v>
      </c>
      <c r="X438" s="26">
        <v>0</v>
      </c>
      <c r="Y438" s="27">
        <v>0</v>
      </c>
      <c r="Z438" s="36">
        <v>0</v>
      </c>
      <c r="AA438" s="26">
        <v>0</v>
      </c>
      <c r="AB438" s="26">
        <v>0</v>
      </c>
      <c r="AC438" s="27">
        <v>0</v>
      </c>
      <c r="AD438" s="36">
        <v>0</v>
      </c>
      <c r="AE438" s="26">
        <v>0</v>
      </c>
      <c r="AF438" s="26">
        <v>0</v>
      </c>
      <c r="AG438" s="27">
        <v>0</v>
      </c>
      <c r="AH438" s="36">
        <v>0</v>
      </c>
      <c r="AI438" s="26">
        <v>0</v>
      </c>
      <c r="AJ438" s="26">
        <v>0</v>
      </c>
      <c r="AK438" s="27">
        <v>0</v>
      </c>
      <c r="AL438" s="36">
        <v>0</v>
      </c>
      <c r="AM438" s="26">
        <v>0</v>
      </c>
      <c r="AN438" s="26">
        <v>0</v>
      </c>
      <c r="AO438" s="27">
        <v>0</v>
      </c>
      <c r="AP438" s="36">
        <v>0</v>
      </c>
      <c r="AQ438" s="26">
        <v>0</v>
      </c>
      <c r="AR438" s="26">
        <v>0</v>
      </c>
      <c r="AS438" s="27">
        <v>0</v>
      </c>
      <c r="AT438" s="36">
        <v>0</v>
      </c>
      <c r="AU438" s="26">
        <v>0</v>
      </c>
      <c r="AV438" s="26">
        <v>0</v>
      </c>
      <c r="AW438" s="27">
        <v>0</v>
      </c>
      <c r="AX438" s="36">
        <v>2</v>
      </c>
      <c r="AY438" s="26">
        <v>35</v>
      </c>
      <c r="AZ438" s="26">
        <v>35</v>
      </c>
      <c r="BA438" s="27">
        <v>2065</v>
      </c>
      <c r="BB438" s="36">
        <v>12</v>
      </c>
      <c r="BC438" s="26">
        <v>210</v>
      </c>
      <c r="BD438" s="26">
        <v>245</v>
      </c>
      <c r="BE438" s="27">
        <v>1855</v>
      </c>
      <c r="BF438" s="36">
        <v>12</v>
      </c>
      <c r="BG438" s="26">
        <v>210</v>
      </c>
      <c r="BH438" s="26">
        <v>455</v>
      </c>
      <c r="BI438" s="27">
        <v>1645</v>
      </c>
      <c r="BJ438" s="36">
        <v>12</v>
      </c>
      <c r="BK438" s="26">
        <v>210</v>
      </c>
      <c r="BL438" s="26">
        <v>665</v>
      </c>
      <c r="BM438" s="27">
        <v>1435</v>
      </c>
      <c r="BN438" s="36">
        <v>12</v>
      </c>
      <c r="BO438" s="26">
        <v>210</v>
      </c>
      <c r="BP438" s="26">
        <v>875</v>
      </c>
      <c r="BQ438" s="27">
        <v>1225</v>
      </c>
      <c r="BR438" s="36">
        <v>12</v>
      </c>
      <c r="BS438" s="26">
        <v>210</v>
      </c>
      <c r="BT438" s="26">
        <v>1085</v>
      </c>
      <c r="BU438" s="27">
        <v>1015</v>
      </c>
      <c r="BV438" s="36">
        <v>12</v>
      </c>
      <c r="BW438" s="26">
        <v>210</v>
      </c>
      <c r="BX438" s="26">
        <v>1295</v>
      </c>
      <c r="BY438" s="27">
        <v>805</v>
      </c>
      <c r="BZ438" s="36">
        <v>12</v>
      </c>
      <c r="CA438" s="26">
        <v>210</v>
      </c>
      <c r="CB438" s="26">
        <v>1505</v>
      </c>
      <c r="CC438" s="27">
        <v>595</v>
      </c>
      <c r="CD438" s="36">
        <v>12</v>
      </c>
      <c r="CE438" s="26">
        <v>210</v>
      </c>
      <c r="CF438" s="26">
        <v>1715</v>
      </c>
      <c r="CG438" s="27">
        <v>385</v>
      </c>
      <c r="CH438" s="36">
        <v>12</v>
      </c>
      <c r="CI438" s="26">
        <v>210</v>
      </c>
      <c r="CJ438" s="26">
        <v>1925</v>
      </c>
      <c r="CK438" s="27">
        <v>175</v>
      </c>
      <c r="CL438" s="36">
        <v>10</v>
      </c>
      <c r="CM438" s="26">
        <v>175</v>
      </c>
      <c r="CN438" s="26">
        <v>2100</v>
      </c>
      <c r="CO438" s="27">
        <v>0</v>
      </c>
      <c r="CP438" s="36">
        <v>0</v>
      </c>
      <c r="CQ438" s="26">
        <v>0</v>
      </c>
      <c r="CR438" s="26">
        <v>2100</v>
      </c>
      <c r="CS438" s="27">
        <v>0</v>
      </c>
      <c r="CT438" s="36">
        <v>0</v>
      </c>
      <c r="CU438" s="26">
        <v>0</v>
      </c>
      <c r="CV438" s="26">
        <v>2100</v>
      </c>
      <c r="CW438" s="27">
        <v>0</v>
      </c>
      <c r="CX438" s="36">
        <v>0</v>
      </c>
      <c r="CY438" s="26">
        <v>0</v>
      </c>
      <c r="CZ438" s="26">
        <v>2100</v>
      </c>
      <c r="DA438" s="27">
        <v>0</v>
      </c>
      <c r="DB438" s="36">
        <v>0</v>
      </c>
      <c r="DC438" s="26">
        <v>0</v>
      </c>
      <c r="DD438" s="26">
        <v>2100</v>
      </c>
      <c r="DE438" s="27">
        <v>0</v>
      </c>
      <c r="DF438" s="36">
        <v>0</v>
      </c>
      <c r="DG438" s="26">
        <v>0</v>
      </c>
      <c r="DH438" s="26">
        <v>2100</v>
      </c>
      <c r="DI438" s="27">
        <v>0</v>
      </c>
      <c r="DJ438" s="36">
        <v>0</v>
      </c>
      <c r="DK438" s="26">
        <v>0</v>
      </c>
      <c r="DL438" s="26">
        <v>2100</v>
      </c>
      <c r="DM438" s="27">
        <v>0</v>
      </c>
      <c r="DN438" s="36">
        <v>0</v>
      </c>
      <c r="DO438" s="26">
        <v>0</v>
      </c>
      <c r="DP438" s="26">
        <v>2100</v>
      </c>
      <c r="DQ438" s="27">
        <v>0</v>
      </c>
      <c r="DR438" s="36">
        <v>0</v>
      </c>
      <c r="DS438" s="26">
        <v>0</v>
      </c>
      <c r="DT438" s="26">
        <v>2100</v>
      </c>
      <c r="DU438" s="27">
        <v>0</v>
      </c>
      <c r="DV438" s="36">
        <v>0</v>
      </c>
      <c r="DW438" s="26">
        <v>0</v>
      </c>
      <c r="DX438" s="26">
        <v>2100</v>
      </c>
      <c r="DY438" s="27">
        <v>0</v>
      </c>
      <c r="DZ438" s="36">
        <v>0</v>
      </c>
      <c r="EA438" s="26">
        <v>0</v>
      </c>
      <c r="EB438" s="26">
        <v>2100</v>
      </c>
      <c r="EC438" s="27">
        <v>0</v>
      </c>
      <c r="ED438" s="36">
        <v>0</v>
      </c>
      <c r="EE438" s="26">
        <v>0</v>
      </c>
      <c r="EF438" s="26">
        <v>2100</v>
      </c>
      <c r="EG438" s="27">
        <v>0</v>
      </c>
      <c r="EH438" s="36">
        <v>0</v>
      </c>
      <c r="EI438" s="26">
        <v>0</v>
      </c>
      <c r="EJ438" s="26">
        <v>2100</v>
      </c>
      <c r="EK438" s="27">
        <v>0</v>
      </c>
      <c r="EL438" s="36" cm="1">
        <f t="array" ref="EL438">+_xlfn.IFS(YEAR($A438)&gt;YEAR(EL$6),0,YEAR(EL$6)=YEAR($A438),13-MONTH($A438),AND(EK438&lt;$L438,YEAR(EL$6)=YEAR($B438)),IF(MONTH($B438)&lt;EK438/$M438,MONTH($B438),EK438/$M438),EK438&lt;$L438,EK438/$M438,YEAR(EL$6)=YEAR($B438),MONTH($B438),AND(YEAR(EL$6)&gt;YEAR($B438),NOT(ISBLANK($B438))),0,YEAR(EL$6)&gt;YEAR($A438),12,EL$6&lt;$A438,0,YEAR(EH$6)=YEAR($B438),0)</f>
        <v>0</v>
      </c>
      <c r="EM438" s="26">
        <f t="shared" si="50"/>
        <v>0</v>
      </c>
      <c r="EN438" s="26">
        <f t="shared" si="51"/>
        <v>2100</v>
      </c>
      <c r="EO438" s="27">
        <f t="shared" si="52"/>
        <v>0</v>
      </c>
      <c r="EP438" s="28">
        <f t="shared" si="53"/>
        <v>0</v>
      </c>
      <c r="EQ438" s="34">
        <f t="shared" si="54"/>
        <v>0</v>
      </c>
      <c r="ES438" s="21">
        <f>IFERROR(IF(VLOOKUP(D438,'DIV CHANGE'!A:D,3,FALSE)="", E438, VLOOKUP(D438,'DIV CHANGE'!A:D,3,FALSE)), E438)</f>
        <v>1</v>
      </c>
      <c r="ET438" s="21" t="str">
        <f t="shared" si="55"/>
        <v>SAME</v>
      </c>
      <c r="EU438" s="24">
        <v>37590</v>
      </c>
    </row>
    <row r="439" spans="1:151" ht="12.75">
      <c r="A439" s="29">
        <v>37754</v>
      </c>
      <c r="B439" s="24"/>
      <c r="C439" s="35">
        <v>31</v>
      </c>
      <c r="D439" s="21" t="s">
        <v>875</v>
      </c>
      <c r="E439" s="21">
        <v>1</v>
      </c>
      <c r="F439" s="21" t="s">
        <v>103</v>
      </c>
      <c r="G439" s="21" t="s">
        <v>876</v>
      </c>
      <c r="H439" s="23">
        <v>1590</v>
      </c>
      <c r="I439" s="22">
        <v>10</v>
      </c>
      <c r="J439" s="25">
        <v>0</v>
      </c>
      <c r="K439" s="25">
        <v>0</v>
      </c>
      <c r="L439" s="25">
        <f t="shared" si="48"/>
        <v>159</v>
      </c>
      <c r="M439" s="37">
        <f t="shared" si="49"/>
        <v>13.25</v>
      </c>
      <c r="N439" s="36">
        <v>0</v>
      </c>
      <c r="O439" s="26">
        <v>0</v>
      </c>
      <c r="P439" s="26">
        <v>0</v>
      </c>
      <c r="Q439" s="27">
        <v>0</v>
      </c>
      <c r="R439" s="36">
        <v>0</v>
      </c>
      <c r="S439" s="26">
        <v>0</v>
      </c>
      <c r="T439" s="26">
        <v>0</v>
      </c>
      <c r="U439" s="27">
        <v>0</v>
      </c>
      <c r="V439" s="36">
        <v>0</v>
      </c>
      <c r="W439" s="26">
        <v>0</v>
      </c>
      <c r="X439" s="26">
        <v>0</v>
      </c>
      <c r="Y439" s="27">
        <v>0</v>
      </c>
      <c r="Z439" s="36">
        <v>0</v>
      </c>
      <c r="AA439" s="26">
        <v>0</v>
      </c>
      <c r="AB439" s="26">
        <v>0</v>
      </c>
      <c r="AC439" s="27">
        <v>0</v>
      </c>
      <c r="AD439" s="36">
        <v>0</v>
      </c>
      <c r="AE439" s="26">
        <v>0</v>
      </c>
      <c r="AF439" s="26">
        <v>0</v>
      </c>
      <c r="AG439" s="27">
        <v>0</v>
      </c>
      <c r="AH439" s="36">
        <v>0</v>
      </c>
      <c r="AI439" s="26">
        <v>0</v>
      </c>
      <c r="AJ439" s="26">
        <v>0</v>
      </c>
      <c r="AK439" s="27">
        <v>0</v>
      </c>
      <c r="AL439" s="36">
        <v>0</v>
      </c>
      <c r="AM439" s="26">
        <v>0</v>
      </c>
      <c r="AN439" s="26">
        <v>0</v>
      </c>
      <c r="AO439" s="27">
        <v>0</v>
      </c>
      <c r="AP439" s="36">
        <v>0</v>
      </c>
      <c r="AQ439" s="26">
        <v>0</v>
      </c>
      <c r="AR439" s="26">
        <v>0</v>
      </c>
      <c r="AS439" s="27">
        <v>0</v>
      </c>
      <c r="AT439" s="36">
        <v>0</v>
      </c>
      <c r="AU439" s="26">
        <v>0</v>
      </c>
      <c r="AV439" s="26">
        <v>0</v>
      </c>
      <c r="AW439" s="27">
        <v>0</v>
      </c>
      <c r="AX439" s="36">
        <v>0</v>
      </c>
      <c r="AY439" s="26">
        <v>0</v>
      </c>
      <c r="AZ439" s="26">
        <v>0</v>
      </c>
      <c r="BA439" s="27">
        <v>0</v>
      </c>
      <c r="BB439" s="36">
        <v>8</v>
      </c>
      <c r="BC439" s="26">
        <v>106</v>
      </c>
      <c r="BD439" s="26">
        <v>106</v>
      </c>
      <c r="BE439" s="27">
        <v>1484</v>
      </c>
      <c r="BF439" s="36">
        <v>12</v>
      </c>
      <c r="BG439" s="26">
        <v>159</v>
      </c>
      <c r="BH439" s="26">
        <v>265</v>
      </c>
      <c r="BI439" s="27">
        <v>1325</v>
      </c>
      <c r="BJ439" s="36">
        <v>12</v>
      </c>
      <c r="BK439" s="26">
        <v>159</v>
      </c>
      <c r="BL439" s="26">
        <v>424</v>
      </c>
      <c r="BM439" s="27">
        <v>1166</v>
      </c>
      <c r="BN439" s="36">
        <v>12</v>
      </c>
      <c r="BO439" s="26">
        <v>159</v>
      </c>
      <c r="BP439" s="26">
        <v>583</v>
      </c>
      <c r="BQ439" s="27">
        <v>1007</v>
      </c>
      <c r="BR439" s="36">
        <v>12</v>
      </c>
      <c r="BS439" s="26">
        <v>159</v>
      </c>
      <c r="BT439" s="26">
        <v>742</v>
      </c>
      <c r="BU439" s="27">
        <v>848</v>
      </c>
      <c r="BV439" s="36">
        <v>12</v>
      </c>
      <c r="BW439" s="26">
        <v>159</v>
      </c>
      <c r="BX439" s="26">
        <v>901</v>
      </c>
      <c r="BY439" s="27">
        <v>689</v>
      </c>
      <c r="BZ439" s="36">
        <v>12</v>
      </c>
      <c r="CA439" s="26">
        <v>159</v>
      </c>
      <c r="CB439" s="26">
        <v>1060</v>
      </c>
      <c r="CC439" s="27">
        <v>530</v>
      </c>
      <c r="CD439" s="36">
        <v>12</v>
      </c>
      <c r="CE439" s="26">
        <v>159</v>
      </c>
      <c r="CF439" s="26">
        <v>1219</v>
      </c>
      <c r="CG439" s="27">
        <v>371</v>
      </c>
      <c r="CH439" s="36">
        <v>12</v>
      </c>
      <c r="CI439" s="26">
        <v>159</v>
      </c>
      <c r="CJ439" s="26">
        <v>1378</v>
      </c>
      <c r="CK439" s="27">
        <v>212</v>
      </c>
      <c r="CL439" s="36">
        <v>12</v>
      </c>
      <c r="CM439" s="26">
        <v>159</v>
      </c>
      <c r="CN439" s="26">
        <v>1537</v>
      </c>
      <c r="CO439" s="27">
        <v>53</v>
      </c>
      <c r="CP439" s="36">
        <v>4</v>
      </c>
      <c r="CQ439" s="26">
        <v>53</v>
      </c>
      <c r="CR439" s="26">
        <v>1590</v>
      </c>
      <c r="CS439" s="27">
        <v>0</v>
      </c>
      <c r="CT439" s="36">
        <v>0</v>
      </c>
      <c r="CU439" s="26">
        <v>0</v>
      </c>
      <c r="CV439" s="26">
        <v>1590</v>
      </c>
      <c r="CW439" s="27">
        <v>0</v>
      </c>
      <c r="CX439" s="36">
        <v>0</v>
      </c>
      <c r="CY439" s="26">
        <v>0</v>
      </c>
      <c r="CZ439" s="26">
        <v>1590</v>
      </c>
      <c r="DA439" s="27">
        <v>0</v>
      </c>
      <c r="DB439" s="36">
        <v>0</v>
      </c>
      <c r="DC439" s="26">
        <v>0</v>
      </c>
      <c r="DD439" s="26">
        <v>1590</v>
      </c>
      <c r="DE439" s="27">
        <v>0</v>
      </c>
      <c r="DF439" s="36">
        <v>0</v>
      </c>
      <c r="DG439" s="26">
        <v>0</v>
      </c>
      <c r="DH439" s="26">
        <v>1590</v>
      </c>
      <c r="DI439" s="27">
        <v>0</v>
      </c>
      <c r="DJ439" s="36">
        <v>0</v>
      </c>
      <c r="DK439" s="26">
        <v>0</v>
      </c>
      <c r="DL439" s="26">
        <v>1590</v>
      </c>
      <c r="DM439" s="27">
        <v>0</v>
      </c>
      <c r="DN439" s="36">
        <v>0</v>
      </c>
      <c r="DO439" s="26">
        <v>0</v>
      </c>
      <c r="DP439" s="26">
        <v>1590</v>
      </c>
      <c r="DQ439" s="27">
        <v>0</v>
      </c>
      <c r="DR439" s="36">
        <v>0</v>
      </c>
      <c r="DS439" s="26">
        <v>0</v>
      </c>
      <c r="DT439" s="26">
        <v>1590</v>
      </c>
      <c r="DU439" s="27">
        <v>0</v>
      </c>
      <c r="DV439" s="36">
        <v>0</v>
      </c>
      <c r="DW439" s="26">
        <v>0</v>
      </c>
      <c r="DX439" s="26">
        <v>1590</v>
      </c>
      <c r="DY439" s="27">
        <v>0</v>
      </c>
      <c r="DZ439" s="36">
        <v>0</v>
      </c>
      <c r="EA439" s="26">
        <v>0</v>
      </c>
      <c r="EB439" s="26">
        <v>1590</v>
      </c>
      <c r="EC439" s="27">
        <v>0</v>
      </c>
      <c r="ED439" s="36">
        <v>0</v>
      </c>
      <c r="EE439" s="26">
        <v>0</v>
      </c>
      <c r="EF439" s="26">
        <v>1590</v>
      </c>
      <c r="EG439" s="27">
        <v>0</v>
      </c>
      <c r="EH439" s="36">
        <v>0</v>
      </c>
      <c r="EI439" s="26">
        <v>0</v>
      </c>
      <c r="EJ439" s="26">
        <v>1590</v>
      </c>
      <c r="EK439" s="27">
        <v>0</v>
      </c>
      <c r="EL439" s="36" cm="1">
        <f t="array" ref="EL439">+_xlfn.IFS(YEAR($A439)&gt;YEAR(EL$6),0,YEAR(EL$6)=YEAR($A439),13-MONTH($A439),AND(EK439&lt;$L439,YEAR(EL$6)=YEAR($B439)),IF(MONTH($B439)&lt;EK439/$M439,MONTH($B439),EK439/$M439),EK439&lt;$L439,EK439/$M439,YEAR(EL$6)=YEAR($B439),MONTH($B439),AND(YEAR(EL$6)&gt;YEAR($B439),NOT(ISBLANK($B439))),0,YEAR(EL$6)&gt;YEAR($A439),12,EL$6&lt;$A439,0,YEAR(EH$6)=YEAR($B439),0)</f>
        <v>0</v>
      </c>
      <c r="EM439" s="26">
        <f t="shared" si="50"/>
        <v>0</v>
      </c>
      <c r="EN439" s="26">
        <f t="shared" si="51"/>
        <v>1590</v>
      </c>
      <c r="EO439" s="27">
        <f t="shared" si="52"/>
        <v>0</v>
      </c>
      <c r="EP439" s="28">
        <f t="shared" si="53"/>
        <v>0</v>
      </c>
      <c r="EQ439" s="34">
        <f t="shared" si="54"/>
        <v>0</v>
      </c>
      <c r="ES439" s="21">
        <f>IFERROR(IF(VLOOKUP(D439,'DIV CHANGE'!A:D,3,FALSE)="", E439, VLOOKUP(D439,'DIV CHANGE'!A:D,3,FALSE)), E439)</f>
        <v>1</v>
      </c>
      <c r="ET439" s="21" t="str">
        <f t="shared" si="55"/>
        <v>SAME</v>
      </c>
      <c r="EU439" s="24">
        <v>37754</v>
      </c>
    </row>
    <row r="440" spans="1:151" ht="12.75">
      <c r="A440" s="29">
        <v>37790</v>
      </c>
      <c r="B440" s="24"/>
      <c r="C440" s="35">
        <v>33</v>
      </c>
      <c r="D440" s="21" t="s">
        <v>877</v>
      </c>
      <c r="E440" s="21">
        <v>1</v>
      </c>
      <c r="F440" s="21" t="s">
        <v>103</v>
      </c>
      <c r="G440" s="21" t="s">
        <v>878</v>
      </c>
      <c r="H440" s="23">
        <v>2809</v>
      </c>
      <c r="I440" s="22">
        <v>10</v>
      </c>
      <c r="J440" s="25">
        <v>1000</v>
      </c>
      <c r="K440" s="25">
        <v>0</v>
      </c>
      <c r="L440" s="25">
        <f t="shared" si="48"/>
        <v>180.9</v>
      </c>
      <c r="M440" s="37">
        <f t="shared" si="49"/>
        <v>15.075000000000001</v>
      </c>
      <c r="N440" s="36">
        <v>0</v>
      </c>
      <c r="O440" s="26">
        <v>0</v>
      </c>
      <c r="P440" s="26">
        <v>0</v>
      </c>
      <c r="Q440" s="27">
        <v>0</v>
      </c>
      <c r="R440" s="36">
        <v>0</v>
      </c>
      <c r="S440" s="26">
        <v>0</v>
      </c>
      <c r="T440" s="26">
        <v>0</v>
      </c>
      <c r="U440" s="27">
        <v>0</v>
      </c>
      <c r="V440" s="36">
        <v>0</v>
      </c>
      <c r="W440" s="26">
        <v>0</v>
      </c>
      <c r="X440" s="26">
        <v>0</v>
      </c>
      <c r="Y440" s="27">
        <v>0</v>
      </c>
      <c r="Z440" s="36">
        <v>0</v>
      </c>
      <c r="AA440" s="26">
        <v>0</v>
      </c>
      <c r="AB440" s="26">
        <v>0</v>
      </c>
      <c r="AC440" s="27">
        <v>0</v>
      </c>
      <c r="AD440" s="36">
        <v>0</v>
      </c>
      <c r="AE440" s="26">
        <v>0</v>
      </c>
      <c r="AF440" s="26">
        <v>0</v>
      </c>
      <c r="AG440" s="27">
        <v>0</v>
      </c>
      <c r="AH440" s="36">
        <v>0</v>
      </c>
      <c r="AI440" s="26">
        <v>0</v>
      </c>
      <c r="AJ440" s="26">
        <v>0</v>
      </c>
      <c r="AK440" s="27">
        <v>0</v>
      </c>
      <c r="AL440" s="36">
        <v>0</v>
      </c>
      <c r="AM440" s="26">
        <v>0</v>
      </c>
      <c r="AN440" s="26">
        <v>0</v>
      </c>
      <c r="AO440" s="27">
        <v>0</v>
      </c>
      <c r="AP440" s="36">
        <v>0</v>
      </c>
      <c r="AQ440" s="26">
        <v>0</v>
      </c>
      <c r="AR440" s="26">
        <v>0</v>
      </c>
      <c r="AS440" s="27">
        <v>0</v>
      </c>
      <c r="AT440" s="36">
        <v>0</v>
      </c>
      <c r="AU440" s="26">
        <v>0</v>
      </c>
      <c r="AV440" s="26">
        <v>0</v>
      </c>
      <c r="AW440" s="27">
        <v>0</v>
      </c>
      <c r="AX440" s="36">
        <v>0</v>
      </c>
      <c r="AY440" s="26">
        <v>0</v>
      </c>
      <c r="AZ440" s="26">
        <v>0</v>
      </c>
      <c r="BA440" s="27">
        <v>0</v>
      </c>
      <c r="BB440" s="36">
        <v>7</v>
      </c>
      <c r="BC440" s="26">
        <v>105.52500000000001</v>
      </c>
      <c r="BD440" s="26">
        <v>105.52500000000001</v>
      </c>
      <c r="BE440" s="27">
        <v>1703.4749999999999</v>
      </c>
      <c r="BF440" s="36">
        <v>12</v>
      </c>
      <c r="BG440" s="26">
        <v>180.9</v>
      </c>
      <c r="BH440" s="26">
        <v>286.42500000000001</v>
      </c>
      <c r="BI440" s="27">
        <v>1522.575</v>
      </c>
      <c r="BJ440" s="36">
        <v>12</v>
      </c>
      <c r="BK440" s="26">
        <v>180.9</v>
      </c>
      <c r="BL440" s="26">
        <v>467.32500000000005</v>
      </c>
      <c r="BM440" s="27">
        <v>1341.675</v>
      </c>
      <c r="BN440" s="36">
        <v>12</v>
      </c>
      <c r="BO440" s="26">
        <v>180.9</v>
      </c>
      <c r="BP440" s="26">
        <v>648.22500000000002</v>
      </c>
      <c r="BQ440" s="27">
        <v>1160.7750000000001</v>
      </c>
      <c r="BR440" s="36">
        <v>12</v>
      </c>
      <c r="BS440" s="26">
        <v>180.9</v>
      </c>
      <c r="BT440" s="26">
        <v>829.125</v>
      </c>
      <c r="BU440" s="27">
        <v>979.875</v>
      </c>
      <c r="BV440" s="36">
        <v>12</v>
      </c>
      <c r="BW440" s="26">
        <v>180.9</v>
      </c>
      <c r="BX440" s="26">
        <v>1010.025</v>
      </c>
      <c r="BY440" s="27">
        <v>798.97500000000002</v>
      </c>
      <c r="BZ440" s="36">
        <v>12</v>
      </c>
      <c r="CA440" s="26">
        <v>180.9</v>
      </c>
      <c r="CB440" s="26">
        <v>1190.925</v>
      </c>
      <c r="CC440" s="27">
        <v>618.07500000000005</v>
      </c>
      <c r="CD440" s="36">
        <v>12</v>
      </c>
      <c r="CE440" s="26">
        <v>180.9</v>
      </c>
      <c r="CF440" s="26">
        <v>1371.825</v>
      </c>
      <c r="CG440" s="27">
        <v>437.17499999999995</v>
      </c>
      <c r="CH440" s="36">
        <v>12</v>
      </c>
      <c r="CI440" s="26">
        <v>180.9</v>
      </c>
      <c r="CJ440" s="26">
        <v>1552.7250000000001</v>
      </c>
      <c r="CK440" s="27">
        <v>256.27499999999986</v>
      </c>
      <c r="CL440" s="36">
        <v>12</v>
      </c>
      <c r="CM440" s="26">
        <v>180.9</v>
      </c>
      <c r="CN440" s="26">
        <v>1733.6250000000002</v>
      </c>
      <c r="CO440" s="27">
        <v>75.374999999999773</v>
      </c>
      <c r="CP440" s="36">
        <v>4.9999999999999849</v>
      </c>
      <c r="CQ440" s="26">
        <v>75.374999999999773</v>
      </c>
      <c r="CR440" s="26">
        <v>1809</v>
      </c>
      <c r="CS440" s="27">
        <v>0</v>
      </c>
      <c r="CT440" s="36">
        <v>0</v>
      </c>
      <c r="CU440" s="26">
        <v>0</v>
      </c>
      <c r="CV440" s="26">
        <v>1809</v>
      </c>
      <c r="CW440" s="27">
        <v>0</v>
      </c>
      <c r="CX440" s="36">
        <v>0</v>
      </c>
      <c r="CY440" s="26">
        <v>0</v>
      </c>
      <c r="CZ440" s="26">
        <v>1809</v>
      </c>
      <c r="DA440" s="27">
        <v>0</v>
      </c>
      <c r="DB440" s="36">
        <v>0</v>
      </c>
      <c r="DC440" s="26">
        <v>0</v>
      </c>
      <c r="DD440" s="26">
        <v>1809</v>
      </c>
      <c r="DE440" s="27">
        <v>0</v>
      </c>
      <c r="DF440" s="36">
        <v>0</v>
      </c>
      <c r="DG440" s="26">
        <v>0</v>
      </c>
      <c r="DH440" s="26">
        <v>1809</v>
      </c>
      <c r="DI440" s="27">
        <v>0</v>
      </c>
      <c r="DJ440" s="36">
        <v>0</v>
      </c>
      <c r="DK440" s="26">
        <v>0</v>
      </c>
      <c r="DL440" s="26">
        <v>1809</v>
      </c>
      <c r="DM440" s="27">
        <v>0</v>
      </c>
      <c r="DN440" s="36">
        <v>0</v>
      </c>
      <c r="DO440" s="26">
        <v>0</v>
      </c>
      <c r="DP440" s="26">
        <v>1809</v>
      </c>
      <c r="DQ440" s="27">
        <v>0</v>
      </c>
      <c r="DR440" s="36">
        <v>0</v>
      </c>
      <c r="DS440" s="26">
        <v>0</v>
      </c>
      <c r="DT440" s="26">
        <v>1809</v>
      </c>
      <c r="DU440" s="27">
        <v>0</v>
      </c>
      <c r="DV440" s="36">
        <v>0</v>
      </c>
      <c r="DW440" s="26">
        <v>0</v>
      </c>
      <c r="DX440" s="26">
        <v>1809</v>
      </c>
      <c r="DY440" s="27">
        <v>0</v>
      </c>
      <c r="DZ440" s="36">
        <v>0</v>
      </c>
      <c r="EA440" s="26">
        <v>0</v>
      </c>
      <c r="EB440" s="26">
        <v>1809</v>
      </c>
      <c r="EC440" s="27">
        <v>0</v>
      </c>
      <c r="ED440" s="36">
        <v>0</v>
      </c>
      <c r="EE440" s="26">
        <v>0</v>
      </c>
      <c r="EF440" s="26">
        <v>1809</v>
      </c>
      <c r="EG440" s="27">
        <v>0</v>
      </c>
      <c r="EH440" s="36">
        <v>0</v>
      </c>
      <c r="EI440" s="26">
        <v>0</v>
      </c>
      <c r="EJ440" s="26">
        <v>1809</v>
      </c>
      <c r="EK440" s="27">
        <v>0</v>
      </c>
      <c r="EL440" s="36" cm="1">
        <f t="array" ref="EL440">+_xlfn.IFS(YEAR($A440)&gt;YEAR(EL$6),0,YEAR(EL$6)=YEAR($A440),13-MONTH($A440),AND(EK440&lt;$L440,YEAR(EL$6)=YEAR($B440)),IF(MONTH($B440)&lt;EK440/$M440,MONTH($B440),EK440/$M440),EK440&lt;$L440,EK440/$M440,YEAR(EL$6)=YEAR($B440),MONTH($B440),AND(YEAR(EL$6)&gt;YEAR($B440),NOT(ISBLANK($B440))),0,YEAR(EL$6)&gt;YEAR($A440),12,EL$6&lt;$A440,0,YEAR(EH$6)=YEAR($B440),0)</f>
        <v>0</v>
      </c>
      <c r="EM440" s="26">
        <f t="shared" si="50"/>
        <v>0</v>
      </c>
      <c r="EN440" s="26">
        <f t="shared" si="51"/>
        <v>1809</v>
      </c>
      <c r="EO440" s="27">
        <f t="shared" si="52"/>
        <v>0</v>
      </c>
      <c r="EP440" s="28">
        <f t="shared" si="53"/>
        <v>0</v>
      </c>
      <c r="EQ440" s="34">
        <f t="shared" si="54"/>
        <v>0</v>
      </c>
      <c r="ES440" s="21">
        <f>IFERROR(IF(VLOOKUP(D440,'DIV CHANGE'!A:D,3,FALSE)="", E440, VLOOKUP(D440,'DIV CHANGE'!A:D,3,FALSE)), E440)</f>
        <v>1</v>
      </c>
      <c r="ET440" s="21" t="str">
        <f t="shared" si="55"/>
        <v>SAME</v>
      </c>
      <c r="EU440" s="24">
        <v>37790</v>
      </c>
    </row>
    <row r="441" spans="1:151" ht="12.75">
      <c r="A441" s="29">
        <v>37876</v>
      </c>
      <c r="B441" s="24"/>
      <c r="C441" s="35">
        <v>34</v>
      </c>
      <c r="D441" s="21" t="s">
        <v>879</v>
      </c>
      <c r="E441" s="21">
        <v>1</v>
      </c>
      <c r="F441" s="21" t="s">
        <v>103</v>
      </c>
      <c r="G441" s="21" t="s">
        <v>880</v>
      </c>
      <c r="H441" s="23">
        <v>3208.7200000000003</v>
      </c>
      <c r="I441" s="22">
        <v>6</v>
      </c>
      <c r="J441" s="25">
        <v>0</v>
      </c>
      <c r="K441" s="25">
        <v>0</v>
      </c>
      <c r="L441" s="25">
        <f t="shared" si="48"/>
        <v>534.78666666666675</v>
      </c>
      <c r="M441" s="37">
        <f t="shared" si="49"/>
        <v>44.565555555555562</v>
      </c>
      <c r="N441" s="36">
        <v>0</v>
      </c>
      <c r="O441" s="26">
        <v>0</v>
      </c>
      <c r="P441" s="26">
        <v>0</v>
      </c>
      <c r="Q441" s="27">
        <v>0</v>
      </c>
      <c r="R441" s="36">
        <v>0</v>
      </c>
      <c r="S441" s="26">
        <v>0</v>
      </c>
      <c r="T441" s="26">
        <v>0</v>
      </c>
      <c r="U441" s="27">
        <v>0</v>
      </c>
      <c r="V441" s="36">
        <v>0</v>
      </c>
      <c r="W441" s="26">
        <v>0</v>
      </c>
      <c r="X441" s="26">
        <v>0</v>
      </c>
      <c r="Y441" s="27">
        <v>0</v>
      </c>
      <c r="Z441" s="36">
        <v>0</v>
      </c>
      <c r="AA441" s="26">
        <v>0</v>
      </c>
      <c r="AB441" s="26">
        <v>0</v>
      </c>
      <c r="AC441" s="27">
        <v>0</v>
      </c>
      <c r="AD441" s="36">
        <v>0</v>
      </c>
      <c r="AE441" s="26">
        <v>0</v>
      </c>
      <c r="AF441" s="26">
        <v>0</v>
      </c>
      <c r="AG441" s="27">
        <v>0</v>
      </c>
      <c r="AH441" s="36">
        <v>0</v>
      </c>
      <c r="AI441" s="26">
        <v>0</v>
      </c>
      <c r="AJ441" s="26">
        <v>0</v>
      </c>
      <c r="AK441" s="27">
        <v>0</v>
      </c>
      <c r="AL441" s="36">
        <v>0</v>
      </c>
      <c r="AM441" s="26">
        <v>0</v>
      </c>
      <c r="AN441" s="26">
        <v>0</v>
      </c>
      <c r="AO441" s="27">
        <v>0</v>
      </c>
      <c r="AP441" s="36">
        <v>0</v>
      </c>
      <c r="AQ441" s="26">
        <v>0</v>
      </c>
      <c r="AR441" s="26">
        <v>0</v>
      </c>
      <c r="AS441" s="27">
        <v>0</v>
      </c>
      <c r="AT441" s="36">
        <v>0</v>
      </c>
      <c r="AU441" s="26">
        <v>0</v>
      </c>
      <c r="AV441" s="26">
        <v>0</v>
      </c>
      <c r="AW441" s="27">
        <v>0</v>
      </c>
      <c r="AX441" s="36">
        <v>0</v>
      </c>
      <c r="AY441" s="26">
        <v>0</v>
      </c>
      <c r="AZ441" s="26">
        <v>0</v>
      </c>
      <c r="BA441" s="27">
        <v>0</v>
      </c>
      <c r="BB441" s="36">
        <v>4</v>
      </c>
      <c r="BC441" s="26">
        <v>178.26222222222225</v>
      </c>
      <c r="BD441" s="26">
        <v>178.26222222222225</v>
      </c>
      <c r="BE441" s="27">
        <v>3030.4577777777781</v>
      </c>
      <c r="BF441" s="36">
        <v>12</v>
      </c>
      <c r="BG441" s="26">
        <v>534.78666666666675</v>
      </c>
      <c r="BH441" s="26">
        <v>713.048888888889</v>
      </c>
      <c r="BI441" s="27">
        <v>2495.6711111111113</v>
      </c>
      <c r="BJ441" s="36">
        <v>12</v>
      </c>
      <c r="BK441" s="26">
        <v>534.78666666666675</v>
      </c>
      <c r="BL441" s="26">
        <v>1247.8355555555559</v>
      </c>
      <c r="BM441" s="27">
        <v>1960.8844444444444</v>
      </c>
      <c r="BN441" s="36">
        <v>12</v>
      </c>
      <c r="BO441" s="26">
        <v>534.78666666666675</v>
      </c>
      <c r="BP441" s="26">
        <v>1782.6222222222227</v>
      </c>
      <c r="BQ441" s="27">
        <v>1426.0977777777775</v>
      </c>
      <c r="BR441" s="36">
        <v>12</v>
      </c>
      <c r="BS441" s="26">
        <v>534.78666666666675</v>
      </c>
      <c r="BT441" s="26">
        <v>2317.4088888888896</v>
      </c>
      <c r="BU441" s="27">
        <v>891.31111111111068</v>
      </c>
      <c r="BV441" s="36">
        <v>12</v>
      </c>
      <c r="BW441" s="26">
        <v>534.78666666666675</v>
      </c>
      <c r="BX441" s="26">
        <v>2852.1955555555564</v>
      </c>
      <c r="BY441" s="27">
        <v>356.52444444444382</v>
      </c>
      <c r="BZ441" s="36">
        <v>7.9999999999999849</v>
      </c>
      <c r="CA441" s="26">
        <v>356.52444444444382</v>
      </c>
      <c r="CB441" s="26">
        <v>3208.7200000000003</v>
      </c>
      <c r="CC441" s="27">
        <v>0</v>
      </c>
      <c r="CD441" s="36">
        <v>0</v>
      </c>
      <c r="CE441" s="26">
        <v>0</v>
      </c>
      <c r="CF441" s="26">
        <v>3208.7200000000003</v>
      </c>
      <c r="CG441" s="27">
        <v>0</v>
      </c>
      <c r="CH441" s="36">
        <v>0</v>
      </c>
      <c r="CI441" s="26">
        <v>0</v>
      </c>
      <c r="CJ441" s="26">
        <v>3208.7200000000003</v>
      </c>
      <c r="CK441" s="27">
        <v>0</v>
      </c>
      <c r="CL441" s="36">
        <v>0</v>
      </c>
      <c r="CM441" s="26">
        <v>0</v>
      </c>
      <c r="CN441" s="26">
        <v>3208.7200000000003</v>
      </c>
      <c r="CO441" s="27">
        <v>0</v>
      </c>
      <c r="CP441" s="36">
        <v>0</v>
      </c>
      <c r="CQ441" s="26">
        <v>0</v>
      </c>
      <c r="CR441" s="26">
        <v>3208.7200000000003</v>
      </c>
      <c r="CS441" s="27">
        <v>0</v>
      </c>
      <c r="CT441" s="36">
        <v>0</v>
      </c>
      <c r="CU441" s="26">
        <v>0</v>
      </c>
      <c r="CV441" s="26">
        <v>3208.7200000000003</v>
      </c>
      <c r="CW441" s="27">
        <v>0</v>
      </c>
      <c r="CX441" s="36">
        <v>0</v>
      </c>
      <c r="CY441" s="26">
        <v>0</v>
      </c>
      <c r="CZ441" s="26">
        <v>3208.7200000000003</v>
      </c>
      <c r="DA441" s="27">
        <v>0</v>
      </c>
      <c r="DB441" s="36">
        <v>0</v>
      </c>
      <c r="DC441" s="26">
        <v>0</v>
      </c>
      <c r="DD441" s="26">
        <v>3208.7200000000003</v>
      </c>
      <c r="DE441" s="27">
        <v>0</v>
      </c>
      <c r="DF441" s="36">
        <v>0</v>
      </c>
      <c r="DG441" s="26">
        <v>0</v>
      </c>
      <c r="DH441" s="26">
        <v>3208.7200000000003</v>
      </c>
      <c r="DI441" s="27">
        <v>0</v>
      </c>
      <c r="DJ441" s="36">
        <v>0</v>
      </c>
      <c r="DK441" s="26">
        <v>0</v>
      </c>
      <c r="DL441" s="26">
        <v>3208.7200000000003</v>
      </c>
      <c r="DM441" s="27">
        <v>0</v>
      </c>
      <c r="DN441" s="36">
        <v>0</v>
      </c>
      <c r="DO441" s="26">
        <v>0</v>
      </c>
      <c r="DP441" s="26">
        <v>3208.7200000000003</v>
      </c>
      <c r="DQ441" s="27">
        <v>0</v>
      </c>
      <c r="DR441" s="36">
        <v>0</v>
      </c>
      <c r="DS441" s="26">
        <v>0</v>
      </c>
      <c r="DT441" s="26">
        <v>3208.7200000000003</v>
      </c>
      <c r="DU441" s="27">
        <v>0</v>
      </c>
      <c r="DV441" s="36">
        <v>0</v>
      </c>
      <c r="DW441" s="26">
        <v>0</v>
      </c>
      <c r="DX441" s="26">
        <v>3208.7200000000003</v>
      </c>
      <c r="DY441" s="27">
        <v>0</v>
      </c>
      <c r="DZ441" s="36">
        <v>0</v>
      </c>
      <c r="EA441" s="26">
        <v>0</v>
      </c>
      <c r="EB441" s="26">
        <v>3208.7200000000003</v>
      </c>
      <c r="EC441" s="27">
        <v>0</v>
      </c>
      <c r="ED441" s="36">
        <v>0</v>
      </c>
      <c r="EE441" s="26">
        <v>0</v>
      </c>
      <c r="EF441" s="26">
        <v>3208.7200000000003</v>
      </c>
      <c r="EG441" s="27">
        <v>0</v>
      </c>
      <c r="EH441" s="36">
        <v>0</v>
      </c>
      <c r="EI441" s="26">
        <v>0</v>
      </c>
      <c r="EJ441" s="26">
        <v>3208.7200000000003</v>
      </c>
      <c r="EK441" s="27">
        <v>0</v>
      </c>
      <c r="EL441" s="36" cm="1">
        <f t="array" ref="EL441">+_xlfn.IFS(YEAR($A441)&gt;YEAR(EL$6),0,YEAR(EL$6)=YEAR($A441),13-MONTH($A441),AND(EK441&lt;$L441,YEAR(EL$6)=YEAR($B441)),IF(MONTH($B441)&lt;EK441/$M441,MONTH($B441),EK441/$M441),EK441&lt;$L441,EK441/$M441,YEAR(EL$6)=YEAR($B441),MONTH($B441),AND(YEAR(EL$6)&gt;YEAR($B441),NOT(ISBLANK($B441))),0,YEAR(EL$6)&gt;YEAR($A441),12,EL$6&lt;$A441,0,YEAR(EH$6)=YEAR($B441),0)</f>
        <v>0</v>
      </c>
      <c r="EM441" s="26">
        <f t="shared" si="50"/>
        <v>0</v>
      </c>
      <c r="EN441" s="26">
        <f t="shared" si="51"/>
        <v>3208.7200000000003</v>
      </c>
      <c r="EO441" s="27">
        <f t="shared" si="52"/>
        <v>0</v>
      </c>
      <c r="EP441" s="28">
        <f t="shared" si="53"/>
        <v>0</v>
      </c>
      <c r="EQ441" s="34">
        <f t="shared" si="54"/>
        <v>0</v>
      </c>
      <c r="ES441" s="21">
        <f>IFERROR(IF(VLOOKUP(D441,'DIV CHANGE'!A:D,3,FALSE)="", E441, VLOOKUP(D441,'DIV CHANGE'!A:D,3,FALSE)), E441)</f>
        <v>1</v>
      </c>
      <c r="ET441" s="21" t="str">
        <f t="shared" si="55"/>
        <v>SAME</v>
      </c>
      <c r="EU441" s="24">
        <v>37876</v>
      </c>
    </row>
    <row r="442" spans="1:151" ht="12.75">
      <c r="A442" s="29">
        <v>38511</v>
      </c>
      <c r="B442" s="24"/>
      <c r="C442" s="35">
        <v>48</v>
      </c>
      <c r="D442" s="21" t="s">
        <v>881</v>
      </c>
      <c r="E442" s="21">
        <v>1</v>
      </c>
      <c r="F442" s="21" t="s">
        <v>103</v>
      </c>
      <c r="G442" s="21" t="s">
        <v>882</v>
      </c>
      <c r="H442" s="23">
        <v>3990</v>
      </c>
      <c r="I442" s="22">
        <v>5</v>
      </c>
      <c r="J442" s="25">
        <v>0</v>
      </c>
      <c r="K442" s="25">
        <v>0</v>
      </c>
      <c r="L442" s="25">
        <f t="shared" si="48"/>
        <v>798</v>
      </c>
      <c r="M442" s="37">
        <f t="shared" si="49"/>
        <v>66.5</v>
      </c>
      <c r="N442" s="36">
        <v>0</v>
      </c>
      <c r="O442" s="26">
        <v>0</v>
      </c>
      <c r="P442" s="26">
        <v>0</v>
      </c>
      <c r="Q442" s="27">
        <v>0</v>
      </c>
      <c r="R442" s="36">
        <v>0</v>
      </c>
      <c r="S442" s="26">
        <v>0</v>
      </c>
      <c r="T442" s="26">
        <v>0</v>
      </c>
      <c r="U442" s="27">
        <v>0</v>
      </c>
      <c r="V442" s="36">
        <v>0</v>
      </c>
      <c r="W442" s="26">
        <v>0</v>
      </c>
      <c r="X442" s="26">
        <v>0</v>
      </c>
      <c r="Y442" s="27">
        <v>0</v>
      </c>
      <c r="Z442" s="36">
        <v>0</v>
      </c>
      <c r="AA442" s="26">
        <v>0</v>
      </c>
      <c r="AB442" s="26">
        <v>0</v>
      </c>
      <c r="AC442" s="27">
        <v>0</v>
      </c>
      <c r="AD442" s="36">
        <v>0</v>
      </c>
      <c r="AE442" s="26">
        <v>0</v>
      </c>
      <c r="AF442" s="26">
        <v>0</v>
      </c>
      <c r="AG442" s="27">
        <v>0</v>
      </c>
      <c r="AH442" s="36">
        <v>0</v>
      </c>
      <c r="AI442" s="26">
        <v>0</v>
      </c>
      <c r="AJ442" s="26">
        <v>0</v>
      </c>
      <c r="AK442" s="27">
        <v>0</v>
      </c>
      <c r="AL442" s="36">
        <v>0</v>
      </c>
      <c r="AM442" s="26">
        <v>0</v>
      </c>
      <c r="AN442" s="26">
        <v>0</v>
      </c>
      <c r="AO442" s="27">
        <v>0</v>
      </c>
      <c r="AP442" s="36">
        <v>0</v>
      </c>
      <c r="AQ442" s="26">
        <v>0</v>
      </c>
      <c r="AR442" s="26">
        <v>0</v>
      </c>
      <c r="AS442" s="27">
        <v>0</v>
      </c>
      <c r="AT442" s="36">
        <v>0</v>
      </c>
      <c r="AU442" s="26">
        <v>0</v>
      </c>
      <c r="AV442" s="26">
        <v>0</v>
      </c>
      <c r="AW442" s="27">
        <v>0</v>
      </c>
      <c r="AX442" s="36">
        <v>0</v>
      </c>
      <c r="AY442" s="26">
        <v>0</v>
      </c>
      <c r="AZ442" s="26">
        <v>0</v>
      </c>
      <c r="BA442" s="27">
        <v>0</v>
      </c>
      <c r="BB442" s="36">
        <v>0</v>
      </c>
      <c r="BC442" s="26">
        <v>0</v>
      </c>
      <c r="BD442" s="26">
        <v>0</v>
      </c>
      <c r="BE442" s="27">
        <v>0</v>
      </c>
      <c r="BF442" s="36">
        <v>0</v>
      </c>
      <c r="BG442" s="26">
        <v>0</v>
      </c>
      <c r="BH442" s="26">
        <v>0</v>
      </c>
      <c r="BI442" s="27">
        <v>0</v>
      </c>
      <c r="BJ442" s="36">
        <v>7</v>
      </c>
      <c r="BK442" s="26">
        <v>465.5</v>
      </c>
      <c r="BL442" s="26">
        <v>465.5</v>
      </c>
      <c r="BM442" s="27">
        <v>3524.5</v>
      </c>
      <c r="BN442" s="36">
        <v>12</v>
      </c>
      <c r="BO442" s="26">
        <v>798</v>
      </c>
      <c r="BP442" s="26">
        <v>1263.5</v>
      </c>
      <c r="BQ442" s="27">
        <v>2726.5</v>
      </c>
      <c r="BR442" s="36">
        <v>12</v>
      </c>
      <c r="BS442" s="26">
        <v>798</v>
      </c>
      <c r="BT442" s="26">
        <v>2061.5</v>
      </c>
      <c r="BU442" s="27">
        <v>1928.5</v>
      </c>
      <c r="BV442" s="36">
        <v>12</v>
      </c>
      <c r="BW442" s="26">
        <v>798</v>
      </c>
      <c r="BX442" s="26">
        <v>2859.5</v>
      </c>
      <c r="BY442" s="27">
        <v>1130.5</v>
      </c>
      <c r="BZ442" s="36">
        <v>12</v>
      </c>
      <c r="CA442" s="26">
        <v>798</v>
      </c>
      <c r="CB442" s="26">
        <v>3657.5</v>
      </c>
      <c r="CC442" s="27">
        <v>332.5</v>
      </c>
      <c r="CD442" s="36">
        <v>5</v>
      </c>
      <c r="CE442" s="26">
        <v>332.5</v>
      </c>
      <c r="CF442" s="26">
        <v>3990</v>
      </c>
      <c r="CG442" s="27">
        <v>0</v>
      </c>
      <c r="CH442" s="36">
        <v>0</v>
      </c>
      <c r="CI442" s="26">
        <v>0</v>
      </c>
      <c r="CJ442" s="26">
        <v>3990</v>
      </c>
      <c r="CK442" s="27">
        <v>0</v>
      </c>
      <c r="CL442" s="36">
        <v>0</v>
      </c>
      <c r="CM442" s="26">
        <v>0</v>
      </c>
      <c r="CN442" s="26">
        <v>3990</v>
      </c>
      <c r="CO442" s="27">
        <v>0</v>
      </c>
      <c r="CP442" s="36">
        <v>0</v>
      </c>
      <c r="CQ442" s="26">
        <v>0</v>
      </c>
      <c r="CR442" s="26">
        <v>3990</v>
      </c>
      <c r="CS442" s="27">
        <v>0</v>
      </c>
      <c r="CT442" s="36">
        <v>0</v>
      </c>
      <c r="CU442" s="26">
        <v>0</v>
      </c>
      <c r="CV442" s="26">
        <v>3990</v>
      </c>
      <c r="CW442" s="27">
        <v>0</v>
      </c>
      <c r="CX442" s="36">
        <v>0</v>
      </c>
      <c r="CY442" s="26">
        <v>0</v>
      </c>
      <c r="CZ442" s="26">
        <v>3990</v>
      </c>
      <c r="DA442" s="27">
        <v>0</v>
      </c>
      <c r="DB442" s="36">
        <v>0</v>
      </c>
      <c r="DC442" s="26">
        <v>0</v>
      </c>
      <c r="DD442" s="26">
        <v>3990</v>
      </c>
      <c r="DE442" s="27">
        <v>0</v>
      </c>
      <c r="DF442" s="36">
        <v>0</v>
      </c>
      <c r="DG442" s="26">
        <v>0</v>
      </c>
      <c r="DH442" s="26">
        <v>3990</v>
      </c>
      <c r="DI442" s="27">
        <v>0</v>
      </c>
      <c r="DJ442" s="36">
        <v>0</v>
      </c>
      <c r="DK442" s="26">
        <v>0</v>
      </c>
      <c r="DL442" s="26">
        <v>3990</v>
      </c>
      <c r="DM442" s="27">
        <v>0</v>
      </c>
      <c r="DN442" s="36">
        <v>0</v>
      </c>
      <c r="DO442" s="26">
        <v>0</v>
      </c>
      <c r="DP442" s="26">
        <v>3990</v>
      </c>
      <c r="DQ442" s="27">
        <v>0</v>
      </c>
      <c r="DR442" s="36">
        <v>0</v>
      </c>
      <c r="DS442" s="26">
        <v>0</v>
      </c>
      <c r="DT442" s="26">
        <v>3990</v>
      </c>
      <c r="DU442" s="27">
        <v>0</v>
      </c>
      <c r="DV442" s="36">
        <v>0</v>
      </c>
      <c r="DW442" s="26">
        <v>0</v>
      </c>
      <c r="DX442" s="26">
        <v>3990</v>
      </c>
      <c r="DY442" s="27">
        <v>0</v>
      </c>
      <c r="DZ442" s="36">
        <v>0</v>
      </c>
      <c r="EA442" s="26">
        <v>0</v>
      </c>
      <c r="EB442" s="26">
        <v>3990</v>
      </c>
      <c r="EC442" s="27">
        <v>0</v>
      </c>
      <c r="ED442" s="36">
        <v>0</v>
      </c>
      <c r="EE442" s="26">
        <v>0</v>
      </c>
      <c r="EF442" s="26">
        <v>3990</v>
      </c>
      <c r="EG442" s="27">
        <v>0</v>
      </c>
      <c r="EH442" s="36">
        <v>0</v>
      </c>
      <c r="EI442" s="26">
        <v>0</v>
      </c>
      <c r="EJ442" s="26">
        <v>3990</v>
      </c>
      <c r="EK442" s="27">
        <v>0</v>
      </c>
      <c r="EL442" s="36" cm="1">
        <f t="array" ref="EL442">+_xlfn.IFS(YEAR($A442)&gt;YEAR(EL$6),0,YEAR(EL$6)=YEAR($A442),13-MONTH($A442),AND(EK442&lt;$L442,YEAR(EL$6)=YEAR($B442)),IF(MONTH($B442)&lt;EK442/$M442,MONTH($B442),EK442/$M442),EK442&lt;$L442,EK442/$M442,YEAR(EL$6)=YEAR($B442),MONTH($B442),AND(YEAR(EL$6)&gt;YEAR($B442),NOT(ISBLANK($B442))),0,YEAR(EL$6)&gt;YEAR($A442),12,EL$6&lt;$A442,0,YEAR(EH$6)=YEAR($B442),0)</f>
        <v>0</v>
      </c>
      <c r="EM442" s="26">
        <f t="shared" si="50"/>
        <v>0</v>
      </c>
      <c r="EN442" s="26">
        <f t="shared" si="51"/>
        <v>3990</v>
      </c>
      <c r="EO442" s="27">
        <f t="shared" si="52"/>
        <v>0</v>
      </c>
      <c r="EP442" s="28">
        <f t="shared" si="53"/>
        <v>0</v>
      </c>
      <c r="EQ442" s="34">
        <f t="shared" si="54"/>
        <v>0</v>
      </c>
      <c r="ES442" s="21">
        <f>IFERROR(IF(VLOOKUP(D442,'DIV CHANGE'!A:D,3,FALSE)="", E442, VLOOKUP(D442,'DIV CHANGE'!A:D,3,FALSE)), E442)</f>
        <v>1</v>
      </c>
      <c r="ET442" s="21" t="str">
        <f t="shared" si="55"/>
        <v>SAME</v>
      </c>
      <c r="EU442" s="24">
        <v>38511</v>
      </c>
    </row>
    <row r="443" spans="1:151" ht="12.75">
      <c r="A443" s="29">
        <v>38778</v>
      </c>
      <c r="B443" s="24"/>
      <c r="C443" s="35">
        <v>51</v>
      </c>
      <c r="D443" s="21" t="s">
        <v>883</v>
      </c>
      <c r="E443" s="21">
        <v>1</v>
      </c>
      <c r="F443" s="21" t="s">
        <v>103</v>
      </c>
      <c r="G443" s="21" t="s">
        <v>884</v>
      </c>
      <c r="H443" s="23">
        <v>4631.8</v>
      </c>
      <c r="I443" s="22">
        <v>10</v>
      </c>
      <c r="J443" s="25">
        <v>0</v>
      </c>
      <c r="K443" s="25">
        <v>0</v>
      </c>
      <c r="L443" s="25">
        <f t="shared" si="48"/>
        <v>463.18</v>
      </c>
      <c r="M443" s="37">
        <f t="shared" si="49"/>
        <v>38.598333333333336</v>
      </c>
      <c r="N443" s="36">
        <v>0</v>
      </c>
      <c r="O443" s="26">
        <v>0</v>
      </c>
      <c r="P443" s="26">
        <v>0</v>
      </c>
      <c r="Q443" s="27">
        <v>0</v>
      </c>
      <c r="R443" s="36">
        <v>0</v>
      </c>
      <c r="S443" s="26">
        <v>0</v>
      </c>
      <c r="T443" s="26">
        <v>0</v>
      </c>
      <c r="U443" s="27">
        <v>0</v>
      </c>
      <c r="V443" s="36">
        <v>0</v>
      </c>
      <c r="W443" s="26">
        <v>0</v>
      </c>
      <c r="X443" s="26">
        <v>0</v>
      </c>
      <c r="Y443" s="27">
        <v>0</v>
      </c>
      <c r="Z443" s="36">
        <v>0</v>
      </c>
      <c r="AA443" s="26">
        <v>0</v>
      </c>
      <c r="AB443" s="26">
        <v>0</v>
      </c>
      <c r="AC443" s="27">
        <v>0</v>
      </c>
      <c r="AD443" s="36">
        <v>0</v>
      </c>
      <c r="AE443" s="26">
        <v>0</v>
      </c>
      <c r="AF443" s="26">
        <v>0</v>
      </c>
      <c r="AG443" s="27">
        <v>0</v>
      </c>
      <c r="AH443" s="36">
        <v>0</v>
      </c>
      <c r="AI443" s="26">
        <v>0</v>
      </c>
      <c r="AJ443" s="26">
        <v>0</v>
      </c>
      <c r="AK443" s="27">
        <v>0</v>
      </c>
      <c r="AL443" s="36">
        <v>0</v>
      </c>
      <c r="AM443" s="26">
        <v>0</v>
      </c>
      <c r="AN443" s="26">
        <v>0</v>
      </c>
      <c r="AO443" s="27">
        <v>0</v>
      </c>
      <c r="AP443" s="36">
        <v>0</v>
      </c>
      <c r="AQ443" s="26">
        <v>0</v>
      </c>
      <c r="AR443" s="26">
        <v>0</v>
      </c>
      <c r="AS443" s="27">
        <v>0</v>
      </c>
      <c r="AT443" s="36">
        <v>0</v>
      </c>
      <c r="AU443" s="26">
        <v>0</v>
      </c>
      <c r="AV443" s="26">
        <v>0</v>
      </c>
      <c r="AW443" s="27">
        <v>0</v>
      </c>
      <c r="AX443" s="36">
        <v>0</v>
      </c>
      <c r="AY443" s="26">
        <v>0</v>
      </c>
      <c r="AZ443" s="26">
        <v>0</v>
      </c>
      <c r="BA443" s="27">
        <v>0</v>
      </c>
      <c r="BB443" s="36">
        <v>0</v>
      </c>
      <c r="BC443" s="26">
        <v>0</v>
      </c>
      <c r="BD443" s="26">
        <v>0</v>
      </c>
      <c r="BE443" s="27">
        <v>0</v>
      </c>
      <c r="BF443" s="36">
        <v>0</v>
      </c>
      <c r="BG443" s="26">
        <v>0</v>
      </c>
      <c r="BH443" s="26">
        <v>0</v>
      </c>
      <c r="BI443" s="27">
        <v>0</v>
      </c>
      <c r="BJ443" s="36">
        <v>0</v>
      </c>
      <c r="BK443" s="26">
        <v>0</v>
      </c>
      <c r="BL443" s="26">
        <v>0</v>
      </c>
      <c r="BM443" s="27">
        <v>0</v>
      </c>
      <c r="BN443" s="36">
        <v>10</v>
      </c>
      <c r="BO443" s="26">
        <v>385.98333333333335</v>
      </c>
      <c r="BP443" s="26">
        <v>385.98333333333335</v>
      </c>
      <c r="BQ443" s="27">
        <v>4245.8166666666666</v>
      </c>
      <c r="BR443" s="36">
        <v>12</v>
      </c>
      <c r="BS443" s="26">
        <v>463.18000000000006</v>
      </c>
      <c r="BT443" s="26">
        <v>849.16333333333341</v>
      </c>
      <c r="BU443" s="27">
        <v>3782.6366666666668</v>
      </c>
      <c r="BV443" s="36">
        <v>12</v>
      </c>
      <c r="BW443" s="26">
        <v>463.18000000000006</v>
      </c>
      <c r="BX443" s="26">
        <v>1312.3433333333335</v>
      </c>
      <c r="BY443" s="27">
        <v>3319.4566666666669</v>
      </c>
      <c r="BZ443" s="36">
        <v>12</v>
      </c>
      <c r="CA443" s="26">
        <v>463.18000000000006</v>
      </c>
      <c r="CB443" s="26">
        <v>1775.5233333333335</v>
      </c>
      <c r="CC443" s="27">
        <v>2856.2766666666666</v>
      </c>
      <c r="CD443" s="36">
        <v>12</v>
      </c>
      <c r="CE443" s="26">
        <v>463.18000000000006</v>
      </c>
      <c r="CF443" s="26">
        <v>2238.7033333333338</v>
      </c>
      <c r="CG443" s="27">
        <v>2393.0966666666664</v>
      </c>
      <c r="CH443" s="36">
        <v>12</v>
      </c>
      <c r="CI443" s="26">
        <v>463.18000000000006</v>
      </c>
      <c r="CJ443" s="26">
        <v>2701.8833333333341</v>
      </c>
      <c r="CK443" s="27">
        <v>1929.9166666666661</v>
      </c>
      <c r="CL443" s="36">
        <v>12</v>
      </c>
      <c r="CM443" s="26">
        <v>463.18000000000006</v>
      </c>
      <c r="CN443" s="26">
        <v>3165.0633333333344</v>
      </c>
      <c r="CO443" s="27">
        <v>1466.7366666666658</v>
      </c>
      <c r="CP443" s="36">
        <v>12</v>
      </c>
      <c r="CQ443" s="26">
        <v>463.18000000000006</v>
      </c>
      <c r="CR443" s="26">
        <v>3628.2433333333347</v>
      </c>
      <c r="CS443" s="27">
        <v>1003.5566666666655</v>
      </c>
      <c r="CT443" s="36">
        <v>12</v>
      </c>
      <c r="CU443" s="26">
        <v>463.18000000000006</v>
      </c>
      <c r="CV443" s="26">
        <v>4091.423333333335</v>
      </c>
      <c r="CW443" s="27">
        <v>540.37666666666519</v>
      </c>
      <c r="CX443" s="36">
        <v>12</v>
      </c>
      <c r="CY443" s="26">
        <v>463.18000000000006</v>
      </c>
      <c r="CZ443" s="26">
        <v>4554.6033333333353</v>
      </c>
      <c r="DA443" s="27">
        <v>77.196666666664896</v>
      </c>
      <c r="DB443" s="36">
        <v>1.999999999999954</v>
      </c>
      <c r="DC443" s="26">
        <v>77.196666666664896</v>
      </c>
      <c r="DD443" s="26">
        <v>4631.8</v>
      </c>
      <c r="DE443" s="27">
        <v>0</v>
      </c>
      <c r="DF443" s="36">
        <v>0</v>
      </c>
      <c r="DG443" s="26">
        <v>0</v>
      </c>
      <c r="DH443" s="26">
        <v>4631.8</v>
      </c>
      <c r="DI443" s="27">
        <v>0</v>
      </c>
      <c r="DJ443" s="36">
        <v>0</v>
      </c>
      <c r="DK443" s="26">
        <v>0</v>
      </c>
      <c r="DL443" s="26">
        <v>4631.8</v>
      </c>
      <c r="DM443" s="27">
        <v>0</v>
      </c>
      <c r="DN443" s="36">
        <v>0</v>
      </c>
      <c r="DO443" s="26">
        <v>0</v>
      </c>
      <c r="DP443" s="26">
        <v>4631.8</v>
      </c>
      <c r="DQ443" s="27">
        <v>0</v>
      </c>
      <c r="DR443" s="36">
        <v>0</v>
      </c>
      <c r="DS443" s="26">
        <v>0</v>
      </c>
      <c r="DT443" s="26">
        <v>4631.8</v>
      </c>
      <c r="DU443" s="27">
        <v>0</v>
      </c>
      <c r="DV443" s="36">
        <v>0</v>
      </c>
      <c r="DW443" s="26">
        <v>0</v>
      </c>
      <c r="DX443" s="26">
        <v>4631.8</v>
      </c>
      <c r="DY443" s="27">
        <v>0</v>
      </c>
      <c r="DZ443" s="36">
        <v>0</v>
      </c>
      <c r="EA443" s="26">
        <v>0</v>
      </c>
      <c r="EB443" s="26">
        <v>4631.8</v>
      </c>
      <c r="EC443" s="27">
        <v>0</v>
      </c>
      <c r="ED443" s="36">
        <v>0</v>
      </c>
      <c r="EE443" s="26">
        <v>0</v>
      </c>
      <c r="EF443" s="26">
        <v>4631.8</v>
      </c>
      <c r="EG443" s="27">
        <v>0</v>
      </c>
      <c r="EH443" s="36">
        <v>0</v>
      </c>
      <c r="EI443" s="26">
        <v>0</v>
      </c>
      <c r="EJ443" s="26">
        <v>4631.8</v>
      </c>
      <c r="EK443" s="27">
        <v>0</v>
      </c>
      <c r="EL443" s="36" cm="1">
        <f t="array" ref="EL443">+_xlfn.IFS(YEAR($A443)&gt;YEAR(EL$6),0,YEAR(EL$6)=YEAR($A443),13-MONTH($A443),AND(EK443&lt;$L443,YEAR(EL$6)=YEAR($B443)),IF(MONTH($B443)&lt;EK443/$M443,MONTH($B443),EK443/$M443),EK443&lt;$L443,EK443/$M443,YEAR(EL$6)=YEAR($B443),MONTH($B443),AND(YEAR(EL$6)&gt;YEAR($B443),NOT(ISBLANK($B443))),0,YEAR(EL$6)&gt;YEAR($A443),12,EL$6&lt;$A443,0,YEAR(EH$6)=YEAR($B443),0)</f>
        <v>0</v>
      </c>
      <c r="EM443" s="26">
        <f t="shared" si="50"/>
        <v>0</v>
      </c>
      <c r="EN443" s="26">
        <f t="shared" si="51"/>
        <v>4631.8</v>
      </c>
      <c r="EO443" s="27">
        <f t="shared" si="52"/>
        <v>0</v>
      </c>
      <c r="EP443" s="28">
        <f t="shared" si="53"/>
        <v>0</v>
      </c>
      <c r="EQ443" s="34">
        <f t="shared" si="54"/>
        <v>0</v>
      </c>
      <c r="ES443" s="21">
        <f>IFERROR(IF(VLOOKUP(D443,'DIV CHANGE'!A:D,3,FALSE)="", E443, VLOOKUP(D443,'DIV CHANGE'!A:D,3,FALSE)), E443)</f>
        <v>1</v>
      </c>
      <c r="ET443" s="21" t="str">
        <f t="shared" si="55"/>
        <v>SAME</v>
      </c>
      <c r="EU443" s="24">
        <v>38778</v>
      </c>
    </row>
    <row r="444" spans="1:151" ht="12.75">
      <c r="A444" s="29">
        <v>38778</v>
      </c>
      <c r="B444" s="24"/>
      <c r="C444" s="35">
        <v>52</v>
      </c>
      <c r="D444" s="21" t="s">
        <v>885</v>
      </c>
      <c r="E444" s="21">
        <v>1</v>
      </c>
      <c r="F444" s="21" t="s">
        <v>103</v>
      </c>
      <c r="G444" s="21" t="s">
        <v>886</v>
      </c>
      <c r="H444" s="23">
        <v>2000</v>
      </c>
      <c r="I444" s="22">
        <v>7</v>
      </c>
      <c r="J444" s="25">
        <v>0</v>
      </c>
      <c r="K444" s="25">
        <v>0</v>
      </c>
      <c r="L444" s="25">
        <f t="shared" si="48"/>
        <v>285.71428571428572</v>
      </c>
      <c r="M444" s="37">
        <f t="shared" si="49"/>
        <v>23.80952380952381</v>
      </c>
      <c r="N444" s="36">
        <v>0</v>
      </c>
      <c r="O444" s="26">
        <v>0</v>
      </c>
      <c r="P444" s="26">
        <v>0</v>
      </c>
      <c r="Q444" s="27">
        <v>0</v>
      </c>
      <c r="R444" s="36">
        <v>0</v>
      </c>
      <c r="S444" s="26">
        <v>0</v>
      </c>
      <c r="T444" s="26">
        <v>0</v>
      </c>
      <c r="U444" s="27">
        <v>0</v>
      </c>
      <c r="V444" s="36">
        <v>0</v>
      </c>
      <c r="W444" s="26">
        <v>0</v>
      </c>
      <c r="X444" s="26">
        <v>0</v>
      </c>
      <c r="Y444" s="27">
        <v>0</v>
      </c>
      <c r="Z444" s="36">
        <v>0</v>
      </c>
      <c r="AA444" s="26">
        <v>0</v>
      </c>
      <c r="AB444" s="26">
        <v>0</v>
      </c>
      <c r="AC444" s="27">
        <v>0</v>
      </c>
      <c r="AD444" s="36">
        <v>0</v>
      </c>
      <c r="AE444" s="26">
        <v>0</v>
      </c>
      <c r="AF444" s="26">
        <v>0</v>
      </c>
      <c r="AG444" s="27">
        <v>0</v>
      </c>
      <c r="AH444" s="36">
        <v>0</v>
      </c>
      <c r="AI444" s="26">
        <v>0</v>
      </c>
      <c r="AJ444" s="26">
        <v>0</v>
      </c>
      <c r="AK444" s="27">
        <v>0</v>
      </c>
      <c r="AL444" s="36">
        <v>0</v>
      </c>
      <c r="AM444" s="26">
        <v>0</v>
      </c>
      <c r="AN444" s="26">
        <v>0</v>
      </c>
      <c r="AO444" s="27">
        <v>0</v>
      </c>
      <c r="AP444" s="36">
        <v>0</v>
      </c>
      <c r="AQ444" s="26">
        <v>0</v>
      </c>
      <c r="AR444" s="26">
        <v>0</v>
      </c>
      <c r="AS444" s="27">
        <v>0</v>
      </c>
      <c r="AT444" s="36">
        <v>0</v>
      </c>
      <c r="AU444" s="26">
        <v>0</v>
      </c>
      <c r="AV444" s="26">
        <v>0</v>
      </c>
      <c r="AW444" s="27">
        <v>0</v>
      </c>
      <c r="AX444" s="36">
        <v>0</v>
      </c>
      <c r="AY444" s="26">
        <v>0</v>
      </c>
      <c r="AZ444" s="26">
        <v>0</v>
      </c>
      <c r="BA444" s="27">
        <v>0</v>
      </c>
      <c r="BB444" s="36">
        <v>0</v>
      </c>
      <c r="BC444" s="26">
        <v>0</v>
      </c>
      <c r="BD444" s="26">
        <v>0</v>
      </c>
      <c r="BE444" s="27">
        <v>0</v>
      </c>
      <c r="BF444" s="36">
        <v>0</v>
      </c>
      <c r="BG444" s="26">
        <v>0</v>
      </c>
      <c r="BH444" s="26">
        <v>0</v>
      </c>
      <c r="BI444" s="27">
        <v>0</v>
      </c>
      <c r="BJ444" s="36">
        <v>0</v>
      </c>
      <c r="BK444" s="26">
        <v>0</v>
      </c>
      <c r="BL444" s="26">
        <v>0</v>
      </c>
      <c r="BM444" s="27">
        <v>0</v>
      </c>
      <c r="BN444" s="36">
        <v>10</v>
      </c>
      <c r="BO444" s="26">
        <v>238.0952380952381</v>
      </c>
      <c r="BP444" s="26">
        <v>238.0952380952381</v>
      </c>
      <c r="BQ444" s="27">
        <v>1761.9047619047619</v>
      </c>
      <c r="BR444" s="36">
        <v>12</v>
      </c>
      <c r="BS444" s="26">
        <v>285.71428571428572</v>
      </c>
      <c r="BT444" s="26">
        <v>523.80952380952385</v>
      </c>
      <c r="BU444" s="27">
        <v>1476.1904761904761</v>
      </c>
      <c r="BV444" s="36">
        <v>12</v>
      </c>
      <c r="BW444" s="26">
        <v>285.71428571428572</v>
      </c>
      <c r="BX444" s="26">
        <v>809.52380952380963</v>
      </c>
      <c r="BY444" s="27">
        <v>1190.4761904761904</v>
      </c>
      <c r="BZ444" s="36">
        <v>12</v>
      </c>
      <c r="CA444" s="26">
        <v>285.71428571428572</v>
      </c>
      <c r="CB444" s="26">
        <v>1095.2380952380954</v>
      </c>
      <c r="CC444" s="27">
        <v>904.76190476190459</v>
      </c>
      <c r="CD444" s="36">
        <v>12</v>
      </c>
      <c r="CE444" s="26">
        <v>285.71428571428572</v>
      </c>
      <c r="CF444" s="26">
        <v>1380.9523809523812</v>
      </c>
      <c r="CG444" s="27">
        <v>619.04761904761881</v>
      </c>
      <c r="CH444" s="36">
        <v>12</v>
      </c>
      <c r="CI444" s="26">
        <v>285.71428571428572</v>
      </c>
      <c r="CJ444" s="26">
        <v>1666.666666666667</v>
      </c>
      <c r="CK444" s="27">
        <v>333.33333333333303</v>
      </c>
      <c r="CL444" s="36">
        <v>12</v>
      </c>
      <c r="CM444" s="26">
        <v>285.71428571428572</v>
      </c>
      <c r="CN444" s="26">
        <v>1952.3809523809527</v>
      </c>
      <c r="CO444" s="27">
        <v>47.619047619047251</v>
      </c>
      <c r="CP444" s="36">
        <v>1.9999999999999845</v>
      </c>
      <c r="CQ444" s="26">
        <v>47.619047619047251</v>
      </c>
      <c r="CR444" s="26">
        <v>2000</v>
      </c>
      <c r="CS444" s="27">
        <v>0</v>
      </c>
      <c r="CT444" s="36">
        <v>0</v>
      </c>
      <c r="CU444" s="26">
        <v>0</v>
      </c>
      <c r="CV444" s="26">
        <v>2000</v>
      </c>
      <c r="CW444" s="27">
        <v>0</v>
      </c>
      <c r="CX444" s="36">
        <v>0</v>
      </c>
      <c r="CY444" s="26">
        <v>0</v>
      </c>
      <c r="CZ444" s="26">
        <v>2000</v>
      </c>
      <c r="DA444" s="27">
        <v>0</v>
      </c>
      <c r="DB444" s="36">
        <v>0</v>
      </c>
      <c r="DC444" s="26">
        <v>0</v>
      </c>
      <c r="DD444" s="26">
        <v>2000</v>
      </c>
      <c r="DE444" s="27">
        <v>0</v>
      </c>
      <c r="DF444" s="36">
        <v>0</v>
      </c>
      <c r="DG444" s="26">
        <v>0</v>
      </c>
      <c r="DH444" s="26">
        <v>2000</v>
      </c>
      <c r="DI444" s="27">
        <v>0</v>
      </c>
      <c r="DJ444" s="36">
        <v>0</v>
      </c>
      <c r="DK444" s="26">
        <v>0</v>
      </c>
      <c r="DL444" s="26">
        <v>2000</v>
      </c>
      <c r="DM444" s="27">
        <v>0</v>
      </c>
      <c r="DN444" s="36">
        <v>0</v>
      </c>
      <c r="DO444" s="26">
        <v>0</v>
      </c>
      <c r="DP444" s="26">
        <v>2000</v>
      </c>
      <c r="DQ444" s="27">
        <v>0</v>
      </c>
      <c r="DR444" s="36">
        <v>0</v>
      </c>
      <c r="DS444" s="26">
        <v>0</v>
      </c>
      <c r="DT444" s="26">
        <v>2000</v>
      </c>
      <c r="DU444" s="27">
        <v>0</v>
      </c>
      <c r="DV444" s="36">
        <v>0</v>
      </c>
      <c r="DW444" s="26">
        <v>0</v>
      </c>
      <c r="DX444" s="26">
        <v>2000</v>
      </c>
      <c r="DY444" s="27">
        <v>0</v>
      </c>
      <c r="DZ444" s="36">
        <v>0</v>
      </c>
      <c r="EA444" s="26">
        <v>0</v>
      </c>
      <c r="EB444" s="26">
        <v>2000</v>
      </c>
      <c r="EC444" s="27">
        <v>0</v>
      </c>
      <c r="ED444" s="36">
        <v>0</v>
      </c>
      <c r="EE444" s="26">
        <v>0</v>
      </c>
      <c r="EF444" s="26">
        <v>2000</v>
      </c>
      <c r="EG444" s="27">
        <v>0</v>
      </c>
      <c r="EH444" s="36">
        <v>0</v>
      </c>
      <c r="EI444" s="26">
        <v>0</v>
      </c>
      <c r="EJ444" s="26">
        <v>2000</v>
      </c>
      <c r="EK444" s="27">
        <v>0</v>
      </c>
      <c r="EL444" s="36" cm="1">
        <f t="array" ref="EL444">+_xlfn.IFS(YEAR($A444)&gt;YEAR(EL$6),0,YEAR(EL$6)=YEAR($A444),13-MONTH($A444),AND(EK444&lt;$L444,YEAR(EL$6)=YEAR($B444)),IF(MONTH($B444)&lt;EK444/$M444,MONTH($B444),EK444/$M444),EK444&lt;$L444,EK444/$M444,YEAR(EL$6)=YEAR($B444),MONTH($B444),AND(YEAR(EL$6)&gt;YEAR($B444),NOT(ISBLANK($B444))),0,YEAR(EL$6)&gt;YEAR($A444),12,EL$6&lt;$A444,0,YEAR(EH$6)=YEAR($B444),0)</f>
        <v>0</v>
      </c>
      <c r="EM444" s="26">
        <f t="shared" si="50"/>
        <v>0</v>
      </c>
      <c r="EN444" s="26">
        <f t="shared" si="51"/>
        <v>2000</v>
      </c>
      <c r="EO444" s="27">
        <f t="shared" si="52"/>
        <v>0</v>
      </c>
      <c r="EP444" s="28">
        <f t="shared" si="53"/>
        <v>0</v>
      </c>
      <c r="EQ444" s="34">
        <f t="shared" si="54"/>
        <v>0</v>
      </c>
      <c r="ES444" s="21">
        <f>IFERROR(IF(VLOOKUP(D444,'DIV CHANGE'!A:D,3,FALSE)="", E444, VLOOKUP(D444,'DIV CHANGE'!A:D,3,FALSE)), E444)</f>
        <v>1</v>
      </c>
      <c r="ET444" s="21" t="str">
        <f t="shared" si="55"/>
        <v>SAME</v>
      </c>
      <c r="EU444" s="24">
        <v>38778</v>
      </c>
    </row>
    <row r="445" spans="1:151" ht="12.75">
      <c r="A445" s="29">
        <v>39486</v>
      </c>
      <c r="B445" s="24"/>
      <c r="C445" s="35">
        <v>62</v>
      </c>
      <c r="D445" s="21" t="s">
        <v>887</v>
      </c>
      <c r="E445" s="21">
        <v>1</v>
      </c>
      <c r="F445" s="21" t="s">
        <v>103</v>
      </c>
      <c r="G445" s="21" t="s">
        <v>888</v>
      </c>
      <c r="H445" s="23">
        <v>6239.34</v>
      </c>
      <c r="I445" s="22">
        <v>5</v>
      </c>
      <c r="J445" s="25">
        <v>0</v>
      </c>
      <c r="K445" s="25">
        <v>0</v>
      </c>
      <c r="L445" s="25">
        <f t="shared" si="48"/>
        <v>1247.8679999999999</v>
      </c>
      <c r="M445" s="37">
        <f t="shared" si="49"/>
        <v>103.98899999999999</v>
      </c>
      <c r="N445" s="36">
        <v>0</v>
      </c>
      <c r="O445" s="26">
        <v>0</v>
      </c>
      <c r="P445" s="26">
        <v>0</v>
      </c>
      <c r="Q445" s="27">
        <v>0</v>
      </c>
      <c r="R445" s="36">
        <v>0</v>
      </c>
      <c r="S445" s="26">
        <v>0</v>
      </c>
      <c r="T445" s="26">
        <v>0</v>
      </c>
      <c r="U445" s="27">
        <v>0</v>
      </c>
      <c r="V445" s="36">
        <v>0</v>
      </c>
      <c r="W445" s="26">
        <v>0</v>
      </c>
      <c r="X445" s="26">
        <v>0</v>
      </c>
      <c r="Y445" s="27">
        <v>0</v>
      </c>
      <c r="Z445" s="36">
        <v>0</v>
      </c>
      <c r="AA445" s="26">
        <v>0</v>
      </c>
      <c r="AB445" s="26">
        <v>0</v>
      </c>
      <c r="AC445" s="27">
        <v>0</v>
      </c>
      <c r="AD445" s="36">
        <v>0</v>
      </c>
      <c r="AE445" s="26">
        <v>0</v>
      </c>
      <c r="AF445" s="26">
        <v>0</v>
      </c>
      <c r="AG445" s="27">
        <v>0</v>
      </c>
      <c r="AH445" s="36">
        <v>0</v>
      </c>
      <c r="AI445" s="26">
        <v>0</v>
      </c>
      <c r="AJ445" s="26">
        <v>0</v>
      </c>
      <c r="AK445" s="27">
        <v>0</v>
      </c>
      <c r="AL445" s="36">
        <v>0</v>
      </c>
      <c r="AM445" s="26">
        <v>0</v>
      </c>
      <c r="AN445" s="26">
        <v>0</v>
      </c>
      <c r="AO445" s="27">
        <v>0</v>
      </c>
      <c r="AP445" s="36">
        <v>0</v>
      </c>
      <c r="AQ445" s="26">
        <v>0</v>
      </c>
      <c r="AR445" s="26">
        <v>0</v>
      </c>
      <c r="AS445" s="27">
        <v>0</v>
      </c>
      <c r="AT445" s="36">
        <v>0</v>
      </c>
      <c r="AU445" s="26">
        <v>0</v>
      </c>
      <c r="AV445" s="26">
        <v>0</v>
      </c>
      <c r="AW445" s="27">
        <v>0</v>
      </c>
      <c r="AX445" s="36">
        <v>0</v>
      </c>
      <c r="AY445" s="26">
        <v>0</v>
      </c>
      <c r="AZ445" s="26">
        <v>0</v>
      </c>
      <c r="BA445" s="27">
        <v>0</v>
      </c>
      <c r="BB445" s="36">
        <v>0</v>
      </c>
      <c r="BC445" s="26">
        <v>0</v>
      </c>
      <c r="BD445" s="26">
        <v>0</v>
      </c>
      <c r="BE445" s="27">
        <v>0</v>
      </c>
      <c r="BF445" s="36">
        <v>0</v>
      </c>
      <c r="BG445" s="26">
        <v>0</v>
      </c>
      <c r="BH445" s="26">
        <v>0</v>
      </c>
      <c r="BI445" s="27">
        <v>0</v>
      </c>
      <c r="BJ445" s="36">
        <v>0</v>
      </c>
      <c r="BK445" s="26">
        <v>0</v>
      </c>
      <c r="BL445" s="26">
        <v>0</v>
      </c>
      <c r="BM445" s="27">
        <v>0</v>
      </c>
      <c r="BN445" s="36">
        <v>0</v>
      </c>
      <c r="BO445" s="26">
        <v>0</v>
      </c>
      <c r="BP445" s="26">
        <v>0</v>
      </c>
      <c r="BQ445" s="27">
        <v>0</v>
      </c>
      <c r="BR445" s="36">
        <v>0</v>
      </c>
      <c r="BS445" s="26">
        <v>0</v>
      </c>
      <c r="BT445" s="26">
        <v>0</v>
      </c>
      <c r="BU445" s="27">
        <v>0</v>
      </c>
      <c r="BV445" s="36">
        <v>11</v>
      </c>
      <c r="BW445" s="26">
        <v>1143.8789999999999</v>
      </c>
      <c r="BX445" s="26">
        <v>1143.8789999999999</v>
      </c>
      <c r="BY445" s="27">
        <v>5095.4610000000002</v>
      </c>
      <c r="BZ445" s="36">
        <v>12</v>
      </c>
      <c r="CA445" s="26">
        <v>1247.8679999999999</v>
      </c>
      <c r="CB445" s="26">
        <v>2391.7469999999998</v>
      </c>
      <c r="CC445" s="27">
        <v>3847.5930000000003</v>
      </c>
      <c r="CD445" s="36">
        <v>12</v>
      </c>
      <c r="CE445" s="26">
        <v>1247.8679999999999</v>
      </c>
      <c r="CF445" s="26">
        <v>3639.6149999999998</v>
      </c>
      <c r="CG445" s="27">
        <v>2599.7250000000004</v>
      </c>
      <c r="CH445" s="36">
        <v>12</v>
      </c>
      <c r="CI445" s="26">
        <v>1247.8679999999999</v>
      </c>
      <c r="CJ445" s="26">
        <v>4887.4830000000002</v>
      </c>
      <c r="CK445" s="27">
        <v>1351.857</v>
      </c>
      <c r="CL445" s="36">
        <v>12</v>
      </c>
      <c r="CM445" s="26">
        <v>1247.8679999999999</v>
      </c>
      <c r="CN445" s="26">
        <v>6135.3510000000006</v>
      </c>
      <c r="CO445" s="27">
        <v>103.98899999999958</v>
      </c>
      <c r="CP445" s="36">
        <v>0.999999999999996</v>
      </c>
      <c r="CQ445" s="26">
        <v>103.98899999999958</v>
      </c>
      <c r="CR445" s="26">
        <v>6239.34</v>
      </c>
      <c r="CS445" s="27">
        <v>0</v>
      </c>
      <c r="CT445" s="36">
        <v>0</v>
      </c>
      <c r="CU445" s="26">
        <v>0</v>
      </c>
      <c r="CV445" s="26">
        <v>6239.34</v>
      </c>
      <c r="CW445" s="27">
        <v>0</v>
      </c>
      <c r="CX445" s="36">
        <v>0</v>
      </c>
      <c r="CY445" s="26">
        <v>0</v>
      </c>
      <c r="CZ445" s="26">
        <v>6239.34</v>
      </c>
      <c r="DA445" s="27">
        <v>0</v>
      </c>
      <c r="DB445" s="36">
        <v>0</v>
      </c>
      <c r="DC445" s="26">
        <v>0</v>
      </c>
      <c r="DD445" s="26">
        <v>6239.34</v>
      </c>
      <c r="DE445" s="27">
        <v>0</v>
      </c>
      <c r="DF445" s="36">
        <v>0</v>
      </c>
      <c r="DG445" s="26">
        <v>0</v>
      </c>
      <c r="DH445" s="26">
        <v>6239.34</v>
      </c>
      <c r="DI445" s="27">
        <v>0</v>
      </c>
      <c r="DJ445" s="36">
        <v>0</v>
      </c>
      <c r="DK445" s="26">
        <v>0</v>
      </c>
      <c r="DL445" s="26">
        <v>6239.34</v>
      </c>
      <c r="DM445" s="27">
        <v>0</v>
      </c>
      <c r="DN445" s="36">
        <v>0</v>
      </c>
      <c r="DO445" s="26">
        <v>0</v>
      </c>
      <c r="DP445" s="26">
        <v>6239.34</v>
      </c>
      <c r="DQ445" s="27">
        <v>0</v>
      </c>
      <c r="DR445" s="36">
        <v>0</v>
      </c>
      <c r="DS445" s="26">
        <v>0</v>
      </c>
      <c r="DT445" s="26">
        <v>6239.34</v>
      </c>
      <c r="DU445" s="27">
        <v>0</v>
      </c>
      <c r="DV445" s="36">
        <v>0</v>
      </c>
      <c r="DW445" s="26">
        <v>0</v>
      </c>
      <c r="DX445" s="26">
        <v>6239.34</v>
      </c>
      <c r="DY445" s="27">
        <v>0</v>
      </c>
      <c r="DZ445" s="36">
        <v>0</v>
      </c>
      <c r="EA445" s="26">
        <v>0</v>
      </c>
      <c r="EB445" s="26">
        <v>6239.34</v>
      </c>
      <c r="EC445" s="27">
        <v>0</v>
      </c>
      <c r="ED445" s="36">
        <v>0</v>
      </c>
      <c r="EE445" s="26">
        <v>0</v>
      </c>
      <c r="EF445" s="26">
        <v>6239.34</v>
      </c>
      <c r="EG445" s="27">
        <v>0</v>
      </c>
      <c r="EH445" s="36">
        <v>0</v>
      </c>
      <c r="EI445" s="26">
        <v>0</v>
      </c>
      <c r="EJ445" s="26">
        <v>6239.34</v>
      </c>
      <c r="EK445" s="27">
        <v>0</v>
      </c>
      <c r="EL445" s="36" cm="1">
        <f t="array" ref="EL445">+_xlfn.IFS(YEAR($A445)&gt;YEAR(EL$6),0,YEAR(EL$6)=YEAR($A445),13-MONTH($A445),AND(EK445&lt;$L445,YEAR(EL$6)=YEAR($B445)),IF(MONTH($B445)&lt;EK445/$M445,MONTH($B445),EK445/$M445),EK445&lt;$L445,EK445/$M445,YEAR(EL$6)=YEAR($B445),MONTH($B445),AND(YEAR(EL$6)&gt;YEAR($B445),NOT(ISBLANK($B445))),0,YEAR(EL$6)&gt;YEAR($A445),12,EL$6&lt;$A445,0,YEAR(EH$6)=YEAR($B445),0)</f>
        <v>0</v>
      </c>
      <c r="EM445" s="26">
        <f t="shared" si="50"/>
        <v>0</v>
      </c>
      <c r="EN445" s="26">
        <f t="shared" si="51"/>
        <v>6239.34</v>
      </c>
      <c r="EO445" s="27">
        <f t="shared" si="52"/>
        <v>0</v>
      </c>
      <c r="EP445" s="28">
        <f t="shared" si="53"/>
        <v>0</v>
      </c>
      <c r="EQ445" s="34">
        <f t="shared" si="54"/>
        <v>0</v>
      </c>
      <c r="ES445" s="21">
        <f>IFERROR(IF(VLOOKUP(D445,'DIV CHANGE'!A:D,3,FALSE)="", E445, VLOOKUP(D445,'DIV CHANGE'!A:D,3,FALSE)), E445)</f>
        <v>1</v>
      </c>
      <c r="ET445" s="21" t="str">
        <f t="shared" si="55"/>
        <v>SAME</v>
      </c>
      <c r="EU445" s="24">
        <v>39486</v>
      </c>
    </row>
    <row r="446" spans="1:151" ht="12.75">
      <c r="A446" s="29">
        <v>39629</v>
      </c>
      <c r="B446" s="24"/>
      <c r="C446" s="35">
        <v>66</v>
      </c>
      <c r="D446" s="21" t="s">
        <v>889</v>
      </c>
      <c r="E446" s="21">
        <v>1</v>
      </c>
      <c r="F446" s="21" t="s">
        <v>103</v>
      </c>
      <c r="G446" s="21" t="s">
        <v>890</v>
      </c>
      <c r="H446" s="23">
        <v>2782.5</v>
      </c>
      <c r="I446" s="22">
        <v>10</v>
      </c>
      <c r="J446" s="25">
        <v>0</v>
      </c>
      <c r="K446" s="25">
        <v>0</v>
      </c>
      <c r="L446" s="25">
        <f t="shared" si="48"/>
        <v>278.25</v>
      </c>
      <c r="M446" s="37">
        <f t="shared" si="49"/>
        <v>23.1875</v>
      </c>
      <c r="N446" s="36">
        <v>0</v>
      </c>
      <c r="O446" s="26">
        <v>0</v>
      </c>
      <c r="P446" s="26">
        <v>0</v>
      </c>
      <c r="Q446" s="27">
        <v>0</v>
      </c>
      <c r="R446" s="36">
        <v>0</v>
      </c>
      <c r="S446" s="26">
        <v>0</v>
      </c>
      <c r="T446" s="26">
        <v>0</v>
      </c>
      <c r="U446" s="27">
        <v>0</v>
      </c>
      <c r="V446" s="36">
        <v>0</v>
      </c>
      <c r="W446" s="26">
        <v>0</v>
      </c>
      <c r="X446" s="26">
        <v>0</v>
      </c>
      <c r="Y446" s="27">
        <v>0</v>
      </c>
      <c r="Z446" s="36">
        <v>0</v>
      </c>
      <c r="AA446" s="26">
        <v>0</v>
      </c>
      <c r="AB446" s="26">
        <v>0</v>
      </c>
      <c r="AC446" s="27">
        <v>0</v>
      </c>
      <c r="AD446" s="36">
        <v>0</v>
      </c>
      <c r="AE446" s="26">
        <v>0</v>
      </c>
      <c r="AF446" s="26">
        <v>0</v>
      </c>
      <c r="AG446" s="27">
        <v>0</v>
      </c>
      <c r="AH446" s="36">
        <v>0</v>
      </c>
      <c r="AI446" s="26">
        <v>0</v>
      </c>
      <c r="AJ446" s="26">
        <v>0</v>
      </c>
      <c r="AK446" s="27">
        <v>0</v>
      </c>
      <c r="AL446" s="36">
        <v>0</v>
      </c>
      <c r="AM446" s="26">
        <v>0</v>
      </c>
      <c r="AN446" s="26">
        <v>0</v>
      </c>
      <c r="AO446" s="27">
        <v>0</v>
      </c>
      <c r="AP446" s="36">
        <v>0</v>
      </c>
      <c r="AQ446" s="26">
        <v>0</v>
      </c>
      <c r="AR446" s="26">
        <v>0</v>
      </c>
      <c r="AS446" s="27">
        <v>0</v>
      </c>
      <c r="AT446" s="36">
        <v>0</v>
      </c>
      <c r="AU446" s="26">
        <v>0</v>
      </c>
      <c r="AV446" s="26">
        <v>0</v>
      </c>
      <c r="AW446" s="27">
        <v>0</v>
      </c>
      <c r="AX446" s="36">
        <v>0</v>
      </c>
      <c r="AY446" s="26">
        <v>0</v>
      </c>
      <c r="AZ446" s="26">
        <v>0</v>
      </c>
      <c r="BA446" s="27">
        <v>0</v>
      </c>
      <c r="BB446" s="36">
        <v>0</v>
      </c>
      <c r="BC446" s="26">
        <v>0</v>
      </c>
      <c r="BD446" s="26">
        <v>0</v>
      </c>
      <c r="BE446" s="27">
        <v>0</v>
      </c>
      <c r="BF446" s="36">
        <v>0</v>
      </c>
      <c r="BG446" s="26">
        <v>0</v>
      </c>
      <c r="BH446" s="26">
        <v>0</v>
      </c>
      <c r="BI446" s="27">
        <v>0</v>
      </c>
      <c r="BJ446" s="36">
        <v>0</v>
      </c>
      <c r="BK446" s="26">
        <v>0</v>
      </c>
      <c r="BL446" s="26">
        <v>0</v>
      </c>
      <c r="BM446" s="27">
        <v>0</v>
      </c>
      <c r="BN446" s="36">
        <v>0</v>
      </c>
      <c r="BO446" s="26">
        <v>0</v>
      </c>
      <c r="BP446" s="26">
        <v>0</v>
      </c>
      <c r="BQ446" s="27">
        <v>0</v>
      </c>
      <c r="BR446" s="36">
        <v>0</v>
      </c>
      <c r="BS446" s="26">
        <v>0</v>
      </c>
      <c r="BT446" s="26">
        <v>0</v>
      </c>
      <c r="BU446" s="27">
        <v>0</v>
      </c>
      <c r="BV446" s="36">
        <v>7</v>
      </c>
      <c r="BW446" s="26">
        <v>162.3125</v>
      </c>
      <c r="BX446" s="26">
        <v>162.3125</v>
      </c>
      <c r="BY446" s="27">
        <v>2620.1875</v>
      </c>
      <c r="BZ446" s="36">
        <v>12</v>
      </c>
      <c r="CA446" s="26">
        <v>278.25</v>
      </c>
      <c r="CB446" s="26">
        <v>440.5625</v>
      </c>
      <c r="CC446" s="27">
        <v>2341.9375</v>
      </c>
      <c r="CD446" s="36">
        <v>12</v>
      </c>
      <c r="CE446" s="26">
        <v>278.25</v>
      </c>
      <c r="CF446" s="26">
        <v>718.8125</v>
      </c>
      <c r="CG446" s="27">
        <v>2063.6875</v>
      </c>
      <c r="CH446" s="36">
        <v>12</v>
      </c>
      <c r="CI446" s="26">
        <v>278.25</v>
      </c>
      <c r="CJ446" s="26">
        <v>997.0625</v>
      </c>
      <c r="CK446" s="27">
        <v>1785.4375</v>
      </c>
      <c r="CL446" s="36">
        <v>12</v>
      </c>
      <c r="CM446" s="26">
        <v>278.25</v>
      </c>
      <c r="CN446" s="26">
        <v>1275.3125</v>
      </c>
      <c r="CO446" s="27">
        <v>1507.1875</v>
      </c>
      <c r="CP446" s="36">
        <v>12</v>
      </c>
      <c r="CQ446" s="26">
        <v>278.25</v>
      </c>
      <c r="CR446" s="26">
        <v>1553.5625</v>
      </c>
      <c r="CS446" s="27">
        <v>1228.9375</v>
      </c>
      <c r="CT446" s="36">
        <v>12</v>
      </c>
      <c r="CU446" s="26">
        <v>278.25</v>
      </c>
      <c r="CV446" s="26">
        <v>1831.8125</v>
      </c>
      <c r="CW446" s="27">
        <v>950.6875</v>
      </c>
      <c r="CX446" s="36">
        <v>12</v>
      </c>
      <c r="CY446" s="26">
        <v>278.25</v>
      </c>
      <c r="CZ446" s="26">
        <v>2110.0625</v>
      </c>
      <c r="DA446" s="27">
        <v>672.4375</v>
      </c>
      <c r="DB446" s="36">
        <v>12</v>
      </c>
      <c r="DC446" s="26">
        <v>278.25</v>
      </c>
      <c r="DD446" s="26">
        <v>2388.3125</v>
      </c>
      <c r="DE446" s="27">
        <v>394.1875</v>
      </c>
      <c r="DF446" s="36">
        <v>12</v>
      </c>
      <c r="DG446" s="26">
        <v>278.25</v>
      </c>
      <c r="DH446" s="26">
        <v>2666.5625</v>
      </c>
      <c r="DI446" s="27">
        <v>115.9375</v>
      </c>
      <c r="DJ446" s="36">
        <v>5</v>
      </c>
      <c r="DK446" s="26">
        <v>115.9375</v>
      </c>
      <c r="DL446" s="26">
        <v>2782.5</v>
      </c>
      <c r="DM446" s="27">
        <v>0</v>
      </c>
      <c r="DN446" s="36">
        <v>0</v>
      </c>
      <c r="DO446" s="26">
        <v>0</v>
      </c>
      <c r="DP446" s="26">
        <v>2782.5</v>
      </c>
      <c r="DQ446" s="27">
        <v>0</v>
      </c>
      <c r="DR446" s="36">
        <v>0</v>
      </c>
      <c r="DS446" s="26">
        <v>0</v>
      </c>
      <c r="DT446" s="26">
        <v>2782.5</v>
      </c>
      <c r="DU446" s="27">
        <v>0</v>
      </c>
      <c r="DV446" s="36">
        <v>0</v>
      </c>
      <c r="DW446" s="26">
        <v>0</v>
      </c>
      <c r="DX446" s="26">
        <v>2782.5</v>
      </c>
      <c r="DY446" s="27">
        <v>0</v>
      </c>
      <c r="DZ446" s="36">
        <v>0</v>
      </c>
      <c r="EA446" s="26">
        <v>0</v>
      </c>
      <c r="EB446" s="26">
        <v>2782.5</v>
      </c>
      <c r="EC446" s="27">
        <v>0</v>
      </c>
      <c r="ED446" s="36">
        <v>0</v>
      </c>
      <c r="EE446" s="26">
        <v>0</v>
      </c>
      <c r="EF446" s="26">
        <v>2782.5</v>
      </c>
      <c r="EG446" s="27">
        <v>0</v>
      </c>
      <c r="EH446" s="36">
        <v>0</v>
      </c>
      <c r="EI446" s="26">
        <v>0</v>
      </c>
      <c r="EJ446" s="26">
        <v>2782.5</v>
      </c>
      <c r="EK446" s="27">
        <v>0</v>
      </c>
      <c r="EL446" s="36" cm="1">
        <f t="array" ref="EL446">+_xlfn.IFS(YEAR($A446)&gt;YEAR(EL$6),0,YEAR(EL$6)=YEAR($A446),13-MONTH($A446),AND(EK446&lt;$L446,YEAR(EL$6)=YEAR($B446)),IF(MONTH($B446)&lt;EK446/$M446,MONTH($B446),EK446/$M446),EK446&lt;$L446,EK446/$M446,YEAR(EL$6)=YEAR($B446),MONTH($B446),AND(YEAR(EL$6)&gt;YEAR($B446),NOT(ISBLANK($B446))),0,YEAR(EL$6)&gt;YEAR($A446),12,EL$6&lt;$A446,0,YEAR(EH$6)=YEAR($B446),0)</f>
        <v>0</v>
      </c>
      <c r="EM446" s="26">
        <f t="shared" si="50"/>
        <v>0</v>
      </c>
      <c r="EN446" s="26">
        <f t="shared" si="51"/>
        <v>2782.5</v>
      </c>
      <c r="EO446" s="27">
        <f t="shared" si="52"/>
        <v>0</v>
      </c>
      <c r="EP446" s="28">
        <f t="shared" si="53"/>
        <v>0</v>
      </c>
      <c r="EQ446" s="34">
        <f t="shared" si="54"/>
        <v>0</v>
      </c>
      <c r="ES446" s="21">
        <f>IFERROR(IF(VLOOKUP(D446,'DIV CHANGE'!A:D,3,FALSE)="", E446, VLOOKUP(D446,'DIV CHANGE'!A:D,3,FALSE)), E446)</f>
        <v>1</v>
      </c>
      <c r="ET446" s="21" t="str">
        <f t="shared" si="55"/>
        <v>SAME</v>
      </c>
      <c r="EU446" s="24">
        <v>39629</v>
      </c>
    </row>
    <row r="447" spans="1:151" ht="12.75">
      <c r="A447" s="29">
        <v>40242</v>
      </c>
      <c r="B447" s="24"/>
      <c r="C447" s="35">
        <v>75</v>
      </c>
      <c r="D447" s="21" t="s">
        <v>891</v>
      </c>
      <c r="E447" s="21">
        <v>1</v>
      </c>
      <c r="F447" s="21" t="s">
        <v>103</v>
      </c>
      <c r="G447" s="21" t="s">
        <v>892</v>
      </c>
      <c r="H447" s="23">
        <v>268.94</v>
      </c>
      <c r="I447" s="22">
        <v>7</v>
      </c>
      <c r="J447" s="25">
        <v>0</v>
      </c>
      <c r="K447" s="25">
        <v>0</v>
      </c>
      <c r="L447" s="25">
        <f t="shared" si="48"/>
        <v>38.42</v>
      </c>
      <c r="M447" s="37">
        <f t="shared" si="49"/>
        <v>3.2016666666666667</v>
      </c>
      <c r="N447" s="36">
        <v>0</v>
      </c>
      <c r="O447" s="26">
        <v>0</v>
      </c>
      <c r="P447" s="26">
        <v>0</v>
      </c>
      <c r="Q447" s="27">
        <v>0</v>
      </c>
      <c r="R447" s="36">
        <v>0</v>
      </c>
      <c r="S447" s="26">
        <v>0</v>
      </c>
      <c r="T447" s="26">
        <v>0</v>
      </c>
      <c r="U447" s="27">
        <v>0</v>
      </c>
      <c r="V447" s="36">
        <v>0</v>
      </c>
      <c r="W447" s="26">
        <v>0</v>
      </c>
      <c r="X447" s="26">
        <v>0</v>
      </c>
      <c r="Y447" s="27">
        <v>0</v>
      </c>
      <c r="Z447" s="36">
        <v>0</v>
      </c>
      <c r="AA447" s="26">
        <v>0</v>
      </c>
      <c r="AB447" s="26">
        <v>0</v>
      </c>
      <c r="AC447" s="27">
        <v>0</v>
      </c>
      <c r="AD447" s="36">
        <v>0</v>
      </c>
      <c r="AE447" s="26">
        <v>0</v>
      </c>
      <c r="AF447" s="26">
        <v>0</v>
      </c>
      <c r="AG447" s="27">
        <v>0</v>
      </c>
      <c r="AH447" s="36">
        <v>0</v>
      </c>
      <c r="AI447" s="26">
        <v>0</v>
      </c>
      <c r="AJ447" s="26">
        <v>0</v>
      </c>
      <c r="AK447" s="27">
        <v>0</v>
      </c>
      <c r="AL447" s="36">
        <v>0</v>
      </c>
      <c r="AM447" s="26">
        <v>0</v>
      </c>
      <c r="AN447" s="26">
        <v>0</v>
      </c>
      <c r="AO447" s="27">
        <v>0</v>
      </c>
      <c r="AP447" s="36">
        <v>0</v>
      </c>
      <c r="AQ447" s="26">
        <v>0</v>
      </c>
      <c r="AR447" s="26">
        <v>0</v>
      </c>
      <c r="AS447" s="27">
        <v>0</v>
      </c>
      <c r="AT447" s="36">
        <v>0</v>
      </c>
      <c r="AU447" s="26">
        <v>0</v>
      </c>
      <c r="AV447" s="26">
        <v>0</v>
      </c>
      <c r="AW447" s="27">
        <v>0</v>
      </c>
      <c r="AX447" s="36">
        <v>0</v>
      </c>
      <c r="AY447" s="26">
        <v>0</v>
      </c>
      <c r="AZ447" s="26">
        <v>0</v>
      </c>
      <c r="BA447" s="27">
        <v>0</v>
      </c>
      <c r="BB447" s="36">
        <v>0</v>
      </c>
      <c r="BC447" s="26">
        <v>0</v>
      </c>
      <c r="BD447" s="26">
        <v>0</v>
      </c>
      <c r="BE447" s="27">
        <v>0</v>
      </c>
      <c r="BF447" s="36">
        <v>0</v>
      </c>
      <c r="BG447" s="26">
        <v>0</v>
      </c>
      <c r="BH447" s="26">
        <v>0</v>
      </c>
      <c r="BI447" s="27">
        <v>0</v>
      </c>
      <c r="BJ447" s="36">
        <v>0</v>
      </c>
      <c r="BK447" s="26">
        <v>0</v>
      </c>
      <c r="BL447" s="26">
        <v>0</v>
      </c>
      <c r="BM447" s="27">
        <v>0</v>
      </c>
      <c r="BN447" s="36">
        <v>0</v>
      </c>
      <c r="BO447" s="26">
        <v>0</v>
      </c>
      <c r="BP447" s="26">
        <v>0</v>
      </c>
      <c r="BQ447" s="27">
        <v>0</v>
      </c>
      <c r="BR447" s="36">
        <v>0</v>
      </c>
      <c r="BS447" s="26">
        <v>0</v>
      </c>
      <c r="BT447" s="26">
        <v>0</v>
      </c>
      <c r="BU447" s="27">
        <v>0</v>
      </c>
      <c r="BV447" s="36">
        <v>0</v>
      </c>
      <c r="BW447" s="26">
        <v>0</v>
      </c>
      <c r="BX447" s="26">
        <v>0</v>
      </c>
      <c r="BY447" s="27">
        <v>0</v>
      </c>
      <c r="BZ447" s="36">
        <v>0</v>
      </c>
      <c r="CA447" s="26">
        <v>0</v>
      </c>
      <c r="CB447" s="26">
        <v>0</v>
      </c>
      <c r="CC447" s="27">
        <v>0</v>
      </c>
      <c r="CD447" s="36">
        <v>10</v>
      </c>
      <c r="CE447" s="26">
        <v>32.016666666666666</v>
      </c>
      <c r="CF447" s="26">
        <v>32.016666666666666</v>
      </c>
      <c r="CG447" s="27">
        <v>236.92333333333335</v>
      </c>
      <c r="CH447" s="36">
        <v>12</v>
      </c>
      <c r="CI447" s="26">
        <v>38.42</v>
      </c>
      <c r="CJ447" s="26">
        <v>70.436666666666667</v>
      </c>
      <c r="CK447" s="27">
        <v>198.50333333333333</v>
      </c>
      <c r="CL447" s="36">
        <v>12</v>
      </c>
      <c r="CM447" s="26">
        <v>38.42</v>
      </c>
      <c r="CN447" s="26">
        <v>108.85666666666667</v>
      </c>
      <c r="CO447" s="27">
        <v>160.08333333333331</v>
      </c>
      <c r="CP447" s="36">
        <v>12</v>
      </c>
      <c r="CQ447" s="26">
        <v>38.42</v>
      </c>
      <c r="CR447" s="26">
        <v>147.27666666666667</v>
      </c>
      <c r="CS447" s="27">
        <v>121.66333333333333</v>
      </c>
      <c r="CT447" s="36">
        <v>12</v>
      </c>
      <c r="CU447" s="26">
        <v>38.42</v>
      </c>
      <c r="CV447" s="26">
        <v>185.69666666666666</v>
      </c>
      <c r="CW447" s="27">
        <v>83.243333333333339</v>
      </c>
      <c r="CX447" s="36">
        <v>12</v>
      </c>
      <c r="CY447" s="26">
        <v>38.42</v>
      </c>
      <c r="CZ447" s="26">
        <v>224.11666666666667</v>
      </c>
      <c r="DA447" s="27">
        <v>44.823333333333323</v>
      </c>
      <c r="DB447" s="36">
        <v>12</v>
      </c>
      <c r="DC447" s="26">
        <v>38.42</v>
      </c>
      <c r="DD447" s="26">
        <v>262.53666666666669</v>
      </c>
      <c r="DE447" s="27">
        <v>6.4033333333333076</v>
      </c>
      <c r="DF447" s="36">
        <v>1.999999999999992</v>
      </c>
      <c r="DG447" s="26">
        <v>6.4033333333333076</v>
      </c>
      <c r="DH447" s="26">
        <v>268.94</v>
      </c>
      <c r="DI447" s="27">
        <v>0</v>
      </c>
      <c r="DJ447" s="36">
        <v>0</v>
      </c>
      <c r="DK447" s="26">
        <v>0</v>
      </c>
      <c r="DL447" s="26">
        <v>268.94</v>
      </c>
      <c r="DM447" s="27">
        <v>0</v>
      </c>
      <c r="DN447" s="36">
        <v>0</v>
      </c>
      <c r="DO447" s="26">
        <v>0</v>
      </c>
      <c r="DP447" s="26">
        <v>268.94</v>
      </c>
      <c r="DQ447" s="27">
        <v>0</v>
      </c>
      <c r="DR447" s="36">
        <v>0</v>
      </c>
      <c r="DS447" s="26">
        <v>0</v>
      </c>
      <c r="DT447" s="26">
        <v>268.94</v>
      </c>
      <c r="DU447" s="27">
        <v>0</v>
      </c>
      <c r="DV447" s="36">
        <v>0</v>
      </c>
      <c r="DW447" s="26">
        <v>0</v>
      </c>
      <c r="DX447" s="26">
        <v>268.94</v>
      </c>
      <c r="DY447" s="27">
        <v>0</v>
      </c>
      <c r="DZ447" s="36">
        <v>0</v>
      </c>
      <c r="EA447" s="26">
        <v>0</v>
      </c>
      <c r="EB447" s="26">
        <v>268.94</v>
      </c>
      <c r="EC447" s="27">
        <v>0</v>
      </c>
      <c r="ED447" s="36">
        <v>0</v>
      </c>
      <c r="EE447" s="26">
        <v>0</v>
      </c>
      <c r="EF447" s="26">
        <v>268.94</v>
      </c>
      <c r="EG447" s="27">
        <v>0</v>
      </c>
      <c r="EH447" s="36">
        <v>0</v>
      </c>
      <c r="EI447" s="26">
        <v>0</v>
      </c>
      <c r="EJ447" s="26">
        <v>268.94</v>
      </c>
      <c r="EK447" s="27">
        <v>0</v>
      </c>
      <c r="EL447" s="36" cm="1">
        <f t="array" ref="EL447">+_xlfn.IFS(YEAR($A447)&gt;YEAR(EL$6),0,YEAR(EL$6)=YEAR($A447),13-MONTH($A447),AND(EK447&lt;$L447,YEAR(EL$6)=YEAR($B447)),IF(MONTH($B447)&lt;EK447/$M447,MONTH($B447),EK447/$M447),EK447&lt;$L447,EK447/$M447,YEAR(EL$6)=YEAR($B447),MONTH($B447),AND(YEAR(EL$6)&gt;YEAR($B447),NOT(ISBLANK($B447))),0,YEAR(EL$6)&gt;YEAR($A447),12,EL$6&lt;$A447,0,YEAR(EH$6)=YEAR($B447),0)</f>
        <v>0</v>
      </c>
      <c r="EM447" s="26">
        <f t="shared" si="50"/>
        <v>0</v>
      </c>
      <c r="EN447" s="26">
        <f t="shared" si="51"/>
        <v>268.94</v>
      </c>
      <c r="EO447" s="27">
        <f t="shared" si="52"/>
        <v>0</v>
      </c>
      <c r="EP447" s="28">
        <f t="shared" si="53"/>
        <v>0</v>
      </c>
      <c r="EQ447" s="34">
        <f t="shared" si="54"/>
        <v>0</v>
      </c>
      <c r="ES447" s="21">
        <f>IFERROR(IF(VLOOKUP(D447,'DIV CHANGE'!A:D,3,FALSE)="", E447, VLOOKUP(D447,'DIV CHANGE'!A:D,3,FALSE)), E447)</f>
        <v>1</v>
      </c>
      <c r="ET447" s="21" t="str">
        <f t="shared" si="55"/>
        <v>SAME</v>
      </c>
      <c r="EU447" s="24">
        <v>40242</v>
      </c>
    </row>
    <row r="448" spans="1:151" ht="12.75">
      <c r="A448" s="29">
        <v>40977</v>
      </c>
      <c r="B448" s="24"/>
      <c r="C448" s="35">
        <v>99</v>
      </c>
      <c r="D448" s="21" t="s">
        <v>893</v>
      </c>
      <c r="E448" s="21">
        <v>1</v>
      </c>
      <c r="F448" s="21" t="s">
        <v>103</v>
      </c>
      <c r="G448" s="21" t="s">
        <v>894</v>
      </c>
      <c r="H448" s="23">
        <v>9535</v>
      </c>
      <c r="I448" s="22">
        <v>5</v>
      </c>
      <c r="J448" s="25">
        <v>2000</v>
      </c>
      <c r="K448" s="25">
        <v>0</v>
      </c>
      <c r="L448" s="25">
        <f t="shared" si="48"/>
        <v>1507</v>
      </c>
      <c r="M448" s="37">
        <f t="shared" si="49"/>
        <v>125.58333333333333</v>
      </c>
      <c r="N448" s="36">
        <v>0</v>
      </c>
      <c r="O448" s="26">
        <v>0</v>
      </c>
      <c r="P448" s="26">
        <v>0</v>
      </c>
      <c r="Q448" s="27">
        <v>0</v>
      </c>
      <c r="R448" s="36">
        <v>0</v>
      </c>
      <c r="S448" s="26">
        <v>0</v>
      </c>
      <c r="T448" s="26">
        <v>0</v>
      </c>
      <c r="U448" s="27">
        <v>0</v>
      </c>
      <c r="V448" s="36">
        <v>0</v>
      </c>
      <c r="W448" s="26">
        <v>0</v>
      </c>
      <c r="X448" s="26">
        <v>0</v>
      </c>
      <c r="Y448" s="27">
        <v>0</v>
      </c>
      <c r="Z448" s="36">
        <v>0</v>
      </c>
      <c r="AA448" s="26">
        <v>0</v>
      </c>
      <c r="AB448" s="26">
        <v>0</v>
      </c>
      <c r="AC448" s="27">
        <v>0</v>
      </c>
      <c r="AD448" s="36">
        <v>0</v>
      </c>
      <c r="AE448" s="26">
        <v>0</v>
      </c>
      <c r="AF448" s="26">
        <v>0</v>
      </c>
      <c r="AG448" s="27">
        <v>0</v>
      </c>
      <c r="AH448" s="36">
        <v>0</v>
      </c>
      <c r="AI448" s="26">
        <v>0</v>
      </c>
      <c r="AJ448" s="26">
        <v>0</v>
      </c>
      <c r="AK448" s="27">
        <v>0</v>
      </c>
      <c r="AL448" s="36">
        <v>0</v>
      </c>
      <c r="AM448" s="26">
        <v>0</v>
      </c>
      <c r="AN448" s="26">
        <v>0</v>
      </c>
      <c r="AO448" s="27">
        <v>0</v>
      </c>
      <c r="AP448" s="36">
        <v>0</v>
      </c>
      <c r="AQ448" s="26">
        <v>0</v>
      </c>
      <c r="AR448" s="26">
        <v>0</v>
      </c>
      <c r="AS448" s="27">
        <v>0</v>
      </c>
      <c r="AT448" s="36">
        <v>0</v>
      </c>
      <c r="AU448" s="26">
        <v>0</v>
      </c>
      <c r="AV448" s="26">
        <v>0</v>
      </c>
      <c r="AW448" s="27">
        <v>0</v>
      </c>
      <c r="AX448" s="36">
        <v>0</v>
      </c>
      <c r="AY448" s="26">
        <v>0</v>
      </c>
      <c r="AZ448" s="26">
        <v>0</v>
      </c>
      <c r="BA448" s="27">
        <v>0</v>
      </c>
      <c r="BB448" s="36">
        <v>0</v>
      </c>
      <c r="BC448" s="26">
        <v>0</v>
      </c>
      <c r="BD448" s="26">
        <v>0</v>
      </c>
      <c r="BE448" s="27">
        <v>0</v>
      </c>
      <c r="BF448" s="36">
        <v>0</v>
      </c>
      <c r="BG448" s="26">
        <v>0</v>
      </c>
      <c r="BH448" s="26">
        <v>0</v>
      </c>
      <c r="BI448" s="27">
        <v>0</v>
      </c>
      <c r="BJ448" s="36">
        <v>0</v>
      </c>
      <c r="BK448" s="26">
        <v>0</v>
      </c>
      <c r="BL448" s="26">
        <v>0</v>
      </c>
      <c r="BM448" s="27">
        <v>0</v>
      </c>
      <c r="BN448" s="36">
        <v>0</v>
      </c>
      <c r="BO448" s="26">
        <v>0</v>
      </c>
      <c r="BP448" s="26">
        <v>0</v>
      </c>
      <c r="BQ448" s="27">
        <v>0</v>
      </c>
      <c r="BR448" s="36">
        <v>0</v>
      </c>
      <c r="BS448" s="26">
        <v>0</v>
      </c>
      <c r="BT448" s="26">
        <v>0</v>
      </c>
      <c r="BU448" s="27">
        <v>0</v>
      </c>
      <c r="BV448" s="36">
        <v>0</v>
      </c>
      <c r="BW448" s="26">
        <v>0</v>
      </c>
      <c r="BX448" s="26">
        <v>0</v>
      </c>
      <c r="BY448" s="27">
        <v>0</v>
      </c>
      <c r="BZ448" s="36">
        <v>0</v>
      </c>
      <c r="CA448" s="26">
        <v>0</v>
      </c>
      <c r="CB448" s="26">
        <v>0</v>
      </c>
      <c r="CC448" s="27">
        <v>0</v>
      </c>
      <c r="CD448" s="36">
        <v>0</v>
      </c>
      <c r="CE448" s="26">
        <v>0</v>
      </c>
      <c r="CF448" s="26">
        <v>0</v>
      </c>
      <c r="CG448" s="27">
        <v>0</v>
      </c>
      <c r="CH448" s="36">
        <v>0</v>
      </c>
      <c r="CI448" s="26">
        <v>0</v>
      </c>
      <c r="CJ448" s="26">
        <v>0</v>
      </c>
      <c r="CK448" s="27">
        <v>0</v>
      </c>
      <c r="CL448" s="36">
        <v>10</v>
      </c>
      <c r="CM448" s="26">
        <v>1255.8333333333333</v>
      </c>
      <c r="CN448" s="26">
        <v>1255.8333333333333</v>
      </c>
      <c r="CO448" s="27">
        <v>6279.166666666667</v>
      </c>
      <c r="CP448" s="36">
        <v>12</v>
      </c>
      <c r="CQ448" s="26">
        <v>1507</v>
      </c>
      <c r="CR448" s="26">
        <v>2762.833333333333</v>
      </c>
      <c r="CS448" s="27">
        <v>4772.166666666667</v>
      </c>
      <c r="CT448" s="36">
        <v>12</v>
      </c>
      <c r="CU448" s="26">
        <v>1507</v>
      </c>
      <c r="CV448" s="26">
        <v>4269.833333333333</v>
      </c>
      <c r="CW448" s="27">
        <v>3265.166666666667</v>
      </c>
      <c r="CX448" s="36">
        <v>12</v>
      </c>
      <c r="CY448" s="26">
        <v>1507</v>
      </c>
      <c r="CZ448" s="26">
        <v>5776.833333333333</v>
      </c>
      <c r="DA448" s="27">
        <v>1758.166666666667</v>
      </c>
      <c r="DB448" s="36">
        <v>12</v>
      </c>
      <c r="DC448" s="26">
        <v>1507</v>
      </c>
      <c r="DD448" s="26">
        <v>7283.833333333333</v>
      </c>
      <c r="DE448" s="27">
        <v>251.16666666666697</v>
      </c>
      <c r="DF448" s="36">
        <v>2.0000000000000027</v>
      </c>
      <c r="DG448" s="26">
        <v>251.166666666667</v>
      </c>
      <c r="DH448" s="26">
        <v>7535</v>
      </c>
      <c r="DI448" s="27">
        <v>0</v>
      </c>
      <c r="DJ448" s="36">
        <v>0</v>
      </c>
      <c r="DK448" s="26">
        <v>0</v>
      </c>
      <c r="DL448" s="26">
        <v>7535</v>
      </c>
      <c r="DM448" s="27">
        <v>0</v>
      </c>
      <c r="DN448" s="36">
        <v>0</v>
      </c>
      <c r="DO448" s="26">
        <v>0</v>
      </c>
      <c r="DP448" s="26">
        <v>7535</v>
      </c>
      <c r="DQ448" s="27">
        <v>0</v>
      </c>
      <c r="DR448" s="36">
        <v>0</v>
      </c>
      <c r="DS448" s="26">
        <v>0</v>
      </c>
      <c r="DT448" s="26">
        <v>7535</v>
      </c>
      <c r="DU448" s="27">
        <v>0</v>
      </c>
      <c r="DV448" s="36">
        <v>0</v>
      </c>
      <c r="DW448" s="26">
        <v>0</v>
      </c>
      <c r="DX448" s="26">
        <v>7535</v>
      </c>
      <c r="DY448" s="27">
        <v>0</v>
      </c>
      <c r="DZ448" s="36">
        <v>0</v>
      </c>
      <c r="EA448" s="26">
        <v>0</v>
      </c>
      <c r="EB448" s="26">
        <v>7535</v>
      </c>
      <c r="EC448" s="27">
        <v>0</v>
      </c>
      <c r="ED448" s="36">
        <v>0</v>
      </c>
      <c r="EE448" s="26">
        <v>0</v>
      </c>
      <c r="EF448" s="26">
        <v>7535</v>
      </c>
      <c r="EG448" s="27">
        <v>0</v>
      </c>
      <c r="EH448" s="36">
        <v>0</v>
      </c>
      <c r="EI448" s="26">
        <v>0</v>
      </c>
      <c r="EJ448" s="26">
        <v>7535</v>
      </c>
      <c r="EK448" s="27">
        <v>0</v>
      </c>
      <c r="EL448" s="36" cm="1">
        <f t="array" ref="EL448">+_xlfn.IFS(YEAR($A448)&gt;YEAR(EL$6),0,YEAR(EL$6)=YEAR($A448),13-MONTH($A448),AND(EK448&lt;$L448,YEAR(EL$6)=YEAR($B448)),IF(MONTH($B448)&lt;EK448/$M448,MONTH($B448),EK448/$M448),EK448&lt;$L448,EK448/$M448,YEAR(EL$6)=YEAR($B448),MONTH($B448),AND(YEAR(EL$6)&gt;YEAR($B448),NOT(ISBLANK($B448))),0,YEAR(EL$6)&gt;YEAR($A448),12,EL$6&lt;$A448,0,YEAR(EH$6)=YEAR($B448),0)</f>
        <v>0</v>
      </c>
      <c r="EM448" s="26">
        <f t="shared" si="50"/>
        <v>0</v>
      </c>
      <c r="EN448" s="26">
        <f t="shared" si="51"/>
        <v>7535</v>
      </c>
      <c r="EO448" s="27">
        <f t="shared" si="52"/>
        <v>0</v>
      </c>
      <c r="EP448" s="28">
        <f t="shared" si="53"/>
        <v>0</v>
      </c>
      <c r="EQ448" s="34">
        <f t="shared" si="54"/>
        <v>0</v>
      </c>
      <c r="ES448" s="21">
        <f>IFERROR(IF(VLOOKUP(D448,'DIV CHANGE'!A:D,3,FALSE)="", E448, VLOOKUP(D448,'DIV CHANGE'!A:D,3,FALSE)), E448)</f>
        <v>1</v>
      </c>
      <c r="ET448" s="21" t="str">
        <f t="shared" si="55"/>
        <v>SAME</v>
      </c>
      <c r="EU448" s="24">
        <v>40977</v>
      </c>
    </row>
    <row r="449" spans="1:151" ht="12.75">
      <c r="A449" s="29">
        <v>41649</v>
      </c>
      <c r="B449" s="24"/>
      <c r="C449" s="35">
        <v>134</v>
      </c>
      <c r="D449" s="21" t="s">
        <v>895</v>
      </c>
      <c r="E449" s="21">
        <v>1</v>
      </c>
      <c r="F449" s="21" t="s">
        <v>103</v>
      </c>
      <c r="G449" s="21" t="s">
        <v>896</v>
      </c>
      <c r="H449" s="23">
        <v>3745</v>
      </c>
      <c r="I449" s="22">
        <v>5</v>
      </c>
      <c r="J449" s="25">
        <v>0</v>
      </c>
      <c r="K449" s="25">
        <v>0</v>
      </c>
      <c r="L449" s="25">
        <f t="shared" si="48"/>
        <v>749</v>
      </c>
      <c r="M449" s="37">
        <f t="shared" si="49"/>
        <v>62.416666666666664</v>
      </c>
      <c r="N449" s="36">
        <v>0</v>
      </c>
      <c r="O449" s="26">
        <v>0</v>
      </c>
      <c r="P449" s="26">
        <v>0</v>
      </c>
      <c r="Q449" s="27">
        <v>0</v>
      </c>
      <c r="R449" s="36">
        <v>0</v>
      </c>
      <c r="S449" s="26">
        <v>0</v>
      </c>
      <c r="T449" s="26">
        <v>0</v>
      </c>
      <c r="U449" s="27">
        <v>0</v>
      </c>
      <c r="V449" s="36">
        <v>0</v>
      </c>
      <c r="W449" s="26">
        <v>0</v>
      </c>
      <c r="X449" s="26">
        <v>0</v>
      </c>
      <c r="Y449" s="27">
        <v>0</v>
      </c>
      <c r="Z449" s="36">
        <v>0</v>
      </c>
      <c r="AA449" s="26">
        <v>0</v>
      </c>
      <c r="AB449" s="26">
        <v>0</v>
      </c>
      <c r="AC449" s="27">
        <v>0</v>
      </c>
      <c r="AD449" s="36">
        <v>0</v>
      </c>
      <c r="AE449" s="26">
        <v>0</v>
      </c>
      <c r="AF449" s="26">
        <v>0</v>
      </c>
      <c r="AG449" s="27">
        <v>0</v>
      </c>
      <c r="AH449" s="36">
        <v>0</v>
      </c>
      <c r="AI449" s="26">
        <v>0</v>
      </c>
      <c r="AJ449" s="26">
        <v>0</v>
      </c>
      <c r="AK449" s="27">
        <v>0</v>
      </c>
      <c r="AL449" s="36">
        <v>0</v>
      </c>
      <c r="AM449" s="26">
        <v>0</v>
      </c>
      <c r="AN449" s="26">
        <v>0</v>
      </c>
      <c r="AO449" s="27">
        <v>0</v>
      </c>
      <c r="AP449" s="36">
        <v>0</v>
      </c>
      <c r="AQ449" s="26">
        <v>0</v>
      </c>
      <c r="AR449" s="26">
        <v>0</v>
      </c>
      <c r="AS449" s="27">
        <v>0</v>
      </c>
      <c r="AT449" s="36">
        <v>0</v>
      </c>
      <c r="AU449" s="26">
        <v>0</v>
      </c>
      <c r="AV449" s="26">
        <v>0</v>
      </c>
      <c r="AW449" s="27">
        <v>0</v>
      </c>
      <c r="AX449" s="36">
        <v>0</v>
      </c>
      <c r="AY449" s="26">
        <v>0</v>
      </c>
      <c r="AZ449" s="26">
        <v>0</v>
      </c>
      <c r="BA449" s="27">
        <v>0</v>
      </c>
      <c r="BB449" s="36">
        <v>0</v>
      </c>
      <c r="BC449" s="26">
        <v>0</v>
      </c>
      <c r="BD449" s="26">
        <v>0</v>
      </c>
      <c r="BE449" s="27">
        <v>0</v>
      </c>
      <c r="BF449" s="36">
        <v>0</v>
      </c>
      <c r="BG449" s="26">
        <v>0</v>
      </c>
      <c r="BH449" s="26">
        <v>0</v>
      </c>
      <c r="BI449" s="27">
        <v>0</v>
      </c>
      <c r="BJ449" s="36">
        <v>0</v>
      </c>
      <c r="BK449" s="26">
        <v>0</v>
      </c>
      <c r="BL449" s="26">
        <v>0</v>
      </c>
      <c r="BM449" s="27">
        <v>0</v>
      </c>
      <c r="BN449" s="36">
        <v>0</v>
      </c>
      <c r="BO449" s="26">
        <v>0</v>
      </c>
      <c r="BP449" s="26">
        <v>0</v>
      </c>
      <c r="BQ449" s="27">
        <v>0</v>
      </c>
      <c r="BR449" s="36">
        <v>0</v>
      </c>
      <c r="BS449" s="26">
        <v>0</v>
      </c>
      <c r="BT449" s="26">
        <v>0</v>
      </c>
      <c r="BU449" s="27">
        <v>0</v>
      </c>
      <c r="BV449" s="36">
        <v>0</v>
      </c>
      <c r="BW449" s="26">
        <v>0</v>
      </c>
      <c r="BX449" s="26">
        <v>0</v>
      </c>
      <c r="BY449" s="27">
        <v>0</v>
      </c>
      <c r="BZ449" s="36">
        <v>0</v>
      </c>
      <c r="CA449" s="26">
        <v>0</v>
      </c>
      <c r="CB449" s="26">
        <v>0</v>
      </c>
      <c r="CC449" s="27">
        <v>0</v>
      </c>
      <c r="CD449" s="36">
        <v>0</v>
      </c>
      <c r="CE449" s="26">
        <v>0</v>
      </c>
      <c r="CF449" s="26">
        <v>0</v>
      </c>
      <c r="CG449" s="27">
        <v>0</v>
      </c>
      <c r="CH449" s="36">
        <v>0</v>
      </c>
      <c r="CI449" s="26">
        <v>0</v>
      </c>
      <c r="CJ449" s="26">
        <v>0</v>
      </c>
      <c r="CK449" s="27">
        <v>0</v>
      </c>
      <c r="CL449" s="36">
        <v>0</v>
      </c>
      <c r="CM449" s="26">
        <v>0</v>
      </c>
      <c r="CN449" s="26">
        <v>0</v>
      </c>
      <c r="CO449" s="27">
        <v>0</v>
      </c>
      <c r="CP449" s="36">
        <v>0</v>
      </c>
      <c r="CQ449" s="26">
        <v>0</v>
      </c>
      <c r="CR449" s="26">
        <v>0</v>
      </c>
      <c r="CS449" s="27">
        <v>0</v>
      </c>
      <c r="CT449" s="36">
        <v>12</v>
      </c>
      <c r="CU449" s="26">
        <v>749</v>
      </c>
      <c r="CV449" s="26">
        <v>749</v>
      </c>
      <c r="CW449" s="27">
        <v>2996</v>
      </c>
      <c r="CX449" s="36">
        <v>12</v>
      </c>
      <c r="CY449" s="26">
        <v>749</v>
      </c>
      <c r="CZ449" s="26">
        <v>1498</v>
      </c>
      <c r="DA449" s="27">
        <v>2247</v>
      </c>
      <c r="DB449" s="36">
        <v>12</v>
      </c>
      <c r="DC449" s="26">
        <v>749</v>
      </c>
      <c r="DD449" s="26">
        <v>2247</v>
      </c>
      <c r="DE449" s="27">
        <v>1498</v>
      </c>
      <c r="DF449" s="36">
        <v>12</v>
      </c>
      <c r="DG449" s="26">
        <v>749</v>
      </c>
      <c r="DH449" s="26">
        <v>2996</v>
      </c>
      <c r="DI449" s="27">
        <v>749</v>
      </c>
      <c r="DJ449" s="36">
        <v>12</v>
      </c>
      <c r="DK449" s="26">
        <v>749</v>
      </c>
      <c r="DL449" s="26">
        <v>3745</v>
      </c>
      <c r="DM449" s="27">
        <v>0</v>
      </c>
      <c r="DN449" s="36">
        <v>0</v>
      </c>
      <c r="DO449" s="26">
        <v>0</v>
      </c>
      <c r="DP449" s="26">
        <v>3745</v>
      </c>
      <c r="DQ449" s="27">
        <v>0</v>
      </c>
      <c r="DR449" s="36">
        <v>0</v>
      </c>
      <c r="DS449" s="26">
        <v>0</v>
      </c>
      <c r="DT449" s="26">
        <v>3745</v>
      </c>
      <c r="DU449" s="27">
        <v>0</v>
      </c>
      <c r="DV449" s="36">
        <v>0</v>
      </c>
      <c r="DW449" s="26">
        <v>0</v>
      </c>
      <c r="DX449" s="26">
        <v>3745</v>
      </c>
      <c r="DY449" s="27">
        <v>0</v>
      </c>
      <c r="DZ449" s="36">
        <v>0</v>
      </c>
      <c r="EA449" s="26">
        <v>0</v>
      </c>
      <c r="EB449" s="26">
        <v>3745</v>
      </c>
      <c r="EC449" s="27">
        <v>0</v>
      </c>
      <c r="ED449" s="36">
        <v>0</v>
      </c>
      <c r="EE449" s="26">
        <v>0</v>
      </c>
      <c r="EF449" s="26">
        <v>3745</v>
      </c>
      <c r="EG449" s="27">
        <v>0</v>
      </c>
      <c r="EH449" s="36">
        <v>0</v>
      </c>
      <c r="EI449" s="26">
        <v>0</v>
      </c>
      <c r="EJ449" s="26">
        <v>3745</v>
      </c>
      <c r="EK449" s="27">
        <v>0</v>
      </c>
      <c r="EL449" s="36" cm="1">
        <f t="array" ref="EL449">+_xlfn.IFS(YEAR($A449)&gt;YEAR(EL$6),0,YEAR(EL$6)=YEAR($A449),13-MONTH($A449),AND(EK449&lt;$L449,YEAR(EL$6)=YEAR($B449)),IF(MONTH($B449)&lt;EK449/$M449,MONTH($B449),EK449/$M449),EK449&lt;$L449,EK449/$M449,YEAR(EL$6)=YEAR($B449),MONTH($B449),AND(YEAR(EL$6)&gt;YEAR($B449),NOT(ISBLANK($B449))),0,YEAR(EL$6)&gt;YEAR($A449),12,EL$6&lt;$A449,0,YEAR(EH$6)=YEAR($B449),0)</f>
        <v>0</v>
      </c>
      <c r="EM449" s="26">
        <f t="shared" si="50"/>
        <v>0</v>
      </c>
      <c r="EN449" s="26">
        <f t="shared" si="51"/>
        <v>3745</v>
      </c>
      <c r="EO449" s="27">
        <f t="shared" si="52"/>
        <v>0</v>
      </c>
      <c r="EP449" s="28">
        <f t="shared" si="53"/>
        <v>0</v>
      </c>
      <c r="EQ449" s="34">
        <f t="shared" si="54"/>
        <v>0</v>
      </c>
      <c r="ES449" s="21">
        <f>IFERROR(IF(VLOOKUP(D449,'DIV CHANGE'!A:D,3,FALSE)="", E449, VLOOKUP(D449,'DIV CHANGE'!A:D,3,FALSE)), E449)</f>
        <v>1</v>
      </c>
      <c r="ET449" s="21" t="str">
        <f t="shared" si="55"/>
        <v>SAME</v>
      </c>
      <c r="EU449" s="24">
        <v>41649</v>
      </c>
    </row>
    <row r="450" spans="1:151" ht="12.75">
      <c r="A450" s="29">
        <v>41772</v>
      </c>
      <c r="B450" s="24"/>
      <c r="C450" s="35">
        <v>144</v>
      </c>
      <c r="D450" s="21" t="s">
        <v>897</v>
      </c>
      <c r="E450" s="21">
        <v>1</v>
      </c>
      <c r="F450" s="21" t="s">
        <v>103</v>
      </c>
      <c r="G450" s="21" t="s">
        <v>898</v>
      </c>
      <c r="H450" s="23">
        <v>12222.76</v>
      </c>
      <c r="I450" s="22">
        <v>5</v>
      </c>
      <c r="J450" s="25">
        <v>1000</v>
      </c>
      <c r="K450" s="25">
        <v>0</v>
      </c>
      <c r="L450" s="25">
        <f t="shared" si="48"/>
        <v>2244.5520000000001</v>
      </c>
      <c r="M450" s="37">
        <f t="shared" si="49"/>
        <v>187.04600000000002</v>
      </c>
      <c r="N450" s="36">
        <v>0</v>
      </c>
      <c r="O450" s="26">
        <v>0</v>
      </c>
      <c r="P450" s="26">
        <v>0</v>
      </c>
      <c r="Q450" s="27">
        <v>0</v>
      </c>
      <c r="R450" s="36">
        <v>0</v>
      </c>
      <c r="S450" s="26">
        <v>0</v>
      </c>
      <c r="T450" s="26">
        <v>0</v>
      </c>
      <c r="U450" s="27">
        <v>0</v>
      </c>
      <c r="V450" s="36">
        <v>0</v>
      </c>
      <c r="W450" s="26">
        <v>0</v>
      </c>
      <c r="X450" s="26">
        <v>0</v>
      </c>
      <c r="Y450" s="27">
        <v>0</v>
      </c>
      <c r="Z450" s="36">
        <v>0</v>
      </c>
      <c r="AA450" s="26">
        <v>0</v>
      </c>
      <c r="AB450" s="26">
        <v>0</v>
      </c>
      <c r="AC450" s="27">
        <v>0</v>
      </c>
      <c r="AD450" s="36">
        <v>0</v>
      </c>
      <c r="AE450" s="26">
        <v>0</v>
      </c>
      <c r="AF450" s="26">
        <v>0</v>
      </c>
      <c r="AG450" s="27">
        <v>0</v>
      </c>
      <c r="AH450" s="36">
        <v>0</v>
      </c>
      <c r="AI450" s="26">
        <v>0</v>
      </c>
      <c r="AJ450" s="26">
        <v>0</v>
      </c>
      <c r="AK450" s="27">
        <v>0</v>
      </c>
      <c r="AL450" s="36">
        <v>0</v>
      </c>
      <c r="AM450" s="26">
        <v>0</v>
      </c>
      <c r="AN450" s="26">
        <v>0</v>
      </c>
      <c r="AO450" s="27">
        <v>0</v>
      </c>
      <c r="AP450" s="36">
        <v>0</v>
      </c>
      <c r="AQ450" s="26">
        <v>0</v>
      </c>
      <c r="AR450" s="26">
        <v>0</v>
      </c>
      <c r="AS450" s="27">
        <v>0</v>
      </c>
      <c r="AT450" s="36">
        <v>0</v>
      </c>
      <c r="AU450" s="26">
        <v>0</v>
      </c>
      <c r="AV450" s="26">
        <v>0</v>
      </c>
      <c r="AW450" s="27">
        <v>0</v>
      </c>
      <c r="AX450" s="36">
        <v>0</v>
      </c>
      <c r="AY450" s="26">
        <v>0</v>
      </c>
      <c r="AZ450" s="26">
        <v>0</v>
      </c>
      <c r="BA450" s="27">
        <v>0</v>
      </c>
      <c r="BB450" s="36">
        <v>0</v>
      </c>
      <c r="BC450" s="26">
        <v>0</v>
      </c>
      <c r="BD450" s="26">
        <v>0</v>
      </c>
      <c r="BE450" s="27">
        <v>0</v>
      </c>
      <c r="BF450" s="36">
        <v>0</v>
      </c>
      <c r="BG450" s="26">
        <v>0</v>
      </c>
      <c r="BH450" s="26">
        <v>0</v>
      </c>
      <c r="BI450" s="27">
        <v>0</v>
      </c>
      <c r="BJ450" s="36">
        <v>0</v>
      </c>
      <c r="BK450" s="26">
        <v>0</v>
      </c>
      <c r="BL450" s="26">
        <v>0</v>
      </c>
      <c r="BM450" s="27">
        <v>0</v>
      </c>
      <c r="BN450" s="36">
        <v>0</v>
      </c>
      <c r="BO450" s="26">
        <v>0</v>
      </c>
      <c r="BP450" s="26">
        <v>0</v>
      </c>
      <c r="BQ450" s="27">
        <v>0</v>
      </c>
      <c r="BR450" s="36">
        <v>0</v>
      </c>
      <c r="BS450" s="26">
        <v>0</v>
      </c>
      <c r="BT450" s="26">
        <v>0</v>
      </c>
      <c r="BU450" s="27">
        <v>0</v>
      </c>
      <c r="BV450" s="36">
        <v>0</v>
      </c>
      <c r="BW450" s="26">
        <v>0</v>
      </c>
      <c r="BX450" s="26">
        <v>0</v>
      </c>
      <c r="BY450" s="27">
        <v>0</v>
      </c>
      <c r="BZ450" s="36">
        <v>0</v>
      </c>
      <c r="CA450" s="26">
        <v>0</v>
      </c>
      <c r="CB450" s="26">
        <v>0</v>
      </c>
      <c r="CC450" s="27">
        <v>0</v>
      </c>
      <c r="CD450" s="36">
        <v>0</v>
      </c>
      <c r="CE450" s="26">
        <v>0</v>
      </c>
      <c r="CF450" s="26">
        <v>0</v>
      </c>
      <c r="CG450" s="27">
        <v>0</v>
      </c>
      <c r="CH450" s="36">
        <v>0</v>
      </c>
      <c r="CI450" s="26">
        <v>0</v>
      </c>
      <c r="CJ450" s="26">
        <v>0</v>
      </c>
      <c r="CK450" s="27">
        <v>0</v>
      </c>
      <c r="CL450" s="36">
        <v>0</v>
      </c>
      <c r="CM450" s="26">
        <v>0</v>
      </c>
      <c r="CN450" s="26">
        <v>0</v>
      </c>
      <c r="CO450" s="27">
        <v>0</v>
      </c>
      <c r="CP450" s="36">
        <v>0</v>
      </c>
      <c r="CQ450" s="26">
        <v>0</v>
      </c>
      <c r="CR450" s="26">
        <v>0</v>
      </c>
      <c r="CS450" s="27">
        <v>0</v>
      </c>
      <c r="CT450" s="36">
        <v>8</v>
      </c>
      <c r="CU450" s="26">
        <v>1496.3680000000002</v>
      </c>
      <c r="CV450" s="26">
        <v>1496.3680000000002</v>
      </c>
      <c r="CW450" s="27">
        <v>9726.3919999999998</v>
      </c>
      <c r="CX450" s="36">
        <v>12</v>
      </c>
      <c r="CY450" s="26">
        <v>2244.5520000000001</v>
      </c>
      <c r="CZ450" s="26">
        <v>3740.92</v>
      </c>
      <c r="DA450" s="27">
        <v>7481.84</v>
      </c>
      <c r="DB450" s="36">
        <v>12</v>
      </c>
      <c r="DC450" s="26">
        <v>2244.5520000000001</v>
      </c>
      <c r="DD450" s="26">
        <v>5985.4719999999998</v>
      </c>
      <c r="DE450" s="27">
        <v>5237.2880000000005</v>
      </c>
      <c r="DF450" s="36">
        <v>12</v>
      </c>
      <c r="DG450" s="26">
        <v>2244.5520000000001</v>
      </c>
      <c r="DH450" s="26">
        <v>8230.0239999999994</v>
      </c>
      <c r="DI450" s="27">
        <v>2992.7360000000008</v>
      </c>
      <c r="DJ450" s="36">
        <v>12</v>
      </c>
      <c r="DK450" s="26">
        <v>2244.5520000000001</v>
      </c>
      <c r="DL450" s="26">
        <v>10474.575999999999</v>
      </c>
      <c r="DM450" s="27">
        <v>748.18400000000111</v>
      </c>
      <c r="DN450" s="36">
        <v>4.0000000000000053</v>
      </c>
      <c r="DO450" s="26">
        <v>748.18400000000111</v>
      </c>
      <c r="DP450" s="26">
        <v>11222.76</v>
      </c>
      <c r="DQ450" s="27">
        <v>0</v>
      </c>
      <c r="DR450" s="36">
        <v>0</v>
      </c>
      <c r="DS450" s="26">
        <v>0</v>
      </c>
      <c r="DT450" s="26">
        <v>11222.76</v>
      </c>
      <c r="DU450" s="27">
        <v>0</v>
      </c>
      <c r="DV450" s="36">
        <v>0</v>
      </c>
      <c r="DW450" s="26">
        <v>0</v>
      </c>
      <c r="DX450" s="26">
        <v>11222.76</v>
      </c>
      <c r="DY450" s="27">
        <v>0</v>
      </c>
      <c r="DZ450" s="36">
        <v>0</v>
      </c>
      <c r="EA450" s="26">
        <v>0</v>
      </c>
      <c r="EB450" s="26">
        <v>11222.76</v>
      </c>
      <c r="EC450" s="27">
        <v>0</v>
      </c>
      <c r="ED450" s="36">
        <v>0</v>
      </c>
      <c r="EE450" s="26">
        <v>0</v>
      </c>
      <c r="EF450" s="26">
        <v>11222.76</v>
      </c>
      <c r="EG450" s="27">
        <v>0</v>
      </c>
      <c r="EH450" s="36">
        <v>0</v>
      </c>
      <c r="EI450" s="26">
        <v>0</v>
      </c>
      <c r="EJ450" s="26">
        <v>11222.76</v>
      </c>
      <c r="EK450" s="27">
        <v>0</v>
      </c>
      <c r="EL450" s="36" cm="1">
        <f t="array" ref="EL450">+_xlfn.IFS(YEAR($A450)&gt;YEAR(EL$6),0,YEAR(EL$6)=YEAR($A450),13-MONTH($A450),AND(EK450&lt;$L450,YEAR(EL$6)=YEAR($B450)),IF(MONTH($B450)&lt;EK450/$M450,MONTH($B450),EK450/$M450),EK450&lt;$L450,EK450/$M450,YEAR(EL$6)=YEAR($B450),MONTH($B450),AND(YEAR(EL$6)&gt;YEAR($B450),NOT(ISBLANK($B450))),0,YEAR(EL$6)&gt;YEAR($A450),12,EL$6&lt;$A450,0,YEAR(EH$6)=YEAR($B450),0)</f>
        <v>0</v>
      </c>
      <c r="EM450" s="26">
        <f t="shared" si="50"/>
        <v>0</v>
      </c>
      <c r="EN450" s="26">
        <f t="shared" si="51"/>
        <v>11222.76</v>
      </c>
      <c r="EO450" s="27">
        <f t="shared" si="52"/>
        <v>0</v>
      </c>
      <c r="EP450" s="28">
        <f t="shared" si="53"/>
        <v>0</v>
      </c>
      <c r="EQ450" s="34">
        <f t="shared" si="54"/>
        <v>0</v>
      </c>
      <c r="ES450" s="21">
        <f>IFERROR(IF(VLOOKUP(D450,'DIV CHANGE'!A:D,3,FALSE)="", E450, VLOOKUP(D450,'DIV CHANGE'!A:D,3,FALSE)), E450)</f>
        <v>1</v>
      </c>
      <c r="ET450" s="21" t="str">
        <f t="shared" si="55"/>
        <v>SAME</v>
      </c>
      <c r="EU450" s="24">
        <v>41772</v>
      </c>
    </row>
    <row r="451" spans="1:151" ht="12.75">
      <c r="A451" s="29">
        <v>42075</v>
      </c>
      <c r="B451" s="24"/>
      <c r="C451" s="35">
        <v>164</v>
      </c>
      <c r="D451" s="21" t="s">
        <v>899</v>
      </c>
      <c r="E451" s="21">
        <v>2</v>
      </c>
      <c r="F451" s="21" t="s">
        <v>103</v>
      </c>
      <c r="G451" s="21" t="s">
        <v>900</v>
      </c>
      <c r="H451" s="23">
        <v>15372</v>
      </c>
      <c r="I451" s="22">
        <v>5</v>
      </c>
      <c r="J451" s="25">
        <v>0</v>
      </c>
      <c r="K451" s="25">
        <v>0</v>
      </c>
      <c r="L451" s="25">
        <f t="shared" si="48"/>
        <v>3074.4</v>
      </c>
      <c r="M451" s="37">
        <f t="shared" si="49"/>
        <v>256.2</v>
      </c>
      <c r="N451" s="36">
        <v>0</v>
      </c>
      <c r="O451" s="26">
        <v>0</v>
      </c>
      <c r="P451" s="26">
        <v>0</v>
      </c>
      <c r="Q451" s="27">
        <v>0</v>
      </c>
      <c r="R451" s="36">
        <v>0</v>
      </c>
      <c r="S451" s="26">
        <v>0</v>
      </c>
      <c r="T451" s="26">
        <v>0</v>
      </c>
      <c r="U451" s="27">
        <v>0</v>
      </c>
      <c r="V451" s="36">
        <v>0</v>
      </c>
      <c r="W451" s="26">
        <v>0</v>
      </c>
      <c r="X451" s="26">
        <v>0</v>
      </c>
      <c r="Y451" s="27">
        <v>0</v>
      </c>
      <c r="Z451" s="36">
        <v>0</v>
      </c>
      <c r="AA451" s="26">
        <v>0</v>
      </c>
      <c r="AB451" s="26">
        <v>0</v>
      </c>
      <c r="AC451" s="27">
        <v>0</v>
      </c>
      <c r="AD451" s="36">
        <v>0</v>
      </c>
      <c r="AE451" s="26">
        <v>0</v>
      </c>
      <c r="AF451" s="26">
        <v>0</v>
      </c>
      <c r="AG451" s="27">
        <v>0</v>
      </c>
      <c r="AH451" s="36">
        <v>0</v>
      </c>
      <c r="AI451" s="26">
        <v>0</v>
      </c>
      <c r="AJ451" s="26">
        <v>0</v>
      </c>
      <c r="AK451" s="27">
        <v>0</v>
      </c>
      <c r="AL451" s="36">
        <v>0</v>
      </c>
      <c r="AM451" s="26">
        <v>0</v>
      </c>
      <c r="AN451" s="26">
        <v>0</v>
      </c>
      <c r="AO451" s="27">
        <v>0</v>
      </c>
      <c r="AP451" s="36">
        <v>0</v>
      </c>
      <c r="AQ451" s="26">
        <v>0</v>
      </c>
      <c r="AR451" s="26">
        <v>0</v>
      </c>
      <c r="AS451" s="27">
        <v>0</v>
      </c>
      <c r="AT451" s="36">
        <v>0</v>
      </c>
      <c r="AU451" s="26">
        <v>0</v>
      </c>
      <c r="AV451" s="26">
        <v>0</v>
      </c>
      <c r="AW451" s="27">
        <v>0</v>
      </c>
      <c r="AX451" s="36">
        <v>0</v>
      </c>
      <c r="AY451" s="26">
        <v>0</v>
      </c>
      <c r="AZ451" s="26">
        <v>0</v>
      </c>
      <c r="BA451" s="27">
        <v>0</v>
      </c>
      <c r="BB451" s="36">
        <v>0</v>
      </c>
      <c r="BC451" s="26">
        <v>0</v>
      </c>
      <c r="BD451" s="26">
        <v>0</v>
      </c>
      <c r="BE451" s="27">
        <v>0</v>
      </c>
      <c r="BF451" s="36">
        <v>0</v>
      </c>
      <c r="BG451" s="26">
        <v>0</v>
      </c>
      <c r="BH451" s="26">
        <v>0</v>
      </c>
      <c r="BI451" s="27">
        <v>0</v>
      </c>
      <c r="BJ451" s="36">
        <v>0</v>
      </c>
      <c r="BK451" s="26">
        <v>0</v>
      </c>
      <c r="BL451" s="26">
        <v>0</v>
      </c>
      <c r="BM451" s="27">
        <v>0</v>
      </c>
      <c r="BN451" s="36">
        <v>0</v>
      </c>
      <c r="BO451" s="26">
        <v>0</v>
      </c>
      <c r="BP451" s="26">
        <v>0</v>
      </c>
      <c r="BQ451" s="27">
        <v>0</v>
      </c>
      <c r="BR451" s="36">
        <v>0</v>
      </c>
      <c r="BS451" s="26">
        <v>0</v>
      </c>
      <c r="BT451" s="26">
        <v>0</v>
      </c>
      <c r="BU451" s="27">
        <v>0</v>
      </c>
      <c r="BV451" s="36">
        <v>0</v>
      </c>
      <c r="BW451" s="26">
        <v>0</v>
      </c>
      <c r="BX451" s="26">
        <v>0</v>
      </c>
      <c r="BY451" s="27">
        <v>0</v>
      </c>
      <c r="BZ451" s="36">
        <v>0</v>
      </c>
      <c r="CA451" s="26">
        <v>0</v>
      </c>
      <c r="CB451" s="26">
        <v>0</v>
      </c>
      <c r="CC451" s="27">
        <v>0</v>
      </c>
      <c r="CD451" s="36">
        <v>0</v>
      </c>
      <c r="CE451" s="26">
        <v>0</v>
      </c>
      <c r="CF451" s="26">
        <v>0</v>
      </c>
      <c r="CG451" s="27">
        <v>0</v>
      </c>
      <c r="CH451" s="36">
        <v>0</v>
      </c>
      <c r="CI451" s="26">
        <v>0</v>
      </c>
      <c r="CJ451" s="26">
        <v>0</v>
      </c>
      <c r="CK451" s="27">
        <v>0</v>
      </c>
      <c r="CL451" s="36">
        <v>0</v>
      </c>
      <c r="CM451" s="26">
        <v>0</v>
      </c>
      <c r="CN451" s="26">
        <v>0</v>
      </c>
      <c r="CO451" s="27">
        <v>0</v>
      </c>
      <c r="CP451" s="36">
        <v>0</v>
      </c>
      <c r="CQ451" s="26">
        <v>0</v>
      </c>
      <c r="CR451" s="26">
        <v>0</v>
      </c>
      <c r="CS451" s="27">
        <v>0</v>
      </c>
      <c r="CT451" s="36">
        <v>0</v>
      </c>
      <c r="CU451" s="26">
        <v>0</v>
      </c>
      <c r="CV451" s="26">
        <v>0</v>
      </c>
      <c r="CW451" s="27">
        <v>0</v>
      </c>
      <c r="CX451" s="36">
        <v>10</v>
      </c>
      <c r="CY451" s="26">
        <v>2562</v>
      </c>
      <c r="CZ451" s="26">
        <v>2562</v>
      </c>
      <c r="DA451" s="27">
        <v>12810</v>
      </c>
      <c r="DB451" s="36">
        <v>12</v>
      </c>
      <c r="DC451" s="26">
        <v>3074.3999999999996</v>
      </c>
      <c r="DD451" s="26">
        <v>5636.4</v>
      </c>
      <c r="DE451" s="27">
        <v>9735.6</v>
      </c>
      <c r="DF451" s="36">
        <v>12</v>
      </c>
      <c r="DG451" s="26">
        <v>3074.3999999999996</v>
      </c>
      <c r="DH451" s="26">
        <v>8710.7999999999993</v>
      </c>
      <c r="DI451" s="27">
        <v>6661.2000000000007</v>
      </c>
      <c r="DJ451" s="36">
        <v>12</v>
      </c>
      <c r="DK451" s="26">
        <v>3074.3999999999996</v>
      </c>
      <c r="DL451" s="26">
        <v>11785.199999999999</v>
      </c>
      <c r="DM451" s="27">
        <v>3586.8000000000011</v>
      </c>
      <c r="DN451" s="36">
        <v>12</v>
      </c>
      <c r="DO451" s="26">
        <v>3074.3999999999996</v>
      </c>
      <c r="DP451" s="26">
        <v>14859.599999999999</v>
      </c>
      <c r="DQ451" s="27">
        <v>512.40000000000146</v>
      </c>
      <c r="DR451" s="36">
        <v>2.0000000000000058</v>
      </c>
      <c r="DS451" s="26">
        <v>512.40000000000146</v>
      </c>
      <c r="DT451" s="26">
        <v>15372</v>
      </c>
      <c r="DU451" s="27">
        <v>0</v>
      </c>
      <c r="DV451" s="36">
        <v>0</v>
      </c>
      <c r="DW451" s="26">
        <v>0</v>
      </c>
      <c r="DX451" s="26">
        <v>15372</v>
      </c>
      <c r="DY451" s="27">
        <v>0</v>
      </c>
      <c r="DZ451" s="36">
        <v>0</v>
      </c>
      <c r="EA451" s="26">
        <v>0</v>
      </c>
      <c r="EB451" s="26">
        <v>15372</v>
      </c>
      <c r="EC451" s="27">
        <v>0</v>
      </c>
      <c r="ED451" s="36">
        <v>0</v>
      </c>
      <c r="EE451" s="26">
        <v>0</v>
      </c>
      <c r="EF451" s="26">
        <v>15372</v>
      </c>
      <c r="EG451" s="27">
        <v>0</v>
      </c>
      <c r="EH451" s="36">
        <v>0</v>
      </c>
      <c r="EI451" s="26">
        <v>0</v>
      </c>
      <c r="EJ451" s="26">
        <v>15372</v>
      </c>
      <c r="EK451" s="27">
        <v>0</v>
      </c>
      <c r="EL451" s="36" cm="1">
        <f t="array" ref="EL451">+_xlfn.IFS(YEAR($A451)&gt;YEAR(EL$6),0,YEAR(EL$6)=YEAR($A451),13-MONTH($A451),AND(EK451&lt;$L451,YEAR(EL$6)=YEAR($B451)),IF(MONTH($B451)&lt;EK451/$M451,MONTH($B451),EK451/$M451),EK451&lt;$L451,EK451/$M451,YEAR(EL$6)=YEAR($B451),MONTH($B451),AND(YEAR(EL$6)&gt;YEAR($B451),NOT(ISBLANK($B451))),0,YEAR(EL$6)&gt;YEAR($A451),12,EL$6&lt;$A451,0,YEAR(EH$6)=YEAR($B451),0)</f>
        <v>0</v>
      </c>
      <c r="EM451" s="26">
        <f t="shared" si="50"/>
        <v>0</v>
      </c>
      <c r="EN451" s="26">
        <f t="shared" si="51"/>
        <v>15372</v>
      </c>
      <c r="EO451" s="27">
        <f t="shared" si="52"/>
        <v>0</v>
      </c>
      <c r="EP451" s="28">
        <f t="shared" si="53"/>
        <v>0</v>
      </c>
      <c r="EQ451" s="34">
        <f t="shared" si="54"/>
        <v>0</v>
      </c>
      <c r="ES451" s="21">
        <f>IFERROR(IF(VLOOKUP(D451,'DIV CHANGE'!A:D,3,FALSE)="", E451, VLOOKUP(D451,'DIV CHANGE'!A:D,3,FALSE)), E451)</f>
        <v>2</v>
      </c>
      <c r="ET451" s="21" t="str">
        <f t="shared" si="55"/>
        <v>SAME</v>
      </c>
      <c r="EU451" s="24">
        <v>42075</v>
      </c>
    </row>
    <row r="452" spans="1:151" ht="12.75">
      <c r="A452" s="29">
        <v>42075</v>
      </c>
      <c r="B452" s="24"/>
      <c r="C452" s="35">
        <v>165</v>
      </c>
      <c r="D452" s="21" t="s">
        <v>901</v>
      </c>
      <c r="E452" s="21">
        <v>2</v>
      </c>
      <c r="F452" s="21" t="s">
        <v>103</v>
      </c>
      <c r="G452" s="21" t="s">
        <v>900</v>
      </c>
      <c r="H452" s="23">
        <v>15371</v>
      </c>
      <c r="I452" s="22">
        <v>5</v>
      </c>
      <c r="J452" s="25">
        <v>0</v>
      </c>
      <c r="K452" s="25">
        <v>0</v>
      </c>
      <c r="L452" s="25">
        <f t="shared" si="48"/>
        <v>3074.2</v>
      </c>
      <c r="M452" s="37">
        <f t="shared" si="49"/>
        <v>256.18333333333334</v>
      </c>
      <c r="N452" s="36">
        <v>0</v>
      </c>
      <c r="O452" s="26">
        <v>0</v>
      </c>
      <c r="P452" s="26">
        <v>0</v>
      </c>
      <c r="Q452" s="27">
        <v>0</v>
      </c>
      <c r="R452" s="36">
        <v>0</v>
      </c>
      <c r="S452" s="26">
        <v>0</v>
      </c>
      <c r="T452" s="26">
        <v>0</v>
      </c>
      <c r="U452" s="27">
        <v>0</v>
      </c>
      <c r="V452" s="36">
        <v>0</v>
      </c>
      <c r="W452" s="26">
        <v>0</v>
      </c>
      <c r="X452" s="26">
        <v>0</v>
      </c>
      <c r="Y452" s="27">
        <v>0</v>
      </c>
      <c r="Z452" s="36">
        <v>0</v>
      </c>
      <c r="AA452" s="26">
        <v>0</v>
      </c>
      <c r="AB452" s="26">
        <v>0</v>
      </c>
      <c r="AC452" s="27">
        <v>0</v>
      </c>
      <c r="AD452" s="36">
        <v>0</v>
      </c>
      <c r="AE452" s="26">
        <v>0</v>
      </c>
      <c r="AF452" s="26">
        <v>0</v>
      </c>
      <c r="AG452" s="27">
        <v>0</v>
      </c>
      <c r="AH452" s="36">
        <v>0</v>
      </c>
      <c r="AI452" s="26">
        <v>0</v>
      </c>
      <c r="AJ452" s="26">
        <v>0</v>
      </c>
      <c r="AK452" s="27">
        <v>0</v>
      </c>
      <c r="AL452" s="36">
        <v>0</v>
      </c>
      <c r="AM452" s="26">
        <v>0</v>
      </c>
      <c r="AN452" s="26">
        <v>0</v>
      </c>
      <c r="AO452" s="27">
        <v>0</v>
      </c>
      <c r="AP452" s="36">
        <v>0</v>
      </c>
      <c r="AQ452" s="26">
        <v>0</v>
      </c>
      <c r="AR452" s="26">
        <v>0</v>
      </c>
      <c r="AS452" s="27">
        <v>0</v>
      </c>
      <c r="AT452" s="36">
        <v>0</v>
      </c>
      <c r="AU452" s="26">
        <v>0</v>
      </c>
      <c r="AV452" s="26">
        <v>0</v>
      </c>
      <c r="AW452" s="27">
        <v>0</v>
      </c>
      <c r="AX452" s="36">
        <v>0</v>
      </c>
      <c r="AY452" s="26">
        <v>0</v>
      </c>
      <c r="AZ452" s="26">
        <v>0</v>
      </c>
      <c r="BA452" s="27">
        <v>0</v>
      </c>
      <c r="BB452" s="36">
        <v>0</v>
      </c>
      <c r="BC452" s="26">
        <v>0</v>
      </c>
      <c r="BD452" s="26">
        <v>0</v>
      </c>
      <c r="BE452" s="27">
        <v>0</v>
      </c>
      <c r="BF452" s="36">
        <v>0</v>
      </c>
      <c r="BG452" s="26">
        <v>0</v>
      </c>
      <c r="BH452" s="26">
        <v>0</v>
      </c>
      <c r="BI452" s="27">
        <v>0</v>
      </c>
      <c r="BJ452" s="36">
        <v>0</v>
      </c>
      <c r="BK452" s="26">
        <v>0</v>
      </c>
      <c r="BL452" s="26">
        <v>0</v>
      </c>
      <c r="BM452" s="27">
        <v>0</v>
      </c>
      <c r="BN452" s="36">
        <v>0</v>
      </c>
      <c r="BO452" s="26">
        <v>0</v>
      </c>
      <c r="BP452" s="26">
        <v>0</v>
      </c>
      <c r="BQ452" s="27">
        <v>0</v>
      </c>
      <c r="BR452" s="36">
        <v>0</v>
      </c>
      <c r="BS452" s="26">
        <v>0</v>
      </c>
      <c r="BT452" s="26">
        <v>0</v>
      </c>
      <c r="BU452" s="27">
        <v>0</v>
      </c>
      <c r="BV452" s="36">
        <v>0</v>
      </c>
      <c r="BW452" s="26">
        <v>0</v>
      </c>
      <c r="BX452" s="26">
        <v>0</v>
      </c>
      <c r="BY452" s="27">
        <v>0</v>
      </c>
      <c r="BZ452" s="36">
        <v>0</v>
      </c>
      <c r="CA452" s="26">
        <v>0</v>
      </c>
      <c r="CB452" s="26">
        <v>0</v>
      </c>
      <c r="CC452" s="27">
        <v>0</v>
      </c>
      <c r="CD452" s="36">
        <v>0</v>
      </c>
      <c r="CE452" s="26">
        <v>0</v>
      </c>
      <c r="CF452" s="26">
        <v>0</v>
      </c>
      <c r="CG452" s="27">
        <v>0</v>
      </c>
      <c r="CH452" s="36">
        <v>0</v>
      </c>
      <c r="CI452" s="26">
        <v>0</v>
      </c>
      <c r="CJ452" s="26">
        <v>0</v>
      </c>
      <c r="CK452" s="27">
        <v>0</v>
      </c>
      <c r="CL452" s="36">
        <v>0</v>
      </c>
      <c r="CM452" s="26">
        <v>0</v>
      </c>
      <c r="CN452" s="26">
        <v>0</v>
      </c>
      <c r="CO452" s="27">
        <v>0</v>
      </c>
      <c r="CP452" s="36">
        <v>0</v>
      </c>
      <c r="CQ452" s="26">
        <v>0</v>
      </c>
      <c r="CR452" s="26">
        <v>0</v>
      </c>
      <c r="CS452" s="27">
        <v>0</v>
      </c>
      <c r="CT452" s="36">
        <v>0</v>
      </c>
      <c r="CU452" s="26">
        <v>0</v>
      </c>
      <c r="CV452" s="26">
        <v>0</v>
      </c>
      <c r="CW452" s="27">
        <v>0</v>
      </c>
      <c r="CX452" s="36">
        <v>10</v>
      </c>
      <c r="CY452" s="26">
        <v>2561.8333333333335</v>
      </c>
      <c r="CZ452" s="26">
        <v>2561.8333333333335</v>
      </c>
      <c r="DA452" s="27">
        <v>12809.166666666666</v>
      </c>
      <c r="DB452" s="36">
        <v>12</v>
      </c>
      <c r="DC452" s="26">
        <v>3074.2</v>
      </c>
      <c r="DD452" s="26">
        <v>5636.0333333333328</v>
      </c>
      <c r="DE452" s="27">
        <v>9734.9666666666672</v>
      </c>
      <c r="DF452" s="36">
        <v>12</v>
      </c>
      <c r="DG452" s="26">
        <v>3074.2</v>
      </c>
      <c r="DH452" s="26">
        <v>8710.2333333333336</v>
      </c>
      <c r="DI452" s="27">
        <v>6660.7666666666664</v>
      </c>
      <c r="DJ452" s="36">
        <v>12</v>
      </c>
      <c r="DK452" s="26">
        <v>3074.2</v>
      </c>
      <c r="DL452" s="26">
        <v>11784.433333333334</v>
      </c>
      <c r="DM452" s="27">
        <v>3586.5666666666657</v>
      </c>
      <c r="DN452" s="36">
        <v>12</v>
      </c>
      <c r="DO452" s="26">
        <v>3074.2</v>
      </c>
      <c r="DP452" s="26">
        <v>14858.633333333335</v>
      </c>
      <c r="DQ452" s="27">
        <v>512.36666666666497</v>
      </c>
      <c r="DR452" s="36">
        <v>1.9999999999999933</v>
      </c>
      <c r="DS452" s="26">
        <v>512.36666666666497</v>
      </c>
      <c r="DT452" s="26">
        <v>15371</v>
      </c>
      <c r="DU452" s="27">
        <v>0</v>
      </c>
      <c r="DV452" s="36">
        <v>0</v>
      </c>
      <c r="DW452" s="26">
        <v>0</v>
      </c>
      <c r="DX452" s="26">
        <v>15371</v>
      </c>
      <c r="DY452" s="27">
        <v>0</v>
      </c>
      <c r="DZ452" s="36">
        <v>0</v>
      </c>
      <c r="EA452" s="26">
        <v>0</v>
      </c>
      <c r="EB452" s="26">
        <v>15371</v>
      </c>
      <c r="EC452" s="27">
        <v>0</v>
      </c>
      <c r="ED452" s="36">
        <v>0</v>
      </c>
      <c r="EE452" s="26">
        <v>0</v>
      </c>
      <c r="EF452" s="26">
        <v>15371</v>
      </c>
      <c r="EG452" s="27">
        <v>0</v>
      </c>
      <c r="EH452" s="36">
        <v>0</v>
      </c>
      <c r="EI452" s="26">
        <v>0</v>
      </c>
      <c r="EJ452" s="26">
        <v>15371</v>
      </c>
      <c r="EK452" s="27">
        <v>0</v>
      </c>
      <c r="EL452" s="36" cm="1">
        <f t="array" ref="EL452">+_xlfn.IFS(YEAR($A452)&gt;YEAR(EL$6),0,YEAR(EL$6)=YEAR($A452),13-MONTH($A452),AND(EK452&lt;$L452,YEAR(EL$6)=YEAR($B452)),IF(MONTH($B452)&lt;EK452/$M452,MONTH($B452),EK452/$M452),EK452&lt;$L452,EK452/$M452,YEAR(EL$6)=YEAR($B452),MONTH($B452),AND(YEAR(EL$6)&gt;YEAR($B452),NOT(ISBLANK($B452))),0,YEAR(EL$6)&gt;YEAR($A452),12,EL$6&lt;$A452,0,YEAR(EH$6)=YEAR($B452),0)</f>
        <v>0</v>
      </c>
      <c r="EM452" s="26">
        <f t="shared" si="50"/>
        <v>0</v>
      </c>
      <c r="EN452" s="26">
        <f t="shared" si="51"/>
        <v>15371</v>
      </c>
      <c r="EO452" s="27">
        <f t="shared" si="52"/>
        <v>0</v>
      </c>
      <c r="EP452" s="28">
        <f t="shared" si="53"/>
        <v>0</v>
      </c>
      <c r="EQ452" s="34">
        <f t="shared" si="54"/>
        <v>0</v>
      </c>
      <c r="ES452" s="21">
        <f>IFERROR(IF(VLOOKUP(D452,'DIV CHANGE'!A:D,3,FALSE)="", E452, VLOOKUP(D452,'DIV CHANGE'!A:D,3,FALSE)), E452)</f>
        <v>2</v>
      </c>
      <c r="ET452" s="21" t="str">
        <f t="shared" si="55"/>
        <v>SAME</v>
      </c>
      <c r="EU452" s="24">
        <v>42075</v>
      </c>
    </row>
    <row r="453" spans="1:151" ht="12.75">
      <c r="A453" s="29">
        <v>42090</v>
      </c>
      <c r="B453" s="24"/>
      <c r="C453" s="35">
        <v>169</v>
      </c>
      <c r="D453" s="21" t="s">
        <v>902</v>
      </c>
      <c r="E453" s="21">
        <v>2</v>
      </c>
      <c r="F453" s="21" t="s">
        <v>103</v>
      </c>
      <c r="G453" s="21" t="s">
        <v>903</v>
      </c>
      <c r="H453" s="23">
        <v>24950</v>
      </c>
      <c r="I453" s="22">
        <v>5</v>
      </c>
      <c r="J453" s="25">
        <v>0</v>
      </c>
      <c r="K453" s="25">
        <v>0</v>
      </c>
      <c r="L453" s="25">
        <f t="shared" si="48"/>
        <v>4990</v>
      </c>
      <c r="M453" s="37">
        <f t="shared" si="49"/>
        <v>415.83333333333331</v>
      </c>
      <c r="N453" s="36">
        <v>0</v>
      </c>
      <c r="O453" s="26">
        <v>0</v>
      </c>
      <c r="P453" s="26">
        <v>0</v>
      </c>
      <c r="Q453" s="27">
        <v>0</v>
      </c>
      <c r="R453" s="36">
        <v>0</v>
      </c>
      <c r="S453" s="26">
        <v>0</v>
      </c>
      <c r="T453" s="26">
        <v>0</v>
      </c>
      <c r="U453" s="27">
        <v>0</v>
      </c>
      <c r="V453" s="36">
        <v>0</v>
      </c>
      <c r="W453" s="26">
        <v>0</v>
      </c>
      <c r="X453" s="26">
        <v>0</v>
      </c>
      <c r="Y453" s="27">
        <v>0</v>
      </c>
      <c r="Z453" s="36">
        <v>0</v>
      </c>
      <c r="AA453" s="26">
        <v>0</v>
      </c>
      <c r="AB453" s="26">
        <v>0</v>
      </c>
      <c r="AC453" s="27">
        <v>0</v>
      </c>
      <c r="AD453" s="36">
        <v>0</v>
      </c>
      <c r="AE453" s="26">
        <v>0</v>
      </c>
      <c r="AF453" s="26">
        <v>0</v>
      </c>
      <c r="AG453" s="27">
        <v>0</v>
      </c>
      <c r="AH453" s="36">
        <v>0</v>
      </c>
      <c r="AI453" s="26">
        <v>0</v>
      </c>
      <c r="AJ453" s="26">
        <v>0</v>
      </c>
      <c r="AK453" s="27">
        <v>0</v>
      </c>
      <c r="AL453" s="36">
        <v>0</v>
      </c>
      <c r="AM453" s="26">
        <v>0</v>
      </c>
      <c r="AN453" s="26">
        <v>0</v>
      </c>
      <c r="AO453" s="27">
        <v>0</v>
      </c>
      <c r="AP453" s="36">
        <v>0</v>
      </c>
      <c r="AQ453" s="26">
        <v>0</v>
      </c>
      <c r="AR453" s="26">
        <v>0</v>
      </c>
      <c r="AS453" s="27">
        <v>0</v>
      </c>
      <c r="AT453" s="36">
        <v>0</v>
      </c>
      <c r="AU453" s="26">
        <v>0</v>
      </c>
      <c r="AV453" s="26">
        <v>0</v>
      </c>
      <c r="AW453" s="27">
        <v>0</v>
      </c>
      <c r="AX453" s="36">
        <v>0</v>
      </c>
      <c r="AY453" s="26">
        <v>0</v>
      </c>
      <c r="AZ453" s="26">
        <v>0</v>
      </c>
      <c r="BA453" s="27">
        <v>0</v>
      </c>
      <c r="BB453" s="36">
        <v>0</v>
      </c>
      <c r="BC453" s="26">
        <v>0</v>
      </c>
      <c r="BD453" s="26">
        <v>0</v>
      </c>
      <c r="BE453" s="27">
        <v>0</v>
      </c>
      <c r="BF453" s="36">
        <v>0</v>
      </c>
      <c r="BG453" s="26">
        <v>0</v>
      </c>
      <c r="BH453" s="26">
        <v>0</v>
      </c>
      <c r="BI453" s="27">
        <v>0</v>
      </c>
      <c r="BJ453" s="36">
        <v>0</v>
      </c>
      <c r="BK453" s="26">
        <v>0</v>
      </c>
      <c r="BL453" s="26">
        <v>0</v>
      </c>
      <c r="BM453" s="27">
        <v>0</v>
      </c>
      <c r="BN453" s="36">
        <v>0</v>
      </c>
      <c r="BO453" s="26">
        <v>0</v>
      </c>
      <c r="BP453" s="26">
        <v>0</v>
      </c>
      <c r="BQ453" s="27">
        <v>0</v>
      </c>
      <c r="BR453" s="36">
        <v>0</v>
      </c>
      <c r="BS453" s="26">
        <v>0</v>
      </c>
      <c r="BT453" s="26">
        <v>0</v>
      </c>
      <c r="BU453" s="27">
        <v>0</v>
      </c>
      <c r="BV453" s="36">
        <v>0</v>
      </c>
      <c r="BW453" s="26">
        <v>0</v>
      </c>
      <c r="BX453" s="26">
        <v>0</v>
      </c>
      <c r="BY453" s="27">
        <v>0</v>
      </c>
      <c r="BZ453" s="36">
        <v>0</v>
      </c>
      <c r="CA453" s="26">
        <v>0</v>
      </c>
      <c r="CB453" s="26">
        <v>0</v>
      </c>
      <c r="CC453" s="27">
        <v>0</v>
      </c>
      <c r="CD453" s="36">
        <v>0</v>
      </c>
      <c r="CE453" s="26">
        <v>0</v>
      </c>
      <c r="CF453" s="26">
        <v>0</v>
      </c>
      <c r="CG453" s="27">
        <v>0</v>
      </c>
      <c r="CH453" s="36">
        <v>0</v>
      </c>
      <c r="CI453" s="26">
        <v>0</v>
      </c>
      <c r="CJ453" s="26">
        <v>0</v>
      </c>
      <c r="CK453" s="27">
        <v>0</v>
      </c>
      <c r="CL453" s="36">
        <v>0</v>
      </c>
      <c r="CM453" s="26">
        <v>0</v>
      </c>
      <c r="CN453" s="26">
        <v>0</v>
      </c>
      <c r="CO453" s="27">
        <v>0</v>
      </c>
      <c r="CP453" s="36">
        <v>0</v>
      </c>
      <c r="CQ453" s="26">
        <v>0</v>
      </c>
      <c r="CR453" s="26">
        <v>0</v>
      </c>
      <c r="CS453" s="27">
        <v>0</v>
      </c>
      <c r="CT453" s="36">
        <v>0</v>
      </c>
      <c r="CU453" s="26">
        <v>0</v>
      </c>
      <c r="CV453" s="26">
        <v>0</v>
      </c>
      <c r="CW453" s="27">
        <v>0</v>
      </c>
      <c r="CX453" s="36">
        <v>10</v>
      </c>
      <c r="CY453" s="26">
        <v>4158.333333333333</v>
      </c>
      <c r="CZ453" s="26">
        <v>4158.333333333333</v>
      </c>
      <c r="DA453" s="27">
        <v>20791.666666666668</v>
      </c>
      <c r="DB453" s="36">
        <v>12</v>
      </c>
      <c r="DC453" s="26">
        <v>4990</v>
      </c>
      <c r="DD453" s="26">
        <v>9148.3333333333321</v>
      </c>
      <c r="DE453" s="27">
        <v>15801.666666666668</v>
      </c>
      <c r="DF453" s="36">
        <v>12</v>
      </c>
      <c r="DG453" s="26">
        <v>4990</v>
      </c>
      <c r="DH453" s="26">
        <v>14138.333333333332</v>
      </c>
      <c r="DI453" s="27">
        <v>10811.666666666668</v>
      </c>
      <c r="DJ453" s="36">
        <v>12</v>
      </c>
      <c r="DK453" s="26">
        <v>4990</v>
      </c>
      <c r="DL453" s="26">
        <v>19128.333333333332</v>
      </c>
      <c r="DM453" s="27">
        <v>5821.6666666666679</v>
      </c>
      <c r="DN453" s="36">
        <v>12</v>
      </c>
      <c r="DO453" s="26">
        <v>4990</v>
      </c>
      <c r="DP453" s="26">
        <v>24118.333333333332</v>
      </c>
      <c r="DQ453" s="27">
        <v>831.66666666666788</v>
      </c>
      <c r="DR453" s="36">
        <v>2.0000000000000031</v>
      </c>
      <c r="DS453" s="26">
        <v>831.66666666666788</v>
      </c>
      <c r="DT453" s="26">
        <v>24950</v>
      </c>
      <c r="DU453" s="27">
        <v>0</v>
      </c>
      <c r="DV453" s="36">
        <v>0</v>
      </c>
      <c r="DW453" s="26">
        <v>0</v>
      </c>
      <c r="DX453" s="26">
        <v>24950</v>
      </c>
      <c r="DY453" s="27">
        <v>0</v>
      </c>
      <c r="DZ453" s="36">
        <v>0</v>
      </c>
      <c r="EA453" s="26">
        <v>0</v>
      </c>
      <c r="EB453" s="26">
        <v>24950</v>
      </c>
      <c r="EC453" s="27">
        <v>0</v>
      </c>
      <c r="ED453" s="36">
        <v>0</v>
      </c>
      <c r="EE453" s="26">
        <v>0</v>
      </c>
      <c r="EF453" s="26">
        <v>24950</v>
      </c>
      <c r="EG453" s="27">
        <v>0</v>
      </c>
      <c r="EH453" s="36">
        <v>0</v>
      </c>
      <c r="EI453" s="26">
        <v>0</v>
      </c>
      <c r="EJ453" s="26">
        <v>24950</v>
      </c>
      <c r="EK453" s="27">
        <v>0</v>
      </c>
      <c r="EL453" s="36" cm="1">
        <f t="array" ref="EL453">+_xlfn.IFS(YEAR($A453)&gt;YEAR(EL$6),0,YEAR(EL$6)=YEAR($A453),13-MONTH($A453),AND(EK453&lt;$L453,YEAR(EL$6)=YEAR($B453)),IF(MONTH($B453)&lt;EK453/$M453,MONTH($B453),EK453/$M453),EK453&lt;$L453,EK453/$M453,YEAR(EL$6)=YEAR($B453),MONTH($B453),AND(YEAR(EL$6)&gt;YEAR($B453),NOT(ISBLANK($B453))),0,YEAR(EL$6)&gt;YEAR($A453),12,EL$6&lt;$A453,0,YEAR(EH$6)=YEAR($B453),0)</f>
        <v>0</v>
      </c>
      <c r="EM453" s="26">
        <f t="shared" si="50"/>
        <v>0</v>
      </c>
      <c r="EN453" s="26">
        <f t="shared" si="51"/>
        <v>24950</v>
      </c>
      <c r="EO453" s="27">
        <f t="shared" si="52"/>
        <v>0</v>
      </c>
      <c r="EP453" s="28">
        <f t="shared" si="53"/>
        <v>0</v>
      </c>
      <c r="EQ453" s="34">
        <f t="shared" si="54"/>
        <v>0</v>
      </c>
      <c r="ES453" s="21">
        <f>IFERROR(IF(VLOOKUP(D453,'DIV CHANGE'!A:D,3,FALSE)="", E453, VLOOKUP(D453,'DIV CHANGE'!A:D,3,FALSE)), E453)</f>
        <v>2</v>
      </c>
      <c r="ET453" s="21" t="str">
        <f t="shared" si="55"/>
        <v>SAME</v>
      </c>
      <c r="EU453" s="24">
        <v>42090</v>
      </c>
    </row>
    <row r="454" spans="1:151" ht="12.75">
      <c r="A454" s="29">
        <v>42144</v>
      </c>
      <c r="B454" s="24"/>
      <c r="C454" s="35">
        <v>187</v>
      </c>
      <c r="D454" s="21" t="s">
        <v>904</v>
      </c>
      <c r="E454" s="21">
        <v>2</v>
      </c>
      <c r="F454" s="21" t="s">
        <v>103</v>
      </c>
      <c r="G454" s="21" t="s">
        <v>905</v>
      </c>
      <c r="H454" s="23">
        <v>14103.25</v>
      </c>
      <c r="I454" s="22">
        <v>5</v>
      </c>
      <c r="J454" s="25">
        <v>0</v>
      </c>
      <c r="K454" s="25">
        <v>0</v>
      </c>
      <c r="L454" s="25">
        <f t="shared" si="48"/>
        <v>2820.65</v>
      </c>
      <c r="M454" s="37">
        <f t="shared" si="49"/>
        <v>235.05416666666667</v>
      </c>
      <c r="N454" s="36">
        <v>0</v>
      </c>
      <c r="O454" s="26">
        <v>0</v>
      </c>
      <c r="P454" s="26">
        <v>0</v>
      </c>
      <c r="Q454" s="27">
        <v>0</v>
      </c>
      <c r="R454" s="36">
        <v>0</v>
      </c>
      <c r="S454" s="26">
        <v>0</v>
      </c>
      <c r="T454" s="26">
        <v>0</v>
      </c>
      <c r="U454" s="27">
        <v>0</v>
      </c>
      <c r="V454" s="36">
        <v>0</v>
      </c>
      <c r="W454" s="26">
        <v>0</v>
      </c>
      <c r="X454" s="26">
        <v>0</v>
      </c>
      <c r="Y454" s="27">
        <v>0</v>
      </c>
      <c r="Z454" s="36">
        <v>0</v>
      </c>
      <c r="AA454" s="26">
        <v>0</v>
      </c>
      <c r="AB454" s="26">
        <v>0</v>
      </c>
      <c r="AC454" s="27">
        <v>0</v>
      </c>
      <c r="AD454" s="36">
        <v>0</v>
      </c>
      <c r="AE454" s="26">
        <v>0</v>
      </c>
      <c r="AF454" s="26">
        <v>0</v>
      </c>
      <c r="AG454" s="27">
        <v>0</v>
      </c>
      <c r="AH454" s="36">
        <v>0</v>
      </c>
      <c r="AI454" s="26">
        <v>0</v>
      </c>
      <c r="AJ454" s="26">
        <v>0</v>
      </c>
      <c r="AK454" s="27">
        <v>0</v>
      </c>
      <c r="AL454" s="36">
        <v>0</v>
      </c>
      <c r="AM454" s="26">
        <v>0</v>
      </c>
      <c r="AN454" s="26">
        <v>0</v>
      </c>
      <c r="AO454" s="27">
        <v>0</v>
      </c>
      <c r="AP454" s="36">
        <v>0</v>
      </c>
      <c r="AQ454" s="26">
        <v>0</v>
      </c>
      <c r="AR454" s="26">
        <v>0</v>
      </c>
      <c r="AS454" s="27">
        <v>0</v>
      </c>
      <c r="AT454" s="36">
        <v>0</v>
      </c>
      <c r="AU454" s="26">
        <v>0</v>
      </c>
      <c r="AV454" s="26">
        <v>0</v>
      </c>
      <c r="AW454" s="27">
        <v>0</v>
      </c>
      <c r="AX454" s="36">
        <v>0</v>
      </c>
      <c r="AY454" s="26">
        <v>0</v>
      </c>
      <c r="AZ454" s="26">
        <v>0</v>
      </c>
      <c r="BA454" s="27">
        <v>0</v>
      </c>
      <c r="BB454" s="36">
        <v>0</v>
      </c>
      <c r="BC454" s="26">
        <v>0</v>
      </c>
      <c r="BD454" s="26">
        <v>0</v>
      </c>
      <c r="BE454" s="27">
        <v>0</v>
      </c>
      <c r="BF454" s="36">
        <v>0</v>
      </c>
      <c r="BG454" s="26">
        <v>0</v>
      </c>
      <c r="BH454" s="26">
        <v>0</v>
      </c>
      <c r="BI454" s="27">
        <v>0</v>
      </c>
      <c r="BJ454" s="36">
        <v>0</v>
      </c>
      <c r="BK454" s="26">
        <v>0</v>
      </c>
      <c r="BL454" s="26">
        <v>0</v>
      </c>
      <c r="BM454" s="27">
        <v>0</v>
      </c>
      <c r="BN454" s="36">
        <v>0</v>
      </c>
      <c r="BO454" s="26">
        <v>0</v>
      </c>
      <c r="BP454" s="26">
        <v>0</v>
      </c>
      <c r="BQ454" s="27">
        <v>0</v>
      </c>
      <c r="BR454" s="36">
        <v>0</v>
      </c>
      <c r="BS454" s="26">
        <v>0</v>
      </c>
      <c r="BT454" s="26">
        <v>0</v>
      </c>
      <c r="BU454" s="27">
        <v>0</v>
      </c>
      <c r="BV454" s="36">
        <v>0</v>
      </c>
      <c r="BW454" s="26">
        <v>0</v>
      </c>
      <c r="BX454" s="26">
        <v>0</v>
      </c>
      <c r="BY454" s="27">
        <v>0</v>
      </c>
      <c r="BZ454" s="36">
        <v>0</v>
      </c>
      <c r="CA454" s="26">
        <v>0</v>
      </c>
      <c r="CB454" s="26">
        <v>0</v>
      </c>
      <c r="CC454" s="27">
        <v>0</v>
      </c>
      <c r="CD454" s="36">
        <v>0</v>
      </c>
      <c r="CE454" s="26">
        <v>0</v>
      </c>
      <c r="CF454" s="26">
        <v>0</v>
      </c>
      <c r="CG454" s="27">
        <v>0</v>
      </c>
      <c r="CH454" s="36">
        <v>0</v>
      </c>
      <c r="CI454" s="26">
        <v>0</v>
      </c>
      <c r="CJ454" s="26">
        <v>0</v>
      </c>
      <c r="CK454" s="27">
        <v>0</v>
      </c>
      <c r="CL454" s="36">
        <v>0</v>
      </c>
      <c r="CM454" s="26">
        <v>0</v>
      </c>
      <c r="CN454" s="26">
        <v>0</v>
      </c>
      <c r="CO454" s="27">
        <v>0</v>
      </c>
      <c r="CP454" s="36">
        <v>0</v>
      </c>
      <c r="CQ454" s="26">
        <v>0</v>
      </c>
      <c r="CR454" s="26">
        <v>0</v>
      </c>
      <c r="CS454" s="27">
        <v>0</v>
      </c>
      <c r="CT454" s="36">
        <v>0</v>
      </c>
      <c r="CU454" s="26">
        <v>0</v>
      </c>
      <c r="CV454" s="26">
        <v>0</v>
      </c>
      <c r="CW454" s="27">
        <v>0</v>
      </c>
      <c r="CX454" s="36">
        <v>8</v>
      </c>
      <c r="CY454" s="26">
        <v>1880.4333333333334</v>
      </c>
      <c r="CZ454" s="26">
        <v>1880.4333333333334</v>
      </c>
      <c r="DA454" s="27">
        <v>12222.816666666666</v>
      </c>
      <c r="DB454" s="36">
        <v>12</v>
      </c>
      <c r="DC454" s="26">
        <v>2820.65</v>
      </c>
      <c r="DD454" s="26">
        <v>4701.0833333333339</v>
      </c>
      <c r="DE454" s="27">
        <v>9402.1666666666661</v>
      </c>
      <c r="DF454" s="36">
        <v>12</v>
      </c>
      <c r="DG454" s="26">
        <v>2820.65</v>
      </c>
      <c r="DH454" s="26">
        <v>7521.7333333333336</v>
      </c>
      <c r="DI454" s="27">
        <v>6581.5166666666664</v>
      </c>
      <c r="DJ454" s="36">
        <v>12</v>
      </c>
      <c r="DK454" s="26">
        <v>2820.65</v>
      </c>
      <c r="DL454" s="26">
        <v>10342.383333333333</v>
      </c>
      <c r="DM454" s="27">
        <v>3760.8666666666668</v>
      </c>
      <c r="DN454" s="36">
        <v>12</v>
      </c>
      <c r="DO454" s="26">
        <v>2820.65</v>
      </c>
      <c r="DP454" s="26">
        <v>13163.033333333333</v>
      </c>
      <c r="DQ454" s="27">
        <v>940.21666666666715</v>
      </c>
      <c r="DR454" s="36">
        <v>4.0000000000000018</v>
      </c>
      <c r="DS454" s="26">
        <v>940.21666666666715</v>
      </c>
      <c r="DT454" s="26">
        <v>14103.25</v>
      </c>
      <c r="DU454" s="27">
        <v>0</v>
      </c>
      <c r="DV454" s="36">
        <v>0</v>
      </c>
      <c r="DW454" s="26">
        <v>0</v>
      </c>
      <c r="DX454" s="26">
        <v>14103.25</v>
      </c>
      <c r="DY454" s="27">
        <v>0</v>
      </c>
      <c r="DZ454" s="36">
        <v>0</v>
      </c>
      <c r="EA454" s="26">
        <v>0</v>
      </c>
      <c r="EB454" s="26">
        <v>14103.25</v>
      </c>
      <c r="EC454" s="27">
        <v>0</v>
      </c>
      <c r="ED454" s="36">
        <v>0</v>
      </c>
      <c r="EE454" s="26">
        <v>0</v>
      </c>
      <c r="EF454" s="26">
        <v>14103.25</v>
      </c>
      <c r="EG454" s="27">
        <v>0</v>
      </c>
      <c r="EH454" s="36">
        <v>0</v>
      </c>
      <c r="EI454" s="26">
        <v>0</v>
      </c>
      <c r="EJ454" s="26">
        <v>14103.25</v>
      </c>
      <c r="EK454" s="27">
        <v>0</v>
      </c>
      <c r="EL454" s="36" cm="1">
        <f t="array" ref="EL454">+_xlfn.IFS(YEAR($A454)&gt;YEAR(EL$6),0,YEAR(EL$6)=YEAR($A454),13-MONTH($A454),AND(EK454&lt;$L454,YEAR(EL$6)=YEAR($B454)),IF(MONTH($B454)&lt;EK454/$M454,MONTH($B454),EK454/$M454),EK454&lt;$L454,EK454/$M454,YEAR(EL$6)=YEAR($B454),MONTH($B454),AND(YEAR(EL$6)&gt;YEAR($B454),NOT(ISBLANK($B454))),0,YEAR(EL$6)&gt;YEAR($A454),12,EL$6&lt;$A454,0,YEAR(EH$6)=YEAR($B454),0)</f>
        <v>0</v>
      </c>
      <c r="EM454" s="26">
        <f t="shared" si="50"/>
        <v>0</v>
      </c>
      <c r="EN454" s="26">
        <f t="shared" si="51"/>
        <v>14103.25</v>
      </c>
      <c r="EO454" s="27">
        <f t="shared" si="52"/>
        <v>0</v>
      </c>
      <c r="EP454" s="28">
        <f t="shared" si="53"/>
        <v>0</v>
      </c>
      <c r="EQ454" s="34">
        <f t="shared" si="54"/>
        <v>0</v>
      </c>
      <c r="ES454" s="21">
        <f>IFERROR(IF(VLOOKUP(D454,'DIV CHANGE'!A:D,3,FALSE)="", E454, VLOOKUP(D454,'DIV CHANGE'!A:D,3,FALSE)), E454)</f>
        <v>2</v>
      </c>
      <c r="ET454" s="21" t="str">
        <f t="shared" si="55"/>
        <v>SAME</v>
      </c>
      <c r="EU454" s="24">
        <v>42144</v>
      </c>
    </row>
    <row r="455" spans="1:151" ht="12.75">
      <c r="A455" s="29">
        <v>42600</v>
      </c>
      <c r="B455" s="24"/>
      <c r="C455" s="35">
        <v>224</v>
      </c>
      <c r="D455" s="21" t="s">
        <v>906</v>
      </c>
      <c r="E455" s="21">
        <v>2</v>
      </c>
      <c r="F455" s="21" t="s">
        <v>103</v>
      </c>
      <c r="G455" s="21" t="s">
        <v>907</v>
      </c>
      <c r="H455" s="23">
        <v>15300</v>
      </c>
      <c r="I455" s="22">
        <v>7</v>
      </c>
      <c r="J455" s="25">
        <v>0</v>
      </c>
      <c r="K455" s="25">
        <v>0</v>
      </c>
      <c r="L455" s="25">
        <f t="shared" si="48"/>
        <v>2185.7142857142858</v>
      </c>
      <c r="M455" s="37">
        <f t="shared" si="49"/>
        <v>182.14285714285714</v>
      </c>
      <c r="N455" s="36">
        <v>0</v>
      </c>
      <c r="O455" s="26">
        <v>0</v>
      </c>
      <c r="P455" s="26">
        <v>0</v>
      </c>
      <c r="Q455" s="27">
        <v>0</v>
      </c>
      <c r="R455" s="36">
        <v>0</v>
      </c>
      <c r="S455" s="26">
        <v>0</v>
      </c>
      <c r="T455" s="26">
        <v>0</v>
      </c>
      <c r="U455" s="27">
        <v>0</v>
      </c>
      <c r="V455" s="36">
        <v>0</v>
      </c>
      <c r="W455" s="26">
        <v>0</v>
      </c>
      <c r="X455" s="26">
        <v>0</v>
      </c>
      <c r="Y455" s="27">
        <v>0</v>
      </c>
      <c r="Z455" s="36">
        <v>0</v>
      </c>
      <c r="AA455" s="26">
        <v>0</v>
      </c>
      <c r="AB455" s="26">
        <v>0</v>
      </c>
      <c r="AC455" s="27">
        <v>0</v>
      </c>
      <c r="AD455" s="36">
        <v>0</v>
      </c>
      <c r="AE455" s="26">
        <v>0</v>
      </c>
      <c r="AF455" s="26">
        <v>0</v>
      </c>
      <c r="AG455" s="27">
        <v>0</v>
      </c>
      <c r="AH455" s="36">
        <v>0</v>
      </c>
      <c r="AI455" s="26">
        <v>0</v>
      </c>
      <c r="AJ455" s="26">
        <v>0</v>
      </c>
      <c r="AK455" s="27">
        <v>0</v>
      </c>
      <c r="AL455" s="36">
        <v>0</v>
      </c>
      <c r="AM455" s="26">
        <v>0</v>
      </c>
      <c r="AN455" s="26">
        <v>0</v>
      </c>
      <c r="AO455" s="27">
        <v>0</v>
      </c>
      <c r="AP455" s="36">
        <v>0</v>
      </c>
      <c r="AQ455" s="26">
        <v>0</v>
      </c>
      <c r="AR455" s="26">
        <v>0</v>
      </c>
      <c r="AS455" s="27">
        <v>0</v>
      </c>
      <c r="AT455" s="36">
        <v>0</v>
      </c>
      <c r="AU455" s="26">
        <v>0</v>
      </c>
      <c r="AV455" s="26">
        <v>0</v>
      </c>
      <c r="AW455" s="27">
        <v>0</v>
      </c>
      <c r="AX455" s="36">
        <v>0</v>
      </c>
      <c r="AY455" s="26">
        <v>0</v>
      </c>
      <c r="AZ455" s="26">
        <v>0</v>
      </c>
      <c r="BA455" s="27">
        <v>0</v>
      </c>
      <c r="BB455" s="36">
        <v>0</v>
      </c>
      <c r="BC455" s="26">
        <v>0</v>
      </c>
      <c r="BD455" s="26">
        <v>0</v>
      </c>
      <c r="BE455" s="27">
        <v>0</v>
      </c>
      <c r="BF455" s="36">
        <v>0</v>
      </c>
      <c r="BG455" s="26">
        <v>0</v>
      </c>
      <c r="BH455" s="26">
        <v>0</v>
      </c>
      <c r="BI455" s="27">
        <v>0</v>
      </c>
      <c r="BJ455" s="36">
        <v>0</v>
      </c>
      <c r="BK455" s="26">
        <v>0</v>
      </c>
      <c r="BL455" s="26">
        <v>0</v>
      </c>
      <c r="BM455" s="27">
        <v>0</v>
      </c>
      <c r="BN455" s="36">
        <v>0</v>
      </c>
      <c r="BO455" s="26">
        <v>0</v>
      </c>
      <c r="BP455" s="26">
        <v>0</v>
      </c>
      <c r="BQ455" s="27">
        <v>0</v>
      </c>
      <c r="BR455" s="36">
        <v>0</v>
      </c>
      <c r="BS455" s="26">
        <v>0</v>
      </c>
      <c r="BT455" s="26">
        <v>0</v>
      </c>
      <c r="BU455" s="27">
        <v>0</v>
      </c>
      <c r="BV455" s="36">
        <v>0</v>
      </c>
      <c r="BW455" s="26">
        <v>0</v>
      </c>
      <c r="BX455" s="26">
        <v>0</v>
      </c>
      <c r="BY455" s="27">
        <v>0</v>
      </c>
      <c r="BZ455" s="36">
        <v>0</v>
      </c>
      <c r="CA455" s="26">
        <v>0</v>
      </c>
      <c r="CB455" s="26">
        <v>0</v>
      </c>
      <c r="CC455" s="27">
        <v>0</v>
      </c>
      <c r="CD455" s="36">
        <v>0</v>
      </c>
      <c r="CE455" s="26">
        <v>0</v>
      </c>
      <c r="CF455" s="26">
        <v>0</v>
      </c>
      <c r="CG455" s="27">
        <v>0</v>
      </c>
      <c r="CH455" s="36">
        <v>0</v>
      </c>
      <c r="CI455" s="26">
        <v>0</v>
      </c>
      <c r="CJ455" s="26">
        <v>0</v>
      </c>
      <c r="CK455" s="27">
        <v>0</v>
      </c>
      <c r="CL455" s="36">
        <v>0</v>
      </c>
      <c r="CM455" s="26">
        <v>0</v>
      </c>
      <c r="CN455" s="26">
        <v>0</v>
      </c>
      <c r="CO455" s="27">
        <v>0</v>
      </c>
      <c r="CP455" s="36">
        <v>0</v>
      </c>
      <c r="CQ455" s="26">
        <v>0</v>
      </c>
      <c r="CR455" s="26">
        <v>0</v>
      </c>
      <c r="CS455" s="27">
        <v>0</v>
      </c>
      <c r="CT455" s="36">
        <v>0</v>
      </c>
      <c r="CU455" s="26">
        <v>0</v>
      </c>
      <c r="CV455" s="26">
        <v>0</v>
      </c>
      <c r="CW455" s="27">
        <v>0</v>
      </c>
      <c r="CX455" s="36">
        <v>0</v>
      </c>
      <c r="CY455" s="26">
        <v>0</v>
      </c>
      <c r="CZ455" s="26">
        <v>0</v>
      </c>
      <c r="DA455" s="27">
        <v>0</v>
      </c>
      <c r="DB455" s="36">
        <v>5</v>
      </c>
      <c r="DC455" s="26">
        <v>910.71428571428567</v>
      </c>
      <c r="DD455" s="26">
        <v>910.71428571428567</v>
      </c>
      <c r="DE455" s="27">
        <v>14389.285714285714</v>
      </c>
      <c r="DF455" s="36">
        <v>12</v>
      </c>
      <c r="DG455" s="26">
        <v>2185.7142857142858</v>
      </c>
      <c r="DH455" s="26">
        <v>3096.4285714285716</v>
      </c>
      <c r="DI455" s="27">
        <v>12203.571428571428</v>
      </c>
      <c r="DJ455" s="36">
        <v>12</v>
      </c>
      <c r="DK455" s="26">
        <v>2185.7142857142858</v>
      </c>
      <c r="DL455" s="26">
        <v>5282.1428571428569</v>
      </c>
      <c r="DM455" s="27">
        <v>10017.857142857143</v>
      </c>
      <c r="DN455" s="36">
        <v>12</v>
      </c>
      <c r="DO455" s="26">
        <v>2185.7142857142858</v>
      </c>
      <c r="DP455" s="26">
        <v>7467.8571428571431</v>
      </c>
      <c r="DQ455" s="27">
        <v>7832.1428571428569</v>
      </c>
      <c r="DR455" s="36">
        <v>12</v>
      </c>
      <c r="DS455" s="26">
        <v>2185.7142857142858</v>
      </c>
      <c r="DT455" s="26">
        <v>9653.5714285714294</v>
      </c>
      <c r="DU455" s="27">
        <v>5646.4285714285706</v>
      </c>
      <c r="DV455" s="36">
        <v>12</v>
      </c>
      <c r="DW455" s="26">
        <v>2185.7142857142858</v>
      </c>
      <c r="DX455" s="26">
        <v>11839.285714285716</v>
      </c>
      <c r="DY455" s="27">
        <v>3460.7142857142844</v>
      </c>
      <c r="DZ455" s="36">
        <v>12</v>
      </c>
      <c r="EA455" s="26">
        <v>2185.7142857142858</v>
      </c>
      <c r="EB455" s="26">
        <v>14025.000000000002</v>
      </c>
      <c r="EC455" s="27">
        <v>1274.9999999999982</v>
      </c>
      <c r="ED455" s="36">
        <v>6.9999999999999902</v>
      </c>
      <c r="EE455" s="26">
        <v>1274.9999999999982</v>
      </c>
      <c r="EF455" s="26">
        <v>15300</v>
      </c>
      <c r="EG455" s="27">
        <v>0</v>
      </c>
      <c r="EH455" s="36">
        <v>0</v>
      </c>
      <c r="EI455" s="26">
        <v>0</v>
      </c>
      <c r="EJ455" s="26">
        <v>15300</v>
      </c>
      <c r="EK455" s="27">
        <v>0</v>
      </c>
      <c r="EL455" s="36" cm="1">
        <f t="array" ref="EL455">+_xlfn.IFS(YEAR($A455)&gt;YEAR(EL$6),0,YEAR(EL$6)=YEAR($A455),13-MONTH($A455),AND(EK455&lt;$L455,YEAR(EL$6)=YEAR($B455)),IF(MONTH($B455)&lt;EK455/$M455,MONTH($B455),EK455/$M455),EK455&lt;$L455,EK455/$M455,YEAR(EL$6)=YEAR($B455),MONTH($B455),AND(YEAR(EL$6)&gt;YEAR($B455),NOT(ISBLANK($B455))),0,YEAR(EL$6)&gt;YEAR($A455),12,EL$6&lt;$A455,0,YEAR(EH$6)=YEAR($B455),0)</f>
        <v>0</v>
      </c>
      <c r="EM455" s="26">
        <f t="shared" si="50"/>
        <v>0</v>
      </c>
      <c r="EN455" s="26">
        <f t="shared" si="51"/>
        <v>15300</v>
      </c>
      <c r="EO455" s="27">
        <f t="shared" si="52"/>
        <v>0</v>
      </c>
      <c r="EP455" s="28">
        <f t="shared" si="53"/>
        <v>0</v>
      </c>
      <c r="EQ455" s="34">
        <f t="shared" si="54"/>
        <v>0</v>
      </c>
      <c r="ES455" s="21">
        <f>IFERROR(IF(VLOOKUP(D455,'DIV CHANGE'!A:D,3,FALSE)="", E455, VLOOKUP(D455,'DIV CHANGE'!A:D,3,FALSE)), E455)</f>
        <v>2</v>
      </c>
      <c r="ET455" s="21" t="str">
        <f t="shared" si="55"/>
        <v>SAME</v>
      </c>
      <c r="EU455" s="24">
        <v>42600</v>
      </c>
    </row>
    <row r="456" spans="1:151" ht="12.75">
      <c r="A456" s="29">
        <v>42600</v>
      </c>
      <c r="B456" s="24"/>
      <c r="C456" s="35">
        <v>225</v>
      </c>
      <c r="D456" s="21" t="s">
        <v>908</v>
      </c>
      <c r="E456" s="21">
        <v>2</v>
      </c>
      <c r="F456" s="21" t="s">
        <v>103</v>
      </c>
      <c r="G456" s="21" t="s">
        <v>907</v>
      </c>
      <c r="H456" s="23">
        <v>15300</v>
      </c>
      <c r="I456" s="22">
        <v>7</v>
      </c>
      <c r="J456" s="25">
        <v>0</v>
      </c>
      <c r="K456" s="25">
        <v>0</v>
      </c>
      <c r="L456" s="25">
        <f t="shared" ref="L456:L519" si="56">IFERROR(($H456-$J456-$K456)/$I456,0)</f>
        <v>2185.7142857142858</v>
      </c>
      <c r="M456" s="37">
        <f t="shared" ref="M456:M519" si="57">IFERROR($L456/12,0)</f>
        <v>182.14285714285714</v>
      </c>
      <c r="N456" s="36">
        <v>0</v>
      </c>
      <c r="O456" s="26">
        <v>0</v>
      </c>
      <c r="P456" s="26">
        <v>0</v>
      </c>
      <c r="Q456" s="27">
        <v>0</v>
      </c>
      <c r="R456" s="36">
        <v>0</v>
      </c>
      <c r="S456" s="26">
        <v>0</v>
      </c>
      <c r="T456" s="26">
        <v>0</v>
      </c>
      <c r="U456" s="27">
        <v>0</v>
      </c>
      <c r="V456" s="36">
        <v>0</v>
      </c>
      <c r="W456" s="26">
        <v>0</v>
      </c>
      <c r="X456" s="26">
        <v>0</v>
      </c>
      <c r="Y456" s="27">
        <v>0</v>
      </c>
      <c r="Z456" s="36">
        <v>0</v>
      </c>
      <c r="AA456" s="26">
        <v>0</v>
      </c>
      <c r="AB456" s="26">
        <v>0</v>
      </c>
      <c r="AC456" s="27">
        <v>0</v>
      </c>
      <c r="AD456" s="36">
        <v>0</v>
      </c>
      <c r="AE456" s="26">
        <v>0</v>
      </c>
      <c r="AF456" s="26">
        <v>0</v>
      </c>
      <c r="AG456" s="27">
        <v>0</v>
      </c>
      <c r="AH456" s="36">
        <v>0</v>
      </c>
      <c r="AI456" s="26">
        <v>0</v>
      </c>
      <c r="AJ456" s="26">
        <v>0</v>
      </c>
      <c r="AK456" s="27">
        <v>0</v>
      </c>
      <c r="AL456" s="36">
        <v>0</v>
      </c>
      <c r="AM456" s="26">
        <v>0</v>
      </c>
      <c r="AN456" s="26">
        <v>0</v>
      </c>
      <c r="AO456" s="27">
        <v>0</v>
      </c>
      <c r="AP456" s="36">
        <v>0</v>
      </c>
      <c r="AQ456" s="26">
        <v>0</v>
      </c>
      <c r="AR456" s="26">
        <v>0</v>
      </c>
      <c r="AS456" s="27">
        <v>0</v>
      </c>
      <c r="AT456" s="36">
        <v>0</v>
      </c>
      <c r="AU456" s="26">
        <v>0</v>
      </c>
      <c r="AV456" s="26">
        <v>0</v>
      </c>
      <c r="AW456" s="27">
        <v>0</v>
      </c>
      <c r="AX456" s="36">
        <v>0</v>
      </c>
      <c r="AY456" s="26">
        <v>0</v>
      </c>
      <c r="AZ456" s="26">
        <v>0</v>
      </c>
      <c r="BA456" s="27">
        <v>0</v>
      </c>
      <c r="BB456" s="36">
        <v>0</v>
      </c>
      <c r="BC456" s="26">
        <v>0</v>
      </c>
      <c r="BD456" s="26">
        <v>0</v>
      </c>
      <c r="BE456" s="27">
        <v>0</v>
      </c>
      <c r="BF456" s="36">
        <v>0</v>
      </c>
      <c r="BG456" s="26">
        <v>0</v>
      </c>
      <c r="BH456" s="26">
        <v>0</v>
      </c>
      <c r="BI456" s="27">
        <v>0</v>
      </c>
      <c r="BJ456" s="36">
        <v>0</v>
      </c>
      <c r="BK456" s="26">
        <v>0</v>
      </c>
      <c r="BL456" s="26">
        <v>0</v>
      </c>
      <c r="BM456" s="27">
        <v>0</v>
      </c>
      <c r="BN456" s="36">
        <v>0</v>
      </c>
      <c r="BO456" s="26">
        <v>0</v>
      </c>
      <c r="BP456" s="26">
        <v>0</v>
      </c>
      <c r="BQ456" s="27">
        <v>0</v>
      </c>
      <c r="BR456" s="36">
        <v>0</v>
      </c>
      <c r="BS456" s="26">
        <v>0</v>
      </c>
      <c r="BT456" s="26">
        <v>0</v>
      </c>
      <c r="BU456" s="27">
        <v>0</v>
      </c>
      <c r="BV456" s="36">
        <v>0</v>
      </c>
      <c r="BW456" s="26">
        <v>0</v>
      </c>
      <c r="BX456" s="26">
        <v>0</v>
      </c>
      <c r="BY456" s="27">
        <v>0</v>
      </c>
      <c r="BZ456" s="36">
        <v>0</v>
      </c>
      <c r="CA456" s="26">
        <v>0</v>
      </c>
      <c r="CB456" s="26">
        <v>0</v>
      </c>
      <c r="CC456" s="27">
        <v>0</v>
      </c>
      <c r="CD456" s="36">
        <v>0</v>
      </c>
      <c r="CE456" s="26">
        <v>0</v>
      </c>
      <c r="CF456" s="26">
        <v>0</v>
      </c>
      <c r="CG456" s="27">
        <v>0</v>
      </c>
      <c r="CH456" s="36">
        <v>0</v>
      </c>
      <c r="CI456" s="26">
        <v>0</v>
      </c>
      <c r="CJ456" s="26">
        <v>0</v>
      </c>
      <c r="CK456" s="27">
        <v>0</v>
      </c>
      <c r="CL456" s="36">
        <v>0</v>
      </c>
      <c r="CM456" s="26">
        <v>0</v>
      </c>
      <c r="CN456" s="26">
        <v>0</v>
      </c>
      <c r="CO456" s="27">
        <v>0</v>
      </c>
      <c r="CP456" s="36">
        <v>0</v>
      </c>
      <c r="CQ456" s="26">
        <v>0</v>
      </c>
      <c r="CR456" s="26">
        <v>0</v>
      </c>
      <c r="CS456" s="27">
        <v>0</v>
      </c>
      <c r="CT456" s="36">
        <v>0</v>
      </c>
      <c r="CU456" s="26">
        <v>0</v>
      </c>
      <c r="CV456" s="26">
        <v>0</v>
      </c>
      <c r="CW456" s="27">
        <v>0</v>
      </c>
      <c r="CX456" s="36">
        <v>0</v>
      </c>
      <c r="CY456" s="26">
        <v>0</v>
      </c>
      <c r="CZ456" s="26">
        <v>0</v>
      </c>
      <c r="DA456" s="27">
        <v>0</v>
      </c>
      <c r="DB456" s="36">
        <v>5</v>
      </c>
      <c r="DC456" s="26">
        <v>910.71428571428567</v>
      </c>
      <c r="DD456" s="26">
        <v>910.71428571428567</v>
      </c>
      <c r="DE456" s="27">
        <v>14389.285714285714</v>
      </c>
      <c r="DF456" s="36">
        <v>12</v>
      </c>
      <c r="DG456" s="26">
        <v>2185.7142857142858</v>
      </c>
      <c r="DH456" s="26">
        <v>3096.4285714285716</v>
      </c>
      <c r="DI456" s="27">
        <v>12203.571428571428</v>
      </c>
      <c r="DJ456" s="36">
        <v>12</v>
      </c>
      <c r="DK456" s="26">
        <v>2185.7142857142858</v>
      </c>
      <c r="DL456" s="26">
        <v>5282.1428571428569</v>
      </c>
      <c r="DM456" s="27">
        <v>10017.857142857143</v>
      </c>
      <c r="DN456" s="36">
        <v>12</v>
      </c>
      <c r="DO456" s="26">
        <v>2185.7142857142858</v>
      </c>
      <c r="DP456" s="26">
        <v>7467.8571428571431</v>
      </c>
      <c r="DQ456" s="27">
        <v>7832.1428571428569</v>
      </c>
      <c r="DR456" s="36">
        <v>12</v>
      </c>
      <c r="DS456" s="26">
        <v>2185.7142857142858</v>
      </c>
      <c r="DT456" s="26">
        <v>9653.5714285714294</v>
      </c>
      <c r="DU456" s="27">
        <v>5646.4285714285706</v>
      </c>
      <c r="DV456" s="36">
        <v>12</v>
      </c>
      <c r="DW456" s="26">
        <v>2185.7142857142858</v>
      </c>
      <c r="DX456" s="26">
        <v>11839.285714285716</v>
      </c>
      <c r="DY456" s="27">
        <v>3460.7142857142844</v>
      </c>
      <c r="DZ456" s="36">
        <v>12</v>
      </c>
      <c r="EA456" s="26">
        <v>2185.7142857142858</v>
      </c>
      <c r="EB456" s="26">
        <v>14025.000000000002</v>
      </c>
      <c r="EC456" s="27">
        <v>1274.9999999999982</v>
      </c>
      <c r="ED456" s="36">
        <v>6.9999999999999902</v>
      </c>
      <c r="EE456" s="26">
        <v>1274.9999999999982</v>
      </c>
      <c r="EF456" s="26">
        <v>15300</v>
      </c>
      <c r="EG456" s="27">
        <v>0</v>
      </c>
      <c r="EH456" s="36">
        <v>0</v>
      </c>
      <c r="EI456" s="26">
        <v>0</v>
      </c>
      <c r="EJ456" s="26">
        <v>15300</v>
      </c>
      <c r="EK456" s="27">
        <v>0</v>
      </c>
      <c r="EL456" s="36" cm="1">
        <f t="array" ref="EL456">+_xlfn.IFS(YEAR($A456)&gt;YEAR(EL$6),0,YEAR(EL$6)=YEAR($A456),13-MONTH($A456),AND(EK456&lt;$L456,YEAR(EL$6)=YEAR($B456)),IF(MONTH($B456)&lt;EK456/$M456,MONTH($B456),EK456/$M456),EK456&lt;$L456,EK456/$M456,YEAR(EL$6)=YEAR($B456),MONTH($B456),AND(YEAR(EL$6)&gt;YEAR($B456),NOT(ISBLANK($B456))),0,YEAR(EL$6)&gt;YEAR($A456),12,EL$6&lt;$A456,0,YEAR(EH$6)=YEAR($B456),0)</f>
        <v>0</v>
      </c>
      <c r="EM456" s="26">
        <f t="shared" ref="EM456:EM519" si="58">EL456*$M456</f>
        <v>0</v>
      </c>
      <c r="EN456" s="26">
        <f t="shared" ref="EN456:EN519" si="59">EM456+EJ456</f>
        <v>15300</v>
      </c>
      <c r="EO456" s="27">
        <f t="shared" ref="EO456:EO519" si="60">ROUND(IF(YEAR(EL$6)&lt;YEAR($A456),0,($H456-$J456)-EN456),2)</f>
        <v>0</v>
      </c>
      <c r="EP456" s="28">
        <f t="shared" ref="EP456:EP519" si="61">IFERROR(SUM(EO456/$M456),0)</f>
        <v>0</v>
      </c>
      <c r="EQ456" s="34">
        <f t="shared" ref="EQ456:EQ519" si="62">+IFERROR(IF(YEAR($D$4)=YEAR($A456),IF(MONTH($D$4)&gt;=MONTH($A456),IF(MONTH($D$4)-MONTH($A456)=0,1,MONTH($D$4)-MONTH($A456)+1)*$M456,0),IF(MONTH($D$4)&gt;EL456,EL456*$M456,MONTH($D$4)*$M456)),0)</f>
        <v>0</v>
      </c>
      <c r="ES456" s="21">
        <f>IFERROR(IF(VLOOKUP(D456,'DIV CHANGE'!A:D,3,FALSE)="", E456, VLOOKUP(D456,'DIV CHANGE'!A:D,3,FALSE)), E456)</f>
        <v>2</v>
      </c>
      <c r="ET456" s="21" t="str">
        <f t="shared" ref="ET456:ET519" si="63">IF(E456=ES456, "SAME", "CHANGE")</f>
        <v>SAME</v>
      </c>
      <c r="EU456" s="24">
        <v>42600</v>
      </c>
    </row>
    <row r="457" spans="1:151" ht="12.75">
      <c r="A457" s="29">
        <v>42745</v>
      </c>
      <c r="B457" s="24"/>
      <c r="C457" s="35">
        <v>229</v>
      </c>
      <c r="D457" s="21" t="s">
        <v>909</v>
      </c>
      <c r="E457" s="21">
        <v>2</v>
      </c>
      <c r="F457" s="21" t="s">
        <v>103</v>
      </c>
      <c r="G457" s="21" t="s">
        <v>910</v>
      </c>
      <c r="H457" s="23">
        <v>31425.56</v>
      </c>
      <c r="I457" s="22">
        <v>3</v>
      </c>
      <c r="J457" s="25">
        <v>0</v>
      </c>
      <c r="K457" s="25">
        <v>0</v>
      </c>
      <c r="L457" s="25">
        <f t="shared" si="56"/>
        <v>10475.186666666666</v>
      </c>
      <c r="M457" s="37">
        <f t="shared" si="57"/>
        <v>872.93222222222221</v>
      </c>
      <c r="N457" s="36">
        <v>0</v>
      </c>
      <c r="O457" s="26">
        <v>0</v>
      </c>
      <c r="P457" s="26">
        <v>0</v>
      </c>
      <c r="Q457" s="27">
        <v>0</v>
      </c>
      <c r="R457" s="36">
        <v>0</v>
      </c>
      <c r="S457" s="26">
        <v>0</v>
      </c>
      <c r="T457" s="26">
        <v>0</v>
      </c>
      <c r="U457" s="27">
        <v>0</v>
      </c>
      <c r="V457" s="36">
        <v>0</v>
      </c>
      <c r="W457" s="26">
        <v>0</v>
      </c>
      <c r="X457" s="26">
        <v>0</v>
      </c>
      <c r="Y457" s="27">
        <v>0</v>
      </c>
      <c r="Z457" s="36">
        <v>0</v>
      </c>
      <c r="AA457" s="26">
        <v>0</v>
      </c>
      <c r="AB457" s="26">
        <v>0</v>
      </c>
      <c r="AC457" s="27">
        <v>0</v>
      </c>
      <c r="AD457" s="36">
        <v>0</v>
      </c>
      <c r="AE457" s="26">
        <v>0</v>
      </c>
      <c r="AF457" s="26">
        <v>0</v>
      </c>
      <c r="AG457" s="27">
        <v>0</v>
      </c>
      <c r="AH457" s="36">
        <v>0</v>
      </c>
      <c r="AI457" s="26">
        <v>0</v>
      </c>
      <c r="AJ457" s="26">
        <v>0</v>
      </c>
      <c r="AK457" s="27">
        <v>0</v>
      </c>
      <c r="AL457" s="36">
        <v>0</v>
      </c>
      <c r="AM457" s="26">
        <v>0</v>
      </c>
      <c r="AN457" s="26">
        <v>0</v>
      </c>
      <c r="AO457" s="27">
        <v>0</v>
      </c>
      <c r="AP457" s="36">
        <v>0</v>
      </c>
      <c r="AQ457" s="26">
        <v>0</v>
      </c>
      <c r="AR457" s="26">
        <v>0</v>
      </c>
      <c r="AS457" s="27">
        <v>0</v>
      </c>
      <c r="AT457" s="36">
        <v>0</v>
      </c>
      <c r="AU457" s="26">
        <v>0</v>
      </c>
      <c r="AV457" s="26">
        <v>0</v>
      </c>
      <c r="AW457" s="27">
        <v>0</v>
      </c>
      <c r="AX457" s="36">
        <v>0</v>
      </c>
      <c r="AY457" s="26">
        <v>0</v>
      </c>
      <c r="AZ457" s="26">
        <v>0</v>
      </c>
      <c r="BA457" s="27">
        <v>0</v>
      </c>
      <c r="BB457" s="36">
        <v>0</v>
      </c>
      <c r="BC457" s="26">
        <v>0</v>
      </c>
      <c r="BD457" s="26">
        <v>0</v>
      </c>
      <c r="BE457" s="27">
        <v>0</v>
      </c>
      <c r="BF457" s="36">
        <v>0</v>
      </c>
      <c r="BG457" s="26">
        <v>0</v>
      </c>
      <c r="BH457" s="26">
        <v>0</v>
      </c>
      <c r="BI457" s="27">
        <v>0</v>
      </c>
      <c r="BJ457" s="36">
        <v>0</v>
      </c>
      <c r="BK457" s="26">
        <v>0</v>
      </c>
      <c r="BL457" s="26">
        <v>0</v>
      </c>
      <c r="BM457" s="27">
        <v>0</v>
      </c>
      <c r="BN457" s="36">
        <v>0</v>
      </c>
      <c r="BO457" s="26">
        <v>0</v>
      </c>
      <c r="BP457" s="26">
        <v>0</v>
      </c>
      <c r="BQ457" s="27">
        <v>0</v>
      </c>
      <c r="BR457" s="36">
        <v>0</v>
      </c>
      <c r="BS457" s="26">
        <v>0</v>
      </c>
      <c r="BT457" s="26">
        <v>0</v>
      </c>
      <c r="BU457" s="27">
        <v>0</v>
      </c>
      <c r="BV457" s="36">
        <v>0</v>
      </c>
      <c r="BW457" s="26">
        <v>0</v>
      </c>
      <c r="BX457" s="26">
        <v>0</v>
      </c>
      <c r="BY457" s="27">
        <v>0</v>
      </c>
      <c r="BZ457" s="36">
        <v>0</v>
      </c>
      <c r="CA457" s="26">
        <v>0</v>
      </c>
      <c r="CB457" s="26">
        <v>0</v>
      </c>
      <c r="CC457" s="27">
        <v>0</v>
      </c>
      <c r="CD457" s="36">
        <v>0</v>
      </c>
      <c r="CE457" s="26">
        <v>0</v>
      </c>
      <c r="CF457" s="26">
        <v>0</v>
      </c>
      <c r="CG457" s="27">
        <v>0</v>
      </c>
      <c r="CH457" s="36">
        <v>0</v>
      </c>
      <c r="CI457" s="26">
        <v>0</v>
      </c>
      <c r="CJ457" s="26">
        <v>0</v>
      </c>
      <c r="CK457" s="27">
        <v>0</v>
      </c>
      <c r="CL457" s="36">
        <v>0</v>
      </c>
      <c r="CM457" s="26">
        <v>0</v>
      </c>
      <c r="CN457" s="26">
        <v>0</v>
      </c>
      <c r="CO457" s="27">
        <v>0</v>
      </c>
      <c r="CP457" s="36">
        <v>0</v>
      </c>
      <c r="CQ457" s="26">
        <v>0</v>
      </c>
      <c r="CR457" s="26">
        <v>0</v>
      </c>
      <c r="CS457" s="27">
        <v>0</v>
      </c>
      <c r="CT457" s="36">
        <v>0</v>
      </c>
      <c r="CU457" s="26">
        <v>0</v>
      </c>
      <c r="CV457" s="26">
        <v>0</v>
      </c>
      <c r="CW457" s="27">
        <v>0</v>
      </c>
      <c r="CX457" s="36">
        <v>0</v>
      </c>
      <c r="CY457" s="26">
        <v>0</v>
      </c>
      <c r="CZ457" s="26">
        <v>0</v>
      </c>
      <c r="DA457" s="27">
        <v>0</v>
      </c>
      <c r="DB457" s="36">
        <v>0</v>
      </c>
      <c r="DC457" s="26">
        <v>0</v>
      </c>
      <c r="DD457" s="26">
        <v>0</v>
      </c>
      <c r="DE457" s="27">
        <v>0</v>
      </c>
      <c r="DF457" s="36">
        <v>12</v>
      </c>
      <c r="DG457" s="26">
        <v>10475.186666666666</v>
      </c>
      <c r="DH457" s="26">
        <v>10475.186666666666</v>
      </c>
      <c r="DI457" s="27">
        <v>20950.373333333337</v>
      </c>
      <c r="DJ457" s="36">
        <v>12</v>
      </c>
      <c r="DK457" s="26">
        <v>10475.186666666666</v>
      </c>
      <c r="DL457" s="26">
        <v>20950.373333333333</v>
      </c>
      <c r="DM457" s="27">
        <v>10475.186666666668</v>
      </c>
      <c r="DN457" s="36">
        <v>12</v>
      </c>
      <c r="DO457" s="26">
        <v>10475.186666666666</v>
      </c>
      <c r="DP457" s="26">
        <v>31425.559999999998</v>
      </c>
      <c r="DQ457" s="27">
        <v>3.637978807091713E-12</v>
      </c>
      <c r="DR457" s="36">
        <v>4.1675386868301369E-15</v>
      </c>
      <c r="DS457" s="26">
        <v>3.637978807091713E-12</v>
      </c>
      <c r="DT457" s="26">
        <v>31425.56</v>
      </c>
      <c r="DU457" s="27">
        <v>0</v>
      </c>
      <c r="DV457" s="36">
        <v>0</v>
      </c>
      <c r="DW457" s="26">
        <v>0</v>
      </c>
      <c r="DX457" s="26">
        <v>31425.56</v>
      </c>
      <c r="DY457" s="27">
        <v>0</v>
      </c>
      <c r="DZ457" s="36">
        <v>0</v>
      </c>
      <c r="EA457" s="26">
        <v>0</v>
      </c>
      <c r="EB457" s="26">
        <v>31425.56</v>
      </c>
      <c r="EC457" s="27">
        <v>0</v>
      </c>
      <c r="ED457" s="36">
        <v>0</v>
      </c>
      <c r="EE457" s="26">
        <v>0</v>
      </c>
      <c r="EF457" s="26">
        <v>31425.56</v>
      </c>
      <c r="EG457" s="27">
        <v>0</v>
      </c>
      <c r="EH457" s="36">
        <v>0</v>
      </c>
      <c r="EI457" s="26">
        <v>0</v>
      </c>
      <c r="EJ457" s="26">
        <v>31425.56</v>
      </c>
      <c r="EK457" s="27">
        <v>0</v>
      </c>
      <c r="EL457" s="36" cm="1">
        <f t="array" ref="EL457">+_xlfn.IFS(YEAR($A457)&gt;YEAR(EL$6),0,YEAR(EL$6)=YEAR($A457),13-MONTH($A457),AND(EK457&lt;$L457,YEAR(EL$6)=YEAR($B457)),IF(MONTH($B457)&lt;EK457/$M457,MONTH($B457),EK457/$M457),EK457&lt;$L457,EK457/$M457,YEAR(EL$6)=YEAR($B457),MONTH($B457),AND(YEAR(EL$6)&gt;YEAR($B457),NOT(ISBLANK($B457))),0,YEAR(EL$6)&gt;YEAR($A457),12,EL$6&lt;$A457,0,YEAR(EH$6)=YEAR($B457),0)</f>
        <v>0</v>
      </c>
      <c r="EM457" s="26">
        <f t="shared" si="58"/>
        <v>0</v>
      </c>
      <c r="EN457" s="26">
        <f t="shared" si="59"/>
        <v>31425.56</v>
      </c>
      <c r="EO457" s="27">
        <f t="shared" si="60"/>
        <v>0</v>
      </c>
      <c r="EP457" s="28">
        <f t="shared" si="61"/>
        <v>0</v>
      </c>
      <c r="EQ457" s="34">
        <f t="shared" si="62"/>
        <v>0</v>
      </c>
      <c r="ES457" s="21">
        <f>IFERROR(IF(VLOOKUP(D457,'DIV CHANGE'!A:D,3,FALSE)="", E457, VLOOKUP(D457,'DIV CHANGE'!A:D,3,FALSE)), E457)</f>
        <v>2</v>
      </c>
      <c r="ET457" s="21" t="str">
        <f t="shared" si="63"/>
        <v>SAME</v>
      </c>
      <c r="EU457" s="24">
        <v>42745</v>
      </c>
    </row>
    <row r="458" spans="1:151" ht="12.75">
      <c r="A458" s="29">
        <v>42898</v>
      </c>
      <c r="B458" s="24"/>
      <c r="C458" s="35">
        <v>239</v>
      </c>
      <c r="D458" s="21" t="s">
        <v>911</v>
      </c>
      <c r="E458" s="21">
        <v>1</v>
      </c>
      <c r="F458" s="21" t="s">
        <v>103</v>
      </c>
      <c r="G458" s="21" t="s">
        <v>912</v>
      </c>
      <c r="H458" s="23">
        <v>2649.9</v>
      </c>
      <c r="I458" s="22">
        <v>7</v>
      </c>
      <c r="J458" s="25">
        <v>0</v>
      </c>
      <c r="K458" s="25">
        <v>0</v>
      </c>
      <c r="L458" s="25">
        <f t="shared" si="56"/>
        <v>378.55714285714288</v>
      </c>
      <c r="M458" s="37">
        <f t="shared" si="57"/>
        <v>31.546428571428574</v>
      </c>
      <c r="N458" s="36">
        <v>0</v>
      </c>
      <c r="O458" s="26">
        <v>0</v>
      </c>
      <c r="P458" s="26">
        <v>0</v>
      </c>
      <c r="Q458" s="27">
        <v>0</v>
      </c>
      <c r="R458" s="36">
        <v>0</v>
      </c>
      <c r="S458" s="26">
        <v>0</v>
      </c>
      <c r="T458" s="26">
        <v>0</v>
      </c>
      <c r="U458" s="27">
        <v>0</v>
      </c>
      <c r="V458" s="36">
        <v>0</v>
      </c>
      <c r="W458" s="26">
        <v>0</v>
      </c>
      <c r="X458" s="26">
        <v>0</v>
      </c>
      <c r="Y458" s="27">
        <v>0</v>
      </c>
      <c r="Z458" s="36">
        <v>0</v>
      </c>
      <c r="AA458" s="26">
        <v>0</v>
      </c>
      <c r="AB458" s="26">
        <v>0</v>
      </c>
      <c r="AC458" s="27">
        <v>0</v>
      </c>
      <c r="AD458" s="36">
        <v>0</v>
      </c>
      <c r="AE458" s="26">
        <v>0</v>
      </c>
      <c r="AF458" s="26">
        <v>0</v>
      </c>
      <c r="AG458" s="27">
        <v>0</v>
      </c>
      <c r="AH458" s="36">
        <v>0</v>
      </c>
      <c r="AI458" s="26">
        <v>0</v>
      </c>
      <c r="AJ458" s="26">
        <v>0</v>
      </c>
      <c r="AK458" s="27">
        <v>0</v>
      </c>
      <c r="AL458" s="36">
        <v>0</v>
      </c>
      <c r="AM458" s="26">
        <v>0</v>
      </c>
      <c r="AN458" s="26">
        <v>0</v>
      </c>
      <c r="AO458" s="27">
        <v>0</v>
      </c>
      <c r="AP458" s="36">
        <v>0</v>
      </c>
      <c r="AQ458" s="26">
        <v>0</v>
      </c>
      <c r="AR458" s="26">
        <v>0</v>
      </c>
      <c r="AS458" s="27">
        <v>0</v>
      </c>
      <c r="AT458" s="36">
        <v>0</v>
      </c>
      <c r="AU458" s="26">
        <v>0</v>
      </c>
      <c r="AV458" s="26">
        <v>0</v>
      </c>
      <c r="AW458" s="27">
        <v>0</v>
      </c>
      <c r="AX458" s="36">
        <v>0</v>
      </c>
      <c r="AY458" s="26">
        <v>0</v>
      </c>
      <c r="AZ458" s="26">
        <v>0</v>
      </c>
      <c r="BA458" s="27">
        <v>0</v>
      </c>
      <c r="BB458" s="36">
        <v>0</v>
      </c>
      <c r="BC458" s="26">
        <v>0</v>
      </c>
      <c r="BD458" s="26">
        <v>0</v>
      </c>
      <c r="BE458" s="27">
        <v>0</v>
      </c>
      <c r="BF458" s="36">
        <v>0</v>
      </c>
      <c r="BG458" s="26">
        <v>0</v>
      </c>
      <c r="BH458" s="26">
        <v>0</v>
      </c>
      <c r="BI458" s="27">
        <v>0</v>
      </c>
      <c r="BJ458" s="36">
        <v>0</v>
      </c>
      <c r="BK458" s="26">
        <v>0</v>
      </c>
      <c r="BL458" s="26">
        <v>0</v>
      </c>
      <c r="BM458" s="27">
        <v>0</v>
      </c>
      <c r="BN458" s="36">
        <v>0</v>
      </c>
      <c r="BO458" s="26">
        <v>0</v>
      </c>
      <c r="BP458" s="26">
        <v>0</v>
      </c>
      <c r="BQ458" s="27">
        <v>0</v>
      </c>
      <c r="BR458" s="36">
        <v>0</v>
      </c>
      <c r="BS458" s="26">
        <v>0</v>
      </c>
      <c r="BT458" s="26">
        <v>0</v>
      </c>
      <c r="BU458" s="27">
        <v>0</v>
      </c>
      <c r="BV458" s="36">
        <v>0</v>
      </c>
      <c r="BW458" s="26">
        <v>0</v>
      </c>
      <c r="BX458" s="26">
        <v>0</v>
      </c>
      <c r="BY458" s="27">
        <v>0</v>
      </c>
      <c r="BZ458" s="36">
        <v>0</v>
      </c>
      <c r="CA458" s="26">
        <v>0</v>
      </c>
      <c r="CB458" s="26">
        <v>0</v>
      </c>
      <c r="CC458" s="27">
        <v>0</v>
      </c>
      <c r="CD458" s="36">
        <v>0</v>
      </c>
      <c r="CE458" s="26">
        <v>0</v>
      </c>
      <c r="CF458" s="26">
        <v>0</v>
      </c>
      <c r="CG458" s="27">
        <v>0</v>
      </c>
      <c r="CH458" s="36">
        <v>0</v>
      </c>
      <c r="CI458" s="26">
        <v>0</v>
      </c>
      <c r="CJ458" s="26">
        <v>0</v>
      </c>
      <c r="CK458" s="27">
        <v>0</v>
      </c>
      <c r="CL458" s="36">
        <v>0</v>
      </c>
      <c r="CM458" s="26">
        <v>0</v>
      </c>
      <c r="CN458" s="26">
        <v>0</v>
      </c>
      <c r="CO458" s="27">
        <v>0</v>
      </c>
      <c r="CP458" s="36">
        <v>0</v>
      </c>
      <c r="CQ458" s="26">
        <v>0</v>
      </c>
      <c r="CR458" s="26">
        <v>0</v>
      </c>
      <c r="CS458" s="27">
        <v>0</v>
      </c>
      <c r="CT458" s="36">
        <v>0</v>
      </c>
      <c r="CU458" s="26">
        <v>0</v>
      </c>
      <c r="CV458" s="26">
        <v>0</v>
      </c>
      <c r="CW458" s="27">
        <v>0</v>
      </c>
      <c r="CX458" s="36">
        <v>0</v>
      </c>
      <c r="CY458" s="26">
        <v>0</v>
      </c>
      <c r="CZ458" s="26">
        <v>0</v>
      </c>
      <c r="DA458" s="27">
        <v>0</v>
      </c>
      <c r="DB458" s="36">
        <v>0</v>
      </c>
      <c r="DC458" s="26">
        <v>0</v>
      </c>
      <c r="DD458" s="26">
        <v>0</v>
      </c>
      <c r="DE458" s="27">
        <v>0</v>
      </c>
      <c r="DF458" s="36">
        <v>7</v>
      </c>
      <c r="DG458" s="26">
        <v>220.82500000000002</v>
      </c>
      <c r="DH458" s="26">
        <v>220.82500000000002</v>
      </c>
      <c r="DI458" s="27">
        <v>2429.0750000000003</v>
      </c>
      <c r="DJ458" s="36">
        <v>12</v>
      </c>
      <c r="DK458" s="26">
        <v>378.55714285714288</v>
      </c>
      <c r="DL458" s="26">
        <v>599.38214285714287</v>
      </c>
      <c r="DM458" s="27">
        <v>2050.5178571428573</v>
      </c>
      <c r="DN458" s="36">
        <v>12</v>
      </c>
      <c r="DO458" s="26">
        <v>378.55714285714288</v>
      </c>
      <c r="DP458" s="26">
        <v>977.93928571428569</v>
      </c>
      <c r="DQ458" s="27">
        <v>1671.9607142857144</v>
      </c>
      <c r="DR458" s="36">
        <v>12</v>
      </c>
      <c r="DS458" s="26">
        <v>378.55714285714288</v>
      </c>
      <c r="DT458" s="26">
        <v>1356.4964285714286</v>
      </c>
      <c r="DU458" s="27">
        <v>1293.4035714285715</v>
      </c>
      <c r="DV458" s="36">
        <v>12</v>
      </c>
      <c r="DW458" s="26">
        <v>378.55714285714288</v>
      </c>
      <c r="DX458" s="26">
        <v>1735.0535714285716</v>
      </c>
      <c r="DY458" s="27">
        <v>914.84642857142853</v>
      </c>
      <c r="DZ458" s="36">
        <v>12</v>
      </c>
      <c r="EA458" s="26">
        <v>378.55714285714288</v>
      </c>
      <c r="EB458" s="26">
        <v>2113.6107142857145</v>
      </c>
      <c r="EC458" s="27">
        <v>536.2892857142856</v>
      </c>
      <c r="ED458" s="36">
        <v>12</v>
      </c>
      <c r="EE458" s="26">
        <v>378.55714285714288</v>
      </c>
      <c r="EF458" s="26">
        <v>2492.19</v>
      </c>
      <c r="EG458" s="27">
        <v>157.71000000000004</v>
      </c>
      <c r="EH458" s="36">
        <v>4.9992980867202546</v>
      </c>
      <c r="EI458" s="26">
        <v>157.71000000000004</v>
      </c>
      <c r="EJ458" s="26">
        <v>2649.9</v>
      </c>
      <c r="EK458" s="27">
        <v>0</v>
      </c>
      <c r="EL458" s="36" cm="1">
        <f t="array" ref="EL458">+_xlfn.IFS(YEAR($A458)&gt;YEAR(EL$6),0,YEAR(EL$6)=YEAR($A458),13-MONTH($A458),AND(EK458&lt;$L458,YEAR(EL$6)=YEAR($B458)),IF(MONTH($B458)&lt;EK458/$M458,MONTH($B458),EK458/$M458),EK458&lt;$L458,EK458/$M458,YEAR(EL$6)=YEAR($B458),MONTH($B458),AND(YEAR(EL$6)&gt;YEAR($B458),NOT(ISBLANK($B458))),0,YEAR(EL$6)&gt;YEAR($A458),12,EL$6&lt;$A458,0,YEAR(EH$6)=YEAR($B458),0)</f>
        <v>0</v>
      </c>
      <c r="EM458" s="26">
        <f t="shared" si="58"/>
        <v>0</v>
      </c>
      <c r="EN458" s="26">
        <f t="shared" si="59"/>
        <v>2649.9</v>
      </c>
      <c r="EO458" s="27">
        <f t="shared" si="60"/>
        <v>0</v>
      </c>
      <c r="EP458" s="28">
        <f t="shared" si="61"/>
        <v>0</v>
      </c>
      <c r="EQ458" s="34">
        <f t="shared" si="62"/>
        <v>0</v>
      </c>
      <c r="ES458" s="21">
        <f>IFERROR(IF(VLOOKUP(D458,'DIV CHANGE'!A:D,3,FALSE)="", E458, VLOOKUP(D458,'DIV CHANGE'!A:D,3,FALSE)), E458)</f>
        <v>1</v>
      </c>
      <c r="ET458" s="21" t="str">
        <f t="shared" si="63"/>
        <v>SAME</v>
      </c>
      <c r="EU458" s="24">
        <v>42898</v>
      </c>
    </row>
    <row r="459" spans="1:151" ht="12.75">
      <c r="A459" s="29">
        <v>44013</v>
      </c>
      <c r="B459" s="24"/>
      <c r="C459" s="35">
        <v>578</v>
      </c>
      <c r="D459" s="21" t="s">
        <v>913</v>
      </c>
      <c r="E459" s="21">
        <v>1</v>
      </c>
      <c r="F459" s="21" t="s">
        <v>103</v>
      </c>
      <c r="G459" s="21" t="s">
        <v>907</v>
      </c>
      <c r="H459" s="23">
        <v>4200</v>
      </c>
      <c r="I459" s="22">
        <v>5</v>
      </c>
      <c r="J459" s="25">
        <v>0</v>
      </c>
      <c r="K459" s="25">
        <v>0</v>
      </c>
      <c r="L459" s="25">
        <f t="shared" si="56"/>
        <v>840</v>
      </c>
      <c r="M459" s="37">
        <f t="shared" si="57"/>
        <v>70</v>
      </c>
      <c r="N459" s="36">
        <v>0</v>
      </c>
      <c r="O459" s="26">
        <v>0</v>
      </c>
      <c r="P459" s="26">
        <v>0</v>
      </c>
      <c r="Q459" s="27">
        <v>0</v>
      </c>
      <c r="R459" s="36">
        <v>0</v>
      </c>
      <c r="S459" s="26">
        <v>0</v>
      </c>
      <c r="T459" s="26">
        <v>0</v>
      </c>
      <c r="U459" s="27">
        <v>0</v>
      </c>
      <c r="V459" s="36">
        <v>0</v>
      </c>
      <c r="W459" s="26">
        <v>0</v>
      </c>
      <c r="X459" s="26">
        <v>0</v>
      </c>
      <c r="Y459" s="27">
        <v>0</v>
      </c>
      <c r="Z459" s="36">
        <v>0</v>
      </c>
      <c r="AA459" s="26">
        <v>0</v>
      </c>
      <c r="AB459" s="26">
        <v>0</v>
      </c>
      <c r="AC459" s="27">
        <v>0</v>
      </c>
      <c r="AD459" s="36">
        <v>0</v>
      </c>
      <c r="AE459" s="26">
        <v>0</v>
      </c>
      <c r="AF459" s="26">
        <v>0</v>
      </c>
      <c r="AG459" s="27">
        <v>0</v>
      </c>
      <c r="AH459" s="36">
        <v>0</v>
      </c>
      <c r="AI459" s="26">
        <v>0</v>
      </c>
      <c r="AJ459" s="26">
        <v>0</v>
      </c>
      <c r="AK459" s="27">
        <v>0</v>
      </c>
      <c r="AL459" s="36">
        <v>0</v>
      </c>
      <c r="AM459" s="26">
        <v>0</v>
      </c>
      <c r="AN459" s="26">
        <v>0</v>
      </c>
      <c r="AO459" s="27">
        <v>0</v>
      </c>
      <c r="AP459" s="36">
        <v>0</v>
      </c>
      <c r="AQ459" s="26">
        <v>0</v>
      </c>
      <c r="AR459" s="26">
        <v>0</v>
      </c>
      <c r="AS459" s="27">
        <v>0</v>
      </c>
      <c r="AT459" s="36">
        <v>0</v>
      </c>
      <c r="AU459" s="26">
        <v>0</v>
      </c>
      <c r="AV459" s="26">
        <v>0</v>
      </c>
      <c r="AW459" s="27">
        <v>0</v>
      </c>
      <c r="AX459" s="36">
        <v>0</v>
      </c>
      <c r="AY459" s="26">
        <v>0</v>
      </c>
      <c r="AZ459" s="26">
        <v>0</v>
      </c>
      <c r="BA459" s="27">
        <v>0</v>
      </c>
      <c r="BB459" s="36">
        <v>0</v>
      </c>
      <c r="BC459" s="26">
        <v>0</v>
      </c>
      <c r="BD459" s="26">
        <v>0</v>
      </c>
      <c r="BE459" s="27">
        <v>0</v>
      </c>
      <c r="BF459" s="36">
        <v>0</v>
      </c>
      <c r="BG459" s="26">
        <v>0</v>
      </c>
      <c r="BH459" s="26">
        <v>0</v>
      </c>
      <c r="BI459" s="27">
        <v>0</v>
      </c>
      <c r="BJ459" s="36">
        <v>0</v>
      </c>
      <c r="BK459" s="26">
        <v>0</v>
      </c>
      <c r="BL459" s="26">
        <v>0</v>
      </c>
      <c r="BM459" s="27">
        <v>0</v>
      </c>
      <c r="BN459" s="36">
        <v>0</v>
      </c>
      <c r="BO459" s="26">
        <v>0</v>
      </c>
      <c r="BP459" s="26">
        <v>0</v>
      </c>
      <c r="BQ459" s="27">
        <v>0</v>
      </c>
      <c r="BR459" s="36">
        <v>0</v>
      </c>
      <c r="BS459" s="26">
        <v>0</v>
      </c>
      <c r="BT459" s="26">
        <v>0</v>
      </c>
      <c r="BU459" s="27">
        <v>0</v>
      </c>
      <c r="BV459" s="36">
        <v>0</v>
      </c>
      <c r="BW459" s="26">
        <v>0</v>
      </c>
      <c r="BX459" s="26">
        <v>0</v>
      </c>
      <c r="BY459" s="27">
        <v>0</v>
      </c>
      <c r="BZ459" s="36">
        <v>0</v>
      </c>
      <c r="CA459" s="26">
        <v>0</v>
      </c>
      <c r="CB459" s="26">
        <v>0</v>
      </c>
      <c r="CC459" s="27">
        <v>0</v>
      </c>
      <c r="CD459" s="36">
        <v>0</v>
      </c>
      <c r="CE459" s="26">
        <v>0</v>
      </c>
      <c r="CF459" s="26">
        <v>0</v>
      </c>
      <c r="CG459" s="27">
        <v>0</v>
      </c>
      <c r="CH459" s="36">
        <v>0</v>
      </c>
      <c r="CI459" s="26">
        <v>0</v>
      </c>
      <c r="CJ459" s="26">
        <v>0</v>
      </c>
      <c r="CK459" s="27">
        <v>0</v>
      </c>
      <c r="CL459" s="36">
        <v>0</v>
      </c>
      <c r="CM459" s="26">
        <v>0</v>
      </c>
      <c r="CN459" s="26">
        <v>0</v>
      </c>
      <c r="CO459" s="27">
        <v>0</v>
      </c>
      <c r="CP459" s="36">
        <v>0</v>
      </c>
      <c r="CQ459" s="26">
        <v>0</v>
      </c>
      <c r="CR459" s="26">
        <v>0</v>
      </c>
      <c r="CS459" s="27">
        <v>0</v>
      </c>
      <c r="CT459" s="36">
        <v>0</v>
      </c>
      <c r="CU459" s="26">
        <v>0</v>
      </c>
      <c r="CV459" s="26">
        <v>0</v>
      </c>
      <c r="CW459" s="27">
        <v>0</v>
      </c>
      <c r="CX459" s="36">
        <v>0</v>
      </c>
      <c r="CY459" s="26">
        <v>0</v>
      </c>
      <c r="CZ459" s="26">
        <v>0</v>
      </c>
      <c r="DA459" s="27">
        <v>0</v>
      </c>
      <c r="DB459" s="36">
        <v>0</v>
      </c>
      <c r="DC459" s="26">
        <v>0</v>
      </c>
      <c r="DD459" s="26">
        <v>0</v>
      </c>
      <c r="DE459" s="27">
        <v>0</v>
      </c>
      <c r="DF459" s="36">
        <v>0</v>
      </c>
      <c r="DG459" s="26">
        <v>0</v>
      </c>
      <c r="DH459" s="26">
        <v>0</v>
      </c>
      <c r="DI459" s="27">
        <v>0</v>
      </c>
      <c r="DJ459" s="36">
        <v>0</v>
      </c>
      <c r="DK459" s="26">
        <v>0</v>
      </c>
      <c r="DL459" s="26">
        <v>0</v>
      </c>
      <c r="DM459" s="27">
        <v>0</v>
      </c>
      <c r="DN459" s="36">
        <v>0</v>
      </c>
      <c r="DO459" s="26">
        <v>0</v>
      </c>
      <c r="DP459" s="26">
        <v>0</v>
      </c>
      <c r="DQ459" s="27">
        <v>0</v>
      </c>
      <c r="DR459" s="36">
        <v>6</v>
      </c>
      <c r="DS459" s="26">
        <v>420</v>
      </c>
      <c r="DT459" s="26">
        <v>420</v>
      </c>
      <c r="DU459" s="27">
        <v>3780</v>
      </c>
      <c r="DV459" s="36">
        <v>12</v>
      </c>
      <c r="DW459" s="26">
        <v>840</v>
      </c>
      <c r="DX459" s="26">
        <v>1260</v>
      </c>
      <c r="DY459" s="27">
        <v>2940</v>
      </c>
      <c r="DZ459" s="36">
        <v>12</v>
      </c>
      <c r="EA459" s="26">
        <v>840</v>
      </c>
      <c r="EB459" s="26">
        <v>2100</v>
      </c>
      <c r="EC459" s="27">
        <v>2100</v>
      </c>
      <c r="ED459" s="36">
        <v>12</v>
      </c>
      <c r="EE459" s="26">
        <v>840</v>
      </c>
      <c r="EF459" s="26">
        <v>2940</v>
      </c>
      <c r="EG459" s="27">
        <v>1260</v>
      </c>
      <c r="EH459" s="36">
        <v>12</v>
      </c>
      <c r="EI459" s="26">
        <v>840</v>
      </c>
      <c r="EJ459" s="26">
        <v>3780</v>
      </c>
      <c r="EK459" s="27">
        <v>420</v>
      </c>
      <c r="EL459" s="36" cm="1">
        <f t="array" ref="EL459">+_xlfn.IFS(YEAR($A459)&gt;YEAR(EL$6),0,YEAR(EL$6)=YEAR($A459),13-MONTH($A459),AND(EK459&lt;$L459,YEAR(EL$6)=YEAR($B459)),IF(MONTH($B459)&lt;EK459/$M459,MONTH($B459),EK459/$M459),EK459&lt;$L459,EK459/$M459,YEAR(EL$6)=YEAR($B459),MONTH($B459),AND(YEAR(EL$6)&gt;YEAR($B459),NOT(ISBLANK($B459))),0,YEAR(EL$6)&gt;YEAR($A459),12,EL$6&lt;$A459,0,YEAR(EH$6)=YEAR($B459),0)</f>
        <v>6</v>
      </c>
      <c r="EM459" s="26">
        <f t="shared" si="58"/>
        <v>420</v>
      </c>
      <c r="EN459" s="26">
        <f t="shared" si="59"/>
        <v>4200</v>
      </c>
      <c r="EO459" s="27">
        <f t="shared" si="60"/>
        <v>0</v>
      </c>
      <c r="EP459" s="28">
        <f t="shared" si="61"/>
        <v>0</v>
      </c>
      <c r="EQ459" s="34">
        <f t="shared" si="62"/>
        <v>210</v>
      </c>
      <c r="ES459" s="21">
        <f>IFERROR(IF(VLOOKUP(D459,'DIV CHANGE'!A:D,3,FALSE)="", E459, VLOOKUP(D459,'DIV CHANGE'!A:D,3,FALSE)), E459)</f>
        <v>1</v>
      </c>
      <c r="ET459" s="21" t="str">
        <f t="shared" si="63"/>
        <v>SAME</v>
      </c>
      <c r="EU459" s="29">
        <v>44013</v>
      </c>
    </row>
    <row r="460" spans="1:151" ht="12.75">
      <c r="A460" s="29">
        <v>44742</v>
      </c>
      <c r="B460" s="24"/>
      <c r="C460" s="35">
        <v>755</v>
      </c>
      <c r="D460" s="21" t="s">
        <v>914</v>
      </c>
      <c r="E460" s="21">
        <v>1</v>
      </c>
      <c r="F460" s="21" t="s">
        <v>100</v>
      </c>
      <c r="G460" s="21" t="s">
        <v>915</v>
      </c>
      <c r="H460" s="55">
        <v>62000</v>
      </c>
      <c r="I460" s="22">
        <v>5</v>
      </c>
      <c r="J460" s="25">
        <v>0</v>
      </c>
      <c r="K460" s="25">
        <v>0</v>
      </c>
      <c r="L460" s="25">
        <f t="shared" si="56"/>
        <v>12400</v>
      </c>
      <c r="M460" s="37">
        <f t="shared" si="57"/>
        <v>1033.3333333333333</v>
      </c>
      <c r="N460" s="36">
        <v>0</v>
      </c>
      <c r="O460" s="26">
        <v>0</v>
      </c>
      <c r="P460" s="26">
        <v>0</v>
      </c>
      <c r="Q460" s="27">
        <v>0</v>
      </c>
      <c r="R460" s="36">
        <v>0</v>
      </c>
      <c r="S460" s="26">
        <v>0</v>
      </c>
      <c r="T460" s="26">
        <v>0</v>
      </c>
      <c r="U460" s="27">
        <v>0</v>
      </c>
      <c r="V460" s="36">
        <v>0</v>
      </c>
      <c r="W460" s="26">
        <v>0</v>
      </c>
      <c r="X460" s="26">
        <v>0</v>
      </c>
      <c r="Y460" s="27">
        <v>0</v>
      </c>
      <c r="Z460" s="36">
        <v>0</v>
      </c>
      <c r="AA460" s="26">
        <v>0</v>
      </c>
      <c r="AB460" s="26">
        <v>0</v>
      </c>
      <c r="AC460" s="27">
        <v>0</v>
      </c>
      <c r="AD460" s="36">
        <v>0</v>
      </c>
      <c r="AE460" s="26">
        <v>0</v>
      </c>
      <c r="AF460" s="26">
        <v>0</v>
      </c>
      <c r="AG460" s="27">
        <v>0</v>
      </c>
      <c r="AH460" s="36">
        <v>0</v>
      </c>
      <c r="AI460" s="26">
        <v>0</v>
      </c>
      <c r="AJ460" s="26">
        <v>0</v>
      </c>
      <c r="AK460" s="27">
        <v>0</v>
      </c>
      <c r="AL460" s="36">
        <v>0</v>
      </c>
      <c r="AM460" s="26">
        <v>0</v>
      </c>
      <c r="AN460" s="26">
        <v>0</v>
      </c>
      <c r="AO460" s="27">
        <v>0</v>
      </c>
      <c r="AP460" s="36">
        <v>0</v>
      </c>
      <c r="AQ460" s="26">
        <v>0</v>
      </c>
      <c r="AR460" s="26">
        <v>0</v>
      </c>
      <c r="AS460" s="27">
        <v>0</v>
      </c>
      <c r="AT460" s="36">
        <v>0</v>
      </c>
      <c r="AU460" s="26">
        <v>0</v>
      </c>
      <c r="AV460" s="26">
        <v>0</v>
      </c>
      <c r="AW460" s="27">
        <v>0</v>
      </c>
      <c r="AX460" s="36">
        <v>0</v>
      </c>
      <c r="AY460" s="26">
        <v>0</v>
      </c>
      <c r="AZ460" s="26">
        <v>0</v>
      </c>
      <c r="BA460" s="27">
        <v>0</v>
      </c>
      <c r="BB460" s="36">
        <v>0</v>
      </c>
      <c r="BC460" s="26">
        <v>0</v>
      </c>
      <c r="BD460" s="26">
        <v>0</v>
      </c>
      <c r="BE460" s="27">
        <v>0</v>
      </c>
      <c r="BF460" s="36">
        <v>0</v>
      </c>
      <c r="BG460" s="26">
        <v>0</v>
      </c>
      <c r="BH460" s="26">
        <v>0</v>
      </c>
      <c r="BI460" s="27">
        <v>0</v>
      </c>
      <c r="BJ460" s="36">
        <v>0</v>
      </c>
      <c r="BK460" s="26">
        <v>0</v>
      </c>
      <c r="BL460" s="26">
        <v>0</v>
      </c>
      <c r="BM460" s="27">
        <v>0</v>
      </c>
      <c r="BN460" s="36">
        <v>0</v>
      </c>
      <c r="BO460" s="26">
        <v>0</v>
      </c>
      <c r="BP460" s="26">
        <v>0</v>
      </c>
      <c r="BQ460" s="27">
        <v>0</v>
      </c>
      <c r="BR460" s="36">
        <v>0</v>
      </c>
      <c r="BS460" s="26">
        <v>0</v>
      </c>
      <c r="BT460" s="26">
        <v>0</v>
      </c>
      <c r="BU460" s="27">
        <v>0</v>
      </c>
      <c r="BV460" s="36">
        <v>0</v>
      </c>
      <c r="BW460" s="26">
        <v>0</v>
      </c>
      <c r="BX460" s="26">
        <v>0</v>
      </c>
      <c r="BY460" s="27">
        <v>0</v>
      </c>
      <c r="BZ460" s="36">
        <v>0</v>
      </c>
      <c r="CA460" s="26">
        <v>0</v>
      </c>
      <c r="CB460" s="26">
        <v>0</v>
      </c>
      <c r="CC460" s="27">
        <v>0</v>
      </c>
      <c r="CD460" s="36">
        <v>0</v>
      </c>
      <c r="CE460" s="26">
        <v>0</v>
      </c>
      <c r="CF460" s="26">
        <v>0</v>
      </c>
      <c r="CG460" s="27">
        <v>0</v>
      </c>
      <c r="CH460" s="36">
        <v>0</v>
      </c>
      <c r="CI460" s="26">
        <v>0</v>
      </c>
      <c r="CJ460" s="26">
        <v>0</v>
      </c>
      <c r="CK460" s="27">
        <v>0</v>
      </c>
      <c r="CL460" s="36">
        <v>0</v>
      </c>
      <c r="CM460" s="26">
        <v>0</v>
      </c>
      <c r="CN460" s="26">
        <v>0</v>
      </c>
      <c r="CO460" s="27">
        <v>0</v>
      </c>
      <c r="CP460" s="36">
        <v>0</v>
      </c>
      <c r="CQ460" s="26">
        <v>0</v>
      </c>
      <c r="CR460" s="26">
        <v>0</v>
      </c>
      <c r="CS460" s="27">
        <v>0</v>
      </c>
      <c r="CT460" s="36">
        <v>0</v>
      </c>
      <c r="CU460" s="26">
        <v>0</v>
      </c>
      <c r="CV460" s="26">
        <v>0</v>
      </c>
      <c r="CW460" s="27">
        <v>0</v>
      </c>
      <c r="CX460" s="36">
        <v>0</v>
      </c>
      <c r="CY460" s="26">
        <v>0</v>
      </c>
      <c r="CZ460" s="26">
        <v>0</v>
      </c>
      <c r="DA460" s="27">
        <v>0</v>
      </c>
      <c r="DB460" s="36">
        <v>0</v>
      </c>
      <c r="DC460" s="26">
        <v>0</v>
      </c>
      <c r="DD460" s="26">
        <v>0</v>
      </c>
      <c r="DE460" s="27">
        <v>0</v>
      </c>
      <c r="DF460" s="36">
        <v>0</v>
      </c>
      <c r="DG460" s="26">
        <v>0</v>
      </c>
      <c r="DH460" s="26">
        <v>0</v>
      </c>
      <c r="DI460" s="27">
        <v>0</v>
      </c>
      <c r="DJ460" s="36">
        <v>0</v>
      </c>
      <c r="DK460" s="26">
        <v>0</v>
      </c>
      <c r="DL460" s="26">
        <v>0</v>
      </c>
      <c r="DM460" s="27">
        <v>0</v>
      </c>
      <c r="DN460" s="36">
        <v>0</v>
      </c>
      <c r="DO460" s="26">
        <v>0</v>
      </c>
      <c r="DP460" s="26">
        <v>0</v>
      </c>
      <c r="DQ460" s="27">
        <v>0</v>
      </c>
      <c r="DR460" s="36">
        <v>0</v>
      </c>
      <c r="DS460" s="26">
        <v>0</v>
      </c>
      <c r="DT460" s="26">
        <v>0</v>
      </c>
      <c r="DU460" s="27">
        <v>0</v>
      </c>
      <c r="DV460" s="36">
        <v>0</v>
      </c>
      <c r="DW460" s="26">
        <v>0</v>
      </c>
      <c r="DX460" s="26">
        <v>0</v>
      </c>
      <c r="DY460" s="27">
        <v>0</v>
      </c>
      <c r="DZ460" s="36">
        <v>7</v>
      </c>
      <c r="EA460" s="26">
        <v>7233.333333333333</v>
      </c>
      <c r="EB460" s="26">
        <v>7233.333333333333</v>
      </c>
      <c r="EC460" s="27">
        <v>54766.666666666664</v>
      </c>
      <c r="ED460" s="36">
        <v>12</v>
      </c>
      <c r="EE460" s="26">
        <v>12400</v>
      </c>
      <c r="EF460" s="26">
        <v>18600</v>
      </c>
      <c r="EG460" s="27">
        <v>43400</v>
      </c>
      <c r="EH460" s="36">
        <v>12</v>
      </c>
      <c r="EI460" s="26">
        <v>12400</v>
      </c>
      <c r="EJ460" s="26">
        <v>31000</v>
      </c>
      <c r="EK460" s="27">
        <v>31000</v>
      </c>
      <c r="EL460" s="36" cm="1">
        <f t="array" ref="EL460">+_xlfn.IFS(YEAR($A460)&gt;YEAR(EL$6),0,YEAR(EL$6)=YEAR($A460),13-MONTH($A460),AND(EK460&lt;$L460,YEAR(EL$6)=YEAR($B460)),IF(MONTH($B460)&lt;EK460/$M460,MONTH($B460),EK460/$M460),EK460&lt;$L460,EK460/$M460,YEAR(EL$6)=YEAR($B460),MONTH($B460),AND(YEAR(EL$6)&gt;YEAR($B460),NOT(ISBLANK($B460))),0,YEAR(EL$6)&gt;YEAR($A460),12,EL$6&lt;$A460,0,YEAR(EH$6)=YEAR($B460),0)</f>
        <v>12</v>
      </c>
      <c r="EM460" s="26">
        <f t="shared" si="58"/>
        <v>12400</v>
      </c>
      <c r="EN460" s="26">
        <f t="shared" si="59"/>
        <v>43400</v>
      </c>
      <c r="EO460" s="27">
        <f t="shared" si="60"/>
        <v>18600</v>
      </c>
      <c r="EP460" s="28">
        <f t="shared" si="61"/>
        <v>18</v>
      </c>
      <c r="EQ460" s="34">
        <f t="shared" si="62"/>
        <v>3100</v>
      </c>
      <c r="ES460" s="21">
        <f>IFERROR(IF(VLOOKUP(D460,'DIV CHANGE'!A:D,3,FALSE)="", E460, VLOOKUP(D460,'DIV CHANGE'!A:D,3,FALSE)), E460)</f>
        <v>1</v>
      </c>
      <c r="ET460" s="21" t="str">
        <f t="shared" si="63"/>
        <v>SAME</v>
      </c>
      <c r="EU460" s="29">
        <v>44742</v>
      </c>
    </row>
    <row r="461" spans="1:151" ht="12.75">
      <c r="A461" s="29">
        <v>44578</v>
      </c>
      <c r="B461" s="24"/>
      <c r="C461" s="35">
        <v>752</v>
      </c>
      <c r="D461" s="21" t="s">
        <v>916</v>
      </c>
      <c r="E461" s="21">
        <v>1</v>
      </c>
      <c r="F461" s="21" t="s">
        <v>100</v>
      </c>
      <c r="G461" s="21" t="s">
        <v>917</v>
      </c>
      <c r="H461" s="55">
        <v>9844</v>
      </c>
      <c r="I461" s="22">
        <v>5</v>
      </c>
      <c r="J461" s="25">
        <v>0</v>
      </c>
      <c r="K461" s="25">
        <v>0</v>
      </c>
      <c r="L461" s="25">
        <f t="shared" si="56"/>
        <v>1968.8</v>
      </c>
      <c r="M461" s="37">
        <f t="shared" si="57"/>
        <v>164.06666666666666</v>
      </c>
      <c r="N461" s="36">
        <v>0</v>
      </c>
      <c r="O461" s="26">
        <v>0</v>
      </c>
      <c r="P461" s="26">
        <v>0</v>
      </c>
      <c r="Q461" s="27">
        <v>0</v>
      </c>
      <c r="R461" s="36">
        <v>0</v>
      </c>
      <c r="S461" s="26">
        <v>0</v>
      </c>
      <c r="T461" s="26">
        <v>0</v>
      </c>
      <c r="U461" s="27">
        <v>0</v>
      </c>
      <c r="V461" s="36">
        <v>0</v>
      </c>
      <c r="W461" s="26">
        <v>0</v>
      </c>
      <c r="X461" s="26">
        <v>0</v>
      </c>
      <c r="Y461" s="27">
        <v>0</v>
      </c>
      <c r="Z461" s="36">
        <v>0</v>
      </c>
      <c r="AA461" s="26">
        <v>0</v>
      </c>
      <c r="AB461" s="26">
        <v>0</v>
      </c>
      <c r="AC461" s="27">
        <v>0</v>
      </c>
      <c r="AD461" s="36">
        <v>0</v>
      </c>
      <c r="AE461" s="26">
        <v>0</v>
      </c>
      <c r="AF461" s="26">
        <v>0</v>
      </c>
      <c r="AG461" s="27">
        <v>0</v>
      </c>
      <c r="AH461" s="36">
        <v>0</v>
      </c>
      <c r="AI461" s="26">
        <v>0</v>
      </c>
      <c r="AJ461" s="26">
        <v>0</v>
      </c>
      <c r="AK461" s="27">
        <v>0</v>
      </c>
      <c r="AL461" s="36">
        <v>0</v>
      </c>
      <c r="AM461" s="26">
        <v>0</v>
      </c>
      <c r="AN461" s="26">
        <v>0</v>
      </c>
      <c r="AO461" s="27">
        <v>0</v>
      </c>
      <c r="AP461" s="36">
        <v>0</v>
      </c>
      <c r="AQ461" s="26">
        <v>0</v>
      </c>
      <c r="AR461" s="26">
        <v>0</v>
      </c>
      <c r="AS461" s="27">
        <v>0</v>
      </c>
      <c r="AT461" s="36">
        <v>0</v>
      </c>
      <c r="AU461" s="26">
        <v>0</v>
      </c>
      <c r="AV461" s="26">
        <v>0</v>
      </c>
      <c r="AW461" s="27">
        <v>0</v>
      </c>
      <c r="AX461" s="36">
        <v>0</v>
      </c>
      <c r="AY461" s="26">
        <v>0</v>
      </c>
      <c r="AZ461" s="26">
        <v>0</v>
      </c>
      <c r="BA461" s="27">
        <v>0</v>
      </c>
      <c r="BB461" s="36">
        <v>0</v>
      </c>
      <c r="BC461" s="26">
        <v>0</v>
      </c>
      <c r="BD461" s="26">
        <v>0</v>
      </c>
      <c r="BE461" s="27">
        <v>0</v>
      </c>
      <c r="BF461" s="36">
        <v>0</v>
      </c>
      <c r="BG461" s="26">
        <v>0</v>
      </c>
      <c r="BH461" s="26">
        <v>0</v>
      </c>
      <c r="BI461" s="27">
        <v>0</v>
      </c>
      <c r="BJ461" s="36">
        <v>0</v>
      </c>
      <c r="BK461" s="26">
        <v>0</v>
      </c>
      <c r="BL461" s="26">
        <v>0</v>
      </c>
      <c r="BM461" s="27">
        <v>0</v>
      </c>
      <c r="BN461" s="36">
        <v>0</v>
      </c>
      <c r="BO461" s="26">
        <v>0</v>
      </c>
      <c r="BP461" s="26">
        <v>0</v>
      </c>
      <c r="BQ461" s="27">
        <v>0</v>
      </c>
      <c r="BR461" s="36">
        <v>0</v>
      </c>
      <c r="BS461" s="26">
        <v>0</v>
      </c>
      <c r="BT461" s="26">
        <v>0</v>
      </c>
      <c r="BU461" s="27">
        <v>0</v>
      </c>
      <c r="BV461" s="36">
        <v>0</v>
      </c>
      <c r="BW461" s="26">
        <v>0</v>
      </c>
      <c r="BX461" s="26">
        <v>0</v>
      </c>
      <c r="BY461" s="27">
        <v>0</v>
      </c>
      <c r="BZ461" s="36">
        <v>0</v>
      </c>
      <c r="CA461" s="26">
        <v>0</v>
      </c>
      <c r="CB461" s="26">
        <v>0</v>
      </c>
      <c r="CC461" s="27">
        <v>0</v>
      </c>
      <c r="CD461" s="36">
        <v>0</v>
      </c>
      <c r="CE461" s="26">
        <v>0</v>
      </c>
      <c r="CF461" s="26">
        <v>0</v>
      </c>
      <c r="CG461" s="27">
        <v>0</v>
      </c>
      <c r="CH461" s="36">
        <v>0</v>
      </c>
      <c r="CI461" s="26">
        <v>0</v>
      </c>
      <c r="CJ461" s="26">
        <v>0</v>
      </c>
      <c r="CK461" s="27">
        <v>0</v>
      </c>
      <c r="CL461" s="36">
        <v>0</v>
      </c>
      <c r="CM461" s="26">
        <v>0</v>
      </c>
      <c r="CN461" s="26">
        <v>0</v>
      </c>
      <c r="CO461" s="27">
        <v>0</v>
      </c>
      <c r="CP461" s="36">
        <v>0</v>
      </c>
      <c r="CQ461" s="26">
        <v>0</v>
      </c>
      <c r="CR461" s="26">
        <v>0</v>
      </c>
      <c r="CS461" s="27">
        <v>0</v>
      </c>
      <c r="CT461" s="36">
        <v>0</v>
      </c>
      <c r="CU461" s="26">
        <v>0</v>
      </c>
      <c r="CV461" s="26">
        <v>0</v>
      </c>
      <c r="CW461" s="27">
        <v>0</v>
      </c>
      <c r="CX461" s="36">
        <v>0</v>
      </c>
      <c r="CY461" s="26">
        <v>0</v>
      </c>
      <c r="CZ461" s="26">
        <v>0</v>
      </c>
      <c r="DA461" s="27">
        <v>0</v>
      </c>
      <c r="DB461" s="36">
        <v>0</v>
      </c>
      <c r="DC461" s="26">
        <v>0</v>
      </c>
      <c r="DD461" s="26">
        <v>0</v>
      </c>
      <c r="DE461" s="27">
        <v>0</v>
      </c>
      <c r="DF461" s="36">
        <v>0</v>
      </c>
      <c r="DG461" s="26">
        <v>0</v>
      </c>
      <c r="DH461" s="26">
        <v>0</v>
      </c>
      <c r="DI461" s="27">
        <v>0</v>
      </c>
      <c r="DJ461" s="36">
        <v>0</v>
      </c>
      <c r="DK461" s="26">
        <v>0</v>
      </c>
      <c r="DL461" s="26">
        <v>0</v>
      </c>
      <c r="DM461" s="27">
        <v>0</v>
      </c>
      <c r="DN461" s="36">
        <v>0</v>
      </c>
      <c r="DO461" s="26">
        <v>0</v>
      </c>
      <c r="DP461" s="26">
        <v>0</v>
      </c>
      <c r="DQ461" s="27">
        <v>0</v>
      </c>
      <c r="DR461" s="36">
        <v>0</v>
      </c>
      <c r="DS461" s="26">
        <v>0</v>
      </c>
      <c r="DT461" s="26">
        <v>0</v>
      </c>
      <c r="DU461" s="27">
        <v>0</v>
      </c>
      <c r="DV461" s="36">
        <v>0</v>
      </c>
      <c r="DW461" s="26">
        <v>0</v>
      </c>
      <c r="DX461" s="26">
        <v>0</v>
      </c>
      <c r="DY461" s="27">
        <v>0</v>
      </c>
      <c r="DZ461" s="36">
        <v>12</v>
      </c>
      <c r="EA461" s="26">
        <v>1968.8</v>
      </c>
      <c r="EB461" s="26">
        <v>1968.8</v>
      </c>
      <c r="EC461" s="27">
        <v>7875.2</v>
      </c>
      <c r="ED461" s="36">
        <v>12</v>
      </c>
      <c r="EE461" s="26">
        <v>1968.8</v>
      </c>
      <c r="EF461" s="26">
        <v>3773.5299999999997</v>
      </c>
      <c r="EG461" s="27">
        <v>6070.47</v>
      </c>
      <c r="EH461" s="36">
        <v>12</v>
      </c>
      <c r="EI461" s="26">
        <v>1968.8</v>
      </c>
      <c r="EJ461" s="26">
        <v>5742.33</v>
      </c>
      <c r="EK461" s="27">
        <v>4101.67</v>
      </c>
      <c r="EL461" s="36" cm="1">
        <f t="array" ref="EL461">+_xlfn.IFS(YEAR($A461)&gt;YEAR(EL$6),0,YEAR(EL$6)=YEAR($A461),13-MONTH($A461),AND(EK461&lt;$L461,YEAR(EL$6)=YEAR($B461)),IF(MONTH($B461)&lt;EK461/$M461,MONTH($B461),EK461/$M461),EK461&lt;$L461,EK461/$M461,YEAR(EL$6)=YEAR($B461),MONTH($B461),AND(YEAR(EL$6)&gt;YEAR($B461),NOT(ISBLANK($B461))),0,YEAR(EL$6)&gt;YEAR($A461),12,EL$6&lt;$A461,0,YEAR(EH$6)=YEAR($B461),0)</f>
        <v>12</v>
      </c>
      <c r="EM461" s="26">
        <f t="shared" si="58"/>
        <v>1968.8</v>
      </c>
      <c r="EN461" s="26">
        <f t="shared" si="59"/>
        <v>7711.13</v>
      </c>
      <c r="EO461" s="27">
        <f t="shared" si="60"/>
        <v>2132.87</v>
      </c>
      <c r="EP461" s="28">
        <f t="shared" si="61"/>
        <v>13.000020316944331</v>
      </c>
      <c r="EQ461" s="34">
        <f t="shared" si="62"/>
        <v>492.2</v>
      </c>
      <c r="ES461" s="21">
        <f>IFERROR(IF(VLOOKUP(D461,'DIV CHANGE'!A:D,3,FALSE)="", E461, VLOOKUP(D461,'DIV CHANGE'!A:D,3,FALSE)), E461)</f>
        <v>1</v>
      </c>
      <c r="ET461" s="21" t="str">
        <f t="shared" si="63"/>
        <v>SAME</v>
      </c>
      <c r="EU461" s="29">
        <v>44578</v>
      </c>
    </row>
    <row r="462" spans="1:151" ht="12.75">
      <c r="A462" s="29">
        <v>45078</v>
      </c>
      <c r="B462" s="24"/>
      <c r="C462" s="35">
        <v>819</v>
      </c>
      <c r="D462" s="21" t="s">
        <v>918</v>
      </c>
      <c r="E462" s="21">
        <v>2</v>
      </c>
      <c r="F462" s="21" t="s">
        <v>100</v>
      </c>
      <c r="G462" s="21" t="s">
        <v>907</v>
      </c>
      <c r="H462" s="55">
        <v>22642.7</v>
      </c>
      <c r="I462" s="22">
        <v>5</v>
      </c>
      <c r="J462" s="25">
        <v>0</v>
      </c>
      <c r="K462" s="25">
        <v>0</v>
      </c>
      <c r="L462" s="25">
        <f t="shared" si="56"/>
        <v>4528.54</v>
      </c>
      <c r="M462" s="37">
        <f t="shared" si="57"/>
        <v>377.37833333333333</v>
      </c>
      <c r="N462" s="36">
        <v>0</v>
      </c>
      <c r="O462" s="26">
        <v>0</v>
      </c>
      <c r="P462" s="26">
        <v>0</v>
      </c>
      <c r="Q462" s="27">
        <v>0</v>
      </c>
      <c r="R462" s="36">
        <v>0</v>
      </c>
      <c r="S462" s="26">
        <v>0</v>
      </c>
      <c r="T462" s="26">
        <v>0</v>
      </c>
      <c r="U462" s="27">
        <v>0</v>
      </c>
      <c r="V462" s="36">
        <v>0</v>
      </c>
      <c r="W462" s="26">
        <v>0</v>
      </c>
      <c r="X462" s="26">
        <v>0</v>
      </c>
      <c r="Y462" s="27">
        <v>0</v>
      </c>
      <c r="Z462" s="36">
        <v>0</v>
      </c>
      <c r="AA462" s="26">
        <v>0</v>
      </c>
      <c r="AB462" s="26">
        <v>0</v>
      </c>
      <c r="AC462" s="27">
        <v>0</v>
      </c>
      <c r="AD462" s="36">
        <v>0</v>
      </c>
      <c r="AE462" s="26">
        <v>0</v>
      </c>
      <c r="AF462" s="26">
        <v>0</v>
      </c>
      <c r="AG462" s="27">
        <v>0</v>
      </c>
      <c r="AH462" s="36">
        <v>0</v>
      </c>
      <c r="AI462" s="26">
        <v>0</v>
      </c>
      <c r="AJ462" s="26">
        <v>0</v>
      </c>
      <c r="AK462" s="27">
        <v>0</v>
      </c>
      <c r="AL462" s="36">
        <v>0</v>
      </c>
      <c r="AM462" s="26">
        <v>0</v>
      </c>
      <c r="AN462" s="26">
        <v>0</v>
      </c>
      <c r="AO462" s="27">
        <v>0</v>
      </c>
      <c r="AP462" s="36">
        <v>0</v>
      </c>
      <c r="AQ462" s="26">
        <v>0</v>
      </c>
      <c r="AR462" s="26">
        <v>0</v>
      </c>
      <c r="AS462" s="27">
        <v>0</v>
      </c>
      <c r="AT462" s="36">
        <v>0</v>
      </c>
      <c r="AU462" s="26">
        <v>0</v>
      </c>
      <c r="AV462" s="26">
        <v>0</v>
      </c>
      <c r="AW462" s="27">
        <v>0</v>
      </c>
      <c r="AX462" s="36">
        <v>0</v>
      </c>
      <c r="AY462" s="26">
        <v>0</v>
      </c>
      <c r="AZ462" s="26">
        <v>0</v>
      </c>
      <c r="BA462" s="27">
        <v>0</v>
      </c>
      <c r="BB462" s="36">
        <v>0</v>
      </c>
      <c r="BC462" s="26">
        <v>0</v>
      </c>
      <c r="BD462" s="26">
        <v>0</v>
      </c>
      <c r="BE462" s="27">
        <v>0</v>
      </c>
      <c r="BF462" s="36">
        <v>0</v>
      </c>
      <c r="BG462" s="26">
        <v>0</v>
      </c>
      <c r="BH462" s="26">
        <v>0</v>
      </c>
      <c r="BI462" s="27">
        <v>0</v>
      </c>
      <c r="BJ462" s="36">
        <v>0</v>
      </c>
      <c r="BK462" s="26">
        <v>0</v>
      </c>
      <c r="BL462" s="26">
        <v>0</v>
      </c>
      <c r="BM462" s="27">
        <v>0</v>
      </c>
      <c r="BN462" s="36">
        <v>0</v>
      </c>
      <c r="BO462" s="26">
        <v>0</v>
      </c>
      <c r="BP462" s="26">
        <v>0</v>
      </c>
      <c r="BQ462" s="27">
        <v>0</v>
      </c>
      <c r="BR462" s="36">
        <v>0</v>
      </c>
      <c r="BS462" s="26">
        <v>0</v>
      </c>
      <c r="BT462" s="26">
        <v>0</v>
      </c>
      <c r="BU462" s="27">
        <v>0</v>
      </c>
      <c r="BV462" s="36">
        <v>0</v>
      </c>
      <c r="BW462" s="26">
        <v>0</v>
      </c>
      <c r="BX462" s="26">
        <v>0</v>
      </c>
      <c r="BY462" s="27">
        <v>0</v>
      </c>
      <c r="BZ462" s="36">
        <v>0</v>
      </c>
      <c r="CA462" s="26">
        <v>0</v>
      </c>
      <c r="CB462" s="26">
        <v>0</v>
      </c>
      <c r="CC462" s="27">
        <v>0</v>
      </c>
      <c r="CD462" s="36">
        <v>0</v>
      </c>
      <c r="CE462" s="26">
        <v>0</v>
      </c>
      <c r="CF462" s="26">
        <v>0</v>
      </c>
      <c r="CG462" s="27">
        <v>0</v>
      </c>
      <c r="CH462" s="36">
        <v>0</v>
      </c>
      <c r="CI462" s="26">
        <v>0</v>
      </c>
      <c r="CJ462" s="26">
        <v>0</v>
      </c>
      <c r="CK462" s="27">
        <v>0</v>
      </c>
      <c r="CL462" s="36">
        <v>0</v>
      </c>
      <c r="CM462" s="26">
        <v>0</v>
      </c>
      <c r="CN462" s="26">
        <v>0</v>
      </c>
      <c r="CO462" s="27">
        <v>0</v>
      </c>
      <c r="CP462" s="36">
        <v>0</v>
      </c>
      <c r="CQ462" s="26">
        <v>0</v>
      </c>
      <c r="CR462" s="26">
        <v>0</v>
      </c>
      <c r="CS462" s="27">
        <v>0</v>
      </c>
      <c r="CT462" s="36">
        <v>0</v>
      </c>
      <c r="CU462" s="26">
        <v>0</v>
      </c>
      <c r="CV462" s="26">
        <v>0</v>
      </c>
      <c r="CW462" s="27">
        <v>0</v>
      </c>
      <c r="CX462" s="36">
        <v>0</v>
      </c>
      <c r="CY462" s="26">
        <v>0</v>
      </c>
      <c r="CZ462" s="26">
        <v>0</v>
      </c>
      <c r="DA462" s="27">
        <v>0</v>
      </c>
      <c r="DB462" s="36">
        <v>0</v>
      </c>
      <c r="DC462" s="26">
        <v>0</v>
      </c>
      <c r="DD462" s="26">
        <v>0</v>
      </c>
      <c r="DE462" s="27">
        <v>0</v>
      </c>
      <c r="DF462" s="36">
        <v>0</v>
      </c>
      <c r="DG462" s="26">
        <v>0</v>
      </c>
      <c r="DH462" s="26">
        <v>0</v>
      </c>
      <c r="DI462" s="27">
        <v>0</v>
      </c>
      <c r="DJ462" s="36">
        <v>0</v>
      </c>
      <c r="DK462" s="26">
        <v>0</v>
      </c>
      <c r="DL462" s="26">
        <v>0</v>
      </c>
      <c r="DM462" s="27">
        <v>0</v>
      </c>
      <c r="DN462" s="36">
        <v>0</v>
      </c>
      <c r="DO462" s="26">
        <v>0</v>
      </c>
      <c r="DP462" s="26">
        <v>0</v>
      </c>
      <c r="DQ462" s="27">
        <v>0</v>
      </c>
      <c r="DR462" s="36">
        <v>0</v>
      </c>
      <c r="DS462" s="26">
        <v>0</v>
      </c>
      <c r="DT462" s="26">
        <v>0</v>
      </c>
      <c r="DU462" s="27">
        <v>0</v>
      </c>
      <c r="DV462" s="36">
        <v>0</v>
      </c>
      <c r="DW462" s="26">
        <v>0</v>
      </c>
      <c r="DX462" s="26">
        <v>0</v>
      </c>
      <c r="DY462" s="27">
        <v>0</v>
      </c>
      <c r="DZ462" s="36">
        <v>0</v>
      </c>
      <c r="EA462" s="26">
        <v>0</v>
      </c>
      <c r="EB462" s="26">
        <v>0</v>
      </c>
      <c r="EC462" s="27">
        <v>0</v>
      </c>
      <c r="ED462" s="36">
        <v>7</v>
      </c>
      <c r="EE462" s="26">
        <v>2641.6483333333335</v>
      </c>
      <c r="EF462" s="26">
        <v>2641.6483333333335</v>
      </c>
      <c r="EG462" s="27">
        <v>20001.051666666699</v>
      </c>
      <c r="EH462" s="36">
        <v>12</v>
      </c>
      <c r="EI462" s="26">
        <v>4528.54</v>
      </c>
      <c r="EJ462" s="26">
        <v>7170.1883333333335</v>
      </c>
      <c r="EK462" s="27">
        <v>15472.51</v>
      </c>
      <c r="EL462" s="36" cm="1">
        <f t="array" ref="EL462">+_xlfn.IFS(YEAR($A462)&gt;YEAR(EL$6),0,YEAR(EL$6)=YEAR($A462),13-MONTH($A462),AND(EK462&lt;$L462,YEAR(EL$6)=YEAR($B462)),IF(MONTH($B462)&lt;EK462/$M462,MONTH($B462),EK462/$M462),EK462&lt;$L462,EK462/$M462,YEAR(EL$6)=YEAR($B462),MONTH($B462),AND(YEAR(EL$6)&gt;YEAR($B462),NOT(ISBLANK($B462))),0,YEAR(EL$6)&gt;YEAR($A462),12,EL$6&lt;$A462,0,YEAR(EH$6)=YEAR($B462),0)</f>
        <v>12</v>
      </c>
      <c r="EM462" s="26">
        <f t="shared" si="58"/>
        <v>4528.54</v>
      </c>
      <c r="EN462" s="26">
        <f t="shared" si="59"/>
        <v>11698.728333333333</v>
      </c>
      <c r="EO462" s="27">
        <f t="shared" si="60"/>
        <v>10943.97</v>
      </c>
      <c r="EP462" s="28">
        <f t="shared" si="61"/>
        <v>28.999995583565564</v>
      </c>
      <c r="EQ462" s="34">
        <f t="shared" si="62"/>
        <v>1132.135</v>
      </c>
      <c r="ES462" s="21">
        <f>IFERROR(IF(VLOOKUP(D462,'DIV CHANGE'!A:D,3,FALSE)="", E462, VLOOKUP(D462,'DIV CHANGE'!A:D,3,FALSE)), E462)</f>
        <v>2</v>
      </c>
      <c r="ET462" s="21" t="str">
        <f t="shared" si="63"/>
        <v>SAME</v>
      </c>
      <c r="EU462" s="29">
        <v>45078</v>
      </c>
    </row>
    <row r="463" spans="1:151" ht="12.75">
      <c r="A463" s="29">
        <v>45078</v>
      </c>
      <c r="B463" s="24"/>
      <c r="C463" s="35">
        <v>820</v>
      </c>
      <c r="D463" s="21" t="s">
        <v>919</v>
      </c>
      <c r="E463" s="21">
        <v>2</v>
      </c>
      <c r="F463" s="21" t="s">
        <v>100</v>
      </c>
      <c r="G463" s="21" t="s">
        <v>907</v>
      </c>
      <c r="H463" s="55">
        <v>22642.7</v>
      </c>
      <c r="I463" s="22">
        <v>5</v>
      </c>
      <c r="J463" s="25">
        <v>0</v>
      </c>
      <c r="K463" s="25">
        <v>0</v>
      </c>
      <c r="L463" s="25">
        <f t="shared" si="56"/>
        <v>4528.54</v>
      </c>
      <c r="M463" s="37">
        <f t="shared" si="57"/>
        <v>377.37833333333333</v>
      </c>
      <c r="N463" s="36">
        <v>0</v>
      </c>
      <c r="O463" s="26">
        <v>0</v>
      </c>
      <c r="P463" s="26">
        <v>0</v>
      </c>
      <c r="Q463" s="27">
        <v>0</v>
      </c>
      <c r="R463" s="36">
        <v>0</v>
      </c>
      <c r="S463" s="26">
        <v>0</v>
      </c>
      <c r="T463" s="26">
        <v>0</v>
      </c>
      <c r="U463" s="27">
        <v>0</v>
      </c>
      <c r="V463" s="36">
        <v>0</v>
      </c>
      <c r="W463" s="26">
        <v>0</v>
      </c>
      <c r="X463" s="26">
        <v>0</v>
      </c>
      <c r="Y463" s="27">
        <v>0</v>
      </c>
      <c r="Z463" s="36">
        <v>0</v>
      </c>
      <c r="AA463" s="26">
        <v>0</v>
      </c>
      <c r="AB463" s="26">
        <v>0</v>
      </c>
      <c r="AC463" s="27">
        <v>0</v>
      </c>
      <c r="AD463" s="36">
        <v>0</v>
      </c>
      <c r="AE463" s="26">
        <v>0</v>
      </c>
      <c r="AF463" s="26">
        <v>0</v>
      </c>
      <c r="AG463" s="27">
        <v>0</v>
      </c>
      <c r="AH463" s="36">
        <v>0</v>
      </c>
      <c r="AI463" s="26">
        <v>0</v>
      </c>
      <c r="AJ463" s="26">
        <v>0</v>
      </c>
      <c r="AK463" s="27">
        <v>0</v>
      </c>
      <c r="AL463" s="36">
        <v>0</v>
      </c>
      <c r="AM463" s="26">
        <v>0</v>
      </c>
      <c r="AN463" s="26">
        <v>0</v>
      </c>
      <c r="AO463" s="27">
        <v>0</v>
      </c>
      <c r="AP463" s="36">
        <v>0</v>
      </c>
      <c r="AQ463" s="26">
        <v>0</v>
      </c>
      <c r="AR463" s="26">
        <v>0</v>
      </c>
      <c r="AS463" s="27">
        <v>0</v>
      </c>
      <c r="AT463" s="36">
        <v>0</v>
      </c>
      <c r="AU463" s="26">
        <v>0</v>
      </c>
      <c r="AV463" s="26">
        <v>0</v>
      </c>
      <c r="AW463" s="27">
        <v>0</v>
      </c>
      <c r="AX463" s="36">
        <v>0</v>
      </c>
      <c r="AY463" s="26">
        <v>0</v>
      </c>
      <c r="AZ463" s="26">
        <v>0</v>
      </c>
      <c r="BA463" s="27">
        <v>0</v>
      </c>
      <c r="BB463" s="36">
        <v>0</v>
      </c>
      <c r="BC463" s="26">
        <v>0</v>
      </c>
      <c r="BD463" s="26">
        <v>0</v>
      </c>
      <c r="BE463" s="27">
        <v>0</v>
      </c>
      <c r="BF463" s="36">
        <v>0</v>
      </c>
      <c r="BG463" s="26">
        <v>0</v>
      </c>
      <c r="BH463" s="26">
        <v>0</v>
      </c>
      <c r="BI463" s="27">
        <v>0</v>
      </c>
      <c r="BJ463" s="36">
        <v>0</v>
      </c>
      <c r="BK463" s="26">
        <v>0</v>
      </c>
      <c r="BL463" s="26">
        <v>0</v>
      </c>
      <c r="BM463" s="27">
        <v>0</v>
      </c>
      <c r="BN463" s="36">
        <v>0</v>
      </c>
      <c r="BO463" s="26">
        <v>0</v>
      </c>
      <c r="BP463" s="26">
        <v>0</v>
      </c>
      <c r="BQ463" s="27">
        <v>0</v>
      </c>
      <c r="BR463" s="36">
        <v>0</v>
      </c>
      <c r="BS463" s="26">
        <v>0</v>
      </c>
      <c r="BT463" s="26">
        <v>0</v>
      </c>
      <c r="BU463" s="27">
        <v>0</v>
      </c>
      <c r="BV463" s="36">
        <v>0</v>
      </c>
      <c r="BW463" s="26">
        <v>0</v>
      </c>
      <c r="BX463" s="26">
        <v>0</v>
      </c>
      <c r="BY463" s="27">
        <v>0</v>
      </c>
      <c r="BZ463" s="36">
        <v>0</v>
      </c>
      <c r="CA463" s="26">
        <v>0</v>
      </c>
      <c r="CB463" s="26">
        <v>0</v>
      </c>
      <c r="CC463" s="27">
        <v>0</v>
      </c>
      <c r="CD463" s="36">
        <v>0</v>
      </c>
      <c r="CE463" s="26">
        <v>0</v>
      </c>
      <c r="CF463" s="26">
        <v>0</v>
      </c>
      <c r="CG463" s="27">
        <v>0</v>
      </c>
      <c r="CH463" s="36">
        <v>0</v>
      </c>
      <c r="CI463" s="26">
        <v>0</v>
      </c>
      <c r="CJ463" s="26">
        <v>0</v>
      </c>
      <c r="CK463" s="27">
        <v>0</v>
      </c>
      <c r="CL463" s="36">
        <v>0</v>
      </c>
      <c r="CM463" s="26">
        <v>0</v>
      </c>
      <c r="CN463" s="26">
        <v>0</v>
      </c>
      <c r="CO463" s="27">
        <v>0</v>
      </c>
      <c r="CP463" s="36">
        <v>0</v>
      </c>
      <c r="CQ463" s="26">
        <v>0</v>
      </c>
      <c r="CR463" s="26">
        <v>0</v>
      </c>
      <c r="CS463" s="27">
        <v>0</v>
      </c>
      <c r="CT463" s="36">
        <v>0</v>
      </c>
      <c r="CU463" s="26">
        <v>0</v>
      </c>
      <c r="CV463" s="26">
        <v>0</v>
      </c>
      <c r="CW463" s="27">
        <v>0</v>
      </c>
      <c r="CX463" s="36">
        <v>0</v>
      </c>
      <c r="CY463" s="26">
        <v>0</v>
      </c>
      <c r="CZ463" s="26">
        <v>0</v>
      </c>
      <c r="DA463" s="27">
        <v>0</v>
      </c>
      <c r="DB463" s="36">
        <v>0</v>
      </c>
      <c r="DC463" s="26">
        <v>0</v>
      </c>
      <c r="DD463" s="26">
        <v>0</v>
      </c>
      <c r="DE463" s="27">
        <v>0</v>
      </c>
      <c r="DF463" s="36">
        <v>0</v>
      </c>
      <c r="DG463" s="26">
        <v>0</v>
      </c>
      <c r="DH463" s="26">
        <v>0</v>
      </c>
      <c r="DI463" s="27">
        <v>0</v>
      </c>
      <c r="DJ463" s="36">
        <v>0</v>
      </c>
      <c r="DK463" s="26">
        <v>0</v>
      </c>
      <c r="DL463" s="26">
        <v>0</v>
      </c>
      <c r="DM463" s="27">
        <v>0</v>
      </c>
      <c r="DN463" s="36">
        <v>0</v>
      </c>
      <c r="DO463" s="26">
        <v>0</v>
      </c>
      <c r="DP463" s="26">
        <v>0</v>
      </c>
      <c r="DQ463" s="27">
        <v>0</v>
      </c>
      <c r="DR463" s="36">
        <v>0</v>
      </c>
      <c r="DS463" s="26">
        <v>0</v>
      </c>
      <c r="DT463" s="26">
        <v>0</v>
      </c>
      <c r="DU463" s="27">
        <v>0</v>
      </c>
      <c r="DV463" s="36">
        <v>0</v>
      </c>
      <c r="DW463" s="26">
        <v>0</v>
      </c>
      <c r="DX463" s="26">
        <v>0</v>
      </c>
      <c r="DY463" s="27">
        <v>0</v>
      </c>
      <c r="DZ463" s="36">
        <v>0</v>
      </c>
      <c r="EA463" s="26">
        <v>0</v>
      </c>
      <c r="EB463" s="26">
        <v>0</v>
      </c>
      <c r="EC463" s="27">
        <v>0</v>
      </c>
      <c r="ED463" s="36">
        <v>7</v>
      </c>
      <c r="EE463" s="26">
        <v>2641.6483333333335</v>
      </c>
      <c r="EF463" s="26">
        <v>2641.6483333333335</v>
      </c>
      <c r="EG463" s="27">
        <v>20001.051666666699</v>
      </c>
      <c r="EH463" s="36">
        <v>12</v>
      </c>
      <c r="EI463" s="26">
        <v>4528.54</v>
      </c>
      <c r="EJ463" s="26">
        <v>7170.1883333333335</v>
      </c>
      <c r="EK463" s="27">
        <v>15472.51</v>
      </c>
      <c r="EL463" s="36" cm="1">
        <f t="array" ref="EL463">+_xlfn.IFS(YEAR($A463)&gt;YEAR(EL$6),0,YEAR(EL$6)=YEAR($A463),13-MONTH($A463),AND(EK463&lt;$L463,YEAR(EL$6)=YEAR($B463)),IF(MONTH($B463)&lt;EK463/$M463,MONTH($B463),EK463/$M463),EK463&lt;$L463,EK463/$M463,YEAR(EL$6)=YEAR($B463),MONTH($B463),AND(YEAR(EL$6)&gt;YEAR($B463),NOT(ISBLANK($B463))),0,YEAR(EL$6)&gt;YEAR($A463),12,EL$6&lt;$A463,0,YEAR(EH$6)=YEAR($B463),0)</f>
        <v>12</v>
      </c>
      <c r="EM463" s="26">
        <f t="shared" si="58"/>
        <v>4528.54</v>
      </c>
      <c r="EN463" s="26">
        <f t="shared" si="59"/>
        <v>11698.728333333333</v>
      </c>
      <c r="EO463" s="27">
        <f t="shared" si="60"/>
        <v>10943.97</v>
      </c>
      <c r="EP463" s="28">
        <f t="shared" si="61"/>
        <v>28.999995583565564</v>
      </c>
      <c r="EQ463" s="34">
        <f t="shared" si="62"/>
        <v>1132.135</v>
      </c>
      <c r="ES463" s="21">
        <f>IFERROR(IF(VLOOKUP(D463,'DIV CHANGE'!A:D,3,FALSE)="", E463, VLOOKUP(D463,'DIV CHANGE'!A:D,3,FALSE)), E463)</f>
        <v>2</v>
      </c>
      <c r="ET463" s="21" t="str">
        <f t="shared" si="63"/>
        <v>SAME</v>
      </c>
      <c r="EU463" s="29">
        <v>45078</v>
      </c>
    </row>
    <row r="464" spans="1:151" ht="12.75">
      <c r="A464" s="29">
        <v>45078</v>
      </c>
      <c r="B464" s="24"/>
      <c r="C464" s="35">
        <v>821</v>
      </c>
      <c r="D464" s="21" t="s">
        <v>920</v>
      </c>
      <c r="E464" s="21">
        <v>2</v>
      </c>
      <c r="F464" s="21" t="s">
        <v>100</v>
      </c>
      <c r="G464" s="21" t="s">
        <v>907</v>
      </c>
      <c r="H464" s="55">
        <v>22642.7</v>
      </c>
      <c r="I464" s="22">
        <v>5</v>
      </c>
      <c r="J464" s="25">
        <v>0</v>
      </c>
      <c r="K464" s="25">
        <v>0</v>
      </c>
      <c r="L464" s="25">
        <f t="shared" si="56"/>
        <v>4528.54</v>
      </c>
      <c r="M464" s="37">
        <f t="shared" si="57"/>
        <v>377.37833333333333</v>
      </c>
      <c r="N464" s="36">
        <v>0</v>
      </c>
      <c r="O464" s="26">
        <v>0</v>
      </c>
      <c r="P464" s="26">
        <v>0</v>
      </c>
      <c r="Q464" s="27">
        <v>0</v>
      </c>
      <c r="R464" s="36">
        <v>0</v>
      </c>
      <c r="S464" s="26">
        <v>0</v>
      </c>
      <c r="T464" s="26">
        <v>0</v>
      </c>
      <c r="U464" s="27">
        <v>0</v>
      </c>
      <c r="V464" s="36">
        <v>0</v>
      </c>
      <c r="W464" s="26">
        <v>0</v>
      </c>
      <c r="X464" s="26">
        <v>0</v>
      </c>
      <c r="Y464" s="27">
        <v>0</v>
      </c>
      <c r="Z464" s="36">
        <v>0</v>
      </c>
      <c r="AA464" s="26">
        <v>0</v>
      </c>
      <c r="AB464" s="26">
        <v>0</v>
      </c>
      <c r="AC464" s="27">
        <v>0</v>
      </c>
      <c r="AD464" s="36">
        <v>0</v>
      </c>
      <c r="AE464" s="26">
        <v>0</v>
      </c>
      <c r="AF464" s="26">
        <v>0</v>
      </c>
      <c r="AG464" s="27">
        <v>0</v>
      </c>
      <c r="AH464" s="36">
        <v>0</v>
      </c>
      <c r="AI464" s="26">
        <v>0</v>
      </c>
      <c r="AJ464" s="26">
        <v>0</v>
      </c>
      <c r="AK464" s="27">
        <v>0</v>
      </c>
      <c r="AL464" s="36">
        <v>0</v>
      </c>
      <c r="AM464" s="26">
        <v>0</v>
      </c>
      <c r="AN464" s="26">
        <v>0</v>
      </c>
      <c r="AO464" s="27">
        <v>0</v>
      </c>
      <c r="AP464" s="36">
        <v>0</v>
      </c>
      <c r="AQ464" s="26">
        <v>0</v>
      </c>
      <c r="AR464" s="26">
        <v>0</v>
      </c>
      <c r="AS464" s="27">
        <v>0</v>
      </c>
      <c r="AT464" s="36">
        <v>0</v>
      </c>
      <c r="AU464" s="26">
        <v>0</v>
      </c>
      <c r="AV464" s="26">
        <v>0</v>
      </c>
      <c r="AW464" s="27">
        <v>0</v>
      </c>
      <c r="AX464" s="36">
        <v>0</v>
      </c>
      <c r="AY464" s="26">
        <v>0</v>
      </c>
      <c r="AZ464" s="26">
        <v>0</v>
      </c>
      <c r="BA464" s="27">
        <v>0</v>
      </c>
      <c r="BB464" s="36">
        <v>0</v>
      </c>
      <c r="BC464" s="26">
        <v>0</v>
      </c>
      <c r="BD464" s="26">
        <v>0</v>
      </c>
      <c r="BE464" s="27">
        <v>0</v>
      </c>
      <c r="BF464" s="36">
        <v>0</v>
      </c>
      <c r="BG464" s="26">
        <v>0</v>
      </c>
      <c r="BH464" s="26">
        <v>0</v>
      </c>
      <c r="BI464" s="27">
        <v>0</v>
      </c>
      <c r="BJ464" s="36">
        <v>0</v>
      </c>
      <c r="BK464" s="26">
        <v>0</v>
      </c>
      <c r="BL464" s="26">
        <v>0</v>
      </c>
      <c r="BM464" s="27">
        <v>0</v>
      </c>
      <c r="BN464" s="36">
        <v>0</v>
      </c>
      <c r="BO464" s="26">
        <v>0</v>
      </c>
      <c r="BP464" s="26">
        <v>0</v>
      </c>
      <c r="BQ464" s="27">
        <v>0</v>
      </c>
      <c r="BR464" s="36">
        <v>0</v>
      </c>
      <c r="BS464" s="26">
        <v>0</v>
      </c>
      <c r="BT464" s="26">
        <v>0</v>
      </c>
      <c r="BU464" s="27">
        <v>0</v>
      </c>
      <c r="BV464" s="36">
        <v>0</v>
      </c>
      <c r="BW464" s="26">
        <v>0</v>
      </c>
      <c r="BX464" s="26">
        <v>0</v>
      </c>
      <c r="BY464" s="27">
        <v>0</v>
      </c>
      <c r="BZ464" s="36">
        <v>0</v>
      </c>
      <c r="CA464" s="26">
        <v>0</v>
      </c>
      <c r="CB464" s="26">
        <v>0</v>
      </c>
      <c r="CC464" s="27">
        <v>0</v>
      </c>
      <c r="CD464" s="36">
        <v>0</v>
      </c>
      <c r="CE464" s="26">
        <v>0</v>
      </c>
      <c r="CF464" s="26">
        <v>0</v>
      </c>
      <c r="CG464" s="27">
        <v>0</v>
      </c>
      <c r="CH464" s="36">
        <v>0</v>
      </c>
      <c r="CI464" s="26">
        <v>0</v>
      </c>
      <c r="CJ464" s="26">
        <v>0</v>
      </c>
      <c r="CK464" s="27">
        <v>0</v>
      </c>
      <c r="CL464" s="36">
        <v>0</v>
      </c>
      <c r="CM464" s="26">
        <v>0</v>
      </c>
      <c r="CN464" s="26">
        <v>0</v>
      </c>
      <c r="CO464" s="27">
        <v>0</v>
      </c>
      <c r="CP464" s="36">
        <v>0</v>
      </c>
      <c r="CQ464" s="26">
        <v>0</v>
      </c>
      <c r="CR464" s="26">
        <v>0</v>
      </c>
      <c r="CS464" s="27">
        <v>0</v>
      </c>
      <c r="CT464" s="36">
        <v>0</v>
      </c>
      <c r="CU464" s="26">
        <v>0</v>
      </c>
      <c r="CV464" s="26">
        <v>0</v>
      </c>
      <c r="CW464" s="27">
        <v>0</v>
      </c>
      <c r="CX464" s="36">
        <v>0</v>
      </c>
      <c r="CY464" s="26">
        <v>0</v>
      </c>
      <c r="CZ464" s="26">
        <v>0</v>
      </c>
      <c r="DA464" s="27">
        <v>0</v>
      </c>
      <c r="DB464" s="36">
        <v>0</v>
      </c>
      <c r="DC464" s="26">
        <v>0</v>
      </c>
      <c r="DD464" s="26">
        <v>0</v>
      </c>
      <c r="DE464" s="27">
        <v>0</v>
      </c>
      <c r="DF464" s="36">
        <v>0</v>
      </c>
      <c r="DG464" s="26">
        <v>0</v>
      </c>
      <c r="DH464" s="26">
        <v>0</v>
      </c>
      <c r="DI464" s="27">
        <v>0</v>
      </c>
      <c r="DJ464" s="36">
        <v>0</v>
      </c>
      <c r="DK464" s="26">
        <v>0</v>
      </c>
      <c r="DL464" s="26">
        <v>0</v>
      </c>
      <c r="DM464" s="27">
        <v>0</v>
      </c>
      <c r="DN464" s="36">
        <v>0</v>
      </c>
      <c r="DO464" s="26">
        <v>0</v>
      </c>
      <c r="DP464" s="26">
        <v>0</v>
      </c>
      <c r="DQ464" s="27">
        <v>0</v>
      </c>
      <c r="DR464" s="36">
        <v>0</v>
      </c>
      <c r="DS464" s="26">
        <v>0</v>
      </c>
      <c r="DT464" s="26">
        <v>0</v>
      </c>
      <c r="DU464" s="27">
        <v>0</v>
      </c>
      <c r="DV464" s="36">
        <v>0</v>
      </c>
      <c r="DW464" s="26">
        <v>0</v>
      </c>
      <c r="DX464" s="26">
        <v>0</v>
      </c>
      <c r="DY464" s="27">
        <v>0</v>
      </c>
      <c r="DZ464" s="36">
        <v>0</v>
      </c>
      <c r="EA464" s="26">
        <v>0</v>
      </c>
      <c r="EB464" s="26">
        <v>0</v>
      </c>
      <c r="EC464" s="27">
        <v>0</v>
      </c>
      <c r="ED464" s="36">
        <v>7</v>
      </c>
      <c r="EE464" s="26">
        <v>2641.6483333333335</v>
      </c>
      <c r="EF464" s="26">
        <v>2641.6483333333335</v>
      </c>
      <c r="EG464" s="27">
        <v>20001.051666666699</v>
      </c>
      <c r="EH464" s="36">
        <v>12</v>
      </c>
      <c r="EI464" s="26">
        <v>4528.54</v>
      </c>
      <c r="EJ464" s="26">
        <v>7170.1883333333335</v>
      </c>
      <c r="EK464" s="27">
        <v>15472.51</v>
      </c>
      <c r="EL464" s="36" cm="1">
        <f t="array" ref="EL464">+_xlfn.IFS(YEAR($A464)&gt;YEAR(EL$6),0,YEAR(EL$6)=YEAR($A464),13-MONTH($A464),AND(EK464&lt;$L464,YEAR(EL$6)=YEAR($B464)),IF(MONTH($B464)&lt;EK464/$M464,MONTH($B464),EK464/$M464),EK464&lt;$L464,EK464/$M464,YEAR(EL$6)=YEAR($B464),MONTH($B464),AND(YEAR(EL$6)&gt;YEAR($B464),NOT(ISBLANK($B464))),0,YEAR(EL$6)&gt;YEAR($A464),12,EL$6&lt;$A464,0,YEAR(EH$6)=YEAR($B464),0)</f>
        <v>12</v>
      </c>
      <c r="EM464" s="26">
        <f t="shared" si="58"/>
        <v>4528.54</v>
      </c>
      <c r="EN464" s="26">
        <f t="shared" si="59"/>
        <v>11698.728333333333</v>
      </c>
      <c r="EO464" s="27">
        <f t="shared" si="60"/>
        <v>10943.97</v>
      </c>
      <c r="EP464" s="28">
        <f t="shared" si="61"/>
        <v>28.999995583565564</v>
      </c>
      <c r="EQ464" s="34">
        <f t="shared" si="62"/>
        <v>1132.135</v>
      </c>
      <c r="ES464" s="21">
        <f>IFERROR(IF(VLOOKUP(D464,'DIV CHANGE'!A:D,3,FALSE)="", E464, VLOOKUP(D464,'DIV CHANGE'!A:D,3,FALSE)), E464)</f>
        <v>2</v>
      </c>
      <c r="ET464" s="21" t="str">
        <f t="shared" si="63"/>
        <v>SAME</v>
      </c>
      <c r="EU464" s="29">
        <v>45078</v>
      </c>
    </row>
    <row r="465" spans="1:151" ht="12.75">
      <c r="A465" s="29">
        <v>45078</v>
      </c>
      <c r="B465" s="24"/>
      <c r="C465" s="35">
        <v>822</v>
      </c>
      <c r="D465" s="21" t="s">
        <v>921</v>
      </c>
      <c r="E465" s="21">
        <v>2</v>
      </c>
      <c r="F465" s="21" t="s">
        <v>100</v>
      </c>
      <c r="G465" s="21" t="s">
        <v>907</v>
      </c>
      <c r="H465" s="55">
        <v>22642.7</v>
      </c>
      <c r="I465" s="22">
        <v>5</v>
      </c>
      <c r="J465" s="25">
        <v>0</v>
      </c>
      <c r="K465" s="25">
        <v>0</v>
      </c>
      <c r="L465" s="25">
        <f t="shared" si="56"/>
        <v>4528.54</v>
      </c>
      <c r="M465" s="37">
        <f t="shared" si="57"/>
        <v>377.37833333333333</v>
      </c>
      <c r="N465" s="36">
        <v>0</v>
      </c>
      <c r="O465" s="26">
        <v>0</v>
      </c>
      <c r="P465" s="26">
        <v>0</v>
      </c>
      <c r="Q465" s="27">
        <v>0</v>
      </c>
      <c r="R465" s="36">
        <v>0</v>
      </c>
      <c r="S465" s="26">
        <v>0</v>
      </c>
      <c r="T465" s="26">
        <v>0</v>
      </c>
      <c r="U465" s="27">
        <v>0</v>
      </c>
      <c r="V465" s="36">
        <v>0</v>
      </c>
      <c r="W465" s="26">
        <v>0</v>
      </c>
      <c r="X465" s="26">
        <v>0</v>
      </c>
      <c r="Y465" s="27">
        <v>0</v>
      </c>
      <c r="Z465" s="36">
        <v>0</v>
      </c>
      <c r="AA465" s="26">
        <v>0</v>
      </c>
      <c r="AB465" s="26">
        <v>0</v>
      </c>
      <c r="AC465" s="27">
        <v>0</v>
      </c>
      <c r="AD465" s="36">
        <v>0</v>
      </c>
      <c r="AE465" s="26">
        <v>0</v>
      </c>
      <c r="AF465" s="26">
        <v>0</v>
      </c>
      <c r="AG465" s="27">
        <v>0</v>
      </c>
      <c r="AH465" s="36">
        <v>0</v>
      </c>
      <c r="AI465" s="26">
        <v>0</v>
      </c>
      <c r="AJ465" s="26">
        <v>0</v>
      </c>
      <c r="AK465" s="27">
        <v>0</v>
      </c>
      <c r="AL465" s="36">
        <v>0</v>
      </c>
      <c r="AM465" s="26">
        <v>0</v>
      </c>
      <c r="AN465" s="26">
        <v>0</v>
      </c>
      <c r="AO465" s="27">
        <v>0</v>
      </c>
      <c r="AP465" s="36">
        <v>0</v>
      </c>
      <c r="AQ465" s="26">
        <v>0</v>
      </c>
      <c r="AR465" s="26">
        <v>0</v>
      </c>
      <c r="AS465" s="27">
        <v>0</v>
      </c>
      <c r="AT465" s="36">
        <v>0</v>
      </c>
      <c r="AU465" s="26">
        <v>0</v>
      </c>
      <c r="AV465" s="26">
        <v>0</v>
      </c>
      <c r="AW465" s="27">
        <v>0</v>
      </c>
      <c r="AX465" s="36">
        <v>0</v>
      </c>
      <c r="AY465" s="26">
        <v>0</v>
      </c>
      <c r="AZ465" s="26">
        <v>0</v>
      </c>
      <c r="BA465" s="27">
        <v>0</v>
      </c>
      <c r="BB465" s="36">
        <v>0</v>
      </c>
      <c r="BC465" s="26">
        <v>0</v>
      </c>
      <c r="BD465" s="26">
        <v>0</v>
      </c>
      <c r="BE465" s="27">
        <v>0</v>
      </c>
      <c r="BF465" s="36">
        <v>0</v>
      </c>
      <c r="BG465" s="26">
        <v>0</v>
      </c>
      <c r="BH465" s="26">
        <v>0</v>
      </c>
      <c r="BI465" s="27">
        <v>0</v>
      </c>
      <c r="BJ465" s="36">
        <v>0</v>
      </c>
      <c r="BK465" s="26">
        <v>0</v>
      </c>
      <c r="BL465" s="26">
        <v>0</v>
      </c>
      <c r="BM465" s="27">
        <v>0</v>
      </c>
      <c r="BN465" s="36">
        <v>0</v>
      </c>
      <c r="BO465" s="26">
        <v>0</v>
      </c>
      <c r="BP465" s="26">
        <v>0</v>
      </c>
      <c r="BQ465" s="27">
        <v>0</v>
      </c>
      <c r="BR465" s="36">
        <v>0</v>
      </c>
      <c r="BS465" s="26">
        <v>0</v>
      </c>
      <c r="BT465" s="26">
        <v>0</v>
      </c>
      <c r="BU465" s="27">
        <v>0</v>
      </c>
      <c r="BV465" s="36">
        <v>0</v>
      </c>
      <c r="BW465" s="26">
        <v>0</v>
      </c>
      <c r="BX465" s="26">
        <v>0</v>
      </c>
      <c r="BY465" s="27">
        <v>0</v>
      </c>
      <c r="BZ465" s="36">
        <v>0</v>
      </c>
      <c r="CA465" s="26">
        <v>0</v>
      </c>
      <c r="CB465" s="26">
        <v>0</v>
      </c>
      <c r="CC465" s="27">
        <v>0</v>
      </c>
      <c r="CD465" s="36">
        <v>0</v>
      </c>
      <c r="CE465" s="26">
        <v>0</v>
      </c>
      <c r="CF465" s="26">
        <v>0</v>
      </c>
      <c r="CG465" s="27">
        <v>0</v>
      </c>
      <c r="CH465" s="36">
        <v>0</v>
      </c>
      <c r="CI465" s="26">
        <v>0</v>
      </c>
      <c r="CJ465" s="26">
        <v>0</v>
      </c>
      <c r="CK465" s="27">
        <v>0</v>
      </c>
      <c r="CL465" s="36">
        <v>0</v>
      </c>
      <c r="CM465" s="26">
        <v>0</v>
      </c>
      <c r="CN465" s="26">
        <v>0</v>
      </c>
      <c r="CO465" s="27">
        <v>0</v>
      </c>
      <c r="CP465" s="36">
        <v>0</v>
      </c>
      <c r="CQ465" s="26">
        <v>0</v>
      </c>
      <c r="CR465" s="26">
        <v>0</v>
      </c>
      <c r="CS465" s="27">
        <v>0</v>
      </c>
      <c r="CT465" s="36">
        <v>0</v>
      </c>
      <c r="CU465" s="26">
        <v>0</v>
      </c>
      <c r="CV465" s="26">
        <v>0</v>
      </c>
      <c r="CW465" s="27">
        <v>0</v>
      </c>
      <c r="CX465" s="36">
        <v>0</v>
      </c>
      <c r="CY465" s="26">
        <v>0</v>
      </c>
      <c r="CZ465" s="26">
        <v>0</v>
      </c>
      <c r="DA465" s="27">
        <v>0</v>
      </c>
      <c r="DB465" s="36">
        <v>0</v>
      </c>
      <c r="DC465" s="26">
        <v>0</v>
      </c>
      <c r="DD465" s="26">
        <v>0</v>
      </c>
      <c r="DE465" s="27">
        <v>0</v>
      </c>
      <c r="DF465" s="36">
        <v>0</v>
      </c>
      <c r="DG465" s="26">
        <v>0</v>
      </c>
      <c r="DH465" s="26">
        <v>0</v>
      </c>
      <c r="DI465" s="27">
        <v>0</v>
      </c>
      <c r="DJ465" s="36">
        <v>0</v>
      </c>
      <c r="DK465" s="26">
        <v>0</v>
      </c>
      <c r="DL465" s="26">
        <v>0</v>
      </c>
      <c r="DM465" s="27">
        <v>0</v>
      </c>
      <c r="DN465" s="36">
        <v>0</v>
      </c>
      <c r="DO465" s="26">
        <v>0</v>
      </c>
      <c r="DP465" s="26">
        <v>0</v>
      </c>
      <c r="DQ465" s="27">
        <v>0</v>
      </c>
      <c r="DR465" s="36">
        <v>0</v>
      </c>
      <c r="DS465" s="26">
        <v>0</v>
      </c>
      <c r="DT465" s="26">
        <v>0</v>
      </c>
      <c r="DU465" s="27">
        <v>0</v>
      </c>
      <c r="DV465" s="36">
        <v>0</v>
      </c>
      <c r="DW465" s="26">
        <v>0</v>
      </c>
      <c r="DX465" s="26">
        <v>0</v>
      </c>
      <c r="DY465" s="27">
        <v>0</v>
      </c>
      <c r="DZ465" s="36">
        <v>0</v>
      </c>
      <c r="EA465" s="26">
        <v>0</v>
      </c>
      <c r="EB465" s="26">
        <v>0</v>
      </c>
      <c r="EC465" s="27">
        <v>0</v>
      </c>
      <c r="ED465" s="36">
        <v>7</v>
      </c>
      <c r="EE465" s="26">
        <v>2641.6483333333335</v>
      </c>
      <c r="EF465" s="26">
        <v>2641.6483333333335</v>
      </c>
      <c r="EG465" s="27">
        <v>20001.051666666699</v>
      </c>
      <c r="EH465" s="36">
        <v>12</v>
      </c>
      <c r="EI465" s="26">
        <v>4528.54</v>
      </c>
      <c r="EJ465" s="26">
        <v>7170.1883333333335</v>
      </c>
      <c r="EK465" s="27">
        <v>15472.51</v>
      </c>
      <c r="EL465" s="36" cm="1">
        <f t="array" ref="EL465">+_xlfn.IFS(YEAR($A465)&gt;YEAR(EL$6),0,YEAR(EL$6)=YEAR($A465),13-MONTH($A465),AND(EK465&lt;$L465,YEAR(EL$6)=YEAR($B465)),IF(MONTH($B465)&lt;EK465/$M465,MONTH($B465),EK465/$M465),EK465&lt;$L465,EK465/$M465,YEAR(EL$6)=YEAR($B465),MONTH($B465),AND(YEAR(EL$6)&gt;YEAR($B465),NOT(ISBLANK($B465))),0,YEAR(EL$6)&gt;YEAR($A465),12,EL$6&lt;$A465,0,YEAR(EH$6)=YEAR($B465),0)</f>
        <v>12</v>
      </c>
      <c r="EM465" s="26">
        <f t="shared" si="58"/>
        <v>4528.54</v>
      </c>
      <c r="EN465" s="26">
        <f t="shared" si="59"/>
        <v>11698.728333333333</v>
      </c>
      <c r="EO465" s="27">
        <f t="shared" si="60"/>
        <v>10943.97</v>
      </c>
      <c r="EP465" s="28">
        <f t="shared" si="61"/>
        <v>28.999995583565564</v>
      </c>
      <c r="EQ465" s="34">
        <f t="shared" si="62"/>
        <v>1132.135</v>
      </c>
      <c r="ES465" s="21">
        <f>IFERROR(IF(VLOOKUP(D465,'DIV CHANGE'!A:D,3,FALSE)="", E465, VLOOKUP(D465,'DIV CHANGE'!A:D,3,FALSE)), E465)</f>
        <v>2</v>
      </c>
      <c r="ET465" s="21" t="str">
        <f t="shared" si="63"/>
        <v>SAME</v>
      </c>
      <c r="EU465" s="29">
        <v>45078</v>
      </c>
    </row>
    <row r="466" spans="1:151" ht="12.75">
      <c r="A466" s="29">
        <v>45078</v>
      </c>
      <c r="B466" s="24"/>
      <c r="C466" s="35">
        <v>823</v>
      </c>
      <c r="D466" s="21" t="s">
        <v>922</v>
      </c>
      <c r="E466" s="21">
        <v>2</v>
      </c>
      <c r="F466" s="21" t="s">
        <v>100</v>
      </c>
      <c r="G466" s="21" t="s">
        <v>907</v>
      </c>
      <c r="H466" s="55">
        <v>22642.7</v>
      </c>
      <c r="I466" s="22">
        <v>5</v>
      </c>
      <c r="J466" s="25">
        <v>0</v>
      </c>
      <c r="K466" s="25">
        <v>0</v>
      </c>
      <c r="L466" s="25">
        <f t="shared" si="56"/>
        <v>4528.54</v>
      </c>
      <c r="M466" s="37">
        <f t="shared" si="57"/>
        <v>377.37833333333333</v>
      </c>
      <c r="N466" s="36">
        <v>0</v>
      </c>
      <c r="O466" s="26">
        <v>0</v>
      </c>
      <c r="P466" s="26">
        <v>0</v>
      </c>
      <c r="Q466" s="27">
        <v>0</v>
      </c>
      <c r="R466" s="36">
        <v>0</v>
      </c>
      <c r="S466" s="26">
        <v>0</v>
      </c>
      <c r="T466" s="26">
        <v>0</v>
      </c>
      <c r="U466" s="27">
        <v>0</v>
      </c>
      <c r="V466" s="36">
        <v>0</v>
      </c>
      <c r="W466" s="26">
        <v>0</v>
      </c>
      <c r="X466" s="26">
        <v>0</v>
      </c>
      <c r="Y466" s="27">
        <v>0</v>
      </c>
      <c r="Z466" s="36">
        <v>0</v>
      </c>
      <c r="AA466" s="26">
        <v>0</v>
      </c>
      <c r="AB466" s="26">
        <v>0</v>
      </c>
      <c r="AC466" s="27">
        <v>0</v>
      </c>
      <c r="AD466" s="36">
        <v>0</v>
      </c>
      <c r="AE466" s="26">
        <v>0</v>
      </c>
      <c r="AF466" s="26">
        <v>0</v>
      </c>
      <c r="AG466" s="27">
        <v>0</v>
      </c>
      <c r="AH466" s="36">
        <v>0</v>
      </c>
      <c r="AI466" s="26">
        <v>0</v>
      </c>
      <c r="AJ466" s="26">
        <v>0</v>
      </c>
      <c r="AK466" s="27">
        <v>0</v>
      </c>
      <c r="AL466" s="36">
        <v>0</v>
      </c>
      <c r="AM466" s="26">
        <v>0</v>
      </c>
      <c r="AN466" s="26">
        <v>0</v>
      </c>
      <c r="AO466" s="27">
        <v>0</v>
      </c>
      <c r="AP466" s="36">
        <v>0</v>
      </c>
      <c r="AQ466" s="26">
        <v>0</v>
      </c>
      <c r="AR466" s="26">
        <v>0</v>
      </c>
      <c r="AS466" s="27">
        <v>0</v>
      </c>
      <c r="AT466" s="36">
        <v>0</v>
      </c>
      <c r="AU466" s="26">
        <v>0</v>
      </c>
      <c r="AV466" s="26">
        <v>0</v>
      </c>
      <c r="AW466" s="27">
        <v>0</v>
      </c>
      <c r="AX466" s="36">
        <v>0</v>
      </c>
      <c r="AY466" s="26">
        <v>0</v>
      </c>
      <c r="AZ466" s="26">
        <v>0</v>
      </c>
      <c r="BA466" s="27">
        <v>0</v>
      </c>
      <c r="BB466" s="36">
        <v>0</v>
      </c>
      <c r="BC466" s="26">
        <v>0</v>
      </c>
      <c r="BD466" s="26">
        <v>0</v>
      </c>
      <c r="BE466" s="27">
        <v>0</v>
      </c>
      <c r="BF466" s="36">
        <v>0</v>
      </c>
      <c r="BG466" s="26">
        <v>0</v>
      </c>
      <c r="BH466" s="26">
        <v>0</v>
      </c>
      <c r="BI466" s="27">
        <v>0</v>
      </c>
      <c r="BJ466" s="36">
        <v>0</v>
      </c>
      <c r="BK466" s="26">
        <v>0</v>
      </c>
      <c r="BL466" s="26">
        <v>0</v>
      </c>
      <c r="BM466" s="27">
        <v>0</v>
      </c>
      <c r="BN466" s="36">
        <v>0</v>
      </c>
      <c r="BO466" s="26">
        <v>0</v>
      </c>
      <c r="BP466" s="26">
        <v>0</v>
      </c>
      <c r="BQ466" s="27">
        <v>0</v>
      </c>
      <c r="BR466" s="36">
        <v>0</v>
      </c>
      <c r="BS466" s="26">
        <v>0</v>
      </c>
      <c r="BT466" s="26">
        <v>0</v>
      </c>
      <c r="BU466" s="27">
        <v>0</v>
      </c>
      <c r="BV466" s="36">
        <v>0</v>
      </c>
      <c r="BW466" s="26">
        <v>0</v>
      </c>
      <c r="BX466" s="26">
        <v>0</v>
      </c>
      <c r="BY466" s="27">
        <v>0</v>
      </c>
      <c r="BZ466" s="36">
        <v>0</v>
      </c>
      <c r="CA466" s="26">
        <v>0</v>
      </c>
      <c r="CB466" s="26">
        <v>0</v>
      </c>
      <c r="CC466" s="27">
        <v>0</v>
      </c>
      <c r="CD466" s="36">
        <v>0</v>
      </c>
      <c r="CE466" s="26">
        <v>0</v>
      </c>
      <c r="CF466" s="26">
        <v>0</v>
      </c>
      <c r="CG466" s="27">
        <v>0</v>
      </c>
      <c r="CH466" s="36">
        <v>0</v>
      </c>
      <c r="CI466" s="26">
        <v>0</v>
      </c>
      <c r="CJ466" s="26">
        <v>0</v>
      </c>
      <c r="CK466" s="27">
        <v>0</v>
      </c>
      <c r="CL466" s="36">
        <v>0</v>
      </c>
      <c r="CM466" s="26">
        <v>0</v>
      </c>
      <c r="CN466" s="26">
        <v>0</v>
      </c>
      <c r="CO466" s="27">
        <v>0</v>
      </c>
      <c r="CP466" s="36">
        <v>0</v>
      </c>
      <c r="CQ466" s="26">
        <v>0</v>
      </c>
      <c r="CR466" s="26">
        <v>0</v>
      </c>
      <c r="CS466" s="27">
        <v>0</v>
      </c>
      <c r="CT466" s="36">
        <v>0</v>
      </c>
      <c r="CU466" s="26">
        <v>0</v>
      </c>
      <c r="CV466" s="26">
        <v>0</v>
      </c>
      <c r="CW466" s="27">
        <v>0</v>
      </c>
      <c r="CX466" s="36">
        <v>0</v>
      </c>
      <c r="CY466" s="26">
        <v>0</v>
      </c>
      <c r="CZ466" s="26">
        <v>0</v>
      </c>
      <c r="DA466" s="27">
        <v>0</v>
      </c>
      <c r="DB466" s="36">
        <v>0</v>
      </c>
      <c r="DC466" s="26">
        <v>0</v>
      </c>
      <c r="DD466" s="26">
        <v>0</v>
      </c>
      <c r="DE466" s="27">
        <v>0</v>
      </c>
      <c r="DF466" s="36">
        <v>0</v>
      </c>
      <c r="DG466" s="26">
        <v>0</v>
      </c>
      <c r="DH466" s="26">
        <v>0</v>
      </c>
      <c r="DI466" s="27">
        <v>0</v>
      </c>
      <c r="DJ466" s="36">
        <v>0</v>
      </c>
      <c r="DK466" s="26">
        <v>0</v>
      </c>
      <c r="DL466" s="26">
        <v>0</v>
      </c>
      <c r="DM466" s="27">
        <v>0</v>
      </c>
      <c r="DN466" s="36">
        <v>0</v>
      </c>
      <c r="DO466" s="26">
        <v>0</v>
      </c>
      <c r="DP466" s="26">
        <v>0</v>
      </c>
      <c r="DQ466" s="27">
        <v>0</v>
      </c>
      <c r="DR466" s="36">
        <v>0</v>
      </c>
      <c r="DS466" s="26">
        <v>0</v>
      </c>
      <c r="DT466" s="26">
        <v>0</v>
      </c>
      <c r="DU466" s="27">
        <v>0</v>
      </c>
      <c r="DV466" s="36">
        <v>0</v>
      </c>
      <c r="DW466" s="26">
        <v>0</v>
      </c>
      <c r="DX466" s="26">
        <v>0</v>
      </c>
      <c r="DY466" s="27">
        <v>0</v>
      </c>
      <c r="DZ466" s="36">
        <v>0</v>
      </c>
      <c r="EA466" s="26">
        <v>0</v>
      </c>
      <c r="EB466" s="26">
        <v>0</v>
      </c>
      <c r="EC466" s="27">
        <v>0</v>
      </c>
      <c r="ED466" s="36">
        <v>7</v>
      </c>
      <c r="EE466" s="26">
        <v>2641.6483333333335</v>
      </c>
      <c r="EF466" s="26">
        <v>2641.6483333333335</v>
      </c>
      <c r="EG466" s="27">
        <v>20001.051666666699</v>
      </c>
      <c r="EH466" s="36">
        <v>12</v>
      </c>
      <c r="EI466" s="26">
        <v>4528.54</v>
      </c>
      <c r="EJ466" s="26">
        <v>7170.1883333333335</v>
      </c>
      <c r="EK466" s="27">
        <v>15472.51</v>
      </c>
      <c r="EL466" s="36" cm="1">
        <f t="array" ref="EL466">+_xlfn.IFS(YEAR($A466)&gt;YEAR(EL$6),0,YEAR(EL$6)=YEAR($A466),13-MONTH($A466),AND(EK466&lt;$L466,YEAR(EL$6)=YEAR($B466)),IF(MONTH($B466)&lt;EK466/$M466,MONTH($B466),EK466/$M466),EK466&lt;$L466,EK466/$M466,YEAR(EL$6)=YEAR($B466),MONTH($B466),AND(YEAR(EL$6)&gt;YEAR($B466),NOT(ISBLANK($B466))),0,YEAR(EL$6)&gt;YEAR($A466),12,EL$6&lt;$A466,0,YEAR(EH$6)=YEAR($B466),0)</f>
        <v>12</v>
      </c>
      <c r="EM466" s="26">
        <f t="shared" si="58"/>
        <v>4528.54</v>
      </c>
      <c r="EN466" s="26">
        <f t="shared" si="59"/>
        <v>11698.728333333333</v>
      </c>
      <c r="EO466" s="27">
        <f t="shared" si="60"/>
        <v>10943.97</v>
      </c>
      <c r="EP466" s="28">
        <f t="shared" si="61"/>
        <v>28.999995583565564</v>
      </c>
      <c r="EQ466" s="34">
        <f t="shared" si="62"/>
        <v>1132.135</v>
      </c>
      <c r="ES466" s="21">
        <f>IFERROR(IF(VLOOKUP(D466,'DIV CHANGE'!A:D,3,FALSE)="", E466, VLOOKUP(D466,'DIV CHANGE'!A:D,3,FALSE)), E466)</f>
        <v>2</v>
      </c>
      <c r="ET466" s="21" t="str">
        <f t="shared" si="63"/>
        <v>SAME</v>
      </c>
      <c r="EU466" s="29">
        <v>45078</v>
      </c>
    </row>
    <row r="467" spans="1:151" ht="12.75">
      <c r="A467" s="29">
        <v>45078</v>
      </c>
      <c r="B467" s="24"/>
      <c r="C467" s="35">
        <v>824</v>
      </c>
      <c r="D467" s="21" t="s">
        <v>923</v>
      </c>
      <c r="E467" s="21">
        <v>2</v>
      </c>
      <c r="F467" s="21" t="s">
        <v>100</v>
      </c>
      <c r="G467" s="21" t="s">
        <v>924</v>
      </c>
      <c r="H467" s="55">
        <v>4384.13</v>
      </c>
      <c r="I467" s="22">
        <v>5</v>
      </c>
      <c r="J467" s="25">
        <v>0</v>
      </c>
      <c r="K467" s="25">
        <v>0</v>
      </c>
      <c r="L467" s="25">
        <f t="shared" si="56"/>
        <v>876.82600000000002</v>
      </c>
      <c r="M467" s="37">
        <f t="shared" si="57"/>
        <v>73.06883333333333</v>
      </c>
      <c r="N467" s="36">
        <v>0</v>
      </c>
      <c r="O467" s="26">
        <v>0</v>
      </c>
      <c r="P467" s="26">
        <v>0</v>
      </c>
      <c r="Q467" s="27">
        <v>0</v>
      </c>
      <c r="R467" s="36">
        <v>0</v>
      </c>
      <c r="S467" s="26">
        <v>0</v>
      </c>
      <c r="T467" s="26">
        <v>0</v>
      </c>
      <c r="U467" s="27">
        <v>0</v>
      </c>
      <c r="V467" s="36">
        <v>0</v>
      </c>
      <c r="W467" s="26">
        <v>0</v>
      </c>
      <c r="X467" s="26">
        <v>0</v>
      </c>
      <c r="Y467" s="27">
        <v>0</v>
      </c>
      <c r="Z467" s="36">
        <v>0</v>
      </c>
      <c r="AA467" s="26">
        <v>0</v>
      </c>
      <c r="AB467" s="26">
        <v>0</v>
      </c>
      <c r="AC467" s="27">
        <v>0</v>
      </c>
      <c r="AD467" s="36">
        <v>0</v>
      </c>
      <c r="AE467" s="26">
        <v>0</v>
      </c>
      <c r="AF467" s="26">
        <v>0</v>
      </c>
      <c r="AG467" s="27">
        <v>0</v>
      </c>
      <c r="AH467" s="36">
        <v>0</v>
      </c>
      <c r="AI467" s="26">
        <v>0</v>
      </c>
      <c r="AJ467" s="26">
        <v>0</v>
      </c>
      <c r="AK467" s="27">
        <v>0</v>
      </c>
      <c r="AL467" s="36">
        <v>0</v>
      </c>
      <c r="AM467" s="26">
        <v>0</v>
      </c>
      <c r="AN467" s="26">
        <v>0</v>
      </c>
      <c r="AO467" s="27">
        <v>0</v>
      </c>
      <c r="AP467" s="36">
        <v>0</v>
      </c>
      <c r="AQ467" s="26">
        <v>0</v>
      </c>
      <c r="AR467" s="26">
        <v>0</v>
      </c>
      <c r="AS467" s="27">
        <v>0</v>
      </c>
      <c r="AT467" s="36">
        <v>0</v>
      </c>
      <c r="AU467" s="26">
        <v>0</v>
      </c>
      <c r="AV467" s="26">
        <v>0</v>
      </c>
      <c r="AW467" s="27">
        <v>0</v>
      </c>
      <c r="AX467" s="36">
        <v>0</v>
      </c>
      <c r="AY467" s="26">
        <v>0</v>
      </c>
      <c r="AZ467" s="26">
        <v>0</v>
      </c>
      <c r="BA467" s="27">
        <v>0</v>
      </c>
      <c r="BB467" s="36">
        <v>0</v>
      </c>
      <c r="BC467" s="26">
        <v>0</v>
      </c>
      <c r="BD467" s="26">
        <v>0</v>
      </c>
      <c r="BE467" s="27">
        <v>0</v>
      </c>
      <c r="BF467" s="36">
        <v>0</v>
      </c>
      <c r="BG467" s="26">
        <v>0</v>
      </c>
      <c r="BH467" s="26">
        <v>0</v>
      </c>
      <c r="BI467" s="27">
        <v>0</v>
      </c>
      <c r="BJ467" s="36">
        <v>0</v>
      </c>
      <c r="BK467" s="26">
        <v>0</v>
      </c>
      <c r="BL467" s="26">
        <v>0</v>
      </c>
      <c r="BM467" s="27">
        <v>0</v>
      </c>
      <c r="BN467" s="36">
        <v>0</v>
      </c>
      <c r="BO467" s="26">
        <v>0</v>
      </c>
      <c r="BP467" s="26">
        <v>0</v>
      </c>
      <c r="BQ467" s="27">
        <v>0</v>
      </c>
      <c r="BR467" s="36">
        <v>0</v>
      </c>
      <c r="BS467" s="26">
        <v>0</v>
      </c>
      <c r="BT467" s="26">
        <v>0</v>
      </c>
      <c r="BU467" s="27">
        <v>0</v>
      </c>
      <c r="BV467" s="36">
        <v>0</v>
      </c>
      <c r="BW467" s="26">
        <v>0</v>
      </c>
      <c r="BX467" s="26">
        <v>0</v>
      </c>
      <c r="BY467" s="27">
        <v>0</v>
      </c>
      <c r="BZ467" s="36">
        <v>0</v>
      </c>
      <c r="CA467" s="26">
        <v>0</v>
      </c>
      <c r="CB467" s="26">
        <v>0</v>
      </c>
      <c r="CC467" s="27">
        <v>0</v>
      </c>
      <c r="CD467" s="36">
        <v>0</v>
      </c>
      <c r="CE467" s="26">
        <v>0</v>
      </c>
      <c r="CF467" s="26">
        <v>0</v>
      </c>
      <c r="CG467" s="27">
        <v>0</v>
      </c>
      <c r="CH467" s="36">
        <v>0</v>
      </c>
      <c r="CI467" s="26">
        <v>0</v>
      </c>
      <c r="CJ467" s="26">
        <v>0</v>
      </c>
      <c r="CK467" s="27">
        <v>0</v>
      </c>
      <c r="CL467" s="36">
        <v>0</v>
      </c>
      <c r="CM467" s="26">
        <v>0</v>
      </c>
      <c r="CN467" s="26">
        <v>0</v>
      </c>
      <c r="CO467" s="27">
        <v>0</v>
      </c>
      <c r="CP467" s="36">
        <v>0</v>
      </c>
      <c r="CQ467" s="26">
        <v>0</v>
      </c>
      <c r="CR467" s="26">
        <v>0</v>
      </c>
      <c r="CS467" s="27">
        <v>0</v>
      </c>
      <c r="CT467" s="36">
        <v>0</v>
      </c>
      <c r="CU467" s="26">
        <v>0</v>
      </c>
      <c r="CV467" s="26">
        <v>0</v>
      </c>
      <c r="CW467" s="27">
        <v>0</v>
      </c>
      <c r="CX467" s="36">
        <v>0</v>
      </c>
      <c r="CY467" s="26">
        <v>0</v>
      </c>
      <c r="CZ467" s="26">
        <v>0</v>
      </c>
      <c r="DA467" s="27">
        <v>0</v>
      </c>
      <c r="DB467" s="36">
        <v>0</v>
      </c>
      <c r="DC467" s="26">
        <v>0</v>
      </c>
      <c r="DD467" s="26">
        <v>0</v>
      </c>
      <c r="DE467" s="27">
        <v>0</v>
      </c>
      <c r="DF467" s="36">
        <v>0</v>
      </c>
      <c r="DG467" s="26">
        <v>0</v>
      </c>
      <c r="DH467" s="26">
        <v>0</v>
      </c>
      <c r="DI467" s="27">
        <v>0</v>
      </c>
      <c r="DJ467" s="36">
        <v>0</v>
      </c>
      <c r="DK467" s="26">
        <v>0</v>
      </c>
      <c r="DL467" s="26">
        <v>0</v>
      </c>
      <c r="DM467" s="27">
        <v>0</v>
      </c>
      <c r="DN467" s="36">
        <v>0</v>
      </c>
      <c r="DO467" s="26">
        <v>0</v>
      </c>
      <c r="DP467" s="26">
        <v>0</v>
      </c>
      <c r="DQ467" s="27">
        <v>0</v>
      </c>
      <c r="DR467" s="36">
        <v>0</v>
      </c>
      <c r="DS467" s="26">
        <v>0</v>
      </c>
      <c r="DT467" s="26">
        <v>0</v>
      </c>
      <c r="DU467" s="27">
        <v>0</v>
      </c>
      <c r="DV467" s="36">
        <v>0</v>
      </c>
      <c r="DW467" s="26">
        <v>0</v>
      </c>
      <c r="DX467" s="26">
        <v>0</v>
      </c>
      <c r="DY467" s="27">
        <v>0</v>
      </c>
      <c r="DZ467" s="36">
        <v>0</v>
      </c>
      <c r="EA467" s="26">
        <v>0</v>
      </c>
      <c r="EB467" s="26">
        <v>0</v>
      </c>
      <c r="EC467" s="27">
        <v>0</v>
      </c>
      <c r="ED467" s="36">
        <v>7</v>
      </c>
      <c r="EE467" s="26">
        <v>511.48183333333333</v>
      </c>
      <c r="EF467" s="26">
        <v>511.48183333333333</v>
      </c>
      <c r="EG467" s="27">
        <v>3872.6481666666668</v>
      </c>
      <c r="EH467" s="36">
        <v>12</v>
      </c>
      <c r="EI467" s="26">
        <v>876.82600000000002</v>
      </c>
      <c r="EJ467" s="26">
        <v>1388.3078333333333</v>
      </c>
      <c r="EK467" s="27">
        <v>2995.82</v>
      </c>
      <c r="EL467" s="36" cm="1">
        <f t="array" ref="EL467">+_xlfn.IFS(YEAR($A467)&gt;YEAR(EL$6),0,YEAR(EL$6)=YEAR($A467),13-MONTH($A467),AND(EK467&lt;$L467,YEAR(EL$6)=YEAR($B467)),IF(MONTH($B467)&lt;EK467/$M467,MONTH($B467),EK467/$M467),EK467&lt;$L467,EK467/$M467,YEAR(EL$6)=YEAR($B467),MONTH($B467),AND(YEAR(EL$6)&gt;YEAR($B467),NOT(ISBLANK($B467))),0,YEAR(EL$6)&gt;YEAR($A467),12,EL$6&lt;$A467,0,YEAR(EH$6)=YEAR($B467),0)</f>
        <v>12</v>
      </c>
      <c r="EM467" s="26">
        <f t="shared" si="58"/>
        <v>876.82600000000002</v>
      </c>
      <c r="EN467" s="26">
        <f t="shared" si="59"/>
        <v>2265.1338333333333</v>
      </c>
      <c r="EO467" s="27">
        <f t="shared" si="60"/>
        <v>2119</v>
      </c>
      <c r="EP467" s="28">
        <f t="shared" si="61"/>
        <v>29.00005246194798</v>
      </c>
      <c r="EQ467" s="34">
        <f t="shared" si="62"/>
        <v>219.20650000000001</v>
      </c>
      <c r="ES467" s="21">
        <f>IFERROR(IF(VLOOKUP(D467,'DIV CHANGE'!A:D,3,FALSE)="", E467, VLOOKUP(D467,'DIV CHANGE'!A:D,3,FALSE)), E467)</f>
        <v>2</v>
      </c>
      <c r="ET467" s="21" t="str">
        <f t="shared" si="63"/>
        <v>SAME</v>
      </c>
      <c r="EU467" s="29">
        <v>45078</v>
      </c>
    </row>
    <row r="468" spans="1:151" ht="12.75">
      <c r="A468" s="29">
        <v>45078</v>
      </c>
      <c r="B468" s="24"/>
      <c r="C468" s="35">
        <v>825</v>
      </c>
      <c r="D468" s="21" t="s">
        <v>925</v>
      </c>
      <c r="E468" s="21">
        <v>2</v>
      </c>
      <c r="F468" s="21" t="s">
        <v>100</v>
      </c>
      <c r="G468" s="21" t="s">
        <v>924</v>
      </c>
      <c r="H468" s="55">
        <v>4384.13</v>
      </c>
      <c r="I468" s="22">
        <v>5</v>
      </c>
      <c r="J468" s="25">
        <v>0</v>
      </c>
      <c r="K468" s="25">
        <v>0</v>
      </c>
      <c r="L468" s="25">
        <f t="shared" si="56"/>
        <v>876.82600000000002</v>
      </c>
      <c r="M468" s="37">
        <f t="shared" si="57"/>
        <v>73.06883333333333</v>
      </c>
      <c r="N468" s="36">
        <v>0</v>
      </c>
      <c r="O468" s="26">
        <v>0</v>
      </c>
      <c r="P468" s="26">
        <v>0</v>
      </c>
      <c r="Q468" s="27">
        <v>0</v>
      </c>
      <c r="R468" s="36">
        <v>0</v>
      </c>
      <c r="S468" s="26">
        <v>0</v>
      </c>
      <c r="T468" s="26">
        <v>0</v>
      </c>
      <c r="U468" s="27">
        <v>0</v>
      </c>
      <c r="V468" s="36">
        <v>0</v>
      </c>
      <c r="W468" s="26">
        <v>0</v>
      </c>
      <c r="X468" s="26">
        <v>0</v>
      </c>
      <c r="Y468" s="27">
        <v>0</v>
      </c>
      <c r="Z468" s="36">
        <v>0</v>
      </c>
      <c r="AA468" s="26">
        <v>0</v>
      </c>
      <c r="AB468" s="26">
        <v>0</v>
      </c>
      <c r="AC468" s="27">
        <v>0</v>
      </c>
      <c r="AD468" s="36">
        <v>0</v>
      </c>
      <c r="AE468" s="26">
        <v>0</v>
      </c>
      <c r="AF468" s="26">
        <v>0</v>
      </c>
      <c r="AG468" s="27">
        <v>0</v>
      </c>
      <c r="AH468" s="36">
        <v>0</v>
      </c>
      <c r="AI468" s="26">
        <v>0</v>
      </c>
      <c r="AJ468" s="26">
        <v>0</v>
      </c>
      <c r="AK468" s="27">
        <v>0</v>
      </c>
      <c r="AL468" s="36">
        <v>0</v>
      </c>
      <c r="AM468" s="26">
        <v>0</v>
      </c>
      <c r="AN468" s="26">
        <v>0</v>
      </c>
      <c r="AO468" s="27">
        <v>0</v>
      </c>
      <c r="AP468" s="36">
        <v>0</v>
      </c>
      <c r="AQ468" s="26">
        <v>0</v>
      </c>
      <c r="AR468" s="26">
        <v>0</v>
      </c>
      <c r="AS468" s="27">
        <v>0</v>
      </c>
      <c r="AT468" s="36">
        <v>0</v>
      </c>
      <c r="AU468" s="26">
        <v>0</v>
      </c>
      <c r="AV468" s="26">
        <v>0</v>
      </c>
      <c r="AW468" s="27">
        <v>0</v>
      </c>
      <c r="AX468" s="36">
        <v>0</v>
      </c>
      <c r="AY468" s="26">
        <v>0</v>
      </c>
      <c r="AZ468" s="26">
        <v>0</v>
      </c>
      <c r="BA468" s="27">
        <v>0</v>
      </c>
      <c r="BB468" s="36">
        <v>0</v>
      </c>
      <c r="BC468" s="26">
        <v>0</v>
      </c>
      <c r="BD468" s="26">
        <v>0</v>
      </c>
      <c r="BE468" s="27">
        <v>0</v>
      </c>
      <c r="BF468" s="36">
        <v>0</v>
      </c>
      <c r="BG468" s="26">
        <v>0</v>
      </c>
      <c r="BH468" s="26">
        <v>0</v>
      </c>
      <c r="BI468" s="27">
        <v>0</v>
      </c>
      <c r="BJ468" s="36">
        <v>0</v>
      </c>
      <c r="BK468" s="26">
        <v>0</v>
      </c>
      <c r="BL468" s="26">
        <v>0</v>
      </c>
      <c r="BM468" s="27">
        <v>0</v>
      </c>
      <c r="BN468" s="36">
        <v>0</v>
      </c>
      <c r="BO468" s="26">
        <v>0</v>
      </c>
      <c r="BP468" s="26">
        <v>0</v>
      </c>
      <c r="BQ468" s="27">
        <v>0</v>
      </c>
      <c r="BR468" s="36">
        <v>0</v>
      </c>
      <c r="BS468" s="26">
        <v>0</v>
      </c>
      <c r="BT468" s="26">
        <v>0</v>
      </c>
      <c r="BU468" s="27">
        <v>0</v>
      </c>
      <c r="BV468" s="36">
        <v>0</v>
      </c>
      <c r="BW468" s="26">
        <v>0</v>
      </c>
      <c r="BX468" s="26">
        <v>0</v>
      </c>
      <c r="BY468" s="27">
        <v>0</v>
      </c>
      <c r="BZ468" s="36">
        <v>0</v>
      </c>
      <c r="CA468" s="26">
        <v>0</v>
      </c>
      <c r="CB468" s="26">
        <v>0</v>
      </c>
      <c r="CC468" s="27">
        <v>0</v>
      </c>
      <c r="CD468" s="36">
        <v>0</v>
      </c>
      <c r="CE468" s="26">
        <v>0</v>
      </c>
      <c r="CF468" s="26">
        <v>0</v>
      </c>
      <c r="CG468" s="27">
        <v>0</v>
      </c>
      <c r="CH468" s="36">
        <v>0</v>
      </c>
      <c r="CI468" s="26">
        <v>0</v>
      </c>
      <c r="CJ468" s="26">
        <v>0</v>
      </c>
      <c r="CK468" s="27">
        <v>0</v>
      </c>
      <c r="CL468" s="36">
        <v>0</v>
      </c>
      <c r="CM468" s="26">
        <v>0</v>
      </c>
      <c r="CN468" s="26">
        <v>0</v>
      </c>
      <c r="CO468" s="27">
        <v>0</v>
      </c>
      <c r="CP468" s="36">
        <v>0</v>
      </c>
      <c r="CQ468" s="26">
        <v>0</v>
      </c>
      <c r="CR468" s="26">
        <v>0</v>
      </c>
      <c r="CS468" s="27">
        <v>0</v>
      </c>
      <c r="CT468" s="36">
        <v>0</v>
      </c>
      <c r="CU468" s="26">
        <v>0</v>
      </c>
      <c r="CV468" s="26">
        <v>0</v>
      </c>
      <c r="CW468" s="27">
        <v>0</v>
      </c>
      <c r="CX468" s="36">
        <v>0</v>
      </c>
      <c r="CY468" s="26">
        <v>0</v>
      </c>
      <c r="CZ468" s="26">
        <v>0</v>
      </c>
      <c r="DA468" s="27">
        <v>0</v>
      </c>
      <c r="DB468" s="36">
        <v>0</v>
      </c>
      <c r="DC468" s="26">
        <v>0</v>
      </c>
      <c r="DD468" s="26">
        <v>0</v>
      </c>
      <c r="DE468" s="27">
        <v>0</v>
      </c>
      <c r="DF468" s="36">
        <v>0</v>
      </c>
      <c r="DG468" s="26">
        <v>0</v>
      </c>
      <c r="DH468" s="26">
        <v>0</v>
      </c>
      <c r="DI468" s="27">
        <v>0</v>
      </c>
      <c r="DJ468" s="36">
        <v>0</v>
      </c>
      <c r="DK468" s="26">
        <v>0</v>
      </c>
      <c r="DL468" s="26">
        <v>0</v>
      </c>
      <c r="DM468" s="27">
        <v>0</v>
      </c>
      <c r="DN468" s="36">
        <v>0</v>
      </c>
      <c r="DO468" s="26">
        <v>0</v>
      </c>
      <c r="DP468" s="26">
        <v>0</v>
      </c>
      <c r="DQ468" s="27">
        <v>0</v>
      </c>
      <c r="DR468" s="36">
        <v>0</v>
      </c>
      <c r="DS468" s="26">
        <v>0</v>
      </c>
      <c r="DT468" s="26">
        <v>0</v>
      </c>
      <c r="DU468" s="27">
        <v>0</v>
      </c>
      <c r="DV468" s="36">
        <v>0</v>
      </c>
      <c r="DW468" s="26">
        <v>0</v>
      </c>
      <c r="DX468" s="26">
        <v>0</v>
      </c>
      <c r="DY468" s="27">
        <v>0</v>
      </c>
      <c r="DZ468" s="36">
        <v>0</v>
      </c>
      <c r="EA468" s="26">
        <v>0</v>
      </c>
      <c r="EB468" s="26">
        <v>0</v>
      </c>
      <c r="EC468" s="27">
        <v>0</v>
      </c>
      <c r="ED468" s="36">
        <v>7</v>
      </c>
      <c r="EE468" s="26">
        <v>511.48183333333333</v>
      </c>
      <c r="EF468" s="26">
        <v>511.48183333333333</v>
      </c>
      <c r="EG468" s="27">
        <v>3872.6481666666668</v>
      </c>
      <c r="EH468" s="36">
        <v>12</v>
      </c>
      <c r="EI468" s="26">
        <v>876.82600000000002</v>
      </c>
      <c r="EJ468" s="26">
        <v>1388.3078333333333</v>
      </c>
      <c r="EK468" s="27">
        <v>2995.82</v>
      </c>
      <c r="EL468" s="36" cm="1">
        <f t="array" ref="EL468">+_xlfn.IFS(YEAR($A468)&gt;YEAR(EL$6),0,YEAR(EL$6)=YEAR($A468),13-MONTH($A468),AND(EK468&lt;$L468,YEAR(EL$6)=YEAR($B468)),IF(MONTH($B468)&lt;EK468/$M468,MONTH($B468),EK468/$M468),EK468&lt;$L468,EK468/$M468,YEAR(EL$6)=YEAR($B468),MONTH($B468),AND(YEAR(EL$6)&gt;YEAR($B468),NOT(ISBLANK($B468))),0,YEAR(EL$6)&gt;YEAR($A468),12,EL$6&lt;$A468,0,YEAR(EH$6)=YEAR($B468),0)</f>
        <v>12</v>
      </c>
      <c r="EM468" s="26">
        <f t="shared" si="58"/>
        <v>876.82600000000002</v>
      </c>
      <c r="EN468" s="26">
        <f t="shared" si="59"/>
        <v>2265.1338333333333</v>
      </c>
      <c r="EO468" s="27">
        <f t="shared" si="60"/>
        <v>2119</v>
      </c>
      <c r="EP468" s="28">
        <f t="shared" si="61"/>
        <v>29.00005246194798</v>
      </c>
      <c r="EQ468" s="34">
        <f t="shared" si="62"/>
        <v>219.20650000000001</v>
      </c>
      <c r="ES468" s="21">
        <f>IFERROR(IF(VLOOKUP(D468,'DIV CHANGE'!A:D,3,FALSE)="", E468, VLOOKUP(D468,'DIV CHANGE'!A:D,3,FALSE)), E468)</f>
        <v>2</v>
      </c>
      <c r="ET468" s="21" t="str">
        <f t="shared" si="63"/>
        <v>SAME</v>
      </c>
      <c r="EU468" s="29">
        <v>45078</v>
      </c>
    </row>
    <row r="469" spans="1:151" ht="12.75">
      <c r="A469" s="29">
        <v>45078</v>
      </c>
      <c r="B469" s="24"/>
      <c r="C469" s="35">
        <v>826</v>
      </c>
      <c r="D469" s="21" t="s">
        <v>926</v>
      </c>
      <c r="E469" s="21">
        <v>2</v>
      </c>
      <c r="F469" s="21" t="s">
        <v>100</v>
      </c>
      <c r="G469" s="21" t="s">
        <v>924</v>
      </c>
      <c r="H469" s="55">
        <v>4384.13</v>
      </c>
      <c r="I469" s="22">
        <v>5</v>
      </c>
      <c r="J469" s="25">
        <v>0</v>
      </c>
      <c r="K469" s="25">
        <v>0</v>
      </c>
      <c r="L469" s="25">
        <f t="shared" si="56"/>
        <v>876.82600000000002</v>
      </c>
      <c r="M469" s="37">
        <f t="shared" si="57"/>
        <v>73.06883333333333</v>
      </c>
      <c r="N469" s="36">
        <v>0</v>
      </c>
      <c r="O469" s="26">
        <v>0</v>
      </c>
      <c r="P469" s="26">
        <v>0</v>
      </c>
      <c r="Q469" s="27">
        <v>0</v>
      </c>
      <c r="R469" s="36">
        <v>0</v>
      </c>
      <c r="S469" s="26">
        <v>0</v>
      </c>
      <c r="T469" s="26">
        <v>0</v>
      </c>
      <c r="U469" s="27">
        <v>0</v>
      </c>
      <c r="V469" s="36">
        <v>0</v>
      </c>
      <c r="W469" s="26">
        <v>0</v>
      </c>
      <c r="X469" s="26">
        <v>0</v>
      </c>
      <c r="Y469" s="27">
        <v>0</v>
      </c>
      <c r="Z469" s="36">
        <v>0</v>
      </c>
      <c r="AA469" s="26">
        <v>0</v>
      </c>
      <c r="AB469" s="26">
        <v>0</v>
      </c>
      <c r="AC469" s="27">
        <v>0</v>
      </c>
      <c r="AD469" s="36">
        <v>0</v>
      </c>
      <c r="AE469" s="26">
        <v>0</v>
      </c>
      <c r="AF469" s="26">
        <v>0</v>
      </c>
      <c r="AG469" s="27">
        <v>0</v>
      </c>
      <c r="AH469" s="36">
        <v>0</v>
      </c>
      <c r="AI469" s="26">
        <v>0</v>
      </c>
      <c r="AJ469" s="26">
        <v>0</v>
      </c>
      <c r="AK469" s="27">
        <v>0</v>
      </c>
      <c r="AL469" s="36">
        <v>0</v>
      </c>
      <c r="AM469" s="26">
        <v>0</v>
      </c>
      <c r="AN469" s="26">
        <v>0</v>
      </c>
      <c r="AO469" s="27">
        <v>0</v>
      </c>
      <c r="AP469" s="36">
        <v>0</v>
      </c>
      <c r="AQ469" s="26">
        <v>0</v>
      </c>
      <c r="AR469" s="26">
        <v>0</v>
      </c>
      <c r="AS469" s="27">
        <v>0</v>
      </c>
      <c r="AT469" s="36">
        <v>0</v>
      </c>
      <c r="AU469" s="26">
        <v>0</v>
      </c>
      <c r="AV469" s="26">
        <v>0</v>
      </c>
      <c r="AW469" s="27">
        <v>0</v>
      </c>
      <c r="AX469" s="36">
        <v>0</v>
      </c>
      <c r="AY469" s="26">
        <v>0</v>
      </c>
      <c r="AZ469" s="26">
        <v>0</v>
      </c>
      <c r="BA469" s="27">
        <v>0</v>
      </c>
      <c r="BB469" s="36">
        <v>0</v>
      </c>
      <c r="BC469" s="26">
        <v>0</v>
      </c>
      <c r="BD469" s="26">
        <v>0</v>
      </c>
      <c r="BE469" s="27">
        <v>0</v>
      </c>
      <c r="BF469" s="36">
        <v>0</v>
      </c>
      <c r="BG469" s="26">
        <v>0</v>
      </c>
      <c r="BH469" s="26">
        <v>0</v>
      </c>
      <c r="BI469" s="27">
        <v>0</v>
      </c>
      <c r="BJ469" s="36">
        <v>0</v>
      </c>
      <c r="BK469" s="26">
        <v>0</v>
      </c>
      <c r="BL469" s="26">
        <v>0</v>
      </c>
      <c r="BM469" s="27">
        <v>0</v>
      </c>
      <c r="BN469" s="36">
        <v>0</v>
      </c>
      <c r="BO469" s="26">
        <v>0</v>
      </c>
      <c r="BP469" s="26">
        <v>0</v>
      </c>
      <c r="BQ469" s="27">
        <v>0</v>
      </c>
      <c r="BR469" s="36">
        <v>0</v>
      </c>
      <c r="BS469" s="26">
        <v>0</v>
      </c>
      <c r="BT469" s="26">
        <v>0</v>
      </c>
      <c r="BU469" s="27">
        <v>0</v>
      </c>
      <c r="BV469" s="36">
        <v>0</v>
      </c>
      <c r="BW469" s="26">
        <v>0</v>
      </c>
      <c r="BX469" s="26">
        <v>0</v>
      </c>
      <c r="BY469" s="27">
        <v>0</v>
      </c>
      <c r="BZ469" s="36">
        <v>0</v>
      </c>
      <c r="CA469" s="26">
        <v>0</v>
      </c>
      <c r="CB469" s="26">
        <v>0</v>
      </c>
      <c r="CC469" s="27">
        <v>0</v>
      </c>
      <c r="CD469" s="36">
        <v>0</v>
      </c>
      <c r="CE469" s="26">
        <v>0</v>
      </c>
      <c r="CF469" s="26">
        <v>0</v>
      </c>
      <c r="CG469" s="27">
        <v>0</v>
      </c>
      <c r="CH469" s="36">
        <v>0</v>
      </c>
      <c r="CI469" s="26">
        <v>0</v>
      </c>
      <c r="CJ469" s="26">
        <v>0</v>
      </c>
      <c r="CK469" s="27">
        <v>0</v>
      </c>
      <c r="CL469" s="36">
        <v>0</v>
      </c>
      <c r="CM469" s="26">
        <v>0</v>
      </c>
      <c r="CN469" s="26">
        <v>0</v>
      </c>
      <c r="CO469" s="27">
        <v>0</v>
      </c>
      <c r="CP469" s="36">
        <v>0</v>
      </c>
      <c r="CQ469" s="26">
        <v>0</v>
      </c>
      <c r="CR469" s="26">
        <v>0</v>
      </c>
      <c r="CS469" s="27">
        <v>0</v>
      </c>
      <c r="CT469" s="36">
        <v>0</v>
      </c>
      <c r="CU469" s="26">
        <v>0</v>
      </c>
      <c r="CV469" s="26">
        <v>0</v>
      </c>
      <c r="CW469" s="27">
        <v>0</v>
      </c>
      <c r="CX469" s="36">
        <v>0</v>
      </c>
      <c r="CY469" s="26">
        <v>0</v>
      </c>
      <c r="CZ469" s="26">
        <v>0</v>
      </c>
      <c r="DA469" s="27">
        <v>0</v>
      </c>
      <c r="DB469" s="36">
        <v>0</v>
      </c>
      <c r="DC469" s="26">
        <v>0</v>
      </c>
      <c r="DD469" s="26">
        <v>0</v>
      </c>
      <c r="DE469" s="27">
        <v>0</v>
      </c>
      <c r="DF469" s="36">
        <v>0</v>
      </c>
      <c r="DG469" s="26">
        <v>0</v>
      </c>
      <c r="DH469" s="26">
        <v>0</v>
      </c>
      <c r="DI469" s="27">
        <v>0</v>
      </c>
      <c r="DJ469" s="36">
        <v>0</v>
      </c>
      <c r="DK469" s="26">
        <v>0</v>
      </c>
      <c r="DL469" s="26">
        <v>0</v>
      </c>
      <c r="DM469" s="27">
        <v>0</v>
      </c>
      <c r="DN469" s="36">
        <v>0</v>
      </c>
      <c r="DO469" s="26">
        <v>0</v>
      </c>
      <c r="DP469" s="26">
        <v>0</v>
      </c>
      <c r="DQ469" s="27">
        <v>0</v>
      </c>
      <c r="DR469" s="36">
        <v>0</v>
      </c>
      <c r="DS469" s="26">
        <v>0</v>
      </c>
      <c r="DT469" s="26">
        <v>0</v>
      </c>
      <c r="DU469" s="27">
        <v>0</v>
      </c>
      <c r="DV469" s="36">
        <v>0</v>
      </c>
      <c r="DW469" s="26">
        <v>0</v>
      </c>
      <c r="DX469" s="26">
        <v>0</v>
      </c>
      <c r="DY469" s="27">
        <v>0</v>
      </c>
      <c r="DZ469" s="36">
        <v>0</v>
      </c>
      <c r="EA469" s="26">
        <v>0</v>
      </c>
      <c r="EB469" s="26">
        <v>0</v>
      </c>
      <c r="EC469" s="27">
        <v>0</v>
      </c>
      <c r="ED469" s="36">
        <v>7</v>
      </c>
      <c r="EE469" s="26">
        <v>511.48183333333333</v>
      </c>
      <c r="EF469" s="26">
        <v>511.48183333333333</v>
      </c>
      <c r="EG469" s="27">
        <v>3872.6481666666668</v>
      </c>
      <c r="EH469" s="36">
        <v>12</v>
      </c>
      <c r="EI469" s="26">
        <v>876.82600000000002</v>
      </c>
      <c r="EJ469" s="26">
        <v>1388.3078333333333</v>
      </c>
      <c r="EK469" s="27">
        <v>2995.82</v>
      </c>
      <c r="EL469" s="36" cm="1">
        <f t="array" ref="EL469">+_xlfn.IFS(YEAR($A469)&gt;YEAR(EL$6),0,YEAR(EL$6)=YEAR($A469),13-MONTH($A469),AND(EK469&lt;$L469,YEAR(EL$6)=YEAR($B469)),IF(MONTH($B469)&lt;EK469/$M469,MONTH($B469),EK469/$M469),EK469&lt;$L469,EK469/$M469,YEAR(EL$6)=YEAR($B469),MONTH($B469),AND(YEAR(EL$6)&gt;YEAR($B469),NOT(ISBLANK($B469))),0,YEAR(EL$6)&gt;YEAR($A469),12,EL$6&lt;$A469,0,YEAR(EH$6)=YEAR($B469),0)</f>
        <v>12</v>
      </c>
      <c r="EM469" s="26">
        <f t="shared" si="58"/>
        <v>876.82600000000002</v>
      </c>
      <c r="EN469" s="26">
        <f t="shared" si="59"/>
        <v>2265.1338333333333</v>
      </c>
      <c r="EO469" s="27">
        <f t="shared" si="60"/>
        <v>2119</v>
      </c>
      <c r="EP469" s="28">
        <f t="shared" si="61"/>
        <v>29.00005246194798</v>
      </c>
      <c r="EQ469" s="34">
        <f t="shared" si="62"/>
        <v>219.20650000000001</v>
      </c>
      <c r="ES469" s="21">
        <f>IFERROR(IF(VLOOKUP(D469,'DIV CHANGE'!A:D,3,FALSE)="", E469, VLOOKUP(D469,'DIV CHANGE'!A:D,3,FALSE)), E469)</f>
        <v>2</v>
      </c>
      <c r="ET469" s="21" t="str">
        <f t="shared" si="63"/>
        <v>SAME</v>
      </c>
      <c r="EU469" s="29">
        <v>45078</v>
      </c>
    </row>
    <row r="470" spans="1:151" ht="12.75">
      <c r="A470" s="29">
        <v>45078</v>
      </c>
      <c r="B470" s="24"/>
      <c r="C470" s="35">
        <v>827</v>
      </c>
      <c r="D470" s="21" t="s">
        <v>927</v>
      </c>
      <c r="E470" s="21">
        <v>2</v>
      </c>
      <c r="F470" s="21" t="s">
        <v>100</v>
      </c>
      <c r="G470" s="21" t="s">
        <v>924</v>
      </c>
      <c r="H470" s="55">
        <v>4384.13</v>
      </c>
      <c r="I470" s="22">
        <v>5</v>
      </c>
      <c r="J470" s="25">
        <v>0</v>
      </c>
      <c r="K470" s="25">
        <v>0</v>
      </c>
      <c r="L470" s="25">
        <f t="shared" si="56"/>
        <v>876.82600000000002</v>
      </c>
      <c r="M470" s="37">
        <f t="shared" si="57"/>
        <v>73.06883333333333</v>
      </c>
      <c r="N470" s="36">
        <v>0</v>
      </c>
      <c r="O470" s="26">
        <v>0</v>
      </c>
      <c r="P470" s="26">
        <v>0</v>
      </c>
      <c r="Q470" s="27">
        <v>0</v>
      </c>
      <c r="R470" s="36">
        <v>0</v>
      </c>
      <c r="S470" s="26">
        <v>0</v>
      </c>
      <c r="T470" s="26">
        <v>0</v>
      </c>
      <c r="U470" s="27">
        <v>0</v>
      </c>
      <c r="V470" s="36">
        <v>0</v>
      </c>
      <c r="W470" s="26">
        <v>0</v>
      </c>
      <c r="X470" s="26">
        <v>0</v>
      </c>
      <c r="Y470" s="27">
        <v>0</v>
      </c>
      <c r="Z470" s="36">
        <v>0</v>
      </c>
      <c r="AA470" s="26">
        <v>0</v>
      </c>
      <c r="AB470" s="26">
        <v>0</v>
      </c>
      <c r="AC470" s="27">
        <v>0</v>
      </c>
      <c r="AD470" s="36">
        <v>0</v>
      </c>
      <c r="AE470" s="26">
        <v>0</v>
      </c>
      <c r="AF470" s="26">
        <v>0</v>
      </c>
      <c r="AG470" s="27">
        <v>0</v>
      </c>
      <c r="AH470" s="36">
        <v>0</v>
      </c>
      <c r="AI470" s="26">
        <v>0</v>
      </c>
      <c r="AJ470" s="26">
        <v>0</v>
      </c>
      <c r="AK470" s="27">
        <v>0</v>
      </c>
      <c r="AL470" s="36">
        <v>0</v>
      </c>
      <c r="AM470" s="26">
        <v>0</v>
      </c>
      <c r="AN470" s="26">
        <v>0</v>
      </c>
      <c r="AO470" s="27">
        <v>0</v>
      </c>
      <c r="AP470" s="36">
        <v>0</v>
      </c>
      <c r="AQ470" s="26">
        <v>0</v>
      </c>
      <c r="AR470" s="26">
        <v>0</v>
      </c>
      <c r="AS470" s="27">
        <v>0</v>
      </c>
      <c r="AT470" s="36">
        <v>0</v>
      </c>
      <c r="AU470" s="26">
        <v>0</v>
      </c>
      <c r="AV470" s="26">
        <v>0</v>
      </c>
      <c r="AW470" s="27">
        <v>0</v>
      </c>
      <c r="AX470" s="36">
        <v>0</v>
      </c>
      <c r="AY470" s="26">
        <v>0</v>
      </c>
      <c r="AZ470" s="26">
        <v>0</v>
      </c>
      <c r="BA470" s="27">
        <v>0</v>
      </c>
      <c r="BB470" s="36">
        <v>0</v>
      </c>
      <c r="BC470" s="26">
        <v>0</v>
      </c>
      <c r="BD470" s="26">
        <v>0</v>
      </c>
      <c r="BE470" s="27">
        <v>0</v>
      </c>
      <c r="BF470" s="36">
        <v>0</v>
      </c>
      <c r="BG470" s="26">
        <v>0</v>
      </c>
      <c r="BH470" s="26">
        <v>0</v>
      </c>
      <c r="BI470" s="27">
        <v>0</v>
      </c>
      <c r="BJ470" s="36">
        <v>0</v>
      </c>
      <c r="BK470" s="26">
        <v>0</v>
      </c>
      <c r="BL470" s="26">
        <v>0</v>
      </c>
      <c r="BM470" s="27">
        <v>0</v>
      </c>
      <c r="BN470" s="36">
        <v>0</v>
      </c>
      <c r="BO470" s="26">
        <v>0</v>
      </c>
      <c r="BP470" s="26">
        <v>0</v>
      </c>
      <c r="BQ470" s="27">
        <v>0</v>
      </c>
      <c r="BR470" s="36">
        <v>0</v>
      </c>
      <c r="BS470" s="26">
        <v>0</v>
      </c>
      <c r="BT470" s="26">
        <v>0</v>
      </c>
      <c r="BU470" s="27">
        <v>0</v>
      </c>
      <c r="BV470" s="36">
        <v>0</v>
      </c>
      <c r="BW470" s="26">
        <v>0</v>
      </c>
      <c r="BX470" s="26">
        <v>0</v>
      </c>
      <c r="BY470" s="27">
        <v>0</v>
      </c>
      <c r="BZ470" s="36">
        <v>0</v>
      </c>
      <c r="CA470" s="26">
        <v>0</v>
      </c>
      <c r="CB470" s="26">
        <v>0</v>
      </c>
      <c r="CC470" s="27">
        <v>0</v>
      </c>
      <c r="CD470" s="36">
        <v>0</v>
      </c>
      <c r="CE470" s="26">
        <v>0</v>
      </c>
      <c r="CF470" s="26">
        <v>0</v>
      </c>
      <c r="CG470" s="27">
        <v>0</v>
      </c>
      <c r="CH470" s="36">
        <v>0</v>
      </c>
      <c r="CI470" s="26">
        <v>0</v>
      </c>
      <c r="CJ470" s="26">
        <v>0</v>
      </c>
      <c r="CK470" s="27">
        <v>0</v>
      </c>
      <c r="CL470" s="36">
        <v>0</v>
      </c>
      <c r="CM470" s="26">
        <v>0</v>
      </c>
      <c r="CN470" s="26">
        <v>0</v>
      </c>
      <c r="CO470" s="27">
        <v>0</v>
      </c>
      <c r="CP470" s="36">
        <v>0</v>
      </c>
      <c r="CQ470" s="26">
        <v>0</v>
      </c>
      <c r="CR470" s="26">
        <v>0</v>
      </c>
      <c r="CS470" s="27">
        <v>0</v>
      </c>
      <c r="CT470" s="36">
        <v>0</v>
      </c>
      <c r="CU470" s="26">
        <v>0</v>
      </c>
      <c r="CV470" s="26">
        <v>0</v>
      </c>
      <c r="CW470" s="27">
        <v>0</v>
      </c>
      <c r="CX470" s="36">
        <v>0</v>
      </c>
      <c r="CY470" s="26">
        <v>0</v>
      </c>
      <c r="CZ470" s="26">
        <v>0</v>
      </c>
      <c r="DA470" s="27">
        <v>0</v>
      </c>
      <c r="DB470" s="36">
        <v>0</v>
      </c>
      <c r="DC470" s="26">
        <v>0</v>
      </c>
      <c r="DD470" s="26">
        <v>0</v>
      </c>
      <c r="DE470" s="27">
        <v>0</v>
      </c>
      <c r="DF470" s="36">
        <v>0</v>
      </c>
      <c r="DG470" s="26">
        <v>0</v>
      </c>
      <c r="DH470" s="26">
        <v>0</v>
      </c>
      <c r="DI470" s="27">
        <v>0</v>
      </c>
      <c r="DJ470" s="36">
        <v>0</v>
      </c>
      <c r="DK470" s="26">
        <v>0</v>
      </c>
      <c r="DL470" s="26">
        <v>0</v>
      </c>
      <c r="DM470" s="27">
        <v>0</v>
      </c>
      <c r="DN470" s="36">
        <v>0</v>
      </c>
      <c r="DO470" s="26">
        <v>0</v>
      </c>
      <c r="DP470" s="26">
        <v>0</v>
      </c>
      <c r="DQ470" s="27">
        <v>0</v>
      </c>
      <c r="DR470" s="36">
        <v>0</v>
      </c>
      <c r="DS470" s="26">
        <v>0</v>
      </c>
      <c r="DT470" s="26">
        <v>0</v>
      </c>
      <c r="DU470" s="27">
        <v>0</v>
      </c>
      <c r="DV470" s="36">
        <v>0</v>
      </c>
      <c r="DW470" s="26">
        <v>0</v>
      </c>
      <c r="DX470" s="26">
        <v>0</v>
      </c>
      <c r="DY470" s="27">
        <v>0</v>
      </c>
      <c r="DZ470" s="36">
        <v>0</v>
      </c>
      <c r="EA470" s="26">
        <v>0</v>
      </c>
      <c r="EB470" s="26">
        <v>0</v>
      </c>
      <c r="EC470" s="27">
        <v>0</v>
      </c>
      <c r="ED470" s="36">
        <v>7</v>
      </c>
      <c r="EE470" s="26">
        <v>511.48183333333333</v>
      </c>
      <c r="EF470" s="26">
        <v>511.48183333333333</v>
      </c>
      <c r="EG470" s="27">
        <v>3872.6481666666668</v>
      </c>
      <c r="EH470" s="36">
        <v>12</v>
      </c>
      <c r="EI470" s="26">
        <v>876.82600000000002</v>
      </c>
      <c r="EJ470" s="26">
        <v>1388.3078333333333</v>
      </c>
      <c r="EK470" s="27">
        <v>2995.82</v>
      </c>
      <c r="EL470" s="36" cm="1">
        <f t="array" ref="EL470">+_xlfn.IFS(YEAR($A470)&gt;YEAR(EL$6),0,YEAR(EL$6)=YEAR($A470),13-MONTH($A470),AND(EK470&lt;$L470,YEAR(EL$6)=YEAR($B470)),IF(MONTH($B470)&lt;EK470/$M470,MONTH($B470),EK470/$M470),EK470&lt;$L470,EK470/$M470,YEAR(EL$6)=YEAR($B470),MONTH($B470),AND(YEAR(EL$6)&gt;YEAR($B470),NOT(ISBLANK($B470))),0,YEAR(EL$6)&gt;YEAR($A470),12,EL$6&lt;$A470,0,YEAR(EH$6)=YEAR($B470),0)</f>
        <v>12</v>
      </c>
      <c r="EM470" s="26">
        <f t="shared" si="58"/>
        <v>876.82600000000002</v>
      </c>
      <c r="EN470" s="26">
        <f t="shared" si="59"/>
        <v>2265.1338333333333</v>
      </c>
      <c r="EO470" s="27">
        <f t="shared" si="60"/>
        <v>2119</v>
      </c>
      <c r="EP470" s="28">
        <f t="shared" si="61"/>
        <v>29.00005246194798</v>
      </c>
      <c r="EQ470" s="34">
        <f t="shared" si="62"/>
        <v>219.20650000000001</v>
      </c>
      <c r="ES470" s="21">
        <f>IFERROR(IF(VLOOKUP(D470,'DIV CHANGE'!A:D,3,FALSE)="", E470, VLOOKUP(D470,'DIV CHANGE'!A:D,3,FALSE)), E470)</f>
        <v>2</v>
      </c>
      <c r="ET470" s="21" t="str">
        <f t="shared" si="63"/>
        <v>SAME</v>
      </c>
      <c r="EU470" s="29">
        <v>45078</v>
      </c>
    </row>
    <row r="471" spans="1:151" ht="12.75">
      <c r="A471" s="29">
        <v>45212</v>
      </c>
      <c r="C471" s="35">
        <v>887</v>
      </c>
      <c r="D471" s="21" t="s">
        <v>928</v>
      </c>
      <c r="E471" s="21">
        <v>4</v>
      </c>
      <c r="F471" s="21" t="s">
        <v>100</v>
      </c>
      <c r="G471" s="21" t="s">
        <v>907</v>
      </c>
      <c r="H471" s="55">
        <v>38970</v>
      </c>
      <c r="I471" s="22">
        <v>5</v>
      </c>
      <c r="J471" s="25">
        <v>0</v>
      </c>
      <c r="K471" s="25">
        <v>0</v>
      </c>
      <c r="L471" s="25">
        <f t="shared" si="56"/>
        <v>7794</v>
      </c>
      <c r="M471" s="37">
        <f t="shared" si="57"/>
        <v>649.5</v>
      </c>
      <c r="N471" s="36">
        <v>0</v>
      </c>
      <c r="O471" s="26">
        <v>0</v>
      </c>
      <c r="P471" s="26">
        <v>0</v>
      </c>
      <c r="Q471" s="27">
        <v>0</v>
      </c>
      <c r="R471" s="36">
        <v>0</v>
      </c>
      <c r="S471" s="26">
        <v>0</v>
      </c>
      <c r="T471" s="26">
        <v>0</v>
      </c>
      <c r="U471" s="27">
        <v>0</v>
      </c>
      <c r="V471" s="36">
        <v>0</v>
      </c>
      <c r="W471" s="26">
        <v>0</v>
      </c>
      <c r="X471" s="26">
        <v>0</v>
      </c>
      <c r="Y471" s="27">
        <v>0</v>
      </c>
      <c r="Z471" s="36">
        <v>0</v>
      </c>
      <c r="AA471" s="26">
        <v>0</v>
      </c>
      <c r="AB471" s="26">
        <v>0</v>
      </c>
      <c r="AC471" s="27">
        <v>0</v>
      </c>
      <c r="AD471" s="36">
        <v>0</v>
      </c>
      <c r="AE471" s="26">
        <v>0</v>
      </c>
      <c r="AF471" s="26">
        <v>0</v>
      </c>
      <c r="AG471" s="27">
        <v>0</v>
      </c>
      <c r="AH471" s="36">
        <v>0</v>
      </c>
      <c r="AI471" s="26">
        <v>0</v>
      </c>
      <c r="AJ471" s="26">
        <v>0</v>
      </c>
      <c r="AK471" s="27">
        <v>0</v>
      </c>
      <c r="AL471" s="36">
        <v>0</v>
      </c>
      <c r="AM471" s="26">
        <v>0</v>
      </c>
      <c r="AN471" s="26">
        <v>0</v>
      </c>
      <c r="AO471" s="27">
        <v>0</v>
      </c>
      <c r="AP471" s="36">
        <v>0</v>
      </c>
      <c r="AQ471" s="26">
        <v>0</v>
      </c>
      <c r="AR471" s="26">
        <v>0</v>
      </c>
      <c r="AS471" s="27">
        <v>0</v>
      </c>
      <c r="AT471" s="36">
        <v>0</v>
      </c>
      <c r="AU471" s="26">
        <v>0</v>
      </c>
      <c r="AV471" s="26">
        <v>0</v>
      </c>
      <c r="AW471" s="27">
        <v>0</v>
      </c>
      <c r="AX471" s="36">
        <v>0</v>
      </c>
      <c r="AY471" s="26">
        <v>0</v>
      </c>
      <c r="AZ471" s="26">
        <v>0</v>
      </c>
      <c r="BA471" s="27">
        <v>0</v>
      </c>
      <c r="BB471" s="36">
        <v>0</v>
      </c>
      <c r="BC471" s="26">
        <v>0</v>
      </c>
      <c r="BD471" s="26">
        <v>0</v>
      </c>
      <c r="BE471" s="27">
        <v>0</v>
      </c>
      <c r="BF471" s="36">
        <v>0</v>
      </c>
      <c r="BG471" s="26">
        <v>0</v>
      </c>
      <c r="BH471" s="26">
        <v>0</v>
      </c>
      <c r="BI471" s="27">
        <v>0</v>
      </c>
      <c r="BJ471" s="36">
        <v>0</v>
      </c>
      <c r="BK471" s="26">
        <v>0</v>
      </c>
      <c r="BL471" s="26">
        <v>0</v>
      </c>
      <c r="BM471" s="27">
        <v>0</v>
      </c>
      <c r="BN471" s="36">
        <v>0</v>
      </c>
      <c r="BO471" s="26">
        <v>0</v>
      </c>
      <c r="BP471" s="26">
        <v>0</v>
      </c>
      <c r="BQ471" s="27">
        <v>0</v>
      </c>
      <c r="BR471" s="36">
        <v>0</v>
      </c>
      <c r="BS471" s="26">
        <v>0</v>
      </c>
      <c r="BT471" s="26">
        <v>0</v>
      </c>
      <c r="BU471" s="27">
        <v>0</v>
      </c>
      <c r="BV471" s="36">
        <v>0</v>
      </c>
      <c r="BW471" s="26">
        <v>0</v>
      </c>
      <c r="BX471" s="26">
        <v>0</v>
      </c>
      <c r="BY471" s="27">
        <v>0</v>
      </c>
      <c r="BZ471" s="36">
        <v>0</v>
      </c>
      <c r="CA471" s="26">
        <v>0</v>
      </c>
      <c r="CB471" s="26">
        <v>0</v>
      </c>
      <c r="CC471" s="27">
        <v>0</v>
      </c>
      <c r="CD471" s="36">
        <v>0</v>
      </c>
      <c r="CE471" s="26">
        <v>0</v>
      </c>
      <c r="CF471" s="26">
        <v>0</v>
      </c>
      <c r="CG471" s="27">
        <v>0</v>
      </c>
      <c r="CH471" s="36">
        <v>0</v>
      </c>
      <c r="CI471" s="26">
        <v>0</v>
      </c>
      <c r="CJ471" s="26">
        <v>0</v>
      </c>
      <c r="CK471" s="27">
        <v>0</v>
      </c>
      <c r="CL471" s="36">
        <v>0</v>
      </c>
      <c r="CM471" s="26">
        <v>0</v>
      </c>
      <c r="CN471" s="26">
        <v>0</v>
      </c>
      <c r="CO471" s="27">
        <v>0</v>
      </c>
      <c r="CP471" s="36">
        <v>0</v>
      </c>
      <c r="CQ471" s="26">
        <v>0</v>
      </c>
      <c r="CR471" s="26">
        <v>0</v>
      </c>
      <c r="CS471" s="27">
        <v>0</v>
      </c>
      <c r="CT471" s="36">
        <v>0</v>
      </c>
      <c r="CU471" s="26">
        <v>0</v>
      </c>
      <c r="CV471" s="26">
        <v>0</v>
      </c>
      <c r="CW471" s="27">
        <v>0</v>
      </c>
      <c r="CX471" s="36">
        <v>0</v>
      </c>
      <c r="CY471" s="26">
        <v>0</v>
      </c>
      <c r="CZ471" s="26">
        <v>0</v>
      </c>
      <c r="DA471" s="27">
        <v>0</v>
      </c>
      <c r="DB471" s="36">
        <v>0</v>
      </c>
      <c r="DC471" s="26">
        <v>0</v>
      </c>
      <c r="DD471" s="26">
        <v>0</v>
      </c>
      <c r="DE471" s="27">
        <v>0</v>
      </c>
      <c r="DF471" s="36">
        <v>0</v>
      </c>
      <c r="DG471" s="26">
        <v>0</v>
      </c>
      <c r="DH471" s="26">
        <v>0</v>
      </c>
      <c r="DI471" s="27">
        <v>0</v>
      </c>
      <c r="DJ471" s="36">
        <v>0</v>
      </c>
      <c r="DK471" s="26">
        <v>0</v>
      </c>
      <c r="DL471" s="26">
        <v>0</v>
      </c>
      <c r="DM471" s="27">
        <v>0</v>
      </c>
      <c r="DN471" s="36">
        <v>0</v>
      </c>
      <c r="DO471" s="26">
        <v>0</v>
      </c>
      <c r="DP471" s="26">
        <v>0</v>
      </c>
      <c r="DQ471" s="27">
        <v>0</v>
      </c>
      <c r="DR471" s="36">
        <v>0</v>
      </c>
      <c r="DS471" s="26">
        <v>0</v>
      </c>
      <c r="DT471" s="26">
        <v>0</v>
      </c>
      <c r="DU471" s="27">
        <v>0</v>
      </c>
      <c r="DV471" s="36">
        <v>0</v>
      </c>
      <c r="DW471" s="26">
        <v>0</v>
      </c>
      <c r="DX471" s="26">
        <v>0</v>
      </c>
      <c r="DY471" s="27">
        <v>0</v>
      </c>
      <c r="DZ471" s="36">
        <v>0</v>
      </c>
      <c r="EA471" s="26">
        <v>0</v>
      </c>
      <c r="EB471" s="26">
        <v>0</v>
      </c>
      <c r="EC471" s="27">
        <v>0</v>
      </c>
      <c r="ED471" s="36">
        <v>3</v>
      </c>
      <c r="EE471" s="26">
        <v>1948.5</v>
      </c>
      <c r="EF471" s="26">
        <v>1948.5</v>
      </c>
      <c r="EG471" s="27">
        <v>37021.5</v>
      </c>
      <c r="EH471" s="36">
        <v>12</v>
      </c>
      <c r="EI471" s="26">
        <v>7794</v>
      </c>
      <c r="EJ471" s="26">
        <v>9742.5</v>
      </c>
      <c r="EK471" s="27">
        <v>29227.5</v>
      </c>
      <c r="EL471" s="36" cm="1">
        <f t="array" ref="EL471">+_xlfn.IFS(YEAR($A471)&gt;YEAR(EL$6),0,YEAR(EL$6)=YEAR($A471),13-MONTH($A471),AND(EK471&lt;$L471,YEAR(EL$6)=YEAR($B471)),IF(MONTH($B471)&lt;EK471/$M471,MONTH($B471),EK471/$M471),EK471&lt;$L471,EK471/$M471,YEAR(EL$6)=YEAR($B471),MONTH($B471),AND(YEAR(EL$6)&gt;YEAR($B471),NOT(ISBLANK($B471))),0,YEAR(EL$6)&gt;YEAR($A471),12,EL$6&lt;$A471,0,YEAR(EH$6)=YEAR($B471),0)</f>
        <v>12</v>
      </c>
      <c r="EM471" s="26">
        <f t="shared" si="58"/>
        <v>7794</v>
      </c>
      <c r="EN471" s="26">
        <f t="shared" si="59"/>
        <v>17536.5</v>
      </c>
      <c r="EO471" s="27">
        <f t="shared" si="60"/>
        <v>21433.5</v>
      </c>
      <c r="EP471" s="28">
        <f t="shared" si="61"/>
        <v>33</v>
      </c>
      <c r="EQ471" s="34">
        <f t="shared" si="62"/>
        <v>1948.5</v>
      </c>
      <c r="ES471" s="21">
        <f>IFERROR(IF(VLOOKUP(D471,'DIV CHANGE'!A:D,3,FALSE)="", E471, VLOOKUP(D471,'DIV CHANGE'!A:D,3,FALSE)), E471)</f>
        <v>4</v>
      </c>
      <c r="ET471" s="21" t="str">
        <f t="shared" si="63"/>
        <v>SAME</v>
      </c>
      <c r="EU471" s="29">
        <v>45212</v>
      </c>
    </row>
    <row r="472" spans="1:151" ht="12.75">
      <c r="A472" s="29">
        <v>45212</v>
      </c>
      <c r="C472" s="35">
        <v>888</v>
      </c>
      <c r="D472" s="21" t="s">
        <v>929</v>
      </c>
      <c r="E472" s="21">
        <v>2</v>
      </c>
      <c r="F472" s="21" t="s">
        <v>100</v>
      </c>
      <c r="G472" s="21" t="s">
        <v>907</v>
      </c>
      <c r="H472" s="55">
        <v>38970</v>
      </c>
      <c r="I472" s="22">
        <v>5</v>
      </c>
      <c r="J472" s="25">
        <v>0</v>
      </c>
      <c r="K472" s="25">
        <v>0</v>
      </c>
      <c r="L472" s="25">
        <f t="shared" si="56"/>
        <v>7794</v>
      </c>
      <c r="M472" s="37">
        <f t="shared" si="57"/>
        <v>649.5</v>
      </c>
      <c r="N472" s="36">
        <v>0</v>
      </c>
      <c r="O472" s="26">
        <v>0</v>
      </c>
      <c r="P472" s="26">
        <v>0</v>
      </c>
      <c r="Q472" s="27">
        <v>0</v>
      </c>
      <c r="R472" s="36">
        <v>0</v>
      </c>
      <c r="S472" s="26">
        <v>0</v>
      </c>
      <c r="T472" s="26">
        <v>0</v>
      </c>
      <c r="U472" s="27">
        <v>0</v>
      </c>
      <c r="V472" s="36">
        <v>0</v>
      </c>
      <c r="W472" s="26">
        <v>0</v>
      </c>
      <c r="X472" s="26">
        <v>0</v>
      </c>
      <c r="Y472" s="27">
        <v>0</v>
      </c>
      <c r="Z472" s="36">
        <v>0</v>
      </c>
      <c r="AA472" s="26">
        <v>0</v>
      </c>
      <c r="AB472" s="26">
        <v>0</v>
      </c>
      <c r="AC472" s="27">
        <v>0</v>
      </c>
      <c r="AD472" s="36">
        <v>0</v>
      </c>
      <c r="AE472" s="26">
        <v>0</v>
      </c>
      <c r="AF472" s="26">
        <v>0</v>
      </c>
      <c r="AG472" s="27">
        <v>0</v>
      </c>
      <c r="AH472" s="36">
        <v>0</v>
      </c>
      <c r="AI472" s="26">
        <v>0</v>
      </c>
      <c r="AJ472" s="26">
        <v>0</v>
      </c>
      <c r="AK472" s="27">
        <v>0</v>
      </c>
      <c r="AL472" s="36">
        <v>0</v>
      </c>
      <c r="AM472" s="26">
        <v>0</v>
      </c>
      <c r="AN472" s="26">
        <v>0</v>
      </c>
      <c r="AO472" s="27">
        <v>0</v>
      </c>
      <c r="AP472" s="36">
        <v>0</v>
      </c>
      <c r="AQ472" s="26">
        <v>0</v>
      </c>
      <c r="AR472" s="26">
        <v>0</v>
      </c>
      <c r="AS472" s="27">
        <v>0</v>
      </c>
      <c r="AT472" s="36">
        <v>0</v>
      </c>
      <c r="AU472" s="26">
        <v>0</v>
      </c>
      <c r="AV472" s="26">
        <v>0</v>
      </c>
      <c r="AW472" s="27">
        <v>0</v>
      </c>
      <c r="AX472" s="36">
        <v>0</v>
      </c>
      <c r="AY472" s="26">
        <v>0</v>
      </c>
      <c r="AZ472" s="26">
        <v>0</v>
      </c>
      <c r="BA472" s="27">
        <v>0</v>
      </c>
      <c r="BB472" s="36">
        <v>0</v>
      </c>
      <c r="BC472" s="26">
        <v>0</v>
      </c>
      <c r="BD472" s="26">
        <v>0</v>
      </c>
      <c r="BE472" s="27">
        <v>0</v>
      </c>
      <c r="BF472" s="36">
        <v>0</v>
      </c>
      <c r="BG472" s="26">
        <v>0</v>
      </c>
      <c r="BH472" s="26">
        <v>0</v>
      </c>
      <c r="BI472" s="27">
        <v>0</v>
      </c>
      <c r="BJ472" s="36">
        <v>0</v>
      </c>
      <c r="BK472" s="26">
        <v>0</v>
      </c>
      <c r="BL472" s="26">
        <v>0</v>
      </c>
      <c r="BM472" s="27">
        <v>0</v>
      </c>
      <c r="BN472" s="36">
        <v>0</v>
      </c>
      <c r="BO472" s="26">
        <v>0</v>
      </c>
      <c r="BP472" s="26">
        <v>0</v>
      </c>
      <c r="BQ472" s="27">
        <v>0</v>
      </c>
      <c r="BR472" s="36">
        <v>0</v>
      </c>
      <c r="BS472" s="26">
        <v>0</v>
      </c>
      <c r="BT472" s="26">
        <v>0</v>
      </c>
      <c r="BU472" s="27">
        <v>0</v>
      </c>
      <c r="BV472" s="36">
        <v>0</v>
      </c>
      <c r="BW472" s="26">
        <v>0</v>
      </c>
      <c r="BX472" s="26">
        <v>0</v>
      </c>
      <c r="BY472" s="27">
        <v>0</v>
      </c>
      <c r="BZ472" s="36">
        <v>0</v>
      </c>
      <c r="CA472" s="26">
        <v>0</v>
      </c>
      <c r="CB472" s="26">
        <v>0</v>
      </c>
      <c r="CC472" s="27">
        <v>0</v>
      </c>
      <c r="CD472" s="36">
        <v>0</v>
      </c>
      <c r="CE472" s="26">
        <v>0</v>
      </c>
      <c r="CF472" s="26">
        <v>0</v>
      </c>
      <c r="CG472" s="27">
        <v>0</v>
      </c>
      <c r="CH472" s="36">
        <v>0</v>
      </c>
      <c r="CI472" s="26">
        <v>0</v>
      </c>
      <c r="CJ472" s="26">
        <v>0</v>
      </c>
      <c r="CK472" s="27">
        <v>0</v>
      </c>
      <c r="CL472" s="36">
        <v>0</v>
      </c>
      <c r="CM472" s="26">
        <v>0</v>
      </c>
      <c r="CN472" s="26">
        <v>0</v>
      </c>
      <c r="CO472" s="27">
        <v>0</v>
      </c>
      <c r="CP472" s="36">
        <v>0</v>
      </c>
      <c r="CQ472" s="26">
        <v>0</v>
      </c>
      <c r="CR472" s="26">
        <v>0</v>
      </c>
      <c r="CS472" s="27">
        <v>0</v>
      </c>
      <c r="CT472" s="36">
        <v>0</v>
      </c>
      <c r="CU472" s="26">
        <v>0</v>
      </c>
      <c r="CV472" s="26">
        <v>0</v>
      </c>
      <c r="CW472" s="27">
        <v>0</v>
      </c>
      <c r="CX472" s="36">
        <v>0</v>
      </c>
      <c r="CY472" s="26">
        <v>0</v>
      </c>
      <c r="CZ472" s="26">
        <v>0</v>
      </c>
      <c r="DA472" s="27">
        <v>0</v>
      </c>
      <c r="DB472" s="36">
        <v>0</v>
      </c>
      <c r="DC472" s="26">
        <v>0</v>
      </c>
      <c r="DD472" s="26">
        <v>0</v>
      </c>
      <c r="DE472" s="27">
        <v>0</v>
      </c>
      <c r="DF472" s="36">
        <v>0</v>
      </c>
      <c r="DG472" s="26">
        <v>0</v>
      </c>
      <c r="DH472" s="26">
        <v>0</v>
      </c>
      <c r="DI472" s="27">
        <v>0</v>
      </c>
      <c r="DJ472" s="36">
        <v>0</v>
      </c>
      <c r="DK472" s="26">
        <v>0</v>
      </c>
      <c r="DL472" s="26">
        <v>0</v>
      </c>
      <c r="DM472" s="27">
        <v>0</v>
      </c>
      <c r="DN472" s="36">
        <v>0</v>
      </c>
      <c r="DO472" s="26">
        <v>0</v>
      </c>
      <c r="DP472" s="26">
        <v>0</v>
      </c>
      <c r="DQ472" s="27">
        <v>0</v>
      </c>
      <c r="DR472" s="36">
        <v>0</v>
      </c>
      <c r="DS472" s="26">
        <v>0</v>
      </c>
      <c r="DT472" s="26">
        <v>0</v>
      </c>
      <c r="DU472" s="27">
        <v>0</v>
      </c>
      <c r="DV472" s="36">
        <v>0</v>
      </c>
      <c r="DW472" s="26">
        <v>0</v>
      </c>
      <c r="DX472" s="26">
        <v>0</v>
      </c>
      <c r="DY472" s="27">
        <v>0</v>
      </c>
      <c r="DZ472" s="36">
        <v>0</v>
      </c>
      <c r="EA472" s="26">
        <v>0</v>
      </c>
      <c r="EB472" s="26">
        <v>0</v>
      </c>
      <c r="EC472" s="27">
        <v>0</v>
      </c>
      <c r="ED472" s="36">
        <v>3</v>
      </c>
      <c r="EE472" s="26">
        <v>1948.5</v>
      </c>
      <c r="EF472" s="26">
        <v>1948.5</v>
      </c>
      <c r="EG472" s="27">
        <v>37021.5</v>
      </c>
      <c r="EH472" s="36">
        <v>12</v>
      </c>
      <c r="EI472" s="26">
        <v>7794</v>
      </c>
      <c r="EJ472" s="26">
        <v>9742.5</v>
      </c>
      <c r="EK472" s="27">
        <v>29227.5</v>
      </c>
      <c r="EL472" s="36" cm="1">
        <f t="array" ref="EL472">+_xlfn.IFS(YEAR($A472)&gt;YEAR(EL$6),0,YEAR(EL$6)=YEAR($A472),13-MONTH($A472),AND(EK472&lt;$L472,YEAR(EL$6)=YEAR($B472)),IF(MONTH($B472)&lt;EK472/$M472,MONTH($B472),EK472/$M472),EK472&lt;$L472,EK472/$M472,YEAR(EL$6)=YEAR($B472),MONTH($B472),AND(YEAR(EL$6)&gt;YEAR($B472),NOT(ISBLANK($B472))),0,YEAR(EL$6)&gt;YEAR($A472),12,EL$6&lt;$A472,0,YEAR(EH$6)=YEAR($B472),0)</f>
        <v>12</v>
      </c>
      <c r="EM472" s="26">
        <f t="shared" si="58"/>
        <v>7794</v>
      </c>
      <c r="EN472" s="26">
        <f t="shared" si="59"/>
        <v>17536.5</v>
      </c>
      <c r="EO472" s="27">
        <f t="shared" si="60"/>
        <v>21433.5</v>
      </c>
      <c r="EP472" s="28">
        <f t="shared" si="61"/>
        <v>33</v>
      </c>
      <c r="EQ472" s="34">
        <f t="shared" si="62"/>
        <v>1948.5</v>
      </c>
      <c r="ES472" s="21">
        <f>IFERROR(IF(VLOOKUP(D472,'DIV CHANGE'!A:D,3,FALSE)="", E472, VLOOKUP(D472,'DIV CHANGE'!A:D,3,FALSE)), E472)</f>
        <v>2</v>
      </c>
      <c r="ET472" s="21" t="str">
        <f t="shared" si="63"/>
        <v>SAME</v>
      </c>
      <c r="EU472" s="29">
        <v>45212</v>
      </c>
    </row>
    <row r="473" spans="1:151" ht="12.75">
      <c r="A473" s="29">
        <v>45212</v>
      </c>
      <c r="C473" s="35">
        <v>889</v>
      </c>
      <c r="D473" s="21" t="s">
        <v>930</v>
      </c>
      <c r="E473" s="21">
        <v>4</v>
      </c>
      <c r="F473" s="21" t="s">
        <v>100</v>
      </c>
      <c r="G473" s="21" t="s">
        <v>907</v>
      </c>
      <c r="H473" s="55">
        <v>38970</v>
      </c>
      <c r="I473" s="22">
        <v>5</v>
      </c>
      <c r="J473" s="25">
        <v>0</v>
      </c>
      <c r="K473" s="25">
        <v>0</v>
      </c>
      <c r="L473" s="25">
        <f t="shared" si="56"/>
        <v>7794</v>
      </c>
      <c r="M473" s="37">
        <f t="shared" si="57"/>
        <v>649.5</v>
      </c>
      <c r="N473" s="36">
        <v>0</v>
      </c>
      <c r="O473" s="26">
        <v>0</v>
      </c>
      <c r="P473" s="26">
        <v>0</v>
      </c>
      <c r="Q473" s="27">
        <v>0</v>
      </c>
      <c r="R473" s="36">
        <v>0</v>
      </c>
      <c r="S473" s="26">
        <v>0</v>
      </c>
      <c r="T473" s="26">
        <v>0</v>
      </c>
      <c r="U473" s="27">
        <v>0</v>
      </c>
      <c r="V473" s="36">
        <v>0</v>
      </c>
      <c r="W473" s="26">
        <v>0</v>
      </c>
      <c r="X473" s="26">
        <v>0</v>
      </c>
      <c r="Y473" s="27">
        <v>0</v>
      </c>
      <c r="Z473" s="36">
        <v>0</v>
      </c>
      <c r="AA473" s="26">
        <v>0</v>
      </c>
      <c r="AB473" s="26">
        <v>0</v>
      </c>
      <c r="AC473" s="27">
        <v>0</v>
      </c>
      <c r="AD473" s="36">
        <v>0</v>
      </c>
      <c r="AE473" s="26">
        <v>0</v>
      </c>
      <c r="AF473" s="26">
        <v>0</v>
      </c>
      <c r="AG473" s="27">
        <v>0</v>
      </c>
      <c r="AH473" s="36">
        <v>0</v>
      </c>
      <c r="AI473" s="26">
        <v>0</v>
      </c>
      <c r="AJ473" s="26">
        <v>0</v>
      </c>
      <c r="AK473" s="27">
        <v>0</v>
      </c>
      <c r="AL473" s="36">
        <v>0</v>
      </c>
      <c r="AM473" s="26">
        <v>0</v>
      </c>
      <c r="AN473" s="26">
        <v>0</v>
      </c>
      <c r="AO473" s="27">
        <v>0</v>
      </c>
      <c r="AP473" s="36">
        <v>0</v>
      </c>
      <c r="AQ473" s="26">
        <v>0</v>
      </c>
      <c r="AR473" s="26">
        <v>0</v>
      </c>
      <c r="AS473" s="27">
        <v>0</v>
      </c>
      <c r="AT473" s="36">
        <v>0</v>
      </c>
      <c r="AU473" s="26">
        <v>0</v>
      </c>
      <c r="AV473" s="26">
        <v>0</v>
      </c>
      <c r="AW473" s="27">
        <v>0</v>
      </c>
      <c r="AX473" s="36">
        <v>0</v>
      </c>
      <c r="AY473" s="26">
        <v>0</v>
      </c>
      <c r="AZ473" s="26">
        <v>0</v>
      </c>
      <c r="BA473" s="27">
        <v>0</v>
      </c>
      <c r="BB473" s="36">
        <v>0</v>
      </c>
      <c r="BC473" s="26">
        <v>0</v>
      </c>
      <c r="BD473" s="26">
        <v>0</v>
      </c>
      <c r="BE473" s="27">
        <v>0</v>
      </c>
      <c r="BF473" s="36">
        <v>0</v>
      </c>
      <c r="BG473" s="26">
        <v>0</v>
      </c>
      <c r="BH473" s="26">
        <v>0</v>
      </c>
      <c r="BI473" s="27">
        <v>0</v>
      </c>
      <c r="BJ473" s="36">
        <v>0</v>
      </c>
      <c r="BK473" s="26">
        <v>0</v>
      </c>
      <c r="BL473" s="26">
        <v>0</v>
      </c>
      <c r="BM473" s="27">
        <v>0</v>
      </c>
      <c r="BN473" s="36">
        <v>0</v>
      </c>
      <c r="BO473" s="26">
        <v>0</v>
      </c>
      <c r="BP473" s="26">
        <v>0</v>
      </c>
      <c r="BQ473" s="27">
        <v>0</v>
      </c>
      <c r="BR473" s="36">
        <v>0</v>
      </c>
      <c r="BS473" s="26">
        <v>0</v>
      </c>
      <c r="BT473" s="26">
        <v>0</v>
      </c>
      <c r="BU473" s="27">
        <v>0</v>
      </c>
      <c r="BV473" s="36">
        <v>0</v>
      </c>
      <c r="BW473" s="26">
        <v>0</v>
      </c>
      <c r="BX473" s="26">
        <v>0</v>
      </c>
      <c r="BY473" s="27">
        <v>0</v>
      </c>
      <c r="BZ473" s="36">
        <v>0</v>
      </c>
      <c r="CA473" s="26">
        <v>0</v>
      </c>
      <c r="CB473" s="26">
        <v>0</v>
      </c>
      <c r="CC473" s="27">
        <v>0</v>
      </c>
      <c r="CD473" s="36">
        <v>0</v>
      </c>
      <c r="CE473" s="26">
        <v>0</v>
      </c>
      <c r="CF473" s="26">
        <v>0</v>
      </c>
      <c r="CG473" s="27">
        <v>0</v>
      </c>
      <c r="CH473" s="36">
        <v>0</v>
      </c>
      <c r="CI473" s="26">
        <v>0</v>
      </c>
      <c r="CJ473" s="26">
        <v>0</v>
      </c>
      <c r="CK473" s="27">
        <v>0</v>
      </c>
      <c r="CL473" s="36">
        <v>0</v>
      </c>
      <c r="CM473" s="26">
        <v>0</v>
      </c>
      <c r="CN473" s="26">
        <v>0</v>
      </c>
      <c r="CO473" s="27">
        <v>0</v>
      </c>
      <c r="CP473" s="36">
        <v>0</v>
      </c>
      <c r="CQ473" s="26">
        <v>0</v>
      </c>
      <c r="CR473" s="26">
        <v>0</v>
      </c>
      <c r="CS473" s="27">
        <v>0</v>
      </c>
      <c r="CT473" s="36">
        <v>0</v>
      </c>
      <c r="CU473" s="26">
        <v>0</v>
      </c>
      <c r="CV473" s="26">
        <v>0</v>
      </c>
      <c r="CW473" s="27">
        <v>0</v>
      </c>
      <c r="CX473" s="36">
        <v>0</v>
      </c>
      <c r="CY473" s="26">
        <v>0</v>
      </c>
      <c r="CZ473" s="26">
        <v>0</v>
      </c>
      <c r="DA473" s="27">
        <v>0</v>
      </c>
      <c r="DB473" s="36">
        <v>0</v>
      </c>
      <c r="DC473" s="26">
        <v>0</v>
      </c>
      <c r="DD473" s="26">
        <v>0</v>
      </c>
      <c r="DE473" s="27">
        <v>0</v>
      </c>
      <c r="DF473" s="36">
        <v>0</v>
      </c>
      <c r="DG473" s="26">
        <v>0</v>
      </c>
      <c r="DH473" s="26">
        <v>0</v>
      </c>
      <c r="DI473" s="27">
        <v>0</v>
      </c>
      <c r="DJ473" s="36">
        <v>0</v>
      </c>
      <c r="DK473" s="26">
        <v>0</v>
      </c>
      <c r="DL473" s="26">
        <v>0</v>
      </c>
      <c r="DM473" s="27">
        <v>0</v>
      </c>
      <c r="DN473" s="36">
        <v>0</v>
      </c>
      <c r="DO473" s="26">
        <v>0</v>
      </c>
      <c r="DP473" s="26">
        <v>0</v>
      </c>
      <c r="DQ473" s="27">
        <v>0</v>
      </c>
      <c r="DR473" s="36">
        <v>0</v>
      </c>
      <c r="DS473" s="26">
        <v>0</v>
      </c>
      <c r="DT473" s="26">
        <v>0</v>
      </c>
      <c r="DU473" s="27">
        <v>0</v>
      </c>
      <c r="DV473" s="36">
        <v>0</v>
      </c>
      <c r="DW473" s="26">
        <v>0</v>
      </c>
      <c r="DX473" s="26">
        <v>0</v>
      </c>
      <c r="DY473" s="27">
        <v>0</v>
      </c>
      <c r="DZ473" s="36">
        <v>0</v>
      </c>
      <c r="EA473" s="26">
        <v>0</v>
      </c>
      <c r="EB473" s="26">
        <v>0</v>
      </c>
      <c r="EC473" s="27">
        <v>0</v>
      </c>
      <c r="ED473" s="36">
        <v>3</v>
      </c>
      <c r="EE473" s="26">
        <v>1948.5</v>
      </c>
      <c r="EF473" s="26">
        <v>1948.5</v>
      </c>
      <c r="EG473" s="27">
        <v>37021.5</v>
      </c>
      <c r="EH473" s="36">
        <v>12</v>
      </c>
      <c r="EI473" s="26">
        <v>7794</v>
      </c>
      <c r="EJ473" s="26">
        <v>9742.5</v>
      </c>
      <c r="EK473" s="27">
        <v>29227.5</v>
      </c>
      <c r="EL473" s="36" cm="1">
        <f t="array" ref="EL473">+_xlfn.IFS(YEAR($A473)&gt;YEAR(EL$6),0,YEAR(EL$6)=YEAR($A473),13-MONTH($A473),AND(EK473&lt;$L473,YEAR(EL$6)=YEAR($B473)),IF(MONTH($B473)&lt;EK473/$M473,MONTH($B473),EK473/$M473),EK473&lt;$L473,EK473/$M473,YEAR(EL$6)=YEAR($B473),MONTH($B473),AND(YEAR(EL$6)&gt;YEAR($B473),NOT(ISBLANK($B473))),0,YEAR(EL$6)&gt;YEAR($A473),12,EL$6&lt;$A473,0,YEAR(EH$6)=YEAR($B473),0)</f>
        <v>12</v>
      </c>
      <c r="EM473" s="26">
        <f t="shared" si="58"/>
        <v>7794</v>
      </c>
      <c r="EN473" s="26">
        <f t="shared" si="59"/>
        <v>17536.5</v>
      </c>
      <c r="EO473" s="27">
        <f t="shared" si="60"/>
        <v>21433.5</v>
      </c>
      <c r="EP473" s="28">
        <f t="shared" si="61"/>
        <v>33</v>
      </c>
      <c r="EQ473" s="34">
        <f t="shared" si="62"/>
        <v>1948.5</v>
      </c>
      <c r="ES473" s="21">
        <f>IFERROR(IF(VLOOKUP(D473,'DIV CHANGE'!A:D,3,FALSE)="", E473, VLOOKUP(D473,'DIV CHANGE'!A:D,3,FALSE)), E473)</f>
        <v>4</v>
      </c>
      <c r="ET473" s="21" t="str">
        <f t="shared" si="63"/>
        <v>SAME</v>
      </c>
      <c r="EU473" s="29">
        <v>45212</v>
      </c>
    </row>
    <row r="474" spans="1:151" ht="12.75">
      <c r="A474" s="29">
        <v>45212</v>
      </c>
      <c r="C474" s="35">
        <v>890</v>
      </c>
      <c r="D474" s="21" t="s">
        <v>931</v>
      </c>
      <c r="E474" s="21">
        <v>2</v>
      </c>
      <c r="F474" s="21" t="s">
        <v>100</v>
      </c>
      <c r="G474" s="21" t="s">
        <v>907</v>
      </c>
      <c r="H474" s="55">
        <v>38970</v>
      </c>
      <c r="I474" s="22">
        <v>5</v>
      </c>
      <c r="J474" s="25">
        <v>0</v>
      </c>
      <c r="K474" s="25">
        <v>0</v>
      </c>
      <c r="L474" s="25">
        <f t="shared" si="56"/>
        <v>7794</v>
      </c>
      <c r="M474" s="37">
        <f t="shared" si="57"/>
        <v>649.5</v>
      </c>
      <c r="N474" s="36">
        <v>0</v>
      </c>
      <c r="O474" s="26">
        <v>0</v>
      </c>
      <c r="P474" s="26">
        <v>0</v>
      </c>
      <c r="Q474" s="27">
        <v>0</v>
      </c>
      <c r="R474" s="36">
        <v>0</v>
      </c>
      <c r="S474" s="26">
        <v>0</v>
      </c>
      <c r="T474" s="26">
        <v>0</v>
      </c>
      <c r="U474" s="27">
        <v>0</v>
      </c>
      <c r="V474" s="36">
        <v>0</v>
      </c>
      <c r="W474" s="26">
        <v>0</v>
      </c>
      <c r="X474" s="26">
        <v>0</v>
      </c>
      <c r="Y474" s="27">
        <v>0</v>
      </c>
      <c r="Z474" s="36">
        <v>0</v>
      </c>
      <c r="AA474" s="26">
        <v>0</v>
      </c>
      <c r="AB474" s="26">
        <v>0</v>
      </c>
      <c r="AC474" s="27">
        <v>0</v>
      </c>
      <c r="AD474" s="36">
        <v>0</v>
      </c>
      <c r="AE474" s="26">
        <v>0</v>
      </c>
      <c r="AF474" s="26">
        <v>0</v>
      </c>
      <c r="AG474" s="27">
        <v>0</v>
      </c>
      <c r="AH474" s="36">
        <v>0</v>
      </c>
      <c r="AI474" s="26">
        <v>0</v>
      </c>
      <c r="AJ474" s="26">
        <v>0</v>
      </c>
      <c r="AK474" s="27">
        <v>0</v>
      </c>
      <c r="AL474" s="36">
        <v>0</v>
      </c>
      <c r="AM474" s="26">
        <v>0</v>
      </c>
      <c r="AN474" s="26">
        <v>0</v>
      </c>
      <c r="AO474" s="27">
        <v>0</v>
      </c>
      <c r="AP474" s="36">
        <v>0</v>
      </c>
      <c r="AQ474" s="26">
        <v>0</v>
      </c>
      <c r="AR474" s="26">
        <v>0</v>
      </c>
      <c r="AS474" s="27">
        <v>0</v>
      </c>
      <c r="AT474" s="36">
        <v>0</v>
      </c>
      <c r="AU474" s="26">
        <v>0</v>
      </c>
      <c r="AV474" s="26">
        <v>0</v>
      </c>
      <c r="AW474" s="27">
        <v>0</v>
      </c>
      <c r="AX474" s="36">
        <v>0</v>
      </c>
      <c r="AY474" s="26">
        <v>0</v>
      </c>
      <c r="AZ474" s="26">
        <v>0</v>
      </c>
      <c r="BA474" s="27">
        <v>0</v>
      </c>
      <c r="BB474" s="36">
        <v>0</v>
      </c>
      <c r="BC474" s="26">
        <v>0</v>
      </c>
      <c r="BD474" s="26">
        <v>0</v>
      </c>
      <c r="BE474" s="27">
        <v>0</v>
      </c>
      <c r="BF474" s="36">
        <v>0</v>
      </c>
      <c r="BG474" s="26">
        <v>0</v>
      </c>
      <c r="BH474" s="26">
        <v>0</v>
      </c>
      <c r="BI474" s="27">
        <v>0</v>
      </c>
      <c r="BJ474" s="36">
        <v>0</v>
      </c>
      <c r="BK474" s="26">
        <v>0</v>
      </c>
      <c r="BL474" s="26">
        <v>0</v>
      </c>
      <c r="BM474" s="27">
        <v>0</v>
      </c>
      <c r="BN474" s="36">
        <v>0</v>
      </c>
      <c r="BO474" s="26">
        <v>0</v>
      </c>
      <c r="BP474" s="26">
        <v>0</v>
      </c>
      <c r="BQ474" s="27">
        <v>0</v>
      </c>
      <c r="BR474" s="36">
        <v>0</v>
      </c>
      <c r="BS474" s="26">
        <v>0</v>
      </c>
      <c r="BT474" s="26">
        <v>0</v>
      </c>
      <c r="BU474" s="27">
        <v>0</v>
      </c>
      <c r="BV474" s="36">
        <v>0</v>
      </c>
      <c r="BW474" s="26">
        <v>0</v>
      </c>
      <c r="BX474" s="26">
        <v>0</v>
      </c>
      <c r="BY474" s="27">
        <v>0</v>
      </c>
      <c r="BZ474" s="36">
        <v>0</v>
      </c>
      <c r="CA474" s="26">
        <v>0</v>
      </c>
      <c r="CB474" s="26">
        <v>0</v>
      </c>
      <c r="CC474" s="27">
        <v>0</v>
      </c>
      <c r="CD474" s="36">
        <v>0</v>
      </c>
      <c r="CE474" s="26">
        <v>0</v>
      </c>
      <c r="CF474" s="26">
        <v>0</v>
      </c>
      <c r="CG474" s="27">
        <v>0</v>
      </c>
      <c r="CH474" s="36">
        <v>0</v>
      </c>
      <c r="CI474" s="26">
        <v>0</v>
      </c>
      <c r="CJ474" s="26">
        <v>0</v>
      </c>
      <c r="CK474" s="27">
        <v>0</v>
      </c>
      <c r="CL474" s="36">
        <v>0</v>
      </c>
      <c r="CM474" s="26">
        <v>0</v>
      </c>
      <c r="CN474" s="26">
        <v>0</v>
      </c>
      <c r="CO474" s="27">
        <v>0</v>
      </c>
      <c r="CP474" s="36">
        <v>0</v>
      </c>
      <c r="CQ474" s="26">
        <v>0</v>
      </c>
      <c r="CR474" s="26">
        <v>0</v>
      </c>
      <c r="CS474" s="27">
        <v>0</v>
      </c>
      <c r="CT474" s="36">
        <v>0</v>
      </c>
      <c r="CU474" s="26">
        <v>0</v>
      </c>
      <c r="CV474" s="26">
        <v>0</v>
      </c>
      <c r="CW474" s="27">
        <v>0</v>
      </c>
      <c r="CX474" s="36">
        <v>0</v>
      </c>
      <c r="CY474" s="26">
        <v>0</v>
      </c>
      <c r="CZ474" s="26">
        <v>0</v>
      </c>
      <c r="DA474" s="27">
        <v>0</v>
      </c>
      <c r="DB474" s="36">
        <v>0</v>
      </c>
      <c r="DC474" s="26">
        <v>0</v>
      </c>
      <c r="DD474" s="26">
        <v>0</v>
      </c>
      <c r="DE474" s="27">
        <v>0</v>
      </c>
      <c r="DF474" s="36">
        <v>0</v>
      </c>
      <c r="DG474" s="26">
        <v>0</v>
      </c>
      <c r="DH474" s="26">
        <v>0</v>
      </c>
      <c r="DI474" s="27">
        <v>0</v>
      </c>
      <c r="DJ474" s="36">
        <v>0</v>
      </c>
      <c r="DK474" s="26">
        <v>0</v>
      </c>
      <c r="DL474" s="26">
        <v>0</v>
      </c>
      <c r="DM474" s="27">
        <v>0</v>
      </c>
      <c r="DN474" s="36">
        <v>0</v>
      </c>
      <c r="DO474" s="26">
        <v>0</v>
      </c>
      <c r="DP474" s="26">
        <v>0</v>
      </c>
      <c r="DQ474" s="27">
        <v>0</v>
      </c>
      <c r="DR474" s="36">
        <v>0</v>
      </c>
      <c r="DS474" s="26">
        <v>0</v>
      </c>
      <c r="DT474" s="26">
        <v>0</v>
      </c>
      <c r="DU474" s="27">
        <v>0</v>
      </c>
      <c r="DV474" s="36">
        <v>0</v>
      </c>
      <c r="DW474" s="26">
        <v>0</v>
      </c>
      <c r="DX474" s="26">
        <v>0</v>
      </c>
      <c r="DY474" s="27">
        <v>0</v>
      </c>
      <c r="DZ474" s="36">
        <v>0</v>
      </c>
      <c r="EA474" s="26">
        <v>0</v>
      </c>
      <c r="EB474" s="26">
        <v>0</v>
      </c>
      <c r="EC474" s="27">
        <v>0</v>
      </c>
      <c r="ED474" s="36">
        <v>3</v>
      </c>
      <c r="EE474" s="26">
        <v>1948.5</v>
      </c>
      <c r="EF474" s="26">
        <v>1948.5</v>
      </c>
      <c r="EG474" s="27">
        <v>37021.5</v>
      </c>
      <c r="EH474" s="36">
        <v>12</v>
      </c>
      <c r="EI474" s="26">
        <v>7794</v>
      </c>
      <c r="EJ474" s="26">
        <v>9742.5</v>
      </c>
      <c r="EK474" s="27">
        <v>29227.5</v>
      </c>
      <c r="EL474" s="36" cm="1">
        <f t="array" ref="EL474">+_xlfn.IFS(YEAR($A474)&gt;YEAR(EL$6),0,YEAR(EL$6)=YEAR($A474),13-MONTH($A474),AND(EK474&lt;$L474,YEAR(EL$6)=YEAR($B474)),IF(MONTH($B474)&lt;EK474/$M474,MONTH($B474),EK474/$M474),EK474&lt;$L474,EK474/$M474,YEAR(EL$6)=YEAR($B474),MONTH($B474),AND(YEAR(EL$6)&gt;YEAR($B474),NOT(ISBLANK($B474))),0,YEAR(EL$6)&gt;YEAR($A474),12,EL$6&lt;$A474,0,YEAR(EH$6)=YEAR($B474),0)</f>
        <v>12</v>
      </c>
      <c r="EM474" s="26">
        <f t="shared" si="58"/>
        <v>7794</v>
      </c>
      <c r="EN474" s="26">
        <f t="shared" si="59"/>
        <v>17536.5</v>
      </c>
      <c r="EO474" s="27">
        <f t="shared" si="60"/>
        <v>21433.5</v>
      </c>
      <c r="EP474" s="28">
        <f t="shared" si="61"/>
        <v>33</v>
      </c>
      <c r="EQ474" s="34">
        <f t="shared" si="62"/>
        <v>1948.5</v>
      </c>
      <c r="ES474" s="21">
        <f>IFERROR(IF(VLOOKUP(D474,'DIV CHANGE'!A:D,3,FALSE)="", E474, VLOOKUP(D474,'DIV CHANGE'!A:D,3,FALSE)), E474)</f>
        <v>2</v>
      </c>
      <c r="ET474" s="21" t="str">
        <f t="shared" si="63"/>
        <v>SAME</v>
      </c>
      <c r="EU474" s="29">
        <v>45212</v>
      </c>
    </row>
    <row r="475" spans="1:151" ht="12.75">
      <c r="A475" s="29">
        <v>45364</v>
      </c>
      <c r="C475" s="77"/>
      <c r="D475" s="21" t="s">
        <v>932</v>
      </c>
      <c r="E475" s="21">
        <v>2</v>
      </c>
      <c r="F475" s="21" t="s">
        <v>100</v>
      </c>
      <c r="G475" s="21" t="s">
        <v>933</v>
      </c>
      <c r="H475" s="55">
        <v>18850</v>
      </c>
      <c r="I475" s="22">
        <v>5</v>
      </c>
      <c r="J475" s="56">
        <v>0</v>
      </c>
      <c r="K475" s="56">
        <v>0</v>
      </c>
      <c r="L475" s="25">
        <f t="shared" si="56"/>
        <v>3770</v>
      </c>
      <c r="M475" s="37">
        <f t="shared" si="57"/>
        <v>314.16666666666669</v>
      </c>
      <c r="N475" s="36">
        <v>0</v>
      </c>
      <c r="O475" s="26">
        <v>0</v>
      </c>
      <c r="P475" s="26">
        <v>0</v>
      </c>
      <c r="Q475" s="27">
        <v>0</v>
      </c>
      <c r="R475" s="36">
        <v>0</v>
      </c>
      <c r="S475" s="26">
        <v>0</v>
      </c>
      <c r="T475" s="26">
        <v>0</v>
      </c>
      <c r="U475" s="27">
        <v>0</v>
      </c>
      <c r="V475" s="36">
        <v>0</v>
      </c>
      <c r="W475" s="26">
        <v>0</v>
      </c>
      <c r="X475" s="26">
        <v>0</v>
      </c>
      <c r="Y475" s="27">
        <v>0</v>
      </c>
      <c r="Z475" s="36">
        <v>0</v>
      </c>
      <c r="AA475" s="26">
        <v>0</v>
      </c>
      <c r="AB475" s="26">
        <v>0</v>
      </c>
      <c r="AC475" s="27">
        <v>0</v>
      </c>
      <c r="AD475" s="36">
        <v>0</v>
      </c>
      <c r="AE475" s="26">
        <v>0</v>
      </c>
      <c r="AF475" s="26">
        <v>0</v>
      </c>
      <c r="AG475" s="27">
        <v>0</v>
      </c>
      <c r="AH475" s="36">
        <v>0</v>
      </c>
      <c r="AI475" s="26">
        <v>0</v>
      </c>
      <c r="AJ475" s="26">
        <v>0</v>
      </c>
      <c r="AK475" s="27">
        <v>0</v>
      </c>
      <c r="AL475" s="36">
        <v>0</v>
      </c>
      <c r="AM475" s="26">
        <v>0</v>
      </c>
      <c r="AN475" s="26">
        <v>0</v>
      </c>
      <c r="AO475" s="27">
        <v>0</v>
      </c>
      <c r="AP475" s="36">
        <v>0</v>
      </c>
      <c r="AQ475" s="26">
        <v>0</v>
      </c>
      <c r="AR475" s="26">
        <v>0</v>
      </c>
      <c r="AS475" s="27">
        <v>0</v>
      </c>
      <c r="AT475" s="36">
        <v>0</v>
      </c>
      <c r="AU475" s="26">
        <v>0</v>
      </c>
      <c r="AV475" s="26">
        <v>0</v>
      </c>
      <c r="AW475" s="27">
        <v>0</v>
      </c>
      <c r="AX475" s="36">
        <v>0</v>
      </c>
      <c r="AY475" s="26">
        <v>0</v>
      </c>
      <c r="AZ475" s="26">
        <v>0</v>
      </c>
      <c r="BA475" s="27">
        <v>0</v>
      </c>
      <c r="BB475" s="36">
        <v>0</v>
      </c>
      <c r="BC475" s="26">
        <v>0</v>
      </c>
      <c r="BD475" s="26">
        <v>0</v>
      </c>
      <c r="BE475" s="27">
        <v>0</v>
      </c>
      <c r="BF475" s="36">
        <v>0</v>
      </c>
      <c r="BG475" s="26">
        <v>0</v>
      </c>
      <c r="BH475" s="26">
        <v>0</v>
      </c>
      <c r="BI475" s="27">
        <v>0</v>
      </c>
      <c r="BJ475" s="36">
        <v>0</v>
      </c>
      <c r="BK475" s="26">
        <v>0</v>
      </c>
      <c r="BL475" s="26">
        <v>0</v>
      </c>
      <c r="BM475" s="27">
        <v>0</v>
      </c>
      <c r="BN475" s="36">
        <v>0</v>
      </c>
      <c r="BO475" s="26">
        <v>0</v>
      </c>
      <c r="BP475" s="26">
        <v>0</v>
      </c>
      <c r="BQ475" s="27">
        <v>0</v>
      </c>
      <c r="BR475" s="36">
        <v>0</v>
      </c>
      <c r="BS475" s="26">
        <v>0</v>
      </c>
      <c r="BT475" s="26">
        <v>0</v>
      </c>
      <c r="BU475" s="27">
        <v>0</v>
      </c>
      <c r="BV475" s="36">
        <v>0</v>
      </c>
      <c r="BW475" s="26">
        <v>0</v>
      </c>
      <c r="BX475" s="26">
        <v>0</v>
      </c>
      <c r="BY475" s="27">
        <v>0</v>
      </c>
      <c r="BZ475" s="36">
        <v>0</v>
      </c>
      <c r="CA475" s="26">
        <v>0</v>
      </c>
      <c r="CB475" s="26">
        <v>0</v>
      </c>
      <c r="CC475" s="27">
        <v>0</v>
      </c>
      <c r="CD475" s="36">
        <v>0</v>
      </c>
      <c r="CE475" s="26">
        <v>0</v>
      </c>
      <c r="CF475" s="26">
        <v>0</v>
      </c>
      <c r="CG475" s="27">
        <v>0</v>
      </c>
      <c r="CH475" s="36">
        <v>0</v>
      </c>
      <c r="CI475" s="26">
        <v>0</v>
      </c>
      <c r="CJ475" s="26">
        <v>0</v>
      </c>
      <c r="CK475" s="27">
        <v>0</v>
      </c>
      <c r="CL475" s="36">
        <v>0</v>
      </c>
      <c r="CM475" s="26">
        <v>0</v>
      </c>
      <c r="CN475" s="26">
        <v>0</v>
      </c>
      <c r="CO475" s="27">
        <v>0</v>
      </c>
      <c r="CP475" s="36">
        <v>0</v>
      </c>
      <c r="CQ475" s="26">
        <v>0</v>
      </c>
      <c r="CR475" s="26">
        <v>0</v>
      </c>
      <c r="CS475" s="27">
        <v>0</v>
      </c>
      <c r="CT475" s="36">
        <v>0</v>
      </c>
      <c r="CU475" s="26">
        <v>0</v>
      </c>
      <c r="CV475" s="26">
        <v>0</v>
      </c>
      <c r="CW475" s="27">
        <v>0</v>
      </c>
      <c r="CX475" s="36">
        <v>0</v>
      </c>
      <c r="CY475" s="26">
        <v>0</v>
      </c>
      <c r="CZ475" s="26">
        <v>0</v>
      </c>
      <c r="DA475" s="27">
        <v>0</v>
      </c>
      <c r="DB475" s="36">
        <v>0</v>
      </c>
      <c r="DC475" s="26">
        <v>0</v>
      </c>
      <c r="DD475" s="26">
        <v>0</v>
      </c>
      <c r="DE475" s="27">
        <v>0</v>
      </c>
      <c r="DF475" s="36">
        <v>0</v>
      </c>
      <c r="DG475" s="26">
        <v>0</v>
      </c>
      <c r="DH475" s="26">
        <v>0</v>
      </c>
      <c r="DI475" s="27">
        <v>0</v>
      </c>
      <c r="DJ475" s="36">
        <v>0</v>
      </c>
      <c r="DK475" s="26">
        <v>0</v>
      </c>
      <c r="DL475" s="26">
        <v>0</v>
      </c>
      <c r="DM475" s="27">
        <v>0</v>
      </c>
      <c r="DN475" s="36">
        <v>0</v>
      </c>
      <c r="DO475" s="26">
        <v>0</v>
      </c>
      <c r="DP475" s="26">
        <v>0</v>
      </c>
      <c r="DQ475" s="27">
        <v>0</v>
      </c>
      <c r="DR475" s="36">
        <v>0</v>
      </c>
      <c r="DS475" s="26">
        <v>0</v>
      </c>
      <c r="DT475" s="26">
        <v>0</v>
      </c>
      <c r="DU475" s="27">
        <v>0</v>
      </c>
      <c r="DV475" s="36">
        <v>0</v>
      </c>
      <c r="DW475" s="26">
        <v>0</v>
      </c>
      <c r="DX475" s="26">
        <v>0</v>
      </c>
      <c r="DY475" s="27">
        <v>0</v>
      </c>
      <c r="DZ475" s="36">
        <v>0</v>
      </c>
      <c r="EA475" s="26">
        <v>0</v>
      </c>
      <c r="EB475" s="26">
        <v>0</v>
      </c>
      <c r="EC475" s="27">
        <v>0</v>
      </c>
      <c r="ED475" s="36">
        <v>0</v>
      </c>
      <c r="EE475" s="26">
        <v>0</v>
      </c>
      <c r="EF475" s="26">
        <v>0</v>
      </c>
      <c r="EG475" s="27">
        <v>0</v>
      </c>
      <c r="EH475" s="36">
        <v>10</v>
      </c>
      <c r="EI475" s="26">
        <v>3141.666666666667</v>
      </c>
      <c r="EJ475" s="26">
        <v>3141.666666666667</v>
      </c>
      <c r="EK475" s="27">
        <v>15708.33</v>
      </c>
      <c r="EL475" s="36" cm="1">
        <f t="array" ref="EL475">+_xlfn.IFS(YEAR($A475)&gt;YEAR(EL$6),0,YEAR(EL$6)=YEAR($A475),13-MONTH($A475),AND(EK475&lt;$L475,YEAR(EL$6)=YEAR($B475)),IF(MONTH($B475)&lt;EK475/$M475,MONTH($B475),EK475/$M475),EK475&lt;$L475,EK475/$M475,YEAR(EL$6)=YEAR($B475),MONTH($B475),AND(YEAR(EL$6)&gt;YEAR($B475),NOT(ISBLANK($B475))),0,YEAR(EL$6)&gt;YEAR($A475),12,EL$6&lt;$A475,0,YEAR(EH$6)=YEAR($B475),0)</f>
        <v>12</v>
      </c>
      <c r="EM475" s="26">
        <f t="shared" si="58"/>
        <v>3770</v>
      </c>
      <c r="EN475" s="26">
        <f t="shared" si="59"/>
        <v>6911.666666666667</v>
      </c>
      <c r="EO475" s="27">
        <f t="shared" si="60"/>
        <v>11938.33</v>
      </c>
      <c r="EP475" s="28">
        <f t="shared" si="61"/>
        <v>37.999989389920422</v>
      </c>
      <c r="EQ475" s="34">
        <f t="shared" si="62"/>
        <v>942.5</v>
      </c>
      <c r="ES475" s="21">
        <f>IFERROR(IF(VLOOKUP(D475,'DIV CHANGE'!A:D,3,FALSE)="", E475, VLOOKUP(D475,'DIV CHANGE'!A:D,3,FALSE)), E475)</f>
        <v>2</v>
      </c>
      <c r="ET475" s="21" t="str">
        <f t="shared" si="63"/>
        <v>SAME</v>
      </c>
      <c r="EU475" s="29">
        <v>45364</v>
      </c>
    </row>
    <row r="476" spans="1:151" ht="12.75">
      <c r="A476" s="29">
        <v>45364</v>
      </c>
      <c r="C476" s="77"/>
      <c r="D476" s="21" t="s">
        <v>934</v>
      </c>
      <c r="E476" s="21">
        <v>2</v>
      </c>
      <c r="F476" s="21" t="s">
        <v>100</v>
      </c>
      <c r="G476" s="21" t="s">
        <v>935</v>
      </c>
      <c r="H476" s="55">
        <v>18850</v>
      </c>
      <c r="I476" s="22">
        <v>5</v>
      </c>
      <c r="J476" s="56">
        <v>0</v>
      </c>
      <c r="K476" s="56">
        <v>0</v>
      </c>
      <c r="L476" s="25">
        <f t="shared" si="56"/>
        <v>3770</v>
      </c>
      <c r="M476" s="37">
        <f t="shared" si="57"/>
        <v>314.16666666666669</v>
      </c>
      <c r="N476" s="36">
        <v>0</v>
      </c>
      <c r="O476" s="26">
        <v>0</v>
      </c>
      <c r="P476" s="26">
        <v>0</v>
      </c>
      <c r="Q476" s="27">
        <v>0</v>
      </c>
      <c r="R476" s="36">
        <v>0</v>
      </c>
      <c r="S476" s="26">
        <v>0</v>
      </c>
      <c r="T476" s="26">
        <v>0</v>
      </c>
      <c r="U476" s="27">
        <v>0</v>
      </c>
      <c r="V476" s="36">
        <v>0</v>
      </c>
      <c r="W476" s="26">
        <v>0</v>
      </c>
      <c r="X476" s="26">
        <v>0</v>
      </c>
      <c r="Y476" s="27">
        <v>0</v>
      </c>
      <c r="Z476" s="36">
        <v>0</v>
      </c>
      <c r="AA476" s="26">
        <v>0</v>
      </c>
      <c r="AB476" s="26">
        <v>0</v>
      </c>
      <c r="AC476" s="27">
        <v>0</v>
      </c>
      <c r="AD476" s="36">
        <v>0</v>
      </c>
      <c r="AE476" s="26">
        <v>0</v>
      </c>
      <c r="AF476" s="26">
        <v>0</v>
      </c>
      <c r="AG476" s="27">
        <v>0</v>
      </c>
      <c r="AH476" s="36">
        <v>0</v>
      </c>
      <c r="AI476" s="26">
        <v>0</v>
      </c>
      <c r="AJ476" s="26">
        <v>0</v>
      </c>
      <c r="AK476" s="27">
        <v>0</v>
      </c>
      <c r="AL476" s="36">
        <v>0</v>
      </c>
      <c r="AM476" s="26">
        <v>0</v>
      </c>
      <c r="AN476" s="26">
        <v>0</v>
      </c>
      <c r="AO476" s="27">
        <v>0</v>
      </c>
      <c r="AP476" s="36">
        <v>0</v>
      </c>
      <c r="AQ476" s="26">
        <v>0</v>
      </c>
      <c r="AR476" s="26">
        <v>0</v>
      </c>
      <c r="AS476" s="27">
        <v>0</v>
      </c>
      <c r="AT476" s="36">
        <v>0</v>
      </c>
      <c r="AU476" s="26">
        <v>0</v>
      </c>
      <c r="AV476" s="26">
        <v>0</v>
      </c>
      <c r="AW476" s="27">
        <v>0</v>
      </c>
      <c r="AX476" s="36">
        <v>0</v>
      </c>
      <c r="AY476" s="26">
        <v>0</v>
      </c>
      <c r="AZ476" s="26">
        <v>0</v>
      </c>
      <c r="BA476" s="27">
        <v>0</v>
      </c>
      <c r="BB476" s="36">
        <v>0</v>
      </c>
      <c r="BC476" s="26">
        <v>0</v>
      </c>
      <c r="BD476" s="26">
        <v>0</v>
      </c>
      <c r="BE476" s="27">
        <v>0</v>
      </c>
      <c r="BF476" s="36">
        <v>0</v>
      </c>
      <c r="BG476" s="26">
        <v>0</v>
      </c>
      <c r="BH476" s="26">
        <v>0</v>
      </c>
      <c r="BI476" s="27">
        <v>0</v>
      </c>
      <c r="BJ476" s="36">
        <v>0</v>
      </c>
      <c r="BK476" s="26">
        <v>0</v>
      </c>
      <c r="BL476" s="26">
        <v>0</v>
      </c>
      <c r="BM476" s="27">
        <v>0</v>
      </c>
      <c r="BN476" s="36">
        <v>0</v>
      </c>
      <c r="BO476" s="26">
        <v>0</v>
      </c>
      <c r="BP476" s="26">
        <v>0</v>
      </c>
      <c r="BQ476" s="27">
        <v>0</v>
      </c>
      <c r="BR476" s="36">
        <v>0</v>
      </c>
      <c r="BS476" s="26">
        <v>0</v>
      </c>
      <c r="BT476" s="26">
        <v>0</v>
      </c>
      <c r="BU476" s="27">
        <v>0</v>
      </c>
      <c r="BV476" s="36">
        <v>0</v>
      </c>
      <c r="BW476" s="26">
        <v>0</v>
      </c>
      <c r="BX476" s="26">
        <v>0</v>
      </c>
      <c r="BY476" s="27">
        <v>0</v>
      </c>
      <c r="BZ476" s="36">
        <v>0</v>
      </c>
      <c r="CA476" s="26">
        <v>0</v>
      </c>
      <c r="CB476" s="26">
        <v>0</v>
      </c>
      <c r="CC476" s="27">
        <v>0</v>
      </c>
      <c r="CD476" s="36">
        <v>0</v>
      </c>
      <c r="CE476" s="26">
        <v>0</v>
      </c>
      <c r="CF476" s="26">
        <v>0</v>
      </c>
      <c r="CG476" s="27">
        <v>0</v>
      </c>
      <c r="CH476" s="36">
        <v>0</v>
      </c>
      <c r="CI476" s="26">
        <v>0</v>
      </c>
      <c r="CJ476" s="26">
        <v>0</v>
      </c>
      <c r="CK476" s="27">
        <v>0</v>
      </c>
      <c r="CL476" s="36">
        <v>0</v>
      </c>
      <c r="CM476" s="26">
        <v>0</v>
      </c>
      <c r="CN476" s="26">
        <v>0</v>
      </c>
      <c r="CO476" s="27">
        <v>0</v>
      </c>
      <c r="CP476" s="36">
        <v>0</v>
      </c>
      <c r="CQ476" s="26">
        <v>0</v>
      </c>
      <c r="CR476" s="26">
        <v>0</v>
      </c>
      <c r="CS476" s="27">
        <v>0</v>
      </c>
      <c r="CT476" s="36">
        <v>0</v>
      </c>
      <c r="CU476" s="26">
        <v>0</v>
      </c>
      <c r="CV476" s="26">
        <v>0</v>
      </c>
      <c r="CW476" s="27">
        <v>0</v>
      </c>
      <c r="CX476" s="36">
        <v>0</v>
      </c>
      <c r="CY476" s="26">
        <v>0</v>
      </c>
      <c r="CZ476" s="26">
        <v>0</v>
      </c>
      <c r="DA476" s="27">
        <v>0</v>
      </c>
      <c r="DB476" s="36">
        <v>0</v>
      </c>
      <c r="DC476" s="26">
        <v>0</v>
      </c>
      <c r="DD476" s="26">
        <v>0</v>
      </c>
      <c r="DE476" s="27">
        <v>0</v>
      </c>
      <c r="DF476" s="36">
        <v>0</v>
      </c>
      <c r="DG476" s="26">
        <v>0</v>
      </c>
      <c r="DH476" s="26">
        <v>0</v>
      </c>
      <c r="DI476" s="27">
        <v>0</v>
      </c>
      <c r="DJ476" s="36">
        <v>0</v>
      </c>
      <c r="DK476" s="26">
        <v>0</v>
      </c>
      <c r="DL476" s="26">
        <v>0</v>
      </c>
      <c r="DM476" s="27">
        <v>0</v>
      </c>
      <c r="DN476" s="36">
        <v>0</v>
      </c>
      <c r="DO476" s="26">
        <v>0</v>
      </c>
      <c r="DP476" s="26">
        <v>0</v>
      </c>
      <c r="DQ476" s="27">
        <v>0</v>
      </c>
      <c r="DR476" s="36">
        <v>0</v>
      </c>
      <c r="DS476" s="26">
        <v>0</v>
      </c>
      <c r="DT476" s="26">
        <v>0</v>
      </c>
      <c r="DU476" s="27">
        <v>0</v>
      </c>
      <c r="DV476" s="36">
        <v>0</v>
      </c>
      <c r="DW476" s="26">
        <v>0</v>
      </c>
      <c r="DX476" s="26">
        <v>0</v>
      </c>
      <c r="DY476" s="27">
        <v>0</v>
      </c>
      <c r="DZ476" s="36">
        <v>0</v>
      </c>
      <c r="EA476" s="26">
        <v>0</v>
      </c>
      <c r="EB476" s="26">
        <v>0</v>
      </c>
      <c r="EC476" s="27">
        <v>0</v>
      </c>
      <c r="ED476" s="36">
        <v>0</v>
      </c>
      <c r="EE476" s="26">
        <v>0</v>
      </c>
      <c r="EF476" s="26">
        <v>0</v>
      </c>
      <c r="EG476" s="27">
        <v>0</v>
      </c>
      <c r="EH476" s="36">
        <v>10</v>
      </c>
      <c r="EI476" s="26">
        <v>3141.666666666667</v>
      </c>
      <c r="EJ476" s="26">
        <v>3141.666666666667</v>
      </c>
      <c r="EK476" s="27">
        <v>15708.33</v>
      </c>
      <c r="EL476" s="36" cm="1">
        <f t="array" ref="EL476">+_xlfn.IFS(YEAR($A476)&gt;YEAR(EL$6),0,YEAR(EL$6)=YEAR($A476),13-MONTH($A476),AND(EK476&lt;$L476,YEAR(EL$6)=YEAR($B476)),IF(MONTH($B476)&lt;EK476/$M476,MONTH($B476),EK476/$M476),EK476&lt;$L476,EK476/$M476,YEAR(EL$6)=YEAR($B476),MONTH($B476),AND(YEAR(EL$6)&gt;YEAR($B476),NOT(ISBLANK($B476))),0,YEAR(EL$6)&gt;YEAR($A476),12,EL$6&lt;$A476,0,YEAR(EH$6)=YEAR($B476),0)</f>
        <v>12</v>
      </c>
      <c r="EM476" s="26">
        <f t="shared" si="58"/>
        <v>3770</v>
      </c>
      <c r="EN476" s="26">
        <f t="shared" si="59"/>
        <v>6911.666666666667</v>
      </c>
      <c r="EO476" s="27">
        <f t="shared" si="60"/>
        <v>11938.33</v>
      </c>
      <c r="EP476" s="28">
        <f t="shared" si="61"/>
        <v>37.999989389920422</v>
      </c>
      <c r="EQ476" s="34">
        <f t="shared" si="62"/>
        <v>942.5</v>
      </c>
      <c r="ES476" s="21">
        <f>IFERROR(IF(VLOOKUP(D476,'DIV CHANGE'!A:D,3,FALSE)="", E476, VLOOKUP(D476,'DIV CHANGE'!A:D,3,FALSE)), E476)</f>
        <v>2</v>
      </c>
      <c r="ET476" s="21" t="str">
        <f t="shared" si="63"/>
        <v>SAME</v>
      </c>
      <c r="EU476" s="29">
        <v>45364</v>
      </c>
    </row>
    <row r="477" spans="1:151" ht="12.75">
      <c r="A477" s="29">
        <v>45364</v>
      </c>
      <c r="C477" s="77"/>
      <c r="D477" s="21" t="s">
        <v>936</v>
      </c>
      <c r="E477" s="21">
        <v>2</v>
      </c>
      <c r="F477" s="21" t="s">
        <v>100</v>
      </c>
      <c r="G477" s="21" t="s">
        <v>937</v>
      </c>
      <c r="H477" s="55">
        <v>18850</v>
      </c>
      <c r="I477" s="22">
        <v>5</v>
      </c>
      <c r="J477" s="56">
        <v>0</v>
      </c>
      <c r="K477" s="56">
        <v>0</v>
      </c>
      <c r="L477" s="25">
        <f t="shared" si="56"/>
        <v>3770</v>
      </c>
      <c r="M477" s="37">
        <f t="shared" si="57"/>
        <v>314.16666666666669</v>
      </c>
      <c r="N477" s="36">
        <v>0</v>
      </c>
      <c r="O477" s="26">
        <v>0</v>
      </c>
      <c r="P477" s="26">
        <v>0</v>
      </c>
      <c r="Q477" s="27">
        <v>0</v>
      </c>
      <c r="R477" s="36">
        <v>0</v>
      </c>
      <c r="S477" s="26">
        <v>0</v>
      </c>
      <c r="T477" s="26">
        <v>0</v>
      </c>
      <c r="U477" s="27">
        <v>0</v>
      </c>
      <c r="V477" s="36">
        <v>0</v>
      </c>
      <c r="W477" s="26">
        <v>0</v>
      </c>
      <c r="X477" s="26">
        <v>0</v>
      </c>
      <c r="Y477" s="27">
        <v>0</v>
      </c>
      <c r="Z477" s="36">
        <v>0</v>
      </c>
      <c r="AA477" s="26">
        <v>0</v>
      </c>
      <c r="AB477" s="26">
        <v>0</v>
      </c>
      <c r="AC477" s="27">
        <v>0</v>
      </c>
      <c r="AD477" s="36">
        <v>0</v>
      </c>
      <c r="AE477" s="26">
        <v>0</v>
      </c>
      <c r="AF477" s="26">
        <v>0</v>
      </c>
      <c r="AG477" s="27">
        <v>0</v>
      </c>
      <c r="AH477" s="36">
        <v>0</v>
      </c>
      <c r="AI477" s="26">
        <v>0</v>
      </c>
      <c r="AJ477" s="26">
        <v>0</v>
      </c>
      <c r="AK477" s="27">
        <v>0</v>
      </c>
      <c r="AL477" s="36">
        <v>0</v>
      </c>
      <c r="AM477" s="26">
        <v>0</v>
      </c>
      <c r="AN477" s="26">
        <v>0</v>
      </c>
      <c r="AO477" s="27">
        <v>0</v>
      </c>
      <c r="AP477" s="36">
        <v>0</v>
      </c>
      <c r="AQ477" s="26">
        <v>0</v>
      </c>
      <c r="AR477" s="26">
        <v>0</v>
      </c>
      <c r="AS477" s="27">
        <v>0</v>
      </c>
      <c r="AT477" s="36">
        <v>0</v>
      </c>
      <c r="AU477" s="26">
        <v>0</v>
      </c>
      <c r="AV477" s="26">
        <v>0</v>
      </c>
      <c r="AW477" s="27">
        <v>0</v>
      </c>
      <c r="AX477" s="36">
        <v>0</v>
      </c>
      <c r="AY477" s="26">
        <v>0</v>
      </c>
      <c r="AZ477" s="26">
        <v>0</v>
      </c>
      <c r="BA477" s="27">
        <v>0</v>
      </c>
      <c r="BB477" s="36">
        <v>0</v>
      </c>
      <c r="BC477" s="26">
        <v>0</v>
      </c>
      <c r="BD477" s="26">
        <v>0</v>
      </c>
      <c r="BE477" s="27">
        <v>0</v>
      </c>
      <c r="BF477" s="36">
        <v>0</v>
      </c>
      <c r="BG477" s="26">
        <v>0</v>
      </c>
      <c r="BH477" s="26">
        <v>0</v>
      </c>
      <c r="BI477" s="27">
        <v>0</v>
      </c>
      <c r="BJ477" s="36">
        <v>0</v>
      </c>
      <c r="BK477" s="26">
        <v>0</v>
      </c>
      <c r="BL477" s="26">
        <v>0</v>
      </c>
      <c r="BM477" s="27">
        <v>0</v>
      </c>
      <c r="BN477" s="36">
        <v>0</v>
      </c>
      <c r="BO477" s="26">
        <v>0</v>
      </c>
      <c r="BP477" s="26">
        <v>0</v>
      </c>
      <c r="BQ477" s="27">
        <v>0</v>
      </c>
      <c r="BR477" s="36">
        <v>0</v>
      </c>
      <c r="BS477" s="26">
        <v>0</v>
      </c>
      <c r="BT477" s="26">
        <v>0</v>
      </c>
      <c r="BU477" s="27">
        <v>0</v>
      </c>
      <c r="BV477" s="36">
        <v>0</v>
      </c>
      <c r="BW477" s="26">
        <v>0</v>
      </c>
      <c r="BX477" s="26">
        <v>0</v>
      </c>
      <c r="BY477" s="27">
        <v>0</v>
      </c>
      <c r="BZ477" s="36">
        <v>0</v>
      </c>
      <c r="CA477" s="26">
        <v>0</v>
      </c>
      <c r="CB477" s="26">
        <v>0</v>
      </c>
      <c r="CC477" s="27">
        <v>0</v>
      </c>
      <c r="CD477" s="36">
        <v>0</v>
      </c>
      <c r="CE477" s="26">
        <v>0</v>
      </c>
      <c r="CF477" s="26">
        <v>0</v>
      </c>
      <c r="CG477" s="27">
        <v>0</v>
      </c>
      <c r="CH477" s="36">
        <v>0</v>
      </c>
      <c r="CI477" s="26">
        <v>0</v>
      </c>
      <c r="CJ477" s="26">
        <v>0</v>
      </c>
      <c r="CK477" s="27">
        <v>0</v>
      </c>
      <c r="CL477" s="36">
        <v>0</v>
      </c>
      <c r="CM477" s="26">
        <v>0</v>
      </c>
      <c r="CN477" s="26">
        <v>0</v>
      </c>
      <c r="CO477" s="27">
        <v>0</v>
      </c>
      <c r="CP477" s="36">
        <v>0</v>
      </c>
      <c r="CQ477" s="26">
        <v>0</v>
      </c>
      <c r="CR477" s="26">
        <v>0</v>
      </c>
      <c r="CS477" s="27">
        <v>0</v>
      </c>
      <c r="CT477" s="36">
        <v>0</v>
      </c>
      <c r="CU477" s="26">
        <v>0</v>
      </c>
      <c r="CV477" s="26">
        <v>0</v>
      </c>
      <c r="CW477" s="27">
        <v>0</v>
      </c>
      <c r="CX477" s="36">
        <v>0</v>
      </c>
      <c r="CY477" s="26">
        <v>0</v>
      </c>
      <c r="CZ477" s="26">
        <v>0</v>
      </c>
      <c r="DA477" s="27">
        <v>0</v>
      </c>
      <c r="DB477" s="36">
        <v>0</v>
      </c>
      <c r="DC477" s="26">
        <v>0</v>
      </c>
      <c r="DD477" s="26">
        <v>0</v>
      </c>
      <c r="DE477" s="27">
        <v>0</v>
      </c>
      <c r="DF477" s="36">
        <v>0</v>
      </c>
      <c r="DG477" s="26">
        <v>0</v>
      </c>
      <c r="DH477" s="26">
        <v>0</v>
      </c>
      <c r="DI477" s="27">
        <v>0</v>
      </c>
      <c r="DJ477" s="36">
        <v>0</v>
      </c>
      <c r="DK477" s="26">
        <v>0</v>
      </c>
      <c r="DL477" s="26">
        <v>0</v>
      </c>
      <c r="DM477" s="27">
        <v>0</v>
      </c>
      <c r="DN477" s="36">
        <v>0</v>
      </c>
      <c r="DO477" s="26">
        <v>0</v>
      </c>
      <c r="DP477" s="26">
        <v>0</v>
      </c>
      <c r="DQ477" s="27">
        <v>0</v>
      </c>
      <c r="DR477" s="36">
        <v>0</v>
      </c>
      <c r="DS477" s="26">
        <v>0</v>
      </c>
      <c r="DT477" s="26">
        <v>0</v>
      </c>
      <c r="DU477" s="27">
        <v>0</v>
      </c>
      <c r="DV477" s="36">
        <v>0</v>
      </c>
      <c r="DW477" s="26">
        <v>0</v>
      </c>
      <c r="DX477" s="26">
        <v>0</v>
      </c>
      <c r="DY477" s="27">
        <v>0</v>
      </c>
      <c r="DZ477" s="36">
        <v>0</v>
      </c>
      <c r="EA477" s="26">
        <v>0</v>
      </c>
      <c r="EB477" s="26">
        <v>0</v>
      </c>
      <c r="EC477" s="27">
        <v>0</v>
      </c>
      <c r="ED477" s="36">
        <v>0</v>
      </c>
      <c r="EE477" s="26">
        <v>0</v>
      </c>
      <c r="EF477" s="26">
        <v>0</v>
      </c>
      <c r="EG477" s="27">
        <v>0</v>
      </c>
      <c r="EH477" s="36">
        <v>10</v>
      </c>
      <c r="EI477" s="26">
        <v>3141.666666666667</v>
      </c>
      <c r="EJ477" s="26">
        <v>3141.666666666667</v>
      </c>
      <c r="EK477" s="27">
        <v>15708.33</v>
      </c>
      <c r="EL477" s="36" cm="1">
        <f t="array" ref="EL477">+_xlfn.IFS(YEAR($A477)&gt;YEAR(EL$6),0,YEAR(EL$6)=YEAR($A477),13-MONTH($A477),AND(EK477&lt;$L477,YEAR(EL$6)=YEAR($B477)),IF(MONTH($B477)&lt;EK477/$M477,MONTH($B477),EK477/$M477),EK477&lt;$L477,EK477/$M477,YEAR(EL$6)=YEAR($B477),MONTH($B477),AND(YEAR(EL$6)&gt;YEAR($B477),NOT(ISBLANK($B477))),0,YEAR(EL$6)&gt;YEAR($A477),12,EL$6&lt;$A477,0,YEAR(EH$6)=YEAR($B477),0)</f>
        <v>12</v>
      </c>
      <c r="EM477" s="26">
        <f t="shared" si="58"/>
        <v>3770</v>
      </c>
      <c r="EN477" s="26">
        <f t="shared" si="59"/>
        <v>6911.666666666667</v>
      </c>
      <c r="EO477" s="27">
        <f t="shared" si="60"/>
        <v>11938.33</v>
      </c>
      <c r="EP477" s="28">
        <f t="shared" si="61"/>
        <v>37.999989389920422</v>
      </c>
      <c r="EQ477" s="34">
        <f t="shared" si="62"/>
        <v>942.5</v>
      </c>
      <c r="ES477" s="21">
        <f>IFERROR(IF(VLOOKUP(D477,'DIV CHANGE'!A:D,3,FALSE)="", E477, VLOOKUP(D477,'DIV CHANGE'!A:D,3,FALSE)), E477)</f>
        <v>2</v>
      </c>
      <c r="ET477" s="21" t="str">
        <f t="shared" si="63"/>
        <v>SAME</v>
      </c>
      <c r="EU477" s="29">
        <v>45364</v>
      </c>
    </row>
    <row r="478" spans="1:151" ht="12.75">
      <c r="A478" s="29">
        <v>45364</v>
      </c>
      <c r="C478" s="77"/>
      <c r="D478" s="21" t="s">
        <v>938</v>
      </c>
      <c r="E478" s="21">
        <v>2</v>
      </c>
      <c r="F478" s="21" t="s">
        <v>100</v>
      </c>
      <c r="G478" s="21" t="s">
        <v>939</v>
      </c>
      <c r="H478" s="55">
        <v>18850</v>
      </c>
      <c r="I478" s="22">
        <v>5</v>
      </c>
      <c r="J478" s="56">
        <v>0</v>
      </c>
      <c r="K478" s="56">
        <v>0</v>
      </c>
      <c r="L478" s="25">
        <f t="shared" si="56"/>
        <v>3770</v>
      </c>
      <c r="M478" s="37">
        <f t="shared" si="57"/>
        <v>314.16666666666669</v>
      </c>
      <c r="N478" s="36">
        <v>0</v>
      </c>
      <c r="O478" s="26">
        <v>0</v>
      </c>
      <c r="P478" s="26">
        <v>0</v>
      </c>
      <c r="Q478" s="27">
        <v>0</v>
      </c>
      <c r="R478" s="36">
        <v>0</v>
      </c>
      <c r="S478" s="26">
        <v>0</v>
      </c>
      <c r="T478" s="26">
        <v>0</v>
      </c>
      <c r="U478" s="27">
        <v>0</v>
      </c>
      <c r="V478" s="36">
        <v>0</v>
      </c>
      <c r="W478" s="26">
        <v>0</v>
      </c>
      <c r="X478" s="26">
        <v>0</v>
      </c>
      <c r="Y478" s="27">
        <v>0</v>
      </c>
      <c r="Z478" s="36">
        <v>0</v>
      </c>
      <c r="AA478" s="26">
        <v>0</v>
      </c>
      <c r="AB478" s="26">
        <v>0</v>
      </c>
      <c r="AC478" s="27">
        <v>0</v>
      </c>
      <c r="AD478" s="36">
        <v>0</v>
      </c>
      <c r="AE478" s="26">
        <v>0</v>
      </c>
      <c r="AF478" s="26">
        <v>0</v>
      </c>
      <c r="AG478" s="27">
        <v>0</v>
      </c>
      <c r="AH478" s="36">
        <v>0</v>
      </c>
      <c r="AI478" s="26">
        <v>0</v>
      </c>
      <c r="AJ478" s="26">
        <v>0</v>
      </c>
      <c r="AK478" s="27">
        <v>0</v>
      </c>
      <c r="AL478" s="36">
        <v>0</v>
      </c>
      <c r="AM478" s="26">
        <v>0</v>
      </c>
      <c r="AN478" s="26">
        <v>0</v>
      </c>
      <c r="AO478" s="27">
        <v>0</v>
      </c>
      <c r="AP478" s="36">
        <v>0</v>
      </c>
      <c r="AQ478" s="26">
        <v>0</v>
      </c>
      <c r="AR478" s="26">
        <v>0</v>
      </c>
      <c r="AS478" s="27">
        <v>0</v>
      </c>
      <c r="AT478" s="36">
        <v>0</v>
      </c>
      <c r="AU478" s="26">
        <v>0</v>
      </c>
      <c r="AV478" s="26">
        <v>0</v>
      </c>
      <c r="AW478" s="27">
        <v>0</v>
      </c>
      <c r="AX478" s="36">
        <v>0</v>
      </c>
      <c r="AY478" s="26">
        <v>0</v>
      </c>
      <c r="AZ478" s="26">
        <v>0</v>
      </c>
      <c r="BA478" s="27">
        <v>0</v>
      </c>
      <c r="BB478" s="36">
        <v>0</v>
      </c>
      <c r="BC478" s="26">
        <v>0</v>
      </c>
      <c r="BD478" s="26">
        <v>0</v>
      </c>
      <c r="BE478" s="27">
        <v>0</v>
      </c>
      <c r="BF478" s="36">
        <v>0</v>
      </c>
      <c r="BG478" s="26">
        <v>0</v>
      </c>
      <c r="BH478" s="26">
        <v>0</v>
      </c>
      <c r="BI478" s="27">
        <v>0</v>
      </c>
      <c r="BJ478" s="36">
        <v>0</v>
      </c>
      <c r="BK478" s="26">
        <v>0</v>
      </c>
      <c r="BL478" s="26">
        <v>0</v>
      </c>
      <c r="BM478" s="27">
        <v>0</v>
      </c>
      <c r="BN478" s="36">
        <v>0</v>
      </c>
      <c r="BO478" s="26">
        <v>0</v>
      </c>
      <c r="BP478" s="26">
        <v>0</v>
      </c>
      <c r="BQ478" s="27">
        <v>0</v>
      </c>
      <c r="BR478" s="36">
        <v>0</v>
      </c>
      <c r="BS478" s="26">
        <v>0</v>
      </c>
      <c r="BT478" s="26">
        <v>0</v>
      </c>
      <c r="BU478" s="27">
        <v>0</v>
      </c>
      <c r="BV478" s="36">
        <v>0</v>
      </c>
      <c r="BW478" s="26">
        <v>0</v>
      </c>
      <c r="BX478" s="26">
        <v>0</v>
      </c>
      <c r="BY478" s="27">
        <v>0</v>
      </c>
      <c r="BZ478" s="36">
        <v>0</v>
      </c>
      <c r="CA478" s="26">
        <v>0</v>
      </c>
      <c r="CB478" s="26">
        <v>0</v>
      </c>
      <c r="CC478" s="27">
        <v>0</v>
      </c>
      <c r="CD478" s="36">
        <v>0</v>
      </c>
      <c r="CE478" s="26">
        <v>0</v>
      </c>
      <c r="CF478" s="26">
        <v>0</v>
      </c>
      <c r="CG478" s="27">
        <v>0</v>
      </c>
      <c r="CH478" s="36">
        <v>0</v>
      </c>
      <c r="CI478" s="26">
        <v>0</v>
      </c>
      <c r="CJ478" s="26">
        <v>0</v>
      </c>
      <c r="CK478" s="27">
        <v>0</v>
      </c>
      <c r="CL478" s="36">
        <v>0</v>
      </c>
      <c r="CM478" s="26">
        <v>0</v>
      </c>
      <c r="CN478" s="26">
        <v>0</v>
      </c>
      <c r="CO478" s="27">
        <v>0</v>
      </c>
      <c r="CP478" s="36">
        <v>0</v>
      </c>
      <c r="CQ478" s="26">
        <v>0</v>
      </c>
      <c r="CR478" s="26">
        <v>0</v>
      </c>
      <c r="CS478" s="27">
        <v>0</v>
      </c>
      <c r="CT478" s="36">
        <v>0</v>
      </c>
      <c r="CU478" s="26">
        <v>0</v>
      </c>
      <c r="CV478" s="26">
        <v>0</v>
      </c>
      <c r="CW478" s="27">
        <v>0</v>
      </c>
      <c r="CX478" s="36">
        <v>0</v>
      </c>
      <c r="CY478" s="26">
        <v>0</v>
      </c>
      <c r="CZ478" s="26">
        <v>0</v>
      </c>
      <c r="DA478" s="27">
        <v>0</v>
      </c>
      <c r="DB478" s="36">
        <v>0</v>
      </c>
      <c r="DC478" s="26">
        <v>0</v>
      </c>
      <c r="DD478" s="26">
        <v>0</v>
      </c>
      <c r="DE478" s="27">
        <v>0</v>
      </c>
      <c r="DF478" s="36">
        <v>0</v>
      </c>
      <c r="DG478" s="26">
        <v>0</v>
      </c>
      <c r="DH478" s="26">
        <v>0</v>
      </c>
      <c r="DI478" s="27">
        <v>0</v>
      </c>
      <c r="DJ478" s="36">
        <v>0</v>
      </c>
      <c r="DK478" s="26">
        <v>0</v>
      </c>
      <c r="DL478" s="26">
        <v>0</v>
      </c>
      <c r="DM478" s="27">
        <v>0</v>
      </c>
      <c r="DN478" s="36">
        <v>0</v>
      </c>
      <c r="DO478" s="26">
        <v>0</v>
      </c>
      <c r="DP478" s="26">
        <v>0</v>
      </c>
      <c r="DQ478" s="27">
        <v>0</v>
      </c>
      <c r="DR478" s="36">
        <v>0</v>
      </c>
      <c r="DS478" s="26">
        <v>0</v>
      </c>
      <c r="DT478" s="26">
        <v>0</v>
      </c>
      <c r="DU478" s="27">
        <v>0</v>
      </c>
      <c r="DV478" s="36">
        <v>0</v>
      </c>
      <c r="DW478" s="26">
        <v>0</v>
      </c>
      <c r="DX478" s="26">
        <v>0</v>
      </c>
      <c r="DY478" s="27">
        <v>0</v>
      </c>
      <c r="DZ478" s="36">
        <v>0</v>
      </c>
      <c r="EA478" s="26">
        <v>0</v>
      </c>
      <c r="EB478" s="26">
        <v>0</v>
      </c>
      <c r="EC478" s="27">
        <v>0</v>
      </c>
      <c r="ED478" s="36">
        <v>0</v>
      </c>
      <c r="EE478" s="26">
        <v>0</v>
      </c>
      <c r="EF478" s="26">
        <v>0</v>
      </c>
      <c r="EG478" s="27">
        <v>0</v>
      </c>
      <c r="EH478" s="36">
        <v>10</v>
      </c>
      <c r="EI478" s="26">
        <v>3141.666666666667</v>
      </c>
      <c r="EJ478" s="26">
        <v>3141.666666666667</v>
      </c>
      <c r="EK478" s="27">
        <v>15708.33</v>
      </c>
      <c r="EL478" s="36" cm="1">
        <f t="array" ref="EL478">+_xlfn.IFS(YEAR($A478)&gt;YEAR(EL$6),0,YEAR(EL$6)=YEAR($A478),13-MONTH($A478),AND(EK478&lt;$L478,YEAR(EL$6)=YEAR($B478)),IF(MONTH($B478)&lt;EK478/$M478,MONTH($B478),EK478/$M478),EK478&lt;$L478,EK478/$M478,YEAR(EL$6)=YEAR($B478),MONTH($B478),AND(YEAR(EL$6)&gt;YEAR($B478),NOT(ISBLANK($B478))),0,YEAR(EL$6)&gt;YEAR($A478),12,EL$6&lt;$A478,0,YEAR(EH$6)=YEAR($B478),0)</f>
        <v>12</v>
      </c>
      <c r="EM478" s="26">
        <f t="shared" si="58"/>
        <v>3770</v>
      </c>
      <c r="EN478" s="26">
        <f t="shared" si="59"/>
        <v>6911.666666666667</v>
      </c>
      <c r="EO478" s="27">
        <f t="shared" si="60"/>
        <v>11938.33</v>
      </c>
      <c r="EP478" s="28">
        <f t="shared" si="61"/>
        <v>37.999989389920422</v>
      </c>
      <c r="EQ478" s="34">
        <f t="shared" si="62"/>
        <v>942.5</v>
      </c>
      <c r="ES478" s="21">
        <f>IFERROR(IF(VLOOKUP(D478,'DIV CHANGE'!A:D,3,FALSE)="", E478, VLOOKUP(D478,'DIV CHANGE'!A:D,3,FALSE)), E478)</f>
        <v>2</v>
      </c>
      <c r="ET478" s="21" t="str">
        <f t="shared" si="63"/>
        <v>SAME</v>
      </c>
      <c r="EU478" s="29">
        <v>45364</v>
      </c>
    </row>
    <row r="479" spans="1:151" ht="12.75">
      <c r="A479" s="29">
        <v>45539</v>
      </c>
      <c r="C479" s="77"/>
      <c r="D479" s="21" t="s">
        <v>940</v>
      </c>
      <c r="E479" s="21">
        <v>2</v>
      </c>
      <c r="F479" s="21" t="s">
        <v>100</v>
      </c>
      <c r="G479" s="21" t="s">
        <v>941</v>
      </c>
      <c r="H479" s="55">
        <v>17760.45</v>
      </c>
      <c r="I479" s="22">
        <v>5</v>
      </c>
      <c r="J479" s="56">
        <v>0</v>
      </c>
      <c r="K479" s="56">
        <v>0</v>
      </c>
      <c r="L479" s="25">
        <f t="shared" si="56"/>
        <v>3552.09</v>
      </c>
      <c r="M479" s="37">
        <f t="shared" si="57"/>
        <v>296.00749999999999</v>
      </c>
      <c r="N479" s="36"/>
      <c r="O479" s="26"/>
      <c r="P479" s="26"/>
      <c r="Q479" s="27"/>
      <c r="R479" s="36"/>
      <c r="S479" s="26"/>
      <c r="T479" s="26"/>
      <c r="U479" s="27"/>
      <c r="V479" s="36"/>
      <c r="W479" s="26"/>
      <c r="X479" s="26"/>
      <c r="Y479" s="27"/>
      <c r="Z479" s="36"/>
      <c r="AA479" s="26"/>
      <c r="AB479" s="26"/>
      <c r="AC479" s="27"/>
      <c r="AD479" s="36"/>
      <c r="AE479" s="26"/>
      <c r="AF479" s="26"/>
      <c r="AG479" s="27"/>
      <c r="AH479" s="36"/>
      <c r="AI479" s="26"/>
      <c r="AJ479" s="26"/>
      <c r="AK479" s="27"/>
      <c r="AL479" s="36"/>
      <c r="AM479" s="26"/>
      <c r="AN479" s="26"/>
      <c r="AO479" s="27"/>
      <c r="AP479" s="36"/>
      <c r="AQ479" s="26"/>
      <c r="AR479" s="26"/>
      <c r="AS479" s="27"/>
      <c r="AT479" s="36"/>
      <c r="AU479" s="26"/>
      <c r="AV479" s="26"/>
      <c r="AW479" s="27"/>
      <c r="AX479" s="36"/>
      <c r="AY479" s="26"/>
      <c r="AZ479" s="26"/>
      <c r="BA479" s="27"/>
      <c r="BB479" s="36"/>
      <c r="BC479" s="26"/>
      <c r="BD479" s="26"/>
      <c r="BE479" s="27"/>
      <c r="BF479" s="36"/>
      <c r="BG479" s="26"/>
      <c r="BH479" s="26"/>
      <c r="BI479" s="27"/>
      <c r="BJ479" s="36"/>
      <c r="BK479" s="26"/>
      <c r="BL479" s="26"/>
      <c r="BM479" s="27"/>
      <c r="BN479" s="36"/>
      <c r="BO479" s="26"/>
      <c r="BP479" s="26"/>
      <c r="BQ479" s="27"/>
      <c r="BR479" s="36"/>
      <c r="BS479" s="26"/>
      <c r="BT479" s="26"/>
      <c r="BU479" s="27"/>
      <c r="BV479" s="36"/>
      <c r="BW479" s="26"/>
      <c r="BX479" s="26"/>
      <c r="BY479" s="27"/>
      <c r="BZ479" s="36"/>
      <c r="CA479" s="26"/>
      <c r="CB479" s="26"/>
      <c r="CC479" s="27"/>
      <c r="CD479" s="36"/>
      <c r="CE479" s="26"/>
      <c r="CF479" s="26"/>
      <c r="CG479" s="27"/>
      <c r="CH479" s="36"/>
      <c r="CI479" s="26"/>
      <c r="CJ479" s="26"/>
      <c r="CK479" s="27"/>
      <c r="CL479" s="36"/>
      <c r="CM479" s="26"/>
      <c r="CN479" s="26"/>
      <c r="CO479" s="27"/>
      <c r="CP479" s="36"/>
      <c r="CQ479" s="26"/>
      <c r="CR479" s="26"/>
      <c r="CS479" s="27"/>
      <c r="CT479" s="36"/>
      <c r="CU479" s="26"/>
      <c r="CV479" s="26"/>
      <c r="CW479" s="27"/>
      <c r="CX479" s="36"/>
      <c r="CY479" s="26"/>
      <c r="CZ479" s="26"/>
      <c r="DA479" s="27"/>
      <c r="DB479" s="36"/>
      <c r="DC479" s="26"/>
      <c r="DD479" s="26"/>
      <c r="DE479" s="27"/>
      <c r="DF479" s="36"/>
      <c r="DG479" s="26"/>
      <c r="DH479" s="26"/>
      <c r="DI479" s="27"/>
      <c r="DJ479" s="36"/>
      <c r="DK479" s="26"/>
      <c r="DL479" s="26"/>
      <c r="DM479" s="27"/>
      <c r="DN479" s="36"/>
      <c r="DO479" s="26"/>
      <c r="DP479" s="26"/>
      <c r="DQ479" s="27"/>
      <c r="DR479" s="36"/>
      <c r="DS479" s="26"/>
      <c r="DT479" s="26"/>
      <c r="DU479" s="27"/>
      <c r="DV479" s="36"/>
      <c r="DW479" s="26"/>
      <c r="DX479" s="26"/>
      <c r="DY479" s="27"/>
      <c r="DZ479" s="36"/>
      <c r="EA479" s="26"/>
      <c r="EB479" s="26"/>
      <c r="EC479" s="27"/>
      <c r="ED479" s="36">
        <v>0</v>
      </c>
      <c r="EE479" s="26">
        <v>0</v>
      </c>
      <c r="EF479" s="26">
        <v>0</v>
      </c>
      <c r="EG479" s="27">
        <v>0</v>
      </c>
      <c r="EH479" s="36">
        <v>4</v>
      </c>
      <c r="EI479" s="26">
        <v>1184.03</v>
      </c>
      <c r="EJ479" s="26">
        <v>1184.03</v>
      </c>
      <c r="EK479" s="27">
        <v>16576.419999999998</v>
      </c>
      <c r="EL479" s="36" cm="1">
        <f t="array" ref="EL479">+_xlfn.IFS(YEAR($A479)&gt;YEAR(EL$6),0,YEAR(EL$6)=YEAR($A479),13-MONTH($A479),AND(EK479&lt;$L479,YEAR(EL$6)=YEAR($B479)),IF(MONTH($B479)&lt;EK479/$M479,MONTH($B479),EK479/$M479),EK479&lt;$L479,EK479/$M479,YEAR(EL$6)=YEAR($B479),MONTH($B479),AND(YEAR(EL$6)&gt;YEAR($B479),NOT(ISBLANK($B479))),0,YEAR(EL$6)&gt;YEAR($A479),12,EL$6&lt;$A479,0,YEAR(EH$6)=YEAR($B479),0)</f>
        <v>12</v>
      </c>
      <c r="EM479" s="26">
        <f t="shared" si="58"/>
        <v>3552.09</v>
      </c>
      <c r="EN479" s="26">
        <f t="shared" si="59"/>
        <v>4736.12</v>
      </c>
      <c r="EO479" s="27">
        <f t="shared" si="60"/>
        <v>13024.33</v>
      </c>
      <c r="EP479" s="28">
        <f t="shared" si="61"/>
        <v>44</v>
      </c>
      <c r="EQ479" s="34">
        <f t="shared" si="62"/>
        <v>888.02250000000004</v>
      </c>
      <c r="ES479" s="21">
        <f>IFERROR(IF(VLOOKUP(D479,'DIV CHANGE'!A:D,3,FALSE)="", E479, VLOOKUP(D479,'DIV CHANGE'!A:D,3,FALSE)), E479)</f>
        <v>2</v>
      </c>
      <c r="ET479" s="21" t="str">
        <f t="shared" si="63"/>
        <v>SAME</v>
      </c>
      <c r="EU479" s="24">
        <v>45539</v>
      </c>
    </row>
    <row r="480" spans="1:151" ht="12.75">
      <c r="A480" s="29">
        <v>45545</v>
      </c>
      <c r="B480" s="24"/>
      <c r="C480" s="77"/>
      <c r="D480" s="21" t="s">
        <v>942</v>
      </c>
      <c r="E480" s="21">
        <v>2</v>
      </c>
      <c r="F480" s="21" t="s">
        <v>103</v>
      </c>
      <c r="G480" s="21" t="s">
        <v>943</v>
      </c>
      <c r="H480" s="55">
        <v>4866.66</v>
      </c>
      <c r="I480" s="22">
        <v>5</v>
      </c>
      <c r="J480" s="56">
        <v>0</v>
      </c>
      <c r="K480" s="56">
        <v>0</v>
      </c>
      <c r="L480" s="25">
        <f t="shared" si="56"/>
        <v>973.33199999999999</v>
      </c>
      <c r="M480" s="37">
        <f t="shared" si="57"/>
        <v>81.111000000000004</v>
      </c>
      <c r="N480" s="36"/>
      <c r="O480" s="26"/>
      <c r="P480" s="26"/>
      <c r="Q480" s="27"/>
      <c r="R480" s="36"/>
      <c r="S480" s="26"/>
      <c r="T480" s="26"/>
      <c r="U480" s="27"/>
      <c r="V480" s="36"/>
      <c r="W480" s="26"/>
      <c r="X480" s="26"/>
      <c r="Y480" s="27"/>
      <c r="Z480" s="36"/>
      <c r="AA480" s="26"/>
      <c r="AB480" s="26"/>
      <c r="AC480" s="27"/>
      <c r="AD480" s="36"/>
      <c r="AE480" s="26"/>
      <c r="AF480" s="26"/>
      <c r="AG480" s="27"/>
      <c r="AH480" s="36"/>
      <c r="AI480" s="26"/>
      <c r="AJ480" s="26"/>
      <c r="AK480" s="27"/>
      <c r="AL480" s="36"/>
      <c r="AM480" s="26"/>
      <c r="AN480" s="26"/>
      <c r="AO480" s="27"/>
      <c r="AP480" s="36"/>
      <c r="AQ480" s="26"/>
      <c r="AR480" s="26"/>
      <c r="AS480" s="27"/>
      <c r="AT480" s="36"/>
      <c r="AU480" s="26"/>
      <c r="AV480" s="26"/>
      <c r="AW480" s="27"/>
      <c r="AX480" s="36"/>
      <c r="AY480" s="26"/>
      <c r="AZ480" s="26"/>
      <c r="BA480" s="27"/>
      <c r="BB480" s="36"/>
      <c r="BC480" s="26"/>
      <c r="BD480" s="26"/>
      <c r="BE480" s="27"/>
      <c r="BF480" s="36"/>
      <c r="BG480" s="26"/>
      <c r="BH480" s="26"/>
      <c r="BI480" s="27"/>
      <c r="BJ480" s="36"/>
      <c r="BK480" s="26"/>
      <c r="BL480" s="26"/>
      <c r="BM480" s="27"/>
      <c r="BN480" s="36"/>
      <c r="BO480" s="26"/>
      <c r="BP480" s="26"/>
      <c r="BQ480" s="27"/>
      <c r="BR480" s="36"/>
      <c r="BS480" s="26"/>
      <c r="BT480" s="26"/>
      <c r="BU480" s="27"/>
      <c r="BV480" s="36"/>
      <c r="BW480" s="26"/>
      <c r="BX480" s="26"/>
      <c r="BY480" s="27"/>
      <c r="BZ480" s="36"/>
      <c r="CA480" s="26"/>
      <c r="CB480" s="26"/>
      <c r="CC480" s="27"/>
      <c r="CD480" s="36"/>
      <c r="CE480" s="26"/>
      <c r="CF480" s="26"/>
      <c r="CG480" s="27"/>
      <c r="CH480" s="36"/>
      <c r="CI480" s="26"/>
      <c r="CJ480" s="26"/>
      <c r="CK480" s="27"/>
      <c r="CL480" s="36"/>
      <c r="CM480" s="26"/>
      <c r="CN480" s="26"/>
      <c r="CO480" s="27"/>
      <c r="CP480" s="36"/>
      <c r="CQ480" s="26"/>
      <c r="CR480" s="26"/>
      <c r="CS480" s="27"/>
      <c r="CT480" s="36"/>
      <c r="CU480" s="26"/>
      <c r="CV480" s="26"/>
      <c r="CW480" s="27"/>
      <c r="CX480" s="36"/>
      <c r="CY480" s="26"/>
      <c r="CZ480" s="26"/>
      <c r="DA480" s="27"/>
      <c r="DB480" s="36"/>
      <c r="DC480" s="26"/>
      <c r="DD480" s="26"/>
      <c r="DE480" s="27"/>
      <c r="DF480" s="36"/>
      <c r="DG480" s="26"/>
      <c r="DH480" s="26"/>
      <c r="DI480" s="27"/>
      <c r="DJ480" s="36"/>
      <c r="DK480" s="26"/>
      <c r="DL480" s="26"/>
      <c r="DM480" s="27"/>
      <c r="DN480" s="36"/>
      <c r="DO480" s="26"/>
      <c r="DP480" s="26"/>
      <c r="DQ480" s="27"/>
      <c r="DR480" s="36"/>
      <c r="DS480" s="26"/>
      <c r="DT480" s="26"/>
      <c r="DU480" s="27"/>
      <c r="DV480" s="36"/>
      <c r="DW480" s="26"/>
      <c r="DX480" s="26"/>
      <c r="DY480" s="27"/>
      <c r="DZ480" s="36"/>
      <c r="EA480" s="26"/>
      <c r="EB480" s="26"/>
      <c r="EC480" s="27"/>
      <c r="ED480" s="36">
        <v>0</v>
      </c>
      <c r="EE480" s="26">
        <v>0</v>
      </c>
      <c r="EF480" s="26">
        <v>0</v>
      </c>
      <c r="EG480" s="27">
        <v>0</v>
      </c>
      <c r="EH480" s="36">
        <v>4</v>
      </c>
      <c r="EI480" s="26">
        <v>324.44400000000002</v>
      </c>
      <c r="EJ480" s="26">
        <v>324.44400000000002</v>
      </c>
      <c r="EK480" s="27">
        <v>4542.22</v>
      </c>
      <c r="EL480" s="36" cm="1">
        <f t="array" ref="EL480">+_xlfn.IFS(YEAR($A480)&gt;YEAR(EL$6),0,YEAR(EL$6)=YEAR($A480),13-MONTH($A480),AND(EK480&lt;$L480,YEAR(EL$6)=YEAR($B480)),IF(MONTH($B480)&lt;EK480/$M480,MONTH($B480),EK480/$M480),EK480&lt;$L480,EK480/$M480,YEAR(EL$6)=YEAR($B480),MONTH($B480),AND(YEAR(EL$6)&gt;YEAR($B480),NOT(ISBLANK($B480))),0,YEAR(EL$6)&gt;YEAR($A480),12,EL$6&lt;$A480,0,YEAR(EH$6)=YEAR($B480),0)</f>
        <v>12</v>
      </c>
      <c r="EM480" s="26">
        <f t="shared" si="58"/>
        <v>973.33200000000011</v>
      </c>
      <c r="EN480" s="26">
        <f t="shared" si="59"/>
        <v>1297.7760000000001</v>
      </c>
      <c r="EO480" s="27">
        <f t="shared" si="60"/>
        <v>3568.88</v>
      </c>
      <c r="EP480" s="28">
        <f t="shared" si="61"/>
        <v>43.999950684863954</v>
      </c>
      <c r="EQ480" s="34">
        <f t="shared" si="62"/>
        <v>243.33300000000003</v>
      </c>
      <c r="ES480" s="21">
        <f>IFERROR(IF(VLOOKUP(D480,'DIV CHANGE'!A:D,3,FALSE)="", E480, VLOOKUP(D480,'DIV CHANGE'!A:D,3,FALSE)), E480)</f>
        <v>2</v>
      </c>
      <c r="ET480" s="21" t="str">
        <f t="shared" si="63"/>
        <v>SAME</v>
      </c>
      <c r="EU480" s="29">
        <v>45545</v>
      </c>
    </row>
    <row r="481" spans="1:151" ht="12.75">
      <c r="A481" s="29">
        <v>45545</v>
      </c>
      <c r="B481" s="24"/>
      <c r="C481" s="77"/>
      <c r="D481" s="21" t="s">
        <v>944</v>
      </c>
      <c r="E481" s="21">
        <v>2</v>
      </c>
      <c r="F481" s="21" t="s">
        <v>103</v>
      </c>
      <c r="G481" s="21" t="s">
        <v>943</v>
      </c>
      <c r="H481" s="55">
        <v>4866.67</v>
      </c>
      <c r="I481" s="22">
        <v>5</v>
      </c>
      <c r="J481" s="56">
        <v>0</v>
      </c>
      <c r="K481" s="56">
        <v>0</v>
      </c>
      <c r="L481" s="25">
        <f t="shared" si="56"/>
        <v>973.33400000000006</v>
      </c>
      <c r="M481" s="37">
        <f t="shared" si="57"/>
        <v>81.111166666666676</v>
      </c>
      <c r="N481" s="36"/>
      <c r="O481" s="26"/>
      <c r="P481" s="26"/>
      <c r="Q481" s="27"/>
      <c r="R481" s="36"/>
      <c r="S481" s="26"/>
      <c r="T481" s="26"/>
      <c r="U481" s="27"/>
      <c r="V481" s="36"/>
      <c r="W481" s="26"/>
      <c r="X481" s="26"/>
      <c r="Y481" s="27"/>
      <c r="Z481" s="36"/>
      <c r="AA481" s="26"/>
      <c r="AB481" s="26"/>
      <c r="AC481" s="27"/>
      <c r="AD481" s="36"/>
      <c r="AE481" s="26"/>
      <c r="AF481" s="26"/>
      <c r="AG481" s="27"/>
      <c r="AH481" s="36"/>
      <c r="AI481" s="26"/>
      <c r="AJ481" s="26"/>
      <c r="AK481" s="27"/>
      <c r="AL481" s="36"/>
      <c r="AM481" s="26"/>
      <c r="AN481" s="26"/>
      <c r="AO481" s="27"/>
      <c r="AP481" s="36"/>
      <c r="AQ481" s="26"/>
      <c r="AR481" s="26"/>
      <c r="AS481" s="27"/>
      <c r="AT481" s="36"/>
      <c r="AU481" s="26"/>
      <c r="AV481" s="26"/>
      <c r="AW481" s="27"/>
      <c r="AX481" s="36"/>
      <c r="AY481" s="26"/>
      <c r="AZ481" s="26"/>
      <c r="BA481" s="27"/>
      <c r="BB481" s="36"/>
      <c r="BC481" s="26"/>
      <c r="BD481" s="26"/>
      <c r="BE481" s="27"/>
      <c r="BF481" s="36"/>
      <c r="BG481" s="26"/>
      <c r="BH481" s="26"/>
      <c r="BI481" s="27"/>
      <c r="BJ481" s="36"/>
      <c r="BK481" s="26"/>
      <c r="BL481" s="26"/>
      <c r="BM481" s="27"/>
      <c r="BN481" s="36"/>
      <c r="BO481" s="26"/>
      <c r="BP481" s="26"/>
      <c r="BQ481" s="27"/>
      <c r="BR481" s="36"/>
      <c r="BS481" s="26"/>
      <c r="BT481" s="26"/>
      <c r="BU481" s="27"/>
      <c r="BV481" s="36"/>
      <c r="BW481" s="26"/>
      <c r="BX481" s="26"/>
      <c r="BY481" s="27"/>
      <c r="BZ481" s="36"/>
      <c r="CA481" s="26"/>
      <c r="CB481" s="26"/>
      <c r="CC481" s="27"/>
      <c r="CD481" s="36"/>
      <c r="CE481" s="26"/>
      <c r="CF481" s="26"/>
      <c r="CG481" s="27"/>
      <c r="CH481" s="36"/>
      <c r="CI481" s="26"/>
      <c r="CJ481" s="26"/>
      <c r="CK481" s="27"/>
      <c r="CL481" s="36"/>
      <c r="CM481" s="26"/>
      <c r="CN481" s="26"/>
      <c r="CO481" s="27"/>
      <c r="CP481" s="36"/>
      <c r="CQ481" s="26"/>
      <c r="CR481" s="26"/>
      <c r="CS481" s="27"/>
      <c r="CT481" s="36"/>
      <c r="CU481" s="26"/>
      <c r="CV481" s="26"/>
      <c r="CW481" s="27"/>
      <c r="CX481" s="36"/>
      <c r="CY481" s="26"/>
      <c r="CZ481" s="26"/>
      <c r="DA481" s="27"/>
      <c r="DB481" s="36"/>
      <c r="DC481" s="26"/>
      <c r="DD481" s="26"/>
      <c r="DE481" s="27"/>
      <c r="DF481" s="36"/>
      <c r="DG481" s="26"/>
      <c r="DH481" s="26"/>
      <c r="DI481" s="27"/>
      <c r="DJ481" s="36"/>
      <c r="DK481" s="26"/>
      <c r="DL481" s="26"/>
      <c r="DM481" s="27"/>
      <c r="DN481" s="36"/>
      <c r="DO481" s="26"/>
      <c r="DP481" s="26"/>
      <c r="DQ481" s="27"/>
      <c r="DR481" s="36"/>
      <c r="DS481" s="26"/>
      <c r="DT481" s="26"/>
      <c r="DU481" s="27"/>
      <c r="DV481" s="36"/>
      <c r="DW481" s="26"/>
      <c r="DX481" s="26"/>
      <c r="DY481" s="27"/>
      <c r="DZ481" s="36"/>
      <c r="EA481" s="26"/>
      <c r="EB481" s="26"/>
      <c r="EC481" s="27"/>
      <c r="ED481" s="36">
        <v>0</v>
      </c>
      <c r="EE481" s="26">
        <v>0</v>
      </c>
      <c r="EF481" s="26">
        <v>0</v>
      </c>
      <c r="EG481" s="27">
        <v>0</v>
      </c>
      <c r="EH481" s="36">
        <v>4</v>
      </c>
      <c r="EI481" s="26">
        <v>324.44466666666671</v>
      </c>
      <c r="EJ481" s="26">
        <v>324.44466666666671</v>
      </c>
      <c r="EK481" s="27">
        <v>4542.2299999999996</v>
      </c>
      <c r="EL481" s="36" cm="1">
        <f t="array" ref="EL481">+_xlfn.IFS(YEAR($A481)&gt;YEAR(EL$6),0,YEAR(EL$6)=YEAR($A481),13-MONTH($A481),AND(EK481&lt;$L481,YEAR(EL$6)=YEAR($B481)),IF(MONTH($B481)&lt;EK481/$M481,MONTH($B481),EK481/$M481),EK481&lt;$L481,EK481/$M481,YEAR(EL$6)=YEAR($B481),MONTH($B481),AND(YEAR(EL$6)&gt;YEAR($B481),NOT(ISBLANK($B481))),0,YEAR(EL$6)&gt;YEAR($A481),12,EL$6&lt;$A481,0,YEAR(EH$6)=YEAR($B481),0)</f>
        <v>12</v>
      </c>
      <c r="EM481" s="26">
        <f t="shared" si="58"/>
        <v>973.33400000000006</v>
      </c>
      <c r="EN481" s="26">
        <f t="shared" si="59"/>
        <v>1297.7786666666668</v>
      </c>
      <c r="EO481" s="27">
        <f t="shared" si="60"/>
        <v>3568.89</v>
      </c>
      <c r="EP481" s="28">
        <f t="shared" si="61"/>
        <v>43.999983561655085</v>
      </c>
      <c r="EQ481" s="34">
        <f t="shared" si="62"/>
        <v>243.33350000000002</v>
      </c>
      <c r="ES481" s="21">
        <f>IFERROR(IF(VLOOKUP(D481,'DIV CHANGE'!A:D,3,FALSE)="", E481, VLOOKUP(D481,'DIV CHANGE'!A:D,3,FALSE)), E481)</f>
        <v>2</v>
      </c>
      <c r="ET481" s="21" t="str">
        <f t="shared" si="63"/>
        <v>SAME</v>
      </c>
      <c r="EU481" s="29">
        <v>45545</v>
      </c>
    </row>
    <row r="482" spans="1:151" ht="12.75">
      <c r="A482" s="29">
        <v>45545</v>
      </c>
      <c r="B482" s="24"/>
      <c r="C482" s="77"/>
      <c r="D482" s="21" t="s">
        <v>945</v>
      </c>
      <c r="E482" s="21">
        <v>2</v>
      </c>
      <c r="F482" s="21" t="s">
        <v>103</v>
      </c>
      <c r="G482" s="21" t="s">
        <v>943</v>
      </c>
      <c r="H482" s="55">
        <v>4866.66</v>
      </c>
      <c r="I482" s="22">
        <v>5</v>
      </c>
      <c r="J482" s="56">
        <v>0</v>
      </c>
      <c r="K482" s="56">
        <v>0</v>
      </c>
      <c r="L482" s="25">
        <f t="shared" si="56"/>
        <v>973.33199999999999</v>
      </c>
      <c r="M482" s="37">
        <f t="shared" si="57"/>
        <v>81.111000000000004</v>
      </c>
      <c r="N482" s="36"/>
      <c r="O482" s="26"/>
      <c r="P482" s="26"/>
      <c r="Q482" s="27"/>
      <c r="R482" s="36"/>
      <c r="S482" s="26"/>
      <c r="T482" s="26"/>
      <c r="U482" s="27"/>
      <c r="V482" s="36"/>
      <c r="W482" s="26"/>
      <c r="X482" s="26"/>
      <c r="Y482" s="27"/>
      <c r="Z482" s="36"/>
      <c r="AA482" s="26"/>
      <c r="AB482" s="26"/>
      <c r="AC482" s="27"/>
      <c r="AD482" s="36"/>
      <c r="AE482" s="26"/>
      <c r="AF482" s="26"/>
      <c r="AG482" s="27"/>
      <c r="AH482" s="36"/>
      <c r="AI482" s="26"/>
      <c r="AJ482" s="26"/>
      <c r="AK482" s="27"/>
      <c r="AL482" s="36"/>
      <c r="AM482" s="26"/>
      <c r="AN482" s="26"/>
      <c r="AO482" s="27"/>
      <c r="AP482" s="36"/>
      <c r="AQ482" s="26"/>
      <c r="AR482" s="26"/>
      <c r="AS482" s="27"/>
      <c r="AT482" s="36"/>
      <c r="AU482" s="26"/>
      <c r="AV482" s="26"/>
      <c r="AW482" s="27"/>
      <c r="AX482" s="36"/>
      <c r="AY482" s="26"/>
      <c r="AZ482" s="26"/>
      <c r="BA482" s="27"/>
      <c r="BB482" s="36"/>
      <c r="BC482" s="26"/>
      <c r="BD482" s="26"/>
      <c r="BE482" s="27"/>
      <c r="BF482" s="36"/>
      <c r="BG482" s="26"/>
      <c r="BH482" s="26"/>
      <c r="BI482" s="27"/>
      <c r="BJ482" s="36"/>
      <c r="BK482" s="26"/>
      <c r="BL482" s="26"/>
      <c r="BM482" s="27"/>
      <c r="BN482" s="36"/>
      <c r="BO482" s="26"/>
      <c r="BP482" s="26"/>
      <c r="BQ482" s="27"/>
      <c r="BR482" s="36"/>
      <c r="BS482" s="26"/>
      <c r="BT482" s="26"/>
      <c r="BU482" s="27"/>
      <c r="BV482" s="36"/>
      <c r="BW482" s="26"/>
      <c r="BX482" s="26"/>
      <c r="BY482" s="27"/>
      <c r="BZ482" s="36"/>
      <c r="CA482" s="26"/>
      <c r="CB482" s="26"/>
      <c r="CC482" s="27"/>
      <c r="CD482" s="36"/>
      <c r="CE482" s="26"/>
      <c r="CF482" s="26"/>
      <c r="CG482" s="27"/>
      <c r="CH482" s="36"/>
      <c r="CI482" s="26"/>
      <c r="CJ482" s="26"/>
      <c r="CK482" s="27"/>
      <c r="CL482" s="36"/>
      <c r="CM482" s="26"/>
      <c r="CN482" s="26"/>
      <c r="CO482" s="27"/>
      <c r="CP482" s="36"/>
      <c r="CQ482" s="26"/>
      <c r="CR482" s="26"/>
      <c r="CS482" s="27"/>
      <c r="CT482" s="36"/>
      <c r="CU482" s="26"/>
      <c r="CV482" s="26"/>
      <c r="CW482" s="27"/>
      <c r="CX482" s="36"/>
      <c r="CY482" s="26"/>
      <c r="CZ482" s="26"/>
      <c r="DA482" s="27"/>
      <c r="DB482" s="36"/>
      <c r="DC482" s="26"/>
      <c r="DD482" s="26"/>
      <c r="DE482" s="27"/>
      <c r="DF482" s="36"/>
      <c r="DG482" s="26"/>
      <c r="DH482" s="26"/>
      <c r="DI482" s="27"/>
      <c r="DJ482" s="36"/>
      <c r="DK482" s="26"/>
      <c r="DL482" s="26"/>
      <c r="DM482" s="27"/>
      <c r="DN482" s="36"/>
      <c r="DO482" s="26"/>
      <c r="DP482" s="26"/>
      <c r="DQ482" s="27"/>
      <c r="DR482" s="36"/>
      <c r="DS482" s="26"/>
      <c r="DT482" s="26"/>
      <c r="DU482" s="27"/>
      <c r="DV482" s="36"/>
      <c r="DW482" s="26"/>
      <c r="DX482" s="26"/>
      <c r="DY482" s="27"/>
      <c r="DZ482" s="36"/>
      <c r="EA482" s="26"/>
      <c r="EB482" s="26"/>
      <c r="EC482" s="27"/>
      <c r="ED482" s="36">
        <v>0</v>
      </c>
      <c r="EE482" s="26">
        <v>0</v>
      </c>
      <c r="EF482" s="26">
        <v>0</v>
      </c>
      <c r="EG482" s="27">
        <v>0</v>
      </c>
      <c r="EH482" s="36">
        <v>4</v>
      </c>
      <c r="EI482" s="26">
        <v>324.44400000000002</v>
      </c>
      <c r="EJ482" s="26">
        <v>324.44400000000002</v>
      </c>
      <c r="EK482" s="27">
        <v>4542.22</v>
      </c>
      <c r="EL482" s="36" cm="1">
        <f t="array" ref="EL482">+_xlfn.IFS(YEAR($A482)&gt;YEAR(EL$6),0,YEAR(EL$6)=YEAR($A482),13-MONTH($A482),AND(EK482&lt;$L482,YEAR(EL$6)=YEAR($B482)),IF(MONTH($B482)&lt;EK482/$M482,MONTH($B482),EK482/$M482),EK482&lt;$L482,EK482/$M482,YEAR(EL$6)=YEAR($B482),MONTH($B482),AND(YEAR(EL$6)&gt;YEAR($B482),NOT(ISBLANK($B482))),0,YEAR(EL$6)&gt;YEAR($A482),12,EL$6&lt;$A482,0,YEAR(EH$6)=YEAR($B482),0)</f>
        <v>12</v>
      </c>
      <c r="EM482" s="26">
        <f t="shared" si="58"/>
        <v>973.33200000000011</v>
      </c>
      <c r="EN482" s="26">
        <f t="shared" si="59"/>
        <v>1297.7760000000001</v>
      </c>
      <c r="EO482" s="27">
        <f t="shared" si="60"/>
        <v>3568.88</v>
      </c>
      <c r="EP482" s="28">
        <f t="shared" si="61"/>
        <v>43.999950684863954</v>
      </c>
      <c r="EQ482" s="34">
        <f t="shared" si="62"/>
        <v>243.33300000000003</v>
      </c>
      <c r="ES482" s="21">
        <f>IFERROR(IF(VLOOKUP(D482,'DIV CHANGE'!A:D,3,FALSE)="", E482, VLOOKUP(D482,'DIV CHANGE'!A:D,3,FALSE)), E482)</f>
        <v>2</v>
      </c>
      <c r="ET482" s="21" t="str">
        <f t="shared" si="63"/>
        <v>SAME</v>
      </c>
      <c r="EU482" s="29">
        <v>45545</v>
      </c>
    </row>
    <row r="483" spans="1:151" ht="12.75">
      <c r="A483" s="29">
        <v>45545</v>
      </c>
      <c r="B483" s="24"/>
      <c r="C483" s="77"/>
      <c r="D483" s="21" t="s">
        <v>946</v>
      </c>
      <c r="E483" s="21">
        <v>2</v>
      </c>
      <c r="F483" s="21" t="s">
        <v>103</v>
      </c>
      <c r="G483" s="21" t="s">
        <v>943</v>
      </c>
      <c r="H483" s="55">
        <v>4866.67</v>
      </c>
      <c r="I483" s="22">
        <v>5</v>
      </c>
      <c r="J483" s="56">
        <v>0</v>
      </c>
      <c r="K483" s="56">
        <v>0</v>
      </c>
      <c r="L483" s="25">
        <f t="shared" si="56"/>
        <v>973.33400000000006</v>
      </c>
      <c r="M483" s="37">
        <f t="shared" si="57"/>
        <v>81.111166666666676</v>
      </c>
      <c r="N483" s="36"/>
      <c r="O483" s="26"/>
      <c r="P483" s="26"/>
      <c r="Q483" s="27"/>
      <c r="R483" s="36"/>
      <c r="S483" s="26"/>
      <c r="T483" s="26"/>
      <c r="U483" s="27"/>
      <c r="V483" s="36"/>
      <c r="W483" s="26"/>
      <c r="X483" s="26"/>
      <c r="Y483" s="27"/>
      <c r="Z483" s="36"/>
      <c r="AA483" s="26"/>
      <c r="AB483" s="26"/>
      <c r="AC483" s="27"/>
      <c r="AD483" s="36"/>
      <c r="AE483" s="26"/>
      <c r="AF483" s="26"/>
      <c r="AG483" s="27"/>
      <c r="AH483" s="36"/>
      <c r="AI483" s="26"/>
      <c r="AJ483" s="26"/>
      <c r="AK483" s="27"/>
      <c r="AL483" s="36"/>
      <c r="AM483" s="26"/>
      <c r="AN483" s="26"/>
      <c r="AO483" s="27"/>
      <c r="AP483" s="36"/>
      <c r="AQ483" s="26"/>
      <c r="AR483" s="26"/>
      <c r="AS483" s="27"/>
      <c r="AT483" s="36"/>
      <c r="AU483" s="26"/>
      <c r="AV483" s="26"/>
      <c r="AW483" s="27"/>
      <c r="AX483" s="36"/>
      <c r="AY483" s="26"/>
      <c r="AZ483" s="26"/>
      <c r="BA483" s="27"/>
      <c r="BB483" s="36"/>
      <c r="BC483" s="26"/>
      <c r="BD483" s="26"/>
      <c r="BE483" s="27"/>
      <c r="BF483" s="36"/>
      <c r="BG483" s="26"/>
      <c r="BH483" s="26"/>
      <c r="BI483" s="27"/>
      <c r="BJ483" s="36"/>
      <c r="BK483" s="26"/>
      <c r="BL483" s="26"/>
      <c r="BM483" s="27"/>
      <c r="BN483" s="36"/>
      <c r="BO483" s="26"/>
      <c r="BP483" s="26"/>
      <c r="BQ483" s="27"/>
      <c r="BR483" s="36"/>
      <c r="BS483" s="26"/>
      <c r="BT483" s="26"/>
      <c r="BU483" s="27"/>
      <c r="BV483" s="36"/>
      <c r="BW483" s="26"/>
      <c r="BX483" s="26"/>
      <c r="BY483" s="27"/>
      <c r="BZ483" s="36"/>
      <c r="CA483" s="26"/>
      <c r="CB483" s="26"/>
      <c r="CC483" s="27"/>
      <c r="CD483" s="36"/>
      <c r="CE483" s="26"/>
      <c r="CF483" s="26"/>
      <c r="CG483" s="27"/>
      <c r="CH483" s="36"/>
      <c r="CI483" s="26"/>
      <c r="CJ483" s="26"/>
      <c r="CK483" s="27"/>
      <c r="CL483" s="36"/>
      <c r="CM483" s="26"/>
      <c r="CN483" s="26"/>
      <c r="CO483" s="27"/>
      <c r="CP483" s="36"/>
      <c r="CQ483" s="26"/>
      <c r="CR483" s="26"/>
      <c r="CS483" s="27"/>
      <c r="CT483" s="36"/>
      <c r="CU483" s="26"/>
      <c r="CV483" s="26"/>
      <c r="CW483" s="27"/>
      <c r="CX483" s="36"/>
      <c r="CY483" s="26"/>
      <c r="CZ483" s="26"/>
      <c r="DA483" s="27"/>
      <c r="DB483" s="36"/>
      <c r="DC483" s="26"/>
      <c r="DD483" s="26"/>
      <c r="DE483" s="27"/>
      <c r="DF483" s="36"/>
      <c r="DG483" s="26"/>
      <c r="DH483" s="26"/>
      <c r="DI483" s="27"/>
      <c r="DJ483" s="36"/>
      <c r="DK483" s="26"/>
      <c r="DL483" s="26"/>
      <c r="DM483" s="27"/>
      <c r="DN483" s="36"/>
      <c r="DO483" s="26"/>
      <c r="DP483" s="26"/>
      <c r="DQ483" s="27"/>
      <c r="DR483" s="36"/>
      <c r="DS483" s="26"/>
      <c r="DT483" s="26"/>
      <c r="DU483" s="27"/>
      <c r="DV483" s="36"/>
      <c r="DW483" s="26"/>
      <c r="DX483" s="26"/>
      <c r="DY483" s="27"/>
      <c r="DZ483" s="36"/>
      <c r="EA483" s="26"/>
      <c r="EB483" s="26"/>
      <c r="EC483" s="27"/>
      <c r="ED483" s="36">
        <v>0</v>
      </c>
      <c r="EE483" s="26">
        <v>0</v>
      </c>
      <c r="EF483" s="26">
        <v>0</v>
      </c>
      <c r="EG483" s="27">
        <v>0</v>
      </c>
      <c r="EH483" s="36">
        <v>4</v>
      </c>
      <c r="EI483" s="26">
        <v>324.44466666666671</v>
      </c>
      <c r="EJ483" s="26">
        <v>324.44466666666671</v>
      </c>
      <c r="EK483" s="27">
        <v>4542.2299999999996</v>
      </c>
      <c r="EL483" s="36" cm="1">
        <f t="array" ref="EL483">+_xlfn.IFS(YEAR($A483)&gt;YEAR(EL$6),0,YEAR(EL$6)=YEAR($A483),13-MONTH($A483),AND(EK483&lt;$L483,YEAR(EL$6)=YEAR($B483)),IF(MONTH($B483)&lt;EK483/$M483,MONTH($B483),EK483/$M483),EK483&lt;$L483,EK483/$M483,YEAR(EL$6)=YEAR($B483),MONTH($B483),AND(YEAR(EL$6)&gt;YEAR($B483),NOT(ISBLANK($B483))),0,YEAR(EL$6)&gt;YEAR($A483),12,EL$6&lt;$A483,0,YEAR(EH$6)=YEAR($B483),0)</f>
        <v>12</v>
      </c>
      <c r="EM483" s="26">
        <f t="shared" si="58"/>
        <v>973.33400000000006</v>
      </c>
      <c r="EN483" s="26">
        <f t="shared" si="59"/>
        <v>1297.7786666666668</v>
      </c>
      <c r="EO483" s="27">
        <f t="shared" si="60"/>
        <v>3568.89</v>
      </c>
      <c r="EP483" s="28">
        <f t="shared" si="61"/>
        <v>43.999983561655085</v>
      </c>
      <c r="EQ483" s="34">
        <f t="shared" si="62"/>
        <v>243.33350000000002</v>
      </c>
      <c r="ES483" s="21">
        <f>IFERROR(IF(VLOOKUP(D483,'DIV CHANGE'!A:D,3,FALSE)="", E483, VLOOKUP(D483,'DIV CHANGE'!A:D,3,FALSE)), E483)</f>
        <v>2</v>
      </c>
      <c r="ET483" s="21" t="str">
        <f t="shared" si="63"/>
        <v>SAME</v>
      </c>
      <c r="EU483" s="29">
        <v>45545</v>
      </c>
    </row>
    <row r="484" spans="1:151" ht="12.75">
      <c r="A484" s="29">
        <v>45545</v>
      </c>
      <c r="B484" s="24"/>
      <c r="C484" s="77"/>
      <c r="D484" s="21" t="s">
        <v>947</v>
      </c>
      <c r="E484" s="21">
        <v>2</v>
      </c>
      <c r="F484" s="21" t="s">
        <v>103</v>
      </c>
      <c r="G484" s="21" t="s">
        <v>943</v>
      </c>
      <c r="H484" s="55">
        <v>4866.66</v>
      </c>
      <c r="I484" s="22">
        <v>5</v>
      </c>
      <c r="J484" s="56">
        <v>0</v>
      </c>
      <c r="K484" s="56">
        <v>0</v>
      </c>
      <c r="L484" s="25">
        <f t="shared" si="56"/>
        <v>973.33199999999999</v>
      </c>
      <c r="M484" s="37">
        <f t="shared" si="57"/>
        <v>81.111000000000004</v>
      </c>
      <c r="N484" s="36"/>
      <c r="O484" s="26"/>
      <c r="P484" s="26"/>
      <c r="Q484" s="27"/>
      <c r="R484" s="36"/>
      <c r="S484" s="26"/>
      <c r="T484" s="26"/>
      <c r="U484" s="27"/>
      <c r="V484" s="36"/>
      <c r="W484" s="26"/>
      <c r="X484" s="26"/>
      <c r="Y484" s="27"/>
      <c r="Z484" s="36"/>
      <c r="AA484" s="26"/>
      <c r="AB484" s="26"/>
      <c r="AC484" s="27"/>
      <c r="AD484" s="36"/>
      <c r="AE484" s="26"/>
      <c r="AF484" s="26"/>
      <c r="AG484" s="27"/>
      <c r="AH484" s="36"/>
      <c r="AI484" s="26"/>
      <c r="AJ484" s="26"/>
      <c r="AK484" s="27"/>
      <c r="AL484" s="36"/>
      <c r="AM484" s="26"/>
      <c r="AN484" s="26"/>
      <c r="AO484" s="27"/>
      <c r="AP484" s="36"/>
      <c r="AQ484" s="26"/>
      <c r="AR484" s="26"/>
      <c r="AS484" s="27"/>
      <c r="AT484" s="36"/>
      <c r="AU484" s="26"/>
      <c r="AV484" s="26"/>
      <c r="AW484" s="27"/>
      <c r="AX484" s="36"/>
      <c r="AY484" s="26"/>
      <c r="AZ484" s="26"/>
      <c r="BA484" s="27"/>
      <c r="BB484" s="36"/>
      <c r="BC484" s="26"/>
      <c r="BD484" s="26"/>
      <c r="BE484" s="27"/>
      <c r="BF484" s="36"/>
      <c r="BG484" s="26"/>
      <c r="BH484" s="26"/>
      <c r="BI484" s="27"/>
      <c r="BJ484" s="36"/>
      <c r="BK484" s="26"/>
      <c r="BL484" s="26"/>
      <c r="BM484" s="27"/>
      <c r="BN484" s="36"/>
      <c r="BO484" s="26"/>
      <c r="BP484" s="26"/>
      <c r="BQ484" s="27"/>
      <c r="BR484" s="36"/>
      <c r="BS484" s="26"/>
      <c r="BT484" s="26"/>
      <c r="BU484" s="27"/>
      <c r="BV484" s="36"/>
      <c r="BW484" s="26"/>
      <c r="BX484" s="26"/>
      <c r="BY484" s="27"/>
      <c r="BZ484" s="36"/>
      <c r="CA484" s="26"/>
      <c r="CB484" s="26"/>
      <c r="CC484" s="27"/>
      <c r="CD484" s="36"/>
      <c r="CE484" s="26"/>
      <c r="CF484" s="26"/>
      <c r="CG484" s="27"/>
      <c r="CH484" s="36"/>
      <c r="CI484" s="26"/>
      <c r="CJ484" s="26"/>
      <c r="CK484" s="27"/>
      <c r="CL484" s="36"/>
      <c r="CM484" s="26"/>
      <c r="CN484" s="26"/>
      <c r="CO484" s="27"/>
      <c r="CP484" s="36"/>
      <c r="CQ484" s="26"/>
      <c r="CR484" s="26"/>
      <c r="CS484" s="27"/>
      <c r="CT484" s="36"/>
      <c r="CU484" s="26"/>
      <c r="CV484" s="26"/>
      <c r="CW484" s="27"/>
      <c r="CX484" s="36"/>
      <c r="CY484" s="26"/>
      <c r="CZ484" s="26"/>
      <c r="DA484" s="27"/>
      <c r="DB484" s="36"/>
      <c r="DC484" s="26"/>
      <c r="DD484" s="26"/>
      <c r="DE484" s="27"/>
      <c r="DF484" s="36"/>
      <c r="DG484" s="26"/>
      <c r="DH484" s="26"/>
      <c r="DI484" s="27"/>
      <c r="DJ484" s="36"/>
      <c r="DK484" s="26"/>
      <c r="DL484" s="26"/>
      <c r="DM484" s="27"/>
      <c r="DN484" s="36"/>
      <c r="DO484" s="26"/>
      <c r="DP484" s="26"/>
      <c r="DQ484" s="27"/>
      <c r="DR484" s="36"/>
      <c r="DS484" s="26"/>
      <c r="DT484" s="26"/>
      <c r="DU484" s="27"/>
      <c r="DV484" s="36"/>
      <c r="DW484" s="26"/>
      <c r="DX484" s="26"/>
      <c r="DY484" s="27"/>
      <c r="DZ484" s="36"/>
      <c r="EA484" s="26"/>
      <c r="EB484" s="26"/>
      <c r="EC484" s="27"/>
      <c r="ED484" s="36">
        <v>0</v>
      </c>
      <c r="EE484" s="26">
        <v>0</v>
      </c>
      <c r="EF484" s="26">
        <v>0</v>
      </c>
      <c r="EG484" s="27">
        <v>0</v>
      </c>
      <c r="EH484" s="36">
        <v>4</v>
      </c>
      <c r="EI484" s="26">
        <v>324.44400000000002</v>
      </c>
      <c r="EJ484" s="26">
        <v>324.44400000000002</v>
      </c>
      <c r="EK484" s="27">
        <v>4542.22</v>
      </c>
      <c r="EL484" s="36" cm="1">
        <f t="array" ref="EL484">+_xlfn.IFS(YEAR($A484)&gt;YEAR(EL$6),0,YEAR(EL$6)=YEAR($A484),13-MONTH($A484),AND(EK484&lt;$L484,YEAR(EL$6)=YEAR($B484)),IF(MONTH($B484)&lt;EK484/$M484,MONTH($B484),EK484/$M484),EK484&lt;$L484,EK484/$M484,YEAR(EL$6)=YEAR($B484),MONTH($B484),AND(YEAR(EL$6)&gt;YEAR($B484),NOT(ISBLANK($B484))),0,YEAR(EL$6)&gt;YEAR($A484),12,EL$6&lt;$A484,0,YEAR(EH$6)=YEAR($B484),0)</f>
        <v>12</v>
      </c>
      <c r="EM484" s="26">
        <f t="shared" si="58"/>
        <v>973.33200000000011</v>
      </c>
      <c r="EN484" s="26">
        <f t="shared" si="59"/>
        <v>1297.7760000000001</v>
      </c>
      <c r="EO484" s="27">
        <f t="shared" si="60"/>
        <v>3568.88</v>
      </c>
      <c r="EP484" s="28">
        <f t="shared" si="61"/>
        <v>43.999950684863954</v>
      </c>
      <c r="EQ484" s="34">
        <f t="shared" si="62"/>
        <v>243.33300000000003</v>
      </c>
      <c r="ES484" s="21">
        <f>IFERROR(IF(VLOOKUP(D484,'DIV CHANGE'!A:D,3,FALSE)="", E484, VLOOKUP(D484,'DIV CHANGE'!A:D,3,FALSE)), E484)</f>
        <v>2</v>
      </c>
      <c r="ET484" s="21" t="str">
        <f t="shared" si="63"/>
        <v>SAME</v>
      </c>
      <c r="EU484" s="29">
        <v>45545</v>
      </c>
    </row>
    <row r="485" spans="1:151" ht="12.75">
      <c r="A485" s="29">
        <v>45545</v>
      </c>
      <c r="B485" s="24"/>
      <c r="C485" s="77"/>
      <c r="D485" s="21" t="s">
        <v>948</v>
      </c>
      <c r="E485" s="21">
        <v>2</v>
      </c>
      <c r="F485" s="21" t="s">
        <v>103</v>
      </c>
      <c r="G485" s="21" t="s">
        <v>943</v>
      </c>
      <c r="H485" s="55">
        <v>4866.67</v>
      </c>
      <c r="I485" s="22">
        <v>5</v>
      </c>
      <c r="J485" s="56">
        <v>0</v>
      </c>
      <c r="K485" s="56">
        <v>0</v>
      </c>
      <c r="L485" s="25">
        <f t="shared" si="56"/>
        <v>973.33400000000006</v>
      </c>
      <c r="M485" s="37">
        <f t="shared" si="57"/>
        <v>81.111166666666676</v>
      </c>
      <c r="N485" s="36"/>
      <c r="O485" s="26"/>
      <c r="P485" s="26"/>
      <c r="Q485" s="27"/>
      <c r="R485" s="36"/>
      <c r="S485" s="26"/>
      <c r="T485" s="26"/>
      <c r="U485" s="27"/>
      <c r="V485" s="36"/>
      <c r="W485" s="26"/>
      <c r="X485" s="26"/>
      <c r="Y485" s="27"/>
      <c r="Z485" s="36"/>
      <c r="AA485" s="26"/>
      <c r="AB485" s="26"/>
      <c r="AC485" s="27"/>
      <c r="AD485" s="36"/>
      <c r="AE485" s="26"/>
      <c r="AF485" s="26"/>
      <c r="AG485" s="27"/>
      <c r="AH485" s="36"/>
      <c r="AI485" s="26"/>
      <c r="AJ485" s="26"/>
      <c r="AK485" s="27"/>
      <c r="AL485" s="36"/>
      <c r="AM485" s="26"/>
      <c r="AN485" s="26"/>
      <c r="AO485" s="27"/>
      <c r="AP485" s="36"/>
      <c r="AQ485" s="26"/>
      <c r="AR485" s="26"/>
      <c r="AS485" s="27"/>
      <c r="AT485" s="36"/>
      <c r="AU485" s="26"/>
      <c r="AV485" s="26"/>
      <c r="AW485" s="27"/>
      <c r="AX485" s="36"/>
      <c r="AY485" s="26"/>
      <c r="AZ485" s="26"/>
      <c r="BA485" s="27"/>
      <c r="BB485" s="36"/>
      <c r="BC485" s="26"/>
      <c r="BD485" s="26"/>
      <c r="BE485" s="27"/>
      <c r="BF485" s="36"/>
      <c r="BG485" s="26"/>
      <c r="BH485" s="26"/>
      <c r="BI485" s="27"/>
      <c r="BJ485" s="36"/>
      <c r="BK485" s="26"/>
      <c r="BL485" s="26"/>
      <c r="BM485" s="27"/>
      <c r="BN485" s="36"/>
      <c r="BO485" s="26"/>
      <c r="BP485" s="26"/>
      <c r="BQ485" s="27"/>
      <c r="BR485" s="36"/>
      <c r="BS485" s="26"/>
      <c r="BT485" s="26"/>
      <c r="BU485" s="27"/>
      <c r="BV485" s="36"/>
      <c r="BW485" s="26"/>
      <c r="BX485" s="26"/>
      <c r="BY485" s="27"/>
      <c r="BZ485" s="36"/>
      <c r="CA485" s="26"/>
      <c r="CB485" s="26"/>
      <c r="CC485" s="27"/>
      <c r="CD485" s="36"/>
      <c r="CE485" s="26"/>
      <c r="CF485" s="26"/>
      <c r="CG485" s="27"/>
      <c r="CH485" s="36"/>
      <c r="CI485" s="26"/>
      <c r="CJ485" s="26"/>
      <c r="CK485" s="27"/>
      <c r="CL485" s="36"/>
      <c r="CM485" s="26"/>
      <c r="CN485" s="26"/>
      <c r="CO485" s="27"/>
      <c r="CP485" s="36"/>
      <c r="CQ485" s="26"/>
      <c r="CR485" s="26"/>
      <c r="CS485" s="27"/>
      <c r="CT485" s="36"/>
      <c r="CU485" s="26"/>
      <c r="CV485" s="26"/>
      <c r="CW485" s="27"/>
      <c r="CX485" s="36"/>
      <c r="CY485" s="26"/>
      <c r="CZ485" s="26"/>
      <c r="DA485" s="27"/>
      <c r="DB485" s="36"/>
      <c r="DC485" s="26"/>
      <c r="DD485" s="26"/>
      <c r="DE485" s="27"/>
      <c r="DF485" s="36"/>
      <c r="DG485" s="26"/>
      <c r="DH485" s="26"/>
      <c r="DI485" s="27"/>
      <c r="DJ485" s="36"/>
      <c r="DK485" s="26"/>
      <c r="DL485" s="26"/>
      <c r="DM485" s="27"/>
      <c r="DN485" s="36"/>
      <c r="DO485" s="26"/>
      <c r="DP485" s="26"/>
      <c r="DQ485" s="27"/>
      <c r="DR485" s="36"/>
      <c r="DS485" s="26"/>
      <c r="DT485" s="26"/>
      <c r="DU485" s="27"/>
      <c r="DV485" s="36"/>
      <c r="DW485" s="26"/>
      <c r="DX485" s="26"/>
      <c r="DY485" s="27"/>
      <c r="DZ485" s="36"/>
      <c r="EA485" s="26"/>
      <c r="EB485" s="26"/>
      <c r="EC485" s="27"/>
      <c r="ED485" s="36">
        <v>0</v>
      </c>
      <c r="EE485" s="26">
        <v>0</v>
      </c>
      <c r="EF485" s="26">
        <v>0</v>
      </c>
      <c r="EG485" s="27">
        <v>0</v>
      </c>
      <c r="EH485" s="36">
        <v>4</v>
      </c>
      <c r="EI485" s="26">
        <v>324.44466666666671</v>
      </c>
      <c r="EJ485" s="26">
        <v>324.44466666666671</v>
      </c>
      <c r="EK485" s="27">
        <v>4542.2299999999996</v>
      </c>
      <c r="EL485" s="36" cm="1">
        <f t="array" ref="EL485">+_xlfn.IFS(YEAR($A485)&gt;YEAR(EL$6),0,YEAR(EL$6)=YEAR($A485),13-MONTH($A485),AND(EK485&lt;$L485,YEAR(EL$6)=YEAR($B485)),IF(MONTH($B485)&lt;EK485/$M485,MONTH($B485),EK485/$M485),EK485&lt;$L485,EK485/$M485,YEAR(EL$6)=YEAR($B485),MONTH($B485),AND(YEAR(EL$6)&gt;YEAR($B485),NOT(ISBLANK($B485))),0,YEAR(EL$6)&gt;YEAR($A485),12,EL$6&lt;$A485,0,YEAR(EH$6)=YEAR($B485),0)</f>
        <v>12</v>
      </c>
      <c r="EM485" s="26">
        <f t="shared" si="58"/>
        <v>973.33400000000006</v>
      </c>
      <c r="EN485" s="26">
        <f t="shared" si="59"/>
        <v>1297.7786666666668</v>
      </c>
      <c r="EO485" s="27">
        <f t="shared" si="60"/>
        <v>3568.89</v>
      </c>
      <c r="EP485" s="28">
        <f t="shared" si="61"/>
        <v>43.999983561655085</v>
      </c>
      <c r="EQ485" s="34">
        <f t="shared" si="62"/>
        <v>243.33350000000002</v>
      </c>
      <c r="ES485" s="21">
        <f>IFERROR(IF(VLOOKUP(D485,'DIV CHANGE'!A:D,3,FALSE)="", E485, VLOOKUP(D485,'DIV CHANGE'!A:D,3,FALSE)), E485)</f>
        <v>2</v>
      </c>
      <c r="ET485" s="21" t="str">
        <f t="shared" si="63"/>
        <v>SAME</v>
      </c>
      <c r="EU485" s="29">
        <v>45545</v>
      </c>
    </row>
    <row r="486" spans="1:151" ht="12.75">
      <c r="A486" s="29">
        <v>45545</v>
      </c>
      <c r="B486" s="24"/>
      <c r="C486" s="77"/>
      <c r="D486" s="21" t="s">
        <v>949</v>
      </c>
      <c r="E486" s="21">
        <v>2</v>
      </c>
      <c r="F486" s="21" t="s">
        <v>103</v>
      </c>
      <c r="G486" s="21" t="s">
        <v>943</v>
      </c>
      <c r="H486" s="55">
        <v>4866.66</v>
      </c>
      <c r="I486" s="22">
        <v>5</v>
      </c>
      <c r="J486" s="56">
        <v>0</v>
      </c>
      <c r="K486" s="56">
        <v>0</v>
      </c>
      <c r="L486" s="25">
        <f t="shared" si="56"/>
        <v>973.33199999999999</v>
      </c>
      <c r="M486" s="37">
        <f t="shared" si="57"/>
        <v>81.111000000000004</v>
      </c>
      <c r="N486" s="36"/>
      <c r="O486" s="26"/>
      <c r="P486" s="26"/>
      <c r="Q486" s="27"/>
      <c r="R486" s="36"/>
      <c r="S486" s="26"/>
      <c r="T486" s="26"/>
      <c r="U486" s="27"/>
      <c r="V486" s="36"/>
      <c r="W486" s="26"/>
      <c r="X486" s="26"/>
      <c r="Y486" s="27"/>
      <c r="Z486" s="36"/>
      <c r="AA486" s="26"/>
      <c r="AB486" s="26"/>
      <c r="AC486" s="27"/>
      <c r="AD486" s="36"/>
      <c r="AE486" s="26"/>
      <c r="AF486" s="26"/>
      <c r="AG486" s="27"/>
      <c r="AH486" s="36"/>
      <c r="AI486" s="26"/>
      <c r="AJ486" s="26"/>
      <c r="AK486" s="27"/>
      <c r="AL486" s="36"/>
      <c r="AM486" s="26"/>
      <c r="AN486" s="26"/>
      <c r="AO486" s="27"/>
      <c r="AP486" s="36"/>
      <c r="AQ486" s="26"/>
      <c r="AR486" s="26"/>
      <c r="AS486" s="27"/>
      <c r="AT486" s="36"/>
      <c r="AU486" s="26"/>
      <c r="AV486" s="26"/>
      <c r="AW486" s="27"/>
      <c r="AX486" s="36"/>
      <c r="AY486" s="26"/>
      <c r="AZ486" s="26"/>
      <c r="BA486" s="27"/>
      <c r="BB486" s="36"/>
      <c r="BC486" s="26"/>
      <c r="BD486" s="26"/>
      <c r="BE486" s="27"/>
      <c r="BF486" s="36"/>
      <c r="BG486" s="26"/>
      <c r="BH486" s="26"/>
      <c r="BI486" s="27"/>
      <c r="BJ486" s="36"/>
      <c r="BK486" s="26"/>
      <c r="BL486" s="26"/>
      <c r="BM486" s="27"/>
      <c r="BN486" s="36"/>
      <c r="BO486" s="26"/>
      <c r="BP486" s="26"/>
      <c r="BQ486" s="27"/>
      <c r="BR486" s="36"/>
      <c r="BS486" s="26"/>
      <c r="BT486" s="26"/>
      <c r="BU486" s="27"/>
      <c r="BV486" s="36"/>
      <c r="BW486" s="26"/>
      <c r="BX486" s="26"/>
      <c r="BY486" s="27"/>
      <c r="BZ486" s="36"/>
      <c r="CA486" s="26"/>
      <c r="CB486" s="26"/>
      <c r="CC486" s="27"/>
      <c r="CD486" s="36"/>
      <c r="CE486" s="26"/>
      <c r="CF486" s="26"/>
      <c r="CG486" s="27"/>
      <c r="CH486" s="36"/>
      <c r="CI486" s="26"/>
      <c r="CJ486" s="26"/>
      <c r="CK486" s="27"/>
      <c r="CL486" s="36"/>
      <c r="CM486" s="26"/>
      <c r="CN486" s="26"/>
      <c r="CO486" s="27"/>
      <c r="CP486" s="36"/>
      <c r="CQ486" s="26"/>
      <c r="CR486" s="26"/>
      <c r="CS486" s="27"/>
      <c r="CT486" s="36"/>
      <c r="CU486" s="26"/>
      <c r="CV486" s="26"/>
      <c r="CW486" s="27"/>
      <c r="CX486" s="36"/>
      <c r="CY486" s="26"/>
      <c r="CZ486" s="26"/>
      <c r="DA486" s="27"/>
      <c r="DB486" s="36"/>
      <c r="DC486" s="26"/>
      <c r="DD486" s="26"/>
      <c r="DE486" s="27"/>
      <c r="DF486" s="36"/>
      <c r="DG486" s="26"/>
      <c r="DH486" s="26"/>
      <c r="DI486" s="27"/>
      <c r="DJ486" s="36"/>
      <c r="DK486" s="26"/>
      <c r="DL486" s="26"/>
      <c r="DM486" s="27"/>
      <c r="DN486" s="36"/>
      <c r="DO486" s="26"/>
      <c r="DP486" s="26"/>
      <c r="DQ486" s="27"/>
      <c r="DR486" s="36"/>
      <c r="DS486" s="26"/>
      <c r="DT486" s="26"/>
      <c r="DU486" s="27"/>
      <c r="DV486" s="36"/>
      <c r="DW486" s="26"/>
      <c r="DX486" s="26"/>
      <c r="DY486" s="27"/>
      <c r="DZ486" s="36"/>
      <c r="EA486" s="26"/>
      <c r="EB486" s="26"/>
      <c r="EC486" s="27"/>
      <c r="ED486" s="36">
        <v>0</v>
      </c>
      <c r="EE486" s="26">
        <v>0</v>
      </c>
      <c r="EF486" s="26">
        <v>0</v>
      </c>
      <c r="EG486" s="27">
        <v>0</v>
      </c>
      <c r="EH486" s="36">
        <v>4</v>
      </c>
      <c r="EI486" s="26">
        <v>324.44400000000002</v>
      </c>
      <c r="EJ486" s="26">
        <v>324.44400000000002</v>
      </c>
      <c r="EK486" s="27">
        <v>4542.22</v>
      </c>
      <c r="EL486" s="36" cm="1">
        <f t="array" ref="EL486">+_xlfn.IFS(YEAR($A486)&gt;YEAR(EL$6),0,YEAR(EL$6)=YEAR($A486),13-MONTH($A486),AND(EK486&lt;$L486,YEAR(EL$6)=YEAR($B486)),IF(MONTH($B486)&lt;EK486/$M486,MONTH($B486),EK486/$M486),EK486&lt;$L486,EK486/$M486,YEAR(EL$6)=YEAR($B486),MONTH($B486),AND(YEAR(EL$6)&gt;YEAR($B486),NOT(ISBLANK($B486))),0,YEAR(EL$6)&gt;YEAR($A486),12,EL$6&lt;$A486,0,YEAR(EH$6)=YEAR($B486),0)</f>
        <v>12</v>
      </c>
      <c r="EM486" s="26">
        <f t="shared" si="58"/>
        <v>973.33200000000011</v>
      </c>
      <c r="EN486" s="26">
        <f t="shared" si="59"/>
        <v>1297.7760000000001</v>
      </c>
      <c r="EO486" s="27">
        <f t="shared" si="60"/>
        <v>3568.88</v>
      </c>
      <c r="EP486" s="28">
        <f t="shared" si="61"/>
        <v>43.999950684863954</v>
      </c>
      <c r="EQ486" s="34">
        <f t="shared" si="62"/>
        <v>243.33300000000003</v>
      </c>
      <c r="ES486" s="21">
        <f>IFERROR(IF(VLOOKUP(D486,'DIV CHANGE'!A:D,3,FALSE)="", E486, VLOOKUP(D486,'DIV CHANGE'!A:D,3,FALSE)), E486)</f>
        <v>2</v>
      </c>
      <c r="ET486" s="21" t="str">
        <f t="shared" si="63"/>
        <v>SAME</v>
      </c>
      <c r="EU486" s="29">
        <v>45545</v>
      </c>
    </row>
    <row r="487" spans="1:151" ht="12.75">
      <c r="A487" s="29">
        <v>45553</v>
      </c>
      <c r="B487" s="24"/>
      <c r="C487" s="77"/>
      <c r="D487" s="21" t="s">
        <v>950</v>
      </c>
      <c r="E487" s="21">
        <v>2</v>
      </c>
      <c r="F487" s="21" t="s">
        <v>103</v>
      </c>
      <c r="G487" s="21" t="s">
        <v>951</v>
      </c>
      <c r="H487" s="55">
        <v>18900</v>
      </c>
      <c r="I487" s="22">
        <v>5</v>
      </c>
      <c r="J487" s="56">
        <v>0</v>
      </c>
      <c r="K487" s="56">
        <v>0</v>
      </c>
      <c r="L487" s="25">
        <f t="shared" si="56"/>
        <v>3780</v>
      </c>
      <c r="M487" s="37">
        <f t="shared" si="57"/>
        <v>315</v>
      </c>
      <c r="N487" s="36"/>
      <c r="O487" s="26"/>
      <c r="P487" s="26"/>
      <c r="Q487" s="27"/>
      <c r="R487" s="36"/>
      <c r="S487" s="26"/>
      <c r="T487" s="26"/>
      <c r="U487" s="27"/>
      <c r="V487" s="36"/>
      <c r="W487" s="26"/>
      <c r="X487" s="26"/>
      <c r="Y487" s="27"/>
      <c r="Z487" s="36"/>
      <c r="AA487" s="26"/>
      <c r="AB487" s="26"/>
      <c r="AC487" s="27"/>
      <c r="AD487" s="36"/>
      <c r="AE487" s="26"/>
      <c r="AF487" s="26"/>
      <c r="AG487" s="27"/>
      <c r="AH487" s="36"/>
      <c r="AI487" s="26"/>
      <c r="AJ487" s="26"/>
      <c r="AK487" s="27"/>
      <c r="AL487" s="36"/>
      <c r="AM487" s="26"/>
      <c r="AN487" s="26"/>
      <c r="AO487" s="27"/>
      <c r="AP487" s="36"/>
      <c r="AQ487" s="26"/>
      <c r="AR487" s="26"/>
      <c r="AS487" s="27"/>
      <c r="AT487" s="36"/>
      <c r="AU487" s="26"/>
      <c r="AV487" s="26"/>
      <c r="AW487" s="27"/>
      <c r="AX487" s="36"/>
      <c r="AY487" s="26"/>
      <c r="AZ487" s="26"/>
      <c r="BA487" s="27"/>
      <c r="BB487" s="36"/>
      <c r="BC487" s="26"/>
      <c r="BD487" s="26"/>
      <c r="BE487" s="27"/>
      <c r="BF487" s="36"/>
      <c r="BG487" s="26"/>
      <c r="BH487" s="26"/>
      <c r="BI487" s="27"/>
      <c r="BJ487" s="36"/>
      <c r="BK487" s="26"/>
      <c r="BL487" s="26"/>
      <c r="BM487" s="27"/>
      <c r="BN487" s="36"/>
      <c r="BO487" s="26"/>
      <c r="BP487" s="26"/>
      <c r="BQ487" s="27"/>
      <c r="BR487" s="36"/>
      <c r="BS487" s="26"/>
      <c r="BT487" s="26"/>
      <c r="BU487" s="27"/>
      <c r="BV487" s="36"/>
      <c r="BW487" s="26"/>
      <c r="BX487" s="26"/>
      <c r="BY487" s="27"/>
      <c r="BZ487" s="36"/>
      <c r="CA487" s="26"/>
      <c r="CB487" s="26"/>
      <c r="CC487" s="27"/>
      <c r="CD487" s="36"/>
      <c r="CE487" s="26"/>
      <c r="CF487" s="26"/>
      <c r="CG487" s="27"/>
      <c r="CH487" s="36"/>
      <c r="CI487" s="26"/>
      <c r="CJ487" s="26"/>
      <c r="CK487" s="27"/>
      <c r="CL487" s="36"/>
      <c r="CM487" s="26"/>
      <c r="CN487" s="26"/>
      <c r="CO487" s="27"/>
      <c r="CP487" s="36"/>
      <c r="CQ487" s="26"/>
      <c r="CR487" s="26"/>
      <c r="CS487" s="27"/>
      <c r="CT487" s="36"/>
      <c r="CU487" s="26"/>
      <c r="CV487" s="26"/>
      <c r="CW487" s="27"/>
      <c r="CX487" s="36"/>
      <c r="CY487" s="26"/>
      <c r="CZ487" s="26"/>
      <c r="DA487" s="27"/>
      <c r="DB487" s="36"/>
      <c r="DC487" s="26"/>
      <c r="DD487" s="26"/>
      <c r="DE487" s="27"/>
      <c r="DF487" s="36"/>
      <c r="DG487" s="26"/>
      <c r="DH487" s="26"/>
      <c r="DI487" s="27"/>
      <c r="DJ487" s="36"/>
      <c r="DK487" s="26"/>
      <c r="DL487" s="26"/>
      <c r="DM487" s="27"/>
      <c r="DN487" s="36"/>
      <c r="DO487" s="26"/>
      <c r="DP487" s="26"/>
      <c r="DQ487" s="27"/>
      <c r="DR487" s="36"/>
      <c r="DS487" s="26"/>
      <c r="DT487" s="26"/>
      <c r="DU487" s="27"/>
      <c r="DV487" s="36"/>
      <c r="DW487" s="26"/>
      <c r="DX487" s="26"/>
      <c r="DY487" s="27"/>
      <c r="DZ487" s="36"/>
      <c r="EA487" s="26"/>
      <c r="EB487" s="26"/>
      <c r="EC487" s="27"/>
      <c r="ED487" s="36">
        <v>0</v>
      </c>
      <c r="EE487" s="26">
        <v>0</v>
      </c>
      <c r="EF487" s="26">
        <v>0</v>
      </c>
      <c r="EG487" s="27">
        <v>0</v>
      </c>
      <c r="EH487" s="36">
        <v>3</v>
      </c>
      <c r="EI487" s="26">
        <v>945</v>
      </c>
      <c r="EJ487" s="26">
        <v>945</v>
      </c>
      <c r="EK487" s="27">
        <v>17955</v>
      </c>
      <c r="EL487" s="36" cm="1">
        <f t="array" ref="EL487">+_xlfn.IFS(YEAR($A487)&gt;YEAR(EL$6),0,YEAR(EL$6)=YEAR($A487),13-MONTH($A487),AND(EK487&lt;$L487,YEAR(EL$6)=YEAR($B487)),IF(MONTH($B487)&lt;EK487/$M487,MONTH($B487),EK487/$M487),EK487&lt;$L487,EK487/$M487,YEAR(EL$6)=YEAR($B487),MONTH($B487),AND(YEAR(EL$6)&gt;YEAR($B487),NOT(ISBLANK($B487))),0,YEAR(EL$6)&gt;YEAR($A487),12,EL$6&lt;$A487,0,YEAR(EH$6)=YEAR($B487),0)</f>
        <v>12</v>
      </c>
      <c r="EM487" s="26">
        <f t="shared" si="58"/>
        <v>3780</v>
      </c>
      <c r="EN487" s="26">
        <f t="shared" si="59"/>
        <v>4725</v>
      </c>
      <c r="EO487" s="27">
        <f t="shared" si="60"/>
        <v>14175</v>
      </c>
      <c r="EP487" s="28">
        <f t="shared" si="61"/>
        <v>45</v>
      </c>
      <c r="EQ487" s="34">
        <f t="shared" si="62"/>
        <v>945</v>
      </c>
      <c r="ES487" s="21">
        <f>IFERROR(IF(VLOOKUP(D487,'DIV CHANGE'!A:D,3,FALSE)="", E487, VLOOKUP(D487,'DIV CHANGE'!A:D,3,FALSE)), E487)</f>
        <v>2</v>
      </c>
      <c r="ET487" s="21" t="str">
        <f t="shared" si="63"/>
        <v>SAME</v>
      </c>
      <c r="EU487" s="29">
        <v>45553</v>
      </c>
    </row>
    <row r="488" spans="1:151" ht="12.75">
      <c r="A488" s="29">
        <v>45553</v>
      </c>
      <c r="B488" s="24"/>
      <c r="C488" s="77"/>
      <c r="D488" s="21" t="s">
        <v>952</v>
      </c>
      <c r="E488" s="21">
        <v>2</v>
      </c>
      <c r="F488" s="21" t="s">
        <v>103</v>
      </c>
      <c r="G488" s="21" t="s">
        <v>953</v>
      </c>
      <c r="H488" s="55">
        <v>18900</v>
      </c>
      <c r="I488" s="22">
        <v>5</v>
      </c>
      <c r="J488" s="56">
        <v>0</v>
      </c>
      <c r="K488" s="56">
        <v>0</v>
      </c>
      <c r="L488" s="25">
        <f t="shared" si="56"/>
        <v>3780</v>
      </c>
      <c r="M488" s="37">
        <f t="shared" si="57"/>
        <v>315</v>
      </c>
      <c r="N488" s="36"/>
      <c r="O488" s="26"/>
      <c r="P488" s="26"/>
      <c r="Q488" s="27"/>
      <c r="R488" s="36"/>
      <c r="S488" s="26"/>
      <c r="T488" s="26"/>
      <c r="U488" s="27"/>
      <c r="V488" s="36"/>
      <c r="W488" s="26"/>
      <c r="X488" s="26"/>
      <c r="Y488" s="27"/>
      <c r="Z488" s="36"/>
      <c r="AA488" s="26"/>
      <c r="AB488" s="26"/>
      <c r="AC488" s="27"/>
      <c r="AD488" s="36"/>
      <c r="AE488" s="26"/>
      <c r="AF488" s="26"/>
      <c r="AG488" s="27"/>
      <c r="AH488" s="36"/>
      <c r="AI488" s="26"/>
      <c r="AJ488" s="26"/>
      <c r="AK488" s="27"/>
      <c r="AL488" s="36"/>
      <c r="AM488" s="26"/>
      <c r="AN488" s="26"/>
      <c r="AO488" s="27"/>
      <c r="AP488" s="36"/>
      <c r="AQ488" s="26"/>
      <c r="AR488" s="26"/>
      <c r="AS488" s="27"/>
      <c r="AT488" s="36"/>
      <c r="AU488" s="26"/>
      <c r="AV488" s="26"/>
      <c r="AW488" s="27"/>
      <c r="AX488" s="36"/>
      <c r="AY488" s="26"/>
      <c r="AZ488" s="26"/>
      <c r="BA488" s="27"/>
      <c r="BB488" s="36"/>
      <c r="BC488" s="26"/>
      <c r="BD488" s="26"/>
      <c r="BE488" s="27"/>
      <c r="BF488" s="36"/>
      <c r="BG488" s="26"/>
      <c r="BH488" s="26"/>
      <c r="BI488" s="27"/>
      <c r="BJ488" s="36"/>
      <c r="BK488" s="26"/>
      <c r="BL488" s="26"/>
      <c r="BM488" s="27"/>
      <c r="BN488" s="36"/>
      <c r="BO488" s="26"/>
      <c r="BP488" s="26"/>
      <c r="BQ488" s="27"/>
      <c r="BR488" s="36"/>
      <c r="BS488" s="26"/>
      <c r="BT488" s="26"/>
      <c r="BU488" s="27"/>
      <c r="BV488" s="36"/>
      <c r="BW488" s="26"/>
      <c r="BX488" s="26"/>
      <c r="BY488" s="27"/>
      <c r="BZ488" s="36"/>
      <c r="CA488" s="26"/>
      <c r="CB488" s="26"/>
      <c r="CC488" s="27"/>
      <c r="CD488" s="36"/>
      <c r="CE488" s="26"/>
      <c r="CF488" s="26"/>
      <c r="CG488" s="27"/>
      <c r="CH488" s="36"/>
      <c r="CI488" s="26"/>
      <c r="CJ488" s="26"/>
      <c r="CK488" s="27"/>
      <c r="CL488" s="36"/>
      <c r="CM488" s="26"/>
      <c r="CN488" s="26"/>
      <c r="CO488" s="27"/>
      <c r="CP488" s="36"/>
      <c r="CQ488" s="26"/>
      <c r="CR488" s="26"/>
      <c r="CS488" s="27"/>
      <c r="CT488" s="36"/>
      <c r="CU488" s="26"/>
      <c r="CV488" s="26"/>
      <c r="CW488" s="27"/>
      <c r="CX488" s="36"/>
      <c r="CY488" s="26"/>
      <c r="CZ488" s="26"/>
      <c r="DA488" s="27"/>
      <c r="DB488" s="36"/>
      <c r="DC488" s="26"/>
      <c r="DD488" s="26"/>
      <c r="DE488" s="27"/>
      <c r="DF488" s="36"/>
      <c r="DG488" s="26"/>
      <c r="DH488" s="26"/>
      <c r="DI488" s="27"/>
      <c r="DJ488" s="36"/>
      <c r="DK488" s="26"/>
      <c r="DL488" s="26"/>
      <c r="DM488" s="27"/>
      <c r="DN488" s="36"/>
      <c r="DO488" s="26"/>
      <c r="DP488" s="26"/>
      <c r="DQ488" s="27"/>
      <c r="DR488" s="36"/>
      <c r="DS488" s="26"/>
      <c r="DT488" s="26"/>
      <c r="DU488" s="27"/>
      <c r="DV488" s="36"/>
      <c r="DW488" s="26"/>
      <c r="DX488" s="26"/>
      <c r="DY488" s="27"/>
      <c r="DZ488" s="36"/>
      <c r="EA488" s="26"/>
      <c r="EB488" s="26"/>
      <c r="EC488" s="27"/>
      <c r="ED488" s="36">
        <v>0</v>
      </c>
      <c r="EE488" s="26">
        <v>0</v>
      </c>
      <c r="EF488" s="26">
        <v>0</v>
      </c>
      <c r="EG488" s="27">
        <v>0</v>
      </c>
      <c r="EH488" s="36">
        <v>3</v>
      </c>
      <c r="EI488" s="26">
        <v>945</v>
      </c>
      <c r="EJ488" s="26">
        <v>945</v>
      </c>
      <c r="EK488" s="27">
        <v>17955</v>
      </c>
      <c r="EL488" s="36" cm="1">
        <f t="array" ref="EL488">+_xlfn.IFS(YEAR($A488)&gt;YEAR(EL$6),0,YEAR(EL$6)=YEAR($A488),13-MONTH($A488),AND(EK488&lt;$L488,YEAR(EL$6)=YEAR($B488)),IF(MONTH($B488)&lt;EK488/$M488,MONTH($B488),EK488/$M488),EK488&lt;$L488,EK488/$M488,YEAR(EL$6)=YEAR($B488),MONTH($B488),AND(YEAR(EL$6)&gt;YEAR($B488),NOT(ISBLANK($B488))),0,YEAR(EL$6)&gt;YEAR($A488),12,EL$6&lt;$A488,0,YEAR(EH$6)=YEAR($B488),0)</f>
        <v>12</v>
      </c>
      <c r="EM488" s="26">
        <f t="shared" si="58"/>
        <v>3780</v>
      </c>
      <c r="EN488" s="26">
        <f t="shared" si="59"/>
        <v>4725</v>
      </c>
      <c r="EO488" s="27">
        <f t="shared" si="60"/>
        <v>14175</v>
      </c>
      <c r="EP488" s="28">
        <f t="shared" si="61"/>
        <v>45</v>
      </c>
      <c r="EQ488" s="34">
        <f t="shared" si="62"/>
        <v>945</v>
      </c>
      <c r="ES488" s="21">
        <f>IFERROR(IF(VLOOKUP(D488,'DIV CHANGE'!A:D,3,FALSE)="", E488, VLOOKUP(D488,'DIV CHANGE'!A:D,3,FALSE)), E488)</f>
        <v>4</v>
      </c>
      <c r="ET488" s="21" t="str">
        <f t="shared" si="63"/>
        <v>CHANGE</v>
      </c>
      <c r="EU488" s="29">
        <v>45553</v>
      </c>
    </row>
    <row r="489" spans="1:151" ht="12.75">
      <c r="A489" s="29">
        <v>45572</v>
      </c>
      <c r="C489" s="77"/>
      <c r="D489" s="21" t="s">
        <v>954</v>
      </c>
      <c r="E489" s="21">
        <v>4</v>
      </c>
      <c r="F489" s="21" t="s">
        <v>100</v>
      </c>
      <c r="G489" s="21" t="s">
        <v>955</v>
      </c>
      <c r="H489" s="55">
        <v>22010.78</v>
      </c>
      <c r="I489" s="22">
        <v>5</v>
      </c>
      <c r="J489" s="56">
        <v>0</v>
      </c>
      <c r="K489" s="56">
        <v>0</v>
      </c>
      <c r="L489" s="25">
        <f t="shared" si="56"/>
        <v>4402.1559999999999</v>
      </c>
      <c r="M489" s="37">
        <f t="shared" si="57"/>
        <v>366.84633333333335</v>
      </c>
      <c r="N489" s="36"/>
      <c r="O489" s="26"/>
      <c r="P489" s="26"/>
      <c r="Q489" s="27"/>
      <c r="R489" s="36"/>
      <c r="S489" s="26"/>
      <c r="T489" s="26"/>
      <c r="U489" s="27"/>
      <c r="V489" s="36"/>
      <c r="W489" s="26"/>
      <c r="X489" s="26"/>
      <c r="Y489" s="27"/>
      <c r="Z489" s="36"/>
      <c r="AA489" s="26"/>
      <c r="AB489" s="26"/>
      <c r="AC489" s="27"/>
      <c r="AD489" s="36"/>
      <c r="AE489" s="26"/>
      <c r="AF489" s="26"/>
      <c r="AG489" s="27"/>
      <c r="AH489" s="36"/>
      <c r="AI489" s="26"/>
      <c r="AJ489" s="26"/>
      <c r="AK489" s="27"/>
      <c r="AL489" s="36"/>
      <c r="AM489" s="26"/>
      <c r="AN489" s="26"/>
      <c r="AO489" s="27"/>
      <c r="AP489" s="36"/>
      <c r="AQ489" s="26"/>
      <c r="AR489" s="26"/>
      <c r="AS489" s="27"/>
      <c r="AT489" s="36"/>
      <c r="AU489" s="26"/>
      <c r="AV489" s="26"/>
      <c r="AW489" s="27"/>
      <c r="AX489" s="36"/>
      <c r="AY489" s="26"/>
      <c r="AZ489" s="26"/>
      <c r="BA489" s="27"/>
      <c r="BB489" s="36"/>
      <c r="BC489" s="26"/>
      <c r="BD489" s="26"/>
      <c r="BE489" s="27"/>
      <c r="BF489" s="36"/>
      <c r="BG489" s="26"/>
      <c r="BH489" s="26"/>
      <c r="BI489" s="27"/>
      <c r="BJ489" s="36"/>
      <c r="BK489" s="26"/>
      <c r="BL489" s="26"/>
      <c r="BM489" s="27"/>
      <c r="BN489" s="36"/>
      <c r="BO489" s="26"/>
      <c r="BP489" s="26"/>
      <c r="BQ489" s="27"/>
      <c r="BR489" s="36"/>
      <c r="BS489" s="26"/>
      <c r="BT489" s="26"/>
      <c r="BU489" s="27"/>
      <c r="BV489" s="36"/>
      <c r="BW489" s="26"/>
      <c r="BX489" s="26"/>
      <c r="BY489" s="27"/>
      <c r="BZ489" s="36"/>
      <c r="CA489" s="26"/>
      <c r="CB489" s="26"/>
      <c r="CC489" s="27"/>
      <c r="CD489" s="36"/>
      <c r="CE489" s="26"/>
      <c r="CF489" s="26"/>
      <c r="CG489" s="27"/>
      <c r="CH489" s="36"/>
      <c r="CI489" s="26"/>
      <c r="CJ489" s="26"/>
      <c r="CK489" s="27"/>
      <c r="CL489" s="36"/>
      <c r="CM489" s="26"/>
      <c r="CN489" s="26"/>
      <c r="CO489" s="27"/>
      <c r="CP489" s="36"/>
      <c r="CQ489" s="26"/>
      <c r="CR489" s="26"/>
      <c r="CS489" s="27"/>
      <c r="CT489" s="36"/>
      <c r="CU489" s="26"/>
      <c r="CV489" s="26"/>
      <c r="CW489" s="27"/>
      <c r="CX489" s="36"/>
      <c r="CY489" s="26"/>
      <c r="CZ489" s="26"/>
      <c r="DA489" s="27"/>
      <c r="DB489" s="36"/>
      <c r="DC489" s="26"/>
      <c r="DD489" s="26"/>
      <c r="DE489" s="27"/>
      <c r="DF489" s="36"/>
      <c r="DG489" s="26"/>
      <c r="DH489" s="26"/>
      <c r="DI489" s="27"/>
      <c r="DJ489" s="36"/>
      <c r="DK489" s="26"/>
      <c r="DL489" s="26"/>
      <c r="DM489" s="27"/>
      <c r="DN489" s="36"/>
      <c r="DO489" s="26"/>
      <c r="DP489" s="26"/>
      <c r="DQ489" s="27"/>
      <c r="DR489" s="36"/>
      <c r="DS489" s="26"/>
      <c r="DT489" s="26"/>
      <c r="DU489" s="27"/>
      <c r="DV489" s="36"/>
      <c r="DW489" s="26"/>
      <c r="DX489" s="26"/>
      <c r="DY489" s="27"/>
      <c r="DZ489" s="36"/>
      <c r="EA489" s="26"/>
      <c r="EB489" s="26"/>
      <c r="EC489" s="27"/>
      <c r="ED489" s="36">
        <v>0</v>
      </c>
      <c r="EE489" s="26">
        <v>0</v>
      </c>
      <c r="EF489" s="26">
        <v>0</v>
      </c>
      <c r="EG489" s="27">
        <v>0</v>
      </c>
      <c r="EH489" s="36">
        <v>3</v>
      </c>
      <c r="EI489" s="26">
        <v>1100.539</v>
      </c>
      <c r="EJ489" s="26">
        <v>1100.539</v>
      </c>
      <c r="EK489" s="27">
        <v>20910.240000000002</v>
      </c>
      <c r="EL489" s="36" cm="1">
        <f t="array" ref="EL489">+_xlfn.IFS(YEAR($A489)&gt;YEAR(EL$6),0,YEAR(EL$6)=YEAR($A489),13-MONTH($A489),AND(EK489&lt;$L489,YEAR(EL$6)=YEAR($B489)),IF(MONTH($B489)&lt;EK489/$M489,MONTH($B489),EK489/$M489),EK489&lt;$L489,EK489/$M489,YEAR(EL$6)=YEAR($B489),MONTH($B489),AND(YEAR(EL$6)&gt;YEAR($B489),NOT(ISBLANK($B489))),0,YEAR(EL$6)&gt;YEAR($A489),12,EL$6&lt;$A489,0,YEAR(EH$6)=YEAR($B489),0)</f>
        <v>12</v>
      </c>
      <c r="EM489" s="26">
        <f t="shared" si="58"/>
        <v>4402.1559999999999</v>
      </c>
      <c r="EN489" s="26">
        <f t="shared" si="59"/>
        <v>5502.6949999999997</v>
      </c>
      <c r="EO489" s="27">
        <f t="shared" si="60"/>
        <v>16508.09</v>
      </c>
      <c r="EP489" s="28">
        <f t="shared" si="61"/>
        <v>45.000013629685093</v>
      </c>
      <c r="EQ489" s="34">
        <f t="shared" si="62"/>
        <v>1100.539</v>
      </c>
      <c r="ES489" s="21">
        <f>IFERROR(IF(VLOOKUP(D489,'DIV CHANGE'!A:D,3,FALSE)="", E489, VLOOKUP(D489,'DIV CHANGE'!A:D,3,FALSE)), E489)</f>
        <v>4</v>
      </c>
      <c r="ET489" s="21" t="str">
        <f t="shared" si="63"/>
        <v>SAME</v>
      </c>
      <c r="EU489" s="29">
        <v>45568</v>
      </c>
    </row>
    <row r="490" spans="1:151" ht="12.75">
      <c r="A490" s="29">
        <v>42661</v>
      </c>
      <c r="B490" s="24"/>
      <c r="C490" s="35">
        <v>222</v>
      </c>
      <c r="D490" s="21" t="s">
        <v>956</v>
      </c>
      <c r="E490" s="21">
        <v>2</v>
      </c>
      <c r="F490" s="21" t="s">
        <v>100</v>
      </c>
      <c r="G490" s="21" t="s">
        <v>957</v>
      </c>
      <c r="H490" s="55">
        <v>31186.16</v>
      </c>
      <c r="I490" s="22">
        <v>10</v>
      </c>
      <c r="J490" s="25">
        <v>7500</v>
      </c>
      <c r="K490" s="25">
        <v>0</v>
      </c>
      <c r="L490" s="25">
        <f t="shared" si="56"/>
        <v>2368.616</v>
      </c>
      <c r="M490" s="37">
        <f t="shared" si="57"/>
        <v>197.38466666666667</v>
      </c>
      <c r="N490" s="36">
        <v>0</v>
      </c>
      <c r="O490" s="26">
        <v>0</v>
      </c>
      <c r="P490" s="26">
        <v>0</v>
      </c>
      <c r="Q490" s="27">
        <v>0</v>
      </c>
      <c r="R490" s="36">
        <v>0</v>
      </c>
      <c r="S490" s="26">
        <v>0</v>
      </c>
      <c r="T490" s="26">
        <v>0</v>
      </c>
      <c r="U490" s="27">
        <v>0</v>
      </c>
      <c r="V490" s="36">
        <v>0</v>
      </c>
      <c r="W490" s="26">
        <v>0</v>
      </c>
      <c r="X490" s="26">
        <v>0</v>
      </c>
      <c r="Y490" s="27">
        <v>0</v>
      </c>
      <c r="Z490" s="36">
        <v>0</v>
      </c>
      <c r="AA490" s="26">
        <v>0</v>
      </c>
      <c r="AB490" s="26">
        <v>0</v>
      </c>
      <c r="AC490" s="27">
        <v>0</v>
      </c>
      <c r="AD490" s="36">
        <v>0</v>
      </c>
      <c r="AE490" s="26">
        <v>0</v>
      </c>
      <c r="AF490" s="26">
        <v>0</v>
      </c>
      <c r="AG490" s="27">
        <v>0</v>
      </c>
      <c r="AH490" s="36">
        <v>0</v>
      </c>
      <c r="AI490" s="26">
        <v>0</v>
      </c>
      <c r="AJ490" s="26">
        <v>0</v>
      </c>
      <c r="AK490" s="27">
        <v>0</v>
      </c>
      <c r="AL490" s="36">
        <v>0</v>
      </c>
      <c r="AM490" s="26">
        <v>0</v>
      </c>
      <c r="AN490" s="26">
        <v>0</v>
      </c>
      <c r="AO490" s="27">
        <v>0</v>
      </c>
      <c r="AP490" s="36">
        <v>0</v>
      </c>
      <c r="AQ490" s="26">
        <v>0</v>
      </c>
      <c r="AR490" s="26">
        <v>0</v>
      </c>
      <c r="AS490" s="27">
        <v>0</v>
      </c>
      <c r="AT490" s="36">
        <v>0</v>
      </c>
      <c r="AU490" s="26">
        <v>0</v>
      </c>
      <c r="AV490" s="26">
        <v>0</v>
      </c>
      <c r="AW490" s="27">
        <v>0</v>
      </c>
      <c r="AX490" s="36">
        <v>0</v>
      </c>
      <c r="AY490" s="26">
        <v>0</v>
      </c>
      <c r="AZ490" s="26">
        <v>0</v>
      </c>
      <c r="BA490" s="27">
        <v>0</v>
      </c>
      <c r="BB490" s="36">
        <v>0</v>
      </c>
      <c r="BC490" s="26">
        <v>0</v>
      </c>
      <c r="BD490" s="26">
        <v>0</v>
      </c>
      <c r="BE490" s="27">
        <v>0</v>
      </c>
      <c r="BF490" s="36">
        <v>0</v>
      </c>
      <c r="BG490" s="26">
        <v>0</v>
      </c>
      <c r="BH490" s="26">
        <v>0</v>
      </c>
      <c r="BI490" s="27">
        <v>0</v>
      </c>
      <c r="BJ490" s="36">
        <v>0</v>
      </c>
      <c r="BK490" s="26">
        <v>0</v>
      </c>
      <c r="BL490" s="26">
        <v>0</v>
      </c>
      <c r="BM490" s="27">
        <v>0</v>
      </c>
      <c r="BN490" s="36">
        <v>0</v>
      </c>
      <c r="BO490" s="26">
        <v>0</v>
      </c>
      <c r="BP490" s="26">
        <v>0</v>
      </c>
      <c r="BQ490" s="27">
        <v>0</v>
      </c>
      <c r="BR490" s="36">
        <v>0</v>
      </c>
      <c r="BS490" s="26">
        <v>0</v>
      </c>
      <c r="BT490" s="26">
        <v>0</v>
      </c>
      <c r="BU490" s="27">
        <v>0</v>
      </c>
      <c r="BV490" s="36">
        <v>0</v>
      </c>
      <c r="BW490" s="26">
        <v>0</v>
      </c>
      <c r="BX490" s="26">
        <v>0</v>
      </c>
      <c r="BY490" s="27">
        <v>0</v>
      </c>
      <c r="BZ490" s="36">
        <v>0</v>
      </c>
      <c r="CA490" s="26">
        <v>0</v>
      </c>
      <c r="CB490" s="26">
        <v>0</v>
      </c>
      <c r="CC490" s="27">
        <v>0</v>
      </c>
      <c r="CD490" s="36">
        <v>0</v>
      </c>
      <c r="CE490" s="26">
        <v>0</v>
      </c>
      <c r="CF490" s="26">
        <v>0</v>
      </c>
      <c r="CG490" s="27">
        <v>0</v>
      </c>
      <c r="CH490" s="36">
        <v>0</v>
      </c>
      <c r="CI490" s="26">
        <v>0</v>
      </c>
      <c r="CJ490" s="26">
        <v>0</v>
      </c>
      <c r="CK490" s="27">
        <v>0</v>
      </c>
      <c r="CL490" s="36">
        <v>0</v>
      </c>
      <c r="CM490" s="26">
        <v>0</v>
      </c>
      <c r="CN490" s="26">
        <v>0</v>
      </c>
      <c r="CO490" s="27">
        <v>0</v>
      </c>
      <c r="CP490" s="36">
        <v>0</v>
      </c>
      <c r="CQ490" s="26">
        <v>0</v>
      </c>
      <c r="CR490" s="26">
        <v>0</v>
      </c>
      <c r="CS490" s="27">
        <v>0</v>
      </c>
      <c r="CT490" s="36">
        <v>0</v>
      </c>
      <c r="CU490" s="26">
        <v>0</v>
      </c>
      <c r="CV490" s="26">
        <v>0</v>
      </c>
      <c r="CW490" s="27">
        <v>0</v>
      </c>
      <c r="CX490" s="36">
        <v>0</v>
      </c>
      <c r="CY490" s="26">
        <v>0</v>
      </c>
      <c r="CZ490" s="26">
        <v>0</v>
      </c>
      <c r="DA490" s="27">
        <v>0</v>
      </c>
      <c r="DB490" s="36">
        <v>3</v>
      </c>
      <c r="DC490" s="26">
        <v>592.154</v>
      </c>
      <c r="DD490" s="26">
        <v>592.154</v>
      </c>
      <c r="DE490" s="27">
        <v>23094.006000000001</v>
      </c>
      <c r="DF490" s="36">
        <v>12</v>
      </c>
      <c r="DG490" s="26">
        <v>2368.616</v>
      </c>
      <c r="DH490" s="26">
        <v>2960.77</v>
      </c>
      <c r="DI490" s="27">
        <v>20725.39</v>
      </c>
      <c r="DJ490" s="36">
        <v>12</v>
      </c>
      <c r="DK490" s="26">
        <v>2368.616</v>
      </c>
      <c r="DL490" s="26">
        <v>5329.3860000000004</v>
      </c>
      <c r="DM490" s="27">
        <v>18356.773999999998</v>
      </c>
      <c r="DN490" s="36">
        <v>12</v>
      </c>
      <c r="DO490" s="26">
        <v>2368.616</v>
      </c>
      <c r="DP490" s="26">
        <v>7698.0020000000004</v>
      </c>
      <c r="DQ490" s="27">
        <v>15988.157999999999</v>
      </c>
      <c r="DR490" s="36">
        <v>12</v>
      </c>
      <c r="DS490" s="26">
        <v>2368.616</v>
      </c>
      <c r="DT490" s="26">
        <v>10066.618</v>
      </c>
      <c r="DU490" s="27">
        <v>13619.541999999999</v>
      </c>
      <c r="DV490" s="36">
        <v>12</v>
      </c>
      <c r="DW490" s="26">
        <v>2368.616</v>
      </c>
      <c r="DX490" s="26">
        <v>12435.234</v>
      </c>
      <c r="DY490" s="27">
        <v>11250.925999999999</v>
      </c>
      <c r="DZ490" s="36">
        <v>12</v>
      </c>
      <c r="EA490" s="26">
        <v>2368.616</v>
      </c>
      <c r="EB490" s="26">
        <v>14803.85</v>
      </c>
      <c r="EC490" s="27">
        <v>8882.31</v>
      </c>
      <c r="ED490" s="36">
        <v>12</v>
      </c>
      <c r="EE490" s="26">
        <v>2368.616</v>
      </c>
      <c r="EF490" s="26">
        <v>16975.11</v>
      </c>
      <c r="EG490" s="27">
        <v>6711.0499999999993</v>
      </c>
      <c r="EH490" s="36">
        <v>12</v>
      </c>
      <c r="EI490" s="26">
        <v>2368.616</v>
      </c>
      <c r="EJ490" s="26">
        <v>19343.726000000002</v>
      </c>
      <c r="EK490" s="27">
        <v>4342.43</v>
      </c>
      <c r="EL490" s="36" cm="1">
        <f t="array" ref="EL490">+_xlfn.IFS(YEAR($A490)&gt;YEAR(EL$6),0,YEAR(EL$6)=YEAR($A490),13-MONTH($A490),AND(EK490&lt;$L490,YEAR(EL$6)=YEAR($B490)),IF(MONTH($B490)&lt;EK490/$M490,MONTH($B490),EK490/$M490),EK490&lt;$L490,EK490/$M490,YEAR(EL$6)=YEAR($B490),MONTH($B490),AND(YEAR(EL$6)&gt;YEAR($B490),NOT(ISBLANK($B490))),0,YEAR(EL$6)&gt;YEAR($A490),12,EL$6&lt;$A490,0,YEAR(EH$6)=YEAR($B490),0)</f>
        <v>12</v>
      </c>
      <c r="EM490" s="26">
        <f t="shared" si="58"/>
        <v>2368.616</v>
      </c>
      <c r="EN490" s="26">
        <f t="shared" si="59"/>
        <v>21712.342000000004</v>
      </c>
      <c r="EO490" s="27">
        <f t="shared" si="60"/>
        <v>1973.82</v>
      </c>
      <c r="EP490" s="28">
        <f t="shared" si="61"/>
        <v>9.9998649000091184</v>
      </c>
      <c r="EQ490" s="34">
        <f t="shared" si="62"/>
        <v>592.154</v>
      </c>
      <c r="ES490" s="21">
        <f>IFERROR(IF(VLOOKUP(D490,'DIV CHANGE'!A:D,3,FALSE)="", E490, VLOOKUP(D490,'DIV CHANGE'!A:D,3,FALSE)), E490)</f>
        <v>2</v>
      </c>
      <c r="ET490" s="21" t="str">
        <f t="shared" si="63"/>
        <v>SAME</v>
      </c>
      <c r="EU490" s="24">
        <v>42661</v>
      </c>
    </row>
    <row r="491" spans="1:151" ht="12.75">
      <c r="A491" s="29">
        <v>45363</v>
      </c>
      <c r="C491" s="77"/>
      <c r="D491" s="21" t="s">
        <v>958</v>
      </c>
      <c r="E491" s="21">
        <v>2</v>
      </c>
      <c r="F491" s="21" t="s">
        <v>100</v>
      </c>
      <c r="G491" s="21" t="s">
        <v>959</v>
      </c>
      <c r="H491" s="55">
        <v>27280.5</v>
      </c>
      <c r="I491" s="22">
        <v>7</v>
      </c>
      <c r="J491" s="56">
        <v>2728.05</v>
      </c>
      <c r="K491" s="56">
        <v>0</v>
      </c>
      <c r="L491" s="25">
        <f t="shared" si="56"/>
        <v>3507.4928571428572</v>
      </c>
      <c r="M491" s="37">
        <f t="shared" si="57"/>
        <v>292.29107142857146</v>
      </c>
      <c r="N491" s="36">
        <v>0</v>
      </c>
      <c r="O491" s="26">
        <v>0</v>
      </c>
      <c r="P491" s="26">
        <v>0</v>
      </c>
      <c r="Q491" s="27">
        <v>0</v>
      </c>
      <c r="R491" s="36">
        <v>0</v>
      </c>
      <c r="S491" s="26">
        <v>0</v>
      </c>
      <c r="T491" s="26">
        <v>0</v>
      </c>
      <c r="U491" s="27">
        <v>0</v>
      </c>
      <c r="V491" s="36">
        <v>0</v>
      </c>
      <c r="W491" s="26">
        <v>0</v>
      </c>
      <c r="X491" s="26">
        <v>0</v>
      </c>
      <c r="Y491" s="27">
        <v>0</v>
      </c>
      <c r="Z491" s="36">
        <v>0</v>
      </c>
      <c r="AA491" s="26">
        <v>0</v>
      </c>
      <c r="AB491" s="26">
        <v>0</v>
      </c>
      <c r="AC491" s="27">
        <v>0</v>
      </c>
      <c r="AD491" s="36">
        <v>0</v>
      </c>
      <c r="AE491" s="26">
        <v>0</v>
      </c>
      <c r="AF491" s="26">
        <v>0</v>
      </c>
      <c r="AG491" s="27">
        <v>0</v>
      </c>
      <c r="AH491" s="36">
        <v>0</v>
      </c>
      <c r="AI491" s="26">
        <v>0</v>
      </c>
      <c r="AJ491" s="26">
        <v>0</v>
      </c>
      <c r="AK491" s="27">
        <v>0</v>
      </c>
      <c r="AL491" s="36">
        <v>0</v>
      </c>
      <c r="AM491" s="26">
        <v>0</v>
      </c>
      <c r="AN491" s="26">
        <v>0</v>
      </c>
      <c r="AO491" s="27">
        <v>0</v>
      </c>
      <c r="AP491" s="36">
        <v>0</v>
      </c>
      <c r="AQ491" s="26">
        <v>0</v>
      </c>
      <c r="AR491" s="26">
        <v>0</v>
      </c>
      <c r="AS491" s="27">
        <v>0</v>
      </c>
      <c r="AT491" s="36">
        <v>0</v>
      </c>
      <c r="AU491" s="26">
        <v>0</v>
      </c>
      <c r="AV491" s="26">
        <v>0</v>
      </c>
      <c r="AW491" s="27">
        <v>0</v>
      </c>
      <c r="AX491" s="36">
        <v>0</v>
      </c>
      <c r="AY491" s="26">
        <v>0</v>
      </c>
      <c r="AZ491" s="26">
        <v>0</v>
      </c>
      <c r="BA491" s="27">
        <v>0</v>
      </c>
      <c r="BB491" s="36">
        <v>0</v>
      </c>
      <c r="BC491" s="26">
        <v>0</v>
      </c>
      <c r="BD491" s="26">
        <v>0</v>
      </c>
      <c r="BE491" s="27">
        <v>0</v>
      </c>
      <c r="BF491" s="36">
        <v>0</v>
      </c>
      <c r="BG491" s="26">
        <v>0</v>
      </c>
      <c r="BH491" s="26">
        <v>0</v>
      </c>
      <c r="BI491" s="27">
        <v>0</v>
      </c>
      <c r="BJ491" s="36">
        <v>0</v>
      </c>
      <c r="BK491" s="26">
        <v>0</v>
      </c>
      <c r="BL491" s="26">
        <v>0</v>
      </c>
      <c r="BM491" s="27">
        <v>0</v>
      </c>
      <c r="BN491" s="36">
        <v>0</v>
      </c>
      <c r="BO491" s="26">
        <v>0</v>
      </c>
      <c r="BP491" s="26">
        <v>0</v>
      </c>
      <c r="BQ491" s="27">
        <v>0</v>
      </c>
      <c r="BR491" s="36">
        <v>0</v>
      </c>
      <c r="BS491" s="26">
        <v>0</v>
      </c>
      <c r="BT491" s="26">
        <v>0</v>
      </c>
      <c r="BU491" s="27">
        <v>0</v>
      </c>
      <c r="BV491" s="36">
        <v>0</v>
      </c>
      <c r="BW491" s="26">
        <v>0</v>
      </c>
      <c r="BX491" s="26">
        <v>0</v>
      </c>
      <c r="BY491" s="27">
        <v>0</v>
      </c>
      <c r="BZ491" s="36">
        <v>0</v>
      </c>
      <c r="CA491" s="26">
        <v>0</v>
      </c>
      <c r="CB491" s="26">
        <v>0</v>
      </c>
      <c r="CC491" s="27">
        <v>0</v>
      </c>
      <c r="CD491" s="36">
        <v>0</v>
      </c>
      <c r="CE491" s="26">
        <v>0</v>
      </c>
      <c r="CF491" s="26">
        <v>0</v>
      </c>
      <c r="CG491" s="27">
        <v>0</v>
      </c>
      <c r="CH491" s="36">
        <v>0</v>
      </c>
      <c r="CI491" s="26">
        <v>0</v>
      </c>
      <c r="CJ491" s="26">
        <v>0</v>
      </c>
      <c r="CK491" s="27">
        <v>0</v>
      </c>
      <c r="CL491" s="36">
        <v>0</v>
      </c>
      <c r="CM491" s="26">
        <v>0</v>
      </c>
      <c r="CN491" s="26">
        <v>0</v>
      </c>
      <c r="CO491" s="27">
        <v>0</v>
      </c>
      <c r="CP491" s="36">
        <v>0</v>
      </c>
      <c r="CQ491" s="26">
        <v>0</v>
      </c>
      <c r="CR491" s="26">
        <v>0</v>
      </c>
      <c r="CS491" s="27">
        <v>0</v>
      </c>
      <c r="CT491" s="36">
        <v>0</v>
      </c>
      <c r="CU491" s="26">
        <v>0</v>
      </c>
      <c r="CV491" s="26">
        <v>0</v>
      </c>
      <c r="CW491" s="27">
        <v>0</v>
      </c>
      <c r="CX491" s="36">
        <v>0</v>
      </c>
      <c r="CY491" s="26">
        <v>0</v>
      </c>
      <c r="CZ491" s="26">
        <v>0</v>
      </c>
      <c r="DA491" s="27">
        <v>0</v>
      </c>
      <c r="DB491" s="36">
        <v>0</v>
      </c>
      <c r="DC491" s="26">
        <v>0</v>
      </c>
      <c r="DD491" s="26">
        <v>0</v>
      </c>
      <c r="DE491" s="27">
        <v>0</v>
      </c>
      <c r="DF491" s="36">
        <v>0</v>
      </c>
      <c r="DG491" s="26">
        <v>0</v>
      </c>
      <c r="DH491" s="26">
        <v>0</v>
      </c>
      <c r="DI491" s="27">
        <v>0</v>
      </c>
      <c r="DJ491" s="36">
        <v>0</v>
      </c>
      <c r="DK491" s="26">
        <v>0</v>
      </c>
      <c r="DL491" s="26">
        <v>0</v>
      </c>
      <c r="DM491" s="27">
        <v>0</v>
      </c>
      <c r="DN491" s="36">
        <v>0</v>
      </c>
      <c r="DO491" s="26">
        <v>0</v>
      </c>
      <c r="DP491" s="26">
        <v>0</v>
      </c>
      <c r="DQ491" s="27">
        <v>0</v>
      </c>
      <c r="DR491" s="36">
        <v>0</v>
      </c>
      <c r="DS491" s="26">
        <v>0</v>
      </c>
      <c r="DT491" s="26">
        <v>0</v>
      </c>
      <c r="DU491" s="27">
        <v>0</v>
      </c>
      <c r="DV491" s="36">
        <v>0</v>
      </c>
      <c r="DW491" s="26">
        <v>0</v>
      </c>
      <c r="DX491" s="26">
        <v>0</v>
      </c>
      <c r="DY491" s="27">
        <v>0</v>
      </c>
      <c r="DZ491" s="36">
        <v>0</v>
      </c>
      <c r="EA491" s="26">
        <v>0</v>
      </c>
      <c r="EB491" s="26">
        <v>0</v>
      </c>
      <c r="EC491" s="27">
        <v>0</v>
      </c>
      <c r="ED491" s="36">
        <v>0</v>
      </c>
      <c r="EE491" s="26">
        <v>0</v>
      </c>
      <c r="EF491" s="26">
        <v>0</v>
      </c>
      <c r="EG491" s="27">
        <v>0</v>
      </c>
      <c r="EH491" s="36">
        <v>10</v>
      </c>
      <c r="EI491" s="26">
        <v>2922.9107142857147</v>
      </c>
      <c r="EJ491" s="26">
        <v>2922.9107142857147</v>
      </c>
      <c r="EK491" s="27">
        <v>21629.54</v>
      </c>
      <c r="EL491" s="36" cm="1">
        <f t="array" ref="EL491">+_xlfn.IFS(YEAR($A491)&gt;YEAR(EL$6),0,YEAR(EL$6)=YEAR($A491),13-MONTH($A491),AND(EK491&lt;$L491,YEAR(EL$6)=YEAR($B491)),IF(MONTH($B491)&lt;EK491/$M491,MONTH($B491),EK491/$M491),EK491&lt;$L491,EK491/$M491,YEAR(EL$6)=YEAR($B491),MONTH($B491),AND(YEAR(EL$6)&gt;YEAR($B491),NOT(ISBLANK($B491))),0,YEAR(EL$6)&gt;YEAR($A491),12,EL$6&lt;$A491,0,YEAR(EH$6)=YEAR($B491),0)</f>
        <v>12</v>
      </c>
      <c r="EM491" s="26">
        <f t="shared" si="58"/>
        <v>3507.4928571428572</v>
      </c>
      <c r="EN491" s="26">
        <f t="shared" si="59"/>
        <v>6430.4035714285719</v>
      </c>
      <c r="EO491" s="27">
        <f t="shared" si="60"/>
        <v>18122.05</v>
      </c>
      <c r="EP491" s="28">
        <f t="shared" si="61"/>
        <v>62.000012218739876</v>
      </c>
      <c r="EQ491" s="34">
        <f t="shared" si="62"/>
        <v>876.87321428571431</v>
      </c>
      <c r="ES491" s="21">
        <f>IFERROR(IF(VLOOKUP(D491,'DIV CHANGE'!A:D,3,FALSE)="", E491, VLOOKUP(D491,'DIV CHANGE'!A:D,3,FALSE)), E491)</f>
        <v>2</v>
      </c>
      <c r="ET491" s="21" t="str">
        <f t="shared" si="63"/>
        <v>SAME</v>
      </c>
      <c r="EU491" s="29">
        <v>45363</v>
      </c>
    </row>
    <row r="492" spans="1:151" ht="12.75">
      <c r="A492" s="29">
        <v>45426</v>
      </c>
      <c r="C492" s="77"/>
      <c r="D492" s="21" t="s">
        <v>960</v>
      </c>
      <c r="E492" s="21">
        <v>2</v>
      </c>
      <c r="F492" s="21" t="s">
        <v>100</v>
      </c>
      <c r="G492" s="21" t="s">
        <v>961</v>
      </c>
      <c r="H492" s="55">
        <v>32200.04</v>
      </c>
      <c r="I492" s="22">
        <v>5</v>
      </c>
      <c r="J492" s="56">
        <v>0</v>
      </c>
      <c r="K492" s="56">
        <v>0</v>
      </c>
      <c r="L492" s="25">
        <f t="shared" si="56"/>
        <v>6440.0079999999998</v>
      </c>
      <c r="M492" s="37">
        <f t="shared" si="57"/>
        <v>536.66733333333332</v>
      </c>
      <c r="N492" s="36"/>
      <c r="O492" s="26"/>
      <c r="P492" s="26"/>
      <c r="Q492" s="27"/>
      <c r="R492" s="36"/>
      <c r="S492" s="26"/>
      <c r="T492" s="26"/>
      <c r="U492" s="27"/>
      <c r="V492" s="36"/>
      <c r="W492" s="26"/>
      <c r="X492" s="26"/>
      <c r="Y492" s="27"/>
      <c r="Z492" s="36"/>
      <c r="AA492" s="26"/>
      <c r="AB492" s="26"/>
      <c r="AC492" s="27"/>
      <c r="AD492" s="36"/>
      <c r="AE492" s="26"/>
      <c r="AF492" s="26"/>
      <c r="AG492" s="27"/>
      <c r="AH492" s="36"/>
      <c r="AI492" s="26"/>
      <c r="AJ492" s="26"/>
      <c r="AK492" s="27"/>
      <c r="AL492" s="36"/>
      <c r="AM492" s="26"/>
      <c r="AN492" s="26"/>
      <c r="AO492" s="27"/>
      <c r="AP492" s="36"/>
      <c r="AQ492" s="26"/>
      <c r="AR492" s="26"/>
      <c r="AS492" s="27"/>
      <c r="AT492" s="36"/>
      <c r="AU492" s="26"/>
      <c r="AV492" s="26"/>
      <c r="AW492" s="27"/>
      <c r="AX492" s="36"/>
      <c r="AY492" s="26"/>
      <c r="AZ492" s="26"/>
      <c r="BA492" s="27"/>
      <c r="BB492" s="36"/>
      <c r="BC492" s="26"/>
      <c r="BD492" s="26"/>
      <c r="BE492" s="27"/>
      <c r="BF492" s="36"/>
      <c r="BG492" s="26"/>
      <c r="BH492" s="26"/>
      <c r="BI492" s="27"/>
      <c r="BJ492" s="36"/>
      <c r="BK492" s="26"/>
      <c r="BL492" s="26"/>
      <c r="BM492" s="27"/>
      <c r="BN492" s="36"/>
      <c r="BO492" s="26"/>
      <c r="BP492" s="26"/>
      <c r="BQ492" s="27"/>
      <c r="BR492" s="36"/>
      <c r="BS492" s="26"/>
      <c r="BT492" s="26"/>
      <c r="BU492" s="27"/>
      <c r="BV492" s="36"/>
      <c r="BW492" s="26"/>
      <c r="BX492" s="26"/>
      <c r="BY492" s="27"/>
      <c r="BZ492" s="36"/>
      <c r="CA492" s="26"/>
      <c r="CB492" s="26"/>
      <c r="CC492" s="27"/>
      <c r="CD492" s="36"/>
      <c r="CE492" s="26"/>
      <c r="CF492" s="26"/>
      <c r="CG492" s="27"/>
      <c r="CH492" s="36"/>
      <c r="CI492" s="26"/>
      <c r="CJ492" s="26"/>
      <c r="CK492" s="27"/>
      <c r="CL492" s="36"/>
      <c r="CM492" s="26"/>
      <c r="CN492" s="26"/>
      <c r="CO492" s="27"/>
      <c r="CP492" s="36"/>
      <c r="CQ492" s="26"/>
      <c r="CR492" s="26"/>
      <c r="CS492" s="27"/>
      <c r="CT492" s="36"/>
      <c r="CU492" s="26"/>
      <c r="CV492" s="26"/>
      <c r="CW492" s="27"/>
      <c r="CX492" s="36"/>
      <c r="CY492" s="26"/>
      <c r="CZ492" s="26"/>
      <c r="DA492" s="27"/>
      <c r="DB492" s="36"/>
      <c r="DC492" s="26"/>
      <c r="DD492" s="26"/>
      <c r="DE492" s="27"/>
      <c r="DF492" s="36"/>
      <c r="DG492" s="26"/>
      <c r="DH492" s="26"/>
      <c r="DI492" s="27"/>
      <c r="DJ492" s="36"/>
      <c r="DK492" s="26"/>
      <c r="DL492" s="26"/>
      <c r="DM492" s="27"/>
      <c r="DN492" s="36"/>
      <c r="DO492" s="26"/>
      <c r="DP492" s="26"/>
      <c r="DQ492" s="27"/>
      <c r="DR492" s="36"/>
      <c r="DS492" s="26"/>
      <c r="DT492" s="26"/>
      <c r="DU492" s="27"/>
      <c r="DV492" s="36"/>
      <c r="DW492" s="26"/>
      <c r="DX492" s="26"/>
      <c r="DY492" s="27"/>
      <c r="DZ492" s="36"/>
      <c r="EA492" s="26"/>
      <c r="EB492" s="26"/>
      <c r="EC492" s="27"/>
      <c r="ED492" s="36">
        <v>0</v>
      </c>
      <c r="EE492" s="26">
        <v>0</v>
      </c>
      <c r="EF492" s="26">
        <v>0</v>
      </c>
      <c r="EG492" s="27">
        <v>0</v>
      </c>
      <c r="EH492" s="36">
        <v>8</v>
      </c>
      <c r="EI492" s="26">
        <v>4293.3386666666665</v>
      </c>
      <c r="EJ492" s="26">
        <v>4293.3386666666665</v>
      </c>
      <c r="EK492" s="27">
        <v>27906.7</v>
      </c>
      <c r="EL492" s="36" cm="1">
        <f t="array" ref="EL492">+_xlfn.IFS(YEAR($A492)&gt;YEAR(EL$6),0,YEAR(EL$6)=YEAR($A492),13-MONTH($A492),AND(EK492&lt;$L492,YEAR(EL$6)=YEAR($B492)),IF(MONTH($B492)&lt;EK492/$M492,MONTH($B492),EK492/$M492),EK492&lt;$L492,EK492/$M492,YEAR(EL$6)=YEAR($B492),MONTH($B492),AND(YEAR(EL$6)&gt;YEAR($B492),NOT(ISBLANK($B492))),0,YEAR(EL$6)&gt;YEAR($A492),12,EL$6&lt;$A492,0,YEAR(EH$6)=YEAR($B492),0)</f>
        <v>12</v>
      </c>
      <c r="EM492" s="26">
        <f t="shared" si="58"/>
        <v>6440.0079999999998</v>
      </c>
      <c r="EN492" s="26">
        <f t="shared" si="59"/>
        <v>10733.346666666666</v>
      </c>
      <c r="EO492" s="27">
        <f t="shared" si="60"/>
        <v>21466.69</v>
      </c>
      <c r="EP492" s="28">
        <f t="shared" si="61"/>
        <v>39.999993788827588</v>
      </c>
      <c r="EQ492" s="34">
        <f t="shared" si="62"/>
        <v>1610.002</v>
      </c>
      <c r="ES492" s="21">
        <f>IFERROR(IF(VLOOKUP(D492,'DIV CHANGE'!A:D,3,FALSE)="", E492, VLOOKUP(D492,'DIV CHANGE'!A:D,3,FALSE)), E492)</f>
        <v>2</v>
      </c>
      <c r="ET492" s="21" t="str">
        <f t="shared" si="63"/>
        <v>SAME</v>
      </c>
      <c r="EU492" s="24">
        <v>45426</v>
      </c>
    </row>
    <row r="493" spans="1:151" ht="12.75">
      <c r="A493" s="29">
        <v>45531</v>
      </c>
      <c r="C493" s="77"/>
      <c r="D493" s="21" t="s">
        <v>962</v>
      </c>
      <c r="E493" s="21">
        <v>2</v>
      </c>
      <c r="F493" s="21" t="s">
        <v>100</v>
      </c>
      <c r="G493" s="21" t="s">
        <v>963</v>
      </c>
      <c r="H493" s="55">
        <v>33703.18</v>
      </c>
      <c r="I493" s="22">
        <v>7</v>
      </c>
      <c r="J493" s="56">
        <f>H493*0.1</f>
        <v>3370.3180000000002</v>
      </c>
      <c r="K493" s="56">
        <v>0</v>
      </c>
      <c r="L493" s="25">
        <f t="shared" si="56"/>
        <v>4333.2660000000005</v>
      </c>
      <c r="M493" s="37">
        <f t="shared" si="57"/>
        <v>361.10550000000006</v>
      </c>
      <c r="N493" s="36"/>
      <c r="O493" s="26"/>
      <c r="P493" s="26"/>
      <c r="Q493" s="27"/>
      <c r="R493" s="36"/>
      <c r="S493" s="26"/>
      <c r="T493" s="26"/>
      <c r="U493" s="27"/>
      <c r="V493" s="36"/>
      <c r="W493" s="26"/>
      <c r="X493" s="26"/>
      <c r="Y493" s="27"/>
      <c r="Z493" s="36"/>
      <c r="AA493" s="26"/>
      <c r="AB493" s="26"/>
      <c r="AC493" s="27"/>
      <c r="AD493" s="36"/>
      <c r="AE493" s="26"/>
      <c r="AF493" s="26"/>
      <c r="AG493" s="27"/>
      <c r="AH493" s="36"/>
      <c r="AI493" s="26"/>
      <c r="AJ493" s="26"/>
      <c r="AK493" s="27"/>
      <c r="AL493" s="36"/>
      <c r="AM493" s="26"/>
      <c r="AN493" s="26"/>
      <c r="AO493" s="27"/>
      <c r="AP493" s="36"/>
      <c r="AQ493" s="26"/>
      <c r="AR493" s="26"/>
      <c r="AS493" s="27"/>
      <c r="AT493" s="36"/>
      <c r="AU493" s="26"/>
      <c r="AV493" s="26"/>
      <c r="AW493" s="27"/>
      <c r="AX493" s="36"/>
      <c r="AY493" s="26"/>
      <c r="AZ493" s="26"/>
      <c r="BA493" s="27"/>
      <c r="BB493" s="36"/>
      <c r="BC493" s="26"/>
      <c r="BD493" s="26"/>
      <c r="BE493" s="27"/>
      <c r="BF493" s="36"/>
      <c r="BG493" s="26"/>
      <c r="BH493" s="26"/>
      <c r="BI493" s="27"/>
      <c r="BJ493" s="36"/>
      <c r="BK493" s="26"/>
      <c r="BL493" s="26"/>
      <c r="BM493" s="27"/>
      <c r="BN493" s="36"/>
      <c r="BO493" s="26"/>
      <c r="BP493" s="26"/>
      <c r="BQ493" s="27"/>
      <c r="BR493" s="36"/>
      <c r="BS493" s="26"/>
      <c r="BT493" s="26"/>
      <c r="BU493" s="27"/>
      <c r="BV493" s="36"/>
      <c r="BW493" s="26"/>
      <c r="BX493" s="26"/>
      <c r="BY493" s="27"/>
      <c r="BZ493" s="36"/>
      <c r="CA493" s="26"/>
      <c r="CB493" s="26"/>
      <c r="CC493" s="27"/>
      <c r="CD493" s="36"/>
      <c r="CE493" s="26"/>
      <c r="CF493" s="26"/>
      <c r="CG493" s="27"/>
      <c r="CH493" s="36"/>
      <c r="CI493" s="26"/>
      <c r="CJ493" s="26"/>
      <c r="CK493" s="27"/>
      <c r="CL493" s="36"/>
      <c r="CM493" s="26"/>
      <c r="CN493" s="26"/>
      <c r="CO493" s="27"/>
      <c r="CP493" s="36"/>
      <c r="CQ493" s="26"/>
      <c r="CR493" s="26"/>
      <c r="CS493" s="27"/>
      <c r="CT493" s="36"/>
      <c r="CU493" s="26"/>
      <c r="CV493" s="26"/>
      <c r="CW493" s="27"/>
      <c r="CX493" s="36"/>
      <c r="CY493" s="26"/>
      <c r="CZ493" s="26"/>
      <c r="DA493" s="27"/>
      <c r="DB493" s="36"/>
      <c r="DC493" s="26"/>
      <c r="DD493" s="26"/>
      <c r="DE493" s="27"/>
      <c r="DF493" s="36"/>
      <c r="DG493" s="26"/>
      <c r="DH493" s="26"/>
      <c r="DI493" s="27"/>
      <c r="DJ493" s="36"/>
      <c r="DK493" s="26"/>
      <c r="DL493" s="26"/>
      <c r="DM493" s="27"/>
      <c r="DN493" s="36"/>
      <c r="DO493" s="26"/>
      <c r="DP493" s="26"/>
      <c r="DQ493" s="27"/>
      <c r="DR493" s="36"/>
      <c r="DS493" s="26"/>
      <c r="DT493" s="26"/>
      <c r="DU493" s="27"/>
      <c r="DV493" s="36"/>
      <c r="DW493" s="26"/>
      <c r="DX493" s="26"/>
      <c r="DY493" s="27"/>
      <c r="DZ493" s="36"/>
      <c r="EA493" s="26"/>
      <c r="EB493" s="26"/>
      <c r="EC493" s="27"/>
      <c r="ED493" s="36">
        <v>0</v>
      </c>
      <c r="EE493" s="26">
        <v>0</v>
      </c>
      <c r="EF493" s="26">
        <v>0</v>
      </c>
      <c r="EG493" s="27">
        <v>0</v>
      </c>
      <c r="EH493" s="36">
        <v>4</v>
      </c>
      <c r="EI493" s="26">
        <v>1444.4220000000003</v>
      </c>
      <c r="EJ493" s="26">
        <v>1444.4220000000003</v>
      </c>
      <c r="EK493" s="27">
        <v>28888.44</v>
      </c>
      <c r="EL493" s="36" cm="1">
        <f t="array" ref="EL493">+_xlfn.IFS(YEAR($A493)&gt;YEAR(EL$6),0,YEAR(EL$6)=YEAR($A493),13-MONTH($A493),AND(EK493&lt;$L493,YEAR(EL$6)=YEAR($B493)),IF(MONTH($B493)&lt;EK493/$M493,MONTH($B493),EK493/$M493),EK493&lt;$L493,EK493/$M493,YEAR(EL$6)=YEAR($B493),MONTH($B493),AND(YEAR(EL$6)&gt;YEAR($B493),NOT(ISBLANK($B493))),0,YEAR(EL$6)&gt;YEAR($A493),12,EL$6&lt;$A493,0,YEAR(EH$6)=YEAR($B493),0)</f>
        <v>12</v>
      </c>
      <c r="EM493" s="26">
        <f t="shared" si="58"/>
        <v>4333.2660000000005</v>
      </c>
      <c r="EN493" s="26">
        <f t="shared" si="59"/>
        <v>5777.688000000001</v>
      </c>
      <c r="EO493" s="27">
        <f t="shared" si="60"/>
        <v>24555.17</v>
      </c>
      <c r="EP493" s="28">
        <f t="shared" si="61"/>
        <v>67.999988922904791</v>
      </c>
      <c r="EQ493" s="34">
        <f t="shared" si="62"/>
        <v>1083.3165000000001</v>
      </c>
      <c r="ES493" s="21">
        <f>IFERROR(IF(VLOOKUP(D493,'DIV CHANGE'!A:D,3,FALSE)="", E493, VLOOKUP(D493,'DIV CHANGE'!A:D,3,FALSE)), E493)</f>
        <v>2</v>
      </c>
      <c r="ET493" s="21" t="str">
        <f t="shared" si="63"/>
        <v>SAME</v>
      </c>
      <c r="EU493" s="24">
        <v>45531</v>
      </c>
    </row>
    <row r="494" spans="1:151" ht="12.75">
      <c r="A494" s="29">
        <v>45542</v>
      </c>
      <c r="B494" s="24"/>
      <c r="C494" s="77"/>
      <c r="D494" s="21" t="s">
        <v>964</v>
      </c>
      <c r="E494" s="21">
        <v>2</v>
      </c>
      <c r="F494" s="21" t="s">
        <v>100</v>
      </c>
      <c r="G494" s="21" t="s">
        <v>965</v>
      </c>
      <c r="H494" s="55">
        <v>26170.48</v>
      </c>
      <c r="I494" s="22">
        <v>7</v>
      </c>
      <c r="J494" s="56">
        <f>H494*0.2</f>
        <v>5234.0960000000005</v>
      </c>
      <c r="K494" s="56">
        <v>0</v>
      </c>
      <c r="L494" s="25">
        <f t="shared" si="56"/>
        <v>2990.9119999999998</v>
      </c>
      <c r="M494" s="37">
        <f t="shared" si="57"/>
        <v>249.24266666666665</v>
      </c>
      <c r="N494" s="36"/>
      <c r="O494" s="26"/>
      <c r="P494" s="26"/>
      <c r="Q494" s="27"/>
      <c r="R494" s="36"/>
      <c r="S494" s="26"/>
      <c r="T494" s="26"/>
      <c r="U494" s="27"/>
      <c r="V494" s="36"/>
      <c r="W494" s="26"/>
      <c r="X494" s="26"/>
      <c r="Y494" s="27"/>
      <c r="Z494" s="36"/>
      <c r="AA494" s="26"/>
      <c r="AB494" s="26"/>
      <c r="AC494" s="27"/>
      <c r="AD494" s="36"/>
      <c r="AE494" s="26"/>
      <c r="AF494" s="26"/>
      <c r="AG494" s="27"/>
      <c r="AH494" s="36"/>
      <c r="AI494" s="26"/>
      <c r="AJ494" s="26"/>
      <c r="AK494" s="27"/>
      <c r="AL494" s="36"/>
      <c r="AM494" s="26"/>
      <c r="AN494" s="26"/>
      <c r="AO494" s="27"/>
      <c r="AP494" s="36"/>
      <c r="AQ494" s="26"/>
      <c r="AR494" s="26"/>
      <c r="AS494" s="27"/>
      <c r="AT494" s="36"/>
      <c r="AU494" s="26"/>
      <c r="AV494" s="26"/>
      <c r="AW494" s="27"/>
      <c r="AX494" s="36"/>
      <c r="AY494" s="26"/>
      <c r="AZ494" s="26"/>
      <c r="BA494" s="27"/>
      <c r="BB494" s="36"/>
      <c r="BC494" s="26"/>
      <c r="BD494" s="26"/>
      <c r="BE494" s="27"/>
      <c r="BF494" s="36"/>
      <c r="BG494" s="26"/>
      <c r="BH494" s="26"/>
      <c r="BI494" s="27"/>
      <c r="BJ494" s="36"/>
      <c r="BK494" s="26"/>
      <c r="BL494" s="26"/>
      <c r="BM494" s="27"/>
      <c r="BN494" s="36"/>
      <c r="BO494" s="26"/>
      <c r="BP494" s="26"/>
      <c r="BQ494" s="27"/>
      <c r="BR494" s="36"/>
      <c r="BS494" s="26"/>
      <c r="BT494" s="26"/>
      <c r="BU494" s="27"/>
      <c r="BV494" s="36"/>
      <c r="BW494" s="26"/>
      <c r="BX494" s="26"/>
      <c r="BY494" s="27"/>
      <c r="BZ494" s="36"/>
      <c r="CA494" s="26"/>
      <c r="CB494" s="26"/>
      <c r="CC494" s="27"/>
      <c r="CD494" s="36"/>
      <c r="CE494" s="26"/>
      <c r="CF494" s="26"/>
      <c r="CG494" s="27"/>
      <c r="CH494" s="36"/>
      <c r="CI494" s="26"/>
      <c r="CJ494" s="26"/>
      <c r="CK494" s="27"/>
      <c r="CL494" s="36"/>
      <c r="CM494" s="26"/>
      <c r="CN494" s="26"/>
      <c r="CO494" s="27"/>
      <c r="CP494" s="36"/>
      <c r="CQ494" s="26"/>
      <c r="CR494" s="26"/>
      <c r="CS494" s="27"/>
      <c r="CT494" s="36"/>
      <c r="CU494" s="26"/>
      <c r="CV494" s="26"/>
      <c r="CW494" s="27"/>
      <c r="CX494" s="36"/>
      <c r="CY494" s="26"/>
      <c r="CZ494" s="26"/>
      <c r="DA494" s="27"/>
      <c r="DB494" s="36"/>
      <c r="DC494" s="26"/>
      <c r="DD494" s="26"/>
      <c r="DE494" s="27"/>
      <c r="DF494" s="36"/>
      <c r="DG494" s="26"/>
      <c r="DH494" s="26"/>
      <c r="DI494" s="27"/>
      <c r="DJ494" s="36"/>
      <c r="DK494" s="26"/>
      <c r="DL494" s="26"/>
      <c r="DM494" s="27"/>
      <c r="DN494" s="36"/>
      <c r="DO494" s="26"/>
      <c r="DP494" s="26"/>
      <c r="DQ494" s="27"/>
      <c r="DR494" s="36"/>
      <c r="DS494" s="26"/>
      <c r="DT494" s="26"/>
      <c r="DU494" s="27"/>
      <c r="DV494" s="36"/>
      <c r="DW494" s="26"/>
      <c r="DX494" s="26"/>
      <c r="DY494" s="27"/>
      <c r="DZ494" s="36"/>
      <c r="EA494" s="26"/>
      <c r="EB494" s="26"/>
      <c r="EC494" s="27"/>
      <c r="ED494" s="36">
        <v>0</v>
      </c>
      <c r="EE494" s="26">
        <v>0</v>
      </c>
      <c r="EF494" s="26">
        <v>0</v>
      </c>
      <c r="EG494" s="27">
        <v>0</v>
      </c>
      <c r="EH494" s="36">
        <v>4</v>
      </c>
      <c r="EI494" s="26">
        <v>996.9706666666666</v>
      </c>
      <c r="EJ494" s="26">
        <v>996.9706666666666</v>
      </c>
      <c r="EK494" s="27">
        <v>19939.41</v>
      </c>
      <c r="EL494" s="36" cm="1">
        <f t="array" ref="EL494">+_xlfn.IFS(YEAR($A494)&gt;YEAR(EL$6),0,YEAR(EL$6)=YEAR($A494),13-MONTH($A494),AND(EK494&lt;$L494,YEAR(EL$6)=YEAR($B494)),IF(MONTH($B494)&lt;EK494/$M494,MONTH($B494),EK494/$M494),EK494&lt;$L494,EK494/$M494,YEAR(EL$6)=YEAR($B494),MONTH($B494),AND(YEAR(EL$6)&gt;YEAR($B494),NOT(ISBLANK($B494))),0,YEAR(EL$6)&gt;YEAR($A494),12,EL$6&lt;$A494,0,YEAR(EH$6)=YEAR($B494),0)</f>
        <v>12</v>
      </c>
      <c r="EM494" s="26">
        <f t="shared" si="58"/>
        <v>2990.9119999999998</v>
      </c>
      <c r="EN494" s="26">
        <f t="shared" si="59"/>
        <v>3987.8826666666664</v>
      </c>
      <c r="EO494" s="27">
        <f t="shared" si="60"/>
        <v>16948.5</v>
      </c>
      <c r="EP494" s="28">
        <f t="shared" si="61"/>
        <v>67.999994650461133</v>
      </c>
      <c r="EQ494" s="34">
        <f t="shared" si="62"/>
        <v>747.72799999999995</v>
      </c>
      <c r="ES494" s="21">
        <f>IFERROR(IF(VLOOKUP(D494,'DIV CHANGE'!A:D,3,FALSE)="", E494, VLOOKUP(D494,'DIV CHANGE'!A:D,3,FALSE)), E494)</f>
        <v>2</v>
      </c>
      <c r="ET494" s="21" t="str">
        <f t="shared" si="63"/>
        <v>SAME</v>
      </c>
      <c r="EU494" s="29">
        <v>45542</v>
      </c>
    </row>
    <row r="495" spans="1:151" ht="12.75">
      <c r="A495" s="29">
        <v>45543</v>
      </c>
      <c r="B495" s="24"/>
      <c r="C495" s="77"/>
      <c r="D495" s="21" t="s">
        <v>966</v>
      </c>
      <c r="E495" s="21">
        <v>2</v>
      </c>
      <c r="F495" s="21" t="s">
        <v>100</v>
      </c>
      <c r="G495" s="21" t="s">
        <v>965</v>
      </c>
      <c r="H495" s="55">
        <v>27050.16</v>
      </c>
      <c r="I495" s="22">
        <v>7</v>
      </c>
      <c r="J495" s="56">
        <f>H495*0.2</f>
        <v>5410.0320000000002</v>
      </c>
      <c r="K495" s="56">
        <v>0</v>
      </c>
      <c r="L495" s="25">
        <f t="shared" si="56"/>
        <v>3091.4468571428574</v>
      </c>
      <c r="M495" s="37">
        <f t="shared" si="57"/>
        <v>257.62057142857145</v>
      </c>
      <c r="N495" s="36"/>
      <c r="O495" s="26"/>
      <c r="P495" s="26"/>
      <c r="Q495" s="27"/>
      <c r="R495" s="36"/>
      <c r="S495" s="26"/>
      <c r="T495" s="26"/>
      <c r="U495" s="27"/>
      <c r="V495" s="36"/>
      <c r="W495" s="26"/>
      <c r="X495" s="26"/>
      <c r="Y495" s="27"/>
      <c r="Z495" s="36"/>
      <c r="AA495" s="26"/>
      <c r="AB495" s="26"/>
      <c r="AC495" s="27"/>
      <c r="AD495" s="36"/>
      <c r="AE495" s="26"/>
      <c r="AF495" s="26"/>
      <c r="AG495" s="27"/>
      <c r="AH495" s="36"/>
      <c r="AI495" s="26"/>
      <c r="AJ495" s="26"/>
      <c r="AK495" s="27"/>
      <c r="AL495" s="36"/>
      <c r="AM495" s="26"/>
      <c r="AN495" s="26"/>
      <c r="AO495" s="27"/>
      <c r="AP495" s="36"/>
      <c r="AQ495" s="26"/>
      <c r="AR495" s="26"/>
      <c r="AS495" s="27"/>
      <c r="AT495" s="36"/>
      <c r="AU495" s="26"/>
      <c r="AV495" s="26"/>
      <c r="AW495" s="27"/>
      <c r="AX495" s="36"/>
      <c r="AY495" s="26"/>
      <c r="AZ495" s="26"/>
      <c r="BA495" s="27"/>
      <c r="BB495" s="36"/>
      <c r="BC495" s="26"/>
      <c r="BD495" s="26"/>
      <c r="BE495" s="27"/>
      <c r="BF495" s="36"/>
      <c r="BG495" s="26"/>
      <c r="BH495" s="26"/>
      <c r="BI495" s="27"/>
      <c r="BJ495" s="36"/>
      <c r="BK495" s="26"/>
      <c r="BL495" s="26"/>
      <c r="BM495" s="27"/>
      <c r="BN495" s="36"/>
      <c r="BO495" s="26"/>
      <c r="BP495" s="26"/>
      <c r="BQ495" s="27"/>
      <c r="BR495" s="36"/>
      <c r="BS495" s="26"/>
      <c r="BT495" s="26"/>
      <c r="BU495" s="27"/>
      <c r="BV495" s="36"/>
      <c r="BW495" s="26"/>
      <c r="BX495" s="26"/>
      <c r="BY495" s="27"/>
      <c r="BZ495" s="36"/>
      <c r="CA495" s="26"/>
      <c r="CB495" s="26"/>
      <c r="CC495" s="27"/>
      <c r="CD495" s="36"/>
      <c r="CE495" s="26"/>
      <c r="CF495" s="26"/>
      <c r="CG495" s="27"/>
      <c r="CH495" s="36"/>
      <c r="CI495" s="26"/>
      <c r="CJ495" s="26"/>
      <c r="CK495" s="27"/>
      <c r="CL495" s="36"/>
      <c r="CM495" s="26"/>
      <c r="CN495" s="26"/>
      <c r="CO495" s="27"/>
      <c r="CP495" s="36"/>
      <c r="CQ495" s="26"/>
      <c r="CR495" s="26"/>
      <c r="CS495" s="27"/>
      <c r="CT495" s="36"/>
      <c r="CU495" s="26"/>
      <c r="CV495" s="26"/>
      <c r="CW495" s="27"/>
      <c r="CX495" s="36"/>
      <c r="CY495" s="26"/>
      <c r="CZ495" s="26"/>
      <c r="DA495" s="27"/>
      <c r="DB495" s="36"/>
      <c r="DC495" s="26"/>
      <c r="DD495" s="26"/>
      <c r="DE495" s="27"/>
      <c r="DF495" s="36"/>
      <c r="DG495" s="26"/>
      <c r="DH495" s="26"/>
      <c r="DI495" s="27"/>
      <c r="DJ495" s="36"/>
      <c r="DK495" s="26"/>
      <c r="DL495" s="26"/>
      <c r="DM495" s="27"/>
      <c r="DN495" s="36"/>
      <c r="DO495" s="26"/>
      <c r="DP495" s="26"/>
      <c r="DQ495" s="27"/>
      <c r="DR495" s="36"/>
      <c r="DS495" s="26"/>
      <c r="DT495" s="26"/>
      <c r="DU495" s="27"/>
      <c r="DV495" s="36"/>
      <c r="DW495" s="26"/>
      <c r="DX495" s="26"/>
      <c r="DY495" s="27"/>
      <c r="DZ495" s="36"/>
      <c r="EA495" s="26"/>
      <c r="EB495" s="26"/>
      <c r="EC495" s="27"/>
      <c r="ED495" s="36">
        <v>0</v>
      </c>
      <c r="EE495" s="26">
        <v>0</v>
      </c>
      <c r="EF495" s="26">
        <v>0</v>
      </c>
      <c r="EG495" s="27">
        <v>0</v>
      </c>
      <c r="EH495" s="36">
        <v>4</v>
      </c>
      <c r="EI495" s="26">
        <v>1030.4822857142858</v>
      </c>
      <c r="EJ495" s="26">
        <v>1030.4822857142858</v>
      </c>
      <c r="EK495" s="27">
        <v>20609.650000000001</v>
      </c>
      <c r="EL495" s="36" cm="1">
        <f t="array" ref="EL495">+_xlfn.IFS(YEAR($A495)&gt;YEAR(EL$6),0,YEAR(EL$6)=YEAR($A495),13-MONTH($A495),AND(EK495&lt;$L495,YEAR(EL$6)=YEAR($B495)),IF(MONTH($B495)&lt;EK495/$M495,MONTH($B495),EK495/$M495),EK495&lt;$L495,EK495/$M495,YEAR(EL$6)=YEAR($B495),MONTH($B495),AND(YEAR(EL$6)&gt;YEAR($B495),NOT(ISBLANK($B495))),0,YEAR(EL$6)&gt;YEAR($A495),12,EL$6&lt;$A495,0,YEAR(EH$6)=YEAR($B495),0)</f>
        <v>12</v>
      </c>
      <c r="EM495" s="26">
        <f t="shared" si="58"/>
        <v>3091.4468571428574</v>
      </c>
      <c r="EN495" s="26">
        <f t="shared" si="59"/>
        <v>4121.9291428571432</v>
      </c>
      <c r="EO495" s="27">
        <f t="shared" si="60"/>
        <v>17518.2</v>
      </c>
      <c r="EP495" s="28">
        <f t="shared" si="61"/>
        <v>68.000004436202957</v>
      </c>
      <c r="EQ495" s="34">
        <f t="shared" si="62"/>
        <v>772.86171428571436</v>
      </c>
      <c r="ES495" s="21">
        <f>IFERROR(IF(VLOOKUP(D495,'DIV CHANGE'!A:D,3,FALSE)="", E495, VLOOKUP(D495,'DIV CHANGE'!A:D,3,FALSE)), E495)</f>
        <v>2</v>
      </c>
      <c r="ET495" s="21" t="str">
        <f t="shared" si="63"/>
        <v>SAME</v>
      </c>
      <c r="EU495" s="29">
        <v>45543</v>
      </c>
    </row>
    <row r="496" spans="1:151" ht="12.75">
      <c r="A496" s="29">
        <v>42856</v>
      </c>
      <c r="B496" s="24"/>
      <c r="C496" s="35">
        <v>279</v>
      </c>
      <c r="D496" s="21" t="s">
        <v>967</v>
      </c>
      <c r="E496" s="21">
        <v>1</v>
      </c>
      <c r="F496" s="21" t="s">
        <v>179</v>
      </c>
      <c r="G496" s="21" t="s">
        <v>968</v>
      </c>
      <c r="H496" s="55">
        <v>6000</v>
      </c>
      <c r="I496" s="22">
        <v>5</v>
      </c>
      <c r="J496" s="25">
        <v>0</v>
      </c>
      <c r="K496" s="25">
        <v>0</v>
      </c>
      <c r="L496" s="25">
        <f t="shared" si="56"/>
        <v>1200</v>
      </c>
      <c r="M496" s="37">
        <f t="shared" si="57"/>
        <v>100</v>
      </c>
      <c r="N496" s="36">
        <v>0</v>
      </c>
      <c r="O496" s="26">
        <v>0</v>
      </c>
      <c r="P496" s="26">
        <v>0</v>
      </c>
      <c r="Q496" s="27">
        <v>0</v>
      </c>
      <c r="R496" s="36">
        <v>0</v>
      </c>
      <c r="S496" s="26">
        <v>0</v>
      </c>
      <c r="T496" s="26">
        <v>0</v>
      </c>
      <c r="U496" s="27">
        <v>0</v>
      </c>
      <c r="V496" s="36">
        <v>0</v>
      </c>
      <c r="W496" s="26">
        <v>0</v>
      </c>
      <c r="X496" s="26">
        <v>0</v>
      </c>
      <c r="Y496" s="27">
        <v>0</v>
      </c>
      <c r="Z496" s="36">
        <v>0</v>
      </c>
      <c r="AA496" s="26">
        <v>0</v>
      </c>
      <c r="AB496" s="26">
        <v>0</v>
      </c>
      <c r="AC496" s="27">
        <v>0</v>
      </c>
      <c r="AD496" s="36">
        <v>0</v>
      </c>
      <c r="AE496" s="26">
        <v>0</v>
      </c>
      <c r="AF496" s="26">
        <v>0</v>
      </c>
      <c r="AG496" s="27">
        <v>0</v>
      </c>
      <c r="AH496" s="36">
        <v>0</v>
      </c>
      <c r="AI496" s="26">
        <v>0</v>
      </c>
      <c r="AJ496" s="26">
        <v>0</v>
      </c>
      <c r="AK496" s="27">
        <v>0</v>
      </c>
      <c r="AL496" s="36">
        <v>0</v>
      </c>
      <c r="AM496" s="26">
        <v>0</v>
      </c>
      <c r="AN496" s="26">
        <v>0</v>
      </c>
      <c r="AO496" s="27">
        <v>0</v>
      </c>
      <c r="AP496" s="36">
        <v>0</v>
      </c>
      <c r="AQ496" s="26">
        <v>0</v>
      </c>
      <c r="AR496" s="26">
        <v>0</v>
      </c>
      <c r="AS496" s="27">
        <v>0</v>
      </c>
      <c r="AT496" s="36">
        <v>0</v>
      </c>
      <c r="AU496" s="26">
        <v>0</v>
      </c>
      <c r="AV496" s="26">
        <v>0</v>
      </c>
      <c r="AW496" s="27">
        <v>0</v>
      </c>
      <c r="AX496" s="36">
        <v>0</v>
      </c>
      <c r="AY496" s="26">
        <v>0</v>
      </c>
      <c r="AZ496" s="26">
        <v>0</v>
      </c>
      <c r="BA496" s="27">
        <v>0</v>
      </c>
      <c r="BB496" s="36">
        <v>0</v>
      </c>
      <c r="BC496" s="26">
        <v>0</v>
      </c>
      <c r="BD496" s="26">
        <v>0</v>
      </c>
      <c r="BE496" s="27">
        <v>0</v>
      </c>
      <c r="BF496" s="36">
        <v>0</v>
      </c>
      <c r="BG496" s="26">
        <v>0</v>
      </c>
      <c r="BH496" s="26">
        <v>0</v>
      </c>
      <c r="BI496" s="27">
        <v>0</v>
      </c>
      <c r="BJ496" s="36">
        <v>0</v>
      </c>
      <c r="BK496" s="26">
        <v>0</v>
      </c>
      <c r="BL496" s="26">
        <v>0</v>
      </c>
      <c r="BM496" s="27">
        <v>0</v>
      </c>
      <c r="BN496" s="36">
        <v>0</v>
      </c>
      <c r="BO496" s="26">
        <v>0</v>
      </c>
      <c r="BP496" s="26">
        <v>0</v>
      </c>
      <c r="BQ496" s="27">
        <v>0</v>
      </c>
      <c r="BR496" s="36">
        <v>0</v>
      </c>
      <c r="BS496" s="26">
        <v>0</v>
      </c>
      <c r="BT496" s="26">
        <v>0</v>
      </c>
      <c r="BU496" s="27">
        <v>0</v>
      </c>
      <c r="BV496" s="36">
        <v>0</v>
      </c>
      <c r="BW496" s="26">
        <v>0</v>
      </c>
      <c r="BX496" s="26">
        <v>0</v>
      </c>
      <c r="BY496" s="27">
        <v>0</v>
      </c>
      <c r="BZ496" s="36">
        <v>0</v>
      </c>
      <c r="CA496" s="26">
        <v>0</v>
      </c>
      <c r="CB496" s="26">
        <v>0</v>
      </c>
      <c r="CC496" s="27">
        <v>0</v>
      </c>
      <c r="CD496" s="36">
        <v>0</v>
      </c>
      <c r="CE496" s="26">
        <v>0</v>
      </c>
      <c r="CF496" s="26">
        <v>0</v>
      </c>
      <c r="CG496" s="27">
        <v>0</v>
      </c>
      <c r="CH496" s="36">
        <v>0</v>
      </c>
      <c r="CI496" s="26">
        <v>0</v>
      </c>
      <c r="CJ496" s="26">
        <v>0</v>
      </c>
      <c r="CK496" s="27">
        <v>0</v>
      </c>
      <c r="CL496" s="36">
        <v>0</v>
      </c>
      <c r="CM496" s="26">
        <v>0</v>
      </c>
      <c r="CN496" s="26">
        <v>0</v>
      </c>
      <c r="CO496" s="27">
        <v>0</v>
      </c>
      <c r="CP496" s="36">
        <v>0</v>
      </c>
      <c r="CQ496" s="26">
        <v>0</v>
      </c>
      <c r="CR496" s="26">
        <v>0</v>
      </c>
      <c r="CS496" s="27">
        <v>0</v>
      </c>
      <c r="CT496" s="36">
        <v>0</v>
      </c>
      <c r="CU496" s="26">
        <v>0</v>
      </c>
      <c r="CV496" s="26">
        <v>0</v>
      </c>
      <c r="CW496" s="27">
        <v>0</v>
      </c>
      <c r="CX496" s="36">
        <v>0</v>
      </c>
      <c r="CY496" s="26">
        <v>0</v>
      </c>
      <c r="CZ496" s="26">
        <v>0</v>
      </c>
      <c r="DA496" s="27">
        <v>0</v>
      </c>
      <c r="DB496" s="36">
        <v>0</v>
      </c>
      <c r="DC496" s="26">
        <v>0</v>
      </c>
      <c r="DD496" s="26">
        <v>0</v>
      </c>
      <c r="DE496" s="27">
        <v>0</v>
      </c>
      <c r="DF496" s="36">
        <v>8</v>
      </c>
      <c r="DG496" s="26">
        <v>800</v>
      </c>
      <c r="DH496" s="26">
        <v>800</v>
      </c>
      <c r="DI496" s="27">
        <v>5200</v>
      </c>
      <c r="DJ496" s="36">
        <v>12</v>
      </c>
      <c r="DK496" s="26">
        <v>1200</v>
      </c>
      <c r="DL496" s="26">
        <v>2000</v>
      </c>
      <c r="DM496" s="27">
        <v>4000</v>
      </c>
      <c r="DN496" s="36">
        <v>12</v>
      </c>
      <c r="DO496" s="26">
        <v>1200</v>
      </c>
      <c r="DP496" s="26">
        <v>3200</v>
      </c>
      <c r="DQ496" s="27">
        <v>2800</v>
      </c>
      <c r="DR496" s="36">
        <v>12</v>
      </c>
      <c r="DS496" s="26">
        <v>1200</v>
      </c>
      <c r="DT496" s="26">
        <v>4400</v>
      </c>
      <c r="DU496" s="27">
        <v>1600</v>
      </c>
      <c r="DV496" s="36">
        <v>12</v>
      </c>
      <c r="DW496" s="26">
        <v>1200</v>
      </c>
      <c r="DX496" s="26">
        <v>5600</v>
      </c>
      <c r="DY496" s="27">
        <v>400</v>
      </c>
      <c r="DZ496" s="36">
        <v>4</v>
      </c>
      <c r="EA496" s="26">
        <v>400</v>
      </c>
      <c r="EB496" s="26">
        <v>6000</v>
      </c>
      <c r="EC496" s="27">
        <v>0</v>
      </c>
      <c r="ED496" s="36">
        <v>0</v>
      </c>
      <c r="EE496" s="26">
        <v>0</v>
      </c>
      <c r="EF496" s="26">
        <v>6000</v>
      </c>
      <c r="EG496" s="27">
        <v>0</v>
      </c>
      <c r="EH496" s="36">
        <v>0</v>
      </c>
      <c r="EI496" s="26">
        <v>0</v>
      </c>
      <c r="EJ496" s="26">
        <v>6000</v>
      </c>
      <c r="EK496" s="27">
        <v>0</v>
      </c>
      <c r="EL496" s="36" cm="1">
        <f t="array" ref="EL496">+_xlfn.IFS(YEAR($A496)&gt;YEAR(EL$6),0,YEAR(EL$6)=YEAR($A496),13-MONTH($A496),AND(EK496&lt;$L496,YEAR(EL$6)=YEAR($B496)),IF(MONTH($B496)&lt;EK496/$M496,MONTH($B496),EK496/$M496),EK496&lt;$L496,EK496/$M496,YEAR(EL$6)=YEAR($B496),MONTH($B496),AND(YEAR(EL$6)&gt;YEAR($B496),NOT(ISBLANK($B496))),0,YEAR(EL$6)&gt;YEAR($A496),12,EL$6&lt;$A496,0,YEAR(EH$6)=YEAR($B496),0)</f>
        <v>0</v>
      </c>
      <c r="EM496" s="26">
        <f t="shared" si="58"/>
        <v>0</v>
      </c>
      <c r="EN496" s="26">
        <f t="shared" si="59"/>
        <v>6000</v>
      </c>
      <c r="EO496" s="27">
        <f t="shared" si="60"/>
        <v>0</v>
      </c>
      <c r="EP496" s="28">
        <f t="shared" si="61"/>
        <v>0</v>
      </c>
      <c r="EQ496" s="34">
        <f t="shared" si="62"/>
        <v>0</v>
      </c>
      <c r="ES496" s="21">
        <f>IFERROR(IF(VLOOKUP(D496,'DIV CHANGE'!A:D,3,FALSE)="", E496, VLOOKUP(D496,'DIV CHANGE'!A:D,3,FALSE)), E496)</f>
        <v>1</v>
      </c>
      <c r="ET496" s="21" t="str">
        <f t="shared" si="63"/>
        <v>SAME</v>
      </c>
      <c r="EU496" s="24">
        <v>42856</v>
      </c>
    </row>
    <row r="497" spans="1:152" ht="12.75">
      <c r="A497" s="29">
        <v>44375</v>
      </c>
      <c r="B497" s="24"/>
      <c r="C497" s="35">
        <v>684</v>
      </c>
      <c r="D497" s="21" t="s">
        <v>969</v>
      </c>
      <c r="E497" s="21">
        <v>1</v>
      </c>
      <c r="F497" s="21" t="s">
        <v>179</v>
      </c>
      <c r="G497" s="21" t="s">
        <v>970</v>
      </c>
      <c r="H497" s="55">
        <v>43732.090000000004</v>
      </c>
      <c r="I497" s="22">
        <v>5</v>
      </c>
      <c r="J497" s="25">
        <v>7000</v>
      </c>
      <c r="K497" s="25">
        <v>0</v>
      </c>
      <c r="L497" s="25">
        <f t="shared" si="56"/>
        <v>7346.4180000000006</v>
      </c>
      <c r="M497" s="37">
        <f t="shared" si="57"/>
        <v>612.20150000000001</v>
      </c>
      <c r="N497" s="36">
        <v>0</v>
      </c>
      <c r="O497" s="26">
        <v>0</v>
      </c>
      <c r="P497" s="26">
        <v>0</v>
      </c>
      <c r="Q497" s="27">
        <v>0</v>
      </c>
      <c r="R497" s="36">
        <v>0</v>
      </c>
      <c r="S497" s="26">
        <v>0</v>
      </c>
      <c r="T497" s="26">
        <v>0</v>
      </c>
      <c r="U497" s="27">
        <v>0</v>
      </c>
      <c r="V497" s="36">
        <v>0</v>
      </c>
      <c r="W497" s="26">
        <v>0</v>
      </c>
      <c r="X497" s="26">
        <v>0</v>
      </c>
      <c r="Y497" s="27">
        <v>0</v>
      </c>
      <c r="Z497" s="36">
        <v>0</v>
      </c>
      <c r="AA497" s="26">
        <v>0</v>
      </c>
      <c r="AB497" s="26">
        <v>0</v>
      </c>
      <c r="AC497" s="27">
        <v>0</v>
      </c>
      <c r="AD497" s="36">
        <v>0</v>
      </c>
      <c r="AE497" s="26">
        <v>0</v>
      </c>
      <c r="AF497" s="26">
        <v>0</v>
      </c>
      <c r="AG497" s="27">
        <v>0</v>
      </c>
      <c r="AH497" s="36">
        <v>0</v>
      </c>
      <c r="AI497" s="26">
        <v>0</v>
      </c>
      <c r="AJ497" s="26">
        <v>0</v>
      </c>
      <c r="AK497" s="27">
        <v>0</v>
      </c>
      <c r="AL497" s="36">
        <v>0</v>
      </c>
      <c r="AM497" s="26">
        <v>0</v>
      </c>
      <c r="AN497" s="26">
        <v>0</v>
      </c>
      <c r="AO497" s="27">
        <v>0</v>
      </c>
      <c r="AP497" s="36">
        <v>0</v>
      </c>
      <c r="AQ497" s="26">
        <v>0</v>
      </c>
      <c r="AR497" s="26">
        <v>0</v>
      </c>
      <c r="AS497" s="27">
        <v>0</v>
      </c>
      <c r="AT497" s="36">
        <v>0</v>
      </c>
      <c r="AU497" s="26">
        <v>0</v>
      </c>
      <c r="AV497" s="26">
        <v>0</v>
      </c>
      <c r="AW497" s="27">
        <v>0</v>
      </c>
      <c r="AX497" s="36">
        <v>0</v>
      </c>
      <c r="AY497" s="26">
        <v>0</v>
      </c>
      <c r="AZ497" s="26">
        <v>0</v>
      </c>
      <c r="BA497" s="27">
        <v>0</v>
      </c>
      <c r="BB497" s="36">
        <v>0</v>
      </c>
      <c r="BC497" s="26">
        <v>0</v>
      </c>
      <c r="BD497" s="26">
        <v>0</v>
      </c>
      <c r="BE497" s="27">
        <v>0</v>
      </c>
      <c r="BF497" s="36">
        <v>0</v>
      </c>
      <c r="BG497" s="26">
        <v>0</v>
      </c>
      <c r="BH497" s="26">
        <v>0</v>
      </c>
      <c r="BI497" s="27">
        <v>0</v>
      </c>
      <c r="BJ497" s="36">
        <v>0</v>
      </c>
      <c r="BK497" s="26">
        <v>0</v>
      </c>
      <c r="BL497" s="26">
        <v>0</v>
      </c>
      <c r="BM497" s="27">
        <v>0</v>
      </c>
      <c r="BN497" s="36">
        <v>0</v>
      </c>
      <c r="BO497" s="26">
        <v>0</v>
      </c>
      <c r="BP497" s="26">
        <v>0</v>
      </c>
      <c r="BQ497" s="27">
        <v>0</v>
      </c>
      <c r="BR497" s="36">
        <v>0</v>
      </c>
      <c r="BS497" s="26">
        <v>0</v>
      </c>
      <c r="BT497" s="26">
        <v>0</v>
      </c>
      <c r="BU497" s="27">
        <v>0</v>
      </c>
      <c r="BV497" s="36">
        <v>0</v>
      </c>
      <c r="BW497" s="26">
        <v>0</v>
      </c>
      <c r="BX497" s="26">
        <v>0</v>
      </c>
      <c r="BY497" s="27">
        <v>0</v>
      </c>
      <c r="BZ497" s="36">
        <v>0</v>
      </c>
      <c r="CA497" s="26">
        <v>0</v>
      </c>
      <c r="CB497" s="26">
        <v>0</v>
      </c>
      <c r="CC497" s="27">
        <v>0</v>
      </c>
      <c r="CD497" s="36">
        <v>0</v>
      </c>
      <c r="CE497" s="26">
        <v>0</v>
      </c>
      <c r="CF497" s="26">
        <v>0</v>
      </c>
      <c r="CG497" s="27">
        <v>0</v>
      </c>
      <c r="CH497" s="36">
        <v>0</v>
      </c>
      <c r="CI497" s="26">
        <v>0</v>
      </c>
      <c r="CJ497" s="26">
        <v>0</v>
      </c>
      <c r="CK497" s="27">
        <v>0</v>
      </c>
      <c r="CL497" s="36">
        <v>0</v>
      </c>
      <c r="CM497" s="26">
        <v>0</v>
      </c>
      <c r="CN497" s="26">
        <v>0</v>
      </c>
      <c r="CO497" s="27">
        <v>0</v>
      </c>
      <c r="CP497" s="36">
        <v>0</v>
      </c>
      <c r="CQ497" s="26">
        <v>0</v>
      </c>
      <c r="CR497" s="26">
        <v>0</v>
      </c>
      <c r="CS497" s="27">
        <v>0</v>
      </c>
      <c r="CT497" s="36">
        <v>0</v>
      </c>
      <c r="CU497" s="26">
        <v>0</v>
      </c>
      <c r="CV497" s="26">
        <v>0</v>
      </c>
      <c r="CW497" s="27">
        <v>0</v>
      </c>
      <c r="CX497" s="36">
        <v>0</v>
      </c>
      <c r="CY497" s="26">
        <v>0</v>
      </c>
      <c r="CZ497" s="26">
        <v>0</v>
      </c>
      <c r="DA497" s="27">
        <v>0</v>
      </c>
      <c r="DB497" s="36">
        <v>0</v>
      </c>
      <c r="DC497" s="26">
        <v>0</v>
      </c>
      <c r="DD497" s="26">
        <v>0</v>
      </c>
      <c r="DE497" s="27">
        <v>0</v>
      </c>
      <c r="DF497" s="36">
        <v>0</v>
      </c>
      <c r="DG497" s="26">
        <v>0</v>
      </c>
      <c r="DH497" s="26">
        <v>0</v>
      </c>
      <c r="DI497" s="27">
        <v>0</v>
      </c>
      <c r="DJ497" s="36">
        <v>0</v>
      </c>
      <c r="DK497" s="26">
        <v>0</v>
      </c>
      <c r="DL497" s="26">
        <v>0</v>
      </c>
      <c r="DM497" s="27">
        <v>0</v>
      </c>
      <c r="DN497" s="36">
        <v>0</v>
      </c>
      <c r="DO497" s="26">
        <v>0</v>
      </c>
      <c r="DP497" s="26">
        <v>0</v>
      </c>
      <c r="DQ497" s="27">
        <v>0</v>
      </c>
      <c r="DR497" s="36">
        <v>0</v>
      </c>
      <c r="DS497" s="26">
        <v>0</v>
      </c>
      <c r="DT497" s="26">
        <v>0</v>
      </c>
      <c r="DU497" s="27">
        <v>0</v>
      </c>
      <c r="DV497" s="36">
        <v>7</v>
      </c>
      <c r="DW497" s="26">
        <v>4285.4105</v>
      </c>
      <c r="DX497" s="26">
        <v>4285.4105</v>
      </c>
      <c r="DY497" s="27">
        <v>32446.679500000006</v>
      </c>
      <c r="DZ497" s="36">
        <v>12</v>
      </c>
      <c r="EA497" s="26">
        <v>7346.4179999999997</v>
      </c>
      <c r="EB497" s="26">
        <v>11631.8285</v>
      </c>
      <c r="EC497" s="27">
        <v>25100.261500000004</v>
      </c>
      <c r="ED497" s="36">
        <v>12</v>
      </c>
      <c r="EE497" s="26">
        <v>7346.4179999999997</v>
      </c>
      <c r="EF497" s="26">
        <v>17366.05</v>
      </c>
      <c r="EG497" s="27">
        <v>19366.040000000005</v>
      </c>
      <c r="EH497" s="36">
        <v>12</v>
      </c>
      <c r="EI497" s="26">
        <v>7346.4179999999997</v>
      </c>
      <c r="EJ497" s="26">
        <v>24712.468000000001</v>
      </c>
      <c r="EK497" s="27">
        <v>12019.62</v>
      </c>
      <c r="EL497" s="36" cm="1">
        <f t="array" ref="EL497">+_xlfn.IFS(YEAR($A497)&gt;YEAR(EL$6),0,YEAR(EL$6)=YEAR($A497),13-MONTH($A497),AND(EK497&lt;$L497,YEAR(EL$6)=YEAR($B497)),IF(MONTH($B497)&lt;EK497/$M497,MONTH($B497),EK497/$M497),EK497&lt;$L497,EK497/$M497,YEAR(EL$6)=YEAR($B497),MONTH($B497),AND(YEAR(EL$6)&gt;YEAR($B497),NOT(ISBLANK($B497))),0,YEAR(EL$6)&gt;YEAR($A497),12,EL$6&lt;$A497,0,YEAR(EH$6)=YEAR($B497),0)</f>
        <v>12</v>
      </c>
      <c r="EM497" s="26">
        <f t="shared" si="58"/>
        <v>7346.4179999999997</v>
      </c>
      <c r="EN497" s="26">
        <f t="shared" si="59"/>
        <v>32058.885999999999</v>
      </c>
      <c r="EO497" s="27">
        <f t="shared" si="60"/>
        <v>4673.2</v>
      </c>
      <c r="EP497" s="28">
        <f t="shared" si="61"/>
        <v>7.633434416609564</v>
      </c>
      <c r="EQ497" s="34">
        <f t="shared" si="62"/>
        <v>1836.6044999999999</v>
      </c>
      <c r="ES497" s="21">
        <f>IFERROR(IF(VLOOKUP(D497,'DIV CHANGE'!A:D,3,FALSE)="", E497, VLOOKUP(D497,'DIV CHANGE'!A:D,3,FALSE)), E497)</f>
        <v>1</v>
      </c>
      <c r="ET497" s="21" t="str">
        <f t="shared" si="63"/>
        <v>SAME</v>
      </c>
      <c r="EU497" s="29">
        <v>44375</v>
      </c>
    </row>
    <row r="498" spans="1:152" ht="12.75">
      <c r="A498" s="29">
        <v>42615</v>
      </c>
      <c r="B498" s="24"/>
      <c r="C498" s="35">
        <v>212</v>
      </c>
      <c r="D498" s="21" t="s">
        <v>971</v>
      </c>
      <c r="E498" s="21">
        <v>1</v>
      </c>
      <c r="F498" s="21" t="s">
        <v>179</v>
      </c>
      <c r="G498" s="21" t="s">
        <v>972</v>
      </c>
      <c r="H498" s="55">
        <v>69198.5</v>
      </c>
      <c r="I498" s="22">
        <v>10</v>
      </c>
      <c r="J498" s="25">
        <v>15000</v>
      </c>
      <c r="K498" s="25">
        <v>0</v>
      </c>
      <c r="L498" s="25">
        <f t="shared" si="56"/>
        <v>5419.85</v>
      </c>
      <c r="M498" s="37">
        <f t="shared" si="57"/>
        <v>451.6541666666667</v>
      </c>
      <c r="N498" s="36">
        <v>0</v>
      </c>
      <c r="O498" s="26">
        <v>0</v>
      </c>
      <c r="P498" s="26">
        <v>0</v>
      </c>
      <c r="Q498" s="27">
        <v>0</v>
      </c>
      <c r="R498" s="36">
        <v>0</v>
      </c>
      <c r="S498" s="26">
        <v>0</v>
      </c>
      <c r="T498" s="26">
        <v>0</v>
      </c>
      <c r="U498" s="27">
        <v>0</v>
      </c>
      <c r="V498" s="36">
        <v>0</v>
      </c>
      <c r="W498" s="26">
        <v>0</v>
      </c>
      <c r="X498" s="26">
        <v>0</v>
      </c>
      <c r="Y498" s="27">
        <v>0</v>
      </c>
      <c r="Z498" s="36">
        <v>0</v>
      </c>
      <c r="AA498" s="26">
        <v>0</v>
      </c>
      <c r="AB498" s="26">
        <v>0</v>
      </c>
      <c r="AC498" s="27">
        <v>0</v>
      </c>
      <c r="AD498" s="36">
        <v>0</v>
      </c>
      <c r="AE498" s="26">
        <v>0</v>
      </c>
      <c r="AF498" s="26">
        <v>0</v>
      </c>
      <c r="AG498" s="27">
        <v>0</v>
      </c>
      <c r="AH498" s="36">
        <v>0</v>
      </c>
      <c r="AI498" s="26">
        <v>0</v>
      </c>
      <c r="AJ498" s="26">
        <v>0</v>
      </c>
      <c r="AK498" s="27">
        <v>0</v>
      </c>
      <c r="AL498" s="36">
        <v>0</v>
      </c>
      <c r="AM498" s="26">
        <v>0</v>
      </c>
      <c r="AN498" s="26">
        <v>0</v>
      </c>
      <c r="AO498" s="27">
        <v>0</v>
      </c>
      <c r="AP498" s="36">
        <v>0</v>
      </c>
      <c r="AQ498" s="26">
        <v>0</v>
      </c>
      <c r="AR498" s="26">
        <v>0</v>
      </c>
      <c r="AS498" s="27">
        <v>0</v>
      </c>
      <c r="AT498" s="36">
        <v>0</v>
      </c>
      <c r="AU498" s="26">
        <v>0</v>
      </c>
      <c r="AV498" s="26">
        <v>0</v>
      </c>
      <c r="AW498" s="27">
        <v>0</v>
      </c>
      <c r="AX498" s="36">
        <v>0</v>
      </c>
      <c r="AY498" s="26">
        <v>0</v>
      </c>
      <c r="AZ498" s="26">
        <v>0</v>
      </c>
      <c r="BA498" s="27">
        <v>0</v>
      </c>
      <c r="BB498" s="36">
        <v>0</v>
      </c>
      <c r="BC498" s="26">
        <v>0</v>
      </c>
      <c r="BD498" s="26">
        <v>0</v>
      </c>
      <c r="BE498" s="27">
        <v>0</v>
      </c>
      <c r="BF498" s="36">
        <v>0</v>
      </c>
      <c r="BG498" s="26">
        <v>0</v>
      </c>
      <c r="BH498" s="26">
        <v>0</v>
      </c>
      <c r="BI498" s="27">
        <v>0</v>
      </c>
      <c r="BJ498" s="36">
        <v>0</v>
      </c>
      <c r="BK498" s="26">
        <v>0</v>
      </c>
      <c r="BL498" s="26">
        <v>0</v>
      </c>
      <c r="BM498" s="27">
        <v>0</v>
      </c>
      <c r="BN498" s="36">
        <v>0</v>
      </c>
      <c r="BO498" s="26">
        <v>0</v>
      </c>
      <c r="BP498" s="26">
        <v>0</v>
      </c>
      <c r="BQ498" s="27">
        <v>0</v>
      </c>
      <c r="BR498" s="36">
        <v>0</v>
      </c>
      <c r="BS498" s="26">
        <v>0</v>
      </c>
      <c r="BT498" s="26">
        <v>0</v>
      </c>
      <c r="BU498" s="27">
        <v>0</v>
      </c>
      <c r="BV498" s="36">
        <v>0</v>
      </c>
      <c r="BW498" s="26">
        <v>0</v>
      </c>
      <c r="BX498" s="26">
        <v>0</v>
      </c>
      <c r="BY498" s="27">
        <v>0</v>
      </c>
      <c r="BZ498" s="36">
        <v>0</v>
      </c>
      <c r="CA498" s="26">
        <v>0</v>
      </c>
      <c r="CB498" s="26">
        <v>0</v>
      </c>
      <c r="CC498" s="27">
        <v>0</v>
      </c>
      <c r="CD498" s="36">
        <v>0</v>
      </c>
      <c r="CE498" s="26">
        <v>0</v>
      </c>
      <c r="CF498" s="26">
        <v>0</v>
      </c>
      <c r="CG498" s="27">
        <v>0</v>
      </c>
      <c r="CH498" s="36">
        <v>0</v>
      </c>
      <c r="CI498" s="26">
        <v>0</v>
      </c>
      <c r="CJ498" s="26">
        <v>0</v>
      </c>
      <c r="CK498" s="27">
        <v>0</v>
      </c>
      <c r="CL498" s="36">
        <v>0</v>
      </c>
      <c r="CM498" s="26">
        <v>0</v>
      </c>
      <c r="CN498" s="26">
        <v>0</v>
      </c>
      <c r="CO498" s="27">
        <v>0</v>
      </c>
      <c r="CP498" s="36">
        <v>0</v>
      </c>
      <c r="CQ498" s="26">
        <v>0</v>
      </c>
      <c r="CR498" s="26">
        <v>0</v>
      </c>
      <c r="CS498" s="27">
        <v>0</v>
      </c>
      <c r="CT498" s="36">
        <v>0</v>
      </c>
      <c r="CU498" s="26">
        <v>0</v>
      </c>
      <c r="CV498" s="26">
        <v>0</v>
      </c>
      <c r="CW498" s="27">
        <v>0</v>
      </c>
      <c r="CX498" s="36">
        <v>0</v>
      </c>
      <c r="CY498" s="26">
        <v>0</v>
      </c>
      <c r="CZ498" s="26">
        <v>0</v>
      </c>
      <c r="DA498" s="27">
        <v>0</v>
      </c>
      <c r="DB498" s="36">
        <v>4</v>
      </c>
      <c r="DC498" s="26">
        <v>1806.6166666666668</v>
      </c>
      <c r="DD498" s="26">
        <v>1806.6166666666668</v>
      </c>
      <c r="DE498" s="27">
        <v>52391.883333333331</v>
      </c>
      <c r="DF498" s="36">
        <v>12</v>
      </c>
      <c r="DG498" s="26">
        <v>5419.85</v>
      </c>
      <c r="DH498" s="26">
        <v>7226.4666666666672</v>
      </c>
      <c r="DI498" s="27">
        <v>46972.033333333333</v>
      </c>
      <c r="DJ498" s="36">
        <v>12</v>
      </c>
      <c r="DK498" s="26">
        <v>5419.85</v>
      </c>
      <c r="DL498" s="26">
        <v>12646.316666666668</v>
      </c>
      <c r="DM498" s="27">
        <v>41552.183333333334</v>
      </c>
      <c r="DN498" s="36">
        <v>12</v>
      </c>
      <c r="DO498" s="26">
        <v>5419.85</v>
      </c>
      <c r="DP498" s="26">
        <v>18066.166666666668</v>
      </c>
      <c r="DQ498" s="27">
        <v>36132.333333333328</v>
      </c>
      <c r="DR498" s="36">
        <v>12</v>
      </c>
      <c r="DS498" s="26">
        <v>5419.85</v>
      </c>
      <c r="DT498" s="26">
        <v>23486.01666666667</v>
      </c>
      <c r="DU498" s="27">
        <v>30712.48333333333</v>
      </c>
      <c r="DV498" s="36">
        <v>12</v>
      </c>
      <c r="DW498" s="26">
        <v>5419.85</v>
      </c>
      <c r="DX498" s="26">
        <v>28905.866666666669</v>
      </c>
      <c r="DY498" s="27">
        <v>25292.633333333331</v>
      </c>
      <c r="DZ498" s="36">
        <v>12</v>
      </c>
      <c r="EA498" s="26">
        <v>5419.85</v>
      </c>
      <c r="EB498" s="26">
        <v>34325.716666666667</v>
      </c>
      <c r="EC498" s="27">
        <v>19872.783333333333</v>
      </c>
      <c r="ED498" s="36">
        <v>12</v>
      </c>
      <c r="EE498" s="26">
        <v>5419.85</v>
      </c>
      <c r="EF498" s="26">
        <v>39878.9</v>
      </c>
      <c r="EG498" s="27">
        <v>14319.599999999999</v>
      </c>
      <c r="EH498" s="36">
        <v>12</v>
      </c>
      <c r="EI498" s="26">
        <v>5419.85</v>
      </c>
      <c r="EJ498" s="26">
        <v>45298.75</v>
      </c>
      <c r="EK498" s="27">
        <v>8899.75</v>
      </c>
      <c r="EL498" s="36" cm="1">
        <f t="array" ref="EL498">+_xlfn.IFS(YEAR($A498)&gt;YEAR(EL$6),0,YEAR(EL$6)=YEAR($A498),13-MONTH($A498),AND(EK498&lt;$L498,YEAR(EL$6)=YEAR($B498)),IF(MONTH($B498)&lt;EK498/$M498,MONTH($B498),EK498/$M498),EK498&lt;$L498,EK498/$M498,YEAR(EL$6)=YEAR($B498),MONTH($B498),AND(YEAR(EL$6)&gt;YEAR($B498),NOT(ISBLANK($B498))),0,YEAR(EL$6)&gt;YEAR($A498),12,EL$6&lt;$A498,0,YEAR(EH$6)=YEAR($B498),0)</f>
        <v>12</v>
      </c>
      <c r="EM498" s="26">
        <f t="shared" si="58"/>
        <v>5419.85</v>
      </c>
      <c r="EN498" s="26">
        <f t="shared" si="59"/>
        <v>50718.6</v>
      </c>
      <c r="EO498" s="27">
        <f t="shared" si="60"/>
        <v>3479.9</v>
      </c>
      <c r="EP498" s="28">
        <f t="shared" si="61"/>
        <v>7.7047888779209757</v>
      </c>
      <c r="EQ498" s="34">
        <f t="shared" si="62"/>
        <v>1354.9625000000001</v>
      </c>
      <c r="ES498" s="21">
        <f>IFERROR(IF(VLOOKUP(D498,'DIV CHANGE'!A:D,3,FALSE)="", E498, VLOOKUP(D498,'DIV CHANGE'!A:D,3,FALSE)), E498)</f>
        <v>1</v>
      </c>
      <c r="ET498" s="21" t="str">
        <f t="shared" si="63"/>
        <v>SAME</v>
      </c>
      <c r="EU498" s="24">
        <v>42615</v>
      </c>
    </row>
    <row r="499" spans="1:152" ht="12.75">
      <c r="A499" s="29">
        <v>43775</v>
      </c>
      <c r="B499" s="24"/>
      <c r="C499" s="35">
        <v>455</v>
      </c>
      <c r="D499" s="21" t="s">
        <v>973</v>
      </c>
      <c r="E499" s="21">
        <v>4</v>
      </c>
      <c r="F499" s="21" t="s">
        <v>179</v>
      </c>
      <c r="G499" s="21" t="s">
        <v>974</v>
      </c>
      <c r="H499" s="55">
        <v>40453.129999999997</v>
      </c>
      <c r="I499" s="22">
        <v>7</v>
      </c>
      <c r="J499" s="25">
        <v>10000</v>
      </c>
      <c r="K499" s="25">
        <v>0</v>
      </c>
      <c r="L499" s="25">
        <f t="shared" si="56"/>
        <v>4350.4471428571424</v>
      </c>
      <c r="M499" s="37">
        <f t="shared" si="57"/>
        <v>362.53726190476186</v>
      </c>
      <c r="N499" s="36">
        <v>0</v>
      </c>
      <c r="O499" s="26">
        <v>0</v>
      </c>
      <c r="P499" s="26">
        <v>0</v>
      </c>
      <c r="Q499" s="27">
        <v>0</v>
      </c>
      <c r="R499" s="36">
        <v>0</v>
      </c>
      <c r="S499" s="26">
        <v>0</v>
      </c>
      <c r="T499" s="26">
        <v>0</v>
      </c>
      <c r="U499" s="27">
        <v>0</v>
      </c>
      <c r="V499" s="36">
        <v>0</v>
      </c>
      <c r="W499" s="26">
        <v>0</v>
      </c>
      <c r="X499" s="26">
        <v>0</v>
      </c>
      <c r="Y499" s="27">
        <v>0</v>
      </c>
      <c r="Z499" s="36">
        <v>0</v>
      </c>
      <c r="AA499" s="26">
        <v>0</v>
      </c>
      <c r="AB499" s="26">
        <v>0</v>
      </c>
      <c r="AC499" s="27">
        <v>0</v>
      </c>
      <c r="AD499" s="36">
        <v>0</v>
      </c>
      <c r="AE499" s="26">
        <v>0</v>
      </c>
      <c r="AF499" s="26">
        <v>0</v>
      </c>
      <c r="AG499" s="27">
        <v>0</v>
      </c>
      <c r="AH499" s="36">
        <v>0</v>
      </c>
      <c r="AI499" s="26">
        <v>0</v>
      </c>
      <c r="AJ499" s="26">
        <v>0</v>
      </c>
      <c r="AK499" s="27">
        <v>0</v>
      </c>
      <c r="AL499" s="36">
        <v>0</v>
      </c>
      <c r="AM499" s="26">
        <v>0</v>
      </c>
      <c r="AN499" s="26">
        <v>0</v>
      </c>
      <c r="AO499" s="27">
        <v>0</v>
      </c>
      <c r="AP499" s="36">
        <v>0</v>
      </c>
      <c r="AQ499" s="26">
        <v>0</v>
      </c>
      <c r="AR499" s="26">
        <v>0</v>
      </c>
      <c r="AS499" s="27">
        <v>0</v>
      </c>
      <c r="AT499" s="36">
        <v>0</v>
      </c>
      <c r="AU499" s="26">
        <v>0</v>
      </c>
      <c r="AV499" s="26">
        <v>0</v>
      </c>
      <c r="AW499" s="27">
        <v>0</v>
      </c>
      <c r="AX499" s="36">
        <v>0</v>
      </c>
      <c r="AY499" s="26">
        <v>0</v>
      </c>
      <c r="AZ499" s="26">
        <v>0</v>
      </c>
      <c r="BA499" s="27">
        <v>0</v>
      </c>
      <c r="BB499" s="36">
        <v>0</v>
      </c>
      <c r="BC499" s="26">
        <v>0</v>
      </c>
      <c r="BD499" s="26">
        <v>0</v>
      </c>
      <c r="BE499" s="27">
        <v>0</v>
      </c>
      <c r="BF499" s="36">
        <v>0</v>
      </c>
      <c r="BG499" s="26">
        <v>0</v>
      </c>
      <c r="BH499" s="26">
        <v>0</v>
      </c>
      <c r="BI499" s="27">
        <v>0</v>
      </c>
      <c r="BJ499" s="36">
        <v>0</v>
      </c>
      <c r="BK499" s="26">
        <v>0</v>
      </c>
      <c r="BL499" s="26">
        <v>0</v>
      </c>
      <c r="BM499" s="27">
        <v>0</v>
      </c>
      <c r="BN499" s="36">
        <v>0</v>
      </c>
      <c r="BO499" s="26">
        <v>0</v>
      </c>
      <c r="BP499" s="26">
        <v>0</v>
      </c>
      <c r="BQ499" s="27">
        <v>0</v>
      </c>
      <c r="BR499" s="36">
        <v>0</v>
      </c>
      <c r="BS499" s="26">
        <v>0</v>
      </c>
      <c r="BT499" s="26">
        <v>0</v>
      </c>
      <c r="BU499" s="27">
        <v>0</v>
      </c>
      <c r="BV499" s="36">
        <v>0</v>
      </c>
      <c r="BW499" s="26">
        <v>0</v>
      </c>
      <c r="BX499" s="26">
        <v>0</v>
      </c>
      <c r="BY499" s="27">
        <v>0</v>
      </c>
      <c r="BZ499" s="36">
        <v>0</v>
      </c>
      <c r="CA499" s="26">
        <v>0</v>
      </c>
      <c r="CB499" s="26">
        <v>0</v>
      </c>
      <c r="CC499" s="27">
        <v>0</v>
      </c>
      <c r="CD499" s="36">
        <v>0</v>
      </c>
      <c r="CE499" s="26">
        <v>0</v>
      </c>
      <c r="CF499" s="26">
        <v>0</v>
      </c>
      <c r="CG499" s="27">
        <v>0</v>
      </c>
      <c r="CH499" s="36">
        <v>0</v>
      </c>
      <c r="CI499" s="26">
        <v>0</v>
      </c>
      <c r="CJ499" s="26">
        <v>0</v>
      </c>
      <c r="CK499" s="27">
        <v>0</v>
      </c>
      <c r="CL499" s="36">
        <v>0</v>
      </c>
      <c r="CM499" s="26">
        <v>0</v>
      </c>
      <c r="CN499" s="26">
        <v>0</v>
      </c>
      <c r="CO499" s="27">
        <v>0</v>
      </c>
      <c r="CP499" s="36">
        <v>0</v>
      </c>
      <c r="CQ499" s="26">
        <v>0</v>
      </c>
      <c r="CR499" s="26">
        <v>0</v>
      </c>
      <c r="CS499" s="27">
        <v>0</v>
      </c>
      <c r="CT499" s="36">
        <v>0</v>
      </c>
      <c r="CU499" s="26">
        <v>0</v>
      </c>
      <c r="CV499" s="26">
        <v>0</v>
      </c>
      <c r="CW499" s="27">
        <v>0</v>
      </c>
      <c r="CX499" s="36">
        <v>0</v>
      </c>
      <c r="CY499" s="26">
        <v>0</v>
      </c>
      <c r="CZ499" s="26">
        <v>0</v>
      </c>
      <c r="DA499" s="27">
        <v>0</v>
      </c>
      <c r="DB499" s="36">
        <v>0</v>
      </c>
      <c r="DC499" s="26">
        <v>0</v>
      </c>
      <c r="DD499" s="26">
        <v>0</v>
      </c>
      <c r="DE499" s="27">
        <v>0</v>
      </c>
      <c r="DF499" s="36">
        <v>0</v>
      </c>
      <c r="DG499" s="26">
        <v>0</v>
      </c>
      <c r="DH499" s="26">
        <v>0</v>
      </c>
      <c r="DI499" s="27">
        <v>0</v>
      </c>
      <c r="DJ499" s="36">
        <v>0</v>
      </c>
      <c r="DK499" s="26">
        <v>0</v>
      </c>
      <c r="DL499" s="26">
        <v>0</v>
      </c>
      <c r="DM499" s="27">
        <v>0</v>
      </c>
      <c r="DN499" s="36">
        <v>2</v>
      </c>
      <c r="DO499" s="26">
        <v>725.07452380952373</v>
      </c>
      <c r="DP499" s="26">
        <v>725.07452380952373</v>
      </c>
      <c r="DQ499" s="27">
        <v>29728.055476190475</v>
      </c>
      <c r="DR499" s="36">
        <v>12</v>
      </c>
      <c r="DS499" s="26">
        <v>4350.4471428571424</v>
      </c>
      <c r="DT499" s="26">
        <v>5075.5216666666656</v>
      </c>
      <c r="DU499" s="27">
        <v>25377.60833333333</v>
      </c>
      <c r="DV499" s="36">
        <v>12</v>
      </c>
      <c r="DW499" s="26">
        <v>4350.4471428571424</v>
      </c>
      <c r="DX499" s="26">
        <v>9425.9688095238089</v>
      </c>
      <c r="DY499" s="27">
        <v>21027.161190476188</v>
      </c>
      <c r="DZ499" s="36">
        <v>12</v>
      </c>
      <c r="EA499" s="26">
        <v>4350.4471428571424</v>
      </c>
      <c r="EB499" s="26">
        <v>13776.41595238095</v>
      </c>
      <c r="EC499" s="27">
        <v>16676.714047619047</v>
      </c>
      <c r="ED499" s="36">
        <v>12</v>
      </c>
      <c r="EE499" s="26">
        <v>4350.4471428571424</v>
      </c>
      <c r="EF499" s="26">
        <v>18126.87</v>
      </c>
      <c r="EG499" s="27">
        <v>12326.259999999998</v>
      </c>
      <c r="EH499" s="36">
        <v>12</v>
      </c>
      <c r="EI499" s="26">
        <v>4350.4471428571424</v>
      </c>
      <c r="EJ499" s="26">
        <v>22477.31714285714</v>
      </c>
      <c r="EK499" s="27">
        <v>7975.81</v>
      </c>
      <c r="EL499" s="36" cm="1">
        <f t="array" ref="EL499">+_xlfn.IFS(YEAR($A499)&gt;YEAR(EL$6),0,YEAR(EL$6)=YEAR($A499),13-MONTH($A499),AND(EK499&lt;$L499,YEAR(EL$6)=YEAR($B499)),IF(MONTH($B499)&lt;EK499/$M499,MONTH($B499),EK499/$M499),EK499&lt;$L499,EK499/$M499,YEAR(EL$6)=YEAR($B499),MONTH($B499),AND(YEAR(EL$6)&gt;YEAR($B499),NOT(ISBLANK($B499))),0,YEAR(EL$6)&gt;YEAR($A499),12,EL$6&lt;$A499,0,YEAR(EH$6)=YEAR($B499),0)</f>
        <v>12</v>
      </c>
      <c r="EM499" s="26">
        <f t="shared" si="58"/>
        <v>4350.4471428571424</v>
      </c>
      <c r="EN499" s="26">
        <f t="shared" si="59"/>
        <v>26827.764285714282</v>
      </c>
      <c r="EO499" s="27">
        <f t="shared" si="60"/>
        <v>3625.37</v>
      </c>
      <c r="EP499" s="28">
        <f t="shared" si="61"/>
        <v>9.9999927757836389</v>
      </c>
      <c r="EQ499" s="34">
        <f t="shared" si="62"/>
        <v>1087.6117857142856</v>
      </c>
      <c r="ES499" s="21">
        <f>IFERROR(IF(VLOOKUP(D499,'DIV CHANGE'!A:D,3,FALSE)="", E499, VLOOKUP(D499,'DIV CHANGE'!A:D,3,FALSE)), E499)</f>
        <v>4</v>
      </c>
      <c r="ET499" s="21" t="str">
        <f t="shared" si="63"/>
        <v>SAME</v>
      </c>
      <c r="EU499" s="24">
        <v>43775</v>
      </c>
    </row>
    <row r="500" spans="1:152" ht="12.75">
      <c r="A500" s="29">
        <v>45359</v>
      </c>
      <c r="C500" s="77"/>
      <c r="D500" s="21" t="s">
        <v>975</v>
      </c>
      <c r="E500" s="21">
        <v>4</v>
      </c>
      <c r="F500" s="21" t="s">
        <v>179</v>
      </c>
      <c r="G500" s="21" t="s">
        <v>976</v>
      </c>
      <c r="H500" s="55">
        <v>25129.11</v>
      </c>
      <c r="I500" s="22">
        <v>6</v>
      </c>
      <c r="J500" s="56">
        <v>0</v>
      </c>
      <c r="K500" s="56">
        <v>0</v>
      </c>
      <c r="L500" s="25">
        <f t="shared" si="56"/>
        <v>4188.1850000000004</v>
      </c>
      <c r="M500" s="37">
        <f t="shared" si="57"/>
        <v>349.01541666666668</v>
      </c>
      <c r="N500" s="36">
        <v>0</v>
      </c>
      <c r="O500" s="26">
        <v>0</v>
      </c>
      <c r="P500" s="26">
        <v>0</v>
      </c>
      <c r="Q500" s="27">
        <v>0</v>
      </c>
      <c r="R500" s="36">
        <v>0</v>
      </c>
      <c r="S500" s="26">
        <v>0</v>
      </c>
      <c r="T500" s="26">
        <v>0</v>
      </c>
      <c r="U500" s="27">
        <v>0</v>
      </c>
      <c r="V500" s="36">
        <v>0</v>
      </c>
      <c r="W500" s="26">
        <v>0</v>
      </c>
      <c r="X500" s="26">
        <v>0</v>
      </c>
      <c r="Y500" s="27">
        <v>0</v>
      </c>
      <c r="Z500" s="36">
        <v>0</v>
      </c>
      <c r="AA500" s="26">
        <v>0</v>
      </c>
      <c r="AB500" s="26">
        <v>0</v>
      </c>
      <c r="AC500" s="27">
        <v>0</v>
      </c>
      <c r="AD500" s="36">
        <v>0</v>
      </c>
      <c r="AE500" s="26">
        <v>0</v>
      </c>
      <c r="AF500" s="26">
        <v>0</v>
      </c>
      <c r="AG500" s="27">
        <v>0</v>
      </c>
      <c r="AH500" s="36">
        <v>0</v>
      </c>
      <c r="AI500" s="26">
        <v>0</v>
      </c>
      <c r="AJ500" s="26">
        <v>0</v>
      </c>
      <c r="AK500" s="27">
        <v>0</v>
      </c>
      <c r="AL500" s="36">
        <v>0</v>
      </c>
      <c r="AM500" s="26">
        <v>0</v>
      </c>
      <c r="AN500" s="26">
        <v>0</v>
      </c>
      <c r="AO500" s="27">
        <v>0</v>
      </c>
      <c r="AP500" s="36">
        <v>0</v>
      </c>
      <c r="AQ500" s="26">
        <v>0</v>
      </c>
      <c r="AR500" s="26">
        <v>0</v>
      </c>
      <c r="AS500" s="27">
        <v>0</v>
      </c>
      <c r="AT500" s="36">
        <v>0</v>
      </c>
      <c r="AU500" s="26">
        <v>0</v>
      </c>
      <c r="AV500" s="26">
        <v>0</v>
      </c>
      <c r="AW500" s="27">
        <v>0</v>
      </c>
      <c r="AX500" s="36">
        <v>0</v>
      </c>
      <c r="AY500" s="26">
        <v>0</v>
      </c>
      <c r="AZ500" s="26">
        <v>0</v>
      </c>
      <c r="BA500" s="27">
        <v>0</v>
      </c>
      <c r="BB500" s="36">
        <v>0</v>
      </c>
      <c r="BC500" s="26">
        <v>0</v>
      </c>
      <c r="BD500" s="26">
        <v>0</v>
      </c>
      <c r="BE500" s="27">
        <v>0</v>
      </c>
      <c r="BF500" s="36">
        <v>0</v>
      </c>
      <c r="BG500" s="26">
        <v>0</v>
      </c>
      <c r="BH500" s="26">
        <v>0</v>
      </c>
      <c r="BI500" s="27">
        <v>0</v>
      </c>
      <c r="BJ500" s="36">
        <v>0</v>
      </c>
      <c r="BK500" s="26">
        <v>0</v>
      </c>
      <c r="BL500" s="26">
        <v>0</v>
      </c>
      <c r="BM500" s="27">
        <v>0</v>
      </c>
      <c r="BN500" s="36">
        <v>0</v>
      </c>
      <c r="BO500" s="26">
        <v>0</v>
      </c>
      <c r="BP500" s="26">
        <v>0</v>
      </c>
      <c r="BQ500" s="27">
        <v>0</v>
      </c>
      <c r="BR500" s="36">
        <v>0</v>
      </c>
      <c r="BS500" s="26">
        <v>0</v>
      </c>
      <c r="BT500" s="26">
        <v>0</v>
      </c>
      <c r="BU500" s="27">
        <v>0</v>
      </c>
      <c r="BV500" s="36">
        <v>0</v>
      </c>
      <c r="BW500" s="26">
        <v>0</v>
      </c>
      <c r="BX500" s="26">
        <v>0</v>
      </c>
      <c r="BY500" s="27">
        <v>0</v>
      </c>
      <c r="BZ500" s="36">
        <v>0</v>
      </c>
      <c r="CA500" s="26">
        <v>0</v>
      </c>
      <c r="CB500" s="26">
        <v>0</v>
      </c>
      <c r="CC500" s="27">
        <v>0</v>
      </c>
      <c r="CD500" s="36">
        <v>0</v>
      </c>
      <c r="CE500" s="26">
        <v>0</v>
      </c>
      <c r="CF500" s="26">
        <v>0</v>
      </c>
      <c r="CG500" s="27">
        <v>0</v>
      </c>
      <c r="CH500" s="36">
        <v>0</v>
      </c>
      <c r="CI500" s="26">
        <v>0</v>
      </c>
      <c r="CJ500" s="26">
        <v>0</v>
      </c>
      <c r="CK500" s="27">
        <v>0</v>
      </c>
      <c r="CL500" s="36">
        <v>0</v>
      </c>
      <c r="CM500" s="26">
        <v>0</v>
      </c>
      <c r="CN500" s="26">
        <v>0</v>
      </c>
      <c r="CO500" s="27">
        <v>0</v>
      </c>
      <c r="CP500" s="36">
        <v>0</v>
      </c>
      <c r="CQ500" s="26">
        <v>0</v>
      </c>
      <c r="CR500" s="26">
        <v>0</v>
      </c>
      <c r="CS500" s="27">
        <v>0</v>
      </c>
      <c r="CT500" s="36">
        <v>0</v>
      </c>
      <c r="CU500" s="26">
        <v>0</v>
      </c>
      <c r="CV500" s="26">
        <v>0</v>
      </c>
      <c r="CW500" s="27">
        <v>0</v>
      </c>
      <c r="CX500" s="36">
        <v>0</v>
      </c>
      <c r="CY500" s="26">
        <v>0</v>
      </c>
      <c r="CZ500" s="26">
        <v>0</v>
      </c>
      <c r="DA500" s="27">
        <v>0</v>
      </c>
      <c r="DB500" s="36">
        <v>0</v>
      </c>
      <c r="DC500" s="26">
        <v>0</v>
      </c>
      <c r="DD500" s="26">
        <v>0</v>
      </c>
      <c r="DE500" s="27">
        <v>0</v>
      </c>
      <c r="DF500" s="36">
        <v>0</v>
      </c>
      <c r="DG500" s="26">
        <v>0</v>
      </c>
      <c r="DH500" s="26">
        <v>0</v>
      </c>
      <c r="DI500" s="27">
        <v>0</v>
      </c>
      <c r="DJ500" s="36">
        <v>0</v>
      </c>
      <c r="DK500" s="26">
        <v>0</v>
      </c>
      <c r="DL500" s="26">
        <v>0</v>
      </c>
      <c r="DM500" s="27">
        <v>0</v>
      </c>
      <c r="DN500" s="36">
        <v>0</v>
      </c>
      <c r="DO500" s="26">
        <v>0</v>
      </c>
      <c r="DP500" s="26">
        <v>0</v>
      </c>
      <c r="DQ500" s="27">
        <v>0</v>
      </c>
      <c r="DR500" s="36">
        <v>0</v>
      </c>
      <c r="DS500" s="26">
        <v>0</v>
      </c>
      <c r="DT500" s="26">
        <v>0</v>
      </c>
      <c r="DU500" s="27">
        <v>0</v>
      </c>
      <c r="DV500" s="36">
        <v>0</v>
      </c>
      <c r="DW500" s="26">
        <v>0</v>
      </c>
      <c r="DX500" s="26">
        <v>0</v>
      </c>
      <c r="DY500" s="27">
        <v>0</v>
      </c>
      <c r="DZ500" s="36">
        <v>0</v>
      </c>
      <c r="EA500" s="26">
        <v>0</v>
      </c>
      <c r="EB500" s="26">
        <v>0</v>
      </c>
      <c r="EC500" s="27">
        <v>0</v>
      </c>
      <c r="ED500" s="36">
        <v>0</v>
      </c>
      <c r="EE500" s="26">
        <v>0</v>
      </c>
      <c r="EF500" s="26">
        <v>0</v>
      </c>
      <c r="EG500" s="27">
        <v>0</v>
      </c>
      <c r="EH500" s="36">
        <v>10</v>
      </c>
      <c r="EI500" s="26">
        <v>3490.1541666666667</v>
      </c>
      <c r="EJ500" s="26">
        <v>3490.1541666666667</v>
      </c>
      <c r="EK500" s="27">
        <v>21638.959999999999</v>
      </c>
      <c r="EL500" s="36" cm="1">
        <f t="array" ref="EL500">+_xlfn.IFS(YEAR($A500)&gt;YEAR(EL$6),0,YEAR(EL$6)=YEAR($A500),13-MONTH($A500),AND(EK500&lt;$L500,YEAR(EL$6)=YEAR($B500)),IF(MONTH($B500)&lt;EK500/$M500,MONTH($B500),EK500/$M500),EK500&lt;$L500,EK500/$M500,YEAR(EL$6)=YEAR($B500),MONTH($B500),AND(YEAR(EL$6)&gt;YEAR($B500),NOT(ISBLANK($B500))),0,YEAR(EL$6)&gt;YEAR($A500),12,EL$6&lt;$A500,0,YEAR(EH$6)=YEAR($B500),0)</f>
        <v>12</v>
      </c>
      <c r="EM500" s="26">
        <f t="shared" si="58"/>
        <v>4188.1850000000004</v>
      </c>
      <c r="EN500" s="26">
        <f t="shared" si="59"/>
        <v>7678.3391666666666</v>
      </c>
      <c r="EO500" s="27">
        <f t="shared" si="60"/>
        <v>17450.77</v>
      </c>
      <c r="EP500" s="28">
        <f t="shared" si="61"/>
        <v>49.99999761233088</v>
      </c>
      <c r="EQ500" s="34">
        <f t="shared" si="62"/>
        <v>1047.0462500000001</v>
      </c>
      <c r="ES500" s="21">
        <f>IFERROR(IF(VLOOKUP(D500,'DIV CHANGE'!A:D,3,FALSE)="", E500, VLOOKUP(D500,'DIV CHANGE'!A:D,3,FALSE)), E500)</f>
        <v>4</v>
      </c>
      <c r="ET500" s="21" t="str">
        <f t="shared" si="63"/>
        <v>SAME</v>
      </c>
      <c r="EU500" s="29">
        <v>45359</v>
      </c>
    </row>
    <row r="501" spans="1:152" ht="12.75">
      <c r="A501" s="29">
        <v>43689</v>
      </c>
      <c r="B501" s="24"/>
      <c r="C501" s="35">
        <v>448</v>
      </c>
      <c r="D501" s="21" t="s">
        <v>977</v>
      </c>
      <c r="E501" s="21">
        <v>2</v>
      </c>
      <c r="F501" s="21" t="s">
        <v>179</v>
      </c>
      <c r="G501" s="21" t="s">
        <v>978</v>
      </c>
      <c r="H501" s="55">
        <v>52210</v>
      </c>
      <c r="I501" s="22">
        <v>7</v>
      </c>
      <c r="J501" s="25">
        <v>5000</v>
      </c>
      <c r="K501" s="25">
        <v>0</v>
      </c>
      <c r="L501" s="25">
        <f t="shared" si="56"/>
        <v>6744.2857142857147</v>
      </c>
      <c r="M501" s="37">
        <f t="shared" si="57"/>
        <v>562.02380952380952</v>
      </c>
      <c r="N501" s="36">
        <v>0</v>
      </c>
      <c r="O501" s="26">
        <v>0</v>
      </c>
      <c r="P501" s="26">
        <v>0</v>
      </c>
      <c r="Q501" s="27">
        <v>0</v>
      </c>
      <c r="R501" s="36">
        <v>0</v>
      </c>
      <c r="S501" s="26">
        <v>0</v>
      </c>
      <c r="T501" s="26">
        <v>0</v>
      </c>
      <c r="U501" s="27">
        <v>0</v>
      </c>
      <c r="V501" s="36">
        <v>0</v>
      </c>
      <c r="W501" s="26">
        <v>0</v>
      </c>
      <c r="X501" s="26">
        <v>0</v>
      </c>
      <c r="Y501" s="27">
        <v>0</v>
      </c>
      <c r="Z501" s="36">
        <v>0</v>
      </c>
      <c r="AA501" s="26">
        <v>0</v>
      </c>
      <c r="AB501" s="26">
        <v>0</v>
      </c>
      <c r="AC501" s="27">
        <v>0</v>
      </c>
      <c r="AD501" s="36">
        <v>0</v>
      </c>
      <c r="AE501" s="26">
        <v>0</v>
      </c>
      <c r="AF501" s="26">
        <v>0</v>
      </c>
      <c r="AG501" s="27">
        <v>0</v>
      </c>
      <c r="AH501" s="36">
        <v>0</v>
      </c>
      <c r="AI501" s="26">
        <v>0</v>
      </c>
      <c r="AJ501" s="26">
        <v>0</v>
      </c>
      <c r="AK501" s="27">
        <v>0</v>
      </c>
      <c r="AL501" s="36">
        <v>0</v>
      </c>
      <c r="AM501" s="26">
        <v>0</v>
      </c>
      <c r="AN501" s="26">
        <v>0</v>
      </c>
      <c r="AO501" s="27">
        <v>0</v>
      </c>
      <c r="AP501" s="36">
        <v>0</v>
      </c>
      <c r="AQ501" s="26">
        <v>0</v>
      </c>
      <c r="AR501" s="26">
        <v>0</v>
      </c>
      <c r="AS501" s="27">
        <v>0</v>
      </c>
      <c r="AT501" s="36">
        <v>0</v>
      </c>
      <c r="AU501" s="26">
        <v>0</v>
      </c>
      <c r="AV501" s="26">
        <v>0</v>
      </c>
      <c r="AW501" s="27">
        <v>0</v>
      </c>
      <c r="AX501" s="36">
        <v>0</v>
      </c>
      <c r="AY501" s="26">
        <v>0</v>
      </c>
      <c r="AZ501" s="26">
        <v>0</v>
      </c>
      <c r="BA501" s="27">
        <v>0</v>
      </c>
      <c r="BB501" s="36">
        <v>0</v>
      </c>
      <c r="BC501" s="26">
        <v>0</v>
      </c>
      <c r="BD501" s="26">
        <v>0</v>
      </c>
      <c r="BE501" s="27">
        <v>0</v>
      </c>
      <c r="BF501" s="36">
        <v>0</v>
      </c>
      <c r="BG501" s="26">
        <v>0</v>
      </c>
      <c r="BH501" s="26">
        <v>0</v>
      </c>
      <c r="BI501" s="27">
        <v>0</v>
      </c>
      <c r="BJ501" s="36">
        <v>0</v>
      </c>
      <c r="BK501" s="26">
        <v>0</v>
      </c>
      <c r="BL501" s="26">
        <v>0</v>
      </c>
      <c r="BM501" s="27">
        <v>0</v>
      </c>
      <c r="BN501" s="36">
        <v>0</v>
      </c>
      <c r="BO501" s="26">
        <v>0</v>
      </c>
      <c r="BP501" s="26">
        <v>0</v>
      </c>
      <c r="BQ501" s="27">
        <v>0</v>
      </c>
      <c r="BR501" s="36">
        <v>0</v>
      </c>
      <c r="BS501" s="26">
        <v>0</v>
      </c>
      <c r="BT501" s="26">
        <v>0</v>
      </c>
      <c r="BU501" s="27">
        <v>0</v>
      </c>
      <c r="BV501" s="36">
        <v>0</v>
      </c>
      <c r="BW501" s="26">
        <v>0</v>
      </c>
      <c r="BX501" s="26">
        <v>0</v>
      </c>
      <c r="BY501" s="27">
        <v>0</v>
      </c>
      <c r="BZ501" s="36">
        <v>0</v>
      </c>
      <c r="CA501" s="26">
        <v>0</v>
      </c>
      <c r="CB501" s="26">
        <v>0</v>
      </c>
      <c r="CC501" s="27">
        <v>0</v>
      </c>
      <c r="CD501" s="36">
        <v>0</v>
      </c>
      <c r="CE501" s="26">
        <v>0</v>
      </c>
      <c r="CF501" s="26">
        <v>0</v>
      </c>
      <c r="CG501" s="27">
        <v>0</v>
      </c>
      <c r="CH501" s="36">
        <v>0</v>
      </c>
      <c r="CI501" s="26">
        <v>0</v>
      </c>
      <c r="CJ501" s="26">
        <v>0</v>
      </c>
      <c r="CK501" s="27">
        <v>0</v>
      </c>
      <c r="CL501" s="36">
        <v>0</v>
      </c>
      <c r="CM501" s="26">
        <v>0</v>
      </c>
      <c r="CN501" s="26">
        <v>0</v>
      </c>
      <c r="CO501" s="27">
        <v>0</v>
      </c>
      <c r="CP501" s="36">
        <v>0</v>
      </c>
      <c r="CQ501" s="26">
        <v>0</v>
      </c>
      <c r="CR501" s="26">
        <v>0</v>
      </c>
      <c r="CS501" s="27">
        <v>0</v>
      </c>
      <c r="CT501" s="36">
        <v>0</v>
      </c>
      <c r="CU501" s="26">
        <v>0</v>
      </c>
      <c r="CV501" s="26">
        <v>0</v>
      </c>
      <c r="CW501" s="27">
        <v>0</v>
      </c>
      <c r="CX501" s="36">
        <v>0</v>
      </c>
      <c r="CY501" s="26">
        <v>0</v>
      </c>
      <c r="CZ501" s="26">
        <v>0</v>
      </c>
      <c r="DA501" s="27">
        <v>0</v>
      </c>
      <c r="DB501" s="36">
        <v>0</v>
      </c>
      <c r="DC501" s="26">
        <v>0</v>
      </c>
      <c r="DD501" s="26">
        <v>0</v>
      </c>
      <c r="DE501" s="27">
        <v>0</v>
      </c>
      <c r="DF501" s="36">
        <v>0</v>
      </c>
      <c r="DG501" s="26">
        <v>0</v>
      </c>
      <c r="DH501" s="26">
        <v>0</v>
      </c>
      <c r="DI501" s="27">
        <v>0</v>
      </c>
      <c r="DJ501" s="36">
        <v>0</v>
      </c>
      <c r="DK501" s="26">
        <v>0</v>
      </c>
      <c r="DL501" s="26">
        <v>0</v>
      </c>
      <c r="DM501" s="27">
        <v>0</v>
      </c>
      <c r="DN501" s="36">
        <v>5</v>
      </c>
      <c r="DO501" s="26">
        <v>2810.1190476190477</v>
      </c>
      <c r="DP501" s="26">
        <v>2810.1190476190477</v>
      </c>
      <c r="DQ501" s="27">
        <v>44399.880952380954</v>
      </c>
      <c r="DR501" s="36">
        <v>12</v>
      </c>
      <c r="DS501" s="26">
        <v>6744.2857142857138</v>
      </c>
      <c r="DT501" s="26">
        <v>9554.4047619047615</v>
      </c>
      <c r="DU501" s="27">
        <v>37655.595238095237</v>
      </c>
      <c r="DV501" s="36">
        <v>12</v>
      </c>
      <c r="DW501" s="26">
        <v>6744.2857142857138</v>
      </c>
      <c r="DX501" s="26">
        <v>16298.690476190475</v>
      </c>
      <c r="DY501" s="27">
        <v>30911.309523809527</v>
      </c>
      <c r="DZ501" s="36">
        <v>12</v>
      </c>
      <c r="EA501" s="26">
        <v>6744.2857142857138</v>
      </c>
      <c r="EB501" s="26">
        <v>23042.976190476191</v>
      </c>
      <c r="EC501" s="27">
        <v>24167.023809523809</v>
      </c>
      <c r="ED501" s="36">
        <v>12</v>
      </c>
      <c r="EE501" s="26">
        <v>6744.2857142857138</v>
      </c>
      <c r="EF501" s="26">
        <v>29787.280000000002</v>
      </c>
      <c r="EG501" s="27">
        <v>17422.719999999998</v>
      </c>
      <c r="EH501" s="36">
        <v>12</v>
      </c>
      <c r="EI501" s="26">
        <v>6744.2857142857138</v>
      </c>
      <c r="EJ501" s="26">
        <v>36531.565714285716</v>
      </c>
      <c r="EK501" s="27">
        <v>10678.43</v>
      </c>
      <c r="EL501" s="36" cm="1">
        <f t="array" ref="EL501">+_xlfn.IFS(YEAR($A501)&gt;YEAR(EL$6),0,YEAR(EL$6)=YEAR($A501),13-MONTH($A501),AND(EK501&lt;$L501,YEAR(EL$6)=YEAR($B501)),IF(MONTH($B501)&lt;EK501/$M501,MONTH($B501),EK501/$M501),EK501&lt;$L501,EK501/$M501,YEAR(EL$6)=YEAR($B501),MONTH($B501),AND(YEAR(EL$6)&gt;YEAR($B501),NOT(ISBLANK($B501))),0,YEAR(EL$6)&gt;YEAR($A501),12,EL$6&lt;$A501,0,YEAR(EH$6)=YEAR($B501),0)</f>
        <v>12</v>
      </c>
      <c r="EM501" s="26">
        <f t="shared" si="58"/>
        <v>6744.2857142857138</v>
      </c>
      <c r="EN501" s="26">
        <f t="shared" si="59"/>
        <v>43275.851428571434</v>
      </c>
      <c r="EO501" s="27">
        <f t="shared" si="60"/>
        <v>3934.15</v>
      </c>
      <c r="EP501" s="28">
        <f t="shared" si="61"/>
        <v>6.9999703452658339</v>
      </c>
      <c r="EQ501" s="34">
        <f t="shared" si="62"/>
        <v>1686.0714285714284</v>
      </c>
      <c r="ES501" s="21">
        <f>IFERROR(IF(VLOOKUP(D501,'DIV CHANGE'!A:D,3,FALSE)="", E501, VLOOKUP(D501,'DIV CHANGE'!A:D,3,FALSE)), E501)</f>
        <v>2</v>
      </c>
      <c r="ET501" s="21" t="str">
        <f t="shared" si="63"/>
        <v>SAME</v>
      </c>
      <c r="EU501" s="24">
        <v>43689</v>
      </c>
    </row>
    <row r="502" spans="1:152" ht="12.75">
      <c r="A502" s="29">
        <v>43689</v>
      </c>
      <c r="B502" s="24"/>
      <c r="C502" s="35">
        <v>449</v>
      </c>
      <c r="D502" s="21" t="s">
        <v>979</v>
      </c>
      <c r="E502" s="21">
        <v>2</v>
      </c>
      <c r="F502" s="21" t="s">
        <v>179</v>
      </c>
      <c r="G502" s="21" t="s">
        <v>980</v>
      </c>
      <c r="H502" s="55">
        <v>80837.179999999993</v>
      </c>
      <c r="I502" s="22">
        <v>7</v>
      </c>
      <c r="J502" s="25">
        <v>10000</v>
      </c>
      <c r="K502" s="25">
        <v>0</v>
      </c>
      <c r="L502" s="25">
        <f t="shared" si="56"/>
        <v>10119.597142857141</v>
      </c>
      <c r="M502" s="37">
        <f t="shared" si="57"/>
        <v>843.29976190476179</v>
      </c>
      <c r="N502" s="36">
        <v>0</v>
      </c>
      <c r="O502" s="26">
        <v>0</v>
      </c>
      <c r="P502" s="26">
        <v>0</v>
      </c>
      <c r="Q502" s="27">
        <v>0</v>
      </c>
      <c r="R502" s="36">
        <v>0</v>
      </c>
      <c r="S502" s="26">
        <v>0</v>
      </c>
      <c r="T502" s="26">
        <v>0</v>
      </c>
      <c r="U502" s="27">
        <v>0</v>
      </c>
      <c r="V502" s="36">
        <v>0</v>
      </c>
      <c r="W502" s="26">
        <v>0</v>
      </c>
      <c r="X502" s="26">
        <v>0</v>
      </c>
      <c r="Y502" s="27">
        <v>0</v>
      </c>
      <c r="Z502" s="36">
        <v>0</v>
      </c>
      <c r="AA502" s="26">
        <v>0</v>
      </c>
      <c r="AB502" s="26">
        <v>0</v>
      </c>
      <c r="AC502" s="27">
        <v>0</v>
      </c>
      <c r="AD502" s="36">
        <v>0</v>
      </c>
      <c r="AE502" s="26">
        <v>0</v>
      </c>
      <c r="AF502" s="26">
        <v>0</v>
      </c>
      <c r="AG502" s="27">
        <v>0</v>
      </c>
      <c r="AH502" s="36">
        <v>0</v>
      </c>
      <c r="AI502" s="26">
        <v>0</v>
      </c>
      <c r="AJ502" s="26">
        <v>0</v>
      </c>
      <c r="AK502" s="27">
        <v>0</v>
      </c>
      <c r="AL502" s="36">
        <v>0</v>
      </c>
      <c r="AM502" s="26">
        <v>0</v>
      </c>
      <c r="AN502" s="26">
        <v>0</v>
      </c>
      <c r="AO502" s="27">
        <v>0</v>
      </c>
      <c r="AP502" s="36">
        <v>0</v>
      </c>
      <c r="AQ502" s="26">
        <v>0</v>
      </c>
      <c r="AR502" s="26">
        <v>0</v>
      </c>
      <c r="AS502" s="27">
        <v>0</v>
      </c>
      <c r="AT502" s="36">
        <v>0</v>
      </c>
      <c r="AU502" s="26">
        <v>0</v>
      </c>
      <c r="AV502" s="26">
        <v>0</v>
      </c>
      <c r="AW502" s="27">
        <v>0</v>
      </c>
      <c r="AX502" s="36">
        <v>0</v>
      </c>
      <c r="AY502" s="26">
        <v>0</v>
      </c>
      <c r="AZ502" s="26">
        <v>0</v>
      </c>
      <c r="BA502" s="27">
        <v>0</v>
      </c>
      <c r="BB502" s="36">
        <v>0</v>
      </c>
      <c r="BC502" s="26">
        <v>0</v>
      </c>
      <c r="BD502" s="26">
        <v>0</v>
      </c>
      <c r="BE502" s="27">
        <v>0</v>
      </c>
      <c r="BF502" s="36">
        <v>0</v>
      </c>
      <c r="BG502" s="26">
        <v>0</v>
      </c>
      <c r="BH502" s="26">
        <v>0</v>
      </c>
      <c r="BI502" s="27">
        <v>0</v>
      </c>
      <c r="BJ502" s="36">
        <v>0</v>
      </c>
      <c r="BK502" s="26">
        <v>0</v>
      </c>
      <c r="BL502" s="26">
        <v>0</v>
      </c>
      <c r="BM502" s="27">
        <v>0</v>
      </c>
      <c r="BN502" s="36">
        <v>0</v>
      </c>
      <c r="BO502" s="26">
        <v>0</v>
      </c>
      <c r="BP502" s="26">
        <v>0</v>
      </c>
      <c r="BQ502" s="27">
        <v>0</v>
      </c>
      <c r="BR502" s="36">
        <v>0</v>
      </c>
      <c r="BS502" s="26">
        <v>0</v>
      </c>
      <c r="BT502" s="26">
        <v>0</v>
      </c>
      <c r="BU502" s="27">
        <v>0</v>
      </c>
      <c r="BV502" s="36">
        <v>0</v>
      </c>
      <c r="BW502" s="26">
        <v>0</v>
      </c>
      <c r="BX502" s="26">
        <v>0</v>
      </c>
      <c r="BY502" s="27">
        <v>0</v>
      </c>
      <c r="BZ502" s="36">
        <v>0</v>
      </c>
      <c r="CA502" s="26">
        <v>0</v>
      </c>
      <c r="CB502" s="26">
        <v>0</v>
      </c>
      <c r="CC502" s="27">
        <v>0</v>
      </c>
      <c r="CD502" s="36">
        <v>0</v>
      </c>
      <c r="CE502" s="26">
        <v>0</v>
      </c>
      <c r="CF502" s="26">
        <v>0</v>
      </c>
      <c r="CG502" s="27">
        <v>0</v>
      </c>
      <c r="CH502" s="36">
        <v>0</v>
      </c>
      <c r="CI502" s="26">
        <v>0</v>
      </c>
      <c r="CJ502" s="26">
        <v>0</v>
      </c>
      <c r="CK502" s="27">
        <v>0</v>
      </c>
      <c r="CL502" s="36">
        <v>0</v>
      </c>
      <c r="CM502" s="26">
        <v>0</v>
      </c>
      <c r="CN502" s="26">
        <v>0</v>
      </c>
      <c r="CO502" s="27">
        <v>0</v>
      </c>
      <c r="CP502" s="36">
        <v>0</v>
      </c>
      <c r="CQ502" s="26">
        <v>0</v>
      </c>
      <c r="CR502" s="26">
        <v>0</v>
      </c>
      <c r="CS502" s="27">
        <v>0</v>
      </c>
      <c r="CT502" s="36">
        <v>0</v>
      </c>
      <c r="CU502" s="26">
        <v>0</v>
      </c>
      <c r="CV502" s="26">
        <v>0</v>
      </c>
      <c r="CW502" s="27">
        <v>0</v>
      </c>
      <c r="CX502" s="36">
        <v>0</v>
      </c>
      <c r="CY502" s="26">
        <v>0</v>
      </c>
      <c r="CZ502" s="26">
        <v>0</v>
      </c>
      <c r="DA502" s="27">
        <v>0</v>
      </c>
      <c r="DB502" s="36">
        <v>0</v>
      </c>
      <c r="DC502" s="26">
        <v>0</v>
      </c>
      <c r="DD502" s="26">
        <v>0</v>
      </c>
      <c r="DE502" s="27">
        <v>0</v>
      </c>
      <c r="DF502" s="36">
        <v>0</v>
      </c>
      <c r="DG502" s="26">
        <v>0</v>
      </c>
      <c r="DH502" s="26">
        <v>0</v>
      </c>
      <c r="DI502" s="27">
        <v>0</v>
      </c>
      <c r="DJ502" s="36">
        <v>0</v>
      </c>
      <c r="DK502" s="26">
        <v>0</v>
      </c>
      <c r="DL502" s="26">
        <v>0</v>
      </c>
      <c r="DM502" s="27">
        <v>0</v>
      </c>
      <c r="DN502" s="36">
        <v>5</v>
      </c>
      <c r="DO502" s="26">
        <v>4216.4988095238086</v>
      </c>
      <c r="DP502" s="26">
        <v>4216.4988095238086</v>
      </c>
      <c r="DQ502" s="27">
        <v>66620.681190476185</v>
      </c>
      <c r="DR502" s="36">
        <v>12</v>
      </c>
      <c r="DS502" s="26">
        <v>10119.597142857141</v>
      </c>
      <c r="DT502" s="26">
        <v>14336.095952380951</v>
      </c>
      <c r="DU502" s="27">
        <v>56501.084047619042</v>
      </c>
      <c r="DV502" s="36">
        <v>12</v>
      </c>
      <c r="DW502" s="26">
        <v>10119.597142857141</v>
      </c>
      <c r="DX502" s="26">
        <v>24455.693095238094</v>
      </c>
      <c r="DY502" s="27">
        <v>46381.486904761899</v>
      </c>
      <c r="DZ502" s="36">
        <v>12</v>
      </c>
      <c r="EA502" s="26">
        <v>10119.597142857141</v>
      </c>
      <c r="EB502" s="26">
        <v>34575.290238095236</v>
      </c>
      <c r="EC502" s="27">
        <v>36261.889761904757</v>
      </c>
      <c r="ED502" s="36">
        <v>12</v>
      </c>
      <c r="EE502" s="26">
        <v>10119.597142857141</v>
      </c>
      <c r="EF502" s="26">
        <v>44694.9</v>
      </c>
      <c r="EG502" s="27">
        <v>26142.279999999992</v>
      </c>
      <c r="EH502" s="36">
        <v>12</v>
      </c>
      <c r="EI502" s="26">
        <v>10119.597142857141</v>
      </c>
      <c r="EJ502" s="26">
        <v>54814.497142857144</v>
      </c>
      <c r="EK502" s="27">
        <v>16022.68</v>
      </c>
      <c r="EL502" s="36" cm="1">
        <f t="array" ref="EL502">+_xlfn.IFS(YEAR($A502)&gt;YEAR(EL$6),0,YEAR(EL$6)=YEAR($A502),13-MONTH($A502),AND(EK502&lt;$L502,YEAR(EL$6)=YEAR($B502)),IF(MONTH($B502)&lt;EK502/$M502,MONTH($B502),EK502/$M502),EK502&lt;$L502,EK502/$M502,YEAR(EL$6)=YEAR($B502),MONTH($B502),AND(YEAR(EL$6)&gt;YEAR($B502),NOT(ISBLANK($B502))),0,YEAR(EL$6)&gt;YEAR($A502),12,EL$6&lt;$A502,0,YEAR(EH$6)=YEAR($B502),0)</f>
        <v>12</v>
      </c>
      <c r="EM502" s="26">
        <f t="shared" si="58"/>
        <v>10119.597142857141</v>
      </c>
      <c r="EN502" s="26">
        <f t="shared" si="59"/>
        <v>64934.094285714287</v>
      </c>
      <c r="EO502" s="27">
        <f t="shared" si="60"/>
        <v>5903.09</v>
      </c>
      <c r="EP502" s="28">
        <f t="shared" si="61"/>
        <v>6.9999901181837005</v>
      </c>
      <c r="EQ502" s="34">
        <f t="shared" si="62"/>
        <v>2529.8992857142853</v>
      </c>
      <c r="ES502" s="21">
        <f>IFERROR(IF(VLOOKUP(D502,'DIV CHANGE'!A:D,3,FALSE)="", E502, VLOOKUP(D502,'DIV CHANGE'!A:D,3,FALSE)), E502)</f>
        <v>2</v>
      </c>
      <c r="ET502" s="21" t="str">
        <f t="shared" si="63"/>
        <v>SAME</v>
      </c>
      <c r="EU502" s="24">
        <v>43689</v>
      </c>
    </row>
    <row r="503" spans="1:152" ht="12.75">
      <c r="A503" s="29">
        <v>44659</v>
      </c>
      <c r="B503" s="24"/>
      <c r="C503" s="35">
        <v>671</v>
      </c>
      <c r="D503" s="21" t="s">
        <v>981</v>
      </c>
      <c r="E503" s="21">
        <v>1</v>
      </c>
      <c r="F503" s="21" t="s">
        <v>179</v>
      </c>
      <c r="G503" s="21" t="s">
        <v>982</v>
      </c>
      <c r="H503" s="55">
        <v>195441.35</v>
      </c>
      <c r="I503" s="22">
        <v>10</v>
      </c>
      <c r="J503" s="25">
        <v>80000</v>
      </c>
      <c r="K503" s="25">
        <v>0</v>
      </c>
      <c r="L503" s="25">
        <f t="shared" si="56"/>
        <v>11544.135</v>
      </c>
      <c r="M503" s="37">
        <f t="shared" si="57"/>
        <v>962.01125000000002</v>
      </c>
      <c r="N503" s="36">
        <v>0</v>
      </c>
      <c r="O503" s="26">
        <v>0</v>
      </c>
      <c r="P503" s="26">
        <v>0</v>
      </c>
      <c r="Q503" s="27">
        <v>0</v>
      </c>
      <c r="R503" s="36">
        <v>0</v>
      </c>
      <c r="S503" s="26">
        <v>0</v>
      </c>
      <c r="T503" s="26">
        <v>0</v>
      </c>
      <c r="U503" s="27">
        <v>0</v>
      </c>
      <c r="V503" s="36">
        <v>0</v>
      </c>
      <c r="W503" s="26">
        <v>0</v>
      </c>
      <c r="X503" s="26">
        <v>0</v>
      </c>
      <c r="Y503" s="27">
        <v>0</v>
      </c>
      <c r="Z503" s="36">
        <v>0</v>
      </c>
      <c r="AA503" s="26">
        <v>0</v>
      </c>
      <c r="AB503" s="26">
        <v>0</v>
      </c>
      <c r="AC503" s="27">
        <v>0</v>
      </c>
      <c r="AD503" s="36">
        <v>0</v>
      </c>
      <c r="AE503" s="26">
        <v>0</v>
      </c>
      <c r="AF503" s="26">
        <v>0</v>
      </c>
      <c r="AG503" s="27">
        <v>0</v>
      </c>
      <c r="AH503" s="36">
        <v>0</v>
      </c>
      <c r="AI503" s="26">
        <v>0</v>
      </c>
      <c r="AJ503" s="26">
        <v>0</v>
      </c>
      <c r="AK503" s="27">
        <v>0</v>
      </c>
      <c r="AL503" s="36">
        <v>0</v>
      </c>
      <c r="AM503" s="26">
        <v>0</v>
      </c>
      <c r="AN503" s="26">
        <v>0</v>
      </c>
      <c r="AO503" s="27">
        <v>0</v>
      </c>
      <c r="AP503" s="36">
        <v>0</v>
      </c>
      <c r="AQ503" s="26">
        <v>0</v>
      </c>
      <c r="AR503" s="26">
        <v>0</v>
      </c>
      <c r="AS503" s="27">
        <v>0</v>
      </c>
      <c r="AT503" s="36">
        <v>0</v>
      </c>
      <c r="AU503" s="26">
        <v>0</v>
      </c>
      <c r="AV503" s="26">
        <v>0</v>
      </c>
      <c r="AW503" s="27">
        <v>0</v>
      </c>
      <c r="AX503" s="36">
        <v>0</v>
      </c>
      <c r="AY503" s="26">
        <v>0</v>
      </c>
      <c r="AZ503" s="26">
        <v>0</v>
      </c>
      <c r="BA503" s="27">
        <v>0</v>
      </c>
      <c r="BB503" s="36">
        <v>0</v>
      </c>
      <c r="BC503" s="26">
        <v>0</v>
      </c>
      <c r="BD503" s="26">
        <v>0</v>
      </c>
      <c r="BE503" s="27">
        <v>0</v>
      </c>
      <c r="BF503" s="36">
        <v>0</v>
      </c>
      <c r="BG503" s="26">
        <v>0</v>
      </c>
      <c r="BH503" s="26">
        <v>0</v>
      </c>
      <c r="BI503" s="27">
        <v>0</v>
      </c>
      <c r="BJ503" s="36">
        <v>0</v>
      </c>
      <c r="BK503" s="26">
        <v>0</v>
      </c>
      <c r="BL503" s="26">
        <v>0</v>
      </c>
      <c r="BM503" s="27">
        <v>0</v>
      </c>
      <c r="BN503" s="36">
        <v>0</v>
      </c>
      <c r="BO503" s="26">
        <v>0</v>
      </c>
      <c r="BP503" s="26">
        <v>0</v>
      </c>
      <c r="BQ503" s="27">
        <v>0</v>
      </c>
      <c r="BR503" s="36">
        <v>0</v>
      </c>
      <c r="BS503" s="26">
        <v>0</v>
      </c>
      <c r="BT503" s="26">
        <v>0</v>
      </c>
      <c r="BU503" s="27">
        <v>0</v>
      </c>
      <c r="BV503" s="36">
        <v>0</v>
      </c>
      <c r="BW503" s="26">
        <v>0</v>
      </c>
      <c r="BX503" s="26">
        <v>0</v>
      </c>
      <c r="BY503" s="27">
        <v>0</v>
      </c>
      <c r="BZ503" s="36">
        <v>0</v>
      </c>
      <c r="CA503" s="26">
        <v>0</v>
      </c>
      <c r="CB503" s="26">
        <v>0</v>
      </c>
      <c r="CC503" s="27">
        <v>0</v>
      </c>
      <c r="CD503" s="36">
        <v>0</v>
      </c>
      <c r="CE503" s="26">
        <v>0</v>
      </c>
      <c r="CF503" s="26">
        <v>0</v>
      </c>
      <c r="CG503" s="27">
        <v>0</v>
      </c>
      <c r="CH503" s="36">
        <v>0</v>
      </c>
      <c r="CI503" s="26">
        <v>0</v>
      </c>
      <c r="CJ503" s="26">
        <v>0</v>
      </c>
      <c r="CK503" s="27">
        <v>0</v>
      </c>
      <c r="CL503" s="36">
        <v>0</v>
      </c>
      <c r="CM503" s="26">
        <v>0</v>
      </c>
      <c r="CN503" s="26">
        <v>0</v>
      </c>
      <c r="CO503" s="27">
        <v>0</v>
      </c>
      <c r="CP503" s="36">
        <v>0</v>
      </c>
      <c r="CQ503" s="26">
        <v>0</v>
      </c>
      <c r="CR503" s="26">
        <v>0</v>
      </c>
      <c r="CS503" s="27">
        <v>0</v>
      </c>
      <c r="CT503" s="36">
        <v>0</v>
      </c>
      <c r="CU503" s="26">
        <v>0</v>
      </c>
      <c r="CV503" s="26">
        <v>0</v>
      </c>
      <c r="CW503" s="27">
        <v>0</v>
      </c>
      <c r="CX503" s="36">
        <v>0</v>
      </c>
      <c r="CY503" s="26">
        <v>0</v>
      </c>
      <c r="CZ503" s="26">
        <v>0</v>
      </c>
      <c r="DA503" s="27">
        <v>0</v>
      </c>
      <c r="DB503" s="36">
        <v>0</v>
      </c>
      <c r="DC503" s="26">
        <v>0</v>
      </c>
      <c r="DD503" s="26">
        <v>0</v>
      </c>
      <c r="DE503" s="27">
        <v>0</v>
      </c>
      <c r="DF503" s="36">
        <v>0</v>
      </c>
      <c r="DG503" s="26">
        <v>0</v>
      </c>
      <c r="DH503" s="26">
        <v>0</v>
      </c>
      <c r="DI503" s="27">
        <v>0</v>
      </c>
      <c r="DJ503" s="36">
        <v>0</v>
      </c>
      <c r="DK503" s="26">
        <v>0</v>
      </c>
      <c r="DL503" s="26">
        <v>0</v>
      </c>
      <c r="DM503" s="27">
        <v>0</v>
      </c>
      <c r="DN503" s="36">
        <v>0</v>
      </c>
      <c r="DO503" s="26">
        <v>0</v>
      </c>
      <c r="DP503" s="26">
        <v>0</v>
      </c>
      <c r="DQ503" s="27">
        <v>0</v>
      </c>
      <c r="DR503" s="36">
        <v>0</v>
      </c>
      <c r="DS503" s="26">
        <v>0</v>
      </c>
      <c r="DT503" s="26">
        <v>0</v>
      </c>
      <c r="DU503" s="27">
        <v>0</v>
      </c>
      <c r="DV503" s="36">
        <v>0</v>
      </c>
      <c r="DW503" s="26">
        <v>0</v>
      </c>
      <c r="DX503" s="26">
        <v>0</v>
      </c>
      <c r="DY503" s="27">
        <v>0</v>
      </c>
      <c r="DZ503" s="36">
        <v>9</v>
      </c>
      <c r="EA503" s="26">
        <v>8658.1012499999997</v>
      </c>
      <c r="EB503" s="26">
        <v>8658.1012499999997</v>
      </c>
      <c r="EC503" s="27">
        <v>106783.24875</v>
      </c>
      <c r="ED503" s="36">
        <v>12</v>
      </c>
      <c r="EE503" s="26">
        <v>11544.135</v>
      </c>
      <c r="EF503" s="26">
        <v>20202.239999999998</v>
      </c>
      <c r="EG503" s="27">
        <v>95239.110000000015</v>
      </c>
      <c r="EH503" s="36">
        <v>12</v>
      </c>
      <c r="EI503" s="26">
        <v>11544.135</v>
      </c>
      <c r="EJ503" s="26">
        <v>31746.375</v>
      </c>
      <c r="EK503" s="27">
        <v>83694.98</v>
      </c>
      <c r="EL503" s="36" cm="1">
        <f t="array" ref="EL503">+_xlfn.IFS(YEAR($A503)&gt;YEAR(EL$6),0,YEAR(EL$6)=YEAR($A503),13-MONTH($A503),AND(EK503&lt;$L503,YEAR(EL$6)=YEAR($B503)),IF(MONTH($B503)&lt;EK503/$M503,MONTH($B503),EK503/$M503),EK503&lt;$L503,EK503/$M503,YEAR(EL$6)=YEAR($B503),MONTH($B503),AND(YEAR(EL$6)&gt;YEAR($B503),NOT(ISBLANK($B503))),0,YEAR(EL$6)&gt;YEAR($A503),12,EL$6&lt;$A503,0,YEAR(EH$6)=YEAR($B503),0)</f>
        <v>12</v>
      </c>
      <c r="EM503" s="26">
        <f t="shared" si="58"/>
        <v>11544.135</v>
      </c>
      <c r="EN503" s="26">
        <f t="shared" si="59"/>
        <v>43290.51</v>
      </c>
      <c r="EO503" s="27">
        <f t="shared" si="60"/>
        <v>72150.84</v>
      </c>
      <c r="EP503" s="28">
        <f t="shared" si="61"/>
        <v>74.999996101916679</v>
      </c>
      <c r="EQ503" s="34">
        <f t="shared" si="62"/>
        <v>2886.0337500000001</v>
      </c>
      <c r="ES503" s="21">
        <f>IFERROR(IF(VLOOKUP(D503,'DIV CHANGE'!A:D,3,FALSE)="", E503, VLOOKUP(D503,'DIV CHANGE'!A:D,3,FALSE)), E503)</f>
        <v>1</v>
      </c>
      <c r="ET503" s="21" t="str">
        <f t="shared" si="63"/>
        <v>SAME</v>
      </c>
      <c r="EU503" s="29">
        <v>44659</v>
      </c>
    </row>
    <row r="504" spans="1:152" ht="12.75">
      <c r="A504" s="29">
        <v>44610</v>
      </c>
      <c r="B504" s="24"/>
      <c r="C504" s="35">
        <v>710</v>
      </c>
      <c r="D504" s="21" t="s">
        <v>983</v>
      </c>
      <c r="E504" s="21">
        <v>2</v>
      </c>
      <c r="F504" s="21" t="s">
        <v>179</v>
      </c>
      <c r="G504" s="21" t="s">
        <v>984</v>
      </c>
      <c r="H504" s="55">
        <v>101491.37</v>
      </c>
      <c r="I504" s="22">
        <v>10</v>
      </c>
      <c r="J504" s="25">
        <v>20000</v>
      </c>
      <c r="K504" s="25">
        <v>0</v>
      </c>
      <c r="L504" s="25">
        <f t="shared" si="56"/>
        <v>8149.1369999999997</v>
      </c>
      <c r="M504" s="37">
        <f t="shared" si="57"/>
        <v>679.09474999999998</v>
      </c>
      <c r="N504" s="36">
        <v>0</v>
      </c>
      <c r="O504" s="26">
        <v>0</v>
      </c>
      <c r="P504" s="26">
        <v>0</v>
      </c>
      <c r="Q504" s="27">
        <v>0</v>
      </c>
      <c r="R504" s="36">
        <v>0</v>
      </c>
      <c r="S504" s="26">
        <v>0</v>
      </c>
      <c r="T504" s="26">
        <v>0</v>
      </c>
      <c r="U504" s="27">
        <v>0</v>
      </c>
      <c r="V504" s="36">
        <v>0</v>
      </c>
      <c r="W504" s="26">
        <v>0</v>
      </c>
      <c r="X504" s="26">
        <v>0</v>
      </c>
      <c r="Y504" s="27">
        <v>0</v>
      </c>
      <c r="Z504" s="36">
        <v>0</v>
      </c>
      <c r="AA504" s="26">
        <v>0</v>
      </c>
      <c r="AB504" s="26">
        <v>0</v>
      </c>
      <c r="AC504" s="27">
        <v>0</v>
      </c>
      <c r="AD504" s="36">
        <v>0</v>
      </c>
      <c r="AE504" s="26">
        <v>0</v>
      </c>
      <c r="AF504" s="26">
        <v>0</v>
      </c>
      <c r="AG504" s="27">
        <v>0</v>
      </c>
      <c r="AH504" s="36">
        <v>0</v>
      </c>
      <c r="AI504" s="26">
        <v>0</v>
      </c>
      <c r="AJ504" s="26">
        <v>0</v>
      </c>
      <c r="AK504" s="27">
        <v>0</v>
      </c>
      <c r="AL504" s="36">
        <v>0</v>
      </c>
      <c r="AM504" s="26">
        <v>0</v>
      </c>
      <c r="AN504" s="26">
        <v>0</v>
      </c>
      <c r="AO504" s="27">
        <v>0</v>
      </c>
      <c r="AP504" s="36">
        <v>0</v>
      </c>
      <c r="AQ504" s="26">
        <v>0</v>
      </c>
      <c r="AR504" s="26">
        <v>0</v>
      </c>
      <c r="AS504" s="27">
        <v>0</v>
      </c>
      <c r="AT504" s="36">
        <v>0</v>
      </c>
      <c r="AU504" s="26">
        <v>0</v>
      </c>
      <c r="AV504" s="26">
        <v>0</v>
      </c>
      <c r="AW504" s="27">
        <v>0</v>
      </c>
      <c r="AX504" s="36">
        <v>0</v>
      </c>
      <c r="AY504" s="26">
        <v>0</v>
      </c>
      <c r="AZ504" s="26">
        <v>0</v>
      </c>
      <c r="BA504" s="27">
        <v>0</v>
      </c>
      <c r="BB504" s="36">
        <v>0</v>
      </c>
      <c r="BC504" s="26">
        <v>0</v>
      </c>
      <c r="BD504" s="26">
        <v>0</v>
      </c>
      <c r="BE504" s="27">
        <v>0</v>
      </c>
      <c r="BF504" s="36">
        <v>0</v>
      </c>
      <c r="BG504" s="26">
        <v>0</v>
      </c>
      <c r="BH504" s="26">
        <v>0</v>
      </c>
      <c r="BI504" s="27">
        <v>0</v>
      </c>
      <c r="BJ504" s="36">
        <v>0</v>
      </c>
      <c r="BK504" s="26">
        <v>0</v>
      </c>
      <c r="BL504" s="26">
        <v>0</v>
      </c>
      <c r="BM504" s="27">
        <v>0</v>
      </c>
      <c r="BN504" s="36">
        <v>0</v>
      </c>
      <c r="BO504" s="26">
        <v>0</v>
      </c>
      <c r="BP504" s="26">
        <v>0</v>
      </c>
      <c r="BQ504" s="27">
        <v>0</v>
      </c>
      <c r="BR504" s="36">
        <v>0</v>
      </c>
      <c r="BS504" s="26">
        <v>0</v>
      </c>
      <c r="BT504" s="26">
        <v>0</v>
      </c>
      <c r="BU504" s="27">
        <v>0</v>
      </c>
      <c r="BV504" s="36">
        <v>0</v>
      </c>
      <c r="BW504" s="26">
        <v>0</v>
      </c>
      <c r="BX504" s="26">
        <v>0</v>
      </c>
      <c r="BY504" s="27">
        <v>0</v>
      </c>
      <c r="BZ504" s="36">
        <v>0</v>
      </c>
      <c r="CA504" s="26">
        <v>0</v>
      </c>
      <c r="CB504" s="26">
        <v>0</v>
      </c>
      <c r="CC504" s="27">
        <v>0</v>
      </c>
      <c r="CD504" s="36">
        <v>0</v>
      </c>
      <c r="CE504" s="26">
        <v>0</v>
      </c>
      <c r="CF504" s="26">
        <v>0</v>
      </c>
      <c r="CG504" s="27">
        <v>0</v>
      </c>
      <c r="CH504" s="36">
        <v>0</v>
      </c>
      <c r="CI504" s="26">
        <v>0</v>
      </c>
      <c r="CJ504" s="26">
        <v>0</v>
      </c>
      <c r="CK504" s="27">
        <v>0</v>
      </c>
      <c r="CL504" s="36">
        <v>0</v>
      </c>
      <c r="CM504" s="26">
        <v>0</v>
      </c>
      <c r="CN504" s="26">
        <v>0</v>
      </c>
      <c r="CO504" s="27">
        <v>0</v>
      </c>
      <c r="CP504" s="36">
        <v>0</v>
      </c>
      <c r="CQ504" s="26">
        <v>0</v>
      </c>
      <c r="CR504" s="26">
        <v>0</v>
      </c>
      <c r="CS504" s="27">
        <v>0</v>
      </c>
      <c r="CT504" s="36">
        <v>0</v>
      </c>
      <c r="CU504" s="26">
        <v>0</v>
      </c>
      <c r="CV504" s="26">
        <v>0</v>
      </c>
      <c r="CW504" s="27">
        <v>0</v>
      </c>
      <c r="CX504" s="36">
        <v>0</v>
      </c>
      <c r="CY504" s="26">
        <v>0</v>
      </c>
      <c r="CZ504" s="26">
        <v>0</v>
      </c>
      <c r="DA504" s="27">
        <v>0</v>
      </c>
      <c r="DB504" s="36">
        <v>0</v>
      </c>
      <c r="DC504" s="26">
        <v>0</v>
      </c>
      <c r="DD504" s="26">
        <v>0</v>
      </c>
      <c r="DE504" s="27">
        <v>0</v>
      </c>
      <c r="DF504" s="36">
        <v>0</v>
      </c>
      <c r="DG504" s="26">
        <v>0</v>
      </c>
      <c r="DH504" s="26">
        <v>0</v>
      </c>
      <c r="DI504" s="27">
        <v>0</v>
      </c>
      <c r="DJ504" s="36">
        <v>0</v>
      </c>
      <c r="DK504" s="26">
        <v>0</v>
      </c>
      <c r="DL504" s="26">
        <v>0</v>
      </c>
      <c r="DM504" s="27">
        <v>0</v>
      </c>
      <c r="DN504" s="36">
        <v>0</v>
      </c>
      <c r="DO504" s="26">
        <v>0</v>
      </c>
      <c r="DP504" s="26">
        <v>0</v>
      </c>
      <c r="DQ504" s="27">
        <v>0</v>
      </c>
      <c r="DR504" s="36">
        <v>0</v>
      </c>
      <c r="DS504" s="26">
        <v>0</v>
      </c>
      <c r="DT504" s="26">
        <v>0</v>
      </c>
      <c r="DU504" s="27">
        <v>0</v>
      </c>
      <c r="DV504" s="36">
        <v>0</v>
      </c>
      <c r="DW504" s="26">
        <v>0</v>
      </c>
      <c r="DX504" s="26">
        <v>0</v>
      </c>
      <c r="DY504" s="27">
        <v>0</v>
      </c>
      <c r="DZ504" s="36">
        <v>11</v>
      </c>
      <c r="EA504" s="26">
        <v>7470.0422499999995</v>
      </c>
      <c r="EB504" s="26">
        <v>7470.0422499999995</v>
      </c>
      <c r="EC504" s="27">
        <v>74021.327749999997</v>
      </c>
      <c r="ED504" s="36">
        <v>12</v>
      </c>
      <c r="EE504" s="26">
        <v>8149.1369999999997</v>
      </c>
      <c r="EF504" s="26">
        <v>14940.09</v>
      </c>
      <c r="EG504" s="27">
        <v>66551.28</v>
      </c>
      <c r="EH504" s="36">
        <v>12</v>
      </c>
      <c r="EI504" s="26">
        <v>8149.1369999999997</v>
      </c>
      <c r="EJ504" s="26">
        <v>23089.226999999999</v>
      </c>
      <c r="EK504" s="27">
        <v>58402.14</v>
      </c>
      <c r="EL504" s="36" cm="1">
        <f t="array" ref="EL504">+_xlfn.IFS(YEAR($A504)&gt;YEAR(EL$6),0,YEAR(EL$6)=YEAR($A504),13-MONTH($A504),AND(EK504&lt;$L504,YEAR(EL$6)=YEAR($B504)),IF(MONTH($B504)&lt;EK504/$M504,MONTH($B504),EK504/$M504),EK504&lt;$L504,EK504/$M504,YEAR(EL$6)=YEAR($B504),MONTH($B504),AND(YEAR(EL$6)&gt;YEAR($B504),NOT(ISBLANK($B504))),0,YEAR(EL$6)&gt;YEAR($A504),12,EL$6&lt;$A504,0,YEAR(EH$6)=YEAR($B504),0)</f>
        <v>12</v>
      </c>
      <c r="EM504" s="26">
        <f t="shared" si="58"/>
        <v>8149.1369999999997</v>
      </c>
      <c r="EN504" s="26">
        <f t="shared" si="59"/>
        <v>31238.363999999998</v>
      </c>
      <c r="EO504" s="27">
        <f t="shared" si="60"/>
        <v>50253.01</v>
      </c>
      <c r="EP504" s="28">
        <f t="shared" si="61"/>
        <v>73.999997791177151</v>
      </c>
      <c r="EQ504" s="34">
        <f t="shared" si="62"/>
        <v>2037.2842499999999</v>
      </c>
      <c r="ES504" s="21">
        <f>IFERROR(IF(VLOOKUP(D504,'DIV CHANGE'!A:D,3,FALSE)="", E504, VLOOKUP(D504,'DIV CHANGE'!A:D,3,FALSE)), E504)</f>
        <v>2</v>
      </c>
      <c r="ET504" s="21" t="str">
        <f t="shared" si="63"/>
        <v>SAME</v>
      </c>
      <c r="EU504" s="29">
        <v>44610</v>
      </c>
    </row>
    <row r="505" spans="1:152" ht="12.75">
      <c r="A505" s="29">
        <v>44845</v>
      </c>
      <c r="B505" s="24"/>
      <c r="C505" s="35">
        <v>746</v>
      </c>
      <c r="D505" s="21" t="s">
        <v>985</v>
      </c>
      <c r="E505" s="21">
        <v>1</v>
      </c>
      <c r="F505" s="21" t="s">
        <v>179</v>
      </c>
      <c r="G505" s="21" t="s">
        <v>986</v>
      </c>
      <c r="H505" s="55">
        <v>91500</v>
      </c>
      <c r="I505" s="22">
        <v>10</v>
      </c>
      <c r="J505" s="25">
        <v>15000</v>
      </c>
      <c r="K505" s="25">
        <v>0</v>
      </c>
      <c r="L505" s="25">
        <f t="shared" si="56"/>
        <v>7650</v>
      </c>
      <c r="M505" s="37">
        <f t="shared" si="57"/>
        <v>637.5</v>
      </c>
      <c r="N505" s="36">
        <v>0</v>
      </c>
      <c r="O505" s="26">
        <v>0</v>
      </c>
      <c r="P505" s="26">
        <v>0</v>
      </c>
      <c r="Q505" s="27">
        <v>0</v>
      </c>
      <c r="R505" s="36">
        <v>0</v>
      </c>
      <c r="S505" s="26">
        <v>0</v>
      </c>
      <c r="T505" s="26">
        <v>0</v>
      </c>
      <c r="U505" s="27">
        <v>0</v>
      </c>
      <c r="V505" s="36">
        <v>0</v>
      </c>
      <c r="W505" s="26">
        <v>0</v>
      </c>
      <c r="X505" s="26">
        <v>0</v>
      </c>
      <c r="Y505" s="27">
        <v>0</v>
      </c>
      <c r="Z505" s="36">
        <v>0</v>
      </c>
      <c r="AA505" s="26">
        <v>0</v>
      </c>
      <c r="AB505" s="26">
        <v>0</v>
      </c>
      <c r="AC505" s="27">
        <v>0</v>
      </c>
      <c r="AD505" s="36">
        <v>0</v>
      </c>
      <c r="AE505" s="26">
        <v>0</v>
      </c>
      <c r="AF505" s="26">
        <v>0</v>
      </c>
      <c r="AG505" s="27">
        <v>0</v>
      </c>
      <c r="AH505" s="36">
        <v>0</v>
      </c>
      <c r="AI505" s="26">
        <v>0</v>
      </c>
      <c r="AJ505" s="26">
        <v>0</v>
      </c>
      <c r="AK505" s="27">
        <v>0</v>
      </c>
      <c r="AL505" s="36">
        <v>0</v>
      </c>
      <c r="AM505" s="26">
        <v>0</v>
      </c>
      <c r="AN505" s="26">
        <v>0</v>
      </c>
      <c r="AO505" s="27">
        <v>0</v>
      </c>
      <c r="AP505" s="36">
        <v>0</v>
      </c>
      <c r="AQ505" s="26">
        <v>0</v>
      </c>
      <c r="AR505" s="26">
        <v>0</v>
      </c>
      <c r="AS505" s="27">
        <v>0</v>
      </c>
      <c r="AT505" s="36">
        <v>0</v>
      </c>
      <c r="AU505" s="26">
        <v>0</v>
      </c>
      <c r="AV505" s="26">
        <v>0</v>
      </c>
      <c r="AW505" s="27">
        <v>0</v>
      </c>
      <c r="AX505" s="36">
        <v>0</v>
      </c>
      <c r="AY505" s="26">
        <v>0</v>
      </c>
      <c r="AZ505" s="26">
        <v>0</v>
      </c>
      <c r="BA505" s="27">
        <v>0</v>
      </c>
      <c r="BB505" s="36">
        <v>0</v>
      </c>
      <c r="BC505" s="26">
        <v>0</v>
      </c>
      <c r="BD505" s="26">
        <v>0</v>
      </c>
      <c r="BE505" s="27">
        <v>0</v>
      </c>
      <c r="BF505" s="36">
        <v>0</v>
      </c>
      <c r="BG505" s="26">
        <v>0</v>
      </c>
      <c r="BH505" s="26">
        <v>0</v>
      </c>
      <c r="BI505" s="27">
        <v>0</v>
      </c>
      <c r="BJ505" s="36">
        <v>0</v>
      </c>
      <c r="BK505" s="26">
        <v>0</v>
      </c>
      <c r="BL505" s="26">
        <v>0</v>
      </c>
      <c r="BM505" s="27">
        <v>0</v>
      </c>
      <c r="BN505" s="36">
        <v>0</v>
      </c>
      <c r="BO505" s="26">
        <v>0</v>
      </c>
      <c r="BP505" s="26">
        <v>0</v>
      </c>
      <c r="BQ505" s="27">
        <v>0</v>
      </c>
      <c r="BR505" s="36">
        <v>0</v>
      </c>
      <c r="BS505" s="26">
        <v>0</v>
      </c>
      <c r="BT505" s="26">
        <v>0</v>
      </c>
      <c r="BU505" s="27">
        <v>0</v>
      </c>
      <c r="BV505" s="36">
        <v>0</v>
      </c>
      <c r="BW505" s="26">
        <v>0</v>
      </c>
      <c r="BX505" s="26">
        <v>0</v>
      </c>
      <c r="BY505" s="27">
        <v>0</v>
      </c>
      <c r="BZ505" s="36">
        <v>0</v>
      </c>
      <c r="CA505" s="26">
        <v>0</v>
      </c>
      <c r="CB505" s="26">
        <v>0</v>
      </c>
      <c r="CC505" s="27">
        <v>0</v>
      </c>
      <c r="CD505" s="36">
        <v>0</v>
      </c>
      <c r="CE505" s="26">
        <v>0</v>
      </c>
      <c r="CF505" s="26">
        <v>0</v>
      </c>
      <c r="CG505" s="27">
        <v>0</v>
      </c>
      <c r="CH505" s="36">
        <v>0</v>
      </c>
      <c r="CI505" s="26">
        <v>0</v>
      </c>
      <c r="CJ505" s="26">
        <v>0</v>
      </c>
      <c r="CK505" s="27">
        <v>0</v>
      </c>
      <c r="CL505" s="36">
        <v>0</v>
      </c>
      <c r="CM505" s="26">
        <v>0</v>
      </c>
      <c r="CN505" s="26">
        <v>0</v>
      </c>
      <c r="CO505" s="27">
        <v>0</v>
      </c>
      <c r="CP505" s="36">
        <v>0</v>
      </c>
      <c r="CQ505" s="26">
        <v>0</v>
      </c>
      <c r="CR505" s="26">
        <v>0</v>
      </c>
      <c r="CS505" s="27">
        <v>0</v>
      </c>
      <c r="CT505" s="36">
        <v>0</v>
      </c>
      <c r="CU505" s="26">
        <v>0</v>
      </c>
      <c r="CV505" s="26">
        <v>0</v>
      </c>
      <c r="CW505" s="27">
        <v>0</v>
      </c>
      <c r="CX505" s="36">
        <v>0</v>
      </c>
      <c r="CY505" s="26">
        <v>0</v>
      </c>
      <c r="CZ505" s="26">
        <v>0</v>
      </c>
      <c r="DA505" s="27">
        <v>0</v>
      </c>
      <c r="DB505" s="36">
        <v>0</v>
      </c>
      <c r="DC505" s="26">
        <v>0</v>
      </c>
      <c r="DD505" s="26">
        <v>0</v>
      </c>
      <c r="DE505" s="27">
        <v>0</v>
      </c>
      <c r="DF505" s="36">
        <v>0</v>
      </c>
      <c r="DG505" s="26">
        <v>0</v>
      </c>
      <c r="DH505" s="26">
        <v>0</v>
      </c>
      <c r="DI505" s="27">
        <v>0</v>
      </c>
      <c r="DJ505" s="36">
        <v>0</v>
      </c>
      <c r="DK505" s="26">
        <v>0</v>
      </c>
      <c r="DL505" s="26">
        <v>0</v>
      </c>
      <c r="DM505" s="27">
        <v>0</v>
      </c>
      <c r="DN505" s="36">
        <v>0</v>
      </c>
      <c r="DO505" s="26">
        <v>0</v>
      </c>
      <c r="DP505" s="26">
        <v>0</v>
      </c>
      <c r="DQ505" s="27">
        <v>0</v>
      </c>
      <c r="DR505" s="36">
        <v>0</v>
      </c>
      <c r="DS505" s="26">
        <v>0</v>
      </c>
      <c r="DT505" s="26">
        <v>0</v>
      </c>
      <c r="DU505" s="27">
        <v>0</v>
      </c>
      <c r="DV505" s="36">
        <v>0</v>
      </c>
      <c r="DW505" s="26">
        <v>0</v>
      </c>
      <c r="DX505" s="26">
        <v>0</v>
      </c>
      <c r="DY505" s="27">
        <v>0</v>
      </c>
      <c r="DZ505" s="36">
        <v>3</v>
      </c>
      <c r="EA505" s="26">
        <v>1912.5</v>
      </c>
      <c r="EB505" s="26">
        <v>1912.5</v>
      </c>
      <c r="EC505" s="27">
        <v>74587.5</v>
      </c>
      <c r="ED505" s="36">
        <v>12</v>
      </c>
      <c r="EE505" s="26">
        <v>7650</v>
      </c>
      <c r="EF505" s="26">
        <v>9562.5</v>
      </c>
      <c r="EG505" s="27">
        <v>66937.5</v>
      </c>
      <c r="EH505" s="36">
        <v>12</v>
      </c>
      <c r="EI505" s="26">
        <v>7650</v>
      </c>
      <c r="EJ505" s="26">
        <v>17212.5</v>
      </c>
      <c r="EK505" s="27">
        <v>59287.5</v>
      </c>
      <c r="EL505" s="36" cm="1">
        <f t="array" ref="EL505">+_xlfn.IFS(YEAR($A505)&gt;YEAR(EL$6),0,YEAR(EL$6)=YEAR($A505),13-MONTH($A505),AND(EK505&lt;$L505,YEAR(EL$6)=YEAR($B505)),IF(MONTH($B505)&lt;EK505/$M505,MONTH($B505),EK505/$M505),EK505&lt;$L505,EK505/$M505,YEAR(EL$6)=YEAR($B505),MONTH($B505),AND(YEAR(EL$6)&gt;YEAR($B505),NOT(ISBLANK($B505))),0,YEAR(EL$6)&gt;YEAR($A505),12,EL$6&lt;$A505,0,YEAR(EH$6)=YEAR($B505),0)</f>
        <v>12</v>
      </c>
      <c r="EM505" s="26">
        <f t="shared" si="58"/>
        <v>7650</v>
      </c>
      <c r="EN505" s="26">
        <f t="shared" si="59"/>
        <v>24862.5</v>
      </c>
      <c r="EO505" s="27">
        <f t="shared" si="60"/>
        <v>51637.5</v>
      </c>
      <c r="EP505" s="28">
        <f t="shared" si="61"/>
        <v>81</v>
      </c>
      <c r="EQ505" s="34">
        <f t="shared" si="62"/>
        <v>1912.5</v>
      </c>
      <c r="ES505" s="21">
        <f>IFERROR(IF(VLOOKUP(D505,'DIV CHANGE'!A:D,3,FALSE)="", E505, VLOOKUP(D505,'DIV CHANGE'!A:D,3,FALSE)), E505)</f>
        <v>1</v>
      </c>
      <c r="ET505" s="21" t="str">
        <f t="shared" si="63"/>
        <v>SAME</v>
      </c>
      <c r="EU505" s="29">
        <v>44845</v>
      </c>
    </row>
    <row r="506" spans="1:152" ht="12.75">
      <c r="A506" s="29">
        <v>45296</v>
      </c>
      <c r="C506" s="77"/>
      <c r="D506" s="21" t="s">
        <v>987</v>
      </c>
      <c r="E506" s="21">
        <v>2</v>
      </c>
      <c r="F506" s="21" t="s">
        <v>179</v>
      </c>
      <c r="G506" s="21" t="s">
        <v>988</v>
      </c>
      <c r="H506" s="55">
        <v>194197.35</v>
      </c>
      <c r="I506" s="22">
        <v>6</v>
      </c>
      <c r="J506" s="56">
        <v>29129.602500000001</v>
      </c>
      <c r="K506" s="56">
        <v>0</v>
      </c>
      <c r="L506" s="25">
        <f t="shared" si="56"/>
        <v>27511.291249999998</v>
      </c>
      <c r="M506" s="37">
        <f t="shared" si="57"/>
        <v>2292.6076041666665</v>
      </c>
      <c r="N506" s="36">
        <v>0</v>
      </c>
      <c r="O506" s="26">
        <v>0</v>
      </c>
      <c r="P506" s="26">
        <v>0</v>
      </c>
      <c r="Q506" s="27">
        <v>0</v>
      </c>
      <c r="R506" s="36">
        <v>0</v>
      </c>
      <c r="S506" s="26">
        <v>0</v>
      </c>
      <c r="T506" s="26">
        <v>0</v>
      </c>
      <c r="U506" s="27">
        <v>0</v>
      </c>
      <c r="V506" s="36">
        <v>0</v>
      </c>
      <c r="W506" s="26">
        <v>0</v>
      </c>
      <c r="X506" s="26">
        <v>0</v>
      </c>
      <c r="Y506" s="27">
        <v>0</v>
      </c>
      <c r="Z506" s="36">
        <v>0</v>
      </c>
      <c r="AA506" s="26">
        <v>0</v>
      </c>
      <c r="AB506" s="26">
        <v>0</v>
      </c>
      <c r="AC506" s="27">
        <v>0</v>
      </c>
      <c r="AD506" s="36">
        <v>0</v>
      </c>
      <c r="AE506" s="26">
        <v>0</v>
      </c>
      <c r="AF506" s="26">
        <v>0</v>
      </c>
      <c r="AG506" s="27">
        <v>0</v>
      </c>
      <c r="AH506" s="36">
        <v>0</v>
      </c>
      <c r="AI506" s="26">
        <v>0</v>
      </c>
      <c r="AJ506" s="26">
        <v>0</v>
      </c>
      <c r="AK506" s="27">
        <v>0</v>
      </c>
      <c r="AL506" s="36">
        <v>0</v>
      </c>
      <c r="AM506" s="26">
        <v>0</v>
      </c>
      <c r="AN506" s="26">
        <v>0</v>
      </c>
      <c r="AO506" s="27">
        <v>0</v>
      </c>
      <c r="AP506" s="36">
        <v>0</v>
      </c>
      <c r="AQ506" s="26">
        <v>0</v>
      </c>
      <c r="AR506" s="26">
        <v>0</v>
      </c>
      <c r="AS506" s="27">
        <v>0</v>
      </c>
      <c r="AT506" s="36">
        <v>0</v>
      </c>
      <c r="AU506" s="26">
        <v>0</v>
      </c>
      <c r="AV506" s="26">
        <v>0</v>
      </c>
      <c r="AW506" s="27">
        <v>0</v>
      </c>
      <c r="AX506" s="36">
        <v>0</v>
      </c>
      <c r="AY506" s="26">
        <v>0</v>
      </c>
      <c r="AZ506" s="26">
        <v>0</v>
      </c>
      <c r="BA506" s="27">
        <v>0</v>
      </c>
      <c r="BB506" s="36">
        <v>0</v>
      </c>
      <c r="BC506" s="26">
        <v>0</v>
      </c>
      <c r="BD506" s="26">
        <v>0</v>
      </c>
      <c r="BE506" s="27">
        <v>0</v>
      </c>
      <c r="BF506" s="36">
        <v>0</v>
      </c>
      <c r="BG506" s="26">
        <v>0</v>
      </c>
      <c r="BH506" s="26">
        <v>0</v>
      </c>
      <c r="BI506" s="27">
        <v>0</v>
      </c>
      <c r="BJ506" s="36">
        <v>0</v>
      </c>
      <c r="BK506" s="26">
        <v>0</v>
      </c>
      <c r="BL506" s="26">
        <v>0</v>
      </c>
      <c r="BM506" s="27">
        <v>0</v>
      </c>
      <c r="BN506" s="36">
        <v>0</v>
      </c>
      <c r="BO506" s="26">
        <v>0</v>
      </c>
      <c r="BP506" s="26">
        <v>0</v>
      </c>
      <c r="BQ506" s="27">
        <v>0</v>
      </c>
      <c r="BR506" s="36">
        <v>0</v>
      </c>
      <c r="BS506" s="26">
        <v>0</v>
      </c>
      <c r="BT506" s="26">
        <v>0</v>
      </c>
      <c r="BU506" s="27">
        <v>0</v>
      </c>
      <c r="BV506" s="36">
        <v>0</v>
      </c>
      <c r="BW506" s="26">
        <v>0</v>
      </c>
      <c r="BX506" s="26">
        <v>0</v>
      </c>
      <c r="BY506" s="27">
        <v>0</v>
      </c>
      <c r="BZ506" s="36">
        <v>0</v>
      </c>
      <c r="CA506" s="26">
        <v>0</v>
      </c>
      <c r="CB506" s="26">
        <v>0</v>
      </c>
      <c r="CC506" s="27">
        <v>0</v>
      </c>
      <c r="CD506" s="36">
        <v>0</v>
      </c>
      <c r="CE506" s="26">
        <v>0</v>
      </c>
      <c r="CF506" s="26">
        <v>0</v>
      </c>
      <c r="CG506" s="27">
        <v>0</v>
      </c>
      <c r="CH506" s="36">
        <v>0</v>
      </c>
      <c r="CI506" s="26">
        <v>0</v>
      </c>
      <c r="CJ506" s="26">
        <v>0</v>
      </c>
      <c r="CK506" s="27">
        <v>0</v>
      </c>
      <c r="CL506" s="36">
        <v>0</v>
      </c>
      <c r="CM506" s="26">
        <v>0</v>
      </c>
      <c r="CN506" s="26">
        <v>0</v>
      </c>
      <c r="CO506" s="27">
        <v>0</v>
      </c>
      <c r="CP506" s="36">
        <v>0</v>
      </c>
      <c r="CQ506" s="26">
        <v>0</v>
      </c>
      <c r="CR506" s="26">
        <v>0</v>
      </c>
      <c r="CS506" s="27">
        <v>0</v>
      </c>
      <c r="CT506" s="36">
        <v>0</v>
      </c>
      <c r="CU506" s="26">
        <v>0</v>
      </c>
      <c r="CV506" s="26">
        <v>0</v>
      </c>
      <c r="CW506" s="27">
        <v>0</v>
      </c>
      <c r="CX506" s="36">
        <v>0</v>
      </c>
      <c r="CY506" s="26">
        <v>0</v>
      </c>
      <c r="CZ506" s="26">
        <v>0</v>
      </c>
      <c r="DA506" s="27">
        <v>0</v>
      </c>
      <c r="DB506" s="36">
        <v>0</v>
      </c>
      <c r="DC506" s="26">
        <v>0</v>
      </c>
      <c r="DD506" s="26">
        <v>0</v>
      </c>
      <c r="DE506" s="27">
        <v>0</v>
      </c>
      <c r="DF506" s="36">
        <v>0</v>
      </c>
      <c r="DG506" s="26">
        <v>0</v>
      </c>
      <c r="DH506" s="26">
        <v>0</v>
      </c>
      <c r="DI506" s="27">
        <v>0</v>
      </c>
      <c r="DJ506" s="36">
        <v>0</v>
      </c>
      <c r="DK506" s="26">
        <v>0</v>
      </c>
      <c r="DL506" s="26">
        <v>0</v>
      </c>
      <c r="DM506" s="27">
        <v>0</v>
      </c>
      <c r="DN506" s="36">
        <v>0</v>
      </c>
      <c r="DO506" s="26">
        <v>0</v>
      </c>
      <c r="DP506" s="26">
        <v>0</v>
      </c>
      <c r="DQ506" s="27">
        <v>0</v>
      </c>
      <c r="DR506" s="36">
        <v>0</v>
      </c>
      <c r="DS506" s="26">
        <v>0</v>
      </c>
      <c r="DT506" s="26">
        <v>0</v>
      </c>
      <c r="DU506" s="27">
        <v>0</v>
      </c>
      <c r="DV506" s="36">
        <v>0</v>
      </c>
      <c r="DW506" s="26">
        <v>0</v>
      </c>
      <c r="DX506" s="26">
        <v>0</v>
      </c>
      <c r="DY506" s="27">
        <v>0</v>
      </c>
      <c r="DZ506" s="36">
        <v>0</v>
      </c>
      <c r="EA506" s="26">
        <v>0</v>
      </c>
      <c r="EB506" s="26">
        <v>0</v>
      </c>
      <c r="EC506" s="27">
        <v>0</v>
      </c>
      <c r="ED506" s="36">
        <v>0</v>
      </c>
      <c r="EE506" s="26">
        <v>0</v>
      </c>
      <c r="EF506" s="26">
        <v>0</v>
      </c>
      <c r="EG506" s="27">
        <v>0</v>
      </c>
      <c r="EH506" s="36">
        <v>12</v>
      </c>
      <c r="EI506" s="26">
        <v>27511.291249999998</v>
      </c>
      <c r="EJ506" s="26">
        <v>27511.291249999998</v>
      </c>
      <c r="EK506" s="27">
        <v>137556.46</v>
      </c>
      <c r="EL506" s="36" cm="1">
        <f t="array" ref="EL506">+_xlfn.IFS(YEAR($A506)&gt;YEAR(EL$6),0,YEAR(EL$6)=YEAR($A506),13-MONTH($A506),AND(EK506&lt;$L506,YEAR(EL$6)=YEAR($B506)),IF(MONTH($B506)&lt;EK506/$M506,MONTH($B506),EK506/$M506),EK506&lt;$L506,EK506/$M506,YEAR(EL$6)=YEAR($B506),MONTH($B506),AND(YEAR(EL$6)&gt;YEAR($B506),NOT(ISBLANK($B506))),0,YEAR(EL$6)&gt;YEAR($A506),12,EL$6&lt;$A506,0,YEAR(EH$6)=YEAR($B506),0)</f>
        <v>12</v>
      </c>
      <c r="EM506" s="26">
        <f t="shared" si="58"/>
        <v>27511.291249999998</v>
      </c>
      <c r="EN506" s="26">
        <f t="shared" si="59"/>
        <v>55022.582499999997</v>
      </c>
      <c r="EO506" s="27">
        <f t="shared" si="60"/>
        <v>110045.17</v>
      </c>
      <c r="EP506" s="28">
        <f t="shared" si="61"/>
        <v>48.000002180922714</v>
      </c>
      <c r="EQ506" s="34">
        <f t="shared" si="62"/>
        <v>6877.8228124999996</v>
      </c>
      <c r="ES506" s="21">
        <f>IFERROR(IF(VLOOKUP(D506,'DIV CHANGE'!A:D,3,FALSE)="", E506, VLOOKUP(D506,'DIV CHANGE'!A:D,3,FALSE)), E506)</f>
        <v>2</v>
      </c>
      <c r="ET506" s="21" t="str">
        <f t="shared" si="63"/>
        <v>SAME</v>
      </c>
      <c r="EU506" s="29">
        <v>45296</v>
      </c>
    </row>
    <row r="507" spans="1:152" ht="12.75">
      <c r="A507" s="29">
        <v>45321</v>
      </c>
      <c r="C507" s="77"/>
      <c r="D507" s="21" t="s">
        <v>989</v>
      </c>
      <c r="E507" s="21">
        <v>2</v>
      </c>
      <c r="F507" s="21" t="s">
        <v>179</v>
      </c>
      <c r="G507" s="21" t="s">
        <v>990</v>
      </c>
      <c r="H507" s="55">
        <v>190478.19</v>
      </c>
      <c r="I507" s="22">
        <v>10</v>
      </c>
      <c r="J507" s="56">
        <v>40000</v>
      </c>
      <c r="K507" s="56">
        <v>0</v>
      </c>
      <c r="L507" s="25">
        <f t="shared" si="56"/>
        <v>15047.819</v>
      </c>
      <c r="M507" s="37">
        <f t="shared" si="57"/>
        <v>1253.9849166666665</v>
      </c>
      <c r="N507" s="36">
        <v>0</v>
      </c>
      <c r="O507" s="26">
        <v>0</v>
      </c>
      <c r="P507" s="26">
        <v>0</v>
      </c>
      <c r="Q507" s="27">
        <v>0</v>
      </c>
      <c r="R507" s="36">
        <v>0</v>
      </c>
      <c r="S507" s="26">
        <v>0</v>
      </c>
      <c r="T507" s="26">
        <v>0</v>
      </c>
      <c r="U507" s="27">
        <v>0</v>
      </c>
      <c r="V507" s="36">
        <v>0</v>
      </c>
      <c r="W507" s="26">
        <v>0</v>
      </c>
      <c r="X507" s="26">
        <v>0</v>
      </c>
      <c r="Y507" s="27">
        <v>0</v>
      </c>
      <c r="Z507" s="36">
        <v>0</v>
      </c>
      <c r="AA507" s="26">
        <v>0</v>
      </c>
      <c r="AB507" s="26">
        <v>0</v>
      </c>
      <c r="AC507" s="27">
        <v>0</v>
      </c>
      <c r="AD507" s="36">
        <v>0</v>
      </c>
      <c r="AE507" s="26">
        <v>0</v>
      </c>
      <c r="AF507" s="26">
        <v>0</v>
      </c>
      <c r="AG507" s="27">
        <v>0</v>
      </c>
      <c r="AH507" s="36">
        <v>0</v>
      </c>
      <c r="AI507" s="26">
        <v>0</v>
      </c>
      <c r="AJ507" s="26">
        <v>0</v>
      </c>
      <c r="AK507" s="27">
        <v>0</v>
      </c>
      <c r="AL507" s="36">
        <v>0</v>
      </c>
      <c r="AM507" s="26">
        <v>0</v>
      </c>
      <c r="AN507" s="26">
        <v>0</v>
      </c>
      <c r="AO507" s="27">
        <v>0</v>
      </c>
      <c r="AP507" s="36">
        <v>0</v>
      </c>
      <c r="AQ507" s="26">
        <v>0</v>
      </c>
      <c r="AR507" s="26">
        <v>0</v>
      </c>
      <c r="AS507" s="27">
        <v>0</v>
      </c>
      <c r="AT507" s="36">
        <v>0</v>
      </c>
      <c r="AU507" s="26">
        <v>0</v>
      </c>
      <c r="AV507" s="26">
        <v>0</v>
      </c>
      <c r="AW507" s="27">
        <v>0</v>
      </c>
      <c r="AX507" s="36">
        <v>0</v>
      </c>
      <c r="AY507" s="26">
        <v>0</v>
      </c>
      <c r="AZ507" s="26">
        <v>0</v>
      </c>
      <c r="BA507" s="27">
        <v>0</v>
      </c>
      <c r="BB507" s="36">
        <v>0</v>
      </c>
      <c r="BC507" s="26">
        <v>0</v>
      </c>
      <c r="BD507" s="26">
        <v>0</v>
      </c>
      <c r="BE507" s="27">
        <v>0</v>
      </c>
      <c r="BF507" s="36">
        <v>0</v>
      </c>
      <c r="BG507" s="26">
        <v>0</v>
      </c>
      <c r="BH507" s="26">
        <v>0</v>
      </c>
      <c r="BI507" s="27">
        <v>0</v>
      </c>
      <c r="BJ507" s="36">
        <v>0</v>
      </c>
      <c r="BK507" s="26">
        <v>0</v>
      </c>
      <c r="BL507" s="26">
        <v>0</v>
      </c>
      <c r="BM507" s="27">
        <v>0</v>
      </c>
      <c r="BN507" s="36">
        <v>0</v>
      </c>
      <c r="BO507" s="26">
        <v>0</v>
      </c>
      <c r="BP507" s="26">
        <v>0</v>
      </c>
      <c r="BQ507" s="27">
        <v>0</v>
      </c>
      <c r="BR507" s="36">
        <v>0</v>
      </c>
      <c r="BS507" s="26">
        <v>0</v>
      </c>
      <c r="BT507" s="26">
        <v>0</v>
      </c>
      <c r="BU507" s="27">
        <v>0</v>
      </c>
      <c r="BV507" s="36">
        <v>0</v>
      </c>
      <c r="BW507" s="26">
        <v>0</v>
      </c>
      <c r="BX507" s="26">
        <v>0</v>
      </c>
      <c r="BY507" s="27">
        <v>0</v>
      </c>
      <c r="BZ507" s="36">
        <v>0</v>
      </c>
      <c r="CA507" s="26">
        <v>0</v>
      </c>
      <c r="CB507" s="26">
        <v>0</v>
      </c>
      <c r="CC507" s="27">
        <v>0</v>
      </c>
      <c r="CD507" s="36">
        <v>0</v>
      </c>
      <c r="CE507" s="26">
        <v>0</v>
      </c>
      <c r="CF507" s="26">
        <v>0</v>
      </c>
      <c r="CG507" s="27">
        <v>0</v>
      </c>
      <c r="CH507" s="36">
        <v>0</v>
      </c>
      <c r="CI507" s="26">
        <v>0</v>
      </c>
      <c r="CJ507" s="26">
        <v>0</v>
      </c>
      <c r="CK507" s="27">
        <v>0</v>
      </c>
      <c r="CL507" s="36">
        <v>0</v>
      </c>
      <c r="CM507" s="26">
        <v>0</v>
      </c>
      <c r="CN507" s="26">
        <v>0</v>
      </c>
      <c r="CO507" s="27">
        <v>0</v>
      </c>
      <c r="CP507" s="36">
        <v>0</v>
      </c>
      <c r="CQ507" s="26">
        <v>0</v>
      </c>
      <c r="CR507" s="26">
        <v>0</v>
      </c>
      <c r="CS507" s="27">
        <v>0</v>
      </c>
      <c r="CT507" s="36">
        <v>0</v>
      </c>
      <c r="CU507" s="26">
        <v>0</v>
      </c>
      <c r="CV507" s="26">
        <v>0</v>
      </c>
      <c r="CW507" s="27">
        <v>0</v>
      </c>
      <c r="CX507" s="36">
        <v>0</v>
      </c>
      <c r="CY507" s="26">
        <v>0</v>
      </c>
      <c r="CZ507" s="26">
        <v>0</v>
      </c>
      <c r="DA507" s="27">
        <v>0</v>
      </c>
      <c r="DB507" s="36">
        <v>0</v>
      </c>
      <c r="DC507" s="26">
        <v>0</v>
      </c>
      <c r="DD507" s="26">
        <v>0</v>
      </c>
      <c r="DE507" s="27">
        <v>0</v>
      </c>
      <c r="DF507" s="36">
        <v>0</v>
      </c>
      <c r="DG507" s="26">
        <v>0</v>
      </c>
      <c r="DH507" s="26">
        <v>0</v>
      </c>
      <c r="DI507" s="27">
        <v>0</v>
      </c>
      <c r="DJ507" s="36">
        <v>0</v>
      </c>
      <c r="DK507" s="26">
        <v>0</v>
      </c>
      <c r="DL507" s="26">
        <v>0</v>
      </c>
      <c r="DM507" s="27">
        <v>0</v>
      </c>
      <c r="DN507" s="36">
        <v>0</v>
      </c>
      <c r="DO507" s="26">
        <v>0</v>
      </c>
      <c r="DP507" s="26">
        <v>0</v>
      </c>
      <c r="DQ507" s="27">
        <v>0</v>
      </c>
      <c r="DR507" s="36">
        <v>0</v>
      </c>
      <c r="DS507" s="26">
        <v>0</v>
      </c>
      <c r="DT507" s="26">
        <v>0</v>
      </c>
      <c r="DU507" s="27">
        <v>0</v>
      </c>
      <c r="DV507" s="36">
        <v>0</v>
      </c>
      <c r="DW507" s="26">
        <v>0</v>
      </c>
      <c r="DX507" s="26">
        <v>0</v>
      </c>
      <c r="DY507" s="27">
        <v>0</v>
      </c>
      <c r="DZ507" s="36">
        <v>0</v>
      </c>
      <c r="EA507" s="26">
        <v>0</v>
      </c>
      <c r="EB507" s="26">
        <v>0</v>
      </c>
      <c r="EC507" s="27">
        <v>0</v>
      </c>
      <c r="ED507" s="36">
        <v>0</v>
      </c>
      <c r="EE507" s="26">
        <v>0</v>
      </c>
      <c r="EF507" s="26">
        <v>0</v>
      </c>
      <c r="EG507" s="27">
        <v>0</v>
      </c>
      <c r="EH507" s="36">
        <v>11</v>
      </c>
      <c r="EI507" s="26">
        <v>13793.834083333331</v>
      </c>
      <c r="EJ507" s="26">
        <v>13793.834083333331</v>
      </c>
      <c r="EK507" s="27">
        <v>136684.35999999999</v>
      </c>
      <c r="EL507" s="36" cm="1">
        <f t="array" ref="EL507">+_xlfn.IFS(YEAR($A507)&gt;YEAR(EL$6),0,YEAR(EL$6)=YEAR($A507),13-MONTH($A507),AND(EK507&lt;$L507,YEAR(EL$6)=YEAR($B507)),IF(MONTH($B507)&lt;EK507/$M507,MONTH($B507),EK507/$M507),EK507&lt;$L507,EK507/$M507,YEAR(EL$6)=YEAR($B507),MONTH($B507),AND(YEAR(EL$6)&gt;YEAR($B507),NOT(ISBLANK($B507))),0,YEAR(EL$6)&gt;YEAR($A507),12,EL$6&lt;$A507,0,YEAR(EH$6)=YEAR($B507),0)</f>
        <v>12</v>
      </c>
      <c r="EM507" s="26">
        <f t="shared" si="58"/>
        <v>15047.819</v>
      </c>
      <c r="EN507" s="26">
        <f t="shared" si="59"/>
        <v>28841.653083333331</v>
      </c>
      <c r="EO507" s="27">
        <f t="shared" si="60"/>
        <v>121636.54</v>
      </c>
      <c r="EP507" s="28">
        <f t="shared" si="61"/>
        <v>97.000002458828092</v>
      </c>
      <c r="EQ507" s="34">
        <f t="shared" si="62"/>
        <v>3761.9547499999999</v>
      </c>
      <c r="ES507" s="21">
        <f>IFERROR(IF(VLOOKUP(D507,'DIV CHANGE'!A:D,3,FALSE)="", E507, VLOOKUP(D507,'DIV CHANGE'!A:D,3,FALSE)), E507)</f>
        <v>2</v>
      </c>
      <c r="ET507" s="21" t="str">
        <f t="shared" si="63"/>
        <v>SAME</v>
      </c>
      <c r="EU507" s="29">
        <v>45321</v>
      </c>
    </row>
    <row r="508" spans="1:152" ht="12.75">
      <c r="A508" s="29">
        <v>45679</v>
      </c>
      <c r="C508" s="35"/>
      <c r="D508" s="21" t="s">
        <v>991</v>
      </c>
      <c r="E508" s="21">
        <v>2</v>
      </c>
      <c r="F508" s="21" t="s">
        <v>179</v>
      </c>
      <c r="G508" s="21" t="s">
        <v>992</v>
      </c>
      <c r="H508" s="55">
        <v>195832.62</v>
      </c>
      <c r="I508" s="22">
        <v>10</v>
      </c>
      <c r="J508" s="25">
        <v>50000</v>
      </c>
      <c r="K508" s="25">
        <v>0</v>
      </c>
      <c r="L508" s="25">
        <f t="shared" si="56"/>
        <v>14583.261999999999</v>
      </c>
      <c r="M508" s="37">
        <f t="shared" si="57"/>
        <v>1215.2718333333332</v>
      </c>
      <c r="N508" s="36"/>
      <c r="O508" s="26"/>
      <c r="P508" s="26"/>
      <c r="Q508" s="27"/>
      <c r="R508" s="36"/>
      <c r="S508" s="26"/>
      <c r="T508" s="26"/>
      <c r="U508" s="27"/>
      <c r="V508" s="36"/>
      <c r="W508" s="26"/>
      <c r="X508" s="26"/>
      <c r="Y508" s="27"/>
      <c r="Z508" s="36"/>
      <c r="AA508" s="26"/>
      <c r="AB508" s="26"/>
      <c r="AC508" s="27"/>
      <c r="AD508" s="36"/>
      <c r="AE508" s="26"/>
      <c r="AF508" s="26"/>
      <c r="AG508" s="27"/>
      <c r="AH508" s="36"/>
      <c r="AI508" s="26"/>
      <c r="AJ508" s="26"/>
      <c r="AK508" s="27"/>
      <c r="AL508" s="36"/>
      <c r="AM508" s="26"/>
      <c r="AN508" s="26"/>
      <c r="AO508" s="27"/>
      <c r="AP508" s="36"/>
      <c r="AQ508" s="26"/>
      <c r="AR508" s="26"/>
      <c r="AS508" s="27"/>
      <c r="AT508" s="36"/>
      <c r="AU508" s="26"/>
      <c r="AV508" s="26"/>
      <c r="AW508" s="27"/>
      <c r="AX508" s="36"/>
      <c r="AY508" s="26"/>
      <c r="AZ508" s="26"/>
      <c r="BA508" s="27"/>
      <c r="BB508" s="36"/>
      <c r="BC508" s="26"/>
      <c r="BD508" s="26"/>
      <c r="BE508" s="27"/>
      <c r="BF508" s="36"/>
      <c r="BG508" s="26"/>
      <c r="BH508" s="26"/>
      <c r="BI508" s="27"/>
      <c r="BJ508" s="36"/>
      <c r="BK508" s="26"/>
      <c r="BL508" s="26"/>
      <c r="BM508" s="27"/>
      <c r="BN508" s="36"/>
      <c r="BO508" s="26"/>
      <c r="BP508" s="26"/>
      <c r="BQ508" s="27"/>
      <c r="BR508" s="36"/>
      <c r="BS508" s="26"/>
      <c r="BT508" s="26"/>
      <c r="BU508" s="27"/>
      <c r="BV508" s="36"/>
      <c r="BW508" s="26"/>
      <c r="BX508" s="26"/>
      <c r="BY508" s="27"/>
      <c r="BZ508" s="36"/>
      <c r="CA508" s="26"/>
      <c r="CB508" s="26"/>
      <c r="CC508" s="27"/>
      <c r="CD508" s="36"/>
      <c r="CE508" s="26"/>
      <c r="CF508" s="26"/>
      <c r="CG508" s="27"/>
      <c r="CH508" s="36"/>
      <c r="CI508" s="26"/>
      <c r="CJ508" s="26"/>
      <c r="CK508" s="27"/>
      <c r="CL508" s="36"/>
      <c r="CM508" s="26"/>
      <c r="CN508" s="26"/>
      <c r="CO508" s="27"/>
      <c r="CP508" s="36"/>
      <c r="CQ508" s="26"/>
      <c r="CR508" s="26"/>
      <c r="CS508" s="27"/>
      <c r="CT508" s="36"/>
      <c r="CU508" s="26"/>
      <c r="CV508" s="26"/>
      <c r="CW508" s="27"/>
      <c r="CX508" s="36"/>
      <c r="CY508" s="26"/>
      <c r="CZ508" s="26"/>
      <c r="DA508" s="27"/>
      <c r="DB508" s="36"/>
      <c r="DC508" s="26"/>
      <c r="DD508" s="26"/>
      <c r="DE508" s="27"/>
      <c r="DF508" s="36"/>
      <c r="DG508" s="26"/>
      <c r="DH508" s="26"/>
      <c r="DI508" s="27"/>
      <c r="DJ508" s="36"/>
      <c r="DK508" s="26"/>
      <c r="DL508" s="26"/>
      <c r="DM508" s="27"/>
      <c r="DN508" s="36"/>
      <c r="DO508" s="26"/>
      <c r="DP508" s="26"/>
      <c r="DQ508" s="27"/>
      <c r="DR508" s="36"/>
      <c r="DS508" s="26"/>
      <c r="DT508" s="26"/>
      <c r="DU508" s="27"/>
      <c r="DV508" s="36"/>
      <c r="DW508" s="26"/>
      <c r="DX508" s="26"/>
      <c r="DY508" s="27"/>
      <c r="DZ508" s="36"/>
      <c r="EA508" s="26"/>
      <c r="EB508" s="26"/>
      <c r="EC508" s="27"/>
      <c r="ED508" s="36">
        <v>0</v>
      </c>
      <c r="EE508" s="26">
        <v>0</v>
      </c>
      <c r="EF508" s="26">
        <v>0</v>
      </c>
      <c r="EG508" s="27">
        <v>0</v>
      </c>
      <c r="EH508" s="36">
        <v>0</v>
      </c>
      <c r="EI508" s="26">
        <v>0</v>
      </c>
      <c r="EJ508" s="26">
        <v>0</v>
      </c>
      <c r="EK508" s="27">
        <v>0</v>
      </c>
      <c r="EL508" s="36" cm="1">
        <f t="array" ref="EL508">+_xlfn.IFS(YEAR($A508)&gt;YEAR(EL$6),0,YEAR(EL$6)=YEAR($A508),13-MONTH($A508),AND(EK508&lt;$L508,YEAR(EL$6)=YEAR($B508)),IF(MONTH($B508)&lt;EK508/$M508,MONTH($B508),EK508/$M508),EK508&lt;$L508,EK508/$M508,YEAR(EL$6)=YEAR($B508),MONTH($B508),AND(YEAR(EL$6)&gt;YEAR($B508),NOT(ISBLANK($B508))),0,YEAR(EL$6)&gt;YEAR($A508),12,EL$6&lt;$A508,0,YEAR(EH$6)=YEAR($B508),0)</f>
        <v>12</v>
      </c>
      <c r="EM508" s="26">
        <f t="shared" si="58"/>
        <v>14583.261999999999</v>
      </c>
      <c r="EN508" s="26">
        <f t="shared" si="59"/>
        <v>14583.261999999999</v>
      </c>
      <c r="EO508" s="27">
        <f t="shared" si="60"/>
        <v>131249.35999999999</v>
      </c>
      <c r="EP508" s="28">
        <f t="shared" si="61"/>
        <v>108.00000164572234</v>
      </c>
      <c r="EQ508" s="34">
        <f t="shared" si="62"/>
        <v>3645.8154999999997</v>
      </c>
      <c r="ES508" s="21">
        <f>IFERROR(IF(VLOOKUP(D508,'DIV CHANGE'!A:D,3,FALSE)="", E508, VLOOKUP(D508,'DIV CHANGE'!A:D,3,FALSE)), E508)</f>
        <v>2</v>
      </c>
      <c r="ET508" s="21" t="str">
        <f t="shared" si="63"/>
        <v>SAME</v>
      </c>
      <c r="EU508" s="29">
        <v>45679</v>
      </c>
      <c r="EV508" s="29"/>
    </row>
    <row r="509" spans="1:152" ht="12.75">
      <c r="A509" s="29">
        <v>45733</v>
      </c>
      <c r="C509" s="35"/>
      <c r="D509" s="21" t="s">
        <v>993</v>
      </c>
      <c r="E509" s="21">
        <v>2</v>
      </c>
      <c r="F509" s="21" t="s">
        <v>179</v>
      </c>
      <c r="G509" s="21" t="s">
        <v>994</v>
      </c>
      <c r="H509" s="55">
        <v>99860.63</v>
      </c>
      <c r="I509" s="22">
        <v>7</v>
      </c>
      <c r="J509" s="25">
        <v>15000</v>
      </c>
      <c r="K509" s="25">
        <v>0</v>
      </c>
      <c r="L509" s="25">
        <f t="shared" si="56"/>
        <v>12122.947142857143</v>
      </c>
      <c r="M509" s="37">
        <f t="shared" si="57"/>
        <v>1010.2455952380952</v>
      </c>
      <c r="N509" s="36"/>
      <c r="O509" s="26"/>
      <c r="P509" s="26"/>
      <c r="Q509" s="27"/>
      <c r="R509" s="36"/>
      <c r="S509" s="26"/>
      <c r="T509" s="26"/>
      <c r="U509" s="27"/>
      <c r="V509" s="36"/>
      <c r="W509" s="26"/>
      <c r="X509" s="26"/>
      <c r="Y509" s="27"/>
      <c r="Z509" s="36"/>
      <c r="AA509" s="26"/>
      <c r="AB509" s="26"/>
      <c r="AC509" s="27"/>
      <c r="AD509" s="36"/>
      <c r="AE509" s="26"/>
      <c r="AF509" s="26"/>
      <c r="AG509" s="27"/>
      <c r="AH509" s="36"/>
      <c r="AI509" s="26"/>
      <c r="AJ509" s="26"/>
      <c r="AK509" s="27"/>
      <c r="AL509" s="36"/>
      <c r="AM509" s="26"/>
      <c r="AN509" s="26"/>
      <c r="AO509" s="27"/>
      <c r="AP509" s="36"/>
      <c r="AQ509" s="26"/>
      <c r="AR509" s="26"/>
      <c r="AS509" s="27"/>
      <c r="AT509" s="36"/>
      <c r="AU509" s="26"/>
      <c r="AV509" s="26"/>
      <c r="AW509" s="27"/>
      <c r="AX509" s="36"/>
      <c r="AY509" s="26"/>
      <c r="AZ509" s="26"/>
      <c r="BA509" s="27"/>
      <c r="BB509" s="36"/>
      <c r="BC509" s="26"/>
      <c r="BD509" s="26"/>
      <c r="BE509" s="27"/>
      <c r="BF509" s="36"/>
      <c r="BG509" s="26"/>
      <c r="BH509" s="26"/>
      <c r="BI509" s="27"/>
      <c r="BJ509" s="36"/>
      <c r="BK509" s="26"/>
      <c r="BL509" s="26"/>
      <c r="BM509" s="27"/>
      <c r="BN509" s="36"/>
      <c r="BO509" s="26"/>
      <c r="BP509" s="26"/>
      <c r="BQ509" s="27"/>
      <c r="BR509" s="36"/>
      <c r="BS509" s="26"/>
      <c r="BT509" s="26"/>
      <c r="BU509" s="27"/>
      <c r="BV509" s="36"/>
      <c r="BW509" s="26"/>
      <c r="BX509" s="26"/>
      <c r="BY509" s="27"/>
      <c r="BZ509" s="36"/>
      <c r="CA509" s="26"/>
      <c r="CB509" s="26"/>
      <c r="CC509" s="27"/>
      <c r="CD509" s="36"/>
      <c r="CE509" s="26"/>
      <c r="CF509" s="26"/>
      <c r="CG509" s="27"/>
      <c r="CH509" s="36"/>
      <c r="CI509" s="26"/>
      <c r="CJ509" s="26"/>
      <c r="CK509" s="27"/>
      <c r="CL509" s="36"/>
      <c r="CM509" s="26"/>
      <c r="CN509" s="26"/>
      <c r="CO509" s="27"/>
      <c r="CP509" s="36"/>
      <c r="CQ509" s="26"/>
      <c r="CR509" s="26"/>
      <c r="CS509" s="27"/>
      <c r="CT509" s="36"/>
      <c r="CU509" s="26"/>
      <c r="CV509" s="26"/>
      <c r="CW509" s="27"/>
      <c r="CX509" s="36"/>
      <c r="CY509" s="26"/>
      <c r="CZ509" s="26"/>
      <c r="DA509" s="27"/>
      <c r="DB509" s="36"/>
      <c r="DC509" s="26"/>
      <c r="DD509" s="26"/>
      <c r="DE509" s="27"/>
      <c r="DF509" s="36"/>
      <c r="DG509" s="26"/>
      <c r="DH509" s="26"/>
      <c r="DI509" s="27"/>
      <c r="DJ509" s="36"/>
      <c r="DK509" s="26"/>
      <c r="DL509" s="26"/>
      <c r="DM509" s="27"/>
      <c r="DN509" s="36"/>
      <c r="DO509" s="26"/>
      <c r="DP509" s="26"/>
      <c r="DQ509" s="27"/>
      <c r="DR509" s="36"/>
      <c r="DS509" s="26"/>
      <c r="DT509" s="26"/>
      <c r="DU509" s="27"/>
      <c r="DV509" s="36"/>
      <c r="DW509" s="26"/>
      <c r="DX509" s="26"/>
      <c r="DY509" s="27"/>
      <c r="DZ509" s="36"/>
      <c r="EA509" s="26"/>
      <c r="EB509" s="26"/>
      <c r="EC509" s="27"/>
      <c r="ED509" s="36"/>
      <c r="EE509" s="26"/>
      <c r="EF509" s="26"/>
      <c r="EG509" s="27"/>
      <c r="EH509" s="36">
        <v>0</v>
      </c>
      <c r="EI509" s="26">
        <v>0</v>
      </c>
      <c r="EJ509" s="26">
        <v>0</v>
      </c>
      <c r="EK509" s="27">
        <v>0</v>
      </c>
      <c r="EL509" s="36" cm="1">
        <f t="array" ref="EL509">+_xlfn.IFS(YEAR($A509)&gt;YEAR(EL$6),0,YEAR(EL$6)=YEAR($A509),13-MONTH($A509),AND(EK509&lt;$L509,YEAR(EL$6)=YEAR($B509)),IF(MONTH($B509)&lt;EK509/$M509,MONTH($B509),EK509/$M509),EK509&lt;$L509,EK509/$M509,YEAR(EL$6)=YEAR($B509),MONTH($B509),AND(YEAR(EL$6)&gt;YEAR($B509),NOT(ISBLANK($B509))),0,YEAR(EL$6)&gt;YEAR($A509),12,EL$6&lt;$A509,0,YEAR(EH$6)=YEAR($B509),0)</f>
        <v>10</v>
      </c>
      <c r="EM509" s="26">
        <f t="shared" si="58"/>
        <v>10102.455952380953</v>
      </c>
      <c r="EN509" s="26">
        <f t="shared" si="59"/>
        <v>10102.455952380953</v>
      </c>
      <c r="EO509" s="27">
        <f t="shared" si="60"/>
        <v>74758.17</v>
      </c>
      <c r="EP509" s="28">
        <f t="shared" si="61"/>
        <v>73.999995993430645</v>
      </c>
      <c r="EQ509" s="34">
        <f t="shared" si="62"/>
        <v>1010.2455952380952</v>
      </c>
      <c r="ES509" s="21">
        <f>IFERROR(IF(VLOOKUP(D509,'DIV CHANGE'!A:D,3,FALSE)="", E509, VLOOKUP(D509,'DIV CHANGE'!A:D,3,FALSE)), E509)</f>
        <v>2</v>
      </c>
      <c r="ET509" s="21" t="str">
        <f t="shared" si="63"/>
        <v>SAME</v>
      </c>
      <c r="EU509" s="29">
        <v>45733</v>
      </c>
    </row>
    <row r="510" spans="1:152" ht="12.75">
      <c r="A510" s="29">
        <v>43860</v>
      </c>
      <c r="B510" s="24"/>
      <c r="C510" s="35">
        <v>473</v>
      </c>
      <c r="D510" s="21" t="s">
        <v>995</v>
      </c>
      <c r="E510" s="21">
        <v>8</v>
      </c>
      <c r="F510" s="21" t="s">
        <v>179</v>
      </c>
      <c r="G510" s="21" t="s">
        <v>996</v>
      </c>
      <c r="H510" s="55">
        <v>19826.349999999999</v>
      </c>
      <c r="I510" s="22">
        <v>10</v>
      </c>
      <c r="J510" s="25">
        <v>0</v>
      </c>
      <c r="K510" s="25">
        <v>0</v>
      </c>
      <c r="L510" s="25">
        <f t="shared" si="56"/>
        <v>1982.6349999999998</v>
      </c>
      <c r="M510" s="37">
        <f t="shared" si="57"/>
        <v>165.2195833333333</v>
      </c>
      <c r="N510" s="36">
        <v>0</v>
      </c>
      <c r="O510" s="26">
        <v>0</v>
      </c>
      <c r="P510" s="26">
        <v>0</v>
      </c>
      <c r="Q510" s="27">
        <v>0</v>
      </c>
      <c r="R510" s="36">
        <v>0</v>
      </c>
      <c r="S510" s="26">
        <v>0</v>
      </c>
      <c r="T510" s="26">
        <v>0</v>
      </c>
      <c r="U510" s="27">
        <v>0</v>
      </c>
      <c r="V510" s="36">
        <v>0</v>
      </c>
      <c r="W510" s="26">
        <v>0</v>
      </c>
      <c r="X510" s="26">
        <v>0</v>
      </c>
      <c r="Y510" s="27">
        <v>0</v>
      </c>
      <c r="Z510" s="36">
        <v>0</v>
      </c>
      <c r="AA510" s="26">
        <v>0</v>
      </c>
      <c r="AB510" s="26">
        <v>0</v>
      </c>
      <c r="AC510" s="27">
        <v>0</v>
      </c>
      <c r="AD510" s="36">
        <v>0</v>
      </c>
      <c r="AE510" s="26">
        <v>0</v>
      </c>
      <c r="AF510" s="26">
        <v>0</v>
      </c>
      <c r="AG510" s="27">
        <v>0</v>
      </c>
      <c r="AH510" s="36">
        <v>0</v>
      </c>
      <c r="AI510" s="26">
        <v>0</v>
      </c>
      <c r="AJ510" s="26">
        <v>0</v>
      </c>
      <c r="AK510" s="27">
        <v>0</v>
      </c>
      <c r="AL510" s="36">
        <v>0</v>
      </c>
      <c r="AM510" s="26">
        <v>0</v>
      </c>
      <c r="AN510" s="26">
        <v>0</v>
      </c>
      <c r="AO510" s="27">
        <v>0</v>
      </c>
      <c r="AP510" s="36">
        <v>0</v>
      </c>
      <c r="AQ510" s="26">
        <v>0</v>
      </c>
      <c r="AR510" s="26">
        <v>0</v>
      </c>
      <c r="AS510" s="27">
        <v>0</v>
      </c>
      <c r="AT510" s="36">
        <v>0</v>
      </c>
      <c r="AU510" s="26">
        <v>0</v>
      </c>
      <c r="AV510" s="26">
        <v>0</v>
      </c>
      <c r="AW510" s="27">
        <v>0</v>
      </c>
      <c r="AX510" s="36">
        <v>0</v>
      </c>
      <c r="AY510" s="26">
        <v>0</v>
      </c>
      <c r="AZ510" s="26">
        <v>0</v>
      </c>
      <c r="BA510" s="27">
        <v>0</v>
      </c>
      <c r="BB510" s="36">
        <v>0</v>
      </c>
      <c r="BC510" s="26">
        <v>0</v>
      </c>
      <c r="BD510" s="26">
        <v>0</v>
      </c>
      <c r="BE510" s="27">
        <v>0</v>
      </c>
      <c r="BF510" s="36">
        <v>0</v>
      </c>
      <c r="BG510" s="26">
        <v>0</v>
      </c>
      <c r="BH510" s="26">
        <v>0</v>
      </c>
      <c r="BI510" s="27">
        <v>0</v>
      </c>
      <c r="BJ510" s="36">
        <v>0</v>
      </c>
      <c r="BK510" s="26">
        <v>0</v>
      </c>
      <c r="BL510" s="26">
        <v>0</v>
      </c>
      <c r="BM510" s="27">
        <v>0</v>
      </c>
      <c r="BN510" s="36">
        <v>0</v>
      </c>
      <c r="BO510" s="26">
        <v>0</v>
      </c>
      <c r="BP510" s="26">
        <v>0</v>
      </c>
      <c r="BQ510" s="27">
        <v>0</v>
      </c>
      <c r="BR510" s="36">
        <v>0</v>
      </c>
      <c r="BS510" s="26">
        <v>0</v>
      </c>
      <c r="BT510" s="26">
        <v>0</v>
      </c>
      <c r="BU510" s="27">
        <v>0</v>
      </c>
      <c r="BV510" s="36">
        <v>0</v>
      </c>
      <c r="BW510" s="26">
        <v>0</v>
      </c>
      <c r="BX510" s="26">
        <v>0</v>
      </c>
      <c r="BY510" s="27">
        <v>0</v>
      </c>
      <c r="BZ510" s="36">
        <v>0</v>
      </c>
      <c r="CA510" s="26">
        <v>0</v>
      </c>
      <c r="CB510" s="26">
        <v>0</v>
      </c>
      <c r="CC510" s="27">
        <v>0</v>
      </c>
      <c r="CD510" s="36">
        <v>0</v>
      </c>
      <c r="CE510" s="26">
        <v>0</v>
      </c>
      <c r="CF510" s="26">
        <v>0</v>
      </c>
      <c r="CG510" s="27">
        <v>0</v>
      </c>
      <c r="CH510" s="36">
        <v>0</v>
      </c>
      <c r="CI510" s="26">
        <v>0</v>
      </c>
      <c r="CJ510" s="26">
        <v>0</v>
      </c>
      <c r="CK510" s="27">
        <v>0</v>
      </c>
      <c r="CL510" s="36">
        <v>0</v>
      </c>
      <c r="CM510" s="26">
        <v>0</v>
      </c>
      <c r="CN510" s="26">
        <v>0</v>
      </c>
      <c r="CO510" s="27">
        <v>0</v>
      </c>
      <c r="CP510" s="36">
        <v>0</v>
      </c>
      <c r="CQ510" s="26">
        <v>0</v>
      </c>
      <c r="CR510" s="26">
        <v>0</v>
      </c>
      <c r="CS510" s="27">
        <v>0</v>
      </c>
      <c r="CT510" s="36">
        <v>0</v>
      </c>
      <c r="CU510" s="26">
        <v>0</v>
      </c>
      <c r="CV510" s="26">
        <v>0</v>
      </c>
      <c r="CW510" s="27">
        <v>0</v>
      </c>
      <c r="CX510" s="36">
        <v>0</v>
      </c>
      <c r="CY510" s="26">
        <v>0</v>
      </c>
      <c r="CZ510" s="26">
        <v>0</v>
      </c>
      <c r="DA510" s="27">
        <v>0</v>
      </c>
      <c r="DB510" s="36">
        <v>0</v>
      </c>
      <c r="DC510" s="26">
        <v>0</v>
      </c>
      <c r="DD510" s="26">
        <v>0</v>
      </c>
      <c r="DE510" s="27">
        <v>0</v>
      </c>
      <c r="DF510" s="36">
        <v>0</v>
      </c>
      <c r="DG510" s="26">
        <v>0</v>
      </c>
      <c r="DH510" s="26">
        <v>0</v>
      </c>
      <c r="DI510" s="27">
        <v>0</v>
      </c>
      <c r="DJ510" s="36">
        <v>0</v>
      </c>
      <c r="DK510" s="26">
        <v>0</v>
      </c>
      <c r="DL510" s="26">
        <v>0</v>
      </c>
      <c r="DM510" s="27">
        <v>0</v>
      </c>
      <c r="DN510" s="36">
        <v>0</v>
      </c>
      <c r="DO510" s="26">
        <v>0</v>
      </c>
      <c r="DP510" s="26">
        <v>0</v>
      </c>
      <c r="DQ510" s="27">
        <v>0</v>
      </c>
      <c r="DR510" s="36">
        <v>12</v>
      </c>
      <c r="DS510" s="26">
        <v>1982.6349999999998</v>
      </c>
      <c r="DT510" s="26">
        <v>1982.6349999999998</v>
      </c>
      <c r="DU510" s="27">
        <v>17843.715</v>
      </c>
      <c r="DV510" s="36">
        <v>12</v>
      </c>
      <c r="DW510" s="26">
        <v>1982.6349999999998</v>
      </c>
      <c r="DX510" s="26">
        <v>3965.2699999999995</v>
      </c>
      <c r="DY510" s="27">
        <v>15861.079999999998</v>
      </c>
      <c r="DZ510" s="36">
        <v>12</v>
      </c>
      <c r="EA510" s="26">
        <v>1982.6349999999998</v>
      </c>
      <c r="EB510" s="26">
        <v>5947.9049999999988</v>
      </c>
      <c r="EC510" s="27">
        <v>13878.445</v>
      </c>
      <c r="ED510" s="36">
        <v>12</v>
      </c>
      <c r="EE510" s="26">
        <v>1982.6349999999998</v>
      </c>
      <c r="EF510" s="26">
        <v>7765.34</v>
      </c>
      <c r="EG510" s="27">
        <v>12061.009999999998</v>
      </c>
      <c r="EH510" s="36">
        <v>12</v>
      </c>
      <c r="EI510" s="26">
        <v>1982.6349999999998</v>
      </c>
      <c r="EJ510" s="26">
        <v>9747.9750000000004</v>
      </c>
      <c r="EK510" s="27">
        <v>10078.379999999999</v>
      </c>
      <c r="EL510" s="36" cm="1">
        <f t="array" ref="EL510">+_xlfn.IFS(YEAR($A510)&gt;YEAR(EL$6),0,YEAR(EL$6)=YEAR($A510),13-MONTH($A510),AND(EK510&lt;$L510,YEAR(EL$6)=YEAR($B510)),IF(MONTH($B510)&lt;EK510/$M510,MONTH($B510),EK510/$M510),EK510&lt;$L510,EK510/$M510,YEAR(EL$6)=YEAR($B510),MONTH($B510),AND(YEAR(EL$6)&gt;YEAR($B510),NOT(ISBLANK($B510))),0,YEAR(EL$6)&gt;YEAR($A510),12,EL$6&lt;$A510,0,YEAR(EH$6)=YEAR($B510),0)</f>
        <v>12</v>
      </c>
      <c r="EM510" s="26">
        <f t="shared" si="58"/>
        <v>1982.6349999999998</v>
      </c>
      <c r="EN510" s="26">
        <f t="shared" si="59"/>
        <v>11730.61</v>
      </c>
      <c r="EO510" s="27">
        <f t="shared" si="60"/>
        <v>8095.74</v>
      </c>
      <c r="EP510" s="28">
        <f t="shared" si="61"/>
        <v>48.999881470870847</v>
      </c>
      <c r="EQ510" s="34">
        <f t="shared" si="62"/>
        <v>495.65874999999994</v>
      </c>
      <c r="ES510" s="21">
        <f>IFERROR(IF(VLOOKUP(D510,'DIV CHANGE'!A:D,3,FALSE)="", E510, VLOOKUP(D510,'DIV CHANGE'!A:D,3,FALSE)), E510)</f>
        <v>8</v>
      </c>
      <c r="ET510" s="21" t="str">
        <f t="shared" si="63"/>
        <v>SAME</v>
      </c>
      <c r="EU510" s="24">
        <v>43860</v>
      </c>
    </row>
    <row r="511" spans="1:152" ht="12.75">
      <c r="A511" s="29">
        <v>44103</v>
      </c>
      <c r="B511" s="24"/>
      <c r="C511" s="35">
        <v>554</v>
      </c>
      <c r="D511" s="21" t="s">
        <v>997</v>
      </c>
      <c r="E511" s="21">
        <v>2</v>
      </c>
      <c r="F511" s="21" t="s">
        <v>103</v>
      </c>
      <c r="G511" s="21" t="s">
        <v>998</v>
      </c>
      <c r="H511" s="23">
        <v>415.77</v>
      </c>
      <c r="I511" s="22">
        <v>5</v>
      </c>
      <c r="J511" s="25">
        <v>0</v>
      </c>
      <c r="K511" s="25">
        <v>0</v>
      </c>
      <c r="L511" s="25">
        <f t="shared" si="56"/>
        <v>83.153999999999996</v>
      </c>
      <c r="M511" s="37">
        <f t="shared" si="57"/>
        <v>6.9295</v>
      </c>
      <c r="N511" s="36">
        <v>0</v>
      </c>
      <c r="O511" s="26">
        <v>0</v>
      </c>
      <c r="P511" s="26">
        <v>0</v>
      </c>
      <c r="Q511" s="27">
        <v>0</v>
      </c>
      <c r="R511" s="36">
        <v>0</v>
      </c>
      <c r="S511" s="26">
        <v>0</v>
      </c>
      <c r="T511" s="26">
        <v>0</v>
      </c>
      <c r="U511" s="27">
        <v>0</v>
      </c>
      <c r="V511" s="36">
        <v>0</v>
      </c>
      <c r="W511" s="26">
        <v>0</v>
      </c>
      <c r="X511" s="26">
        <v>0</v>
      </c>
      <c r="Y511" s="27">
        <v>0</v>
      </c>
      <c r="Z511" s="36">
        <v>0</v>
      </c>
      <c r="AA511" s="26">
        <v>0</v>
      </c>
      <c r="AB511" s="26">
        <v>0</v>
      </c>
      <c r="AC511" s="27">
        <v>0</v>
      </c>
      <c r="AD511" s="36">
        <v>0</v>
      </c>
      <c r="AE511" s="26">
        <v>0</v>
      </c>
      <c r="AF511" s="26">
        <v>0</v>
      </c>
      <c r="AG511" s="27">
        <v>0</v>
      </c>
      <c r="AH511" s="36">
        <v>0</v>
      </c>
      <c r="AI511" s="26">
        <v>0</v>
      </c>
      <c r="AJ511" s="26">
        <v>0</v>
      </c>
      <c r="AK511" s="27">
        <v>0</v>
      </c>
      <c r="AL511" s="36">
        <v>0</v>
      </c>
      <c r="AM511" s="26">
        <v>0</v>
      </c>
      <c r="AN511" s="26">
        <v>0</v>
      </c>
      <c r="AO511" s="27">
        <v>0</v>
      </c>
      <c r="AP511" s="36">
        <v>0</v>
      </c>
      <c r="AQ511" s="26">
        <v>0</v>
      </c>
      <c r="AR511" s="26">
        <v>0</v>
      </c>
      <c r="AS511" s="27">
        <v>0</v>
      </c>
      <c r="AT511" s="36">
        <v>0</v>
      </c>
      <c r="AU511" s="26">
        <v>0</v>
      </c>
      <c r="AV511" s="26">
        <v>0</v>
      </c>
      <c r="AW511" s="27">
        <v>0</v>
      </c>
      <c r="AX511" s="36">
        <v>0</v>
      </c>
      <c r="AY511" s="26">
        <v>0</v>
      </c>
      <c r="AZ511" s="26">
        <v>0</v>
      </c>
      <c r="BA511" s="27">
        <v>0</v>
      </c>
      <c r="BB511" s="36">
        <v>0</v>
      </c>
      <c r="BC511" s="26">
        <v>0</v>
      </c>
      <c r="BD511" s="26">
        <v>0</v>
      </c>
      <c r="BE511" s="27">
        <v>0</v>
      </c>
      <c r="BF511" s="36">
        <v>0</v>
      </c>
      <c r="BG511" s="26">
        <v>0</v>
      </c>
      <c r="BH511" s="26">
        <v>0</v>
      </c>
      <c r="BI511" s="27">
        <v>0</v>
      </c>
      <c r="BJ511" s="36">
        <v>0</v>
      </c>
      <c r="BK511" s="26">
        <v>0</v>
      </c>
      <c r="BL511" s="26">
        <v>0</v>
      </c>
      <c r="BM511" s="27">
        <v>0</v>
      </c>
      <c r="BN511" s="36">
        <v>0</v>
      </c>
      <c r="BO511" s="26">
        <v>0</v>
      </c>
      <c r="BP511" s="26">
        <v>0</v>
      </c>
      <c r="BQ511" s="27">
        <v>0</v>
      </c>
      <c r="BR511" s="36">
        <v>0</v>
      </c>
      <c r="BS511" s="26">
        <v>0</v>
      </c>
      <c r="BT511" s="26">
        <v>0</v>
      </c>
      <c r="BU511" s="27">
        <v>0</v>
      </c>
      <c r="BV511" s="36">
        <v>0</v>
      </c>
      <c r="BW511" s="26">
        <v>0</v>
      </c>
      <c r="BX511" s="26">
        <v>0</v>
      </c>
      <c r="BY511" s="27">
        <v>0</v>
      </c>
      <c r="BZ511" s="36">
        <v>0</v>
      </c>
      <c r="CA511" s="26">
        <v>0</v>
      </c>
      <c r="CB511" s="26">
        <v>0</v>
      </c>
      <c r="CC511" s="27">
        <v>0</v>
      </c>
      <c r="CD511" s="36">
        <v>0</v>
      </c>
      <c r="CE511" s="26">
        <v>0</v>
      </c>
      <c r="CF511" s="26">
        <v>0</v>
      </c>
      <c r="CG511" s="27">
        <v>0</v>
      </c>
      <c r="CH511" s="36">
        <v>0</v>
      </c>
      <c r="CI511" s="26">
        <v>0</v>
      </c>
      <c r="CJ511" s="26">
        <v>0</v>
      </c>
      <c r="CK511" s="27">
        <v>0</v>
      </c>
      <c r="CL511" s="36">
        <v>0</v>
      </c>
      <c r="CM511" s="26">
        <v>0</v>
      </c>
      <c r="CN511" s="26">
        <v>0</v>
      </c>
      <c r="CO511" s="27">
        <v>0</v>
      </c>
      <c r="CP511" s="36">
        <v>0</v>
      </c>
      <c r="CQ511" s="26">
        <v>0</v>
      </c>
      <c r="CR511" s="26">
        <v>0</v>
      </c>
      <c r="CS511" s="27">
        <v>0</v>
      </c>
      <c r="CT511" s="36">
        <v>0</v>
      </c>
      <c r="CU511" s="26">
        <v>0</v>
      </c>
      <c r="CV511" s="26">
        <v>0</v>
      </c>
      <c r="CW511" s="27">
        <v>0</v>
      </c>
      <c r="CX511" s="36">
        <v>0</v>
      </c>
      <c r="CY511" s="26">
        <v>0</v>
      </c>
      <c r="CZ511" s="26">
        <v>0</v>
      </c>
      <c r="DA511" s="27">
        <v>0</v>
      </c>
      <c r="DB511" s="36">
        <v>0</v>
      </c>
      <c r="DC511" s="26">
        <v>0</v>
      </c>
      <c r="DD511" s="26">
        <v>0</v>
      </c>
      <c r="DE511" s="27">
        <v>0</v>
      </c>
      <c r="DF511" s="36">
        <v>0</v>
      </c>
      <c r="DG511" s="26">
        <v>0</v>
      </c>
      <c r="DH511" s="26">
        <v>0</v>
      </c>
      <c r="DI511" s="27">
        <v>0</v>
      </c>
      <c r="DJ511" s="36">
        <v>0</v>
      </c>
      <c r="DK511" s="26">
        <v>0</v>
      </c>
      <c r="DL511" s="26">
        <v>0</v>
      </c>
      <c r="DM511" s="27">
        <v>0</v>
      </c>
      <c r="DN511" s="36">
        <v>0</v>
      </c>
      <c r="DO511" s="26">
        <v>0</v>
      </c>
      <c r="DP511" s="26">
        <v>0</v>
      </c>
      <c r="DQ511" s="27">
        <v>0</v>
      </c>
      <c r="DR511" s="36">
        <v>4</v>
      </c>
      <c r="DS511" s="26">
        <v>27.718</v>
      </c>
      <c r="DT511" s="26">
        <v>27.718</v>
      </c>
      <c r="DU511" s="27">
        <v>388.05199999999996</v>
      </c>
      <c r="DV511" s="36">
        <v>12</v>
      </c>
      <c r="DW511" s="26">
        <v>83.153999999999996</v>
      </c>
      <c r="DX511" s="26">
        <v>110.872</v>
      </c>
      <c r="DY511" s="27">
        <v>304.89799999999997</v>
      </c>
      <c r="DZ511" s="36">
        <v>12</v>
      </c>
      <c r="EA511" s="26">
        <v>83.153999999999996</v>
      </c>
      <c r="EB511" s="26">
        <v>194.02600000000001</v>
      </c>
      <c r="EC511" s="27">
        <v>221.74399999999997</v>
      </c>
      <c r="ED511" s="36">
        <v>12</v>
      </c>
      <c r="EE511" s="26">
        <v>83.153999999999996</v>
      </c>
      <c r="EF511" s="26">
        <v>270.24</v>
      </c>
      <c r="EG511" s="27">
        <v>145.52999999999997</v>
      </c>
      <c r="EH511" s="36">
        <v>12</v>
      </c>
      <c r="EI511" s="26">
        <v>83.153999999999996</v>
      </c>
      <c r="EJ511" s="26">
        <v>353.39400000000001</v>
      </c>
      <c r="EK511" s="27">
        <v>62.38</v>
      </c>
      <c r="EL511" s="36" cm="1">
        <f t="array" ref="EL511">+_xlfn.IFS(YEAR($A511)&gt;YEAR(EL$6),0,YEAR(EL$6)=YEAR($A511),13-MONTH($A511),AND(EK511&lt;$L511,YEAR(EL$6)=YEAR($B511)),IF(MONTH($B511)&lt;EK511/$M511,MONTH($B511),EK511/$M511),EK511&lt;$L511,EK511/$M511,YEAR(EL$6)=YEAR($B511),MONTH($B511),AND(YEAR(EL$6)&gt;YEAR($B511),NOT(ISBLANK($B511))),0,YEAR(EL$6)&gt;YEAR($A511),12,EL$6&lt;$A511,0,YEAR(EH$6)=YEAR($B511),0)</f>
        <v>9.0020925030665992</v>
      </c>
      <c r="EM511" s="26">
        <f t="shared" si="58"/>
        <v>62.38</v>
      </c>
      <c r="EN511" s="26">
        <f t="shared" si="59"/>
        <v>415.774</v>
      </c>
      <c r="EO511" s="27">
        <f t="shared" si="60"/>
        <v>0</v>
      </c>
      <c r="EP511" s="28">
        <f t="shared" si="61"/>
        <v>0</v>
      </c>
      <c r="EQ511" s="34">
        <f t="shared" si="62"/>
        <v>20.788499999999999</v>
      </c>
      <c r="ES511" s="21">
        <f>IFERROR(IF(VLOOKUP(D511,'DIV CHANGE'!A:D,3,FALSE)="", E511, VLOOKUP(D511,'DIV CHANGE'!A:D,3,FALSE)), E511)</f>
        <v>2</v>
      </c>
      <c r="ET511" s="21" t="str">
        <f t="shared" si="63"/>
        <v>SAME</v>
      </c>
      <c r="EU511" s="29">
        <v>44103</v>
      </c>
    </row>
    <row r="512" spans="1:152" ht="12.75">
      <c r="A512" s="29">
        <v>44103</v>
      </c>
      <c r="B512" s="24"/>
      <c r="C512" s="35">
        <v>555</v>
      </c>
      <c r="D512" s="21" t="s">
        <v>999</v>
      </c>
      <c r="E512" s="21">
        <v>2</v>
      </c>
      <c r="F512" s="21" t="s">
        <v>103</v>
      </c>
      <c r="G512" s="21" t="s">
        <v>998</v>
      </c>
      <c r="H512" s="23">
        <v>506.07</v>
      </c>
      <c r="I512" s="22">
        <v>5</v>
      </c>
      <c r="J512" s="25">
        <v>0</v>
      </c>
      <c r="K512" s="25">
        <v>0</v>
      </c>
      <c r="L512" s="25">
        <f t="shared" si="56"/>
        <v>101.214</v>
      </c>
      <c r="M512" s="37">
        <f t="shared" si="57"/>
        <v>8.4344999999999999</v>
      </c>
      <c r="N512" s="36">
        <v>0</v>
      </c>
      <c r="O512" s="26">
        <v>0</v>
      </c>
      <c r="P512" s="26">
        <v>0</v>
      </c>
      <c r="Q512" s="27">
        <v>0</v>
      </c>
      <c r="R512" s="36">
        <v>0</v>
      </c>
      <c r="S512" s="26">
        <v>0</v>
      </c>
      <c r="T512" s="26">
        <v>0</v>
      </c>
      <c r="U512" s="27">
        <v>0</v>
      </c>
      <c r="V512" s="36">
        <v>0</v>
      </c>
      <c r="W512" s="26">
        <v>0</v>
      </c>
      <c r="X512" s="26">
        <v>0</v>
      </c>
      <c r="Y512" s="27">
        <v>0</v>
      </c>
      <c r="Z512" s="36">
        <v>0</v>
      </c>
      <c r="AA512" s="26">
        <v>0</v>
      </c>
      <c r="AB512" s="26">
        <v>0</v>
      </c>
      <c r="AC512" s="27">
        <v>0</v>
      </c>
      <c r="AD512" s="36">
        <v>0</v>
      </c>
      <c r="AE512" s="26">
        <v>0</v>
      </c>
      <c r="AF512" s="26">
        <v>0</v>
      </c>
      <c r="AG512" s="27">
        <v>0</v>
      </c>
      <c r="AH512" s="36">
        <v>0</v>
      </c>
      <c r="AI512" s="26">
        <v>0</v>
      </c>
      <c r="AJ512" s="26">
        <v>0</v>
      </c>
      <c r="AK512" s="27">
        <v>0</v>
      </c>
      <c r="AL512" s="36">
        <v>0</v>
      </c>
      <c r="AM512" s="26">
        <v>0</v>
      </c>
      <c r="AN512" s="26">
        <v>0</v>
      </c>
      <c r="AO512" s="27">
        <v>0</v>
      </c>
      <c r="AP512" s="36">
        <v>0</v>
      </c>
      <c r="AQ512" s="26">
        <v>0</v>
      </c>
      <c r="AR512" s="26">
        <v>0</v>
      </c>
      <c r="AS512" s="27">
        <v>0</v>
      </c>
      <c r="AT512" s="36">
        <v>0</v>
      </c>
      <c r="AU512" s="26">
        <v>0</v>
      </c>
      <c r="AV512" s="26">
        <v>0</v>
      </c>
      <c r="AW512" s="27">
        <v>0</v>
      </c>
      <c r="AX512" s="36">
        <v>0</v>
      </c>
      <c r="AY512" s="26">
        <v>0</v>
      </c>
      <c r="AZ512" s="26">
        <v>0</v>
      </c>
      <c r="BA512" s="27">
        <v>0</v>
      </c>
      <c r="BB512" s="36">
        <v>0</v>
      </c>
      <c r="BC512" s="26">
        <v>0</v>
      </c>
      <c r="BD512" s="26">
        <v>0</v>
      </c>
      <c r="BE512" s="27">
        <v>0</v>
      </c>
      <c r="BF512" s="36">
        <v>0</v>
      </c>
      <c r="BG512" s="26">
        <v>0</v>
      </c>
      <c r="BH512" s="26">
        <v>0</v>
      </c>
      <c r="BI512" s="27">
        <v>0</v>
      </c>
      <c r="BJ512" s="36">
        <v>0</v>
      </c>
      <c r="BK512" s="26">
        <v>0</v>
      </c>
      <c r="BL512" s="26">
        <v>0</v>
      </c>
      <c r="BM512" s="27">
        <v>0</v>
      </c>
      <c r="BN512" s="36">
        <v>0</v>
      </c>
      <c r="BO512" s="26">
        <v>0</v>
      </c>
      <c r="BP512" s="26">
        <v>0</v>
      </c>
      <c r="BQ512" s="27">
        <v>0</v>
      </c>
      <c r="BR512" s="36">
        <v>0</v>
      </c>
      <c r="BS512" s="26">
        <v>0</v>
      </c>
      <c r="BT512" s="26">
        <v>0</v>
      </c>
      <c r="BU512" s="27">
        <v>0</v>
      </c>
      <c r="BV512" s="36">
        <v>0</v>
      </c>
      <c r="BW512" s="26">
        <v>0</v>
      </c>
      <c r="BX512" s="26">
        <v>0</v>
      </c>
      <c r="BY512" s="27">
        <v>0</v>
      </c>
      <c r="BZ512" s="36">
        <v>0</v>
      </c>
      <c r="CA512" s="26">
        <v>0</v>
      </c>
      <c r="CB512" s="26">
        <v>0</v>
      </c>
      <c r="CC512" s="27">
        <v>0</v>
      </c>
      <c r="CD512" s="36">
        <v>0</v>
      </c>
      <c r="CE512" s="26">
        <v>0</v>
      </c>
      <c r="CF512" s="26">
        <v>0</v>
      </c>
      <c r="CG512" s="27">
        <v>0</v>
      </c>
      <c r="CH512" s="36">
        <v>0</v>
      </c>
      <c r="CI512" s="26">
        <v>0</v>
      </c>
      <c r="CJ512" s="26">
        <v>0</v>
      </c>
      <c r="CK512" s="27">
        <v>0</v>
      </c>
      <c r="CL512" s="36">
        <v>0</v>
      </c>
      <c r="CM512" s="26">
        <v>0</v>
      </c>
      <c r="CN512" s="26">
        <v>0</v>
      </c>
      <c r="CO512" s="27">
        <v>0</v>
      </c>
      <c r="CP512" s="36">
        <v>0</v>
      </c>
      <c r="CQ512" s="26">
        <v>0</v>
      </c>
      <c r="CR512" s="26">
        <v>0</v>
      </c>
      <c r="CS512" s="27">
        <v>0</v>
      </c>
      <c r="CT512" s="36">
        <v>0</v>
      </c>
      <c r="CU512" s="26">
        <v>0</v>
      </c>
      <c r="CV512" s="26">
        <v>0</v>
      </c>
      <c r="CW512" s="27">
        <v>0</v>
      </c>
      <c r="CX512" s="36">
        <v>0</v>
      </c>
      <c r="CY512" s="26">
        <v>0</v>
      </c>
      <c r="CZ512" s="26">
        <v>0</v>
      </c>
      <c r="DA512" s="27">
        <v>0</v>
      </c>
      <c r="DB512" s="36">
        <v>0</v>
      </c>
      <c r="DC512" s="26">
        <v>0</v>
      </c>
      <c r="DD512" s="26">
        <v>0</v>
      </c>
      <c r="DE512" s="27">
        <v>0</v>
      </c>
      <c r="DF512" s="36">
        <v>0</v>
      </c>
      <c r="DG512" s="26">
        <v>0</v>
      </c>
      <c r="DH512" s="26">
        <v>0</v>
      </c>
      <c r="DI512" s="27">
        <v>0</v>
      </c>
      <c r="DJ512" s="36">
        <v>0</v>
      </c>
      <c r="DK512" s="26">
        <v>0</v>
      </c>
      <c r="DL512" s="26">
        <v>0</v>
      </c>
      <c r="DM512" s="27">
        <v>0</v>
      </c>
      <c r="DN512" s="36">
        <v>0</v>
      </c>
      <c r="DO512" s="26">
        <v>0</v>
      </c>
      <c r="DP512" s="26">
        <v>0</v>
      </c>
      <c r="DQ512" s="27">
        <v>0</v>
      </c>
      <c r="DR512" s="36">
        <v>4</v>
      </c>
      <c r="DS512" s="26">
        <v>33.738</v>
      </c>
      <c r="DT512" s="26">
        <v>33.738</v>
      </c>
      <c r="DU512" s="27">
        <v>472.33199999999999</v>
      </c>
      <c r="DV512" s="36">
        <v>12</v>
      </c>
      <c r="DW512" s="26">
        <v>101.214</v>
      </c>
      <c r="DX512" s="26">
        <v>134.952</v>
      </c>
      <c r="DY512" s="27">
        <v>371.11799999999999</v>
      </c>
      <c r="DZ512" s="36">
        <v>12</v>
      </c>
      <c r="EA512" s="26">
        <v>101.214</v>
      </c>
      <c r="EB512" s="26">
        <v>236.166</v>
      </c>
      <c r="EC512" s="27">
        <v>269.904</v>
      </c>
      <c r="ED512" s="36">
        <v>12</v>
      </c>
      <c r="EE512" s="26">
        <v>101.214</v>
      </c>
      <c r="EF512" s="26">
        <v>328.93</v>
      </c>
      <c r="EG512" s="27">
        <v>177.14</v>
      </c>
      <c r="EH512" s="36">
        <v>12</v>
      </c>
      <c r="EI512" s="26">
        <v>101.214</v>
      </c>
      <c r="EJ512" s="26">
        <v>430.14400000000001</v>
      </c>
      <c r="EK512" s="27">
        <v>75.930000000000007</v>
      </c>
      <c r="EL512" s="36" cm="1">
        <f t="array" ref="EL512">+_xlfn.IFS(YEAR($A512)&gt;YEAR(EL$6),0,YEAR(EL$6)=YEAR($A512),13-MONTH($A512),AND(EK512&lt;$L512,YEAR(EL$6)=YEAR($B512)),IF(MONTH($B512)&lt;EK512/$M512,MONTH($B512),EK512/$M512),EK512&lt;$L512,EK512/$M512,YEAR(EL$6)=YEAR($B512),MONTH($B512),AND(YEAR(EL$6)&gt;YEAR($B512),NOT(ISBLANK($B512))),0,YEAR(EL$6)&gt;YEAR($A512),12,EL$6&lt;$A512,0,YEAR(EH$6)=YEAR($B512),0)</f>
        <v>9.0023119331317805</v>
      </c>
      <c r="EM512" s="26">
        <f t="shared" si="58"/>
        <v>75.930000000000007</v>
      </c>
      <c r="EN512" s="26">
        <f t="shared" si="59"/>
        <v>506.07400000000001</v>
      </c>
      <c r="EO512" s="27">
        <f t="shared" si="60"/>
        <v>0</v>
      </c>
      <c r="EP512" s="28">
        <f t="shared" si="61"/>
        <v>0</v>
      </c>
      <c r="EQ512" s="34">
        <f t="shared" si="62"/>
        <v>25.3035</v>
      </c>
      <c r="ES512" s="21">
        <f>IFERROR(IF(VLOOKUP(D512,'DIV CHANGE'!A:D,3,FALSE)="", E512, VLOOKUP(D512,'DIV CHANGE'!A:D,3,FALSE)), E512)</f>
        <v>2</v>
      </c>
      <c r="ET512" s="21" t="str">
        <f t="shared" si="63"/>
        <v>SAME</v>
      </c>
      <c r="EU512" s="29">
        <v>44103</v>
      </c>
    </row>
    <row r="513" spans="1:151" ht="12.75">
      <c r="A513" s="29">
        <v>44103</v>
      </c>
      <c r="B513" s="24"/>
      <c r="C513" s="35">
        <v>556</v>
      </c>
      <c r="D513" s="21" t="s">
        <v>1000</v>
      </c>
      <c r="E513" s="21">
        <v>2</v>
      </c>
      <c r="F513" s="21" t="s">
        <v>103</v>
      </c>
      <c r="G513" s="21" t="s">
        <v>1001</v>
      </c>
      <c r="H513" s="23">
        <v>154.80000000000001</v>
      </c>
      <c r="I513" s="22">
        <v>5</v>
      </c>
      <c r="J513" s="25">
        <v>0</v>
      </c>
      <c r="K513" s="25">
        <v>0</v>
      </c>
      <c r="L513" s="25">
        <f t="shared" si="56"/>
        <v>30.96</v>
      </c>
      <c r="M513" s="37">
        <f t="shared" si="57"/>
        <v>2.58</v>
      </c>
      <c r="N513" s="36">
        <v>0</v>
      </c>
      <c r="O513" s="26">
        <v>0</v>
      </c>
      <c r="P513" s="26">
        <v>0</v>
      </c>
      <c r="Q513" s="27">
        <v>0</v>
      </c>
      <c r="R513" s="36">
        <v>0</v>
      </c>
      <c r="S513" s="26">
        <v>0</v>
      </c>
      <c r="T513" s="26">
        <v>0</v>
      </c>
      <c r="U513" s="27">
        <v>0</v>
      </c>
      <c r="V513" s="36">
        <v>0</v>
      </c>
      <c r="W513" s="26">
        <v>0</v>
      </c>
      <c r="X513" s="26">
        <v>0</v>
      </c>
      <c r="Y513" s="27">
        <v>0</v>
      </c>
      <c r="Z513" s="36">
        <v>0</v>
      </c>
      <c r="AA513" s="26">
        <v>0</v>
      </c>
      <c r="AB513" s="26">
        <v>0</v>
      </c>
      <c r="AC513" s="27">
        <v>0</v>
      </c>
      <c r="AD513" s="36">
        <v>0</v>
      </c>
      <c r="AE513" s="26">
        <v>0</v>
      </c>
      <c r="AF513" s="26">
        <v>0</v>
      </c>
      <c r="AG513" s="27">
        <v>0</v>
      </c>
      <c r="AH513" s="36">
        <v>0</v>
      </c>
      <c r="AI513" s="26">
        <v>0</v>
      </c>
      <c r="AJ513" s="26">
        <v>0</v>
      </c>
      <c r="AK513" s="27">
        <v>0</v>
      </c>
      <c r="AL513" s="36">
        <v>0</v>
      </c>
      <c r="AM513" s="26">
        <v>0</v>
      </c>
      <c r="AN513" s="26">
        <v>0</v>
      </c>
      <c r="AO513" s="27">
        <v>0</v>
      </c>
      <c r="AP513" s="36">
        <v>0</v>
      </c>
      <c r="AQ513" s="26">
        <v>0</v>
      </c>
      <c r="AR513" s="26">
        <v>0</v>
      </c>
      <c r="AS513" s="27">
        <v>0</v>
      </c>
      <c r="AT513" s="36">
        <v>0</v>
      </c>
      <c r="AU513" s="26">
        <v>0</v>
      </c>
      <c r="AV513" s="26">
        <v>0</v>
      </c>
      <c r="AW513" s="27">
        <v>0</v>
      </c>
      <c r="AX513" s="36">
        <v>0</v>
      </c>
      <c r="AY513" s="26">
        <v>0</v>
      </c>
      <c r="AZ513" s="26">
        <v>0</v>
      </c>
      <c r="BA513" s="27">
        <v>0</v>
      </c>
      <c r="BB513" s="36">
        <v>0</v>
      </c>
      <c r="BC513" s="26">
        <v>0</v>
      </c>
      <c r="BD513" s="26">
        <v>0</v>
      </c>
      <c r="BE513" s="27">
        <v>0</v>
      </c>
      <c r="BF513" s="36">
        <v>0</v>
      </c>
      <c r="BG513" s="26">
        <v>0</v>
      </c>
      <c r="BH513" s="26">
        <v>0</v>
      </c>
      <c r="BI513" s="27">
        <v>0</v>
      </c>
      <c r="BJ513" s="36">
        <v>0</v>
      </c>
      <c r="BK513" s="26">
        <v>0</v>
      </c>
      <c r="BL513" s="26">
        <v>0</v>
      </c>
      <c r="BM513" s="27">
        <v>0</v>
      </c>
      <c r="BN513" s="36">
        <v>0</v>
      </c>
      <c r="BO513" s="26">
        <v>0</v>
      </c>
      <c r="BP513" s="26">
        <v>0</v>
      </c>
      <c r="BQ513" s="27">
        <v>0</v>
      </c>
      <c r="BR513" s="36">
        <v>0</v>
      </c>
      <c r="BS513" s="26">
        <v>0</v>
      </c>
      <c r="BT513" s="26">
        <v>0</v>
      </c>
      <c r="BU513" s="27">
        <v>0</v>
      </c>
      <c r="BV513" s="36">
        <v>0</v>
      </c>
      <c r="BW513" s="26">
        <v>0</v>
      </c>
      <c r="BX513" s="26">
        <v>0</v>
      </c>
      <c r="BY513" s="27">
        <v>0</v>
      </c>
      <c r="BZ513" s="36">
        <v>0</v>
      </c>
      <c r="CA513" s="26">
        <v>0</v>
      </c>
      <c r="CB513" s="26">
        <v>0</v>
      </c>
      <c r="CC513" s="27">
        <v>0</v>
      </c>
      <c r="CD513" s="36">
        <v>0</v>
      </c>
      <c r="CE513" s="26">
        <v>0</v>
      </c>
      <c r="CF513" s="26">
        <v>0</v>
      </c>
      <c r="CG513" s="27">
        <v>0</v>
      </c>
      <c r="CH513" s="36">
        <v>0</v>
      </c>
      <c r="CI513" s="26">
        <v>0</v>
      </c>
      <c r="CJ513" s="26">
        <v>0</v>
      </c>
      <c r="CK513" s="27">
        <v>0</v>
      </c>
      <c r="CL513" s="36">
        <v>0</v>
      </c>
      <c r="CM513" s="26">
        <v>0</v>
      </c>
      <c r="CN513" s="26">
        <v>0</v>
      </c>
      <c r="CO513" s="27">
        <v>0</v>
      </c>
      <c r="CP513" s="36">
        <v>0</v>
      </c>
      <c r="CQ513" s="26">
        <v>0</v>
      </c>
      <c r="CR513" s="26">
        <v>0</v>
      </c>
      <c r="CS513" s="27">
        <v>0</v>
      </c>
      <c r="CT513" s="36">
        <v>0</v>
      </c>
      <c r="CU513" s="26">
        <v>0</v>
      </c>
      <c r="CV513" s="26">
        <v>0</v>
      </c>
      <c r="CW513" s="27">
        <v>0</v>
      </c>
      <c r="CX513" s="36">
        <v>0</v>
      </c>
      <c r="CY513" s="26">
        <v>0</v>
      </c>
      <c r="CZ513" s="26">
        <v>0</v>
      </c>
      <c r="DA513" s="27">
        <v>0</v>
      </c>
      <c r="DB513" s="36">
        <v>0</v>
      </c>
      <c r="DC513" s="26">
        <v>0</v>
      </c>
      <c r="DD513" s="26">
        <v>0</v>
      </c>
      <c r="DE513" s="27">
        <v>0</v>
      </c>
      <c r="DF513" s="36">
        <v>0</v>
      </c>
      <c r="DG513" s="26">
        <v>0</v>
      </c>
      <c r="DH513" s="26">
        <v>0</v>
      </c>
      <c r="DI513" s="27">
        <v>0</v>
      </c>
      <c r="DJ513" s="36">
        <v>0</v>
      </c>
      <c r="DK513" s="26">
        <v>0</v>
      </c>
      <c r="DL513" s="26">
        <v>0</v>
      </c>
      <c r="DM513" s="27">
        <v>0</v>
      </c>
      <c r="DN513" s="36">
        <v>0</v>
      </c>
      <c r="DO513" s="26">
        <v>0</v>
      </c>
      <c r="DP513" s="26">
        <v>0</v>
      </c>
      <c r="DQ513" s="27">
        <v>0</v>
      </c>
      <c r="DR513" s="36">
        <v>4</v>
      </c>
      <c r="DS513" s="26">
        <v>10.32</v>
      </c>
      <c r="DT513" s="26">
        <v>10.32</v>
      </c>
      <c r="DU513" s="27">
        <v>144.48000000000002</v>
      </c>
      <c r="DV513" s="36">
        <v>12</v>
      </c>
      <c r="DW513" s="26">
        <v>30.96</v>
      </c>
      <c r="DX513" s="26">
        <v>41.28</v>
      </c>
      <c r="DY513" s="27">
        <v>113.52000000000001</v>
      </c>
      <c r="DZ513" s="36">
        <v>12</v>
      </c>
      <c r="EA513" s="26">
        <v>30.96</v>
      </c>
      <c r="EB513" s="26">
        <v>72.240000000000009</v>
      </c>
      <c r="EC513" s="27">
        <v>82.56</v>
      </c>
      <c r="ED513" s="36">
        <v>12</v>
      </c>
      <c r="EE513" s="26">
        <v>30.96</v>
      </c>
      <c r="EF513" s="26">
        <v>100.62</v>
      </c>
      <c r="EG513" s="27">
        <v>54.180000000000007</v>
      </c>
      <c r="EH513" s="36">
        <v>12</v>
      </c>
      <c r="EI513" s="26">
        <v>30.96</v>
      </c>
      <c r="EJ513" s="26">
        <v>131.58000000000001</v>
      </c>
      <c r="EK513" s="27">
        <v>23.22</v>
      </c>
      <c r="EL513" s="36" cm="1">
        <f t="array" ref="EL513">+_xlfn.IFS(YEAR($A513)&gt;YEAR(EL$6),0,YEAR(EL$6)=YEAR($A513),13-MONTH($A513),AND(EK513&lt;$L513,YEAR(EL$6)=YEAR($B513)),IF(MONTH($B513)&lt;EK513/$M513,MONTH($B513),EK513/$M513),EK513&lt;$L513,EK513/$M513,YEAR(EL$6)=YEAR($B513),MONTH($B513),AND(YEAR(EL$6)&gt;YEAR($B513),NOT(ISBLANK($B513))),0,YEAR(EL$6)&gt;YEAR($A513),12,EL$6&lt;$A513,0,YEAR(EH$6)=YEAR($B513),0)</f>
        <v>9</v>
      </c>
      <c r="EM513" s="26">
        <f t="shared" si="58"/>
        <v>23.22</v>
      </c>
      <c r="EN513" s="26">
        <f t="shared" si="59"/>
        <v>154.80000000000001</v>
      </c>
      <c r="EO513" s="27">
        <f t="shared" si="60"/>
        <v>0</v>
      </c>
      <c r="EP513" s="28">
        <f t="shared" si="61"/>
        <v>0</v>
      </c>
      <c r="EQ513" s="34">
        <f t="shared" si="62"/>
        <v>7.74</v>
      </c>
      <c r="ES513" s="21">
        <f>IFERROR(IF(VLOOKUP(D513,'DIV CHANGE'!A:D,3,FALSE)="", E513, VLOOKUP(D513,'DIV CHANGE'!A:D,3,FALSE)), E513)</f>
        <v>2</v>
      </c>
      <c r="ET513" s="21" t="str">
        <f t="shared" si="63"/>
        <v>SAME</v>
      </c>
      <c r="EU513" s="29">
        <v>44103</v>
      </c>
    </row>
    <row r="514" spans="1:151" ht="12.75">
      <c r="A514" s="29">
        <v>44496</v>
      </c>
      <c r="B514" s="24"/>
      <c r="C514" s="35">
        <v>643</v>
      </c>
      <c r="D514" s="21" t="s">
        <v>1002</v>
      </c>
      <c r="E514" s="21">
        <v>1</v>
      </c>
      <c r="F514" s="21" t="s">
        <v>100</v>
      </c>
      <c r="G514" s="21" t="s">
        <v>1003</v>
      </c>
      <c r="H514" s="55">
        <v>41218.07</v>
      </c>
      <c r="I514" s="22">
        <v>10</v>
      </c>
      <c r="J514" s="25">
        <v>8000</v>
      </c>
      <c r="K514" s="25">
        <v>0</v>
      </c>
      <c r="L514" s="25">
        <f t="shared" si="56"/>
        <v>3321.8069999999998</v>
      </c>
      <c r="M514" s="37">
        <f t="shared" si="57"/>
        <v>276.81725</v>
      </c>
      <c r="N514" s="36">
        <v>0</v>
      </c>
      <c r="O514" s="26">
        <v>0</v>
      </c>
      <c r="P514" s="26">
        <v>0</v>
      </c>
      <c r="Q514" s="27">
        <v>0</v>
      </c>
      <c r="R514" s="36">
        <v>0</v>
      </c>
      <c r="S514" s="26">
        <v>0</v>
      </c>
      <c r="T514" s="26">
        <v>0</v>
      </c>
      <c r="U514" s="27">
        <v>0</v>
      </c>
      <c r="V514" s="36">
        <v>0</v>
      </c>
      <c r="W514" s="26">
        <v>0</v>
      </c>
      <c r="X514" s="26">
        <v>0</v>
      </c>
      <c r="Y514" s="27">
        <v>0</v>
      </c>
      <c r="Z514" s="36">
        <v>0</v>
      </c>
      <c r="AA514" s="26">
        <v>0</v>
      </c>
      <c r="AB514" s="26">
        <v>0</v>
      </c>
      <c r="AC514" s="27">
        <v>0</v>
      </c>
      <c r="AD514" s="36">
        <v>0</v>
      </c>
      <c r="AE514" s="26">
        <v>0</v>
      </c>
      <c r="AF514" s="26">
        <v>0</v>
      </c>
      <c r="AG514" s="27">
        <v>0</v>
      </c>
      <c r="AH514" s="36">
        <v>0</v>
      </c>
      <c r="AI514" s="26">
        <v>0</v>
      </c>
      <c r="AJ514" s="26">
        <v>0</v>
      </c>
      <c r="AK514" s="27">
        <v>0</v>
      </c>
      <c r="AL514" s="36">
        <v>0</v>
      </c>
      <c r="AM514" s="26">
        <v>0</v>
      </c>
      <c r="AN514" s="26">
        <v>0</v>
      </c>
      <c r="AO514" s="27">
        <v>0</v>
      </c>
      <c r="AP514" s="36">
        <v>0</v>
      </c>
      <c r="AQ514" s="26">
        <v>0</v>
      </c>
      <c r="AR514" s="26">
        <v>0</v>
      </c>
      <c r="AS514" s="27">
        <v>0</v>
      </c>
      <c r="AT514" s="36">
        <v>0</v>
      </c>
      <c r="AU514" s="26">
        <v>0</v>
      </c>
      <c r="AV514" s="26">
        <v>0</v>
      </c>
      <c r="AW514" s="27">
        <v>0</v>
      </c>
      <c r="AX514" s="36">
        <v>0</v>
      </c>
      <c r="AY514" s="26">
        <v>0</v>
      </c>
      <c r="AZ514" s="26">
        <v>0</v>
      </c>
      <c r="BA514" s="27">
        <v>0</v>
      </c>
      <c r="BB514" s="36">
        <v>0</v>
      </c>
      <c r="BC514" s="26">
        <v>0</v>
      </c>
      <c r="BD514" s="26">
        <v>0</v>
      </c>
      <c r="BE514" s="27">
        <v>0</v>
      </c>
      <c r="BF514" s="36">
        <v>0</v>
      </c>
      <c r="BG514" s="26">
        <v>0</v>
      </c>
      <c r="BH514" s="26">
        <v>0</v>
      </c>
      <c r="BI514" s="27">
        <v>0</v>
      </c>
      <c r="BJ514" s="36">
        <v>0</v>
      </c>
      <c r="BK514" s="26">
        <v>0</v>
      </c>
      <c r="BL514" s="26">
        <v>0</v>
      </c>
      <c r="BM514" s="27">
        <v>0</v>
      </c>
      <c r="BN514" s="36">
        <v>0</v>
      </c>
      <c r="BO514" s="26">
        <v>0</v>
      </c>
      <c r="BP514" s="26">
        <v>0</v>
      </c>
      <c r="BQ514" s="27">
        <v>0</v>
      </c>
      <c r="BR514" s="36">
        <v>0</v>
      </c>
      <c r="BS514" s="26">
        <v>0</v>
      </c>
      <c r="BT514" s="26">
        <v>0</v>
      </c>
      <c r="BU514" s="27">
        <v>0</v>
      </c>
      <c r="BV514" s="36">
        <v>0</v>
      </c>
      <c r="BW514" s="26">
        <v>0</v>
      </c>
      <c r="BX514" s="26">
        <v>0</v>
      </c>
      <c r="BY514" s="27">
        <v>0</v>
      </c>
      <c r="BZ514" s="36">
        <v>0</v>
      </c>
      <c r="CA514" s="26">
        <v>0</v>
      </c>
      <c r="CB514" s="26">
        <v>0</v>
      </c>
      <c r="CC514" s="27">
        <v>0</v>
      </c>
      <c r="CD514" s="36">
        <v>0</v>
      </c>
      <c r="CE514" s="26">
        <v>0</v>
      </c>
      <c r="CF514" s="26">
        <v>0</v>
      </c>
      <c r="CG514" s="27">
        <v>0</v>
      </c>
      <c r="CH514" s="36">
        <v>0</v>
      </c>
      <c r="CI514" s="26">
        <v>0</v>
      </c>
      <c r="CJ514" s="26">
        <v>0</v>
      </c>
      <c r="CK514" s="27">
        <v>0</v>
      </c>
      <c r="CL514" s="36">
        <v>0</v>
      </c>
      <c r="CM514" s="26">
        <v>0</v>
      </c>
      <c r="CN514" s="26">
        <v>0</v>
      </c>
      <c r="CO514" s="27">
        <v>0</v>
      </c>
      <c r="CP514" s="36">
        <v>0</v>
      </c>
      <c r="CQ514" s="26">
        <v>0</v>
      </c>
      <c r="CR514" s="26">
        <v>0</v>
      </c>
      <c r="CS514" s="27">
        <v>0</v>
      </c>
      <c r="CT514" s="36">
        <v>0</v>
      </c>
      <c r="CU514" s="26">
        <v>0</v>
      </c>
      <c r="CV514" s="26">
        <v>0</v>
      </c>
      <c r="CW514" s="27">
        <v>0</v>
      </c>
      <c r="CX514" s="36">
        <v>0</v>
      </c>
      <c r="CY514" s="26">
        <v>0</v>
      </c>
      <c r="CZ514" s="26">
        <v>0</v>
      </c>
      <c r="DA514" s="27">
        <v>0</v>
      </c>
      <c r="DB514" s="36">
        <v>0</v>
      </c>
      <c r="DC514" s="26">
        <v>0</v>
      </c>
      <c r="DD514" s="26">
        <v>0</v>
      </c>
      <c r="DE514" s="27">
        <v>0</v>
      </c>
      <c r="DF514" s="36">
        <v>0</v>
      </c>
      <c r="DG514" s="26">
        <v>0</v>
      </c>
      <c r="DH514" s="26">
        <v>0</v>
      </c>
      <c r="DI514" s="27">
        <v>0</v>
      </c>
      <c r="DJ514" s="36">
        <v>0</v>
      </c>
      <c r="DK514" s="26">
        <v>0</v>
      </c>
      <c r="DL514" s="26">
        <v>0</v>
      </c>
      <c r="DM514" s="27">
        <v>0</v>
      </c>
      <c r="DN514" s="36">
        <v>0</v>
      </c>
      <c r="DO514" s="26">
        <v>0</v>
      </c>
      <c r="DP514" s="26">
        <v>0</v>
      </c>
      <c r="DQ514" s="27">
        <v>0</v>
      </c>
      <c r="DR514" s="36">
        <v>0</v>
      </c>
      <c r="DS514" s="26">
        <v>0</v>
      </c>
      <c r="DT514" s="26">
        <v>0</v>
      </c>
      <c r="DU514" s="27">
        <v>0</v>
      </c>
      <c r="DV514" s="36">
        <v>3</v>
      </c>
      <c r="DW514" s="26">
        <v>830.45174999999995</v>
      </c>
      <c r="DX514" s="26">
        <v>830.45174999999995</v>
      </c>
      <c r="DY514" s="27">
        <v>32387.61825</v>
      </c>
      <c r="DZ514" s="36">
        <v>12</v>
      </c>
      <c r="EA514" s="26">
        <v>3321.8069999999998</v>
      </c>
      <c r="EB514" s="26">
        <v>4152.25875</v>
      </c>
      <c r="EC514" s="27">
        <v>29065.811249999999</v>
      </c>
      <c r="ED514" s="36">
        <v>12</v>
      </c>
      <c r="EE514" s="26">
        <v>3321.8069999999998</v>
      </c>
      <c r="EF514" s="26">
        <v>7197.25</v>
      </c>
      <c r="EG514" s="27">
        <v>26020.82</v>
      </c>
      <c r="EH514" s="36">
        <v>12</v>
      </c>
      <c r="EI514" s="26">
        <v>3321.8069999999998</v>
      </c>
      <c r="EJ514" s="26">
        <v>10519.057000000001</v>
      </c>
      <c r="EK514" s="27">
        <v>22699.01</v>
      </c>
      <c r="EL514" s="36" cm="1">
        <f t="array" ref="EL514">+_xlfn.IFS(YEAR($A514)&gt;YEAR(EL$6),0,YEAR(EL$6)=YEAR($A514),13-MONTH($A514),AND(EK514&lt;$L514,YEAR(EL$6)=YEAR($B514)),IF(MONTH($B514)&lt;EK514/$M514,MONTH($B514),EK514/$M514),EK514&lt;$L514,EK514/$M514,YEAR(EL$6)=YEAR($B514),MONTH($B514),AND(YEAR(EL$6)&gt;YEAR($B514),NOT(ISBLANK($B514))),0,YEAR(EL$6)&gt;YEAR($A514),12,EL$6&lt;$A514,0,YEAR(EH$6)=YEAR($B514),0)</f>
        <v>12</v>
      </c>
      <c r="EM514" s="26">
        <f t="shared" si="58"/>
        <v>3321.8069999999998</v>
      </c>
      <c r="EN514" s="26">
        <f t="shared" si="59"/>
        <v>13840.864000000001</v>
      </c>
      <c r="EO514" s="27">
        <f t="shared" si="60"/>
        <v>19377.21</v>
      </c>
      <c r="EP514" s="28">
        <f t="shared" si="61"/>
        <v>70.000009031229084</v>
      </c>
      <c r="EQ514" s="34">
        <f t="shared" si="62"/>
        <v>830.45174999999995</v>
      </c>
      <c r="ES514" s="21">
        <f>IFERROR(IF(VLOOKUP(D514,'DIV CHANGE'!A:D,3,FALSE)="", E514, VLOOKUP(D514,'DIV CHANGE'!A:D,3,FALSE)), E514)</f>
        <v>1</v>
      </c>
      <c r="ET514" s="21" t="str">
        <f t="shared" si="63"/>
        <v>SAME</v>
      </c>
      <c r="EU514" s="29">
        <v>44496</v>
      </c>
    </row>
    <row r="515" spans="1:151" ht="12.75">
      <c r="A515" s="29">
        <v>44544</v>
      </c>
      <c r="B515" s="24"/>
      <c r="C515" s="35">
        <v>657</v>
      </c>
      <c r="D515" s="21" t="s">
        <v>1004</v>
      </c>
      <c r="E515" s="21">
        <v>3</v>
      </c>
      <c r="F515" s="21" t="s">
        <v>100</v>
      </c>
      <c r="G515" s="21" t="s">
        <v>1005</v>
      </c>
      <c r="H515" s="55">
        <v>63000</v>
      </c>
      <c r="I515" s="22">
        <v>7</v>
      </c>
      <c r="J515" s="25">
        <v>10000</v>
      </c>
      <c r="K515" s="25">
        <v>0</v>
      </c>
      <c r="L515" s="25">
        <f t="shared" si="56"/>
        <v>7571.4285714285716</v>
      </c>
      <c r="M515" s="37">
        <f t="shared" si="57"/>
        <v>630.95238095238096</v>
      </c>
      <c r="N515" s="36">
        <v>0</v>
      </c>
      <c r="O515" s="26">
        <v>0</v>
      </c>
      <c r="P515" s="26">
        <v>0</v>
      </c>
      <c r="Q515" s="27">
        <v>0</v>
      </c>
      <c r="R515" s="36">
        <v>0</v>
      </c>
      <c r="S515" s="26">
        <v>0</v>
      </c>
      <c r="T515" s="26">
        <v>0</v>
      </c>
      <c r="U515" s="27">
        <v>0</v>
      </c>
      <c r="V515" s="36">
        <v>0</v>
      </c>
      <c r="W515" s="26">
        <v>0</v>
      </c>
      <c r="X515" s="26">
        <v>0</v>
      </c>
      <c r="Y515" s="27">
        <v>0</v>
      </c>
      <c r="Z515" s="36">
        <v>0</v>
      </c>
      <c r="AA515" s="26">
        <v>0</v>
      </c>
      <c r="AB515" s="26">
        <v>0</v>
      </c>
      <c r="AC515" s="27">
        <v>0</v>
      </c>
      <c r="AD515" s="36">
        <v>0</v>
      </c>
      <c r="AE515" s="26">
        <v>0</v>
      </c>
      <c r="AF515" s="26">
        <v>0</v>
      </c>
      <c r="AG515" s="27">
        <v>0</v>
      </c>
      <c r="AH515" s="36">
        <v>0</v>
      </c>
      <c r="AI515" s="26">
        <v>0</v>
      </c>
      <c r="AJ515" s="26">
        <v>0</v>
      </c>
      <c r="AK515" s="27">
        <v>0</v>
      </c>
      <c r="AL515" s="36">
        <v>0</v>
      </c>
      <c r="AM515" s="26">
        <v>0</v>
      </c>
      <c r="AN515" s="26">
        <v>0</v>
      </c>
      <c r="AO515" s="27">
        <v>0</v>
      </c>
      <c r="AP515" s="36">
        <v>0</v>
      </c>
      <c r="AQ515" s="26">
        <v>0</v>
      </c>
      <c r="AR515" s="26">
        <v>0</v>
      </c>
      <c r="AS515" s="27">
        <v>0</v>
      </c>
      <c r="AT515" s="36">
        <v>0</v>
      </c>
      <c r="AU515" s="26">
        <v>0</v>
      </c>
      <c r="AV515" s="26">
        <v>0</v>
      </c>
      <c r="AW515" s="27">
        <v>0</v>
      </c>
      <c r="AX515" s="36">
        <v>0</v>
      </c>
      <c r="AY515" s="26">
        <v>0</v>
      </c>
      <c r="AZ515" s="26">
        <v>0</v>
      </c>
      <c r="BA515" s="27">
        <v>0</v>
      </c>
      <c r="BB515" s="36">
        <v>0</v>
      </c>
      <c r="BC515" s="26">
        <v>0</v>
      </c>
      <c r="BD515" s="26">
        <v>0</v>
      </c>
      <c r="BE515" s="27">
        <v>0</v>
      </c>
      <c r="BF515" s="36">
        <v>0</v>
      </c>
      <c r="BG515" s="26">
        <v>0</v>
      </c>
      <c r="BH515" s="26">
        <v>0</v>
      </c>
      <c r="BI515" s="27">
        <v>0</v>
      </c>
      <c r="BJ515" s="36">
        <v>0</v>
      </c>
      <c r="BK515" s="26">
        <v>0</v>
      </c>
      <c r="BL515" s="26">
        <v>0</v>
      </c>
      <c r="BM515" s="27">
        <v>0</v>
      </c>
      <c r="BN515" s="36">
        <v>0</v>
      </c>
      <c r="BO515" s="26">
        <v>0</v>
      </c>
      <c r="BP515" s="26">
        <v>0</v>
      </c>
      <c r="BQ515" s="27">
        <v>0</v>
      </c>
      <c r="BR515" s="36">
        <v>0</v>
      </c>
      <c r="BS515" s="26">
        <v>0</v>
      </c>
      <c r="BT515" s="26">
        <v>0</v>
      </c>
      <c r="BU515" s="27">
        <v>0</v>
      </c>
      <c r="BV515" s="36">
        <v>0</v>
      </c>
      <c r="BW515" s="26">
        <v>0</v>
      </c>
      <c r="BX515" s="26">
        <v>0</v>
      </c>
      <c r="BY515" s="27">
        <v>0</v>
      </c>
      <c r="BZ515" s="36">
        <v>0</v>
      </c>
      <c r="CA515" s="26">
        <v>0</v>
      </c>
      <c r="CB515" s="26">
        <v>0</v>
      </c>
      <c r="CC515" s="27">
        <v>0</v>
      </c>
      <c r="CD515" s="36">
        <v>0</v>
      </c>
      <c r="CE515" s="26">
        <v>0</v>
      </c>
      <c r="CF515" s="26">
        <v>0</v>
      </c>
      <c r="CG515" s="27">
        <v>0</v>
      </c>
      <c r="CH515" s="36">
        <v>0</v>
      </c>
      <c r="CI515" s="26">
        <v>0</v>
      </c>
      <c r="CJ515" s="26">
        <v>0</v>
      </c>
      <c r="CK515" s="27">
        <v>0</v>
      </c>
      <c r="CL515" s="36">
        <v>0</v>
      </c>
      <c r="CM515" s="26">
        <v>0</v>
      </c>
      <c r="CN515" s="26">
        <v>0</v>
      </c>
      <c r="CO515" s="27">
        <v>0</v>
      </c>
      <c r="CP515" s="36">
        <v>0</v>
      </c>
      <c r="CQ515" s="26">
        <v>0</v>
      </c>
      <c r="CR515" s="26">
        <v>0</v>
      </c>
      <c r="CS515" s="27">
        <v>0</v>
      </c>
      <c r="CT515" s="36">
        <v>0</v>
      </c>
      <c r="CU515" s="26">
        <v>0</v>
      </c>
      <c r="CV515" s="26">
        <v>0</v>
      </c>
      <c r="CW515" s="27">
        <v>0</v>
      </c>
      <c r="CX515" s="36">
        <v>0</v>
      </c>
      <c r="CY515" s="26">
        <v>0</v>
      </c>
      <c r="CZ515" s="26">
        <v>0</v>
      </c>
      <c r="DA515" s="27">
        <v>0</v>
      </c>
      <c r="DB515" s="36">
        <v>0</v>
      </c>
      <c r="DC515" s="26">
        <v>0</v>
      </c>
      <c r="DD515" s="26">
        <v>0</v>
      </c>
      <c r="DE515" s="27">
        <v>0</v>
      </c>
      <c r="DF515" s="36">
        <v>0</v>
      </c>
      <c r="DG515" s="26">
        <v>0</v>
      </c>
      <c r="DH515" s="26">
        <v>0</v>
      </c>
      <c r="DI515" s="27">
        <v>0</v>
      </c>
      <c r="DJ515" s="36">
        <v>0</v>
      </c>
      <c r="DK515" s="26">
        <v>0</v>
      </c>
      <c r="DL515" s="26">
        <v>0</v>
      </c>
      <c r="DM515" s="27">
        <v>0</v>
      </c>
      <c r="DN515" s="36">
        <v>0</v>
      </c>
      <c r="DO515" s="26">
        <v>0</v>
      </c>
      <c r="DP515" s="26">
        <v>0</v>
      </c>
      <c r="DQ515" s="27">
        <v>0</v>
      </c>
      <c r="DR515" s="36">
        <v>0</v>
      </c>
      <c r="DS515" s="26">
        <v>0</v>
      </c>
      <c r="DT515" s="26">
        <v>0</v>
      </c>
      <c r="DU515" s="27">
        <v>0</v>
      </c>
      <c r="DV515" s="36">
        <v>1</v>
      </c>
      <c r="DW515" s="26">
        <v>630.95238095238096</v>
      </c>
      <c r="DX515" s="26">
        <v>630.95238095238096</v>
      </c>
      <c r="DY515" s="27">
        <v>52369.047619047618</v>
      </c>
      <c r="DZ515" s="36">
        <v>12</v>
      </c>
      <c r="EA515" s="26">
        <v>7571.4285714285716</v>
      </c>
      <c r="EB515" s="26">
        <v>8202.3809523809523</v>
      </c>
      <c r="EC515" s="27">
        <v>44797.619047619046</v>
      </c>
      <c r="ED515" s="36">
        <v>12</v>
      </c>
      <c r="EE515" s="26">
        <v>7571.4285714285716</v>
      </c>
      <c r="EF515" s="26">
        <v>15773.81</v>
      </c>
      <c r="EG515" s="27">
        <v>37226.19</v>
      </c>
      <c r="EH515" s="36">
        <v>12</v>
      </c>
      <c r="EI515" s="26">
        <v>7571.4285714285716</v>
      </c>
      <c r="EJ515" s="26">
        <v>23345.23857142857</v>
      </c>
      <c r="EK515" s="27">
        <v>29654.76</v>
      </c>
      <c r="EL515" s="36" cm="1">
        <f t="array" ref="EL515">+_xlfn.IFS(YEAR($A515)&gt;YEAR(EL$6),0,YEAR(EL$6)=YEAR($A515),13-MONTH($A515),AND(EK515&lt;$L515,YEAR(EL$6)=YEAR($B515)),IF(MONTH($B515)&lt;EK515/$M515,MONTH($B515),EK515/$M515),EK515&lt;$L515,EK515/$M515,YEAR(EL$6)=YEAR($B515),MONTH($B515),AND(YEAR(EL$6)&gt;YEAR($B515),NOT(ISBLANK($B515))),0,YEAR(EL$6)&gt;YEAR($A515),12,EL$6&lt;$A515,0,YEAR(EH$6)=YEAR($B515),0)</f>
        <v>12</v>
      </c>
      <c r="EM515" s="26">
        <f t="shared" si="58"/>
        <v>7571.4285714285716</v>
      </c>
      <c r="EN515" s="26">
        <f t="shared" si="59"/>
        <v>30916.667142857143</v>
      </c>
      <c r="EO515" s="27">
        <f t="shared" si="60"/>
        <v>22083.33</v>
      </c>
      <c r="EP515" s="28">
        <f t="shared" si="61"/>
        <v>34.999994716981135</v>
      </c>
      <c r="EQ515" s="34">
        <f t="shared" si="62"/>
        <v>1892.8571428571429</v>
      </c>
      <c r="ES515" s="21">
        <f>IFERROR(IF(VLOOKUP(D515,'DIV CHANGE'!A:D,3,FALSE)="", E515, VLOOKUP(D515,'DIV CHANGE'!A:D,3,FALSE)), E515)</f>
        <v>3</v>
      </c>
      <c r="ET515" s="21" t="str">
        <f t="shared" si="63"/>
        <v>SAME</v>
      </c>
      <c r="EU515" s="29">
        <v>44544</v>
      </c>
    </row>
    <row r="516" spans="1:151" ht="12.75">
      <c r="A516" s="29">
        <v>45103</v>
      </c>
      <c r="B516" s="24"/>
      <c r="C516" s="35">
        <v>811</v>
      </c>
      <c r="D516" s="21" t="s">
        <v>1006</v>
      </c>
      <c r="E516" s="21">
        <v>1</v>
      </c>
      <c r="F516" s="21" t="s">
        <v>100</v>
      </c>
      <c r="G516" s="21" t="s">
        <v>1007</v>
      </c>
      <c r="H516" s="55">
        <v>121855.87</v>
      </c>
      <c r="I516" s="22">
        <v>5</v>
      </c>
      <c r="J516" s="25">
        <v>45000</v>
      </c>
      <c r="K516" s="25">
        <v>0</v>
      </c>
      <c r="L516" s="25">
        <f t="shared" si="56"/>
        <v>15371.173999999999</v>
      </c>
      <c r="M516" s="37">
        <f t="shared" si="57"/>
        <v>1280.9311666666665</v>
      </c>
      <c r="N516" s="36">
        <v>0</v>
      </c>
      <c r="O516" s="26">
        <v>0</v>
      </c>
      <c r="P516" s="26">
        <v>0</v>
      </c>
      <c r="Q516" s="27">
        <v>0</v>
      </c>
      <c r="R516" s="36">
        <v>0</v>
      </c>
      <c r="S516" s="26">
        <v>0</v>
      </c>
      <c r="T516" s="26">
        <v>0</v>
      </c>
      <c r="U516" s="27">
        <v>0</v>
      </c>
      <c r="V516" s="36">
        <v>0</v>
      </c>
      <c r="W516" s="26">
        <v>0</v>
      </c>
      <c r="X516" s="26">
        <v>0</v>
      </c>
      <c r="Y516" s="27">
        <v>0</v>
      </c>
      <c r="Z516" s="36">
        <v>0</v>
      </c>
      <c r="AA516" s="26">
        <v>0</v>
      </c>
      <c r="AB516" s="26">
        <v>0</v>
      </c>
      <c r="AC516" s="27">
        <v>0</v>
      </c>
      <c r="AD516" s="36">
        <v>0</v>
      </c>
      <c r="AE516" s="26">
        <v>0</v>
      </c>
      <c r="AF516" s="26">
        <v>0</v>
      </c>
      <c r="AG516" s="27">
        <v>0</v>
      </c>
      <c r="AH516" s="36">
        <v>0</v>
      </c>
      <c r="AI516" s="26">
        <v>0</v>
      </c>
      <c r="AJ516" s="26">
        <v>0</v>
      </c>
      <c r="AK516" s="27">
        <v>0</v>
      </c>
      <c r="AL516" s="36">
        <v>0</v>
      </c>
      <c r="AM516" s="26">
        <v>0</v>
      </c>
      <c r="AN516" s="26">
        <v>0</v>
      </c>
      <c r="AO516" s="27">
        <v>0</v>
      </c>
      <c r="AP516" s="36">
        <v>0</v>
      </c>
      <c r="AQ516" s="26">
        <v>0</v>
      </c>
      <c r="AR516" s="26">
        <v>0</v>
      </c>
      <c r="AS516" s="27">
        <v>0</v>
      </c>
      <c r="AT516" s="36">
        <v>0</v>
      </c>
      <c r="AU516" s="26">
        <v>0</v>
      </c>
      <c r="AV516" s="26">
        <v>0</v>
      </c>
      <c r="AW516" s="27">
        <v>0</v>
      </c>
      <c r="AX516" s="36">
        <v>0</v>
      </c>
      <c r="AY516" s="26">
        <v>0</v>
      </c>
      <c r="AZ516" s="26">
        <v>0</v>
      </c>
      <c r="BA516" s="27">
        <v>0</v>
      </c>
      <c r="BB516" s="36">
        <v>0</v>
      </c>
      <c r="BC516" s="26">
        <v>0</v>
      </c>
      <c r="BD516" s="26">
        <v>0</v>
      </c>
      <c r="BE516" s="27">
        <v>0</v>
      </c>
      <c r="BF516" s="36">
        <v>0</v>
      </c>
      <c r="BG516" s="26">
        <v>0</v>
      </c>
      <c r="BH516" s="26">
        <v>0</v>
      </c>
      <c r="BI516" s="27">
        <v>0</v>
      </c>
      <c r="BJ516" s="36">
        <v>0</v>
      </c>
      <c r="BK516" s="26">
        <v>0</v>
      </c>
      <c r="BL516" s="26">
        <v>0</v>
      </c>
      <c r="BM516" s="27">
        <v>0</v>
      </c>
      <c r="BN516" s="36">
        <v>0</v>
      </c>
      <c r="BO516" s="26">
        <v>0</v>
      </c>
      <c r="BP516" s="26">
        <v>0</v>
      </c>
      <c r="BQ516" s="27">
        <v>0</v>
      </c>
      <c r="BR516" s="36">
        <v>0</v>
      </c>
      <c r="BS516" s="26">
        <v>0</v>
      </c>
      <c r="BT516" s="26">
        <v>0</v>
      </c>
      <c r="BU516" s="27">
        <v>0</v>
      </c>
      <c r="BV516" s="36">
        <v>0</v>
      </c>
      <c r="BW516" s="26">
        <v>0</v>
      </c>
      <c r="BX516" s="26">
        <v>0</v>
      </c>
      <c r="BY516" s="27">
        <v>0</v>
      </c>
      <c r="BZ516" s="36">
        <v>0</v>
      </c>
      <c r="CA516" s="26">
        <v>0</v>
      </c>
      <c r="CB516" s="26">
        <v>0</v>
      </c>
      <c r="CC516" s="27">
        <v>0</v>
      </c>
      <c r="CD516" s="36">
        <v>0</v>
      </c>
      <c r="CE516" s="26">
        <v>0</v>
      </c>
      <c r="CF516" s="26">
        <v>0</v>
      </c>
      <c r="CG516" s="27">
        <v>0</v>
      </c>
      <c r="CH516" s="36">
        <v>0</v>
      </c>
      <c r="CI516" s="26">
        <v>0</v>
      </c>
      <c r="CJ516" s="26">
        <v>0</v>
      </c>
      <c r="CK516" s="27">
        <v>0</v>
      </c>
      <c r="CL516" s="36">
        <v>0</v>
      </c>
      <c r="CM516" s="26">
        <v>0</v>
      </c>
      <c r="CN516" s="26">
        <v>0</v>
      </c>
      <c r="CO516" s="27">
        <v>0</v>
      </c>
      <c r="CP516" s="36">
        <v>0</v>
      </c>
      <c r="CQ516" s="26">
        <v>0</v>
      </c>
      <c r="CR516" s="26">
        <v>0</v>
      </c>
      <c r="CS516" s="27">
        <v>0</v>
      </c>
      <c r="CT516" s="36">
        <v>0</v>
      </c>
      <c r="CU516" s="26">
        <v>0</v>
      </c>
      <c r="CV516" s="26">
        <v>0</v>
      </c>
      <c r="CW516" s="27">
        <v>0</v>
      </c>
      <c r="CX516" s="36">
        <v>0</v>
      </c>
      <c r="CY516" s="26">
        <v>0</v>
      </c>
      <c r="CZ516" s="26">
        <v>0</v>
      </c>
      <c r="DA516" s="27">
        <v>0</v>
      </c>
      <c r="DB516" s="36">
        <v>0</v>
      </c>
      <c r="DC516" s="26">
        <v>0</v>
      </c>
      <c r="DD516" s="26">
        <v>0</v>
      </c>
      <c r="DE516" s="27">
        <v>0</v>
      </c>
      <c r="DF516" s="36">
        <v>0</v>
      </c>
      <c r="DG516" s="26">
        <v>0</v>
      </c>
      <c r="DH516" s="26">
        <v>0</v>
      </c>
      <c r="DI516" s="27">
        <v>0</v>
      </c>
      <c r="DJ516" s="36">
        <v>0</v>
      </c>
      <c r="DK516" s="26">
        <v>0</v>
      </c>
      <c r="DL516" s="26">
        <v>0</v>
      </c>
      <c r="DM516" s="27">
        <v>0</v>
      </c>
      <c r="DN516" s="36">
        <v>0</v>
      </c>
      <c r="DO516" s="26">
        <v>0</v>
      </c>
      <c r="DP516" s="26">
        <v>0</v>
      </c>
      <c r="DQ516" s="27">
        <v>0</v>
      </c>
      <c r="DR516" s="36">
        <v>0</v>
      </c>
      <c r="DS516" s="26">
        <v>0</v>
      </c>
      <c r="DT516" s="26">
        <v>0</v>
      </c>
      <c r="DU516" s="27">
        <v>0</v>
      </c>
      <c r="DV516" s="36">
        <v>0</v>
      </c>
      <c r="DW516" s="26">
        <v>0</v>
      </c>
      <c r="DX516" s="26">
        <v>0</v>
      </c>
      <c r="DY516" s="27">
        <v>0</v>
      </c>
      <c r="DZ516" s="36">
        <v>0</v>
      </c>
      <c r="EA516" s="26">
        <v>0</v>
      </c>
      <c r="EB516" s="26">
        <v>0</v>
      </c>
      <c r="EC516" s="27">
        <v>0</v>
      </c>
      <c r="ED516" s="36">
        <v>6</v>
      </c>
      <c r="EE516" s="26">
        <v>7685.5869999999986</v>
      </c>
      <c r="EF516" s="26">
        <v>7685.5900000000011</v>
      </c>
      <c r="EG516" s="27">
        <v>69170.282999999996</v>
      </c>
      <c r="EH516" s="36">
        <v>12</v>
      </c>
      <c r="EI516" s="26">
        <v>15371.173999999999</v>
      </c>
      <c r="EJ516" s="26">
        <v>23056.763999999999</v>
      </c>
      <c r="EK516" s="27">
        <v>53799.11</v>
      </c>
      <c r="EL516" s="36" cm="1">
        <f t="array" ref="EL516">+_xlfn.IFS(YEAR($A516)&gt;YEAR(EL$6),0,YEAR(EL$6)=YEAR($A516),13-MONTH($A516),AND(EK516&lt;$L516,YEAR(EL$6)=YEAR($B516)),IF(MONTH($B516)&lt;EK516/$M516,MONTH($B516),EK516/$M516),EK516&lt;$L516,EK516/$M516,YEAR(EL$6)=YEAR($B516),MONTH($B516),AND(YEAR(EL$6)&gt;YEAR($B516),NOT(ISBLANK($B516))),0,YEAR(EL$6)&gt;YEAR($A516),12,EL$6&lt;$A516,0,YEAR(EH$6)=YEAR($B516),0)</f>
        <v>12</v>
      </c>
      <c r="EM516" s="26">
        <f t="shared" si="58"/>
        <v>15371.173999999999</v>
      </c>
      <c r="EN516" s="26">
        <f t="shared" si="59"/>
        <v>38427.937999999995</v>
      </c>
      <c r="EO516" s="27">
        <f t="shared" si="60"/>
        <v>38427.93</v>
      </c>
      <c r="EP516" s="28">
        <f t="shared" si="61"/>
        <v>29.999996096589634</v>
      </c>
      <c r="EQ516" s="34">
        <f t="shared" si="62"/>
        <v>3842.7934999999998</v>
      </c>
      <c r="ES516" s="21">
        <f>IFERROR(IF(VLOOKUP(D516,'DIV CHANGE'!A:D,3,FALSE)="", E516, VLOOKUP(D516,'DIV CHANGE'!A:D,3,FALSE)), E516)</f>
        <v>1</v>
      </c>
      <c r="ET516" s="21" t="str">
        <f t="shared" si="63"/>
        <v>SAME</v>
      </c>
      <c r="EU516" s="29">
        <v>45103</v>
      </c>
    </row>
    <row r="517" spans="1:151" ht="12.75">
      <c r="A517" s="29">
        <v>45168</v>
      </c>
      <c r="C517" s="35">
        <v>861</v>
      </c>
      <c r="D517" s="21" t="s">
        <v>1008</v>
      </c>
      <c r="E517" s="21">
        <v>3</v>
      </c>
      <c r="F517" s="21" t="s">
        <v>100</v>
      </c>
      <c r="G517" s="21" t="s">
        <v>1009</v>
      </c>
      <c r="H517" s="55">
        <v>213125</v>
      </c>
      <c r="I517" s="22">
        <v>5</v>
      </c>
      <c r="J517" s="25">
        <v>106562</v>
      </c>
      <c r="K517" s="25">
        <v>0</v>
      </c>
      <c r="L517" s="25">
        <f t="shared" si="56"/>
        <v>21312.6</v>
      </c>
      <c r="M517" s="37">
        <f t="shared" si="57"/>
        <v>1776.05</v>
      </c>
      <c r="N517" s="36">
        <v>0</v>
      </c>
      <c r="O517" s="26">
        <v>0</v>
      </c>
      <c r="P517" s="26">
        <v>0</v>
      </c>
      <c r="Q517" s="27">
        <v>0</v>
      </c>
      <c r="R517" s="36">
        <v>0</v>
      </c>
      <c r="S517" s="26">
        <v>0</v>
      </c>
      <c r="T517" s="26">
        <v>0</v>
      </c>
      <c r="U517" s="27">
        <v>0</v>
      </c>
      <c r="V517" s="36">
        <v>0</v>
      </c>
      <c r="W517" s="26">
        <v>0</v>
      </c>
      <c r="X517" s="26">
        <v>0</v>
      </c>
      <c r="Y517" s="27">
        <v>0</v>
      </c>
      <c r="Z517" s="36">
        <v>0</v>
      </c>
      <c r="AA517" s="26">
        <v>0</v>
      </c>
      <c r="AB517" s="26">
        <v>0</v>
      </c>
      <c r="AC517" s="27">
        <v>0</v>
      </c>
      <c r="AD517" s="36">
        <v>0</v>
      </c>
      <c r="AE517" s="26">
        <v>0</v>
      </c>
      <c r="AF517" s="26">
        <v>0</v>
      </c>
      <c r="AG517" s="27">
        <v>0</v>
      </c>
      <c r="AH517" s="36">
        <v>0</v>
      </c>
      <c r="AI517" s="26">
        <v>0</v>
      </c>
      <c r="AJ517" s="26">
        <v>0</v>
      </c>
      <c r="AK517" s="27">
        <v>0</v>
      </c>
      <c r="AL517" s="36">
        <v>0</v>
      </c>
      <c r="AM517" s="26">
        <v>0</v>
      </c>
      <c r="AN517" s="26">
        <v>0</v>
      </c>
      <c r="AO517" s="27">
        <v>0</v>
      </c>
      <c r="AP517" s="36">
        <v>0</v>
      </c>
      <c r="AQ517" s="26">
        <v>0</v>
      </c>
      <c r="AR517" s="26">
        <v>0</v>
      </c>
      <c r="AS517" s="27">
        <v>0</v>
      </c>
      <c r="AT517" s="36">
        <v>0</v>
      </c>
      <c r="AU517" s="26">
        <v>0</v>
      </c>
      <c r="AV517" s="26">
        <v>0</v>
      </c>
      <c r="AW517" s="27">
        <v>0</v>
      </c>
      <c r="AX517" s="36">
        <v>0</v>
      </c>
      <c r="AY517" s="26">
        <v>0</v>
      </c>
      <c r="AZ517" s="26">
        <v>0</v>
      </c>
      <c r="BA517" s="27">
        <v>0</v>
      </c>
      <c r="BB517" s="36">
        <v>0</v>
      </c>
      <c r="BC517" s="26">
        <v>0</v>
      </c>
      <c r="BD517" s="26">
        <v>0</v>
      </c>
      <c r="BE517" s="27">
        <v>0</v>
      </c>
      <c r="BF517" s="36">
        <v>0</v>
      </c>
      <c r="BG517" s="26">
        <v>0</v>
      </c>
      <c r="BH517" s="26">
        <v>0</v>
      </c>
      <c r="BI517" s="27">
        <v>0</v>
      </c>
      <c r="BJ517" s="36">
        <v>0</v>
      </c>
      <c r="BK517" s="26">
        <v>0</v>
      </c>
      <c r="BL517" s="26">
        <v>0</v>
      </c>
      <c r="BM517" s="27">
        <v>0</v>
      </c>
      <c r="BN517" s="36">
        <v>0</v>
      </c>
      <c r="BO517" s="26">
        <v>0</v>
      </c>
      <c r="BP517" s="26">
        <v>0</v>
      </c>
      <c r="BQ517" s="27">
        <v>0</v>
      </c>
      <c r="BR517" s="36">
        <v>0</v>
      </c>
      <c r="BS517" s="26">
        <v>0</v>
      </c>
      <c r="BT517" s="26">
        <v>0</v>
      </c>
      <c r="BU517" s="27">
        <v>0</v>
      </c>
      <c r="BV517" s="36">
        <v>0</v>
      </c>
      <c r="BW517" s="26">
        <v>0</v>
      </c>
      <c r="BX517" s="26">
        <v>0</v>
      </c>
      <c r="BY517" s="27">
        <v>0</v>
      </c>
      <c r="BZ517" s="36">
        <v>0</v>
      </c>
      <c r="CA517" s="26">
        <v>0</v>
      </c>
      <c r="CB517" s="26">
        <v>0</v>
      </c>
      <c r="CC517" s="27">
        <v>0</v>
      </c>
      <c r="CD517" s="36">
        <v>0</v>
      </c>
      <c r="CE517" s="26">
        <v>0</v>
      </c>
      <c r="CF517" s="26">
        <v>0</v>
      </c>
      <c r="CG517" s="27">
        <v>0</v>
      </c>
      <c r="CH517" s="36">
        <v>0</v>
      </c>
      <c r="CI517" s="26">
        <v>0</v>
      </c>
      <c r="CJ517" s="26">
        <v>0</v>
      </c>
      <c r="CK517" s="27">
        <v>0</v>
      </c>
      <c r="CL517" s="36">
        <v>0</v>
      </c>
      <c r="CM517" s="26">
        <v>0</v>
      </c>
      <c r="CN517" s="26">
        <v>0</v>
      </c>
      <c r="CO517" s="27">
        <v>0</v>
      </c>
      <c r="CP517" s="36">
        <v>0</v>
      </c>
      <c r="CQ517" s="26">
        <v>0</v>
      </c>
      <c r="CR517" s="26">
        <v>0</v>
      </c>
      <c r="CS517" s="27">
        <v>0</v>
      </c>
      <c r="CT517" s="36">
        <v>0</v>
      </c>
      <c r="CU517" s="26">
        <v>0</v>
      </c>
      <c r="CV517" s="26">
        <v>0</v>
      </c>
      <c r="CW517" s="27">
        <v>0</v>
      </c>
      <c r="CX517" s="36">
        <v>0</v>
      </c>
      <c r="CY517" s="26">
        <v>0</v>
      </c>
      <c r="CZ517" s="26">
        <v>0</v>
      </c>
      <c r="DA517" s="27">
        <v>0</v>
      </c>
      <c r="DB517" s="36">
        <v>0</v>
      </c>
      <c r="DC517" s="26">
        <v>0</v>
      </c>
      <c r="DD517" s="26">
        <v>0</v>
      </c>
      <c r="DE517" s="27">
        <v>0</v>
      </c>
      <c r="DF517" s="36">
        <v>0</v>
      </c>
      <c r="DG517" s="26">
        <v>0</v>
      </c>
      <c r="DH517" s="26">
        <v>0</v>
      </c>
      <c r="DI517" s="27">
        <v>0</v>
      </c>
      <c r="DJ517" s="36">
        <v>0</v>
      </c>
      <c r="DK517" s="26">
        <v>0</v>
      </c>
      <c r="DL517" s="26">
        <v>0</v>
      </c>
      <c r="DM517" s="27">
        <v>0</v>
      </c>
      <c r="DN517" s="36">
        <v>0</v>
      </c>
      <c r="DO517" s="26">
        <v>0</v>
      </c>
      <c r="DP517" s="26">
        <v>0</v>
      </c>
      <c r="DQ517" s="27">
        <v>0</v>
      </c>
      <c r="DR517" s="36">
        <v>0</v>
      </c>
      <c r="DS517" s="26">
        <v>0</v>
      </c>
      <c r="DT517" s="26">
        <v>0</v>
      </c>
      <c r="DU517" s="27">
        <v>0</v>
      </c>
      <c r="DV517" s="36">
        <v>0</v>
      </c>
      <c r="DW517" s="26">
        <v>0</v>
      </c>
      <c r="DX517" s="26">
        <v>0</v>
      </c>
      <c r="DY517" s="27">
        <v>0</v>
      </c>
      <c r="DZ517" s="36">
        <v>0</v>
      </c>
      <c r="EA517" s="26">
        <v>0</v>
      </c>
      <c r="EB517" s="26">
        <v>0</v>
      </c>
      <c r="EC517" s="27">
        <v>0</v>
      </c>
      <c r="ED517" s="36">
        <v>4</v>
      </c>
      <c r="EE517" s="26">
        <v>7104.2</v>
      </c>
      <c r="EF517" s="26">
        <v>7104.2</v>
      </c>
      <c r="EG517" s="27">
        <v>99458.8</v>
      </c>
      <c r="EH517" s="36">
        <v>12</v>
      </c>
      <c r="EI517" s="26">
        <v>21312.6</v>
      </c>
      <c r="EJ517" s="26">
        <v>28416.799999999999</v>
      </c>
      <c r="EK517" s="27">
        <v>78146.2</v>
      </c>
      <c r="EL517" s="36" cm="1">
        <f t="array" ref="EL517">+_xlfn.IFS(YEAR($A517)&gt;YEAR(EL$6),0,YEAR(EL$6)=YEAR($A517),13-MONTH($A517),AND(EK517&lt;$L517,YEAR(EL$6)=YEAR($B517)),IF(MONTH($B517)&lt;EK517/$M517,MONTH($B517),EK517/$M517),EK517&lt;$L517,EK517/$M517,YEAR(EL$6)=YEAR($B517),MONTH($B517),AND(YEAR(EL$6)&gt;YEAR($B517),NOT(ISBLANK($B517))),0,YEAR(EL$6)&gt;YEAR($A517),12,EL$6&lt;$A517,0,YEAR(EH$6)=YEAR($B517),0)</f>
        <v>12</v>
      </c>
      <c r="EM517" s="26">
        <f t="shared" si="58"/>
        <v>21312.6</v>
      </c>
      <c r="EN517" s="26">
        <f t="shared" si="59"/>
        <v>49729.399999999994</v>
      </c>
      <c r="EO517" s="27">
        <f t="shared" si="60"/>
        <v>56833.599999999999</v>
      </c>
      <c r="EP517" s="28">
        <f t="shared" si="61"/>
        <v>32</v>
      </c>
      <c r="EQ517" s="34">
        <f t="shared" si="62"/>
        <v>5328.15</v>
      </c>
      <c r="ES517" s="21">
        <f>IFERROR(IF(VLOOKUP(D517,'DIV CHANGE'!A:D,3,FALSE)="", E517, VLOOKUP(D517,'DIV CHANGE'!A:D,3,FALSE)), E517)</f>
        <v>3</v>
      </c>
      <c r="ET517" s="21" t="str">
        <f t="shared" si="63"/>
        <v>SAME</v>
      </c>
      <c r="EU517" s="29">
        <v>45168</v>
      </c>
    </row>
    <row r="518" spans="1:151" ht="12.75">
      <c r="A518" s="29">
        <v>45516</v>
      </c>
      <c r="C518" s="77"/>
      <c r="D518" s="21" t="s">
        <v>1010</v>
      </c>
      <c r="E518" s="21">
        <v>3</v>
      </c>
      <c r="F518" s="21" t="s">
        <v>100</v>
      </c>
      <c r="G518" s="21" t="s">
        <v>1011</v>
      </c>
      <c r="H518" s="55">
        <v>13950</v>
      </c>
      <c r="I518" s="22">
        <v>7</v>
      </c>
      <c r="J518" s="56">
        <v>1395</v>
      </c>
      <c r="K518" s="56">
        <v>0</v>
      </c>
      <c r="L518" s="25">
        <f t="shared" si="56"/>
        <v>1793.5714285714287</v>
      </c>
      <c r="M518" s="37">
        <f t="shared" si="57"/>
        <v>149.46428571428572</v>
      </c>
      <c r="N518" s="36"/>
      <c r="O518" s="26"/>
      <c r="P518" s="26"/>
      <c r="Q518" s="27"/>
      <c r="R518" s="36"/>
      <c r="S518" s="26"/>
      <c r="T518" s="26"/>
      <c r="U518" s="27"/>
      <c r="V518" s="36"/>
      <c r="W518" s="26"/>
      <c r="X518" s="26"/>
      <c r="Y518" s="27"/>
      <c r="Z518" s="36"/>
      <c r="AA518" s="26"/>
      <c r="AB518" s="26"/>
      <c r="AC518" s="27"/>
      <c r="AD518" s="36"/>
      <c r="AE518" s="26"/>
      <c r="AF518" s="26"/>
      <c r="AG518" s="27"/>
      <c r="AH518" s="36"/>
      <c r="AI518" s="26"/>
      <c r="AJ518" s="26"/>
      <c r="AK518" s="27"/>
      <c r="AL518" s="36"/>
      <c r="AM518" s="26"/>
      <c r="AN518" s="26"/>
      <c r="AO518" s="27"/>
      <c r="AP518" s="36"/>
      <c r="AQ518" s="26"/>
      <c r="AR518" s="26"/>
      <c r="AS518" s="27"/>
      <c r="AT518" s="36"/>
      <c r="AU518" s="26"/>
      <c r="AV518" s="26"/>
      <c r="AW518" s="27"/>
      <c r="AX518" s="36"/>
      <c r="AY518" s="26"/>
      <c r="AZ518" s="26"/>
      <c r="BA518" s="27"/>
      <c r="BB518" s="36"/>
      <c r="BC518" s="26"/>
      <c r="BD518" s="26"/>
      <c r="BE518" s="27"/>
      <c r="BF518" s="36"/>
      <c r="BG518" s="26"/>
      <c r="BH518" s="26"/>
      <c r="BI518" s="27"/>
      <c r="BJ518" s="36"/>
      <c r="BK518" s="26"/>
      <c r="BL518" s="26"/>
      <c r="BM518" s="27"/>
      <c r="BN518" s="36"/>
      <c r="BO518" s="26"/>
      <c r="BP518" s="26"/>
      <c r="BQ518" s="27"/>
      <c r="BR518" s="36"/>
      <c r="BS518" s="26"/>
      <c r="BT518" s="26"/>
      <c r="BU518" s="27"/>
      <c r="BV518" s="36"/>
      <c r="BW518" s="26"/>
      <c r="BX518" s="26"/>
      <c r="BY518" s="27"/>
      <c r="BZ518" s="36"/>
      <c r="CA518" s="26"/>
      <c r="CB518" s="26"/>
      <c r="CC518" s="27"/>
      <c r="CD518" s="36"/>
      <c r="CE518" s="26"/>
      <c r="CF518" s="26"/>
      <c r="CG518" s="27"/>
      <c r="CH518" s="36"/>
      <c r="CI518" s="26"/>
      <c r="CJ518" s="26"/>
      <c r="CK518" s="27"/>
      <c r="CL518" s="36"/>
      <c r="CM518" s="26"/>
      <c r="CN518" s="26"/>
      <c r="CO518" s="27"/>
      <c r="CP518" s="36"/>
      <c r="CQ518" s="26"/>
      <c r="CR518" s="26"/>
      <c r="CS518" s="27"/>
      <c r="CT518" s="36"/>
      <c r="CU518" s="26"/>
      <c r="CV518" s="26"/>
      <c r="CW518" s="27"/>
      <c r="CX518" s="36"/>
      <c r="CY518" s="26"/>
      <c r="CZ518" s="26"/>
      <c r="DA518" s="27"/>
      <c r="DB518" s="36"/>
      <c r="DC518" s="26"/>
      <c r="DD518" s="26"/>
      <c r="DE518" s="27"/>
      <c r="DF518" s="36"/>
      <c r="DG518" s="26"/>
      <c r="DH518" s="26"/>
      <c r="DI518" s="27"/>
      <c r="DJ518" s="36"/>
      <c r="DK518" s="26"/>
      <c r="DL518" s="26"/>
      <c r="DM518" s="27"/>
      <c r="DN518" s="36"/>
      <c r="DO518" s="26"/>
      <c r="DP518" s="26"/>
      <c r="DQ518" s="27"/>
      <c r="DR518" s="36"/>
      <c r="DS518" s="26"/>
      <c r="DT518" s="26"/>
      <c r="DU518" s="27"/>
      <c r="DV518" s="36"/>
      <c r="DW518" s="26"/>
      <c r="DX518" s="26"/>
      <c r="DY518" s="27"/>
      <c r="DZ518" s="36"/>
      <c r="EA518" s="26"/>
      <c r="EB518" s="26"/>
      <c r="EC518" s="27"/>
      <c r="ED518" s="36">
        <v>0</v>
      </c>
      <c r="EE518" s="26">
        <v>0</v>
      </c>
      <c r="EF518" s="26">
        <v>0</v>
      </c>
      <c r="EG518" s="27">
        <v>0</v>
      </c>
      <c r="EH518" s="36">
        <v>5</v>
      </c>
      <c r="EI518" s="26">
        <v>747.32142857142867</v>
      </c>
      <c r="EJ518" s="26">
        <v>747.32142857142867</v>
      </c>
      <c r="EK518" s="27">
        <v>11807.68</v>
      </c>
      <c r="EL518" s="36" cm="1">
        <f t="array" ref="EL518">+_xlfn.IFS(YEAR($A518)&gt;YEAR(EL$6),0,YEAR(EL$6)=YEAR($A518),13-MONTH($A518),AND(EK518&lt;$L518,YEAR(EL$6)=YEAR($B518)),IF(MONTH($B518)&lt;EK518/$M518,MONTH($B518),EK518/$M518),EK518&lt;$L518,EK518/$M518,YEAR(EL$6)=YEAR($B518),MONTH($B518),AND(YEAR(EL$6)&gt;YEAR($B518),NOT(ISBLANK($B518))),0,YEAR(EL$6)&gt;YEAR($A518),12,EL$6&lt;$A518,0,YEAR(EH$6)=YEAR($B518),0)</f>
        <v>12</v>
      </c>
      <c r="EM518" s="26">
        <f t="shared" si="58"/>
        <v>1793.5714285714287</v>
      </c>
      <c r="EN518" s="26">
        <f t="shared" si="59"/>
        <v>2540.8928571428573</v>
      </c>
      <c r="EO518" s="27">
        <f t="shared" si="60"/>
        <v>10014.11</v>
      </c>
      <c r="EP518" s="28">
        <f t="shared" si="61"/>
        <v>67.000019115890083</v>
      </c>
      <c r="EQ518" s="34">
        <f t="shared" si="62"/>
        <v>448.39285714285717</v>
      </c>
      <c r="ES518" s="21">
        <f>IFERROR(IF(VLOOKUP(D518,'DIV CHANGE'!A:D,3,FALSE)="", E518, VLOOKUP(D518,'DIV CHANGE'!A:D,3,FALSE)), E518)</f>
        <v>3</v>
      </c>
      <c r="ET518" s="21" t="str">
        <f t="shared" si="63"/>
        <v>SAME</v>
      </c>
      <c r="EU518" s="24">
        <v>45516</v>
      </c>
    </row>
    <row r="519" spans="1:151" ht="12.75">
      <c r="A519" s="29">
        <v>40625</v>
      </c>
      <c r="B519" s="24"/>
      <c r="C519" s="35">
        <v>87</v>
      </c>
      <c r="D519" s="21" t="s">
        <v>1012</v>
      </c>
      <c r="E519" s="21">
        <v>1</v>
      </c>
      <c r="F519" s="21" t="s">
        <v>100</v>
      </c>
      <c r="G519" s="21" t="s">
        <v>1013</v>
      </c>
      <c r="H519" s="55">
        <v>45790</v>
      </c>
      <c r="I519" s="22">
        <v>10</v>
      </c>
      <c r="J519" s="25">
        <v>25000</v>
      </c>
      <c r="K519" s="25">
        <v>0</v>
      </c>
      <c r="L519" s="25">
        <f t="shared" si="56"/>
        <v>2079</v>
      </c>
      <c r="M519" s="37">
        <f t="shared" si="57"/>
        <v>173.25</v>
      </c>
      <c r="N519" s="36">
        <v>0</v>
      </c>
      <c r="O519" s="26">
        <v>0</v>
      </c>
      <c r="P519" s="26">
        <v>0</v>
      </c>
      <c r="Q519" s="27">
        <v>0</v>
      </c>
      <c r="R519" s="36">
        <v>0</v>
      </c>
      <c r="S519" s="26">
        <v>0</v>
      </c>
      <c r="T519" s="26">
        <v>0</v>
      </c>
      <c r="U519" s="27">
        <v>0</v>
      </c>
      <c r="V519" s="36">
        <v>0</v>
      </c>
      <c r="W519" s="26">
        <v>0</v>
      </c>
      <c r="X519" s="26">
        <v>0</v>
      </c>
      <c r="Y519" s="27">
        <v>0</v>
      </c>
      <c r="Z519" s="36">
        <v>0</v>
      </c>
      <c r="AA519" s="26">
        <v>0</v>
      </c>
      <c r="AB519" s="26">
        <v>0</v>
      </c>
      <c r="AC519" s="27">
        <v>0</v>
      </c>
      <c r="AD519" s="36">
        <v>0</v>
      </c>
      <c r="AE519" s="26">
        <v>0</v>
      </c>
      <c r="AF519" s="26">
        <v>0</v>
      </c>
      <c r="AG519" s="27">
        <v>0</v>
      </c>
      <c r="AH519" s="36">
        <v>0</v>
      </c>
      <c r="AI519" s="26">
        <v>0</v>
      </c>
      <c r="AJ519" s="26">
        <v>0</v>
      </c>
      <c r="AK519" s="27">
        <v>0</v>
      </c>
      <c r="AL519" s="36">
        <v>0</v>
      </c>
      <c r="AM519" s="26">
        <v>0</v>
      </c>
      <c r="AN519" s="26">
        <v>0</v>
      </c>
      <c r="AO519" s="27">
        <v>0</v>
      </c>
      <c r="AP519" s="36">
        <v>0</v>
      </c>
      <c r="AQ519" s="26">
        <v>0</v>
      </c>
      <c r="AR519" s="26">
        <v>0</v>
      </c>
      <c r="AS519" s="27">
        <v>0</v>
      </c>
      <c r="AT519" s="36">
        <v>0</v>
      </c>
      <c r="AU519" s="26">
        <v>0</v>
      </c>
      <c r="AV519" s="26">
        <v>0</v>
      </c>
      <c r="AW519" s="27">
        <v>0</v>
      </c>
      <c r="AX519" s="36">
        <v>0</v>
      </c>
      <c r="AY519" s="26">
        <v>0</v>
      </c>
      <c r="AZ519" s="26">
        <v>0</v>
      </c>
      <c r="BA519" s="27">
        <v>0</v>
      </c>
      <c r="BB519" s="36">
        <v>0</v>
      </c>
      <c r="BC519" s="26">
        <v>0</v>
      </c>
      <c r="BD519" s="26">
        <v>0</v>
      </c>
      <c r="BE519" s="27">
        <v>0</v>
      </c>
      <c r="BF519" s="36">
        <v>0</v>
      </c>
      <c r="BG519" s="26">
        <v>0</v>
      </c>
      <c r="BH519" s="26">
        <v>0</v>
      </c>
      <c r="BI519" s="27">
        <v>0</v>
      </c>
      <c r="BJ519" s="36">
        <v>0</v>
      </c>
      <c r="BK519" s="26">
        <v>0</v>
      </c>
      <c r="BL519" s="26">
        <v>0</v>
      </c>
      <c r="BM519" s="27">
        <v>0</v>
      </c>
      <c r="BN519" s="36">
        <v>0</v>
      </c>
      <c r="BO519" s="26">
        <v>0</v>
      </c>
      <c r="BP519" s="26">
        <v>0</v>
      </c>
      <c r="BQ519" s="27">
        <v>0</v>
      </c>
      <c r="BR519" s="36">
        <v>0</v>
      </c>
      <c r="BS519" s="26">
        <v>0</v>
      </c>
      <c r="BT519" s="26">
        <v>0</v>
      </c>
      <c r="BU519" s="27">
        <v>0</v>
      </c>
      <c r="BV519" s="36">
        <v>0</v>
      </c>
      <c r="BW519" s="26">
        <v>0</v>
      </c>
      <c r="BX519" s="26">
        <v>0</v>
      </c>
      <c r="BY519" s="27">
        <v>0</v>
      </c>
      <c r="BZ519" s="36">
        <v>0</v>
      </c>
      <c r="CA519" s="26">
        <v>0</v>
      </c>
      <c r="CB519" s="26">
        <v>0</v>
      </c>
      <c r="CC519" s="27">
        <v>0</v>
      </c>
      <c r="CD519" s="36">
        <v>0</v>
      </c>
      <c r="CE519" s="26">
        <v>0</v>
      </c>
      <c r="CF519" s="26">
        <v>0</v>
      </c>
      <c r="CG519" s="27">
        <v>0</v>
      </c>
      <c r="CH519" s="36">
        <v>10</v>
      </c>
      <c r="CI519" s="26">
        <v>1732.5</v>
      </c>
      <c r="CJ519" s="26">
        <v>1732.5</v>
      </c>
      <c r="CK519" s="27">
        <v>19057.5</v>
      </c>
      <c r="CL519" s="36">
        <v>12</v>
      </c>
      <c r="CM519" s="26">
        <v>2079</v>
      </c>
      <c r="CN519" s="26">
        <v>3811.5</v>
      </c>
      <c r="CO519" s="27">
        <v>16978.5</v>
      </c>
      <c r="CP519" s="36">
        <v>12</v>
      </c>
      <c r="CQ519" s="26">
        <v>2079</v>
      </c>
      <c r="CR519" s="26">
        <v>5890.5</v>
      </c>
      <c r="CS519" s="27">
        <v>14899.5</v>
      </c>
      <c r="CT519" s="36">
        <v>12</v>
      </c>
      <c r="CU519" s="26">
        <v>2079</v>
      </c>
      <c r="CV519" s="26">
        <v>7969.5</v>
      </c>
      <c r="CW519" s="27">
        <v>12820.5</v>
      </c>
      <c r="CX519" s="36">
        <v>12</v>
      </c>
      <c r="CY519" s="26">
        <v>2079</v>
      </c>
      <c r="CZ519" s="26">
        <v>10048.5</v>
      </c>
      <c r="DA519" s="27">
        <v>10741.5</v>
      </c>
      <c r="DB519" s="36">
        <v>12</v>
      </c>
      <c r="DC519" s="26">
        <v>2079</v>
      </c>
      <c r="DD519" s="26">
        <v>12127.5</v>
      </c>
      <c r="DE519" s="27">
        <v>8662.5</v>
      </c>
      <c r="DF519" s="36">
        <v>12</v>
      </c>
      <c r="DG519" s="26">
        <v>2079</v>
      </c>
      <c r="DH519" s="26">
        <v>14206.5</v>
      </c>
      <c r="DI519" s="27">
        <v>6583.5</v>
      </c>
      <c r="DJ519" s="36">
        <v>12</v>
      </c>
      <c r="DK519" s="26">
        <v>2079</v>
      </c>
      <c r="DL519" s="26">
        <v>16285.5</v>
      </c>
      <c r="DM519" s="27">
        <v>4504.5</v>
      </c>
      <c r="DN519" s="36">
        <v>12</v>
      </c>
      <c r="DO519" s="26">
        <v>2079</v>
      </c>
      <c r="DP519" s="26">
        <v>18364.5</v>
      </c>
      <c r="DQ519" s="27">
        <v>2425.5</v>
      </c>
      <c r="DR519" s="36">
        <v>12</v>
      </c>
      <c r="DS519" s="26">
        <v>2079</v>
      </c>
      <c r="DT519" s="26">
        <v>20443.5</v>
      </c>
      <c r="DU519" s="27">
        <v>346.5</v>
      </c>
      <c r="DV519" s="36">
        <v>2</v>
      </c>
      <c r="DW519" s="26">
        <v>346.5</v>
      </c>
      <c r="DX519" s="26">
        <v>20790</v>
      </c>
      <c r="DY519" s="27">
        <v>0</v>
      </c>
      <c r="DZ519" s="36">
        <v>0</v>
      </c>
      <c r="EA519" s="26">
        <v>0</v>
      </c>
      <c r="EB519" s="26">
        <v>20790</v>
      </c>
      <c r="EC519" s="27">
        <v>0</v>
      </c>
      <c r="ED519" s="36">
        <v>0</v>
      </c>
      <c r="EE519" s="26">
        <v>0</v>
      </c>
      <c r="EF519" s="26">
        <v>20790</v>
      </c>
      <c r="EG519" s="27">
        <v>0</v>
      </c>
      <c r="EH519" s="36">
        <v>0</v>
      </c>
      <c r="EI519" s="26">
        <v>0</v>
      </c>
      <c r="EJ519" s="26">
        <v>20790</v>
      </c>
      <c r="EK519" s="27">
        <v>0</v>
      </c>
      <c r="EL519" s="36" cm="1">
        <f t="array" ref="EL519">+_xlfn.IFS(YEAR($A519)&gt;YEAR(EL$6),0,YEAR(EL$6)=YEAR($A519),13-MONTH($A519),AND(EK519&lt;$L519,YEAR(EL$6)=YEAR($B519)),IF(MONTH($B519)&lt;EK519/$M519,MONTH($B519),EK519/$M519),EK519&lt;$L519,EK519/$M519,YEAR(EL$6)=YEAR($B519),MONTH($B519),AND(YEAR(EL$6)&gt;YEAR($B519),NOT(ISBLANK($B519))),0,YEAR(EL$6)&gt;YEAR($A519),12,EL$6&lt;$A519,0,YEAR(EH$6)=YEAR($B519),0)</f>
        <v>0</v>
      </c>
      <c r="EM519" s="26">
        <f t="shared" si="58"/>
        <v>0</v>
      </c>
      <c r="EN519" s="26">
        <f t="shared" si="59"/>
        <v>20790</v>
      </c>
      <c r="EO519" s="27">
        <f t="shared" si="60"/>
        <v>0</v>
      </c>
      <c r="EP519" s="28">
        <f t="shared" si="61"/>
        <v>0</v>
      </c>
      <c r="EQ519" s="34">
        <f t="shared" si="62"/>
        <v>0</v>
      </c>
      <c r="ES519" s="21">
        <f>IFERROR(IF(VLOOKUP(D519,'DIV CHANGE'!A:D,3,FALSE)="", E519, VLOOKUP(D519,'DIV CHANGE'!A:D,3,FALSE)), E519)</f>
        <v>1</v>
      </c>
      <c r="ET519" s="21" t="str">
        <f t="shared" si="63"/>
        <v>SAME</v>
      </c>
      <c r="EU519" s="24">
        <v>40625</v>
      </c>
    </row>
    <row r="520" spans="1:151" ht="12.75">
      <c r="A520" s="29">
        <v>40816</v>
      </c>
      <c r="B520" s="24"/>
      <c r="C520" s="35">
        <v>90</v>
      </c>
      <c r="D520" s="21" t="s">
        <v>1014</v>
      </c>
      <c r="E520" s="21">
        <v>1</v>
      </c>
      <c r="F520" s="21" t="s">
        <v>100</v>
      </c>
      <c r="G520" s="21" t="s">
        <v>1015</v>
      </c>
      <c r="H520" s="55">
        <v>20651</v>
      </c>
      <c r="I520" s="22">
        <v>10</v>
      </c>
      <c r="J520" s="25">
        <v>10000</v>
      </c>
      <c r="K520" s="25">
        <v>0</v>
      </c>
      <c r="L520" s="25">
        <f t="shared" ref="L520:L583" si="64">IFERROR(($H520-$J520-$K520)/$I520,0)</f>
        <v>1065.0999999999999</v>
      </c>
      <c r="M520" s="37">
        <f t="shared" ref="M520:M583" si="65">IFERROR($L520/12,0)</f>
        <v>88.758333333333326</v>
      </c>
      <c r="N520" s="36">
        <v>0</v>
      </c>
      <c r="O520" s="26">
        <v>0</v>
      </c>
      <c r="P520" s="26">
        <v>0</v>
      </c>
      <c r="Q520" s="27">
        <v>0</v>
      </c>
      <c r="R520" s="36">
        <v>0</v>
      </c>
      <c r="S520" s="26">
        <v>0</v>
      </c>
      <c r="T520" s="26">
        <v>0</v>
      </c>
      <c r="U520" s="27">
        <v>0</v>
      </c>
      <c r="V520" s="36">
        <v>0</v>
      </c>
      <c r="W520" s="26">
        <v>0</v>
      </c>
      <c r="X520" s="26">
        <v>0</v>
      </c>
      <c r="Y520" s="27">
        <v>0</v>
      </c>
      <c r="Z520" s="36">
        <v>0</v>
      </c>
      <c r="AA520" s="26">
        <v>0</v>
      </c>
      <c r="AB520" s="26">
        <v>0</v>
      </c>
      <c r="AC520" s="27">
        <v>0</v>
      </c>
      <c r="AD520" s="36">
        <v>0</v>
      </c>
      <c r="AE520" s="26">
        <v>0</v>
      </c>
      <c r="AF520" s="26">
        <v>0</v>
      </c>
      <c r="AG520" s="27">
        <v>0</v>
      </c>
      <c r="AH520" s="36">
        <v>0</v>
      </c>
      <c r="AI520" s="26">
        <v>0</v>
      </c>
      <c r="AJ520" s="26">
        <v>0</v>
      </c>
      <c r="AK520" s="27">
        <v>0</v>
      </c>
      <c r="AL520" s="36">
        <v>0</v>
      </c>
      <c r="AM520" s="26">
        <v>0</v>
      </c>
      <c r="AN520" s="26">
        <v>0</v>
      </c>
      <c r="AO520" s="27">
        <v>0</v>
      </c>
      <c r="AP520" s="36">
        <v>0</v>
      </c>
      <c r="AQ520" s="26">
        <v>0</v>
      </c>
      <c r="AR520" s="26">
        <v>0</v>
      </c>
      <c r="AS520" s="27">
        <v>0</v>
      </c>
      <c r="AT520" s="36">
        <v>0</v>
      </c>
      <c r="AU520" s="26">
        <v>0</v>
      </c>
      <c r="AV520" s="26">
        <v>0</v>
      </c>
      <c r="AW520" s="27">
        <v>0</v>
      </c>
      <c r="AX520" s="36">
        <v>0</v>
      </c>
      <c r="AY520" s="26">
        <v>0</v>
      </c>
      <c r="AZ520" s="26">
        <v>0</v>
      </c>
      <c r="BA520" s="27">
        <v>0</v>
      </c>
      <c r="BB520" s="36">
        <v>0</v>
      </c>
      <c r="BC520" s="26">
        <v>0</v>
      </c>
      <c r="BD520" s="26">
        <v>0</v>
      </c>
      <c r="BE520" s="27">
        <v>0</v>
      </c>
      <c r="BF520" s="36">
        <v>0</v>
      </c>
      <c r="BG520" s="26">
        <v>0</v>
      </c>
      <c r="BH520" s="26">
        <v>0</v>
      </c>
      <c r="BI520" s="27">
        <v>0</v>
      </c>
      <c r="BJ520" s="36">
        <v>0</v>
      </c>
      <c r="BK520" s="26">
        <v>0</v>
      </c>
      <c r="BL520" s="26">
        <v>0</v>
      </c>
      <c r="BM520" s="27">
        <v>0</v>
      </c>
      <c r="BN520" s="36">
        <v>0</v>
      </c>
      <c r="BO520" s="26">
        <v>0</v>
      </c>
      <c r="BP520" s="26">
        <v>0</v>
      </c>
      <c r="BQ520" s="27">
        <v>0</v>
      </c>
      <c r="BR520" s="36">
        <v>0</v>
      </c>
      <c r="BS520" s="26">
        <v>0</v>
      </c>
      <c r="BT520" s="26">
        <v>0</v>
      </c>
      <c r="BU520" s="27">
        <v>0</v>
      </c>
      <c r="BV520" s="36">
        <v>0</v>
      </c>
      <c r="BW520" s="26">
        <v>0</v>
      </c>
      <c r="BX520" s="26">
        <v>0</v>
      </c>
      <c r="BY520" s="27">
        <v>0</v>
      </c>
      <c r="BZ520" s="36">
        <v>0</v>
      </c>
      <c r="CA520" s="26">
        <v>0</v>
      </c>
      <c r="CB520" s="26">
        <v>0</v>
      </c>
      <c r="CC520" s="27">
        <v>0</v>
      </c>
      <c r="CD520" s="36">
        <v>0</v>
      </c>
      <c r="CE520" s="26">
        <v>0</v>
      </c>
      <c r="CF520" s="26">
        <v>0</v>
      </c>
      <c r="CG520" s="27">
        <v>0</v>
      </c>
      <c r="CH520" s="36">
        <v>4</v>
      </c>
      <c r="CI520" s="26">
        <v>355.0333333333333</v>
      </c>
      <c r="CJ520" s="26">
        <v>355.0333333333333</v>
      </c>
      <c r="CK520" s="27">
        <v>10295.966666666667</v>
      </c>
      <c r="CL520" s="36">
        <v>12</v>
      </c>
      <c r="CM520" s="26">
        <v>1065.0999999999999</v>
      </c>
      <c r="CN520" s="26">
        <v>1420.1333333333332</v>
      </c>
      <c r="CO520" s="27">
        <v>9230.8666666666668</v>
      </c>
      <c r="CP520" s="36">
        <v>12</v>
      </c>
      <c r="CQ520" s="26">
        <v>1065.0999999999999</v>
      </c>
      <c r="CR520" s="26">
        <v>2485.2333333333331</v>
      </c>
      <c r="CS520" s="27">
        <v>8165.7666666666664</v>
      </c>
      <c r="CT520" s="36">
        <v>12</v>
      </c>
      <c r="CU520" s="26">
        <v>1065.0999999999999</v>
      </c>
      <c r="CV520" s="26">
        <v>3550.333333333333</v>
      </c>
      <c r="CW520" s="27">
        <v>7100.666666666667</v>
      </c>
      <c r="CX520" s="36">
        <v>12</v>
      </c>
      <c r="CY520" s="26">
        <v>1065.0999999999999</v>
      </c>
      <c r="CZ520" s="26">
        <v>4615.4333333333325</v>
      </c>
      <c r="DA520" s="27">
        <v>6035.5666666666675</v>
      </c>
      <c r="DB520" s="36">
        <v>12</v>
      </c>
      <c r="DC520" s="26">
        <v>1065.0999999999999</v>
      </c>
      <c r="DD520" s="26">
        <v>5680.5333333333328</v>
      </c>
      <c r="DE520" s="27">
        <v>4970.4666666666672</v>
      </c>
      <c r="DF520" s="36">
        <v>12</v>
      </c>
      <c r="DG520" s="26">
        <v>1065.0999999999999</v>
      </c>
      <c r="DH520" s="26">
        <v>6745.6333333333332</v>
      </c>
      <c r="DI520" s="27">
        <v>3905.3666666666668</v>
      </c>
      <c r="DJ520" s="36">
        <v>12</v>
      </c>
      <c r="DK520" s="26">
        <v>1065.0999999999999</v>
      </c>
      <c r="DL520" s="26">
        <v>7810.7333333333336</v>
      </c>
      <c r="DM520" s="27">
        <v>2840.2666666666664</v>
      </c>
      <c r="DN520" s="36">
        <v>12</v>
      </c>
      <c r="DO520" s="26">
        <v>1065.0999999999999</v>
      </c>
      <c r="DP520" s="26">
        <v>8875.8333333333339</v>
      </c>
      <c r="DQ520" s="27">
        <v>1775.1666666666661</v>
      </c>
      <c r="DR520" s="36">
        <v>12</v>
      </c>
      <c r="DS520" s="26">
        <v>1065.0999999999999</v>
      </c>
      <c r="DT520" s="26">
        <v>9940.9333333333343</v>
      </c>
      <c r="DU520" s="27">
        <v>710.0666666666657</v>
      </c>
      <c r="DV520" s="36">
        <v>7.9999999999999893</v>
      </c>
      <c r="DW520" s="26">
        <v>710.0666666666657</v>
      </c>
      <c r="DX520" s="26">
        <v>10651</v>
      </c>
      <c r="DY520" s="27">
        <v>0</v>
      </c>
      <c r="DZ520" s="36">
        <v>0</v>
      </c>
      <c r="EA520" s="26">
        <v>0</v>
      </c>
      <c r="EB520" s="26">
        <v>10651</v>
      </c>
      <c r="EC520" s="27">
        <v>0</v>
      </c>
      <c r="ED520" s="36">
        <v>0</v>
      </c>
      <c r="EE520" s="26">
        <v>0</v>
      </c>
      <c r="EF520" s="26">
        <v>10651</v>
      </c>
      <c r="EG520" s="27">
        <v>0</v>
      </c>
      <c r="EH520" s="36">
        <v>0</v>
      </c>
      <c r="EI520" s="26">
        <v>0</v>
      </c>
      <c r="EJ520" s="26">
        <v>10651</v>
      </c>
      <c r="EK520" s="27">
        <v>0</v>
      </c>
      <c r="EL520" s="36" cm="1">
        <f t="array" ref="EL520">+_xlfn.IFS(YEAR($A520)&gt;YEAR(EL$6),0,YEAR(EL$6)=YEAR($A520),13-MONTH($A520),AND(EK520&lt;$L520,YEAR(EL$6)=YEAR($B520)),IF(MONTH($B520)&lt;EK520/$M520,MONTH($B520),EK520/$M520),EK520&lt;$L520,EK520/$M520,YEAR(EL$6)=YEAR($B520),MONTH($B520),AND(YEAR(EL$6)&gt;YEAR($B520),NOT(ISBLANK($B520))),0,YEAR(EL$6)&gt;YEAR($A520),12,EL$6&lt;$A520,0,YEAR(EH$6)=YEAR($B520),0)</f>
        <v>0</v>
      </c>
      <c r="EM520" s="26">
        <f t="shared" ref="EM520:EM583" si="66">EL520*$M520</f>
        <v>0</v>
      </c>
      <c r="EN520" s="26">
        <f t="shared" ref="EN520:EN583" si="67">EM520+EJ520</f>
        <v>10651</v>
      </c>
      <c r="EO520" s="27">
        <f t="shared" ref="EO520:EO583" si="68">ROUND(IF(YEAR(EL$6)&lt;YEAR($A520),0,($H520-$J520)-EN520),2)</f>
        <v>0</v>
      </c>
      <c r="EP520" s="28">
        <f t="shared" ref="EP520:EP583" si="69">IFERROR(SUM(EO520/$M520),0)</f>
        <v>0</v>
      </c>
      <c r="EQ520" s="34">
        <f t="shared" ref="EQ520:EQ583" si="70">+IFERROR(IF(YEAR($D$4)=YEAR($A520),IF(MONTH($D$4)&gt;=MONTH($A520),IF(MONTH($D$4)-MONTH($A520)=0,1,MONTH($D$4)-MONTH($A520)+1)*$M520,0),IF(MONTH($D$4)&gt;EL520,EL520*$M520,MONTH($D$4)*$M520)),0)</f>
        <v>0</v>
      </c>
      <c r="ES520" s="21">
        <f>IFERROR(IF(VLOOKUP(D520,'DIV CHANGE'!A:D,3,FALSE)="", E520, VLOOKUP(D520,'DIV CHANGE'!A:D,3,FALSE)), E520)</f>
        <v>1</v>
      </c>
      <c r="ET520" s="21" t="str">
        <f t="shared" ref="ET520:ET583" si="71">IF(E520=ES520, "SAME", "CHANGE")</f>
        <v>SAME</v>
      </c>
      <c r="EU520" s="24">
        <v>40816</v>
      </c>
    </row>
    <row r="521" spans="1:151" ht="12.75">
      <c r="A521" s="29">
        <v>37011</v>
      </c>
      <c r="B521" s="24"/>
      <c r="C521" s="35">
        <v>20</v>
      </c>
      <c r="D521" s="21" t="s">
        <v>1016</v>
      </c>
      <c r="E521" s="21">
        <v>1</v>
      </c>
      <c r="F521" s="21" t="s">
        <v>100</v>
      </c>
      <c r="G521" s="21" t="s">
        <v>1017</v>
      </c>
      <c r="H521" s="55">
        <v>5000</v>
      </c>
      <c r="I521" s="22">
        <v>10</v>
      </c>
      <c r="J521" s="25">
        <v>2961.9</v>
      </c>
      <c r="K521" s="25">
        <v>0</v>
      </c>
      <c r="L521" s="25">
        <f t="shared" si="64"/>
        <v>203.81</v>
      </c>
      <c r="M521" s="37">
        <f t="shared" si="65"/>
        <v>16.984166666666667</v>
      </c>
      <c r="N521" s="36">
        <v>0</v>
      </c>
      <c r="O521" s="26">
        <v>0</v>
      </c>
      <c r="P521" s="26">
        <v>0</v>
      </c>
      <c r="Q521" s="27">
        <v>0</v>
      </c>
      <c r="R521" s="36">
        <v>0</v>
      </c>
      <c r="S521" s="26">
        <v>0</v>
      </c>
      <c r="T521" s="26">
        <v>0</v>
      </c>
      <c r="U521" s="27">
        <v>0</v>
      </c>
      <c r="V521" s="36">
        <v>0</v>
      </c>
      <c r="W521" s="26">
        <v>0</v>
      </c>
      <c r="X521" s="26">
        <v>0</v>
      </c>
      <c r="Y521" s="27">
        <v>0</v>
      </c>
      <c r="Z521" s="36">
        <v>0</v>
      </c>
      <c r="AA521" s="26">
        <v>0</v>
      </c>
      <c r="AB521" s="26">
        <v>0</v>
      </c>
      <c r="AC521" s="27">
        <v>0</v>
      </c>
      <c r="AD521" s="36">
        <v>0</v>
      </c>
      <c r="AE521" s="26">
        <v>0</v>
      </c>
      <c r="AF521" s="26">
        <v>0</v>
      </c>
      <c r="AG521" s="27">
        <v>0</v>
      </c>
      <c r="AH521" s="36">
        <v>0</v>
      </c>
      <c r="AI521" s="26">
        <v>0</v>
      </c>
      <c r="AJ521" s="26">
        <v>0</v>
      </c>
      <c r="AK521" s="27">
        <v>0</v>
      </c>
      <c r="AL521" s="36">
        <v>0</v>
      </c>
      <c r="AM521" s="26">
        <v>0</v>
      </c>
      <c r="AN521" s="26">
        <v>0</v>
      </c>
      <c r="AO521" s="27">
        <v>0</v>
      </c>
      <c r="AP521" s="36">
        <v>0</v>
      </c>
      <c r="AQ521" s="26">
        <v>0</v>
      </c>
      <c r="AR521" s="26">
        <v>0</v>
      </c>
      <c r="AS521" s="27">
        <v>0</v>
      </c>
      <c r="AT521" s="36">
        <v>9</v>
      </c>
      <c r="AU521" s="26">
        <v>152.85750000000002</v>
      </c>
      <c r="AV521" s="26">
        <v>152.85750000000002</v>
      </c>
      <c r="AW521" s="27">
        <v>1885.2424999999998</v>
      </c>
      <c r="AX521" s="36">
        <v>12</v>
      </c>
      <c r="AY521" s="26">
        <v>203.81</v>
      </c>
      <c r="AZ521" s="26">
        <v>356.66750000000002</v>
      </c>
      <c r="BA521" s="27">
        <v>1681.4324999999999</v>
      </c>
      <c r="BB521" s="36">
        <v>12</v>
      </c>
      <c r="BC521" s="26">
        <v>203.81</v>
      </c>
      <c r="BD521" s="26">
        <v>560.47749999999996</v>
      </c>
      <c r="BE521" s="27">
        <v>1477.6224999999999</v>
      </c>
      <c r="BF521" s="36">
        <v>12</v>
      </c>
      <c r="BG521" s="26">
        <v>203.81</v>
      </c>
      <c r="BH521" s="26">
        <v>764.28749999999991</v>
      </c>
      <c r="BI521" s="27">
        <v>1273.8125</v>
      </c>
      <c r="BJ521" s="36">
        <v>12</v>
      </c>
      <c r="BK521" s="26">
        <v>203.81</v>
      </c>
      <c r="BL521" s="26">
        <v>968.09749999999985</v>
      </c>
      <c r="BM521" s="27">
        <v>1070.0025000000001</v>
      </c>
      <c r="BN521" s="36">
        <v>12</v>
      </c>
      <c r="BO521" s="26">
        <v>203.81</v>
      </c>
      <c r="BP521" s="26">
        <v>1171.9074999999998</v>
      </c>
      <c r="BQ521" s="27">
        <v>866.19250000000011</v>
      </c>
      <c r="BR521" s="36">
        <v>12</v>
      </c>
      <c r="BS521" s="26">
        <v>203.81</v>
      </c>
      <c r="BT521" s="26">
        <v>1375.7174999999997</v>
      </c>
      <c r="BU521" s="27">
        <v>662.38250000000016</v>
      </c>
      <c r="BV521" s="36">
        <v>12</v>
      </c>
      <c r="BW521" s="26">
        <v>203.81</v>
      </c>
      <c r="BX521" s="26">
        <v>1579.5274999999997</v>
      </c>
      <c r="BY521" s="27">
        <v>458.57250000000022</v>
      </c>
      <c r="BZ521" s="36">
        <v>12</v>
      </c>
      <c r="CA521" s="26">
        <v>203.81</v>
      </c>
      <c r="CB521" s="26">
        <v>1783.3374999999996</v>
      </c>
      <c r="CC521" s="27">
        <v>254.76250000000027</v>
      </c>
      <c r="CD521" s="36">
        <v>12</v>
      </c>
      <c r="CE521" s="26">
        <v>203.81</v>
      </c>
      <c r="CF521" s="26">
        <v>1987.1474999999996</v>
      </c>
      <c r="CG521" s="27">
        <v>50.952500000000327</v>
      </c>
      <c r="CH521" s="36">
        <v>3.0000000000000191</v>
      </c>
      <c r="CI521" s="26">
        <v>50.952500000000327</v>
      </c>
      <c r="CJ521" s="26">
        <v>2038.1</v>
      </c>
      <c r="CK521" s="27">
        <v>0</v>
      </c>
      <c r="CL521" s="36">
        <v>0</v>
      </c>
      <c r="CM521" s="26">
        <v>0</v>
      </c>
      <c r="CN521" s="26">
        <v>2038.1</v>
      </c>
      <c r="CO521" s="27">
        <v>0</v>
      </c>
      <c r="CP521" s="36">
        <v>0</v>
      </c>
      <c r="CQ521" s="26">
        <v>0</v>
      </c>
      <c r="CR521" s="26">
        <v>2038.1</v>
      </c>
      <c r="CS521" s="27">
        <v>0</v>
      </c>
      <c r="CT521" s="36">
        <v>0</v>
      </c>
      <c r="CU521" s="26">
        <v>0</v>
      </c>
      <c r="CV521" s="26">
        <v>2038.1</v>
      </c>
      <c r="CW521" s="27">
        <v>0</v>
      </c>
      <c r="CX521" s="36">
        <v>0</v>
      </c>
      <c r="CY521" s="26">
        <v>0</v>
      </c>
      <c r="CZ521" s="26">
        <v>2038.1</v>
      </c>
      <c r="DA521" s="27">
        <v>0</v>
      </c>
      <c r="DB521" s="36">
        <v>0</v>
      </c>
      <c r="DC521" s="26">
        <v>0</v>
      </c>
      <c r="DD521" s="26">
        <v>2038.1</v>
      </c>
      <c r="DE521" s="27">
        <v>0</v>
      </c>
      <c r="DF521" s="36">
        <v>0</v>
      </c>
      <c r="DG521" s="26">
        <v>0</v>
      </c>
      <c r="DH521" s="26">
        <v>2038.1</v>
      </c>
      <c r="DI521" s="27">
        <v>0</v>
      </c>
      <c r="DJ521" s="36">
        <v>0</v>
      </c>
      <c r="DK521" s="26">
        <v>0</v>
      </c>
      <c r="DL521" s="26">
        <v>2038.1</v>
      </c>
      <c r="DM521" s="27">
        <v>0</v>
      </c>
      <c r="DN521" s="36">
        <v>0</v>
      </c>
      <c r="DO521" s="26">
        <v>0</v>
      </c>
      <c r="DP521" s="26">
        <v>2038.1</v>
      </c>
      <c r="DQ521" s="27">
        <v>0</v>
      </c>
      <c r="DR521" s="36">
        <v>0</v>
      </c>
      <c r="DS521" s="26">
        <v>0</v>
      </c>
      <c r="DT521" s="26">
        <v>2038.1</v>
      </c>
      <c r="DU521" s="27">
        <v>0</v>
      </c>
      <c r="DV521" s="36">
        <v>0</v>
      </c>
      <c r="DW521" s="26">
        <v>0</v>
      </c>
      <c r="DX521" s="26">
        <v>2038.1</v>
      </c>
      <c r="DY521" s="27">
        <v>0</v>
      </c>
      <c r="DZ521" s="36">
        <v>0</v>
      </c>
      <c r="EA521" s="26">
        <v>0</v>
      </c>
      <c r="EB521" s="26">
        <v>2038.1</v>
      </c>
      <c r="EC521" s="27">
        <v>0</v>
      </c>
      <c r="ED521" s="36">
        <v>0</v>
      </c>
      <c r="EE521" s="26">
        <v>0</v>
      </c>
      <c r="EF521" s="26">
        <v>2038.1000000000001</v>
      </c>
      <c r="EG521" s="27">
        <v>0</v>
      </c>
      <c r="EH521" s="36">
        <v>0</v>
      </c>
      <c r="EI521" s="26">
        <v>0</v>
      </c>
      <c r="EJ521" s="26">
        <v>2038.1000000000001</v>
      </c>
      <c r="EK521" s="27">
        <v>0</v>
      </c>
      <c r="EL521" s="36" cm="1">
        <f t="array" ref="EL521">+_xlfn.IFS(YEAR($A521)&gt;YEAR(EL$6),0,YEAR(EL$6)=YEAR($A521),13-MONTH($A521),AND(EK521&lt;$L521,YEAR(EL$6)=YEAR($B521)),IF(MONTH($B521)&lt;EK521/$M521,MONTH($B521),EK521/$M521),EK521&lt;$L521,EK521/$M521,YEAR(EL$6)=YEAR($B521),MONTH($B521),AND(YEAR(EL$6)&gt;YEAR($B521),NOT(ISBLANK($B521))),0,YEAR(EL$6)&gt;YEAR($A521),12,EL$6&lt;$A521,0,YEAR(EH$6)=YEAR($B521),0)</f>
        <v>0</v>
      </c>
      <c r="EM521" s="26">
        <f t="shared" si="66"/>
        <v>0</v>
      </c>
      <c r="EN521" s="26">
        <f t="shared" si="67"/>
        <v>2038.1000000000001</v>
      </c>
      <c r="EO521" s="27">
        <f t="shared" si="68"/>
        <v>0</v>
      </c>
      <c r="EP521" s="28">
        <f t="shared" si="69"/>
        <v>0</v>
      </c>
      <c r="EQ521" s="34">
        <f t="shared" si="70"/>
        <v>0</v>
      </c>
      <c r="ES521" s="21">
        <f>IFERROR(IF(VLOOKUP(D521,'DIV CHANGE'!A:D,3,FALSE)="", E521, VLOOKUP(D521,'DIV CHANGE'!A:D,3,FALSE)), E521)</f>
        <v>1</v>
      </c>
      <c r="ET521" s="21" t="str">
        <f t="shared" si="71"/>
        <v>SAME</v>
      </c>
      <c r="EU521" s="24">
        <v>37011</v>
      </c>
    </row>
    <row r="522" spans="1:151" ht="12.75">
      <c r="A522" s="29">
        <v>40625</v>
      </c>
      <c r="B522" s="24"/>
      <c r="C522" s="35">
        <v>96</v>
      </c>
      <c r="D522" s="21" t="s">
        <v>1018</v>
      </c>
      <c r="E522" s="21">
        <v>1</v>
      </c>
      <c r="F522" s="21" t="s">
        <v>100</v>
      </c>
      <c r="G522" s="21" t="s">
        <v>1019</v>
      </c>
      <c r="H522" s="55">
        <v>20877.599999999999</v>
      </c>
      <c r="I522" s="22">
        <v>10</v>
      </c>
      <c r="J522" s="25">
        <v>10000</v>
      </c>
      <c r="K522" s="25">
        <v>0</v>
      </c>
      <c r="L522" s="25">
        <f t="shared" si="64"/>
        <v>1087.7599999999998</v>
      </c>
      <c r="M522" s="37">
        <f t="shared" si="65"/>
        <v>90.646666666666647</v>
      </c>
      <c r="N522" s="36">
        <v>0</v>
      </c>
      <c r="O522" s="26">
        <v>0</v>
      </c>
      <c r="P522" s="26">
        <v>0</v>
      </c>
      <c r="Q522" s="27">
        <v>0</v>
      </c>
      <c r="R522" s="36">
        <v>0</v>
      </c>
      <c r="S522" s="26">
        <v>0</v>
      </c>
      <c r="T522" s="26">
        <v>0</v>
      </c>
      <c r="U522" s="27">
        <v>0</v>
      </c>
      <c r="V522" s="36">
        <v>0</v>
      </c>
      <c r="W522" s="26">
        <v>0</v>
      </c>
      <c r="X522" s="26">
        <v>0</v>
      </c>
      <c r="Y522" s="27">
        <v>0</v>
      </c>
      <c r="Z522" s="36">
        <v>0</v>
      </c>
      <c r="AA522" s="26">
        <v>0</v>
      </c>
      <c r="AB522" s="26">
        <v>0</v>
      </c>
      <c r="AC522" s="27">
        <v>0</v>
      </c>
      <c r="AD522" s="36">
        <v>0</v>
      </c>
      <c r="AE522" s="26">
        <v>0</v>
      </c>
      <c r="AF522" s="26">
        <v>0</v>
      </c>
      <c r="AG522" s="27">
        <v>0</v>
      </c>
      <c r="AH522" s="36">
        <v>0</v>
      </c>
      <c r="AI522" s="26">
        <v>0</v>
      </c>
      <c r="AJ522" s="26">
        <v>0</v>
      </c>
      <c r="AK522" s="27">
        <v>0</v>
      </c>
      <c r="AL522" s="36">
        <v>0</v>
      </c>
      <c r="AM522" s="26">
        <v>0</v>
      </c>
      <c r="AN522" s="26">
        <v>0</v>
      </c>
      <c r="AO522" s="27">
        <v>0</v>
      </c>
      <c r="AP522" s="36">
        <v>0</v>
      </c>
      <c r="AQ522" s="26">
        <v>0</v>
      </c>
      <c r="AR522" s="26">
        <v>0</v>
      </c>
      <c r="AS522" s="27">
        <v>0</v>
      </c>
      <c r="AT522" s="36">
        <v>0</v>
      </c>
      <c r="AU522" s="26">
        <v>0</v>
      </c>
      <c r="AV522" s="26">
        <v>0</v>
      </c>
      <c r="AW522" s="27">
        <v>0</v>
      </c>
      <c r="AX522" s="36">
        <v>0</v>
      </c>
      <c r="AY522" s="26">
        <v>0</v>
      </c>
      <c r="AZ522" s="26">
        <v>0</v>
      </c>
      <c r="BA522" s="27">
        <v>0</v>
      </c>
      <c r="BB522" s="36">
        <v>0</v>
      </c>
      <c r="BC522" s="26">
        <v>0</v>
      </c>
      <c r="BD522" s="26">
        <v>0</v>
      </c>
      <c r="BE522" s="27">
        <v>0</v>
      </c>
      <c r="BF522" s="36">
        <v>0</v>
      </c>
      <c r="BG522" s="26">
        <v>0</v>
      </c>
      <c r="BH522" s="26">
        <v>0</v>
      </c>
      <c r="BI522" s="27">
        <v>0</v>
      </c>
      <c r="BJ522" s="36">
        <v>0</v>
      </c>
      <c r="BK522" s="26">
        <v>0</v>
      </c>
      <c r="BL522" s="26">
        <v>0</v>
      </c>
      <c r="BM522" s="27">
        <v>0</v>
      </c>
      <c r="BN522" s="36">
        <v>0</v>
      </c>
      <c r="BO522" s="26">
        <v>0</v>
      </c>
      <c r="BP522" s="26">
        <v>0</v>
      </c>
      <c r="BQ522" s="27">
        <v>0</v>
      </c>
      <c r="BR522" s="36">
        <v>0</v>
      </c>
      <c r="BS522" s="26">
        <v>0</v>
      </c>
      <c r="BT522" s="26">
        <v>0</v>
      </c>
      <c r="BU522" s="27">
        <v>0</v>
      </c>
      <c r="BV522" s="36">
        <v>0</v>
      </c>
      <c r="BW522" s="26">
        <v>0</v>
      </c>
      <c r="BX522" s="26">
        <v>0</v>
      </c>
      <c r="BY522" s="27">
        <v>0</v>
      </c>
      <c r="BZ522" s="36">
        <v>0</v>
      </c>
      <c r="CA522" s="26">
        <v>0</v>
      </c>
      <c r="CB522" s="26">
        <v>0</v>
      </c>
      <c r="CC522" s="27">
        <v>0</v>
      </c>
      <c r="CD522" s="36">
        <v>0</v>
      </c>
      <c r="CE522" s="26">
        <v>0</v>
      </c>
      <c r="CF522" s="26">
        <v>0</v>
      </c>
      <c r="CG522" s="27">
        <v>0</v>
      </c>
      <c r="CH522" s="36">
        <v>10</v>
      </c>
      <c r="CI522" s="26">
        <v>906.46666666666647</v>
      </c>
      <c r="CJ522" s="26">
        <v>906.46666666666647</v>
      </c>
      <c r="CK522" s="27">
        <v>9971.1333333333314</v>
      </c>
      <c r="CL522" s="36">
        <v>12</v>
      </c>
      <c r="CM522" s="26">
        <v>1087.7599999999998</v>
      </c>
      <c r="CN522" s="26">
        <v>1994.2266666666662</v>
      </c>
      <c r="CO522" s="27">
        <v>8883.373333333333</v>
      </c>
      <c r="CP522" s="36">
        <v>12</v>
      </c>
      <c r="CQ522" s="26">
        <v>1087.7599999999998</v>
      </c>
      <c r="CR522" s="26">
        <v>3081.9866666666658</v>
      </c>
      <c r="CS522" s="27">
        <v>7795.6133333333328</v>
      </c>
      <c r="CT522" s="36">
        <v>12</v>
      </c>
      <c r="CU522" s="26">
        <v>1087.7599999999998</v>
      </c>
      <c r="CV522" s="26">
        <v>4169.746666666666</v>
      </c>
      <c r="CW522" s="27">
        <v>6707.8533333333326</v>
      </c>
      <c r="CX522" s="36">
        <v>12</v>
      </c>
      <c r="CY522" s="26">
        <v>1087.7599999999998</v>
      </c>
      <c r="CZ522" s="26">
        <v>5257.5066666666662</v>
      </c>
      <c r="DA522" s="27">
        <v>5620.0933333333323</v>
      </c>
      <c r="DB522" s="36">
        <v>12</v>
      </c>
      <c r="DC522" s="26">
        <v>1087.7599999999998</v>
      </c>
      <c r="DD522" s="26">
        <v>6345.2666666666664</v>
      </c>
      <c r="DE522" s="27">
        <v>4532.3333333333321</v>
      </c>
      <c r="DF522" s="36">
        <v>12</v>
      </c>
      <c r="DG522" s="26">
        <v>1087.7599999999998</v>
      </c>
      <c r="DH522" s="26">
        <v>7433.0266666666666</v>
      </c>
      <c r="DI522" s="27">
        <v>3444.5733333333319</v>
      </c>
      <c r="DJ522" s="36">
        <v>12</v>
      </c>
      <c r="DK522" s="26">
        <v>1087.7599999999998</v>
      </c>
      <c r="DL522" s="26">
        <v>8520.7866666666669</v>
      </c>
      <c r="DM522" s="27">
        <v>2356.8133333333317</v>
      </c>
      <c r="DN522" s="36">
        <v>12</v>
      </c>
      <c r="DO522" s="26">
        <v>1087.7599999999998</v>
      </c>
      <c r="DP522" s="26">
        <v>9608.5466666666671</v>
      </c>
      <c r="DQ522" s="27">
        <v>1269.0533333333315</v>
      </c>
      <c r="DR522" s="36">
        <v>12</v>
      </c>
      <c r="DS522" s="26">
        <v>1087.7599999999998</v>
      </c>
      <c r="DT522" s="26">
        <v>10696.306666666667</v>
      </c>
      <c r="DU522" s="27">
        <v>181.29333333333125</v>
      </c>
      <c r="DV522" s="36">
        <v>1.9999999999999774</v>
      </c>
      <c r="DW522" s="26">
        <v>181.29333333333125</v>
      </c>
      <c r="DX522" s="26">
        <v>10877.599999999999</v>
      </c>
      <c r="DY522" s="27">
        <v>0</v>
      </c>
      <c r="DZ522" s="36">
        <v>0</v>
      </c>
      <c r="EA522" s="26">
        <v>0</v>
      </c>
      <c r="EB522" s="26">
        <v>10877.599999999999</v>
      </c>
      <c r="EC522" s="27">
        <v>0</v>
      </c>
      <c r="ED522" s="36">
        <v>0</v>
      </c>
      <c r="EE522" s="26">
        <v>0</v>
      </c>
      <c r="EF522" s="26">
        <v>10877.6</v>
      </c>
      <c r="EG522" s="27">
        <v>0</v>
      </c>
      <c r="EH522" s="36">
        <v>0</v>
      </c>
      <c r="EI522" s="26">
        <v>0</v>
      </c>
      <c r="EJ522" s="26">
        <v>10877.6</v>
      </c>
      <c r="EK522" s="27">
        <v>0</v>
      </c>
      <c r="EL522" s="36" cm="1">
        <f t="array" ref="EL522">+_xlfn.IFS(YEAR($A522)&gt;YEAR(EL$6),0,YEAR(EL$6)=YEAR($A522),13-MONTH($A522),AND(EK522&lt;$L522,YEAR(EL$6)=YEAR($B522)),IF(MONTH($B522)&lt;EK522/$M522,MONTH($B522),EK522/$M522),EK522&lt;$L522,EK522/$M522,YEAR(EL$6)=YEAR($B522),MONTH($B522),AND(YEAR(EL$6)&gt;YEAR($B522),NOT(ISBLANK($B522))),0,YEAR(EL$6)&gt;YEAR($A522),12,EL$6&lt;$A522,0,YEAR(EH$6)=YEAR($B522),0)</f>
        <v>0</v>
      </c>
      <c r="EM522" s="26">
        <f t="shared" si="66"/>
        <v>0</v>
      </c>
      <c r="EN522" s="26">
        <f t="shared" si="67"/>
        <v>10877.6</v>
      </c>
      <c r="EO522" s="27">
        <f t="shared" si="68"/>
        <v>0</v>
      </c>
      <c r="EP522" s="28">
        <f t="shared" si="69"/>
        <v>0</v>
      </c>
      <c r="EQ522" s="34">
        <f t="shared" si="70"/>
        <v>0</v>
      </c>
      <c r="ES522" s="21">
        <f>IFERROR(IF(VLOOKUP(D522,'DIV CHANGE'!A:D,3,FALSE)="", E522, VLOOKUP(D522,'DIV CHANGE'!A:D,3,FALSE)), E522)</f>
        <v>1</v>
      </c>
      <c r="ET522" s="21" t="str">
        <f t="shared" si="71"/>
        <v>SAME</v>
      </c>
      <c r="EU522" s="24">
        <v>40625</v>
      </c>
    </row>
    <row r="523" spans="1:151" ht="12.75">
      <c r="A523" s="29">
        <v>42843</v>
      </c>
      <c r="B523" s="24"/>
      <c r="C523" s="35">
        <v>259</v>
      </c>
      <c r="D523" s="21" t="s">
        <v>1020</v>
      </c>
      <c r="E523" s="21">
        <v>1</v>
      </c>
      <c r="F523" s="21" t="s">
        <v>100</v>
      </c>
      <c r="G523" s="21" t="s">
        <v>1021</v>
      </c>
      <c r="H523" s="55">
        <v>22883</v>
      </c>
      <c r="I523" s="22">
        <v>10</v>
      </c>
      <c r="J523" s="25">
        <v>2000</v>
      </c>
      <c r="K523" s="25">
        <v>0</v>
      </c>
      <c r="L523" s="25">
        <f t="shared" si="64"/>
        <v>2088.3000000000002</v>
      </c>
      <c r="M523" s="37">
        <f t="shared" si="65"/>
        <v>174.02500000000001</v>
      </c>
      <c r="N523" s="36">
        <v>0</v>
      </c>
      <c r="O523" s="26">
        <v>0</v>
      </c>
      <c r="P523" s="26">
        <v>0</v>
      </c>
      <c r="Q523" s="27">
        <v>0</v>
      </c>
      <c r="R523" s="36">
        <v>0</v>
      </c>
      <c r="S523" s="26">
        <v>0</v>
      </c>
      <c r="T523" s="26">
        <v>0</v>
      </c>
      <c r="U523" s="27">
        <v>0</v>
      </c>
      <c r="V523" s="36">
        <v>0</v>
      </c>
      <c r="W523" s="26">
        <v>0</v>
      </c>
      <c r="X523" s="26">
        <v>0</v>
      </c>
      <c r="Y523" s="27">
        <v>0</v>
      </c>
      <c r="Z523" s="36">
        <v>0</v>
      </c>
      <c r="AA523" s="26">
        <v>0</v>
      </c>
      <c r="AB523" s="26">
        <v>0</v>
      </c>
      <c r="AC523" s="27">
        <v>0</v>
      </c>
      <c r="AD523" s="36">
        <v>0</v>
      </c>
      <c r="AE523" s="26">
        <v>0</v>
      </c>
      <c r="AF523" s="26">
        <v>0</v>
      </c>
      <c r="AG523" s="27">
        <v>0</v>
      </c>
      <c r="AH523" s="36">
        <v>0</v>
      </c>
      <c r="AI523" s="26">
        <v>0</v>
      </c>
      <c r="AJ523" s="26">
        <v>0</v>
      </c>
      <c r="AK523" s="27">
        <v>0</v>
      </c>
      <c r="AL523" s="36">
        <v>0</v>
      </c>
      <c r="AM523" s="26">
        <v>0</v>
      </c>
      <c r="AN523" s="26">
        <v>0</v>
      </c>
      <c r="AO523" s="27">
        <v>0</v>
      </c>
      <c r="AP523" s="36">
        <v>0</v>
      </c>
      <c r="AQ523" s="26">
        <v>0</v>
      </c>
      <c r="AR523" s="26">
        <v>0</v>
      </c>
      <c r="AS523" s="27">
        <v>0</v>
      </c>
      <c r="AT523" s="36">
        <v>0</v>
      </c>
      <c r="AU523" s="26">
        <v>0</v>
      </c>
      <c r="AV523" s="26">
        <v>0</v>
      </c>
      <c r="AW523" s="27">
        <v>0</v>
      </c>
      <c r="AX523" s="36">
        <v>0</v>
      </c>
      <c r="AY523" s="26">
        <v>0</v>
      </c>
      <c r="AZ523" s="26">
        <v>0</v>
      </c>
      <c r="BA523" s="27">
        <v>0</v>
      </c>
      <c r="BB523" s="36">
        <v>0</v>
      </c>
      <c r="BC523" s="26">
        <v>0</v>
      </c>
      <c r="BD523" s="26">
        <v>0</v>
      </c>
      <c r="BE523" s="27">
        <v>0</v>
      </c>
      <c r="BF523" s="36">
        <v>0</v>
      </c>
      <c r="BG523" s="26">
        <v>0</v>
      </c>
      <c r="BH523" s="26">
        <v>0</v>
      </c>
      <c r="BI523" s="27">
        <v>0</v>
      </c>
      <c r="BJ523" s="36">
        <v>0</v>
      </c>
      <c r="BK523" s="26">
        <v>0</v>
      </c>
      <c r="BL523" s="26">
        <v>0</v>
      </c>
      <c r="BM523" s="27">
        <v>0</v>
      </c>
      <c r="BN523" s="36">
        <v>0</v>
      </c>
      <c r="BO523" s="26">
        <v>0</v>
      </c>
      <c r="BP523" s="26">
        <v>0</v>
      </c>
      <c r="BQ523" s="27">
        <v>0</v>
      </c>
      <c r="BR523" s="36">
        <v>0</v>
      </c>
      <c r="BS523" s="26">
        <v>0</v>
      </c>
      <c r="BT523" s="26">
        <v>0</v>
      </c>
      <c r="BU523" s="27">
        <v>0</v>
      </c>
      <c r="BV523" s="36">
        <v>0</v>
      </c>
      <c r="BW523" s="26">
        <v>0</v>
      </c>
      <c r="BX523" s="26">
        <v>0</v>
      </c>
      <c r="BY523" s="27">
        <v>0</v>
      </c>
      <c r="BZ523" s="36">
        <v>0</v>
      </c>
      <c r="CA523" s="26">
        <v>0</v>
      </c>
      <c r="CB523" s="26">
        <v>0</v>
      </c>
      <c r="CC523" s="27">
        <v>0</v>
      </c>
      <c r="CD523" s="36">
        <v>0</v>
      </c>
      <c r="CE523" s="26">
        <v>0</v>
      </c>
      <c r="CF523" s="26">
        <v>0</v>
      </c>
      <c r="CG523" s="27">
        <v>0</v>
      </c>
      <c r="CH523" s="36">
        <v>0</v>
      </c>
      <c r="CI523" s="26">
        <v>0</v>
      </c>
      <c r="CJ523" s="26">
        <v>0</v>
      </c>
      <c r="CK523" s="27">
        <v>0</v>
      </c>
      <c r="CL523" s="36">
        <v>0</v>
      </c>
      <c r="CM523" s="26">
        <v>0</v>
      </c>
      <c r="CN523" s="26">
        <v>0</v>
      </c>
      <c r="CO523" s="27">
        <v>0</v>
      </c>
      <c r="CP523" s="36">
        <v>0</v>
      </c>
      <c r="CQ523" s="26">
        <v>0</v>
      </c>
      <c r="CR523" s="26">
        <v>0</v>
      </c>
      <c r="CS523" s="27">
        <v>0</v>
      </c>
      <c r="CT523" s="36">
        <v>0</v>
      </c>
      <c r="CU523" s="26">
        <v>0</v>
      </c>
      <c r="CV523" s="26">
        <v>0</v>
      </c>
      <c r="CW523" s="27">
        <v>0</v>
      </c>
      <c r="CX523" s="36">
        <v>0</v>
      </c>
      <c r="CY523" s="26">
        <v>0</v>
      </c>
      <c r="CZ523" s="26">
        <v>0</v>
      </c>
      <c r="DA523" s="27">
        <v>0</v>
      </c>
      <c r="DB523" s="36">
        <v>0</v>
      </c>
      <c r="DC523" s="26">
        <v>0</v>
      </c>
      <c r="DD523" s="26">
        <v>0</v>
      </c>
      <c r="DE523" s="27">
        <v>0</v>
      </c>
      <c r="DF523" s="36">
        <v>9</v>
      </c>
      <c r="DG523" s="26">
        <v>1566.2250000000001</v>
      </c>
      <c r="DH523" s="26">
        <v>1566.2250000000001</v>
      </c>
      <c r="DI523" s="27">
        <v>19316.775000000001</v>
      </c>
      <c r="DJ523" s="36">
        <v>12</v>
      </c>
      <c r="DK523" s="26">
        <v>2088.3000000000002</v>
      </c>
      <c r="DL523" s="26">
        <v>3654.5250000000005</v>
      </c>
      <c r="DM523" s="27">
        <v>17228.474999999999</v>
      </c>
      <c r="DN523" s="36">
        <v>12</v>
      </c>
      <c r="DO523" s="26">
        <v>2088.3000000000002</v>
      </c>
      <c r="DP523" s="26">
        <v>5742.8250000000007</v>
      </c>
      <c r="DQ523" s="27">
        <v>15140.174999999999</v>
      </c>
      <c r="DR523" s="36">
        <v>12</v>
      </c>
      <c r="DS523" s="26">
        <v>2088.3000000000002</v>
      </c>
      <c r="DT523" s="26">
        <v>7831.1250000000009</v>
      </c>
      <c r="DU523" s="27">
        <v>13051.875</v>
      </c>
      <c r="DV523" s="36">
        <v>12</v>
      </c>
      <c r="DW523" s="26">
        <v>2088.3000000000002</v>
      </c>
      <c r="DX523" s="26">
        <v>9919.4250000000011</v>
      </c>
      <c r="DY523" s="27">
        <v>10963.574999999999</v>
      </c>
      <c r="DZ523" s="36">
        <v>12</v>
      </c>
      <c r="EA523" s="26">
        <v>2088.3000000000002</v>
      </c>
      <c r="EB523" s="26">
        <v>12007.725000000002</v>
      </c>
      <c r="EC523" s="27">
        <v>8875.2749999999978</v>
      </c>
      <c r="ED523" s="36">
        <v>12</v>
      </c>
      <c r="EE523" s="26">
        <v>2088.3000000000002</v>
      </c>
      <c r="EF523" s="26">
        <v>15188.670000000002</v>
      </c>
      <c r="EG523" s="27">
        <v>5694.3299999999981</v>
      </c>
      <c r="EH523" s="36">
        <v>12</v>
      </c>
      <c r="EI523" s="26">
        <v>2088.3000000000002</v>
      </c>
      <c r="EJ523" s="26">
        <v>17276.97</v>
      </c>
      <c r="EK523" s="27">
        <v>3606.03</v>
      </c>
      <c r="EL523" s="36" cm="1">
        <f t="array" ref="EL523">+_xlfn.IFS(YEAR($A523)&gt;YEAR(EL$6),0,YEAR(EL$6)=YEAR($A523),13-MONTH($A523),AND(EK523&lt;$L523,YEAR(EL$6)=YEAR($B523)),IF(MONTH($B523)&lt;EK523/$M523,MONTH($B523),EK523/$M523),EK523&lt;$L523,EK523/$M523,YEAR(EL$6)=YEAR($B523),MONTH($B523),AND(YEAR(EL$6)&gt;YEAR($B523),NOT(ISBLANK($B523))),0,YEAR(EL$6)&gt;YEAR($A523),12,EL$6&lt;$A523,0,YEAR(EH$6)=YEAR($B523),0)</f>
        <v>12</v>
      </c>
      <c r="EM523" s="26">
        <f t="shared" si="66"/>
        <v>2088.3000000000002</v>
      </c>
      <c r="EN523" s="26">
        <f t="shared" si="67"/>
        <v>19365.27</v>
      </c>
      <c r="EO523" s="27">
        <f t="shared" si="68"/>
        <v>1517.73</v>
      </c>
      <c r="EP523" s="28">
        <f t="shared" si="69"/>
        <v>8.7213331417899731</v>
      </c>
      <c r="EQ523" s="34">
        <f t="shared" si="70"/>
        <v>522.07500000000005</v>
      </c>
      <c r="ES523" s="21">
        <f>IFERROR(IF(VLOOKUP(D523,'DIV CHANGE'!A:D,3,FALSE)="", E523, VLOOKUP(D523,'DIV CHANGE'!A:D,3,FALSE)), E523)</f>
        <v>1</v>
      </c>
      <c r="ET523" s="21" t="str">
        <f t="shared" si="71"/>
        <v>SAME</v>
      </c>
      <c r="EU523" s="24">
        <v>42843</v>
      </c>
    </row>
    <row r="524" spans="1:151" ht="12.75">
      <c r="A524" s="29">
        <v>42874</v>
      </c>
      <c r="B524" s="24"/>
      <c r="C524" s="35">
        <v>260</v>
      </c>
      <c r="D524" s="21" t="s">
        <v>1022</v>
      </c>
      <c r="E524" s="21">
        <v>1</v>
      </c>
      <c r="F524" s="21" t="s">
        <v>100</v>
      </c>
      <c r="G524" s="21" t="s">
        <v>1023</v>
      </c>
      <c r="H524" s="55">
        <v>32060.16</v>
      </c>
      <c r="I524" s="22">
        <v>10</v>
      </c>
      <c r="J524" s="25">
        <v>5000</v>
      </c>
      <c r="K524" s="25">
        <v>0</v>
      </c>
      <c r="L524" s="25">
        <f t="shared" si="64"/>
        <v>2706.0160000000001</v>
      </c>
      <c r="M524" s="37">
        <f t="shared" si="65"/>
        <v>225.50133333333335</v>
      </c>
      <c r="N524" s="36">
        <v>0</v>
      </c>
      <c r="O524" s="26">
        <v>0</v>
      </c>
      <c r="P524" s="26">
        <v>0</v>
      </c>
      <c r="Q524" s="27">
        <v>0</v>
      </c>
      <c r="R524" s="36">
        <v>0</v>
      </c>
      <c r="S524" s="26">
        <v>0</v>
      </c>
      <c r="T524" s="26">
        <v>0</v>
      </c>
      <c r="U524" s="27">
        <v>0</v>
      </c>
      <c r="V524" s="36">
        <v>0</v>
      </c>
      <c r="W524" s="26">
        <v>0</v>
      </c>
      <c r="X524" s="26">
        <v>0</v>
      </c>
      <c r="Y524" s="27">
        <v>0</v>
      </c>
      <c r="Z524" s="36">
        <v>0</v>
      </c>
      <c r="AA524" s="26">
        <v>0</v>
      </c>
      <c r="AB524" s="26">
        <v>0</v>
      </c>
      <c r="AC524" s="27">
        <v>0</v>
      </c>
      <c r="AD524" s="36">
        <v>0</v>
      </c>
      <c r="AE524" s="26">
        <v>0</v>
      </c>
      <c r="AF524" s="26">
        <v>0</v>
      </c>
      <c r="AG524" s="27">
        <v>0</v>
      </c>
      <c r="AH524" s="36">
        <v>0</v>
      </c>
      <c r="AI524" s="26">
        <v>0</v>
      </c>
      <c r="AJ524" s="26">
        <v>0</v>
      </c>
      <c r="AK524" s="27">
        <v>0</v>
      </c>
      <c r="AL524" s="36">
        <v>0</v>
      </c>
      <c r="AM524" s="26">
        <v>0</v>
      </c>
      <c r="AN524" s="26">
        <v>0</v>
      </c>
      <c r="AO524" s="27">
        <v>0</v>
      </c>
      <c r="AP524" s="36">
        <v>0</v>
      </c>
      <c r="AQ524" s="26">
        <v>0</v>
      </c>
      <c r="AR524" s="26">
        <v>0</v>
      </c>
      <c r="AS524" s="27">
        <v>0</v>
      </c>
      <c r="AT524" s="36">
        <v>0</v>
      </c>
      <c r="AU524" s="26">
        <v>0</v>
      </c>
      <c r="AV524" s="26">
        <v>0</v>
      </c>
      <c r="AW524" s="27">
        <v>0</v>
      </c>
      <c r="AX524" s="36">
        <v>0</v>
      </c>
      <c r="AY524" s="26">
        <v>0</v>
      </c>
      <c r="AZ524" s="26">
        <v>0</v>
      </c>
      <c r="BA524" s="27">
        <v>0</v>
      </c>
      <c r="BB524" s="36">
        <v>0</v>
      </c>
      <c r="BC524" s="26">
        <v>0</v>
      </c>
      <c r="BD524" s="26">
        <v>0</v>
      </c>
      <c r="BE524" s="27">
        <v>0</v>
      </c>
      <c r="BF524" s="36">
        <v>0</v>
      </c>
      <c r="BG524" s="26">
        <v>0</v>
      </c>
      <c r="BH524" s="26">
        <v>0</v>
      </c>
      <c r="BI524" s="27">
        <v>0</v>
      </c>
      <c r="BJ524" s="36">
        <v>0</v>
      </c>
      <c r="BK524" s="26">
        <v>0</v>
      </c>
      <c r="BL524" s="26">
        <v>0</v>
      </c>
      <c r="BM524" s="27">
        <v>0</v>
      </c>
      <c r="BN524" s="36">
        <v>0</v>
      </c>
      <c r="BO524" s="26">
        <v>0</v>
      </c>
      <c r="BP524" s="26">
        <v>0</v>
      </c>
      <c r="BQ524" s="27">
        <v>0</v>
      </c>
      <c r="BR524" s="36">
        <v>0</v>
      </c>
      <c r="BS524" s="26">
        <v>0</v>
      </c>
      <c r="BT524" s="26">
        <v>0</v>
      </c>
      <c r="BU524" s="27">
        <v>0</v>
      </c>
      <c r="BV524" s="36">
        <v>0</v>
      </c>
      <c r="BW524" s="26">
        <v>0</v>
      </c>
      <c r="BX524" s="26">
        <v>0</v>
      </c>
      <c r="BY524" s="27">
        <v>0</v>
      </c>
      <c r="BZ524" s="36">
        <v>0</v>
      </c>
      <c r="CA524" s="26">
        <v>0</v>
      </c>
      <c r="CB524" s="26">
        <v>0</v>
      </c>
      <c r="CC524" s="27">
        <v>0</v>
      </c>
      <c r="CD524" s="36">
        <v>0</v>
      </c>
      <c r="CE524" s="26">
        <v>0</v>
      </c>
      <c r="CF524" s="26">
        <v>0</v>
      </c>
      <c r="CG524" s="27">
        <v>0</v>
      </c>
      <c r="CH524" s="36">
        <v>0</v>
      </c>
      <c r="CI524" s="26">
        <v>0</v>
      </c>
      <c r="CJ524" s="26">
        <v>0</v>
      </c>
      <c r="CK524" s="27">
        <v>0</v>
      </c>
      <c r="CL524" s="36">
        <v>0</v>
      </c>
      <c r="CM524" s="26">
        <v>0</v>
      </c>
      <c r="CN524" s="26">
        <v>0</v>
      </c>
      <c r="CO524" s="27">
        <v>0</v>
      </c>
      <c r="CP524" s="36">
        <v>0</v>
      </c>
      <c r="CQ524" s="26">
        <v>0</v>
      </c>
      <c r="CR524" s="26">
        <v>0</v>
      </c>
      <c r="CS524" s="27">
        <v>0</v>
      </c>
      <c r="CT524" s="36">
        <v>0</v>
      </c>
      <c r="CU524" s="26">
        <v>0</v>
      </c>
      <c r="CV524" s="26">
        <v>0</v>
      </c>
      <c r="CW524" s="27">
        <v>0</v>
      </c>
      <c r="CX524" s="36">
        <v>0</v>
      </c>
      <c r="CY524" s="26">
        <v>0</v>
      </c>
      <c r="CZ524" s="26">
        <v>0</v>
      </c>
      <c r="DA524" s="27">
        <v>0</v>
      </c>
      <c r="DB524" s="36">
        <v>0</v>
      </c>
      <c r="DC524" s="26">
        <v>0</v>
      </c>
      <c r="DD524" s="26">
        <v>0</v>
      </c>
      <c r="DE524" s="27">
        <v>0</v>
      </c>
      <c r="DF524" s="36">
        <v>8</v>
      </c>
      <c r="DG524" s="26">
        <v>1804.0106666666668</v>
      </c>
      <c r="DH524" s="26">
        <v>1804.0106666666668</v>
      </c>
      <c r="DI524" s="27">
        <v>25256.149333333335</v>
      </c>
      <c r="DJ524" s="36">
        <v>12</v>
      </c>
      <c r="DK524" s="26">
        <v>2706.0160000000001</v>
      </c>
      <c r="DL524" s="26">
        <v>4510.0266666666666</v>
      </c>
      <c r="DM524" s="27">
        <v>22550.133333333331</v>
      </c>
      <c r="DN524" s="36">
        <v>12</v>
      </c>
      <c r="DO524" s="26">
        <v>2706.0160000000001</v>
      </c>
      <c r="DP524" s="26">
        <v>7216.0426666666663</v>
      </c>
      <c r="DQ524" s="27">
        <v>19844.117333333335</v>
      </c>
      <c r="DR524" s="36">
        <v>12</v>
      </c>
      <c r="DS524" s="26">
        <v>2706.0160000000001</v>
      </c>
      <c r="DT524" s="26">
        <v>9922.0586666666659</v>
      </c>
      <c r="DU524" s="27">
        <v>17138.101333333332</v>
      </c>
      <c r="DV524" s="36">
        <v>12</v>
      </c>
      <c r="DW524" s="26">
        <v>2706.0160000000001</v>
      </c>
      <c r="DX524" s="26">
        <v>12628.074666666666</v>
      </c>
      <c r="DY524" s="27">
        <v>14432.085333333334</v>
      </c>
      <c r="DZ524" s="36">
        <v>12</v>
      </c>
      <c r="EA524" s="26">
        <v>2706.0160000000001</v>
      </c>
      <c r="EB524" s="26">
        <v>15334.090666666665</v>
      </c>
      <c r="EC524" s="27">
        <v>11726.069333333335</v>
      </c>
      <c r="ED524" s="36">
        <v>12</v>
      </c>
      <c r="EE524" s="26">
        <v>2706.0160000000001</v>
      </c>
      <c r="EF524" s="26">
        <v>24231.3</v>
      </c>
      <c r="EG524" s="27">
        <v>2828.8600000000006</v>
      </c>
      <c r="EH524" s="36">
        <v>12</v>
      </c>
      <c r="EI524" s="26">
        <v>2706.0160000000001</v>
      </c>
      <c r="EJ524" s="26">
        <v>26937.315999999999</v>
      </c>
      <c r="EK524" s="27">
        <v>122.84</v>
      </c>
      <c r="EL524" s="36" cm="1">
        <f t="array" ref="EL524">+_xlfn.IFS(YEAR($A524)&gt;YEAR(EL$6),0,YEAR(EL$6)=YEAR($A524),13-MONTH($A524),AND(EK524&lt;$L524,YEAR(EL$6)=YEAR($B524)),IF(MONTH($B524)&lt;EK524/$M524,MONTH($B524),EK524/$M524),EK524&lt;$L524,EK524/$M524,YEAR(EL$6)=YEAR($B524),MONTH($B524),AND(YEAR(EL$6)&gt;YEAR($B524),NOT(ISBLANK($B524))),0,YEAR(EL$6)&gt;YEAR($A524),12,EL$6&lt;$A524,0,YEAR(EH$6)=YEAR($B524),0)</f>
        <v>0.54474179014462587</v>
      </c>
      <c r="EM524" s="26">
        <f t="shared" si="66"/>
        <v>122.84</v>
      </c>
      <c r="EN524" s="26">
        <f t="shared" si="67"/>
        <v>27060.155999999999</v>
      </c>
      <c r="EO524" s="27">
        <f t="shared" si="68"/>
        <v>0</v>
      </c>
      <c r="EP524" s="28">
        <f t="shared" si="69"/>
        <v>0</v>
      </c>
      <c r="EQ524" s="34">
        <f t="shared" si="70"/>
        <v>122.84</v>
      </c>
      <c r="ES524" s="21">
        <f>IFERROR(IF(VLOOKUP(D524,'DIV CHANGE'!A:D,3,FALSE)="", E524, VLOOKUP(D524,'DIV CHANGE'!A:D,3,FALSE)), E524)</f>
        <v>1</v>
      </c>
      <c r="ET524" s="21" t="str">
        <f t="shared" si="71"/>
        <v>SAME</v>
      </c>
      <c r="EU524" s="24">
        <v>42874</v>
      </c>
    </row>
    <row r="525" spans="1:151" ht="12.75">
      <c r="A525" s="29">
        <v>42838</v>
      </c>
      <c r="B525" s="24"/>
      <c r="C525" s="35">
        <v>261</v>
      </c>
      <c r="D525" s="21" t="s">
        <v>1024</v>
      </c>
      <c r="E525" s="21">
        <v>1</v>
      </c>
      <c r="F525" s="21" t="s">
        <v>100</v>
      </c>
      <c r="G525" s="21" t="s">
        <v>1025</v>
      </c>
      <c r="H525" s="55">
        <v>59494.5</v>
      </c>
      <c r="I525" s="22">
        <v>10</v>
      </c>
      <c r="J525" s="25">
        <v>5000</v>
      </c>
      <c r="K525" s="25">
        <v>0</v>
      </c>
      <c r="L525" s="25">
        <f t="shared" si="64"/>
        <v>5449.45</v>
      </c>
      <c r="M525" s="37">
        <f t="shared" si="65"/>
        <v>454.12083333333334</v>
      </c>
      <c r="N525" s="36">
        <v>0</v>
      </c>
      <c r="O525" s="26">
        <v>0</v>
      </c>
      <c r="P525" s="26">
        <v>0</v>
      </c>
      <c r="Q525" s="27">
        <v>0</v>
      </c>
      <c r="R525" s="36">
        <v>0</v>
      </c>
      <c r="S525" s="26">
        <v>0</v>
      </c>
      <c r="T525" s="26">
        <v>0</v>
      </c>
      <c r="U525" s="27">
        <v>0</v>
      </c>
      <c r="V525" s="36">
        <v>0</v>
      </c>
      <c r="W525" s="26">
        <v>0</v>
      </c>
      <c r="X525" s="26">
        <v>0</v>
      </c>
      <c r="Y525" s="27">
        <v>0</v>
      </c>
      <c r="Z525" s="36">
        <v>0</v>
      </c>
      <c r="AA525" s="26">
        <v>0</v>
      </c>
      <c r="AB525" s="26">
        <v>0</v>
      </c>
      <c r="AC525" s="27">
        <v>0</v>
      </c>
      <c r="AD525" s="36">
        <v>0</v>
      </c>
      <c r="AE525" s="26">
        <v>0</v>
      </c>
      <c r="AF525" s="26">
        <v>0</v>
      </c>
      <c r="AG525" s="27">
        <v>0</v>
      </c>
      <c r="AH525" s="36">
        <v>0</v>
      </c>
      <c r="AI525" s="26">
        <v>0</v>
      </c>
      <c r="AJ525" s="26">
        <v>0</v>
      </c>
      <c r="AK525" s="27">
        <v>0</v>
      </c>
      <c r="AL525" s="36">
        <v>0</v>
      </c>
      <c r="AM525" s="26">
        <v>0</v>
      </c>
      <c r="AN525" s="26">
        <v>0</v>
      </c>
      <c r="AO525" s="27">
        <v>0</v>
      </c>
      <c r="AP525" s="36">
        <v>0</v>
      </c>
      <c r="AQ525" s="26">
        <v>0</v>
      </c>
      <c r="AR525" s="26">
        <v>0</v>
      </c>
      <c r="AS525" s="27">
        <v>0</v>
      </c>
      <c r="AT525" s="36">
        <v>0</v>
      </c>
      <c r="AU525" s="26">
        <v>0</v>
      </c>
      <c r="AV525" s="26">
        <v>0</v>
      </c>
      <c r="AW525" s="27">
        <v>0</v>
      </c>
      <c r="AX525" s="36">
        <v>0</v>
      </c>
      <c r="AY525" s="26">
        <v>0</v>
      </c>
      <c r="AZ525" s="26">
        <v>0</v>
      </c>
      <c r="BA525" s="27">
        <v>0</v>
      </c>
      <c r="BB525" s="36">
        <v>0</v>
      </c>
      <c r="BC525" s="26">
        <v>0</v>
      </c>
      <c r="BD525" s="26">
        <v>0</v>
      </c>
      <c r="BE525" s="27">
        <v>0</v>
      </c>
      <c r="BF525" s="36">
        <v>0</v>
      </c>
      <c r="BG525" s="26">
        <v>0</v>
      </c>
      <c r="BH525" s="26">
        <v>0</v>
      </c>
      <c r="BI525" s="27">
        <v>0</v>
      </c>
      <c r="BJ525" s="36">
        <v>0</v>
      </c>
      <c r="BK525" s="26">
        <v>0</v>
      </c>
      <c r="BL525" s="26">
        <v>0</v>
      </c>
      <c r="BM525" s="27">
        <v>0</v>
      </c>
      <c r="BN525" s="36">
        <v>0</v>
      </c>
      <c r="BO525" s="26">
        <v>0</v>
      </c>
      <c r="BP525" s="26">
        <v>0</v>
      </c>
      <c r="BQ525" s="27">
        <v>0</v>
      </c>
      <c r="BR525" s="36">
        <v>0</v>
      </c>
      <c r="BS525" s="26">
        <v>0</v>
      </c>
      <c r="BT525" s="26">
        <v>0</v>
      </c>
      <c r="BU525" s="27">
        <v>0</v>
      </c>
      <c r="BV525" s="36">
        <v>0</v>
      </c>
      <c r="BW525" s="26">
        <v>0</v>
      </c>
      <c r="BX525" s="26">
        <v>0</v>
      </c>
      <c r="BY525" s="27">
        <v>0</v>
      </c>
      <c r="BZ525" s="36">
        <v>0</v>
      </c>
      <c r="CA525" s="26">
        <v>0</v>
      </c>
      <c r="CB525" s="26">
        <v>0</v>
      </c>
      <c r="CC525" s="27">
        <v>0</v>
      </c>
      <c r="CD525" s="36">
        <v>0</v>
      </c>
      <c r="CE525" s="26">
        <v>0</v>
      </c>
      <c r="CF525" s="26">
        <v>0</v>
      </c>
      <c r="CG525" s="27">
        <v>0</v>
      </c>
      <c r="CH525" s="36">
        <v>0</v>
      </c>
      <c r="CI525" s="26">
        <v>0</v>
      </c>
      <c r="CJ525" s="26">
        <v>0</v>
      </c>
      <c r="CK525" s="27">
        <v>0</v>
      </c>
      <c r="CL525" s="36">
        <v>0</v>
      </c>
      <c r="CM525" s="26">
        <v>0</v>
      </c>
      <c r="CN525" s="26">
        <v>0</v>
      </c>
      <c r="CO525" s="27">
        <v>0</v>
      </c>
      <c r="CP525" s="36">
        <v>0</v>
      </c>
      <c r="CQ525" s="26">
        <v>0</v>
      </c>
      <c r="CR525" s="26">
        <v>0</v>
      </c>
      <c r="CS525" s="27">
        <v>0</v>
      </c>
      <c r="CT525" s="36">
        <v>0</v>
      </c>
      <c r="CU525" s="26">
        <v>0</v>
      </c>
      <c r="CV525" s="26">
        <v>0</v>
      </c>
      <c r="CW525" s="27">
        <v>0</v>
      </c>
      <c r="CX525" s="36">
        <v>0</v>
      </c>
      <c r="CY525" s="26">
        <v>0</v>
      </c>
      <c r="CZ525" s="26">
        <v>0</v>
      </c>
      <c r="DA525" s="27">
        <v>0</v>
      </c>
      <c r="DB525" s="36">
        <v>0</v>
      </c>
      <c r="DC525" s="26">
        <v>0</v>
      </c>
      <c r="DD525" s="26">
        <v>0</v>
      </c>
      <c r="DE525" s="27">
        <v>0</v>
      </c>
      <c r="DF525" s="36">
        <v>9</v>
      </c>
      <c r="DG525" s="26">
        <v>4087.0875000000001</v>
      </c>
      <c r="DH525" s="26">
        <v>4087.0875000000001</v>
      </c>
      <c r="DI525" s="27">
        <v>50407.412499999999</v>
      </c>
      <c r="DJ525" s="36">
        <v>12</v>
      </c>
      <c r="DK525" s="26">
        <v>5449.45</v>
      </c>
      <c r="DL525" s="26">
        <v>9536.5375000000004</v>
      </c>
      <c r="DM525" s="27">
        <v>44957.962500000001</v>
      </c>
      <c r="DN525" s="36">
        <v>12</v>
      </c>
      <c r="DO525" s="26">
        <v>5449.45</v>
      </c>
      <c r="DP525" s="26">
        <v>14985.987499999999</v>
      </c>
      <c r="DQ525" s="27">
        <v>39508.512499999997</v>
      </c>
      <c r="DR525" s="36">
        <v>12</v>
      </c>
      <c r="DS525" s="26">
        <v>5449.45</v>
      </c>
      <c r="DT525" s="26">
        <v>20435.4375</v>
      </c>
      <c r="DU525" s="27">
        <v>34059.0625</v>
      </c>
      <c r="DV525" s="36">
        <v>12</v>
      </c>
      <c r="DW525" s="26">
        <v>5449.45</v>
      </c>
      <c r="DX525" s="26">
        <v>25884.887500000001</v>
      </c>
      <c r="DY525" s="27">
        <v>28609.612499999999</v>
      </c>
      <c r="DZ525" s="36">
        <v>12</v>
      </c>
      <c r="EA525" s="26">
        <v>5449.45</v>
      </c>
      <c r="EB525" s="26">
        <v>31334.337500000001</v>
      </c>
      <c r="EC525" s="27">
        <v>23160.162499999999</v>
      </c>
      <c r="ED525" s="36">
        <v>12</v>
      </c>
      <c r="EE525" s="26">
        <v>5449.45</v>
      </c>
      <c r="EF525" s="26">
        <v>43033.789999999994</v>
      </c>
      <c r="EG525" s="27">
        <v>11460.710000000006</v>
      </c>
      <c r="EH525" s="36">
        <v>12</v>
      </c>
      <c r="EI525" s="26">
        <v>5449.45</v>
      </c>
      <c r="EJ525" s="26">
        <v>48483.239999999991</v>
      </c>
      <c r="EK525" s="27">
        <v>6011.26</v>
      </c>
      <c r="EL525" s="36" cm="1">
        <f t="array" ref="EL525">+_xlfn.IFS(YEAR($A525)&gt;YEAR(EL$6),0,YEAR(EL$6)=YEAR($A525),13-MONTH($A525),AND(EK525&lt;$L525,YEAR(EL$6)=YEAR($B525)),IF(MONTH($B525)&lt;EK525/$M525,MONTH($B525),EK525/$M525),EK525&lt;$L525,EK525/$M525,YEAR(EL$6)=YEAR($B525),MONTH($B525),AND(YEAR(EL$6)&gt;YEAR($B525),NOT(ISBLANK($B525))),0,YEAR(EL$6)&gt;YEAR($A525),12,EL$6&lt;$A525,0,YEAR(EH$6)=YEAR($B525),0)</f>
        <v>12</v>
      </c>
      <c r="EM525" s="26">
        <f t="shared" si="66"/>
        <v>5449.45</v>
      </c>
      <c r="EN525" s="26">
        <f t="shared" si="67"/>
        <v>53932.689999999988</v>
      </c>
      <c r="EO525" s="27">
        <f t="shared" si="68"/>
        <v>561.80999999999995</v>
      </c>
      <c r="EP525" s="28">
        <f t="shared" si="69"/>
        <v>1.2371376927946856</v>
      </c>
      <c r="EQ525" s="34">
        <f t="shared" si="70"/>
        <v>1362.3625</v>
      </c>
      <c r="ES525" s="21">
        <f>IFERROR(IF(VLOOKUP(D525,'DIV CHANGE'!A:D,3,FALSE)="", E525, VLOOKUP(D525,'DIV CHANGE'!A:D,3,FALSE)), E525)</f>
        <v>1</v>
      </c>
      <c r="ET525" s="21" t="str">
        <f t="shared" si="71"/>
        <v>SAME</v>
      </c>
      <c r="EU525" s="24">
        <v>42838</v>
      </c>
    </row>
    <row r="526" spans="1:151" ht="12.75">
      <c r="A526" s="29">
        <v>38092</v>
      </c>
      <c r="B526" s="24"/>
      <c r="C526" s="35">
        <v>40</v>
      </c>
      <c r="D526" s="21" t="s">
        <v>1026</v>
      </c>
      <c r="E526" s="21">
        <v>1</v>
      </c>
      <c r="F526" s="21" t="s">
        <v>100</v>
      </c>
      <c r="G526" s="21" t="s">
        <v>1027</v>
      </c>
      <c r="H526" s="55">
        <v>20670</v>
      </c>
      <c r="I526" s="22">
        <v>15</v>
      </c>
      <c r="J526" s="25">
        <v>10000</v>
      </c>
      <c r="K526" s="25">
        <v>0</v>
      </c>
      <c r="L526" s="25">
        <f t="shared" si="64"/>
        <v>711.33333333333337</v>
      </c>
      <c r="M526" s="37">
        <f t="shared" si="65"/>
        <v>59.277777777777779</v>
      </c>
      <c r="N526" s="36">
        <v>0</v>
      </c>
      <c r="O526" s="26">
        <v>0</v>
      </c>
      <c r="P526" s="26">
        <v>0</v>
      </c>
      <c r="Q526" s="27">
        <v>0</v>
      </c>
      <c r="R526" s="36">
        <v>0</v>
      </c>
      <c r="S526" s="26">
        <v>0</v>
      </c>
      <c r="T526" s="26">
        <v>0</v>
      </c>
      <c r="U526" s="27">
        <v>0</v>
      </c>
      <c r="V526" s="36">
        <v>0</v>
      </c>
      <c r="W526" s="26">
        <v>0</v>
      </c>
      <c r="X526" s="26">
        <v>0</v>
      </c>
      <c r="Y526" s="27">
        <v>0</v>
      </c>
      <c r="Z526" s="36">
        <v>0</v>
      </c>
      <c r="AA526" s="26">
        <v>0</v>
      </c>
      <c r="AB526" s="26">
        <v>0</v>
      </c>
      <c r="AC526" s="27">
        <v>0</v>
      </c>
      <c r="AD526" s="36">
        <v>0</v>
      </c>
      <c r="AE526" s="26">
        <v>0</v>
      </c>
      <c r="AF526" s="26">
        <v>0</v>
      </c>
      <c r="AG526" s="27">
        <v>0</v>
      </c>
      <c r="AH526" s="36">
        <v>0</v>
      </c>
      <c r="AI526" s="26">
        <v>0</v>
      </c>
      <c r="AJ526" s="26">
        <v>0</v>
      </c>
      <c r="AK526" s="27">
        <v>0</v>
      </c>
      <c r="AL526" s="36">
        <v>0</v>
      </c>
      <c r="AM526" s="26">
        <v>0</v>
      </c>
      <c r="AN526" s="26">
        <v>0</v>
      </c>
      <c r="AO526" s="27">
        <v>0</v>
      </c>
      <c r="AP526" s="36">
        <v>0</v>
      </c>
      <c r="AQ526" s="26">
        <v>0</v>
      </c>
      <c r="AR526" s="26">
        <v>0</v>
      </c>
      <c r="AS526" s="27">
        <v>0</v>
      </c>
      <c r="AT526" s="36">
        <v>0</v>
      </c>
      <c r="AU526" s="26">
        <v>0</v>
      </c>
      <c r="AV526" s="26">
        <v>0</v>
      </c>
      <c r="AW526" s="27">
        <v>0</v>
      </c>
      <c r="AX526" s="36">
        <v>0</v>
      </c>
      <c r="AY526" s="26">
        <v>0</v>
      </c>
      <c r="AZ526" s="26">
        <v>0</v>
      </c>
      <c r="BA526" s="27">
        <v>0</v>
      </c>
      <c r="BB526" s="36">
        <v>0</v>
      </c>
      <c r="BC526" s="26">
        <v>0</v>
      </c>
      <c r="BD526" s="26">
        <v>0</v>
      </c>
      <c r="BE526" s="27">
        <v>0</v>
      </c>
      <c r="BF526" s="36">
        <v>9</v>
      </c>
      <c r="BG526" s="26">
        <v>533.5</v>
      </c>
      <c r="BH526" s="26">
        <v>533.5</v>
      </c>
      <c r="BI526" s="27">
        <v>10136.5</v>
      </c>
      <c r="BJ526" s="36">
        <v>12</v>
      </c>
      <c r="BK526" s="26">
        <v>711.33333333333337</v>
      </c>
      <c r="BL526" s="26">
        <v>1244.8333333333335</v>
      </c>
      <c r="BM526" s="27">
        <v>9425.1666666666661</v>
      </c>
      <c r="BN526" s="36">
        <v>12</v>
      </c>
      <c r="BO526" s="26">
        <v>711.33333333333337</v>
      </c>
      <c r="BP526" s="26">
        <v>1956.166666666667</v>
      </c>
      <c r="BQ526" s="27">
        <v>8713.8333333333321</v>
      </c>
      <c r="BR526" s="36">
        <v>12</v>
      </c>
      <c r="BS526" s="26">
        <v>711.33333333333337</v>
      </c>
      <c r="BT526" s="26">
        <v>2667.5000000000005</v>
      </c>
      <c r="BU526" s="27">
        <v>8002.5</v>
      </c>
      <c r="BV526" s="36">
        <v>12</v>
      </c>
      <c r="BW526" s="26">
        <v>711.33333333333337</v>
      </c>
      <c r="BX526" s="26">
        <v>3378.8333333333339</v>
      </c>
      <c r="BY526" s="27">
        <v>7291.1666666666661</v>
      </c>
      <c r="BZ526" s="36">
        <v>12</v>
      </c>
      <c r="CA526" s="26">
        <v>711.33333333333337</v>
      </c>
      <c r="CB526" s="26">
        <v>4090.1666666666674</v>
      </c>
      <c r="CC526" s="27">
        <v>6579.8333333333321</v>
      </c>
      <c r="CD526" s="36">
        <v>12</v>
      </c>
      <c r="CE526" s="26">
        <v>711.33333333333337</v>
      </c>
      <c r="CF526" s="26">
        <v>4801.5000000000009</v>
      </c>
      <c r="CG526" s="27">
        <v>5868.4999999999991</v>
      </c>
      <c r="CH526" s="36">
        <v>12</v>
      </c>
      <c r="CI526" s="26">
        <v>711.33333333333337</v>
      </c>
      <c r="CJ526" s="26">
        <v>5512.8333333333339</v>
      </c>
      <c r="CK526" s="27">
        <v>5157.1666666666661</v>
      </c>
      <c r="CL526" s="36">
        <v>12</v>
      </c>
      <c r="CM526" s="26">
        <v>711.33333333333337</v>
      </c>
      <c r="CN526" s="26">
        <v>6224.166666666667</v>
      </c>
      <c r="CO526" s="27">
        <v>4445.833333333333</v>
      </c>
      <c r="CP526" s="36">
        <v>12</v>
      </c>
      <c r="CQ526" s="26">
        <v>711.33333333333337</v>
      </c>
      <c r="CR526" s="26">
        <v>6935.5</v>
      </c>
      <c r="CS526" s="27">
        <v>3734.5</v>
      </c>
      <c r="CT526" s="36">
        <v>12</v>
      </c>
      <c r="CU526" s="26">
        <v>711.33333333333337</v>
      </c>
      <c r="CV526" s="26">
        <v>7646.833333333333</v>
      </c>
      <c r="CW526" s="27">
        <v>3023.166666666667</v>
      </c>
      <c r="CX526" s="36">
        <v>12</v>
      </c>
      <c r="CY526" s="26">
        <v>711.33333333333337</v>
      </c>
      <c r="CZ526" s="26">
        <v>8358.1666666666661</v>
      </c>
      <c r="DA526" s="27">
        <v>2311.8333333333339</v>
      </c>
      <c r="DB526" s="36">
        <v>12</v>
      </c>
      <c r="DC526" s="26">
        <v>711.33333333333337</v>
      </c>
      <c r="DD526" s="26">
        <v>9069.5</v>
      </c>
      <c r="DE526" s="27">
        <v>1600.5</v>
      </c>
      <c r="DF526" s="36">
        <v>12</v>
      </c>
      <c r="DG526" s="26">
        <v>711.33333333333337</v>
      </c>
      <c r="DH526" s="26">
        <v>9780.8333333333339</v>
      </c>
      <c r="DI526" s="27">
        <v>889.16666666666606</v>
      </c>
      <c r="DJ526" s="36">
        <v>12</v>
      </c>
      <c r="DK526" s="26">
        <v>711.33333333333337</v>
      </c>
      <c r="DL526" s="26">
        <v>10492.166666666668</v>
      </c>
      <c r="DM526" s="27">
        <v>177.83333333333212</v>
      </c>
      <c r="DN526" s="36">
        <v>2.9999999999999796</v>
      </c>
      <c r="DO526" s="26">
        <v>177.83333333333212</v>
      </c>
      <c r="DP526" s="26">
        <v>10670</v>
      </c>
      <c r="DQ526" s="27">
        <v>0</v>
      </c>
      <c r="DR526" s="36">
        <v>0</v>
      </c>
      <c r="DS526" s="26">
        <v>0</v>
      </c>
      <c r="DT526" s="26">
        <v>10670</v>
      </c>
      <c r="DU526" s="27">
        <v>0</v>
      </c>
      <c r="DV526" s="36">
        <v>0</v>
      </c>
      <c r="DW526" s="26">
        <v>0</v>
      </c>
      <c r="DX526" s="26">
        <v>10670</v>
      </c>
      <c r="DY526" s="27">
        <v>0</v>
      </c>
      <c r="DZ526" s="36">
        <v>0</v>
      </c>
      <c r="EA526" s="26">
        <v>0</v>
      </c>
      <c r="EB526" s="26">
        <v>10670</v>
      </c>
      <c r="EC526" s="27">
        <v>0</v>
      </c>
      <c r="ED526" s="36">
        <v>0</v>
      </c>
      <c r="EE526" s="26">
        <v>0</v>
      </c>
      <c r="EF526" s="26">
        <v>10670</v>
      </c>
      <c r="EG526" s="27">
        <v>0</v>
      </c>
      <c r="EH526" s="36">
        <v>0</v>
      </c>
      <c r="EI526" s="26">
        <v>0</v>
      </c>
      <c r="EJ526" s="26">
        <v>10670</v>
      </c>
      <c r="EK526" s="27">
        <v>0</v>
      </c>
      <c r="EL526" s="36" cm="1">
        <f t="array" ref="EL526">+_xlfn.IFS(YEAR($A526)&gt;YEAR(EL$6),0,YEAR(EL$6)=YEAR($A526),13-MONTH($A526),AND(EK526&lt;$L526,YEAR(EL$6)=YEAR($B526)),IF(MONTH($B526)&lt;EK526/$M526,MONTH($B526),EK526/$M526),EK526&lt;$L526,EK526/$M526,YEAR(EL$6)=YEAR($B526),MONTH($B526),AND(YEAR(EL$6)&gt;YEAR($B526),NOT(ISBLANK($B526))),0,YEAR(EL$6)&gt;YEAR($A526),12,EL$6&lt;$A526,0,YEAR(EH$6)=YEAR($B526),0)</f>
        <v>0</v>
      </c>
      <c r="EM526" s="26">
        <f t="shared" si="66"/>
        <v>0</v>
      </c>
      <c r="EN526" s="26">
        <f t="shared" si="67"/>
        <v>10670</v>
      </c>
      <c r="EO526" s="27">
        <f t="shared" si="68"/>
        <v>0</v>
      </c>
      <c r="EP526" s="28">
        <f t="shared" si="69"/>
        <v>0</v>
      </c>
      <c r="EQ526" s="34">
        <f t="shared" si="70"/>
        <v>0</v>
      </c>
      <c r="ES526" s="21">
        <f>IFERROR(IF(VLOOKUP(D526,'DIV CHANGE'!A:D,3,FALSE)="", E526, VLOOKUP(D526,'DIV CHANGE'!A:D,3,FALSE)), E526)</f>
        <v>1</v>
      </c>
      <c r="ET526" s="21" t="str">
        <f t="shared" si="71"/>
        <v>SAME</v>
      </c>
      <c r="EU526" s="24">
        <v>38092</v>
      </c>
    </row>
    <row r="527" spans="1:151" ht="12.75">
      <c r="A527" s="29">
        <v>41444</v>
      </c>
      <c r="B527" s="24"/>
      <c r="C527" s="35">
        <v>123</v>
      </c>
      <c r="D527" s="21" t="s">
        <v>1028</v>
      </c>
      <c r="E527" s="21">
        <v>1</v>
      </c>
      <c r="F527" s="21" t="s">
        <v>100</v>
      </c>
      <c r="G527" s="21" t="s">
        <v>1029</v>
      </c>
      <c r="H527" s="55">
        <v>14980</v>
      </c>
      <c r="I527" s="22">
        <v>10</v>
      </c>
      <c r="J527" s="25">
        <v>10000</v>
      </c>
      <c r="K527" s="25">
        <v>0</v>
      </c>
      <c r="L527" s="25">
        <f t="shared" si="64"/>
        <v>498</v>
      </c>
      <c r="M527" s="37">
        <f t="shared" si="65"/>
        <v>41.5</v>
      </c>
      <c r="N527" s="36">
        <v>0</v>
      </c>
      <c r="O527" s="26">
        <v>0</v>
      </c>
      <c r="P527" s="26">
        <v>0</v>
      </c>
      <c r="Q527" s="27">
        <v>0</v>
      </c>
      <c r="R527" s="36">
        <v>0</v>
      </c>
      <c r="S527" s="26">
        <v>0</v>
      </c>
      <c r="T527" s="26">
        <v>0</v>
      </c>
      <c r="U527" s="27">
        <v>0</v>
      </c>
      <c r="V527" s="36">
        <v>0</v>
      </c>
      <c r="W527" s="26">
        <v>0</v>
      </c>
      <c r="X527" s="26">
        <v>0</v>
      </c>
      <c r="Y527" s="27">
        <v>0</v>
      </c>
      <c r="Z527" s="36">
        <v>0</v>
      </c>
      <c r="AA527" s="26">
        <v>0</v>
      </c>
      <c r="AB527" s="26">
        <v>0</v>
      </c>
      <c r="AC527" s="27">
        <v>0</v>
      </c>
      <c r="AD527" s="36">
        <v>0</v>
      </c>
      <c r="AE527" s="26">
        <v>0</v>
      </c>
      <c r="AF527" s="26">
        <v>0</v>
      </c>
      <c r="AG527" s="27">
        <v>0</v>
      </c>
      <c r="AH527" s="36">
        <v>0</v>
      </c>
      <c r="AI527" s="26">
        <v>0</v>
      </c>
      <c r="AJ527" s="26">
        <v>0</v>
      </c>
      <c r="AK527" s="27">
        <v>0</v>
      </c>
      <c r="AL527" s="36">
        <v>0</v>
      </c>
      <c r="AM527" s="26">
        <v>0</v>
      </c>
      <c r="AN527" s="26">
        <v>0</v>
      </c>
      <c r="AO527" s="27">
        <v>0</v>
      </c>
      <c r="AP527" s="36">
        <v>0</v>
      </c>
      <c r="AQ527" s="26">
        <v>0</v>
      </c>
      <c r="AR527" s="26">
        <v>0</v>
      </c>
      <c r="AS527" s="27">
        <v>0</v>
      </c>
      <c r="AT527" s="36">
        <v>0</v>
      </c>
      <c r="AU527" s="26">
        <v>0</v>
      </c>
      <c r="AV527" s="26">
        <v>0</v>
      </c>
      <c r="AW527" s="27">
        <v>0</v>
      </c>
      <c r="AX527" s="36">
        <v>0</v>
      </c>
      <c r="AY527" s="26">
        <v>0</v>
      </c>
      <c r="AZ527" s="26">
        <v>0</v>
      </c>
      <c r="BA527" s="27">
        <v>0</v>
      </c>
      <c r="BB527" s="36">
        <v>0</v>
      </c>
      <c r="BC527" s="26">
        <v>0</v>
      </c>
      <c r="BD527" s="26">
        <v>0</v>
      </c>
      <c r="BE527" s="27">
        <v>0</v>
      </c>
      <c r="BF527" s="36">
        <v>0</v>
      </c>
      <c r="BG527" s="26">
        <v>0</v>
      </c>
      <c r="BH527" s="26">
        <v>0</v>
      </c>
      <c r="BI527" s="27">
        <v>0</v>
      </c>
      <c r="BJ527" s="36">
        <v>0</v>
      </c>
      <c r="BK527" s="26">
        <v>0</v>
      </c>
      <c r="BL527" s="26">
        <v>0</v>
      </c>
      <c r="BM527" s="27">
        <v>0</v>
      </c>
      <c r="BN527" s="36">
        <v>0</v>
      </c>
      <c r="BO527" s="26">
        <v>0</v>
      </c>
      <c r="BP527" s="26">
        <v>0</v>
      </c>
      <c r="BQ527" s="27">
        <v>0</v>
      </c>
      <c r="BR527" s="36">
        <v>0</v>
      </c>
      <c r="BS527" s="26">
        <v>0</v>
      </c>
      <c r="BT527" s="26">
        <v>0</v>
      </c>
      <c r="BU527" s="27">
        <v>0</v>
      </c>
      <c r="BV527" s="36">
        <v>0</v>
      </c>
      <c r="BW527" s="26">
        <v>0</v>
      </c>
      <c r="BX527" s="26">
        <v>0</v>
      </c>
      <c r="BY527" s="27">
        <v>0</v>
      </c>
      <c r="BZ527" s="36">
        <v>0</v>
      </c>
      <c r="CA527" s="26">
        <v>0</v>
      </c>
      <c r="CB527" s="26">
        <v>0</v>
      </c>
      <c r="CC527" s="27">
        <v>0</v>
      </c>
      <c r="CD527" s="36">
        <v>0</v>
      </c>
      <c r="CE527" s="26">
        <v>0</v>
      </c>
      <c r="CF527" s="26">
        <v>0</v>
      </c>
      <c r="CG527" s="27">
        <v>0</v>
      </c>
      <c r="CH527" s="36">
        <v>0</v>
      </c>
      <c r="CI527" s="26">
        <v>0</v>
      </c>
      <c r="CJ527" s="26">
        <v>0</v>
      </c>
      <c r="CK527" s="27">
        <v>0</v>
      </c>
      <c r="CL527" s="36">
        <v>0</v>
      </c>
      <c r="CM527" s="26">
        <v>0</v>
      </c>
      <c r="CN527" s="26">
        <v>0</v>
      </c>
      <c r="CO527" s="27">
        <v>0</v>
      </c>
      <c r="CP527" s="36">
        <v>7</v>
      </c>
      <c r="CQ527" s="26">
        <v>290.5</v>
      </c>
      <c r="CR527" s="26">
        <v>290.5</v>
      </c>
      <c r="CS527" s="27">
        <v>4689.5</v>
      </c>
      <c r="CT527" s="36">
        <v>12</v>
      </c>
      <c r="CU527" s="26">
        <v>498</v>
      </c>
      <c r="CV527" s="26">
        <v>788.5</v>
      </c>
      <c r="CW527" s="27">
        <v>4191.5</v>
      </c>
      <c r="CX527" s="36">
        <v>12</v>
      </c>
      <c r="CY527" s="26">
        <v>498</v>
      </c>
      <c r="CZ527" s="26">
        <v>1286.5</v>
      </c>
      <c r="DA527" s="27">
        <v>3693.5</v>
      </c>
      <c r="DB527" s="36">
        <v>12</v>
      </c>
      <c r="DC527" s="26">
        <v>498</v>
      </c>
      <c r="DD527" s="26">
        <v>1784.5</v>
      </c>
      <c r="DE527" s="27">
        <v>3195.5</v>
      </c>
      <c r="DF527" s="36">
        <v>12</v>
      </c>
      <c r="DG527" s="26">
        <v>498</v>
      </c>
      <c r="DH527" s="26">
        <v>2282.5</v>
      </c>
      <c r="DI527" s="27">
        <v>2697.5</v>
      </c>
      <c r="DJ527" s="36">
        <v>12</v>
      </c>
      <c r="DK527" s="26">
        <v>498</v>
      </c>
      <c r="DL527" s="26">
        <v>2780.5</v>
      </c>
      <c r="DM527" s="27">
        <v>2199.5</v>
      </c>
      <c r="DN527" s="36">
        <v>12</v>
      </c>
      <c r="DO527" s="26">
        <v>498</v>
      </c>
      <c r="DP527" s="26">
        <v>3278.5</v>
      </c>
      <c r="DQ527" s="27">
        <v>1701.5</v>
      </c>
      <c r="DR527" s="36">
        <v>12</v>
      </c>
      <c r="DS527" s="26">
        <v>498</v>
      </c>
      <c r="DT527" s="26">
        <v>3776.5</v>
      </c>
      <c r="DU527" s="27">
        <v>1203.5</v>
      </c>
      <c r="DV527" s="36">
        <v>12</v>
      </c>
      <c r="DW527" s="26">
        <v>498</v>
      </c>
      <c r="DX527" s="26">
        <v>4274.5</v>
      </c>
      <c r="DY527" s="27">
        <v>705.5</v>
      </c>
      <c r="DZ527" s="36">
        <v>12</v>
      </c>
      <c r="EA527" s="26">
        <v>498</v>
      </c>
      <c r="EB527" s="26">
        <v>4772.5</v>
      </c>
      <c r="EC527" s="27">
        <v>207.5</v>
      </c>
      <c r="ED527" s="36">
        <v>0</v>
      </c>
      <c r="EE527" s="26">
        <v>0</v>
      </c>
      <c r="EF527" s="26">
        <v>4980</v>
      </c>
      <c r="EG527" s="27">
        <v>0</v>
      </c>
      <c r="EH527" s="36">
        <v>0</v>
      </c>
      <c r="EI527" s="26">
        <v>0</v>
      </c>
      <c r="EJ527" s="26">
        <v>4980</v>
      </c>
      <c r="EK527" s="27">
        <v>0</v>
      </c>
      <c r="EL527" s="36" cm="1">
        <f t="array" ref="EL527">+_xlfn.IFS(YEAR($A527)&gt;YEAR(EL$6),0,YEAR(EL$6)=YEAR($A527),13-MONTH($A527),AND(EK527&lt;$L527,YEAR(EL$6)=YEAR($B527)),IF(MONTH($B527)&lt;EK527/$M527,MONTH($B527),EK527/$M527),EK527&lt;$L527,EK527/$M527,YEAR(EL$6)=YEAR($B527),MONTH($B527),AND(YEAR(EL$6)&gt;YEAR($B527),NOT(ISBLANK($B527))),0,YEAR(EL$6)&gt;YEAR($A527),12,EL$6&lt;$A527,0,YEAR(EH$6)=YEAR($B527),0)</f>
        <v>0</v>
      </c>
      <c r="EM527" s="26">
        <f t="shared" si="66"/>
        <v>0</v>
      </c>
      <c r="EN527" s="26">
        <f t="shared" si="67"/>
        <v>4980</v>
      </c>
      <c r="EO527" s="27">
        <f t="shared" si="68"/>
        <v>0</v>
      </c>
      <c r="EP527" s="28">
        <f t="shared" si="69"/>
        <v>0</v>
      </c>
      <c r="EQ527" s="34">
        <f t="shared" si="70"/>
        <v>0</v>
      </c>
      <c r="ES527" s="21">
        <f>IFERROR(IF(VLOOKUP(D527,'DIV CHANGE'!A:D,3,FALSE)="", E527, VLOOKUP(D527,'DIV CHANGE'!A:D,3,FALSE)), E527)</f>
        <v>1</v>
      </c>
      <c r="ET527" s="21" t="str">
        <f t="shared" si="71"/>
        <v>SAME</v>
      </c>
      <c r="EU527" s="24">
        <v>41444</v>
      </c>
    </row>
    <row r="528" spans="1:151" ht="12.75">
      <c r="A528" s="29">
        <v>43860</v>
      </c>
      <c r="B528" s="24"/>
      <c r="C528" s="35">
        <v>475</v>
      </c>
      <c r="D528" s="21" t="s">
        <v>1030</v>
      </c>
      <c r="E528" s="21">
        <v>1</v>
      </c>
      <c r="F528" s="21" t="s">
        <v>100</v>
      </c>
      <c r="G528" s="21" t="s">
        <v>1031</v>
      </c>
      <c r="H528" s="55">
        <v>50642.96</v>
      </c>
      <c r="I528" s="22">
        <v>10</v>
      </c>
      <c r="J528" s="25">
        <v>42000</v>
      </c>
      <c r="K528" s="25">
        <v>0</v>
      </c>
      <c r="L528" s="25">
        <f t="shared" si="64"/>
        <v>864.29599999999994</v>
      </c>
      <c r="M528" s="37">
        <f t="shared" si="65"/>
        <v>72.024666666666661</v>
      </c>
      <c r="N528" s="36">
        <v>0</v>
      </c>
      <c r="O528" s="26">
        <v>0</v>
      </c>
      <c r="P528" s="26">
        <v>0</v>
      </c>
      <c r="Q528" s="27">
        <v>0</v>
      </c>
      <c r="R528" s="36">
        <v>0</v>
      </c>
      <c r="S528" s="26">
        <v>0</v>
      </c>
      <c r="T528" s="26">
        <v>0</v>
      </c>
      <c r="U528" s="27">
        <v>0</v>
      </c>
      <c r="V528" s="36">
        <v>0</v>
      </c>
      <c r="W528" s="26">
        <v>0</v>
      </c>
      <c r="X528" s="26">
        <v>0</v>
      </c>
      <c r="Y528" s="27">
        <v>0</v>
      </c>
      <c r="Z528" s="36">
        <v>0</v>
      </c>
      <c r="AA528" s="26">
        <v>0</v>
      </c>
      <c r="AB528" s="26">
        <v>0</v>
      </c>
      <c r="AC528" s="27">
        <v>0</v>
      </c>
      <c r="AD528" s="36">
        <v>0</v>
      </c>
      <c r="AE528" s="26">
        <v>0</v>
      </c>
      <c r="AF528" s="26">
        <v>0</v>
      </c>
      <c r="AG528" s="27">
        <v>0</v>
      </c>
      <c r="AH528" s="36">
        <v>0</v>
      </c>
      <c r="AI528" s="26">
        <v>0</v>
      </c>
      <c r="AJ528" s="26">
        <v>0</v>
      </c>
      <c r="AK528" s="27">
        <v>0</v>
      </c>
      <c r="AL528" s="36">
        <v>0</v>
      </c>
      <c r="AM528" s="26">
        <v>0</v>
      </c>
      <c r="AN528" s="26">
        <v>0</v>
      </c>
      <c r="AO528" s="27">
        <v>0</v>
      </c>
      <c r="AP528" s="36">
        <v>0</v>
      </c>
      <c r="AQ528" s="26">
        <v>0</v>
      </c>
      <c r="AR528" s="26">
        <v>0</v>
      </c>
      <c r="AS528" s="27">
        <v>0</v>
      </c>
      <c r="AT528" s="36">
        <v>0</v>
      </c>
      <c r="AU528" s="26">
        <v>0</v>
      </c>
      <c r="AV528" s="26">
        <v>0</v>
      </c>
      <c r="AW528" s="27">
        <v>0</v>
      </c>
      <c r="AX528" s="36">
        <v>0</v>
      </c>
      <c r="AY528" s="26">
        <v>0</v>
      </c>
      <c r="AZ528" s="26">
        <v>0</v>
      </c>
      <c r="BA528" s="27">
        <v>0</v>
      </c>
      <c r="BB528" s="36">
        <v>0</v>
      </c>
      <c r="BC528" s="26">
        <v>0</v>
      </c>
      <c r="BD528" s="26">
        <v>0</v>
      </c>
      <c r="BE528" s="27">
        <v>0</v>
      </c>
      <c r="BF528" s="36">
        <v>0</v>
      </c>
      <c r="BG528" s="26">
        <v>0</v>
      </c>
      <c r="BH528" s="26">
        <v>0</v>
      </c>
      <c r="BI528" s="27">
        <v>0</v>
      </c>
      <c r="BJ528" s="36">
        <v>0</v>
      </c>
      <c r="BK528" s="26">
        <v>0</v>
      </c>
      <c r="BL528" s="26">
        <v>0</v>
      </c>
      <c r="BM528" s="27">
        <v>0</v>
      </c>
      <c r="BN528" s="36">
        <v>0</v>
      </c>
      <c r="BO528" s="26">
        <v>0</v>
      </c>
      <c r="BP528" s="26">
        <v>0</v>
      </c>
      <c r="BQ528" s="27">
        <v>0</v>
      </c>
      <c r="BR528" s="36">
        <v>0</v>
      </c>
      <c r="BS528" s="26">
        <v>0</v>
      </c>
      <c r="BT528" s="26">
        <v>0</v>
      </c>
      <c r="BU528" s="27">
        <v>0</v>
      </c>
      <c r="BV528" s="36">
        <v>0</v>
      </c>
      <c r="BW528" s="26">
        <v>0</v>
      </c>
      <c r="BX528" s="26">
        <v>0</v>
      </c>
      <c r="BY528" s="27">
        <v>0</v>
      </c>
      <c r="BZ528" s="36">
        <v>0</v>
      </c>
      <c r="CA528" s="26">
        <v>0</v>
      </c>
      <c r="CB528" s="26">
        <v>0</v>
      </c>
      <c r="CC528" s="27">
        <v>0</v>
      </c>
      <c r="CD528" s="36">
        <v>0</v>
      </c>
      <c r="CE528" s="26">
        <v>0</v>
      </c>
      <c r="CF528" s="26">
        <v>0</v>
      </c>
      <c r="CG528" s="27">
        <v>0</v>
      </c>
      <c r="CH528" s="36">
        <v>0</v>
      </c>
      <c r="CI528" s="26">
        <v>0</v>
      </c>
      <c r="CJ528" s="26">
        <v>0</v>
      </c>
      <c r="CK528" s="27">
        <v>0</v>
      </c>
      <c r="CL528" s="36">
        <v>0</v>
      </c>
      <c r="CM528" s="26">
        <v>0</v>
      </c>
      <c r="CN528" s="26">
        <v>0</v>
      </c>
      <c r="CO528" s="27">
        <v>0</v>
      </c>
      <c r="CP528" s="36">
        <v>0</v>
      </c>
      <c r="CQ528" s="26">
        <v>0</v>
      </c>
      <c r="CR528" s="26">
        <v>0</v>
      </c>
      <c r="CS528" s="27">
        <v>0</v>
      </c>
      <c r="CT528" s="36">
        <v>0</v>
      </c>
      <c r="CU528" s="26">
        <v>0</v>
      </c>
      <c r="CV528" s="26">
        <v>0</v>
      </c>
      <c r="CW528" s="27">
        <v>0</v>
      </c>
      <c r="CX528" s="36">
        <v>0</v>
      </c>
      <c r="CY528" s="26">
        <v>0</v>
      </c>
      <c r="CZ528" s="26">
        <v>0</v>
      </c>
      <c r="DA528" s="27">
        <v>0</v>
      </c>
      <c r="DB528" s="36">
        <v>0</v>
      </c>
      <c r="DC528" s="26">
        <v>0</v>
      </c>
      <c r="DD528" s="26">
        <v>0</v>
      </c>
      <c r="DE528" s="27">
        <v>0</v>
      </c>
      <c r="DF528" s="36">
        <v>0</v>
      </c>
      <c r="DG528" s="26">
        <v>0</v>
      </c>
      <c r="DH528" s="26">
        <v>0</v>
      </c>
      <c r="DI528" s="27">
        <v>0</v>
      </c>
      <c r="DJ528" s="36">
        <v>0</v>
      </c>
      <c r="DK528" s="26">
        <v>0</v>
      </c>
      <c r="DL528" s="26">
        <v>0</v>
      </c>
      <c r="DM528" s="27">
        <v>0</v>
      </c>
      <c r="DN528" s="36">
        <v>0</v>
      </c>
      <c r="DO528" s="26">
        <v>0</v>
      </c>
      <c r="DP528" s="26">
        <v>0</v>
      </c>
      <c r="DQ528" s="27">
        <v>0</v>
      </c>
      <c r="DR528" s="36">
        <v>12</v>
      </c>
      <c r="DS528" s="26">
        <v>864.29599999999994</v>
      </c>
      <c r="DT528" s="26">
        <v>864.29599999999994</v>
      </c>
      <c r="DU528" s="27">
        <v>7778.6639999999989</v>
      </c>
      <c r="DV528" s="36">
        <v>12</v>
      </c>
      <c r="DW528" s="26">
        <v>864.29599999999994</v>
      </c>
      <c r="DX528" s="26">
        <v>1728.5919999999999</v>
      </c>
      <c r="DY528" s="27">
        <v>6914.3679999999995</v>
      </c>
      <c r="DZ528" s="36">
        <v>12</v>
      </c>
      <c r="EA528" s="26">
        <v>864.29599999999994</v>
      </c>
      <c r="EB528" s="26">
        <v>2592.8879999999999</v>
      </c>
      <c r="EC528" s="27">
        <v>6050.0719999999992</v>
      </c>
      <c r="ED528" s="36">
        <v>12</v>
      </c>
      <c r="EE528" s="26">
        <v>864.29599999999994</v>
      </c>
      <c r="EF528" s="26">
        <v>8642.9600000000009</v>
      </c>
      <c r="EG528" s="27">
        <v>0</v>
      </c>
      <c r="EH528" s="36">
        <v>0</v>
      </c>
      <c r="EI528" s="26">
        <v>0</v>
      </c>
      <c r="EJ528" s="26">
        <v>8642.9600000000009</v>
      </c>
      <c r="EK528" s="27">
        <v>0</v>
      </c>
      <c r="EL528" s="36" cm="1">
        <f t="array" ref="EL528">+_xlfn.IFS(YEAR($A528)&gt;YEAR(EL$6),0,YEAR(EL$6)=YEAR($A528),13-MONTH($A528),AND(EK528&lt;$L528,YEAR(EL$6)=YEAR($B528)),IF(MONTH($B528)&lt;EK528/$M528,MONTH($B528),EK528/$M528),EK528&lt;$L528,EK528/$M528,YEAR(EL$6)=YEAR($B528),MONTH($B528),AND(YEAR(EL$6)&gt;YEAR($B528),NOT(ISBLANK($B528))),0,YEAR(EL$6)&gt;YEAR($A528),12,EL$6&lt;$A528,0,YEAR(EH$6)=YEAR($B528),0)</f>
        <v>0</v>
      </c>
      <c r="EM528" s="26">
        <f t="shared" si="66"/>
        <v>0</v>
      </c>
      <c r="EN528" s="26">
        <f t="shared" si="67"/>
        <v>8642.9600000000009</v>
      </c>
      <c r="EO528" s="27">
        <f t="shared" si="68"/>
        <v>0</v>
      </c>
      <c r="EP528" s="28">
        <f t="shared" si="69"/>
        <v>0</v>
      </c>
      <c r="EQ528" s="34">
        <f t="shared" si="70"/>
        <v>0</v>
      </c>
      <c r="ES528" s="21">
        <f>IFERROR(IF(VLOOKUP(D528,'DIV CHANGE'!A:D,3,FALSE)="", E528, VLOOKUP(D528,'DIV CHANGE'!A:D,3,FALSE)), E528)</f>
        <v>1</v>
      </c>
      <c r="ET528" s="21" t="str">
        <f t="shared" si="71"/>
        <v>SAME</v>
      </c>
      <c r="EU528" s="24">
        <v>43860</v>
      </c>
    </row>
    <row r="529" spans="1:151" ht="12.75">
      <c r="A529" s="29">
        <v>44742</v>
      </c>
      <c r="B529" s="24"/>
      <c r="C529" s="35">
        <v>736</v>
      </c>
      <c r="D529" s="21" t="s">
        <v>1032</v>
      </c>
      <c r="E529" s="21">
        <v>1</v>
      </c>
      <c r="F529" s="21" t="s">
        <v>100</v>
      </c>
      <c r="G529" s="21" t="s">
        <v>1033</v>
      </c>
      <c r="H529" s="55">
        <v>173840</v>
      </c>
      <c r="I529" s="22">
        <v>10</v>
      </c>
      <c r="J529" s="25">
        <v>40000</v>
      </c>
      <c r="K529" s="25">
        <v>0</v>
      </c>
      <c r="L529" s="25">
        <f t="shared" si="64"/>
        <v>13384</v>
      </c>
      <c r="M529" s="37">
        <f t="shared" si="65"/>
        <v>1115.3333333333333</v>
      </c>
      <c r="N529" s="36">
        <v>0</v>
      </c>
      <c r="O529" s="26">
        <v>0</v>
      </c>
      <c r="P529" s="26">
        <v>0</v>
      </c>
      <c r="Q529" s="27">
        <v>0</v>
      </c>
      <c r="R529" s="36">
        <v>0</v>
      </c>
      <c r="S529" s="26">
        <v>0</v>
      </c>
      <c r="T529" s="26">
        <v>0</v>
      </c>
      <c r="U529" s="27">
        <v>0</v>
      </c>
      <c r="V529" s="36">
        <v>0</v>
      </c>
      <c r="W529" s="26">
        <v>0</v>
      </c>
      <c r="X529" s="26">
        <v>0</v>
      </c>
      <c r="Y529" s="27">
        <v>0</v>
      </c>
      <c r="Z529" s="36">
        <v>0</v>
      </c>
      <c r="AA529" s="26">
        <v>0</v>
      </c>
      <c r="AB529" s="26">
        <v>0</v>
      </c>
      <c r="AC529" s="27">
        <v>0</v>
      </c>
      <c r="AD529" s="36">
        <v>0</v>
      </c>
      <c r="AE529" s="26">
        <v>0</v>
      </c>
      <c r="AF529" s="26">
        <v>0</v>
      </c>
      <c r="AG529" s="27">
        <v>0</v>
      </c>
      <c r="AH529" s="36">
        <v>0</v>
      </c>
      <c r="AI529" s="26">
        <v>0</v>
      </c>
      <c r="AJ529" s="26">
        <v>0</v>
      </c>
      <c r="AK529" s="27">
        <v>0</v>
      </c>
      <c r="AL529" s="36">
        <v>0</v>
      </c>
      <c r="AM529" s="26">
        <v>0</v>
      </c>
      <c r="AN529" s="26">
        <v>0</v>
      </c>
      <c r="AO529" s="27">
        <v>0</v>
      </c>
      <c r="AP529" s="36">
        <v>0</v>
      </c>
      <c r="AQ529" s="26">
        <v>0</v>
      </c>
      <c r="AR529" s="26">
        <v>0</v>
      </c>
      <c r="AS529" s="27">
        <v>0</v>
      </c>
      <c r="AT529" s="36">
        <v>0</v>
      </c>
      <c r="AU529" s="26">
        <v>0</v>
      </c>
      <c r="AV529" s="26">
        <v>0</v>
      </c>
      <c r="AW529" s="27">
        <v>0</v>
      </c>
      <c r="AX529" s="36">
        <v>0</v>
      </c>
      <c r="AY529" s="26">
        <v>0</v>
      </c>
      <c r="AZ529" s="26">
        <v>0</v>
      </c>
      <c r="BA529" s="27">
        <v>0</v>
      </c>
      <c r="BB529" s="36">
        <v>0</v>
      </c>
      <c r="BC529" s="26">
        <v>0</v>
      </c>
      <c r="BD529" s="26">
        <v>0</v>
      </c>
      <c r="BE529" s="27">
        <v>0</v>
      </c>
      <c r="BF529" s="36">
        <v>0</v>
      </c>
      <c r="BG529" s="26">
        <v>0</v>
      </c>
      <c r="BH529" s="26">
        <v>0</v>
      </c>
      <c r="BI529" s="27">
        <v>0</v>
      </c>
      <c r="BJ529" s="36">
        <v>0</v>
      </c>
      <c r="BK529" s="26">
        <v>0</v>
      </c>
      <c r="BL529" s="26">
        <v>0</v>
      </c>
      <c r="BM529" s="27">
        <v>0</v>
      </c>
      <c r="BN529" s="36">
        <v>0</v>
      </c>
      <c r="BO529" s="26">
        <v>0</v>
      </c>
      <c r="BP529" s="26">
        <v>0</v>
      </c>
      <c r="BQ529" s="27">
        <v>0</v>
      </c>
      <c r="BR529" s="36">
        <v>0</v>
      </c>
      <c r="BS529" s="26">
        <v>0</v>
      </c>
      <c r="BT529" s="26">
        <v>0</v>
      </c>
      <c r="BU529" s="27">
        <v>0</v>
      </c>
      <c r="BV529" s="36">
        <v>0</v>
      </c>
      <c r="BW529" s="26">
        <v>0</v>
      </c>
      <c r="BX529" s="26">
        <v>0</v>
      </c>
      <c r="BY529" s="27">
        <v>0</v>
      </c>
      <c r="BZ529" s="36">
        <v>0</v>
      </c>
      <c r="CA529" s="26">
        <v>0</v>
      </c>
      <c r="CB529" s="26">
        <v>0</v>
      </c>
      <c r="CC529" s="27">
        <v>0</v>
      </c>
      <c r="CD529" s="36">
        <v>0</v>
      </c>
      <c r="CE529" s="26">
        <v>0</v>
      </c>
      <c r="CF529" s="26">
        <v>0</v>
      </c>
      <c r="CG529" s="27">
        <v>0</v>
      </c>
      <c r="CH529" s="36">
        <v>0</v>
      </c>
      <c r="CI529" s="26">
        <v>0</v>
      </c>
      <c r="CJ529" s="26">
        <v>0</v>
      </c>
      <c r="CK529" s="27">
        <v>0</v>
      </c>
      <c r="CL529" s="36">
        <v>0</v>
      </c>
      <c r="CM529" s="26">
        <v>0</v>
      </c>
      <c r="CN529" s="26">
        <v>0</v>
      </c>
      <c r="CO529" s="27">
        <v>0</v>
      </c>
      <c r="CP529" s="36">
        <v>0</v>
      </c>
      <c r="CQ529" s="26">
        <v>0</v>
      </c>
      <c r="CR529" s="26">
        <v>0</v>
      </c>
      <c r="CS529" s="27">
        <v>0</v>
      </c>
      <c r="CT529" s="36">
        <v>0</v>
      </c>
      <c r="CU529" s="26">
        <v>0</v>
      </c>
      <c r="CV529" s="26">
        <v>0</v>
      </c>
      <c r="CW529" s="27">
        <v>0</v>
      </c>
      <c r="CX529" s="36">
        <v>0</v>
      </c>
      <c r="CY529" s="26">
        <v>0</v>
      </c>
      <c r="CZ529" s="26">
        <v>0</v>
      </c>
      <c r="DA529" s="27">
        <v>0</v>
      </c>
      <c r="DB529" s="36">
        <v>0</v>
      </c>
      <c r="DC529" s="26">
        <v>0</v>
      </c>
      <c r="DD529" s="26">
        <v>0</v>
      </c>
      <c r="DE529" s="27">
        <v>0</v>
      </c>
      <c r="DF529" s="36">
        <v>0</v>
      </c>
      <c r="DG529" s="26">
        <v>0</v>
      </c>
      <c r="DH529" s="26">
        <v>0</v>
      </c>
      <c r="DI529" s="27">
        <v>0</v>
      </c>
      <c r="DJ529" s="36">
        <v>0</v>
      </c>
      <c r="DK529" s="26">
        <v>0</v>
      </c>
      <c r="DL529" s="26">
        <v>0</v>
      </c>
      <c r="DM529" s="27">
        <v>0</v>
      </c>
      <c r="DN529" s="36">
        <v>0</v>
      </c>
      <c r="DO529" s="26">
        <v>0</v>
      </c>
      <c r="DP529" s="26">
        <v>0</v>
      </c>
      <c r="DQ529" s="27">
        <v>0</v>
      </c>
      <c r="DR529" s="36">
        <v>0</v>
      </c>
      <c r="DS529" s="26">
        <v>0</v>
      </c>
      <c r="DT529" s="26">
        <v>0</v>
      </c>
      <c r="DU529" s="27">
        <v>0</v>
      </c>
      <c r="DV529" s="36">
        <v>0</v>
      </c>
      <c r="DW529" s="26">
        <v>0</v>
      </c>
      <c r="DX529" s="26">
        <v>0</v>
      </c>
      <c r="DY529" s="27">
        <v>0</v>
      </c>
      <c r="DZ529" s="36">
        <v>7</v>
      </c>
      <c r="EA529" s="26">
        <v>7807.333333333333</v>
      </c>
      <c r="EB529" s="26">
        <v>7807.333333333333</v>
      </c>
      <c r="EC529" s="27">
        <v>126032.66666666667</v>
      </c>
      <c r="ED529" s="36">
        <v>12</v>
      </c>
      <c r="EE529" s="26">
        <v>13384</v>
      </c>
      <c r="EF529" s="26">
        <v>20076</v>
      </c>
      <c r="EG529" s="27">
        <v>113764</v>
      </c>
      <c r="EH529" s="36">
        <v>12</v>
      </c>
      <c r="EI529" s="26">
        <v>13384</v>
      </c>
      <c r="EJ529" s="26">
        <v>33460</v>
      </c>
      <c r="EK529" s="27">
        <v>100380</v>
      </c>
      <c r="EL529" s="36" cm="1">
        <f t="array" ref="EL529">+_xlfn.IFS(YEAR($A529)&gt;YEAR(EL$6),0,YEAR(EL$6)=YEAR($A529),13-MONTH($A529),AND(EK529&lt;$L529,YEAR(EL$6)=YEAR($B529)),IF(MONTH($B529)&lt;EK529/$M529,MONTH($B529),EK529/$M529),EK529&lt;$L529,EK529/$M529,YEAR(EL$6)=YEAR($B529),MONTH($B529),AND(YEAR(EL$6)&gt;YEAR($B529),NOT(ISBLANK($B529))),0,YEAR(EL$6)&gt;YEAR($A529),12,EL$6&lt;$A529,0,YEAR(EH$6)=YEAR($B529),0)</f>
        <v>12</v>
      </c>
      <c r="EM529" s="26">
        <f t="shared" si="66"/>
        <v>13384</v>
      </c>
      <c r="EN529" s="26">
        <f t="shared" si="67"/>
        <v>46844</v>
      </c>
      <c r="EO529" s="27">
        <f t="shared" si="68"/>
        <v>86996</v>
      </c>
      <c r="EP529" s="28">
        <f t="shared" si="69"/>
        <v>78</v>
      </c>
      <c r="EQ529" s="34">
        <f t="shared" si="70"/>
        <v>3346</v>
      </c>
      <c r="ES529" s="21">
        <f>IFERROR(IF(VLOOKUP(D529,'DIV CHANGE'!A:D,3,FALSE)="", E529, VLOOKUP(D529,'DIV CHANGE'!A:D,3,FALSE)), E529)</f>
        <v>1</v>
      </c>
      <c r="ET529" s="21" t="str">
        <f t="shared" si="71"/>
        <v>SAME</v>
      </c>
      <c r="EU529" s="29">
        <v>44742</v>
      </c>
    </row>
    <row r="530" spans="1:151" ht="12.75">
      <c r="A530" s="29">
        <v>44797</v>
      </c>
      <c r="B530" s="24"/>
      <c r="C530" s="35">
        <v>725</v>
      </c>
      <c r="D530" s="21" t="s">
        <v>1034</v>
      </c>
      <c r="E530" s="21">
        <v>1</v>
      </c>
      <c r="F530" s="21" t="s">
        <v>100</v>
      </c>
      <c r="G530" s="21" t="s">
        <v>1035</v>
      </c>
      <c r="H530" s="55">
        <v>169600</v>
      </c>
      <c r="I530" s="22">
        <v>10</v>
      </c>
      <c r="J530" s="25">
        <v>40000</v>
      </c>
      <c r="K530" s="25">
        <v>0</v>
      </c>
      <c r="L530" s="25">
        <f t="shared" si="64"/>
        <v>12960</v>
      </c>
      <c r="M530" s="37">
        <f t="shared" si="65"/>
        <v>1080</v>
      </c>
      <c r="N530" s="36">
        <v>0</v>
      </c>
      <c r="O530" s="26">
        <v>0</v>
      </c>
      <c r="P530" s="26">
        <v>0</v>
      </c>
      <c r="Q530" s="27">
        <v>0</v>
      </c>
      <c r="R530" s="36">
        <v>0</v>
      </c>
      <c r="S530" s="26">
        <v>0</v>
      </c>
      <c r="T530" s="26">
        <v>0</v>
      </c>
      <c r="U530" s="27">
        <v>0</v>
      </c>
      <c r="V530" s="36">
        <v>0</v>
      </c>
      <c r="W530" s="26">
        <v>0</v>
      </c>
      <c r="X530" s="26">
        <v>0</v>
      </c>
      <c r="Y530" s="27">
        <v>0</v>
      </c>
      <c r="Z530" s="36">
        <v>0</v>
      </c>
      <c r="AA530" s="26">
        <v>0</v>
      </c>
      <c r="AB530" s="26">
        <v>0</v>
      </c>
      <c r="AC530" s="27">
        <v>0</v>
      </c>
      <c r="AD530" s="36">
        <v>0</v>
      </c>
      <c r="AE530" s="26">
        <v>0</v>
      </c>
      <c r="AF530" s="26">
        <v>0</v>
      </c>
      <c r="AG530" s="27">
        <v>0</v>
      </c>
      <c r="AH530" s="36">
        <v>0</v>
      </c>
      <c r="AI530" s="26">
        <v>0</v>
      </c>
      <c r="AJ530" s="26">
        <v>0</v>
      </c>
      <c r="AK530" s="27">
        <v>0</v>
      </c>
      <c r="AL530" s="36">
        <v>0</v>
      </c>
      <c r="AM530" s="26">
        <v>0</v>
      </c>
      <c r="AN530" s="26">
        <v>0</v>
      </c>
      <c r="AO530" s="27">
        <v>0</v>
      </c>
      <c r="AP530" s="36">
        <v>0</v>
      </c>
      <c r="AQ530" s="26">
        <v>0</v>
      </c>
      <c r="AR530" s="26">
        <v>0</v>
      </c>
      <c r="AS530" s="27">
        <v>0</v>
      </c>
      <c r="AT530" s="36">
        <v>0</v>
      </c>
      <c r="AU530" s="26">
        <v>0</v>
      </c>
      <c r="AV530" s="26">
        <v>0</v>
      </c>
      <c r="AW530" s="27">
        <v>0</v>
      </c>
      <c r="AX530" s="36">
        <v>0</v>
      </c>
      <c r="AY530" s="26">
        <v>0</v>
      </c>
      <c r="AZ530" s="26">
        <v>0</v>
      </c>
      <c r="BA530" s="27">
        <v>0</v>
      </c>
      <c r="BB530" s="36">
        <v>0</v>
      </c>
      <c r="BC530" s="26">
        <v>0</v>
      </c>
      <c r="BD530" s="26">
        <v>0</v>
      </c>
      <c r="BE530" s="27">
        <v>0</v>
      </c>
      <c r="BF530" s="36">
        <v>0</v>
      </c>
      <c r="BG530" s="26">
        <v>0</v>
      </c>
      <c r="BH530" s="26">
        <v>0</v>
      </c>
      <c r="BI530" s="27">
        <v>0</v>
      </c>
      <c r="BJ530" s="36">
        <v>0</v>
      </c>
      <c r="BK530" s="26">
        <v>0</v>
      </c>
      <c r="BL530" s="26">
        <v>0</v>
      </c>
      <c r="BM530" s="27">
        <v>0</v>
      </c>
      <c r="BN530" s="36">
        <v>0</v>
      </c>
      <c r="BO530" s="26">
        <v>0</v>
      </c>
      <c r="BP530" s="26">
        <v>0</v>
      </c>
      <c r="BQ530" s="27">
        <v>0</v>
      </c>
      <c r="BR530" s="36">
        <v>0</v>
      </c>
      <c r="BS530" s="26">
        <v>0</v>
      </c>
      <c r="BT530" s="26">
        <v>0</v>
      </c>
      <c r="BU530" s="27">
        <v>0</v>
      </c>
      <c r="BV530" s="36">
        <v>0</v>
      </c>
      <c r="BW530" s="26">
        <v>0</v>
      </c>
      <c r="BX530" s="26">
        <v>0</v>
      </c>
      <c r="BY530" s="27">
        <v>0</v>
      </c>
      <c r="BZ530" s="36">
        <v>0</v>
      </c>
      <c r="CA530" s="26">
        <v>0</v>
      </c>
      <c r="CB530" s="26">
        <v>0</v>
      </c>
      <c r="CC530" s="27">
        <v>0</v>
      </c>
      <c r="CD530" s="36">
        <v>0</v>
      </c>
      <c r="CE530" s="26">
        <v>0</v>
      </c>
      <c r="CF530" s="26">
        <v>0</v>
      </c>
      <c r="CG530" s="27">
        <v>0</v>
      </c>
      <c r="CH530" s="36">
        <v>0</v>
      </c>
      <c r="CI530" s="26">
        <v>0</v>
      </c>
      <c r="CJ530" s="26">
        <v>0</v>
      </c>
      <c r="CK530" s="27">
        <v>0</v>
      </c>
      <c r="CL530" s="36">
        <v>0</v>
      </c>
      <c r="CM530" s="26">
        <v>0</v>
      </c>
      <c r="CN530" s="26">
        <v>0</v>
      </c>
      <c r="CO530" s="27">
        <v>0</v>
      </c>
      <c r="CP530" s="36">
        <v>0</v>
      </c>
      <c r="CQ530" s="26">
        <v>0</v>
      </c>
      <c r="CR530" s="26">
        <v>0</v>
      </c>
      <c r="CS530" s="27">
        <v>0</v>
      </c>
      <c r="CT530" s="36">
        <v>0</v>
      </c>
      <c r="CU530" s="26">
        <v>0</v>
      </c>
      <c r="CV530" s="26">
        <v>0</v>
      </c>
      <c r="CW530" s="27">
        <v>0</v>
      </c>
      <c r="CX530" s="36">
        <v>0</v>
      </c>
      <c r="CY530" s="26">
        <v>0</v>
      </c>
      <c r="CZ530" s="26">
        <v>0</v>
      </c>
      <c r="DA530" s="27">
        <v>0</v>
      </c>
      <c r="DB530" s="36">
        <v>0</v>
      </c>
      <c r="DC530" s="26">
        <v>0</v>
      </c>
      <c r="DD530" s="26">
        <v>0</v>
      </c>
      <c r="DE530" s="27">
        <v>0</v>
      </c>
      <c r="DF530" s="36">
        <v>0</v>
      </c>
      <c r="DG530" s="26">
        <v>0</v>
      </c>
      <c r="DH530" s="26">
        <v>0</v>
      </c>
      <c r="DI530" s="27">
        <v>0</v>
      </c>
      <c r="DJ530" s="36">
        <v>0</v>
      </c>
      <c r="DK530" s="26">
        <v>0</v>
      </c>
      <c r="DL530" s="26">
        <v>0</v>
      </c>
      <c r="DM530" s="27">
        <v>0</v>
      </c>
      <c r="DN530" s="36">
        <v>0</v>
      </c>
      <c r="DO530" s="26">
        <v>0</v>
      </c>
      <c r="DP530" s="26">
        <v>0</v>
      </c>
      <c r="DQ530" s="27">
        <v>0</v>
      </c>
      <c r="DR530" s="36">
        <v>0</v>
      </c>
      <c r="DS530" s="26">
        <v>0</v>
      </c>
      <c r="DT530" s="26">
        <v>0</v>
      </c>
      <c r="DU530" s="27">
        <v>0</v>
      </c>
      <c r="DV530" s="36">
        <v>0</v>
      </c>
      <c r="DW530" s="26">
        <v>0</v>
      </c>
      <c r="DX530" s="26">
        <v>0</v>
      </c>
      <c r="DY530" s="27">
        <v>0</v>
      </c>
      <c r="DZ530" s="36">
        <v>5</v>
      </c>
      <c r="EA530" s="26">
        <v>5400</v>
      </c>
      <c r="EB530" s="26">
        <v>5400</v>
      </c>
      <c r="EC530" s="27">
        <v>124200</v>
      </c>
      <c r="ED530" s="36">
        <v>12</v>
      </c>
      <c r="EE530" s="26">
        <v>12960</v>
      </c>
      <c r="EF530" s="26">
        <v>17280</v>
      </c>
      <c r="EG530" s="27">
        <v>112320</v>
      </c>
      <c r="EH530" s="36">
        <v>12</v>
      </c>
      <c r="EI530" s="26">
        <v>12960</v>
      </c>
      <c r="EJ530" s="26">
        <v>30240</v>
      </c>
      <c r="EK530" s="27">
        <v>99360</v>
      </c>
      <c r="EL530" s="36" cm="1">
        <f t="array" ref="EL530">+_xlfn.IFS(YEAR($A530)&gt;YEAR(EL$6),0,YEAR(EL$6)=YEAR($A530),13-MONTH($A530),AND(EK530&lt;$L530,YEAR(EL$6)=YEAR($B530)),IF(MONTH($B530)&lt;EK530/$M530,MONTH($B530),EK530/$M530),EK530&lt;$L530,EK530/$M530,YEAR(EL$6)=YEAR($B530),MONTH($B530),AND(YEAR(EL$6)&gt;YEAR($B530),NOT(ISBLANK($B530))),0,YEAR(EL$6)&gt;YEAR($A530),12,EL$6&lt;$A530,0,YEAR(EH$6)=YEAR($B530),0)</f>
        <v>12</v>
      </c>
      <c r="EM530" s="26">
        <f t="shared" si="66"/>
        <v>12960</v>
      </c>
      <c r="EN530" s="26">
        <f t="shared" si="67"/>
        <v>43200</v>
      </c>
      <c r="EO530" s="27">
        <f t="shared" si="68"/>
        <v>86400</v>
      </c>
      <c r="EP530" s="28">
        <f t="shared" si="69"/>
        <v>80</v>
      </c>
      <c r="EQ530" s="34">
        <f t="shared" si="70"/>
        <v>3240</v>
      </c>
      <c r="ES530" s="21">
        <f>IFERROR(IF(VLOOKUP(D530,'DIV CHANGE'!A:D,3,FALSE)="", E530, VLOOKUP(D530,'DIV CHANGE'!A:D,3,FALSE)), E530)</f>
        <v>1</v>
      </c>
      <c r="ET530" s="21" t="str">
        <f t="shared" si="71"/>
        <v>SAME</v>
      </c>
      <c r="EU530" s="29">
        <v>44797</v>
      </c>
    </row>
    <row r="531" spans="1:151" ht="12.75">
      <c r="A531" s="29">
        <v>43215</v>
      </c>
      <c r="B531" s="24">
        <v>45719</v>
      </c>
      <c r="C531" s="35">
        <v>332</v>
      </c>
      <c r="D531" s="216" t="s">
        <v>1036</v>
      </c>
      <c r="E531" s="21">
        <v>1</v>
      </c>
      <c r="F531" s="21" t="s">
        <v>179</v>
      </c>
      <c r="G531" s="21" t="s">
        <v>1037</v>
      </c>
      <c r="H531" s="55">
        <v>29558.75</v>
      </c>
      <c r="I531" s="22">
        <v>6</v>
      </c>
      <c r="J531" s="25">
        <v>1000</v>
      </c>
      <c r="K531" s="25">
        <v>0</v>
      </c>
      <c r="L531" s="25">
        <f t="shared" si="64"/>
        <v>4759.791666666667</v>
      </c>
      <c r="M531" s="37">
        <f t="shared" si="65"/>
        <v>396.6493055555556</v>
      </c>
      <c r="N531" s="36">
        <v>0</v>
      </c>
      <c r="O531" s="26">
        <v>0</v>
      </c>
      <c r="P531" s="26">
        <v>0</v>
      </c>
      <c r="Q531" s="27">
        <v>0</v>
      </c>
      <c r="R531" s="36">
        <v>0</v>
      </c>
      <c r="S531" s="26">
        <v>0</v>
      </c>
      <c r="T531" s="26">
        <v>0</v>
      </c>
      <c r="U531" s="27">
        <v>0</v>
      </c>
      <c r="V531" s="36">
        <v>0</v>
      </c>
      <c r="W531" s="26">
        <v>0</v>
      </c>
      <c r="X531" s="26">
        <v>0</v>
      </c>
      <c r="Y531" s="27">
        <v>0</v>
      </c>
      <c r="Z531" s="36">
        <v>0</v>
      </c>
      <c r="AA531" s="26">
        <v>0</v>
      </c>
      <c r="AB531" s="26">
        <v>0</v>
      </c>
      <c r="AC531" s="27">
        <v>0</v>
      </c>
      <c r="AD531" s="36">
        <v>0</v>
      </c>
      <c r="AE531" s="26">
        <v>0</v>
      </c>
      <c r="AF531" s="26">
        <v>0</v>
      </c>
      <c r="AG531" s="27">
        <v>0</v>
      </c>
      <c r="AH531" s="36">
        <v>0</v>
      </c>
      <c r="AI531" s="26">
        <v>0</v>
      </c>
      <c r="AJ531" s="26">
        <v>0</v>
      </c>
      <c r="AK531" s="27">
        <v>0</v>
      </c>
      <c r="AL531" s="36">
        <v>0</v>
      </c>
      <c r="AM531" s="26">
        <v>0</v>
      </c>
      <c r="AN531" s="26">
        <v>0</v>
      </c>
      <c r="AO531" s="27">
        <v>0</v>
      </c>
      <c r="AP531" s="36">
        <v>0</v>
      </c>
      <c r="AQ531" s="26">
        <v>0</v>
      </c>
      <c r="AR531" s="26">
        <v>0</v>
      </c>
      <c r="AS531" s="27">
        <v>0</v>
      </c>
      <c r="AT531" s="36">
        <v>0</v>
      </c>
      <c r="AU531" s="26">
        <v>0</v>
      </c>
      <c r="AV531" s="26">
        <v>0</v>
      </c>
      <c r="AW531" s="27">
        <v>0</v>
      </c>
      <c r="AX531" s="36">
        <v>0</v>
      </c>
      <c r="AY531" s="26">
        <v>0</v>
      </c>
      <c r="AZ531" s="26">
        <v>0</v>
      </c>
      <c r="BA531" s="27">
        <v>0</v>
      </c>
      <c r="BB531" s="36">
        <v>0</v>
      </c>
      <c r="BC531" s="26">
        <v>0</v>
      </c>
      <c r="BD531" s="26">
        <v>0</v>
      </c>
      <c r="BE531" s="27">
        <v>0</v>
      </c>
      <c r="BF531" s="36">
        <v>0</v>
      </c>
      <c r="BG531" s="26">
        <v>0</v>
      </c>
      <c r="BH531" s="26">
        <v>0</v>
      </c>
      <c r="BI531" s="27">
        <v>0</v>
      </c>
      <c r="BJ531" s="36">
        <v>0</v>
      </c>
      <c r="BK531" s="26">
        <v>0</v>
      </c>
      <c r="BL531" s="26">
        <v>0</v>
      </c>
      <c r="BM531" s="27">
        <v>0</v>
      </c>
      <c r="BN531" s="36">
        <v>0</v>
      </c>
      <c r="BO531" s="26">
        <v>0</v>
      </c>
      <c r="BP531" s="26">
        <v>0</v>
      </c>
      <c r="BQ531" s="27">
        <v>0</v>
      </c>
      <c r="BR531" s="36">
        <v>0</v>
      </c>
      <c r="BS531" s="26">
        <v>0</v>
      </c>
      <c r="BT531" s="26">
        <v>0</v>
      </c>
      <c r="BU531" s="27">
        <v>0</v>
      </c>
      <c r="BV531" s="36">
        <v>0</v>
      </c>
      <c r="BW531" s="26">
        <v>0</v>
      </c>
      <c r="BX531" s="26">
        <v>0</v>
      </c>
      <c r="BY531" s="27">
        <v>0</v>
      </c>
      <c r="BZ531" s="36">
        <v>0</v>
      </c>
      <c r="CA531" s="26">
        <v>0</v>
      </c>
      <c r="CB531" s="26">
        <v>0</v>
      </c>
      <c r="CC531" s="27">
        <v>0</v>
      </c>
      <c r="CD531" s="36">
        <v>0</v>
      </c>
      <c r="CE531" s="26">
        <v>0</v>
      </c>
      <c r="CF531" s="26">
        <v>0</v>
      </c>
      <c r="CG531" s="27">
        <v>0</v>
      </c>
      <c r="CH531" s="36">
        <v>0</v>
      </c>
      <c r="CI531" s="26">
        <v>0</v>
      </c>
      <c r="CJ531" s="26">
        <v>0</v>
      </c>
      <c r="CK531" s="27">
        <v>0</v>
      </c>
      <c r="CL531" s="36">
        <v>0</v>
      </c>
      <c r="CM531" s="26">
        <v>0</v>
      </c>
      <c r="CN531" s="26">
        <v>0</v>
      </c>
      <c r="CO531" s="27">
        <v>0</v>
      </c>
      <c r="CP531" s="36">
        <v>0</v>
      </c>
      <c r="CQ531" s="26">
        <v>0</v>
      </c>
      <c r="CR531" s="26">
        <v>0</v>
      </c>
      <c r="CS531" s="27">
        <v>0</v>
      </c>
      <c r="CT531" s="36">
        <v>0</v>
      </c>
      <c r="CU531" s="26">
        <v>0</v>
      </c>
      <c r="CV531" s="26">
        <v>0</v>
      </c>
      <c r="CW531" s="27">
        <v>0</v>
      </c>
      <c r="CX531" s="36">
        <v>0</v>
      </c>
      <c r="CY531" s="26">
        <v>0</v>
      </c>
      <c r="CZ531" s="26">
        <v>0</v>
      </c>
      <c r="DA531" s="27">
        <v>0</v>
      </c>
      <c r="DB531" s="36">
        <v>0</v>
      </c>
      <c r="DC531" s="26">
        <v>0</v>
      </c>
      <c r="DD531" s="26">
        <v>0</v>
      </c>
      <c r="DE531" s="27">
        <v>0</v>
      </c>
      <c r="DF531" s="36">
        <v>0</v>
      </c>
      <c r="DG531" s="26">
        <v>0</v>
      </c>
      <c r="DH531" s="26">
        <v>0</v>
      </c>
      <c r="DI531" s="27">
        <v>0</v>
      </c>
      <c r="DJ531" s="36">
        <v>9</v>
      </c>
      <c r="DK531" s="26">
        <v>3569.8437500000005</v>
      </c>
      <c r="DL531" s="26">
        <v>3569.8437500000005</v>
      </c>
      <c r="DM531" s="27">
        <v>24988.90625</v>
      </c>
      <c r="DN531" s="36">
        <v>12</v>
      </c>
      <c r="DO531" s="26">
        <v>4759.791666666667</v>
      </c>
      <c r="DP531" s="26">
        <v>8329.6354166666679</v>
      </c>
      <c r="DQ531" s="27">
        <v>20229.114583333332</v>
      </c>
      <c r="DR531" s="36">
        <v>12</v>
      </c>
      <c r="DS531" s="26">
        <v>4759.791666666667</v>
      </c>
      <c r="DT531" s="26">
        <v>13089.427083333336</v>
      </c>
      <c r="DU531" s="27">
        <v>15469.322916666664</v>
      </c>
      <c r="DV531" s="36">
        <v>12</v>
      </c>
      <c r="DW531" s="26">
        <v>4759.791666666667</v>
      </c>
      <c r="DX531" s="26">
        <v>17849.218750000004</v>
      </c>
      <c r="DY531" s="27">
        <v>10709.531249999996</v>
      </c>
      <c r="DZ531" s="36">
        <v>12</v>
      </c>
      <c r="EA531" s="26">
        <v>4759.791666666667</v>
      </c>
      <c r="EB531" s="26">
        <v>22609.010416666672</v>
      </c>
      <c r="EC531" s="27">
        <v>5949.7395833333285</v>
      </c>
      <c r="ED531" s="36">
        <v>12</v>
      </c>
      <c r="EE531" s="26">
        <v>4759.791666666667</v>
      </c>
      <c r="EF531" s="26">
        <v>26518.83</v>
      </c>
      <c r="EG531" s="27">
        <v>2039.9199999999983</v>
      </c>
      <c r="EH531" s="36">
        <v>5.1428805532454973</v>
      </c>
      <c r="EI531" s="26">
        <v>2039.919999999998</v>
      </c>
      <c r="EJ531" s="26">
        <v>28558.75</v>
      </c>
      <c r="EK531" s="27">
        <v>0</v>
      </c>
      <c r="EL531" s="36" cm="1">
        <f t="array" ref="EL531">+_xlfn.IFS(YEAR($A531)&gt;YEAR(EL$6),0,YEAR(EL$6)=YEAR($A531),13-MONTH($A531),AND(EK531&lt;$L531,YEAR(EL$6)=YEAR($B531)),IF(MONTH($B531)&lt;EK531/$M531,MONTH($B531),EK531/$M531),EK531&lt;$L531,EK531/$M531,YEAR(EL$6)=YEAR($B531),MONTH($B531),AND(YEAR(EL$6)&gt;YEAR($B531),NOT(ISBLANK($B531))),0,YEAR(EL$6)&gt;YEAR($A531),12,EL$6&lt;$A531,0,YEAR(EH$6)=YEAR($B531),0)</f>
        <v>0</v>
      </c>
      <c r="EM531" s="26">
        <f t="shared" si="66"/>
        <v>0</v>
      </c>
      <c r="EN531" s="26">
        <f t="shared" si="67"/>
        <v>28558.75</v>
      </c>
      <c r="EO531" s="27">
        <f t="shared" si="68"/>
        <v>0</v>
      </c>
      <c r="EP531" s="28">
        <f t="shared" si="69"/>
        <v>0</v>
      </c>
      <c r="EQ531" s="34">
        <f t="shared" si="70"/>
        <v>0</v>
      </c>
      <c r="ES531" s="21">
        <f>IFERROR(IF(VLOOKUP(D531,'DIV CHANGE'!A:D,3,FALSE)="", E531, VLOOKUP(D531,'DIV CHANGE'!A:D,3,FALSE)), E531)</f>
        <v>1</v>
      </c>
      <c r="ET531" s="21" t="str">
        <f t="shared" si="71"/>
        <v>SAME</v>
      </c>
      <c r="EU531" s="24">
        <v>43215</v>
      </c>
    </row>
    <row r="532" spans="1:151" ht="12.75">
      <c r="A532" s="29">
        <v>43134</v>
      </c>
      <c r="B532" s="24"/>
      <c r="C532" s="35">
        <v>305</v>
      </c>
      <c r="D532" s="21" t="s">
        <v>1038</v>
      </c>
      <c r="E532" s="21">
        <v>2</v>
      </c>
      <c r="F532" s="21" t="s">
        <v>179</v>
      </c>
      <c r="G532" s="21" t="s">
        <v>1039</v>
      </c>
      <c r="H532" s="55">
        <v>30513.56</v>
      </c>
      <c r="I532" s="22">
        <v>6</v>
      </c>
      <c r="J532" s="25">
        <v>0</v>
      </c>
      <c r="K532" s="25">
        <v>0</v>
      </c>
      <c r="L532" s="25">
        <f t="shared" si="64"/>
        <v>5085.5933333333332</v>
      </c>
      <c r="M532" s="37">
        <f t="shared" si="65"/>
        <v>423.79944444444442</v>
      </c>
      <c r="N532" s="36">
        <v>0</v>
      </c>
      <c r="O532" s="26">
        <v>0</v>
      </c>
      <c r="P532" s="26">
        <v>0</v>
      </c>
      <c r="Q532" s="27">
        <v>0</v>
      </c>
      <c r="R532" s="36">
        <v>0</v>
      </c>
      <c r="S532" s="26">
        <v>0</v>
      </c>
      <c r="T532" s="26">
        <v>0</v>
      </c>
      <c r="U532" s="27">
        <v>0</v>
      </c>
      <c r="V532" s="36">
        <v>0</v>
      </c>
      <c r="W532" s="26">
        <v>0</v>
      </c>
      <c r="X532" s="26">
        <v>0</v>
      </c>
      <c r="Y532" s="27">
        <v>0</v>
      </c>
      <c r="Z532" s="36">
        <v>0</v>
      </c>
      <c r="AA532" s="26">
        <v>0</v>
      </c>
      <c r="AB532" s="26">
        <v>0</v>
      </c>
      <c r="AC532" s="27">
        <v>0</v>
      </c>
      <c r="AD532" s="36">
        <v>0</v>
      </c>
      <c r="AE532" s="26">
        <v>0</v>
      </c>
      <c r="AF532" s="26">
        <v>0</v>
      </c>
      <c r="AG532" s="27">
        <v>0</v>
      </c>
      <c r="AH532" s="36">
        <v>0</v>
      </c>
      <c r="AI532" s="26">
        <v>0</v>
      </c>
      <c r="AJ532" s="26">
        <v>0</v>
      </c>
      <c r="AK532" s="27">
        <v>0</v>
      </c>
      <c r="AL532" s="36">
        <v>0</v>
      </c>
      <c r="AM532" s="26">
        <v>0</v>
      </c>
      <c r="AN532" s="26">
        <v>0</v>
      </c>
      <c r="AO532" s="27">
        <v>0</v>
      </c>
      <c r="AP532" s="36">
        <v>0</v>
      </c>
      <c r="AQ532" s="26">
        <v>0</v>
      </c>
      <c r="AR532" s="26">
        <v>0</v>
      </c>
      <c r="AS532" s="27">
        <v>0</v>
      </c>
      <c r="AT532" s="36">
        <v>0</v>
      </c>
      <c r="AU532" s="26">
        <v>0</v>
      </c>
      <c r="AV532" s="26">
        <v>0</v>
      </c>
      <c r="AW532" s="27">
        <v>0</v>
      </c>
      <c r="AX532" s="36">
        <v>0</v>
      </c>
      <c r="AY532" s="26">
        <v>0</v>
      </c>
      <c r="AZ532" s="26">
        <v>0</v>
      </c>
      <c r="BA532" s="27">
        <v>0</v>
      </c>
      <c r="BB532" s="36">
        <v>0</v>
      </c>
      <c r="BC532" s="26">
        <v>0</v>
      </c>
      <c r="BD532" s="26">
        <v>0</v>
      </c>
      <c r="BE532" s="27">
        <v>0</v>
      </c>
      <c r="BF532" s="36">
        <v>0</v>
      </c>
      <c r="BG532" s="26">
        <v>0</v>
      </c>
      <c r="BH532" s="26">
        <v>0</v>
      </c>
      <c r="BI532" s="27">
        <v>0</v>
      </c>
      <c r="BJ532" s="36">
        <v>0</v>
      </c>
      <c r="BK532" s="26">
        <v>0</v>
      </c>
      <c r="BL532" s="26">
        <v>0</v>
      </c>
      <c r="BM532" s="27">
        <v>0</v>
      </c>
      <c r="BN532" s="36">
        <v>0</v>
      </c>
      <c r="BO532" s="26">
        <v>0</v>
      </c>
      <c r="BP532" s="26">
        <v>0</v>
      </c>
      <c r="BQ532" s="27">
        <v>0</v>
      </c>
      <c r="BR532" s="36">
        <v>0</v>
      </c>
      <c r="BS532" s="26">
        <v>0</v>
      </c>
      <c r="BT532" s="26">
        <v>0</v>
      </c>
      <c r="BU532" s="27">
        <v>0</v>
      </c>
      <c r="BV532" s="36">
        <v>0</v>
      </c>
      <c r="BW532" s="26">
        <v>0</v>
      </c>
      <c r="BX532" s="26">
        <v>0</v>
      </c>
      <c r="BY532" s="27">
        <v>0</v>
      </c>
      <c r="BZ532" s="36">
        <v>0</v>
      </c>
      <c r="CA532" s="26">
        <v>0</v>
      </c>
      <c r="CB532" s="26">
        <v>0</v>
      </c>
      <c r="CC532" s="27">
        <v>0</v>
      </c>
      <c r="CD532" s="36">
        <v>0</v>
      </c>
      <c r="CE532" s="26">
        <v>0</v>
      </c>
      <c r="CF532" s="26">
        <v>0</v>
      </c>
      <c r="CG532" s="27">
        <v>0</v>
      </c>
      <c r="CH532" s="36">
        <v>0</v>
      </c>
      <c r="CI532" s="26">
        <v>0</v>
      </c>
      <c r="CJ532" s="26">
        <v>0</v>
      </c>
      <c r="CK532" s="27">
        <v>0</v>
      </c>
      <c r="CL532" s="36">
        <v>0</v>
      </c>
      <c r="CM532" s="26">
        <v>0</v>
      </c>
      <c r="CN532" s="26">
        <v>0</v>
      </c>
      <c r="CO532" s="27">
        <v>0</v>
      </c>
      <c r="CP532" s="36">
        <v>0</v>
      </c>
      <c r="CQ532" s="26">
        <v>0</v>
      </c>
      <c r="CR532" s="26">
        <v>0</v>
      </c>
      <c r="CS532" s="27">
        <v>0</v>
      </c>
      <c r="CT532" s="36">
        <v>0</v>
      </c>
      <c r="CU532" s="26">
        <v>0</v>
      </c>
      <c r="CV532" s="26">
        <v>0</v>
      </c>
      <c r="CW532" s="27">
        <v>0</v>
      </c>
      <c r="CX532" s="36">
        <v>0</v>
      </c>
      <c r="CY532" s="26">
        <v>0</v>
      </c>
      <c r="CZ532" s="26">
        <v>0</v>
      </c>
      <c r="DA532" s="27">
        <v>0</v>
      </c>
      <c r="DB532" s="36">
        <v>0</v>
      </c>
      <c r="DC532" s="26">
        <v>0</v>
      </c>
      <c r="DD532" s="26">
        <v>0</v>
      </c>
      <c r="DE532" s="27">
        <v>0</v>
      </c>
      <c r="DF532" s="36">
        <v>0</v>
      </c>
      <c r="DG532" s="26">
        <v>0</v>
      </c>
      <c r="DH532" s="26">
        <v>0</v>
      </c>
      <c r="DI532" s="27">
        <v>0</v>
      </c>
      <c r="DJ532" s="36">
        <v>11</v>
      </c>
      <c r="DK532" s="26">
        <v>4661.7938888888884</v>
      </c>
      <c r="DL532" s="26">
        <v>4661.7938888888884</v>
      </c>
      <c r="DM532" s="27">
        <v>25851.766111111112</v>
      </c>
      <c r="DN532" s="36">
        <v>12</v>
      </c>
      <c r="DO532" s="26">
        <v>5085.5933333333332</v>
      </c>
      <c r="DP532" s="26">
        <v>9747.3872222222217</v>
      </c>
      <c r="DQ532" s="27">
        <v>20766.172777777778</v>
      </c>
      <c r="DR532" s="36">
        <v>12</v>
      </c>
      <c r="DS532" s="26">
        <v>5085.5933333333332</v>
      </c>
      <c r="DT532" s="26">
        <v>14832.980555555554</v>
      </c>
      <c r="DU532" s="27">
        <v>15680.579444444447</v>
      </c>
      <c r="DV532" s="36">
        <v>12</v>
      </c>
      <c r="DW532" s="26">
        <v>5085.5933333333332</v>
      </c>
      <c r="DX532" s="26">
        <v>19918.573888888888</v>
      </c>
      <c r="DY532" s="27">
        <v>10594.986111111113</v>
      </c>
      <c r="DZ532" s="36">
        <v>12</v>
      </c>
      <c r="EA532" s="26">
        <v>5085.5933333333332</v>
      </c>
      <c r="EB532" s="26">
        <v>25004.167222222222</v>
      </c>
      <c r="EC532" s="27">
        <v>5509.392777777779</v>
      </c>
      <c r="ED532" s="36">
        <v>12</v>
      </c>
      <c r="EE532" s="26">
        <v>5085.5933333333332</v>
      </c>
      <c r="EF532" s="26">
        <v>29126.16</v>
      </c>
      <c r="EG532" s="27">
        <v>1387.4000000000015</v>
      </c>
      <c r="EH532" s="36">
        <v>3.2737183075327856</v>
      </c>
      <c r="EI532" s="26">
        <v>1387.4000000000015</v>
      </c>
      <c r="EJ532" s="26">
        <v>30513.56</v>
      </c>
      <c r="EK532" s="27">
        <v>0</v>
      </c>
      <c r="EL532" s="36" cm="1">
        <f t="array" ref="EL532">+_xlfn.IFS(YEAR($A532)&gt;YEAR(EL$6),0,YEAR(EL$6)=YEAR($A532),13-MONTH($A532),AND(EK532&lt;$L532,YEAR(EL$6)=YEAR($B532)),IF(MONTH($B532)&lt;EK532/$M532,MONTH($B532),EK532/$M532),EK532&lt;$L532,EK532/$M532,YEAR(EL$6)=YEAR($B532),MONTH($B532),AND(YEAR(EL$6)&gt;YEAR($B532),NOT(ISBLANK($B532))),0,YEAR(EL$6)&gt;YEAR($A532),12,EL$6&lt;$A532,0,YEAR(EH$6)=YEAR($B532),0)</f>
        <v>0</v>
      </c>
      <c r="EM532" s="26">
        <f t="shared" si="66"/>
        <v>0</v>
      </c>
      <c r="EN532" s="26">
        <f t="shared" si="67"/>
        <v>30513.56</v>
      </c>
      <c r="EO532" s="27">
        <f t="shared" si="68"/>
        <v>0</v>
      </c>
      <c r="EP532" s="28">
        <f t="shared" si="69"/>
        <v>0</v>
      </c>
      <c r="EQ532" s="34">
        <f t="shared" si="70"/>
        <v>0</v>
      </c>
      <c r="ES532" s="21">
        <v>2</v>
      </c>
      <c r="ET532" s="21" t="str">
        <f t="shared" si="71"/>
        <v>SAME</v>
      </c>
      <c r="EU532" s="24">
        <v>43134</v>
      </c>
    </row>
    <row r="533" spans="1:151" ht="12.75">
      <c r="A533" s="29">
        <v>43134</v>
      </c>
      <c r="B533" s="24"/>
      <c r="C533" s="35">
        <v>306</v>
      </c>
      <c r="D533" s="21" t="s">
        <v>1040</v>
      </c>
      <c r="E533" s="21">
        <v>2</v>
      </c>
      <c r="F533" s="21" t="s">
        <v>179</v>
      </c>
      <c r="G533" s="21" t="s">
        <v>1039</v>
      </c>
      <c r="H533" s="55">
        <v>31045.89</v>
      </c>
      <c r="I533" s="22">
        <v>6</v>
      </c>
      <c r="J533" s="25">
        <v>0</v>
      </c>
      <c r="K533" s="25">
        <v>0</v>
      </c>
      <c r="L533" s="25">
        <f t="shared" si="64"/>
        <v>5174.3149999999996</v>
      </c>
      <c r="M533" s="37">
        <f t="shared" si="65"/>
        <v>431.19291666666663</v>
      </c>
      <c r="N533" s="36">
        <v>0</v>
      </c>
      <c r="O533" s="26">
        <v>0</v>
      </c>
      <c r="P533" s="26">
        <v>0</v>
      </c>
      <c r="Q533" s="27">
        <v>0</v>
      </c>
      <c r="R533" s="36">
        <v>0</v>
      </c>
      <c r="S533" s="26">
        <v>0</v>
      </c>
      <c r="T533" s="26">
        <v>0</v>
      </c>
      <c r="U533" s="27">
        <v>0</v>
      </c>
      <c r="V533" s="36">
        <v>0</v>
      </c>
      <c r="W533" s="26">
        <v>0</v>
      </c>
      <c r="X533" s="26">
        <v>0</v>
      </c>
      <c r="Y533" s="27">
        <v>0</v>
      </c>
      <c r="Z533" s="36">
        <v>0</v>
      </c>
      <c r="AA533" s="26">
        <v>0</v>
      </c>
      <c r="AB533" s="26">
        <v>0</v>
      </c>
      <c r="AC533" s="27">
        <v>0</v>
      </c>
      <c r="AD533" s="36">
        <v>0</v>
      </c>
      <c r="AE533" s="26">
        <v>0</v>
      </c>
      <c r="AF533" s="26">
        <v>0</v>
      </c>
      <c r="AG533" s="27">
        <v>0</v>
      </c>
      <c r="AH533" s="36">
        <v>0</v>
      </c>
      <c r="AI533" s="26">
        <v>0</v>
      </c>
      <c r="AJ533" s="26">
        <v>0</v>
      </c>
      <c r="AK533" s="27">
        <v>0</v>
      </c>
      <c r="AL533" s="36">
        <v>0</v>
      </c>
      <c r="AM533" s="26">
        <v>0</v>
      </c>
      <c r="AN533" s="26">
        <v>0</v>
      </c>
      <c r="AO533" s="27">
        <v>0</v>
      </c>
      <c r="AP533" s="36">
        <v>0</v>
      </c>
      <c r="AQ533" s="26">
        <v>0</v>
      </c>
      <c r="AR533" s="26">
        <v>0</v>
      </c>
      <c r="AS533" s="27">
        <v>0</v>
      </c>
      <c r="AT533" s="36">
        <v>0</v>
      </c>
      <c r="AU533" s="26">
        <v>0</v>
      </c>
      <c r="AV533" s="26">
        <v>0</v>
      </c>
      <c r="AW533" s="27">
        <v>0</v>
      </c>
      <c r="AX533" s="36">
        <v>0</v>
      </c>
      <c r="AY533" s="26">
        <v>0</v>
      </c>
      <c r="AZ533" s="26">
        <v>0</v>
      </c>
      <c r="BA533" s="27">
        <v>0</v>
      </c>
      <c r="BB533" s="36">
        <v>0</v>
      </c>
      <c r="BC533" s="26">
        <v>0</v>
      </c>
      <c r="BD533" s="26">
        <v>0</v>
      </c>
      <c r="BE533" s="27">
        <v>0</v>
      </c>
      <c r="BF533" s="36">
        <v>0</v>
      </c>
      <c r="BG533" s="26">
        <v>0</v>
      </c>
      <c r="BH533" s="26">
        <v>0</v>
      </c>
      <c r="BI533" s="27">
        <v>0</v>
      </c>
      <c r="BJ533" s="36">
        <v>0</v>
      </c>
      <c r="BK533" s="26">
        <v>0</v>
      </c>
      <c r="BL533" s="26">
        <v>0</v>
      </c>
      <c r="BM533" s="27">
        <v>0</v>
      </c>
      <c r="BN533" s="36">
        <v>0</v>
      </c>
      <c r="BO533" s="26">
        <v>0</v>
      </c>
      <c r="BP533" s="26">
        <v>0</v>
      </c>
      <c r="BQ533" s="27">
        <v>0</v>
      </c>
      <c r="BR533" s="36">
        <v>0</v>
      </c>
      <c r="BS533" s="26">
        <v>0</v>
      </c>
      <c r="BT533" s="26">
        <v>0</v>
      </c>
      <c r="BU533" s="27">
        <v>0</v>
      </c>
      <c r="BV533" s="36">
        <v>0</v>
      </c>
      <c r="BW533" s="26">
        <v>0</v>
      </c>
      <c r="BX533" s="26">
        <v>0</v>
      </c>
      <c r="BY533" s="27">
        <v>0</v>
      </c>
      <c r="BZ533" s="36">
        <v>0</v>
      </c>
      <c r="CA533" s="26">
        <v>0</v>
      </c>
      <c r="CB533" s="26">
        <v>0</v>
      </c>
      <c r="CC533" s="27">
        <v>0</v>
      </c>
      <c r="CD533" s="36">
        <v>0</v>
      </c>
      <c r="CE533" s="26">
        <v>0</v>
      </c>
      <c r="CF533" s="26">
        <v>0</v>
      </c>
      <c r="CG533" s="27">
        <v>0</v>
      </c>
      <c r="CH533" s="36">
        <v>0</v>
      </c>
      <c r="CI533" s="26">
        <v>0</v>
      </c>
      <c r="CJ533" s="26">
        <v>0</v>
      </c>
      <c r="CK533" s="27">
        <v>0</v>
      </c>
      <c r="CL533" s="36">
        <v>0</v>
      </c>
      <c r="CM533" s="26">
        <v>0</v>
      </c>
      <c r="CN533" s="26">
        <v>0</v>
      </c>
      <c r="CO533" s="27">
        <v>0</v>
      </c>
      <c r="CP533" s="36">
        <v>0</v>
      </c>
      <c r="CQ533" s="26">
        <v>0</v>
      </c>
      <c r="CR533" s="26">
        <v>0</v>
      </c>
      <c r="CS533" s="27">
        <v>0</v>
      </c>
      <c r="CT533" s="36">
        <v>0</v>
      </c>
      <c r="CU533" s="26">
        <v>0</v>
      </c>
      <c r="CV533" s="26">
        <v>0</v>
      </c>
      <c r="CW533" s="27">
        <v>0</v>
      </c>
      <c r="CX533" s="36">
        <v>0</v>
      </c>
      <c r="CY533" s="26">
        <v>0</v>
      </c>
      <c r="CZ533" s="26">
        <v>0</v>
      </c>
      <c r="DA533" s="27">
        <v>0</v>
      </c>
      <c r="DB533" s="36">
        <v>0</v>
      </c>
      <c r="DC533" s="26">
        <v>0</v>
      </c>
      <c r="DD533" s="26">
        <v>0</v>
      </c>
      <c r="DE533" s="27">
        <v>0</v>
      </c>
      <c r="DF533" s="36">
        <v>0</v>
      </c>
      <c r="DG533" s="26">
        <v>0</v>
      </c>
      <c r="DH533" s="26">
        <v>0</v>
      </c>
      <c r="DI533" s="27">
        <v>0</v>
      </c>
      <c r="DJ533" s="36">
        <v>11</v>
      </c>
      <c r="DK533" s="26">
        <v>4743.1220833333327</v>
      </c>
      <c r="DL533" s="26">
        <v>4743.1220833333327</v>
      </c>
      <c r="DM533" s="27">
        <v>26302.767916666668</v>
      </c>
      <c r="DN533" s="36">
        <v>12</v>
      </c>
      <c r="DO533" s="26">
        <v>5174.3149999999996</v>
      </c>
      <c r="DP533" s="26">
        <v>9917.4370833333323</v>
      </c>
      <c r="DQ533" s="27">
        <v>21128.452916666669</v>
      </c>
      <c r="DR533" s="36">
        <v>12</v>
      </c>
      <c r="DS533" s="26">
        <v>5174.3149999999996</v>
      </c>
      <c r="DT533" s="26">
        <v>15091.752083333333</v>
      </c>
      <c r="DU533" s="27">
        <v>15954.137916666667</v>
      </c>
      <c r="DV533" s="36">
        <v>12</v>
      </c>
      <c r="DW533" s="26">
        <v>5174.3149999999996</v>
      </c>
      <c r="DX533" s="26">
        <v>20266.067083333332</v>
      </c>
      <c r="DY533" s="27">
        <v>10779.822916666668</v>
      </c>
      <c r="DZ533" s="36">
        <v>12</v>
      </c>
      <c r="EA533" s="26">
        <v>5174.3149999999996</v>
      </c>
      <c r="EB533" s="26">
        <v>25440.38208333333</v>
      </c>
      <c r="EC533" s="27">
        <v>5605.5079166666692</v>
      </c>
      <c r="ED533" s="36">
        <v>12</v>
      </c>
      <c r="EE533" s="26">
        <v>5174.3149999999996</v>
      </c>
      <c r="EF533" s="26">
        <v>29639.47</v>
      </c>
      <c r="EG533" s="27">
        <v>1406.4199999999983</v>
      </c>
      <c r="EH533" s="36">
        <v>3.2616955094539044</v>
      </c>
      <c r="EI533" s="26">
        <v>1406.4199999999983</v>
      </c>
      <c r="EJ533" s="26">
        <v>31045.89</v>
      </c>
      <c r="EK533" s="27">
        <v>0</v>
      </c>
      <c r="EL533" s="36" cm="1">
        <f t="array" ref="EL533">+_xlfn.IFS(YEAR($A533)&gt;YEAR(EL$6),0,YEAR(EL$6)=YEAR($A533),13-MONTH($A533),AND(EK533&lt;$L533,YEAR(EL$6)=YEAR($B533)),IF(MONTH($B533)&lt;EK533/$M533,MONTH($B533),EK533/$M533),EK533&lt;$L533,EK533/$M533,YEAR(EL$6)=YEAR($B533),MONTH($B533),AND(YEAR(EL$6)&gt;YEAR($B533),NOT(ISBLANK($B533))),0,YEAR(EL$6)&gt;YEAR($A533),12,EL$6&lt;$A533,0,YEAR(EH$6)=YEAR($B533),0)</f>
        <v>0</v>
      </c>
      <c r="EM533" s="26">
        <f t="shared" si="66"/>
        <v>0</v>
      </c>
      <c r="EN533" s="26">
        <f t="shared" si="67"/>
        <v>31045.89</v>
      </c>
      <c r="EO533" s="27">
        <f t="shared" si="68"/>
        <v>0</v>
      </c>
      <c r="EP533" s="28">
        <f t="shared" si="69"/>
        <v>0</v>
      </c>
      <c r="EQ533" s="34">
        <f t="shared" si="70"/>
        <v>0</v>
      </c>
      <c r="ES533" s="21">
        <v>2</v>
      </c>
      <c r="ET533" s="21" t="str">
        <f t="shared" si="71"/>
        <v>SAME</v>
      </c>
      <c r="EU533" s="24">
        <v>43134</v>
      </c>
    </row>
    <row r="534" spans="1:151" ht="12.75">
      <c r="A534" s="29">
        <v>43155</v>
      </c>
      <c r="B534" s="24"/>
      <c r="C534" s="35">
        <v>318</v>
      </c>
      <c r="D534" s="21" t="s">
        <v>1041</v>
      </c>
      <c r="E534" s="21">
        <v>4</v>
      </c>
      <c r="F534" s="21" t="s">
        <v>179</v>
      </c>
      <c r="G534" s="21" t="s">
        <v>1037</v>
      </c>
      <c r="H534" s="55">
        <v>30315.33</v>
      </c>
      <c r="I534" s="22">
        <v>6</v>
      </c>
      <c r="J534" s="25">
        <v>1000</v>
      </c>
      <c r="K534" s="25">
        <v>0</v>
      </c>
      <c r="L534" s="25">
        <f t="shared" si="64"/>
        <v>4885.8883333333333</v>
      </c>
      <c r="M534" s="37">
        <f t="shared" si="65"/>
        <v>407.15736111111113</v>
      </c>
      <c r="N534" s="36">
        <v>0</v>
      </c>
      <c r="O534" s="26">
        <v>0</v>
      </c>
      <c r="P534" s="26">
        <v>0</v>
      </c>
      <c r="Q534" s="27">
        <v>0</v>
      </c>
      <c r="R534" s="36">
        <v>0</v>
      </c>
      <c r="S534" s="26">
        <v>0</v>
      </c>
      <c r="T534" s="26">
        <v>0</v>
      </c>
      <c r="U534" s="27">
        <v>0</v>
      </c>
      <c r="V534" s="36">
        <v>0</v>
      </c>
      <c r="W534" s="26">
        <v>0</v>
      </c>
      <c r="X534" s="26">
        <v>0</v>
      </c>
      <c r="Y534" s="27">
        <v>0</v>
      </c>
      <c r="Z534" s="36">
        <v>0</v>
      </c>
      <c r="AA534" s="26">
        <v>0</v>
      </c>
      <c r="AB534" s="26">
        <v>0</v>
      </c>
      <c r="AC534" s="27">
        <v>0</v>
      </c>
      <c r="AD534" s="36">
        <v>0</v>
      </c>
      <c r="AE534" s="26">
        <v>0</v>
      </c>
      <c r="AF534" s="26">
        <v>0</v>
      </c>
      <c r="AG534" s="27">
        <v>0</v>
      </c>
      <c r="AH534" s="36">
        <v>0</v>
      </c>
      <c r="AI534" s="26">
        <v>0</v>
      </c>
      <c r="AJ534" s="26">
        <v>0</v>
      </c>
      <c r="AK534" s="27">
        <v>0</v>
      </c>
      <c r="AL534" s="36">
        <v>0</v>
      </c>
      <c r="AM534" s="26">
        <v>0</v>
      </c>
      <c r="AN534" s="26">
        <v>0</v>
      </c>
      <c r="AO534" s="27">
        <v>0</v>
      </c>
      <c r="AP534" s="36">
        <v>0</v>
      </c>
      <c r="AQ534" s="26">
        <v>0</v>
      </c>
      <c r="AR534" s="26">
        <v>0</v>
      </c>
      <c r="AS534" s="27">
        <v>0</v>
      </c>
      <c r="AT534" s="36">
        <v>0</v>
      </c>
      <c r="AU534" s="26">
        <v>0</v>
      </c>
      <c r="AV534" s="26">
        <v>0</v>
      </c>
      <c r="AW534" s="27">
        <v>0</v>
      </c>
      <c r="AX534" s="36">
        <v>0</v>
      </c>
      <c r="AY534" s="26">
        <v>0</v>
      </c>
      <c r="AZ534" s="26">
        <v>0</v>
      </c>
      <c r="BA534" s="27">
        <v>0</v>
      </c>
      <c r="BB534" s="36">
        <v>0</v>
      </c>
      <c r="BC534" s="26">
        <v>0</v>
      </c>
      <c r="BD534" s="26">
        <v>0</v>
      </c>
      <c r="BE534" s="27">
        <v>0</v>
      </c>
      <c r="BF534" s="36">
        <v>0</v>
      </c>
      <c r="BG534" s="26">
        <v>0</v>
      </c>
      <c r="BH534" s="26">
        <v>0</v>
      </c>
      <c r="BI534" s="27">
        <v>0</v>
      </c>
      <c r="BJ534" s="36">
        <v>0</v>
      </c>
      <c r="BK534" s="26">
        <v>0</v>
      </c>
      <c r="BL534" s="26">
        <v>0</v>
      </c>
      <c r="BM534" s="27">
        <v>0</v>
      </c>
      <c r="BN534" s="36">
        <v>0</v>
      </c>
      <c r="BO534" s="26">
        <v>0</v>
      </c>
      <c r="BP534" s="26">
        <v>0</v>
      </c>
      <c r="BQ534" s="27">
        <v>0</v>
      </c>
      <c r="BR534" s="36">
        <v>0</v>
      </c>
      <c r="BS534" s="26">
        <v>0</v>
      </c>
      <c r="BT534" s="26">
        <v>0</v>
      </c>
      <c r="BU534" s="27">
        <v>0</v>
      </c>
      <c r="BV534" s="36">
        <v>0</v>
      </c>
      <c r="BW534" s="26">
        <v>0</v>
      </c>
      <c r="BX534" s="26">
        <v>0</v>
      </c>
      <c r="BY534" s="27">
        <v>0</v>
      </c>
      <c r="BZ534" s="36">
        <v>0</v>
      </c>
      <c r="CA534" s="26">
        <v>0</v>
      </c>
      <c r="CB534" s="26">
        <v>0</v>
      </c>
      <c r="CC534" s="27">
        <v>0</v>
      </c>
      <c r="CD534" s="36">
        <v>0</v>
      </c>
      <c r="CE534" s="26">
        <v>0</v>
      </c>
      <c r="CF534" s="26">
        <v>0</v>
      </c>
      <c r="CG534" s="27">
        <v>0</v>
      </c>
      <c r="CH534" s="36">
        <v>0</v>
      </c>
      <c r="CI534" s="26">
        <v>0</v>
      </c>
      <c r="CJ534" s="26">
        <v>0</v>
      </c>
      <c r="CK534" s="27">
        <v>0</v>
      </c>
      <c r="CL534" s="36">
        <v>0</v>
      </c>
      <c r="CM534" s="26">
        <v>0</v>
      </c>
      <c r="CN534" s="26">
        <v>0</v>
      </c>
      <c r="CO534" s="27">
        <v>0</v>
      </c>
      <c r="CP534" s="36">
        <v>0</v>
      </c>
      <c r="CQ534" s="26">
        <v>0</v>
      </c>
      <c r="CR534" s="26">
        <v>0</v>
      </c>
      <c r="CS534" s="27">
        <v>0</v>
      </c>
      <c r="CT534" s="36">
        <v>0</v>
      </c>
      <c r="CU534" s="26">
        <v>0</v>
      </c>
      <c r="CV534" s="26">
        <v>0</v>
      </c>
      <c r="CW534" s="27">
        <v>0</v>
      </c>
      <c r="CX534" s="36">
        <v>0</v>
      </c>
      <c r="CY534" s="26">
        <v>0</v>
      </c>
      <c r="CZ534" s="26">
        <v>0</v>
      </c>
      <c r="DA534" s="27">
        <v>0</v>
      </c>
      <c r="DB534" s="36">
        <v>0</v>
      </c>
      <c r="DC534" s="26">
        <v>0</v>
      </c>
      <c r="DD534" s="26">
        <v>0</v>
      </c>
      <c r="DE534" s="27">
        <v>0</v>
      </c>
      <c r="DF534" s="36">
        <v>0</v>
      </c>
      <c r="DG534" s="26">
        <v>0</v>
      </c>
      <c r="DH534" s="26">
        <v>0</v>
      </c>
      <c r="DI534" s="27">
        <v>0</v>
      </c>
      <c r="DJ534" s="36">
        <v>11</v>
      </c>
      <c r="DK534" s="26">
        <v>4478.7309722222226</v>
      </c>
      <c r="DL534" s="26">
        <v>4478.7309722222226</v>
      </c>
      <c r="DM534" s="27">
        <v>24836.599027777778</v>
      </c>
      <c r="DN534" s="36">
        <v>12</v>
      </c>
      <c r="DO534" s="26">
        <v>4885.8883333333333</v>
      </c>
      <c r="DP534" s="26">
        <v>9364.6193055555559</v>
      </c>
      <c r="DQ534" s="27">
        <v>19950.710694444446</v>
      </c>
      <c r="DR534" s="36">
        <v>12</v>
      </c>
      <c r="DS534" s="26">
        <v>4885.8883333333333</v>
      </c>
      <c r="DT534" s="26">
        <v>14250.507638888888</v>
      </c>
      <c r="DU534" s="27">
        <v>15064.822361111113</v>
      </c>
      <c r="DV534" s="36">
        <v>12</v>
      </c>
      <c r="DW534" s="26">
        <v>4885.8883333333333</v>
      </c>
      <c r="DX534" s="26">
        <v>19136.395972222221</v>
      </c>
      <c r="DY534" s="27">
        <v>10178.934027777781</v>
      </c>
      <c r="DZ534" s="36">
        <v>12</v>
      </c>
      <c r="EA534" s="26">
        <v>4885.8883333333333</v>
      </c>
      <c r="EB534" s="26">
        <v>24022.284305555553</v>
      </c>
      <c r="EC534" s="27">
        <v>5293.0456944444486</v>
      </c>
      <c r="ED534" s="36">
        <v>12</v>
      </c>
      <c r="EE534" s="26">
        <v>4885.8883333333333</v>
      </c>
      <c r="EF534" s="26">
        <v>27919.37</v>
      </c>
      <c r="EG534" s="27">
        <v>1395.9600000000028</v>
      </c>
      <c r="EH534" s="36">
        <v>3.4285515462387832</v>
      </c>
      <c r="EI534" s="26">
        <v>1395.9600000000028</v>
      </c>
      <c r="EJ534" s="26">
        <v>29315.33</v>
      </c>
      <c r="EK534" s="27">
        <v>0</v>
      </c>
      <c r="EL534" s="36" cm="1">
        <f t="array" ref="EL534">+_xlfn.IFS(YEAR($A534)&gt;YEAR(EL$6),0,YEAR(EL$6)=YEAR($A534),13-MONTH($A534),AND(EK534&lt;$L534,YEAR(EL$6)=YEAR($B534)),IF(MONTH($B534)&lt;EK534/$M534,MONTH($B534),EK534/$M534),EK534&lt;$L534,EK534/$M534,YEAR(EL$6)=YEAR($B534),MONTH($B534),AND(YEAR(EL$6)&gt;YEAR($B534),NOT(ISBLANK($B534))),0,YEAR(EL$6)&gt;YEAR($A534),12,EL$6&lt;$A534,0,YEAR(EH$6)=YEAR($B534),0)</f>
        <v>0</v>
      </c>
      <c r="EM534" s="26">
        <f t="shared" si="66"/>
        <v>0</v>
      </c>
      <c r="EN534" s="26">
        <f t="shared" si="67"/>
        <v>29315.33</v>
      </c>
      <c r="EO534" s="27">
        <f t="shared" si="68"/>
        <v>0</v>
      </c>
      <c r="EP534" s="28">
        <f t="shared" si="69"/>
        <v>0</v>
      </c>
      <c r="EQ534" s="34">
        <f t="shared" si="70"/>
        <v>0</v>
      </c>
      <c r="ES534" s="21">
        <f>IFERROR(IF(VLOOKUP(D534,'DIV CHANGE'!A:D,3,FALSE)="", E534, VLOOKUP(D534,'DIV CHANGE'!A:D,3,FALSE)), E534)</f>
        <v>4</v>
      </c>
      <c r="ET534" s="21" t="str">
        <f t="shared" si="71"/>
        <v>SAME</v>
      </c>
      <c r="EU534" s="24">
        <v>43155</v>
      </c>
    </row>
    <row r="535" spans="1:151" ht="12.75">
      <c r="A535" s="29">
        <v>43185</v>
      </c>
      <c r="B535" s="24"/>
      <c r="C535" s="35">
        <v>326</v>
      </c>
      <c r="D535" s="21" t="s">
        <v>1042</v>
      </c>
      <c r="E535" s="21">
        <v>2</v>
      </c>
      <c r="F535" s="21" t="s">
        <v>179</v>
      </c>
      <c r="G535" s="21" t="s">
        <v>1043</v>
      </c>
      <c r="H535" s="55">
        <v>33500</v>
      </c>
      <c r="I535" s="22">
        <v>6</v>
      </c>
      <c r="J535" s="25">
        <v>5000</v>
      </c>
      <c r="K535" s="25">
        <v>0</v>
      </c>
      <c r="L535" s="25">
        <f t="shared" si="64"/>
        <v>4750</v>
      </c>
      <c r="M535" s="37">
        <f t="shared" si="65"/>
        <v>395.83333333333331</v>
      </c>
      <c r="N535" s="36">
        <v>0</v>
      </c>
      <c r="O535" s="26">
        <v>0</v>
      </c>
      <c r="P535" s="26">
        <v>0</v>
      </c>
      <c r="Q535" s="27">
        <v>0</v>
      </c>
      <c r="R535" s="36">
        <v>0</v>
      </c>
      <c r="S535" s="26">
        <v>0</v>
      </c>
      <c r="T535" s="26">
        <v>0</v>
      </c>
      <c r="U535" s="27">
        <v>0</v>
      </c>
      <c r="V535" s="36">
        <v>0</v>
      </c>
      <c r="W535" s="26">
        <v>0</v>
      </c>
      <c r="X535" s="26">
        <v>0</v>
      </c>
      <c r="Y535" s="27">
        <v>0</v>
      </c>
      <c r="Z535" s="36">
        <v>0</v>
      </c>
      <c r="AA535" s="26">
        <v>0</v>
      </c>
      <c r="AB535" s="26">
        <v>0</v>
      </c>
      <c r="AC535" s="27">
        <v>0</v>
      </c>
      <c r="AD535" s="36">
        <v>0</v>
      </c>
      <c r="AE535" s="26">
        <v>0</v>
      </c>
      <c r="AF535" s="26">
        <v>0</v>
      </c>
      <c r="AG535" s="27">
        <v>0</v>
      </c>
      <c r="AH535" s="36">
        <v>0</v>
      </c>
      <c r="AI535" s="26">
        <v>0</v>
      </c>
      <c r="AJ535" s="26">
        <v>0</v>
      </c>
      <c r="AK535" s="27">
        <v>0</v>
      </c>
      <c r="AL535" s="36">
        <v>0</v>
      </c>
      <c r="AM535" s="26">
        <v>0</v>
      </c>
      <c r="AN535" s="26">
        <v>0</v>
      </c>
      <c r="AO535" s="27">
        <v>0</v>
      </c>
      <c r="AP535" s="36">
        <v>0</v>
      </c>
      <c r="AQ535" s="26">
        <v>0</v>
      </c>
      <c r="AR535" s="26">
        <v>0</v>
      </c>
      <c r="AS535" s="27">
        <v>0</v>
      </c>
      <c r="AT535" s="36">
        <v>0</v>
      </c>
      <c r="AU535" s="26">
        <v>0</v>
      </c>
      <c r="AV535" s="26">
        <v>0</v>
      </c>
      <c r="AW535" s="27">
        <v>0</v>
      </c>
      <c r="AX535" s="36">
        <v>0</v>
      </c>
      <c r="AY535" s="26">
        <v>0</v>
      </c>
      <c r="AZ535" s="26">
        <v>0</v>
      </c>
      <c r="BA535" s="27">
        <v>0</v>
      </c>
      <c r="BB535" s="36">
        <v>0</v>
      </c>
      <c r="BC535" s="26">
        <v>0</v>
      </c>
      <c r="BD535" s="26">
        <v>0</v>
      </c>
      <c r="BE535" s="27">
        <v>0</v>
      </c>
      <c r="BF535" s="36">
        <v>0</v>
      </c>
      <c r="BG535" s="26">
        <v>0</v>
      </c>
      <c r="BH535" s="26">
        <v>0</v>
      </c>
      <c r="BI535" s="27">
        <v>0</v>
      </c>
      <c r="BJ535" s="36">
        <v>0</v>
      </c>
      <c r="BK535" s="26">
        <v>0</v>
      </c>
      <c r="BL535" s="26">
        <v>0</v>
      </c>
      <c r="BM535" s="27">
        <v>0</v>
      </c>
      <c r="BN535" s="36">
        <v>0</v>
      </c>
      <c r="BO535" s="26">
        <v>0</v>
      </c>
      <c r="BP535" s="26">
        <v>0</v>
      </c>
      <c r="BQ535" s="27">
        <v>0</v>
      </c>
      <c r="BR535" s="36">
        <v>0</v>
      </c>
      <c r="BS535" s="26">
        <v>0</v>
      </c>
      <c r="BT535" s="26">
        <v>0</v>
      </c>
      <c r="BU535" s="27">
        <v>0</v>
      </c>
      <c r="BV535" s="36">
        <v>0</v>
      </c>
      <c r="BW535" s="26">
        <v>0</v>
      </c>
      <c r="BX535" s="26">
        <v>0</v>
      </c>
      <c r="BY535" s="27">
        <v>0</v>
      </c>
      <c r="BZ535" s="36">
        <v>0</v>
      </c>
      <c r="CA535" s="26">
        <v>0</v>
      </c>
      <c r="CB535" s="26">
        <v>0</v>
      </c>
      <c r="CC535" s="27">
        <v>0</v>
      </c>
      <c r="CD535" s="36">
        <v>0</v>
      </c>
      <c r="CE535" s="26">
        <v>0</v>
      </c>
      <c r="CF535" s="26">
        <v>0</v>
      </c>
      <c r="CG535" s="27">
        <v>0</v>
      </c>
      <c r="CH535" s="36">
        <v>0</v>
      </c>
      <c r="CI535" s="26">
        <v>0</v>
      </c>
      <c r="CJ535" s="26">
        <v>0</v>
      </c>
      <c r="CK535" s="27">
        <v>0</v>
      </c>
      <c r="CL535" s="36">
        <v>0</v>
      </c>
      <c r="CM535" s="26">
        <v>0</v>
      </c>
      <c r="CN535" s="26">
        <v>0</v>
      </c>
      <c r="CO535" s="27">
        <v>0</v>
      </c>
      <c r="CP535" s="36">
        <v>0</v>
      </c>
      <c r="CQ535" s="26">
        <v>0</v>
      </c>
      <c r="CR535" s="26">
        <v>0</v>
      </c>
      <c r="CS535" s="27">
        <v>0</v>
      </c>
      <c r="CT535" s="36">
        <v>0</v>
      </c>
      <c r="CU535" s="26">
        <v>0</v>
      </c>
      <c r="CV535" s="26">
        <v>0</v>
      </c>
      <c r="CW535" s="27">
        <v>0</v>
      </c>
      <c r="CX535" s="36">
        <v>0</v>
      </c>
      <c r="CY535" s="26">
        <v>0</v>
      </c>
      <c r="CZ535" s="26">
        <v>0</v>
      </c>
      <c r="DA535" s="27">
        <v>0</v>
      </c>
      <c r="DB535" s="36">
        <v>0</v>
      </c>
      <c r="DC535" s="26">
        <v>0</v>
      </c>
      <c r="DD535" s="26">
        <v>0</v>
      </c>
      <c r="DE535" s="27">
        <v>0</v>
      </c>
      <c r="DF535" s="36">
        <v>0</v>
      </c>
      <c r="DG535" s="26">
        <v>0</v>
      </c>
      <c r="DH535" s="26">
        <v>0</v>
      </c>
      <c r="DI535" s="27">
        <v>0</v>
      </c>
      <c r="DJ535" s="36">
        <v>10</v>
      </c>
      <c r="DK535" s="26">
        <v>3958.333333333333</v>
      </c>
      <c r="DL535" s="26">
        <v>3958.333333333333</v>
      </c>
      <c r="DM535" s="27">
        <v>24541.666666666668</v>
      </c>
      <c r="DN535" s="36">
        <v>12</v>
      </c>
      <c r="DO535" s="26">
        <v>4750</v>
      </c>
      <c r="DP535" s="26">
        <v>8708.3333333333321</v>
      </c>
      <c r="DQ535" s="27">
        <v>19791.666666666668</v>
      </c>
      <c r="DR535" s="36">
        <v>12</v>
      </c>
      <c r="DS535" s="26">
        <v>4750</v>
      </c>
      <c r="DT535" s="26">
        <v>13458.333333333332</v>
      </c>
      <c r="DU535" s="27">
        <v>15041.666666666668</v>
      </c>
      <c r="DV535" s="36">
        <v>12</v>
      </c>
      <c r="DW535" s="26">
        <v>4750</v>
      </c>
      <c r="DX535" s="26">
        <v>18208.333333333332</v>
      </c>
      <c r="DY535" s="27">
        <v>10291.666666666668</v>
      </c>
      <c r="DZ535" s="36">
        <v>12</v>
      </c>
      <c r="EA535" s="26">
        <v>4750</v>
      </c>
      <c r="EB535" s="26">
        <v>22958.333333333332</v>
      </c>
      <c r="EC535" s="27">
        <v>5541.6666666666679</v>
      </c>
      <c r="ED535" s="36">
        <v>12</v>
      </c>
      <c r="EE535" s="26">
        <v>4750</v>
      </c>
      <c r="EF535" s="26">
        <v>26803.57</v>
      </c>
      <c r="EG535" s="27">
        <v>1696.4300000000003</v>
      </c>
      <c r="EH535" s="36">
        <v>4.2857178947368428</v>
      </c>
      <c r="EI535" s="26">
        <v>1696.4300000000003</v>
      </c>
      <c r="EJ535" s="26">
        <v>28500</v>
      </c>
      <c r="EK535" s="27">
        <v>0</v>
      </c>
      <c r="EL535" s="36" cm="1">
        <f t="array" ref="EL535">+_xlfn.IFS(YEAR($A535)&gt;YEAR(EL$6),0,YEAR(EL$6)=YEAR($A535),13-MONTH($A535),AND(EK535&lt;$L535,YEAR(EL$6)=YEAR($B535)),IF(MONTH($B535)&lt;EK535/$M535,MONTH($B535),EK535/$M535),EK535&lt;$L535,EK535/$M535,YEAR(EL$6)=YEAR($B535),MONTH($B535),AND(YEAR(EL$6)&gt;YEAR($B535),NOT(ISBLANK($B535))),0,YEAR(EL$6)&gt;YEAR($A535),12,EL$6&lt;$A535,0,YEAR(EH$6)=YEAR($B535),0)</f>
        <v>0</v>
      </c>
      <c r="EM535" s="26">
        <f t="shared" si="66"/>
        <v>0</v>
      </c>
      <c r="EN535" s="26">
        <f t="shared" si="67"/>
        <v>28500</v>
      </c>
      <c r="EO535" s="27">
        <f t="shared" si="68"/>
        <v>0</v>
      </c>
      <c r="EP535" s="28">
        <f t="shared" si="69"/>
        <v>0</v>
      </c>
      <c r="EQ535" s="34">
        <f t="shared" si="70"/>
        <v>0</v>
      </c>
      <c r="ES535" s="21">
        <f>IFERROR(IF(VLOOKUP(D535,'DIV CHANGE'!A:D,3,FALSE)="", E535, VLOOKUP(D535,'DIV CHANGE'!A:D,3,FALSE)), E535)</f>
        <v>2</v>
      </c>
      <c r="ET535" s="21" t="str">
        <f t="shared" si="71"/>
        <v>SAME</v>
      </c>
      <c r="EU535" s="24">
        <v>43185</v>
      </c>
    </row>
    <row r="536" spans="1:151" ht="12.75">
      <c r="A536" s="29">
        <v>43203</v>
      </c>
      <c r="B536" s="24"/>
      <c r="C536" s="35">
        <v>328</v>
      </c>
      <c r="D536" s="21" t="s">
        <v>1044</v>
      </c>
      <c r="E536" s="21">
        <v>1</v>
      </c>
      <c r="F536" s="21" t="s">
        <v>179</v>
      </c>
      <c r="G536" s="21" t="s">
        <v>1045</v>
      </c>
      <c r="H536" s="55">
        <v>38146.51</v>
      </c>
      <c r="I536" s="22">
        <v>6</v>
      </c>
      <c r="J536" s="25">
        <v>3000</v>
      </c>
      <c r="K536" s="25">
        <v>0</v>
      </c>
      <c r="L536" s="25">
        <f t="shared" si="64"/>
        <v>5857.751666666667</v>
      </c>
      <c r="M536" s="37">
        <f t="shared" si="65"/>
        <v>488.14597222222227</v>
      </c>
      <c r="N536" s="36">
        <v>0</v>
      </c>
      <c r="O536" s="26">
        <v>0</v>
      </c>
      <c r="P536" s="26">
        <v>0</v>
      </c>
      <c r="Q536" s="27">
        <v>0</v>
      </c>
      <c r="R536" s="36">
        <v>0</v>
      </c>
      <c r="S536" s="26">
        <v>0</v>
      </c>
      <c r="T536" s="26">
        <v>0</v>
      </c>
      <c r="U536" s="27">
        <v>0</v>
      </c>
      <c r="V536" s="36">
        <v>0</v>
      </c>
      <c r="W536" s="26">
        <v>0</v>
      </c>
      <c r="X536" s="26">
        <v>0</v>
      </c>
      <c r="Y536" s="27">
        <v>0</v>
      </c>
      <c r="Z536" s="36">
        <v>0</v>
      </c>
      <c r="AA536" s="26">
        <v>0</v>
      </c>
      <c r="AB536" s="26">
        <v>0</v>
      </c>
      <c r="AC536" s="27">
        <v>0</v>
      </c>
      <c r="AD536" s="36">
        <v>0</v>
      </c>
      <c r="AE536" s="26">
        <v>0</v>
      </c>
      <c r="AF536" s="26">
        <v>0</v>
      </c>
      <c r="AG536" s="27">
        <v>0</v>
      </c>
      <c r="AH536" s="36">
        <v>0</v>
      </c>
      <c r="AI536" s="26">
        <v>0</v>
      </c>
      <c r="AJ536" s="26">
        <v>0</v>
      </c>
      <c r="AK536" s="27">
        <v>0</v>
      </c>
      <c r="AL536" s="36">
        <v>0</v>
      </c>
      <c r="AM536" s="26">
        <v>0</v>
      </c>
      <c r="AN536" s="26">
        <v>0</v>
      </c>
      <c r="AO536" s="27">
        <v>0</v>
      </c>
      <c r="AP536" s="36">
        <v>0</v>
      </c>
      <c r="AQ536" s="26">
        <v>0</v>
      </c>
      <c r="AR536" s="26">
        <v>0</v>
      </c>
      <c r="AS536" s="27">
        <v>0</v>
      </c>
      <c r="AT536" s="36">
        <v>0</v>
      </c>
      <c r="AU536" s="26">
        <v>0</v>
      </c>
      <c r="AV536" s="26">
        <v>0</v>
      </c>
      <c r="AW536" s="27">
        <v>0</v>
      </c>
      <c r="AX536" s="36">
        <v>0</v>
      </c>
      <c r="AY536" s="26">
        <v>0</v>
      </c>
      <c r="AZ536" s="26">
        <v>0</v>
      </c>
      <c r="BA536" s="27">
        <v>0</v>
      </c>
      <c r="BB536" s="36">
        <v>0</v>
      </c>
      <c r="BC536" s="26">
        <v>0</v>
      </c>
      <c r="BD536" s="26">
        <v>0</v>
      </c>
      <c r="BE536" s="27">
        <v>0</v>
      </c>
      <c r="BF536" s="36">
        <v>0</v>
      </c>
      <c r="BG536" s="26">
        <v>0</v>
      </c>
      <c r="BH536" s="26">
        <v>0</v>
      </c>
      <c r="BI536" s="27">
        <v>0</v>
      </c>
      <c r="BJ536" s="36">
        <v>0</v>
      </c>
      <c r="BK536" s="26">
        <v>0</v>
      </c>
      <c r="BL536" s="26">
        <v>0</v>
      </c>
      <c r="BM536" s="27">
        <v>0</v>
      </c>
      <c r="BN536" s="36">
        <v>0</v>
      </c>
      <c r="BO536" s="26">
        <v>0</v>
      </c>
      <c r="BP536" s="26">
        <v>0</v>
      </c>
      <c r="BQ536" s="27">
        <v>0</v>
      </c>
      <c r="BR536" s="36">
        <v>0</v>
      </c>
      <c r="BS536" s="26">
        <v>0</v>
      </c>
      <c r="BT536" s="26">
        <v>0</v>
      </c>
      <c r="BU536" s="27">
        <v>0</v>
      </c>
      <c r="BV536" s="36">
        <v>0</v>
      </c>
      <c r="BW536" s="26">
        <v>0</v>
      </c>
      <c r="BX536" s="26">
        <v>0</v>
      </c>
      <c r="BY536" s="27">
        <v>0</v>
      </c>
      <c r="BZ536" s="36">
        <v>0</v>
      </c>
      <c r="CA536" s="26">
        <v>0</v>
      </c>
      <c r="CB536" s="26">
        <v>0</v>
      </c>
      <c r="CC536" s="27">
        <v>0</v>
      </c>
      <c r="CD536" s="36">
        <v>0</v>
      </c>
      <c r="CE536" s="26">
        <v>0</v>
      </c>
      <c r="CF536" s="26">
        <v>0</v>
      </c>
      <c r="CG536" s="27">
        <v>0</v>
      </c>
      <c r="CH536" s="36">
        <v>0</v>
      </c>
      <c r="CI536" s="26">
        <v>0</v>
      </c>
      <c r="CJ536" s="26">
        <v>0</v>
      </c>
      <c r="CK536" s="27">
        <v>0</v>
      </c>
      <c r="CL536" s="36">
        <v>0</v>
      </c>
      <c r="CM536" s="26">
        <v>0</v>
      </c>
      <c r="CN536" s="26">
        <v>0</v>
      </c>
      <c r="CO536" s="27">
        <v>0</v>
      </c>
      <c r="CP536" s="36">
        <v>0</v>
      </c>
      <c r="CQ536" s="26">
        <v>0</v>
      </c>
      <c r="CR536" s="26">
        <v>0</v>
      </c>
      <c r="CS536" s="27">
        <v>0</v>
      </c>
      <c r="CT536" s="36">
        <v>0</v>
      </c>
      <c r="CU536" s="26">
        <v>0</v>
      </c>
      <c r="CV536" s="26">
        <v>0</v>
      </c>
      <c r="CW536" s="27">
        <v>0</v>
      </c>
      <c r="CX536" s="36">
        <v>0</v>
      </c>
      <c r="CY536" s="26">
        <v>0</v>
      </c>
      <c r="CZ536" s="26">
        <v>0</v>
      </c>
      <c r="DA536" s="27">
        <v>0</v>
      </c>
      <c r="DB536" s="36">
        <v>0</v>
      </c>
      <c r="DC536" s="26">
        <v>0</v>
      </c>
      <c r="DD536" s="26">
        <v>0</v>
      </c>
      <c r="DE536" s="27">
        <v>0</v>
      </c>
      <c r="DF536" s="36">
        <v>0</v>
      </c>
      <c r="DG536" s="26">
        <v>0</v>
      </c>
      <c r="DH536" s="26">
        <v>0</v>
      </c>
      <c r="DI536" s="27">
        <v>0</v>
      </c>
      <c r="DJ536" s="36">
        <v>9</v>
      </c>
      <c r="DK536" s="26">
        <v>4393.3137500000003</v>
      </c>
      <c r="DL536" s="26">
        <v>4393.3137500000003</v>
      </c>
      <c r="DM536" s="27">
        <v>30753.196250000001</v>
      </c>
      <c r="DN536" s="36">
        <v>12</v>
      </c>
      <c r="DO536" s="26">
        <v>5857.751666666667</v>
      </c>
      <c r="DP536" s="26">
        <v>10251.065416666668</v>
      </c>
      <c r="DQ536" s="27">
        <v>24895.444583333334</v>
      </c>
      <c r="DR536" s="36">
        <v>12</v>
      </c>
      <c r="DS536" s="26">
        <v>5857.751666666667</v>
      </c>
      <c r="DT536" s="26">
        <v>16108.817083333335</v>
      </c>
      <c r="DU536" s="27">
        <v>19037.692916666667</v>
      </c>
      <c r="DV536" s="36">
        <v>12</v>
      </c>
      <c r="DW536" s="26">
        <v>5857.751666666667</v>
      </c>
      <c r="DX536" s="26">
        <v>21966.568750000002</v>
      </c>
      <c r="DY536" s="27">
        <v>13179.94125</v>
      </c>
      <c r="DZ536" s="36">
        <v>12</v>
      </c>
      <c r="EA536" s="26">
        <v>5857.751666666667</v>
      </c>
      <c r="EB536" s="26">
        <v>27824.320416666669</v>
      </c>
      <c r="EC536" s="27">
        <v>7322.1895833333328</v>
      </c>
      <c r="ED536" s="36">
        <v>12</v>
      </c>
      <c r="EE536" s="26">
        <v>5857.751666666667</v>
      </c>
      <c r="EF536" s="26">
        <v>33054.449999999997</v>
      </c>
      <c r="EG536" s="27">
        <v>2092.0600000000049</v>
      </c>
      <c r="EH536" s="36">
        <v>4.2857262356916896</v>
      </c>
      <c r="EI536" s="26">
        <v>2092.0600000000049</v>
      </c>
      <c r="EJ536" s="26">
        <v>35146.51</v>
      </c>
      <c r="EK536" s="27">
        <v>0</v>
      </c>
      <c r="EL536" s="36" cm="1">
        <f t="array" ref="EL536">+_xlfn.IFS(YEAR($A536)&gt;YEAR(EL$6),0,YEAR(EL$6)=YEAR($A536),13-MONTH($A536),AND(EK536&lt;$L536,YEAR(EL$6)=YEAR($B536)),IF(MONTH($B536)&lt;EK536/$M536,MONTH($B536),EK536/$M536),EK536&lt;$L536,EK536/$M536,YEAR(EL$6)=YEAR($B536),MONTH($B536),AND(YEAR(EL$6)&gt;YEAR($B536),NOT(ISBLANK($B536))),0,YEAR(EL$6)&gt;YEAR($A536),12,EL$6&lt;$A536,0,YEAR(EH$6)=YEAR($B536),0)</f>
        <v>0</v>
      </c>
      <c r="EM536" s="26">
        <f t="shared" si="66"/>
        <v>0</v>
      </c>
      <c r="EN536" s="26">
        <f t="shared" si="67"/>
        <v>35146.51</v>
      </c>
      <c r="EO536" s="27">
        <f t="shared" si="68"/>
        <v>0</v>
      </c>
      <c r="EP536" s="28">
        <f t="shared" si="69"/>
        <v>0</v>
      </c>
      <c r="EQ536" s="34">
        <f t="shared" si="70"/>
        <v>0</v>
      </c>
      <c r="ES536" s="21">
        <f>IFERROR(IF(VLOOKUP(D536,'DIV CHANGE'!A:D,3,FALSE)="", E536, VLOOKUP(D536,'DIV CHANGE'!A:D,3,FALSE)), E536)</f>
        <v>1</v>
      </c>
      <c r="ET536" s="21" t="str">
        <f t="shared" si="71"/>
        <v>SAME</v>
      </c>
      <c r="EU536" s="24">
        <v>43203</v>
      </c>
    </row>
    <row r="537" spans="1:151" ht="12.75">
      <c r="A537" s="29">
        <v>43203</v>
      </c>
      <c r="B537" s="24"/>
      <c r="C537" s="35">
        <v>329</v>
      </c>
      <c r="D537" s="21" t="s">
        <v>1046</v>
      </c>
      <c r="E537" s="21">
        <v>1</v>
      </c>
      <c r="F537" s="21" t="s">
        <v>179</v>
      </c>
      <c r="G537" s="21" t="s">
        <v>1045</v>
      </c>
      <c r="H537" s="55">
        <v>38146.51</v>
      </c>
      <c r="I537" s="22">
        <v>6</v>
      </c>
      <c r="J537" s="25">
        <v>3000</v>
      </c>
      <c r="K537" s="25">
        <v>0</v>
      </c>
      <c r="L537" s="25">
        <f t="shared" si="64"/>
        <v>5857.751666666667</v>
      </c>
      <c r="M537" s="37">
        <f t="shared" si="65"/>
        <v>488.14597222222227</v>
      </c>
      <c r="N537" s="36">
        <v>0</v>
      </c>
      <c r="O537" s="26">
        <v>0</v>
      </c>
      <c r="P537" s="26">
        <v>0</v>
      </c>
      <c r="Q537" s="27">
        <v>0</v>
      </c>
      <c r="R537" s="36">
        <v>0</v>
      </c>
      <c r="S537" s="26">
        <v>0</v>
      </c>
      <c r="T537" s="26">
        <v>0</v>
      </c>
      <c r="U537" s="27">
        <v>0</v>
      </c>
      <c r="V537" s="36">
        <v>0</v>
      </c>
      <c r="W537" s="26">
        <v>0</v>
      </c>
      <c r="X537" s="26">
        <v>0</v>
      </c>
      <c r="Y537" s="27">
        <v>0</v>
      </c>
      <c r="Z537" s="36">
        <v>0</v>
      </c>
      <c r="AA537" s="26">
        <v>0</v>
      </c>
      <c r="AB537" s="26">
        <v>0</v>
      </c>
      <c r="AC537" s="27">
        <v>0</v>
      </c>
      <c r="AD537" s="36">
        <v>0</v>
      </c>
      <c r="AE537" s="26">
        <v>0</v>
      </c>
      <c r="AF537" s="26">
        <v>0</v>
      </c>
      <c r="AG537" s="27">
        <v>0</v>
      </c>
      <c r="AH537" s="36">
        <v>0</v>
      </c>
      <c r="AI537" s="26">
        <v>0</v>
      </c>
      <c r="AJ537" s="26">
        <v>0</v>
      </c>
      <c r="AK537" s="27">
        <v>0</v>
      </c>
      <c r="AL537" s="36">
        <v>0</v>
      </c>
      <c r="AM537" s="26">
        <v>0</v>
      </c>
      <c r="AN537" s="26">
        <v>0</v>
      </c>
      <c r="AO537" s="27">
        <v>0</v>
      </c>
      <c r="AP537" s="36">
        <v>0</v>
      </c>
      <c r="AQ537" s="26">
        <v>0</v>
      </c>
      <c r="AR537" s="26">
        <v>0</v>
      </c>
      <c r="AS537" s="27">
        <v>0</v>
      </c>
      <c r="AT537" s="36">
        <v>0</v>
      </c>
      <c r="AU537" s="26">
        <v>0</v>
      </c>
      <c r="AV537" s="26">
        <v>0</v>
      </c>
      <c r="AW537" s="27">
        <v>0</v>
      </c>
      <c r="AX537" s="36">
        <v>0</v>
      </c>
      <c r="AY537" s="26">
        <v>0</v>
      </c>
      <c r="AZ537" s="26">
        <v>0</v>
      </c>
      <c r="BA537" s="27">
        <v>0</v>
      </c>
      <c r="BB537" s="36">
        <v>0</v>
      </c>
      <c r="BC537" s="26">
        <v>0</v>
      </c>
      <c r="BD537" s="26">
        <v>0</v>
      </c>
      <c r="BE537" s="27">
        <v>0</v>
      </c>
      <c r="BF537" s="36">
        <v>0</v>
      </c>
      <c r="BG537" s="26">
        <v>0</v>
      </c>
      <c r="BH537" s="26">
        <v>0</v>
      </c>
      <c r="BI537" s="27">
        <v>0</v>
      </c>
      <c r="BJ537" s="36">
        <v>0</v>
      </c>
      <c r="BK537" s="26">
        <v>0</v>
      </c>
      <c r="BL537" s="26">
        <v>0</v>
      </c>
      <c r="BM537" s="27">
        <v>0</v>
      </c>
      <c r="BN537" s="36">
        <v>0</v>
      </c>
      <c r="BO537" s="26">
        <v>0</v>
      </c>
      <c r="BP537" s="26">
        <v>0</v>
      </c>
      <c r="BQ537" s="27">
        <v>0</v>
      </c>
      <c r="BR537" s="36">
        <v>0</v>
      </c>
      <c r="BS537" s="26">
        <v>0</v>
      </c>
      <c r="BT537" s="26">
        <v>0</v>
      </c>
      <c r="BU537" s="27">
        <v>0</v>
      </c>
      <c r="BV537" s="36">
        <v>0</v>
      </c>
      <c r="BW537" s="26">
        <v>0</v>
      </c>
      <c r="BX537" s="26">
        <v>0</v>
      </c>
      <c r="BY537" s="27">
        <v>0</v>
      </c>
      <c r="BZ537" s="36">
        <v>0</v>
      </c>
      <c r="CA537" s="26">
        <v>0</v>
      </c>
      <c r="CB537" s="26">
        <v>0</v>
      </c>
      <c r="CC537" s="27">
        <v>0</v>
      </c>
      <c r="CD537" s="36">
        <v>0</v>
      </c>
      <c r="CE537" s="26">
        <v>0</v>
      </c>
      <c r="CF537" s="26">
        <v>0</v>
      </c>
      <c r="CG537" s="27">
        <v>0</v>
      </c>
      <c r="CH537" s="36">
        <v>0</v>
      </c>
      <c r="CI537" s="26">
        <v>0</v>
      </c>
      <c r="CJ537" s="26">
        <v>0</v>
      </c>
      <c r="CK537" s="27">
        <v>0</v>
      </c>
      <c r="CL537" s="36">
        <v>0</v>
      </c>
      <c r="CM537" s="26">
        <v>0</v>
      </c>
      <c r="CN537" s="26">
        <v>0</v>
      </c>
      <c r="CO537" s="27">
        <v>0</v>
      </c>
      <c r="CP537" s="36">
        <v>0</v>
      </c>
      <c r="CQ537" s="26">
        <v>0</v>
      </c>
      <c r="CR537" s="26">
        <v>0</v>
      </c>
      <c r="CS537" s="27">
        <v>0</v>
      </c>
      <c r="CT537" s="36">
        <v>0</v>
      </c>
      <c r="CU537" s="26">
        <v>0</v>
      </c>
      <c r="CV537" s="26">
        <v>0</v>
      </c>
      <c r="CW537" s="27">
        <v>0</v>
      </c>
      <c r="CX537" s="36">
        <v>0</v>
      </c>
      <c r="CY537" s="26">
        <v>0</v>
      </c>
      <c r="CZ537" s="26">
        <v>0</v>
      </c>
      <c r="DA537" s="27">
        <v>0</v>
      </c>
      <c r="DB537" s="36">
        <v>0</v>
      </c>
      <c r="DC537" s="26">
        <v>0</v>
      </c>
      <c r="DD537" s="26">
        <v>0</v>
      </c>
      <c r="DE537" s="27">
        <v>0</v>
      </c>
      <c r="DF537" s="36">
        <v>0</v>
      </c>
      <c r="DG537" s="26">
        <v>0</v>
      </c>
      <c r="DH537" s="26">
        <v>0</v>
      </c>
      <c r="DI537" s="27">
        <v>0</v>
      </c>
      <c r="DJ537" s="36">
        <v>9</v>
      </c>
      <c r="DK537" s="26">
        <v>4393.3137500000003</v>
      </c>
      <c r="DL537" s="26">
        <v>4393.3137500000003</v>
      </c>
      <c r="DM537" s="27">
        <v>30753.196250000001</v>
      </c>
      <c r="DN537" s="36">
        <v>12</v>
      </c>
      <c r="DO537" s="26">
        <v>5857.751666666667</v>
      </c>
      <c r="DP537" s="26">
        <v>10251.065416666668</v>
      </c>
      <c r="DQ537" s="27">
        <v>24895.444583333334</v>
      </c>
      <c r="DR537" s="36">
        <v>12</v>
      </c>
      <c r="DS537" s="26">
        <v>5857.751666666667</v>
      </c>
      <c r="DT537" s="26">
        <v>16108.817083333335</v>
      </c>
      <c r="DU537" s="27">
        <v>19037.692916666667</v>
      </c>
      <c r="DV537" s="36">
        <v>12</v>
      </c>
      <c r="DW537" s="26">
        <v>5857.751666666667</v>
      </c>
      <c r="DX537" s="26">
        <v>21966.568750000002</v>
      </c>
      <c r="DY537" s="27">
        <v>13179.94125</v>
      </c>
      <c r="DZ537" s="36">
        <v>12</v>
      </c>
      <c r="EA537" s="26">
        <v>5857.751666666667</v>
      </c>
      <c r="EB537" s="26">
        <v>27824.320416666669</v>
      </c>
      <c r="EC537" s="27">
        <v>7322.1895833333328</v>
      </c>
      <c r="ED537" s="36">
        <v>12</v>
      </c>
      <c r="EE537" s="26">
        <v>5857.751666666667</v>
      </c>
      <c r="EF537" s="26">
        <v>33054.449999999997</v>
      </c>
      <c r="EG537" s="27">
        <v>2092.0600000000049</v>
      </c>
      <c r="EH537" s="36">
        <v>4.2857262356916896</v>
      </c>
      <c r="EI537" s="26">
        <v>2092.0600000000049</v>
      </c>
      <c r="EJ537" s="26">
        <v>35146.51</v>
      </c>
      <c r="EK537" s="27">
        <v>0</v>
      </c>
      <c r="EL537" s="36" cm="1">
        <f t="array" ref="EL537">+_xlfn.IFS(YEAR($A537)&gt;YEAR(EL$6),0,YEAR(EL$6)=YEAR($A537),13-MONTH($A537),AND(EK537&lt;$L537,YEAR(EL$6)=YEAR($B537)),IF(MONTH($B537)&lt;EK537/$M537,MONTH($B537),EK537/$M537),EK537&lt;$L537,EK537/$M537,YEAR(EL$6)=YEAR($B537),MONTH($B537),AND(YEAR(EL$6)&gt;YEAR($B537),NOT(ISBLANK($B537))),0,YEAR(EL$6)&gt;YEAR($A537),12,EL$6&lt;$A537,0,YEAR(EH$6)=YEAR($B537),0)</f>
        <v>0</v>
      </c>
      <c r="EM537" s="26">
        <f t="shared" si="66"/>
        <v>0</v>
      </c>
      <c r="EN537" s="26">
        <f t="shared" si="67"/>
        <v>35146.51</v>
      </c>
      <c r="EO537" s="27">
        <f t="shared" si="68"/>
        <v>0</v>
      </c>
      <c r="EP537" s="28">
        <f t="shared" si="69"/>
        <v>0</v>
      </c>
      <c r="EQ537" s="34">
        <f t="shared" si="70"/>
        <v>0</v>
      </c>
      <c r="ES537" s="21">
        <f>IFERROR(IF(VLOOKUP(D537,'DIV CHANGE'!A:D,3,FALSE)="", E537, VLOOKUP(D537,'DIV CHANGE'!A:D,3,FALSE)), E537)</f>
        <v>1</v>
      </c>
      <c r="ET537" s="21" t="str">
        <f t="shared" si="71"/>
        <v>SAME</v>
      </c>
      <c r="EU537" s="24">
        <v>43203</v>
      </c>
    </row>
    <row r="538" spans="1:151" ht="12.75">
      <c r="A538" s="29">
        <v>43241</v>
      </c>
      <c r="B538" s="24"/>
      <c r="C538" s="35">
        <v>335</v>
      </c>
      <c r="D538" s="21" t="s">
        <v>1047</v>
      </c>
      <c r="E538" s="21">
        <v>1</v>
      </c>
      <c r="F538" s="21" t="s">
        <v>179</v>
      </c>
      <c r="G538" s="21" t="s">
        <v>1048</v>
      </c>
      <c r="H538" s="55">
        <v>43460</v>
      </c>
      <c r="I538" s="22">
        <v>6</v>
      </c>
      <c r="J538" s="25">
        <v>10000</v>
      </c>
      <c r="K538" s="25">
        <v>0</v>
      </c>
      <c r="L538" s="25">
        <f t="shared" si="64"/>
        <v>5576.666666666667</v>
      </c>
      <c r="M538" s="37">
        <f t="shared" si="65"/>
        <v>464.72222222222223</v>
      </c>
      <c r="N538" s="36">
        <v>0</v>
      </c>
      <c r="O538" s="26">
        <v>0</v>
      </c>
      <c r="P538" s="26">
        <v>0</v>
      </c>
      <c r="Q538" s="27">
        <v>0</v>
      </c>
      <c r="R538" s="36">
        <v>0</v>
      </c>
      <c r="S538" s="26">
        <v>0</v>
      </c>
      <c r="T538" s="26">
        <v>0</v>
      </c>
      <c r="U538" s="27">
        <v>0</v>
      </c>
      <c r="V538" s="36">
        <v>0</v>
      </c>
      <c r="W538" s="26">
        <v>0</v>
      </c>
      <c r="X538" s="26">
        <v>0</v>
      </c>
      <c r="Y538" s="27">
        <v>0</v>
      </c>
      <c r="Z538" s="36">
        <v>0</v>
      </c>
      <c r="AA538" s="26">
        <v>0</v>
      </c>
      <c r="AB538" s="26">
        <v>0</v>
      </c>
      <c r="AC538" s="27">
        <v>0</v>
      </c>
      <c r="AD538" s="36">
        <v>0</v>
      </c>
      <c r="AE538" s="26">
        <v>0</v>
      </c>
      <c r="AF538" s="26">
        <v>0</v>
      </c>
      <c r="AG538" s="27">
        <v>0</v>
      </c>
      <c r="AH538" s="36">
        <v>0</v>
      </c>
      <c r="AI538" s="26">
        <v>0</v>
      </c>
      <c r="AJ538" s="26">
        <v>0</v>
      </c>
      <c r="AK538" s="27">
        <v>0</v>
      </c>
      <c r="AL538" s="36">
        <v>0</v>
      </c>
      <c r="AM538" s="26">
        <v>0</v>
      </c>
      <c r="AN538" s="26">
        <v>0</v>
      </c>
      <c r="AO538" s="27">
        <v>0</v>
      </c>
      <c r="AP538" s="36">
        <v>0</v>
      </c>
      <c r="AQ538" s="26">
        <v>0</v>
      </c>
      <c r="AR538" s="26">
        <v>0</v>
      </c>
      <c r="AS538" s="27">
        <v>0</v>
      </c>
      <c r="AT538" s="36">
        <v>0</v>
      </c>
      <c r="AU538" s="26">
        <v>0</v>
      </c>
      <c r="AV538" s="26">
        <v>0</v>
      </c>
      <c r="AW538" s="27">
        <v>0</v>
      </c>
      <c r="AX538" s="36">
        <v>0</v>
      </c>
      <c r="AY538" s="26">
        <v>0</v>
      </c>
      <c r="AZ538" s="26">
        <v>0</v>
      </c>
      <c r="BA538" s="27">
        <v>0</v>
      </c>
      <c r="BB538" s="36">
        <v>0</v>
      </c>
      <c r="BC538" s="26">
        <v>0</v>
      </c>
      <c r="BD538" s="26">
        <v>0</v>
      </c>
      <c r="BE538" s="27">
        <v>0</v>
      </c>
      <c r="BF538" s="36">
        <v>0</v>
      </c>
      <c r="BG538" s="26">
        <v>0</v>
      </c>
      <c r="BH538" s="26">
        <v>0</v>
      </c>
      <c r="BI538" s="27">
        <v>0</v>
      </c>
      <c r="BJ538" s="36">
        <v>0</v>
      </c>
      <c r="BK538" s="26">
        <v>0</v>
      </c>
      <c r="BL538" s="26">
        <v>0</v>
      </c>
      <c r="BM538" s="27">
        <v>0</v>
      </c>
      <c r="BN538" s="36">
        <v>0</v>
      </c>
      <c r="BO538" s="26">
        <v>0</v>
      </c>
      <c r="BP538" s="26">
        <v>0</v>
      </c>
      <c r="BQ538" s="27">
        <v>0</v>
      </c>
      <c r="BR538" s="36">
        <v>0</v>
      </c>
      <c r="BS538" s="26">
        <v>0</v>
      </c>
      <c r="BT538" s="26">
        <v>0</v>
      </c>
      <c r="BU538" s="27">
        <v>0</v>
      </c>
      <c r="BV538" s="36">
        <v>0</v>
      </c>
      <c r="BW538" s="26">
        <v>0</v>
      </c>
      <c r="BX538" s="26">
        <v>0</v>
      </c>
      <c r="BY538" s="27">
        <v>0</v>
      </c>
      <c r="BZ538" s="36">
        <v>0</v>
      </c>
      <c r="CA538" s="26">
        <v>0</v>
      </c>
      <c r="CB538" s="26">
        <v>0</v>
      </c>
      <c r="CC538" s="27">
        <v>0</v>
      </c>
      <c r="CD538" s="36">
        <v>0</v>
      </c>
      <c r="CE538" s="26">
        <v>0</v>
      </c>
      <c r="CF538" s="26">
        <v>0</v>
      </c>
      <c r="CG538" s="27">
        <v>0</v>
      </c>
      <c r="CH538" s="36">
        <v>0</v>
      </c>
      <c r="CI538" s="26">
        <v>0</v>
      </c>
      <c r="CJ538" s="26">
        <v>0</v>
      </c>
      <c r="CK538" s="27">
        <v>0</v>
      </c>
      <c r="CL538" s="36">
        <v>0</v>
      </c>
      <c r="CM538" s="26">
        <v>0</v>
      </c>
      <c r="CN538" s="26">
        <v>0</v>
      </c>
      <c r="CO538" s="27">
        <v>0</v>
      </c>
      <c r="CP538" s="36">
        <v>0</v>
      </c>
      <c r="CQ538" s="26">
        <v>0</v>
      </c>
      <c r="CR538" s="26">
        <v>0</v>
      </c>
      <c r="CS538" s="27">
        <v>0</v>
      </c>
      <c r="CT538" s="36">
        <v>0</v>
      </c>
      <c r="CU538" s="26">
        <v>0</v>
      </c>
      <c r="CV538" s="26">
        <v>0</v>
      </c>
      <c r="CW538" s="27">
        <v>0</v>
      </c>
      <c r="CX538" s="36">
        <v>0</v>
      </c>
      <c r="CY538" s="26">
        <v>0</v>
      </c>
      <c r="CZ538" s="26">
        <v>0</v>
      </c>
      <c r="DA538" s="27">
        <v>0</v>
      </c>
      <c r="DB538" s="36">
        <v>0</v>
      </c>
      <c r="DC538" s="26">
        <v>0</v>
      </c>
      <c r="DD538" s="26">
        <v>0</v>
      </c>
      <c r="DE538" s="27">
        <v>0</v>
      </c>
      <c r="DF538" s="36">
        <v>0</v>
      </c>
      <c r="DG538" s="26">
        <v>0</v>
      </c>
      <c r="DH538" s="26">
        <v>0</v>
      </c>
      <c r="DI538" s="27">
        <v>0</v>
      </c>
      <c r="DJ538" s="36">
        <v>8</v>
      </c>
      <c r="DK538" s="26">
        <v>3717.7777777777778</v>
      </c>
      <c r="DL538" s="26">
        <v>3717.7777777777778</v>
      </c>
      <c r="DM538" s="27">
        <v>29742.222222222223</v>
      </c>
      <c r="DN538" s="36">
        <v>12</v>
      </c>
      <c r="DO538" s="26">
        <v>5576.666666666667</v>
      </c>
      <c r="DP538" s="26">
        <v>9294.4444444444453</v>
      </c>
      <c r="DQ538" s="27">
        <v>24165.555555555555</v>
      </c>
      <c r="DR538" s="36">
        <v>12</v>
      </c>
      <c r="DS538" s="26">
        <v>5576.666666666667</v>
      </c>
      <c r="DT538" s="26">
        <v>14871.111111111113</v>
      </c>
      <c r="DU538" s="27">
        <v>18588.888888888887</v>
      </c>
      <c r="DV538" s="36">
        <v>12</v>
      </c>
      <c r="DW538" s="26">
        <v>5576.666666666667</v>
      </c>
      <c r="DX538" s="26">
        <v>20447.777777777781</v>
      </c>
      <c r="DY538" s="27">
        <v>13012.222222222219</v>
      </c>
      <c r="DZ538" s="36">
        <v>12</v>
      </c>
      <c r="EA538" s="26">
        <v>5576.666666666667</v>
      </c>
      <c r="EB538" s="26">
        <v>26024.444444444449</v>
      </c>
      <c r="EC538" s="27">
        <v>7435.5555555555511</v>
      </c>
      <c r="ED538" s="36">
        <v>12</v>
      </c>
      <c r="EE538" s="26">
        <v>5576.666666666667</v>
      </c>
      <c r="EF538" s="26">
        <v>30671.68</v>
      </c>
      <c r="EG538" s="27">
        <v>2788.3199999999997</v>
      </c>
      <c r="EH538" s="36">
        <v>5.9999713090257014</v>
      </c>
      <c r="EI538" s="26">
        <v>2788.3199999999997</v>
      </c>
      <c r="EJ538" s="26">
        <v>33460</v>
      </c>
      <c r="EK538" s="27">
        <v>0</v>
      </c>
      <c r="EL538" s="36" cm="1">
        <f t="array" ref="EL538">+_xlfn.IFS(YEAR($A538)&gt;YEAR(EL$6),0,YEAR(EL$6)=YEAR($A538),13-MONTH($A538),AND(EK538&lt;$L538,YEAR(EL$6)=YEAR($B538)),IF(MONTH($B538)&lt;EK538/$M538,MONTH($B538),EK538/$M538),EK538&lt;$L538,EK538/$M538,YEAR(EL$6)=YEAR($B538),MONTH($B538),AND(YEAR(EL$6)&gt;YEAR($B538),NOT(ISBLANK($B538))),0,YEAR(EL$6)&gt;YEAR($A538),12,EL$6&lt;$A538,0,YEAR(EH$6)=YEAR($B538),0)</f>
        <v>0</v>
      </c>
      <c r="EM538" s="26">
        <f t="shared" si="66"/>
        <v>0</v>
      </c>
      <c r="EN538" s="26">
        <f t="shared" si="67"/>
        <v>33460</v>
      </c>
      <c r="EO538" s="27">
        <f t="shared" si="68"/>
        <v>0</v>
      </c>
      <c r="EP538" s="28">
        <f t="shared" si="69"/>
        <v>0</v>
      </c>
      <c r="EQ538" s="34">
        <f t="shared" si="70"/>
        <v>0</v>
      </c>
      <c r="ES538" s="21">
        <f>IFERROR(IF(VLOOKUP(D538,'DIV CHANGE'!A:D,3,FALSE)="", E538, VLOOKUP(D538,'DIV CHANGE'!A:D,3,FALSE)), E538)</f>
        <v>1</v>
      </c>
      <c r="ET538" s="21" t="str">
        <f t="shared" si="71"/>
        <v>SAME</v>
      </c>
      <c r="EU538" s="24">
        <v>43241</v>
      </c>
    </row>
    <row r="539" spans="1:151" ht="12.75">
      <c r="A539" s="29">
        <v>43270</v>
      </c>
      <c r="B539" s="24"/>
      <c r="C539" s="35">
        <v>339</v>
      </c>
      <c r="D539" s="21" t="s">
        <v>1049</v>
      </c>
      <c r="E539" s="21">
        <v>1</v>
      </c>
      <c r="F539" s="21" t="s">
        <v>179</v>
      </c>
      <c r="G539" s="21" t="s">
        <v>1050</v>
      </c>
      <c r="H539" s="55">
        <v>29941.5</v>
      </c>
      <c r="I539" s="22">
        <v>6</v>
      </c>
      <c r="J539" s="25">
        <v>3000</v>
      </c>
      <c r="K539" s="25">
        <v>0</v>
      </c>
      <c r="L539" s="25">
        <f t="shared" si="64"/>
        <v>4490.25</v>
      </c>
      <c r="M539" s="37">
        <f t="shared" si="65"/>
        <v>374.1875</v>
      </c>
      <c r="N539" s="36">
        <v>0</v>
      </c>
      <c r="O539" s="26">
        <v>0</v>
      </c>
      <c r="P539" s="26">
        <v>0</v>
      </c>
      <c r="Q539" s="27">
        <v>0</v>
      </c>
      <c r="R539" s="36">
        <v>0</v>
      </c>
      <c r="S539" s="26">
        <v>0</v>
      </c>
      <c r="T539" s="26">
        <v>0</v>
      </c>
      <c r="U539" s="27">
        <v>0</v>
      </c>
      <c r="V539" s="36">
        <v>0</v>
      </c>
      <c r="W539" s="26">
        <v>0</v>
      </c>
      <c r="X539" s="26">
        <v>0</v>
      </c>
      <c r="Y539" s="27">
        <v>0</v>
      </c>
      <c r="Z539" s="36">
        <v>0</v>
      </c>
      <c r="AA539" s="26">
        <v>0</v>
      </c>
      <c r="AB539" s="26">
        <v>0</v>
      </c>
      <c r="AC539" s="27">
        <v>0</v>
      </c>
      <c r="AD539" s="36">
        <v>0</v>
      </c>
      <c r="AE539" s="26">
        <v>0</v>
      </c>
      <c r="AF539" s="26">
        <v>0</v>
      </c>
      <c r="AG539" s="27">
        <v>0</v>
      </c>
      <c r="AH539" s="36">
        <v>0</v>
      </c>
      <c r="AI539" s="26">
        <v>0</v>
      </c>
      <c r="AJ539" s="26">
        <v>0</v>
      </c>
      <c r="AK539" s="27">
        <v>0</v>
      </c>
      <c r="AL539" s="36">
        <v>0</v>
      </c>
      <c r="AM539" s="26">
        <v>0</v>
      </c>
      <c r="AN539" s="26">
        <v>0</v>
      </c>
      <c r="AO539" s="27">
        <v>0</v>
      </c>
      <c r="AP539" s="36">
        <v>0</v>
      </c>
      <c r="AQ539" s="26">
        <v>0</v>
      </c>
      <c r="AR539" s="26">
        <v>0</v>
      </c>
      <c r="AS539" s="27">
        <v>0</v>
      </c>
      <c r="AT539" s="36">
        <v>0</v>
      </c>
      <c r="AU539" s="26">
        <v>0</v>
      </c>
      <c r="AV539" s="26">
        <v>0</v>
      </c>
      <c r="AW539" s="27">
        <v>0</v>
      </c>
      <c r="AX539" s="36">
        <v>0</v>
      </c>
      <c r="AY539" s="26">
        <v>0</v>
      </c>
      <c r="AZ539" s="26">
        <v>0</v>
      </c>
      <c r="BA539" s="27">
        <v>0</v>
      </c>
      <c r="BB539" s="36">
        <v>0</v>
      </c>
      <c r="BC539" s="26">
        <v>0</v>
      </c>
      <c r="BD539" s="26">
        <v>0</v>
      </c>
      <c r="BE539" s="27">
        <v>0</v>
      </c>
      <c r="BF539" s="36">
        <v>0</v>
      </c>
      <c r="BG539" s="26">
        <v>0</v>
      </c>
      <c r="BH539" s="26">
        <v>0</v>
      </c>
      <c r="BI539" s="27">
        <v>0</v>
      </c>
      <c r="BJ539" s="36">
        <v>0</v>
      </c>
      <c r="BK539" s="26">
        <v>0</v>
      </c>
      <c r="BL539" s="26">
        <v>0</v>
      </c>
      <c r="BM539" s="27">
        <v>0</v>
      </c>
      <c r="BN539" s="36">
        <v>0</v>
      </c>
      <c r="BO539" s="26">
        <v>0</v>
      </c>
      <c r="BP539" s="26">
        <v>0</v>
      </c>
      <c r="BQ539" s="27">
        <v>0</v>
      </c>
      <c r="BR539" s="36">
        <v>0</v>
      </c>
      <c r="BS539" s="26">
        <v>0</v>
      </c>
      <c r="BT539" s="26">
        <v>0</v>
      </c>
      <c r="BU539" s="27">
        <v>0</v>
      </c>
      <c r="BV539" s="36">
        <v>0</v>
      </c>
      <c r="BW539" s="26">
        <v>0</v>
      </c>
      <c r="BX539" s="26">
        <v>0</v>
      </c>
      <c r="BY539" s="27">
        <v>0</v>
      </c>
      <c r="BZ539" s="36">
        <v>0</v>
      </c>
      <c r="CA539" s="26">
        <v>0</v>
      </c>
      <c r="CB539" s="26">
        <v>0</v>
      </c>
      <c r="CC539" s="27">
        <v>0</v>
      </c>
      <c r="CD539" s="36">
        <v>0</v>
      </c>
      <c r="CE539" s="26">
        <v>0</v>
      </c>
      <c r="CF539" s="26">
        <v>0</v>
      </c>
      <c r="CG539" s="27">
        <v>0</v>
      </c>
      <c r="CH539" s="36">
        <v>0</v>
      </c>
      <c r="CI539" s="26">
        <v>0</v>
      </c>
      <c r="CJ539" s="26">
        <v>0</v>
      </c>
      <c r="CK539" s="27">
        <v>0</v>
      </c>
      <c r="CL539" s="36">
        <v>0</v>
      </c>
      <c r="CM539" s="26">
        <v>0</v>
      </c>
      <c r="CN539" s="26">
        <v>0</v>
      </c>
      <c r="CO539" s="27">
        <v>0</v>
      </c>
      <c r="CP539" s="36">
        <v>0</v>
      </c>
      <c r="CQ539" s="26">
        <v>0</v>
      </c>
      <c r="CR539" s="26">
        <v>0</v>
      </c>
      <c r="CS539" s="27">
        <v>0</v>
      </c>
      <c r="CT539" s="36">
        <v>0</v>
      </c>
      <c r="CU539" s="26">
        <v>0</v>
      </c>
      <c r="CV539" s="26">
        <v>0</v>
      </c>
      <c r="CW539" s="27">
        <v>0</v>
      </c>
      <c r="CX539" s="36">
        <v>0</v>
      </c>
      <c r="CY539" s="26">
        <v>0</v>
      </c>
      <c r="CZ539" s="26">
        <v>0</v>
      </c>
      <c r="DA539" s="27">
        <v>0</v>
      </c>
      <c r="DB539" s="36">
        <v>0</v>
      </c>
      <c r="DC539" s="26">
        <v>0</v>
      </c>
      <c r="DD539" s="26">
        <v>0</v>
      </c>
      <c r="DE539" s="27">
        <v>0</v>
      </c>
      <c r="DF539" s="36">
        <v>0</v>
      </c>
      <c r="DG539" s="26">
        <v>0</v>
      </c>
      <c r="DH539" s="26">
        <v>0</v>
      </c>
      <c r="DI539" s="27">
        <v>0</v>
      </c>
      <c r="DJ539" s="36">
        <v>7</v>
      </c>
      <c r="DK539" s="26">
        <v>2619.3125</v>
      </c>
      <c r="DL539" s="26">
        <v>2619.3125</v>
      </c>
      <c r="DM539" s="27">
        <v>24322.1875</v>
      </c>
      <c r="DN539" s="36">
        <v>12</v>
      </c>
      <c r="DO539" s="26">
        <v>4490.25</v>
      </c>
      <c r="DP539" s="26">
        <v>7109.5625</v>
      </c>
      <c r="DQ539" s="27">
        <v>19831.9375</v>
      </c>
      <c r="DR539" s="36">
        <v>12</v>
      </c>
      <c r="DS539" s="26">
        <v>4490.25</v>
      </c>
      <c r="DT539" s="26">
        <v>11599.8125</v>
      </c>
      <c r="DU539" s="27">
        <v>15341.6875</v>
      </c>
      <c r="DV539" s="36">
        <v>12</v>
      </c>
      <c r="DW539" s="26">
        <v>4490.25</v>
      </c>
      <c r="DX539" s="26">
        <v>16090.0625</v>
      </c>
      <c r="DY539" s="27">
        <v>10851.4375</v>
      </c>
      <c r="DZ539" s="36">
        <v>12</v>
      </c>
      <c r="EA539" s="26">
        <v>4490.25</v>
      </c>
      <c r="EB539" s="26">
        <v>20580.3125</v>
      </c>
      <c r="EC539" s="27">
        <v>6361.1875</v>
      </c>
      <c r="ED539" s="36">
        <v>12</v>
      </c>
      <c r="EE539" s="26">
        <v>4490.25</v>
      </c>
      <c r="EF539" s="26">
        <v>24375.64</v>
      </c>
      <c r="EG539" s="27">
        <v>2565.8600000000006</v>
      </c>
      <c r="EH539" s="36">
        <v>6.8571504927342595</v>
      </c>
      <c r="EI539" s="26">
        <v>2565.8600000000006</v>
      </c>
      <c r="EJ539" s="26">
        <v>26941.5</v>
      </c>
      <c r="EK539" s="27">
        <v>0</v>
      </c>
      <c r="EL539" s="36" cm="1">
        <f t="array" ref="EL539">+_xlfn.IFS(YEAR($A539)&gt;YEAR(EL$6),0,YEAR(EL$6)=YEAR($A539),13-MONTH($A539),AND(EK539&lt;$L539,YEAR(EL$6)=YEAR($B539)),IF(MONTH($B539)&lt;EK539/$M539,MONTH($B539),EK539/$M539),EK539&lt;$L539,EK539/$M539,YEAR(EL$6)=YEAR($B539),MONTH($B539),AND(YEAR(EL$6)&gt;YEAR($B539),NOT(ISBLANK($B539))),0,YEAR(EL$6)&gt;YEAR($A539),12,EL$6&lt;$A539,0,YEAR(EH$6)=YEAR($B539),0)</f>
        <v>0</v>
      </c>
      <c r="EM539" s="26">
        <f t="shared" si="66"/>
        <v>0</v>
      </c>
      <c r="EN539" s="26">
        <f t="shared" si="67"/>
        <v>26941.5</v>
      </c>
      <c r="EO539" s="27">
        <f t="shared" si="68"/>
        <v>0</v>
      </c>
      <c r="EP539" s="28">
        <f t="shared" si="69"/>
        <v>0</v>
      </c>
      <c r="EQ539" s="34">
        <f t="shared" si="70"/>
        <v>0</v>
      </c>
      <c r="ES539" s="21">
        <f>IFERROR(IF(VLOOKUP(D539,'DIV CHANGE'!A:D,3,FALSE)="", E539, VLOOKUP(D539,'DIV CHANGE'!A:D,3,FALSE)), E539)</f>
        <v>1</v>
      </c>
      <c r="ET539" s="21" t="str">
        <f t="shared" si="71"/>
        <v>SAME</v>
      </c>
      <c r="EU539" s="24">
        <v>43270</v>
      </c>
    </row>
    <row r="540" spans="1:151" ht="12.75">
      <c r="A540" s="29">
        <v>43270</v>
      </c>
      <c r="B540" s="24"/>
      <c r="C540" s="35">
        <v>340</v>
      </c>
      <c r="D540" s="21" t="s">
        <v>1051</v>
      </c>
      <c r="E540" s="21">
        <v>1</v>
      </c>
      <c r="F540" s="21" t="s">
        <v>179</v>
      </c>
      <c r="G540" s="21" t="s">
        <v>1052</v>
      </c>
      <c r="H540" s="55">
        <v>41170.39</v>
      </c>
      <c r="I540" s="22">
        <v>6</v>
      </c>
      <c r="J540" s="25">
        <v>1000</v>
      </c>
      <c r="K540" s="25">
        <v>0</v>
      </c>
      <c r="L540" s="25">
        <f t="shared" si="64"/>
        <v>6695.0649999999996</v>
      </c>
      <c r="M540" s="37">
        <f t="shared" si="65"/>
        <v>557.92208333333326</v>
      </c>
      <c r="N540" s="36">
        <v>0</v>
      </c>
      <c r="O540" s="26">
        <v>0</v>
      </c>
      <c r="P540" s="26">
        <v>0</v>
      </c>
      <c r="Q540" s="27">
        <v>0</v>
      </c>
      <c r="R540" s="36">
        <v>0</v>
      </c>
      <c r="S540" s="26">
        <v>0</v>
      </c>
      <c r="T540" s="26">
        <v>0</v>
      </c>
      <c r="U540" s="27">
        <v>0</v>
      </c>
      <c r="V540" s="36">
        <v>0</v>
      </c>
      <c r="W540" s="26">
        <v>0</v>
      </c>
      <c r="X540" s="26">
        <v>0</v>
      </c>
      <c r="Y540" s="27">
        <v>0</v>
      </c>
      <c r="Z540" s="36">
        <v>0</v>
      </c>
      <c r="AA540" s="26">
        <v>0</v>
      </c>
      <c r="AB540" s="26">
        <v>0</v>
      </c>
      <c r="AC540" s="27">
        <v>0</v>
      </c>
      <c r="AD540" s="36">
        <v>0</v>
      </c>
      <c r="AE540" s="26">
        <v>0</v>
      </c>
      <c r="AF540" s="26">
        <v>0</v>
      </c>
      <c r="AG540" s="27">
        <v>0</v>
      </c>
      <c r="AH540" s="36">
        <v>0</v>
      </c>
      <c r="AI540" s="26">
        <v>0</v>
      </c>
      <c r="AJ540" s="26">
        <v>0</v>
      </c>
      <c r="AK540" s="27">
        <v>0</v>
      </c>
      <c r="AL540" s="36">
        <v>0</v>
      </c>
      <c r="AM540" s="26">
        <v>0</v>
      </c>
      <c r="AN540" s="26">
        <v>0</v>
      </c>
      <c r="AO540" s="27">
        <v>0</v>
      </c>
      <c r="AP540" s="36">
        <v>0</v>
      </c>
      <c r="AQ540" s="26">
        <v>0</v>
      </c>
      <c r="AR540" s="26">
        <v>0</v>
      </c>
      <c r="AS540" s="27">
        <v>0</v>
      </c>
      <c r="AT540" s="36">
        <v>0</v>
      </c>
      <c r="AU540" s="26">
        <v>0</v>
      </c>
      <c r="AV540" s="26">
        <v>0</v>
      </c>
      <c r="AW540" s="27">
        <v>0</v>
      </c>
      <c r="AX540" s="36">
        <v>0</v>
      </c>
      <c r="AY540" s="26">
        <v>0</v>
      </c>
      <c r="AZ540" s="26">
        <v>0</v>
      </c>
      <c r="BA540" s="27">
        <v>0</v>
      </c>
      <c r="BB540" s="36">
        <v>0</v>
      </c>
      <c r="BC540" s="26">
        <v>0</v>
      </c>
      <c r="BD540" s="26">
        <v>0</v>
      </c>
      <c r="BE540" s="27">
        <v>0</v>
      </c>
      <c r="BF540" s="36">
        <v>0</v>
      </c>
      <c r="BG540" s="26">
        <v>0</v>
      </c>
      <c r="BH540" s="26">
        <v>0</v>
      </c>
      <c r="BI540" s="27">
        <v>0</v>
      </c>
      <c r="BJ540" s="36">
        <v>0</v>
      </c>
      <c r="BK540" s="26">
        <v>0</v>
      </c>
      <c r="BL540" s="26">
        <v>0</v>
      </c>
      <c r="BM540" s="27">
        <v>0</v>
      </c>
      <c r="BN540" s="36">
        <v>0</v>
      </c>
      <c r="BO540" s="26">
        <v>0</v>
      </c>
      <c r="BP540" s="26">
        <v>0</v>
      </c>
      <c r="BQ540" s="27">
        <v>0</v>
      </c>
      <c r="BR540" s="36">
        <v>0</v>
      </c>
      <c r="BS540" s="26">
        <v>0</v>
      </c>
      <c r="BT540" s="26">
        <v>0</v>
      </c>
      <c r="BU540" s="27">
        <v>0</v>
      </c>
      <c r="BV540" s="36">
        <v>0</v>
      </c>
      <c r="BW540" s="26">
        <v>0</v>
      </c>
      <c r="BX540" s="26">
        <v>0</v>
      </c>
      <c r="BY540" s="27">
        <v>0</v>
      </c>
      <c r="BZ540" s="36">
        <v>0</v>
      </c>
      <c r="CA540" s="26">
        <v>0</v>
      </c>
      <c r="CB540" s="26">
        <v>0</v>
      </c>
      <c r="CC540" s="27">
        <v>0</v>
      </c>
      <c r="CD540" s="36">
        <v>0</v>
      </c>
      <c r="CE540" s="26">
        <v>0</v>
      </c>
      <c r="CF540" s="26">
        <v>0</v>
      </c>
      <c r="CG540" s="27">
        <v>0</v>
      </c>
      <c r="CH540" s="36">
        <v>0</v>
      </c>
      <c r="CI540" s="26">
        <v>0</v>
      </c>
      <c r="CJ540" s="26">
        <v>0</v>
      </c>
      <c r="CK540" s="27">
        <v>0</v>
      </c>
      <c r="CL540" s="36">
        <v>0</v>
      </c>
      <c r="CM540" s="26">
        <v>0</v>
      </c>
      <c r="CN540" s="26">
        <v>0</v>
      </c>
      <c r="CO540" s="27">
        <v>0</v>
      </c>
      <c r="CP540" s="36">
        <v>0</v>
      </c>
      <c r="CQ540" s="26">
        <v>0</v>
      </c>
      <c r="CR540" s="26">
        <v>0</v>
      </c>
      <c r="CS540" s="27">
        <v>0</v>
      </c>
      <c r="CT540" s="36">
        <v>0</v>
      </c>
      <c r="CU540" s="26">
        <v>0</v>
      </c>
      <c r="CV540" s="26">
        <v>0</v>
      </c>
      <c r="CW540" s="27">
        <v>0</v>
      </c>
      <c r="CX540" s="36">
        <v>0</v>
      </c>
      <c r="CY540" s="26">
        <v>0</v>
      </c>
      <c r="CZ540" s="26">
        <v>0</v>
      </c>
      <c r="DA540" s="27">
        <v>0</v>
      </c>
      <c r="DB540" s="36">
        <v>0</v>
      </c>
      <c r="DC540" s="26">
        <v>0</v>
      </c>
      <c r="DD540" s="26">
        <v>0</v>
      </c>
      <c r="DE540" s="27">
        <v>0</v>
      </c>
      <c r="DF540" s="36">
        <v>0</v>
      </c>
      <c r="DG540" s="26">
        <v>0</v>
      </c>
      <c r="DH540" s="26">
        <v>0</v>
      </c>
      <c r="DI540" s="27">
        <v>0</v>
      </c>
      <c r="DJ540" s="36">
        <v>7</v>
      </c>
      <c r="DK540" s="26">
        <v>3905.4545833333327</v>
      </c>
      <c r="DL540" s="26">
        <v>3905.4545833333327</v>
      </c>
      <c r="DM540" s="27">
        <v>36264.935416666667</v>
      </c>
      <c r="DN540" s="36">
        <v>12</v>
      </c>
      <c r="DO540" s="26">
        <v>6695.0649999999987</v>
      </c>
      <c r="DP540" s="26">
        <v>10600.519583333331</v>
      </c>
      <c r="DQ540" s="27">
        <v>29569.870416666668</v>
      </c>
      <c r="DR540" s="36">
        <v>12</v>
      </c>
      <c r="DS540" s="26">
        <v>6695.0649999999987</v>
      </c>
      <c r="DT540" s="26">
        <v>17295.58458333333</v>
      </c>
      <c r="DU540" s="27">
        <v>22874.80541666667</v>
      </c>
      <c r="DV540" s="36">
        <v>12</v>
      </c>
      <c r="DW540" s="26">
        <v>6695.0649999999987</v>
      </c>
      <c r="DX540" s="26">
        <v>23990.649583333328</v>
      </c>
      <c r="DY540" s="27">
        <v>16179.740416666671</v>
      </c>
      <c r="DZ540" s="36">
        <v>12</v>
      </c>
      <c r="EA540" s="26">
        <v>6695.0649999999987</v>
      </c>
      <c r="EB540" s="26">
        <v>30685.714583333327</v>
      </c>
      <c r="EC540" s="27">
        <v>9484.6754166666724</v>
      </c>
      <c r="ED540" s="36">
        <v>12</v>
      </c>
      <c r="EE540" s="26">
        <v>6695.0649999999987</v>
      </c>
      <c r="EF540" s="26">
        <v>36344.660000000003</v>
      </c>
      <c r="EG540" s="27">
        <v>3825.7299999999959</v>
      </c>
      <c r="EH540" s="36">
        <v>6.8571044493219944</v>
      </c>
      <c r="EI540" s="26">
        <v>3825.7299999999959</v>
      </c>
      <c r="EJ540" s="26">
        <v>40170.39</v>
      </c>
      <c r="EK540" s="27">
        <v>0</v>
      </c>
      <c r="EL540" s="36" cm="1">
        <f t="array" ref="EL540">+_xlfn.IFS(YEAR($A540)&gt;YEAR(EL$6),0,YEAR(EL$6)=YEAR($A540),13-MONTH($A540),AND(EK540&lt;$L540,YEAR(EL$6)=YEAR($B540)),IF(MONTH($B540)&lt;EK540/$M540,MONTH($B540),EK540/$M540),EK540&lt;$L540,EK540/$M540,YEAR(EL$6)=YEAR($B540),MONTH($B540),AND(YEAR(EL$6)&gt;YEAR($B540),NOT(ISBLANK($B540))),0,YEAR(EL$6)&gt;YEAR($A540),12,EL$6&lt;$A540,0,YEAR(EH$6)=YEAR($B540),0)</f>
        <v>0</v>
      </c>
      <c r="EM540" s="26">
        <f t="shared" si="66"/>
        <v>0</v>
      </c>
      <c r="EN540" s="26">
        <f t="shared" si="67"/>
        <v>40170.39</v>
      </c>
      <c r="EO540" s="27">
        <f t="shared" si="68"/>
        <v>0</v>
      </c>
      <c r="EP540" s="28">
        <f t="shared" si="69"/>
        <v>0</v>
      </c>
      <c r="EQ540" s="34">
        <f t="shared" si="70"/>
        <v>0</v>
      </c>
      <c r="ES540" s="21">
        <f>IFERROR(IF(VLOOKUP(D540,'DIV CHANGE'!A:D,3,FALSE)="", E540, VLOOKUP(D540,'DIV CHANGE'!A:D,3,FALSE)), E540)</f>
        <v>1</v>
      </c>
      <c r="ET540" s="21" t="str">
        <f t="shared" si="71"/>
        <v>SAME</v>
      </c>
      <c r="EU540" s="24">
        <v>43270</v>
      </c>
    </row>
    <row r="541" spans="1:151" ht="12.75">
      <c r="A541" s="29">
        <v>43286</v>
      </c>
      <c r="B541" s="24"/>
      <c r="C541" s="35">
        <v>358</v>
      </c>
      <c r="D541" s="21" t="s">
        <v>1053</v>
      </c>
      <c r="E541" s="21">
        <v>4</v>
      </c>
      <c r="F541" s="21" t="s">
        <v>179</v>
      </c>
      <c r="G541" s="21" t="s">
        <v>1054</v>
      </c>
      <c r="H541" s="55">
        <v>29753.190000000002</v>
      </c>
      <c r="I541" s="22">
        <v>5</v>
      </c>
      <c r="J541" s="25">
        <v>3000</v>
      </c>
      <c r="K541" s="25">
        <v>0</v>
      </c>
      <c r="L541" s="25">
        <f t="shared" si="64"/>
        <v>5350.6380000000008</v>
      </c>
      <c r="M541" s="37">
        <f t="shared" si="65"/>
        <v>445.88650000000007</v>
      </c>
      <c r="N541" s="36">
        <v>0</v>
      </c>
      <c r="O541" s="26">
        <v>0</v>
      </c>
      <c r="P541" s="26">
        <v>0</v>
      </c>
      <c r="Q541" s="27">
        <v>0</v>
      </c>
      <c r="R541" s="36">
        <v>0</v>
      </c>
      <c r="S541" s="26">
        <v>0</v>
      </c>
      <c r="T541" s="26">
        <v>0</v>
      </c>
      <c r="U541" s="27">
        <v>0</v>
      </c>
      <c r="V541" s="36">
        <v>0</v>
      </c>
      <c r="W541" s="26">
        <v>0</v>
      </c>
      <c r="X541" s="26">
        <v>0</v>
      </c>
      <c r="Y541" s="27">
        <v>0</v>
      </c>
      <c r="Z541" s="36">
        <v>0</v>
      </c>
      <c r="AA541" s="26">
        <v>0</v>
      </c>
      <c r="AB541" s="26">
        <v>0</v>
      </c>
      <c r="AC541" s="27">
        <v>0</v>
      </c>
      <c r="AD541" s="36">
        <v>0</v>
      </c>
      <c r="AE541" s="26">
        <v>0</v>
      </c>
      <c r="AF541" s="26">
        <v>0</v>
      </c>
      <c r="AG541" s="27">
        <v>0</v>
      </c>
      <c r="AH541" s="36">
        <v>0</v>
      </c>
      <c r="AI541" s="26">
        <v>0</v>
      </c>
      <c r="AJ541" s="26">
        <v>0</v>
      </c>
      <c r="AK541" s="27">
        <v>0</v>
      </c>
      <c r="AL541" s="36">
        <v>0</v>
      </c>
      <c r="AM541" s="26">
        <v>0</v>
      </c>
      <c r="AN541" s="26">
        <v>0</v>
      </c>
      <c r="AO541" s="27">
        <v>0</v>
      </c>
      <c r="AP541" s="36">
        <v>0</v>
      </c>
      <c r="AQ541" s="26">
        <v>0</v>
      </c>
      <c r="AR541" s="26">
        <v>0</v>
      </c>
      <c r="AS541" s="27">
        <v>0</v>
      </c>
      <c r="AT541" s="36">
        <v>0</v>
      </c>
      <c r="AU541" s="26">
        <v>0</v>
      </c>
      <c r="AV541" s="26">
        <v>0</v>
      </c>
      <c r="AW541" s="27">
        <v>0</v>
      </c>
      <c r="AX541" s="36">
        <v>0</v>
      </c>
      <c r="AY541" s="26">
        <v>0</v>
      </c>
      <c r="AZ541" s="26">
        <v>0</v>
      </c>
      <c r="BA541" s="27">
        <v>0</v>
      </c>
      <c r="BB541" s="36">
        <v>0</v>
      </c>
      <c r="BC541" s="26">
        <v>0</v>
      </c>
      <c r="BD541" s="26">
        <v>0</v>
      </c>
      <c r="BE541" s="27">
        <v>0</v>
      </c>
      <c r="BF541" s="36">
        <v>0</v>
      </c>
      <c r="BG541" s="26">
        <v>0</v>
      </c>
      <c r="BH541" s="26">
        <v>0</v>
      </c>
      <c r="BI541" s="27">
        <v>0</v>
      </c>
      <c r="BJ541" s="36">
        <v>0</v>
      </c>
      <c r="BK541" s="26">
        <v>0</v>
      </c>
      <c r="BL541" s="26">
        <v>0</v>
      </c>
      <c r="BM541" s="27">
        <v>0</v>
      </c>
      <c r="BN541" s="36">
        <v>0</v>
      </c>
      <c r="BO541" s="26">
        <v>0</v>
      </c>
      <c r="BP541" s="26">
        <v>0</v>
      </c>
      <c r="BQ541" s="27">
        <v>0</v>
      </c>
      <c r="BR541" s="36">
        <v>0</v>
      </c>
      <c r="BS541" s="26">
        <v>0</v>
      </c>
      <c r="BT541" s="26">
        <v>0</v>
      </c>
      <c r="BU541" s="27">
        <v>0</v>
      </c>
      <c r="BV541" s="36">
        <v>0</v>
      </c>
      <c r="BW541" s="26">
        <v>0</v>
      </c>
      <c r="BX541" s="26">
        <v>0</v>
      </c>
      <c r="BY541" s="27">
        <v>0</v>
      </c>
      <c r="BZ541" s="36">
        <v>0</v>
      </c>
      <c r="CA541" s="26">
        <v>0</v>
      </c>
      <c r="CB541" s="26">
        <v>0</v>
      </c>
      <c r="CC541" s="27">
        <v>0</v>
      </c>
      <c r="CD541" s="36">
        <v>0</v>
      </c>
      <c r="CE541" s="26">
        <v>0</v>
      </c>
      <c r="CF541" s="26">
        <v>0</v>
      </c>
      <c r="CG541" s="27">
        <v>0</v>
      </c>
      <c r="CH541" s="36">
        <v>0</v>
      </c>
      <c r="CI541" s="26">
        <v>0</v>
      </c>
      <c r="CJ541" s="26">
        <v>0</v>
      </c>
      <c r="CK541" s="27">
        <v>0</v>
      </c>
      <c r="CL541" s="36">
        <v>0</v>
      </c>
      <c r="CM541" s="26">
        <v>0</v>
      </c>
      <c r="CN541" s="26">
        <v>0</v>
      </c>
      <c r="CO541" s="27">
        <v>0</v>
      </c>
      <c r="CP541" s="36">
        <v>0</v>
      </c>
      <c r="CQ541" s="26">
        <v>0</v>
      </c>
      <c r="CR541" s="26">
        <v>0</v>
      </c>
      <c r="CS541" s="27">
        <v>0</v>
      </c>
      <c r="CT541" s="36">
        <v>0</v>
      </c>
      <c r="CU541" s="26">
        <v>0</v>
      </c>
      <c r="CV541" s="26">
        <v>0</v>
      </c>
      <c r="CW541" s="27">
        <v>0</v>
      </c>
      <c r="CX541" s="36">
        <v>0</v>
      </c>
      <c r="CY541" s="26">
        <v>0</v>
      </c>
      <c r="CZ541" s="26">
        <v>0</v>
      </c>
      <c r="DA541" s="27">
        <v>0</v>
      </c>
      <c r="DB541" s="36">
        <v>0</v>
      </c>
      <c r="DC541" s="26">
        <v>0</v>
      </c>
      <c r="DD541" s="26">
        <v>0</v>
      </c>
      <c r="DE541" s="27">
        <v>0</v>
      </c>
      <c r="DF541" s="36">
        <v>0</v>
      </c>
      <c r="DG541" s="26">
        <v>0</v>
      </c>
      <c r="DH541" s="26">
        <v>0</v>
      </c>
      <c r="DI541" s="27">
        <v>0</v>
      </c>
      <c r="DJ541" s="36">
        <v>6</v>
      </c>
      <c r="DK541" s="26">
        <v>2675.3190000000004</v>
      </c>
      <c r="DL541" s="26">
        <v>2675.3190000000004</v>
      </c>
      <c r="DM541" s="27">
        <v>24077.871000000003</v>
      </c>
      <c r="DN541" s="36">
        <v>12</v>
      </c>
      <c r="DO541" s="26">
        <v>5350.6380000000008</v>
      </c>
      <c r="DP541" s="26">
        <v>8025.9570000000012</v>
      </c>
      <c r="DQ541" s="27">
        <v>18727.233</v>
      </c>
      <c r="DR541" s="36">
        <v>12</v>
      </c>
      <c r="DS541" s="26">
        <v>5350.6380000000008</v>
      </c>
      <c r="DT541" s="26">
        <v>13376.595000000001</v>
      </c>
      <c r="DU541" s="27">
        <v>13376.595000000001</v>
      </c>
      <c r="DV541" s="36">
        <v>12</v>
      </c>
      <c r="DW541" s="26">
        <v>5350.6380000000008</v>
      </c>
      <c r="DX541" s="26">
        <v>18727.233</v>
      </c>
      <c r="DY541" s="27">
        <v>8025.9570000000022</v>
      </c>
      <c r="DZ541" s="36">
        <v>12</v>
      </c>
      <c r="EA541" s="26">
        <v>5350.6380000000008</v>
      </c>
      <c r="EB541" s="26">
        <v>24077.870999999999</v>
      </c>
      <c r="EC541" s="27">
        <v>2675.3190000000031</v>
      </c>
      <c r="ED541" s="36">
        <v>6.0000000000000062</v>
      </c>
      <c r="EE541" s="26">
        <v>2675.3190000000031</v>
      </c>
      <c r="EF541" s="26">
        <v>26753.19</v>
      </c>
      <c r="EG541" s="27">
        <v>0</v>
      </c>
      <c r="EH541" s="36">
        <v>0</v>
      </c>
      <c r="EI541" s="26">
        <v>0</v>
      </c>
      <c r="EJ541" s="26">
        <v>26753.19</v>
      </c>
      <c r="EK541" s="27">
        <v>0</v>
      </c>
      <c r="EL541" s="36" cm="1">
        <f t="array" ref="EL541">+_xlfn.IFS(YEAR($A541)&gt;YEAR(EL$6),0,YEAR(EL$6)=YEAR($A541),13-MONTH($A541),AND(EK541&lt;$L541,YEAR(EL$6)=YEAR($B541)),IF(MONTH($B541)&lt;EK541/$M541,MONTH($B541),EK541/$M541),EK541&lt;$L541,EK541/$M541,YEAR(EL$6)=YEAR($B541),MONTH($B541),AND(YEAR(EL$6)&gt;YEAR($B541),NOT(ISBLANK($B541))),0,YEAR(EL$6)&gt;YEAR($A541),12,EL$6&lt;$A541,0,YEAR(EH$6)=YEAR($B541),0)</f>
        <v>0</v>
      </c>
      <c r="EM541" s="26">
        <f t="shared" si="66"/>
        <v>0</v>
      </c>
      <c r="EN541" s="26">
        <f t="shared" si="67"/>
        <v>26753.19</v>
      </c>
      <c r="EO541" s="27">
        <f t="shared" si="68"/>
        <v>0</v>
      </c>
      <c r="EP541" s="28">
        <f t="shared" si="69"/>
        <v>0</v>
      </c>
      <c r="EQ541" s="34">
        <f t="shared" si="70"/>
        <v>0</v>
      </c>
      <c r="ES541" s="21">
        <f>IFERROR(IF(VLOOKUP(D541,'DIV CHANGE'!A:D,3,FALSE)="", E541, VLOOKUP(D541,'DIV CHANGE'!A:D,3,FALSE)), E541)</f>
        <v>4</v>
      </c>
      <c r="ET541" s="21" t="str">
        <f t="shared" si="71"/>
        <v>SAME</v>
      </c>
      <c r="EU541" s="24">
        <v>43286</v>
      </c>
    </row>
    <row r="542" spans="1:151" ht="12.75">
      <c r="A542" s="29">
        <v>43286</v>
      </c>
      <c r="B542" s="24"/>
      <c r="C542" s="35">
        <v>361</v>
      </c>
      <c r="D542" s="21" t="s">
        <v>1055</v>
      </c>
      <c r="E542" s="21">
        <v>2</v>
      </c>
      <c r="F542" s="21" t="s">
        <v>179</v>
      </c>
      <c r="G542" s="21" t="s">
        <v>1056</v>
      </c>
      <c r="H542" s="55">
        <v>25838.5</v>
      </c>
      <c r="I542" s="22">
        <v>6</v>
      </c>
      <c r="J542" s="25">
        <v>1000</v>
      </c>
      <c r="K542" s="25">
        <v>0</v>
      </c>
      <c r="L542" s="25">
        <f t="shared" si="64"/>
        <v>4139.75</v>
      </c>
      <c r="M542" s="37">
        <f t="shared" si="65"/>
        <v>344.97916666666669</v>
      </c>
      <c r="N542" s="36">
        <v>0</v>
      </c>
      <c r="O542" s="26">
        <v>0</v>
      </c>
      <c r="P542" s="26">
        <v>0</v>
      </c>
      <c r="Q542" s="27">
        <v>0</v>
      </c>
      <c r="R542" s="36">
        <v>0</v>
      </c>
      <c r="S542" s="26">
        <v>0</v>
      </c>
      <c r="T542" s="26">
        <v>0</v>
      </c>
      <c r="U542" s="27">
        <v>0</v>
      </c>
      <c r="V542" s="36">
        <v>0</v>
      </c>
      <c r="W542" s="26">
        <v>0</v>
      </c>
      <c r="X542" s="26">
        <v>0</v>
      </c>
      <c r="Y542" s="27">
        <v>0</v>
      </c>
      <c r="Z542" s="36">
        <v>0</v>
      </c>
      <c r="AA542" s="26">
        <v>0</v>
      </c>
      <c r="AB542" s="26">
        <v>0</v>
      </c>
      <c r="AC542" s="27">
        <v>0</v>
      </c>
      <c r="AD542" s="36">
        <v>0</v>
      </c>
      <c r="AE542" s="26">
        <v>0</v>
      </c>
      <c r="AF542" s="26">
        <v>0</v>
      </c>
      <c r="AG542" s="27">
        <v>0</v>
      </c>
      <c r="AH542" s="36">
        <v>0</v>
      </c>
      <c r="AI542" s="26">
        <v>0</v>
      </c>
      <c r="AJ542" s="26">
        <v>0</v>
      </c>
      <c r="AK542" s="27">
        <v>0</v>
      </c>
      <c r="AL542" s="36">
        <v>0</v>
      </c>
      <c r="AM542" s="26">
        <v>0</v>
      </c>
      <c r="AN542" s="26">
        <v>0</v>
      </c>
      <c r="AO542" s="27">
        <v>0</v>
      </c>
      <c r="AP542" s="36">
        <v>0</v>
      </c>
      <c r="AQ542" s="26">
        <v>0</v>
      </c>
      <c r="AR542" s="26">
        <v>0</v>
      </c>
      <c r="AS542" s="27">
        <v>0</v>
      </c>
      <c r="AT542" s="36">
        <v>0</v>
      </c>
      <c r="AU542" s="26">
        <v>0</v>
      </c>
      <c r="AV542" s="26">
        <v>0</v>
      </c>
      <c r="AW542" s="27">
        <v>0</v>
      </c>
      <c r="AX542" s="36">
        <v>0</v>
      </c>
      <c r="AY542" s="26">
        <v>0</v>
      </c>
      <c r="AZ542" s="26">
        <v>0</v>
      </c>
      <c r="BA542" s="27">
        <v>0</v>
      </c>
      <c r="BB542" s="36">
        <v>0</v>
      </c>
      <c r="BC542" s="26">
        <v>0</v>
      </c>
      <c r="BD542" s="26">
        <v>0</v>
      </c>
      <c r="BE542" s="27">
        <v>0</v>
      </c>
      <c r="BF542" s="36">
        <v>0</v>
      </c>
      <c r="BG542" s="26">
        <v>0</v>
      </c>
      <c r="BH542" s="26">
        <v>0</v>
      </c>
      <c r="BI542" s="27">
        <v>0</v>
      </c>
      <c r="BJ542" s="36">
        <v>0</v>
      </c>
      <c r="BK542" s="26">
        <v>0</v>
      </c>
      <c r="BL542" s="26">
        <v>0</v>
      </c>
      <c r="BM542" s="27">
        <v>0</v>
      </c>
      <c r="BN542" s="36">
        <v>0</v>
      </c>
      <c r="BO542" s="26">
        <v>0</v>
      </c>
      <c r="BP542" s="26">
        <v>0</v>
      </c>
      <c r="BQ542" s="27">
        <v>0</v>
      </c>
      <c r="BR542" s="36">
        <v>0</v>
      </c>
      <c r="BS542" s="26">
        <v>0</v>
      </c>
      <c r="BT542" s="26">
        <v>0</v>
      </c>
      <c r="BU542" s="27">
        <v>0</v>
      </c>
      <c r="BV542" s="36">
        <v>0</v>
      </c>
      <c r="BW542" s="26">
        <v>0</v>
      </c>
      <c r="BX542" s="26">
        <v>0</v>
      </c>
      <c r="BY542" s="27">
        <v>0</v>
      </c>
      <c r="BZ542" s="36">
        <v>0</v>
      </c>
      <c r="CA542" s="26">
        <v>0</v>
      </c>
      <c r="CB542" s="26">
        <v>0</v>
      </c>
      <c r="CC542" s="27">
        <v>0</v>
      </c>
      <c r="CD542" s="36">
        <v>0</v>
      </c>
      <c r="CE542" s="26">
        <v>0</v>
      </c>
      <c r="CF542" s="26">
        <v>0</v>
      </c>
      <c r="CG542" s="27">
        <v>0</v>
      </c>
      <c r="CH542" s="36">
        <v>0</v>
      </c>
      <c r="CI542" s="26">
        <v>0</v>
      </c>
      <c r="CJ542" s="26">
        <v>0</v>
      </c>
      <c r="CK542" s="27">
        <v>0</v>
      </c>
      <c r="CL542" s="36">
        <v>0</v>
      </c>
      <c r="CM542" s="26">
        <v>0</v>
      </c>
      <c r="CN542" s="26">
        <v>0</v>
      </c>
      <c r="CO542" s="27">
        <v>0</v>
      </c>
      <c r="CP542" s="36">
        <v>0</v>
      </c>
      <c r="CQ542" s="26">
        <v>0</v>
      </c>
      <c r="CR542" s="26">
        <v>0</v>
      </c>
      <c r="CS542" s="27">
        <v>0</v>
      </c>
      <c r="CT542" s="36">
        <v>0</v>
      </c>
      <c r="CU542" s="26">
        <v>0</v>
      </c>
      <c r="CV542" s="26">
        <v>0</v>
      </c>
      <c r="CW542" s="27">
        <v>0</v>
      </c>
      <c r="CX542" s="36">
        <v>0</v>
      </c>
      <c r="CY542" s="26">
        <v>0</v>
      </c>
      <c r="CZ542" s="26">
        <v>0</v>
      </c>
      <c r="DA542" s="27">
        <v>0</v>
      </c>
      <c r="DB542" s="36">
        <v>0</v>
      </c>
      <c r="DC542" s="26">
        <v>0</v>
      </c>
      <c r="DD542" s="26">
        <v>0</v>
      </c>
      <c r="DE542" s="27">
        <v>0</v>
      </c>
      <c r="DF542" s="36">
        <v>0</v>
      </c>
      <c r="DG542" s="26">
        <v>0</v>
      </c>
      <c r="DH542" s="26">
        <v>0</v>
      </c>
      <c r="DI542" s="27">
        <v>0</v>
      </c>
      <c r="DJ542" s="36">
        <v>6</v>
      </c>
      <c r="DK542" s="26">
        <v>2069.875</v>
      </c>
      <c r="DL542" s="26">
        <v>2069.875</v>
      </c>
      <c r="DM542" s="27">
        <v>22768.625</v>
      </c>
      <c r="DN542" s="36">
        <v>12</v>
      </c>
      <c r="DO542" s="26">
        <v>4139.75</v>
      </c>
      <c r="DP542" s="26">
        <v>6209.625</v>
      </c>
      <c r="DQ542" s="27">
        <v>18628.875</v>
      </c>
      <c r="DR542" s="36">
        <v>12</v>
      </c>
      <c r="DS542" s="26">
        <v>4139.75</v>
      </c>
      <c r="DT542" s="26">
        <v>10349.375</v>
      </c>
      <c r="DU542" s="27">
        <v>14489.125</v>
      </c>
      <c r="DV542" s="36">
        <v>12</v>
      </c>
      <c r="DW542" s="26">
        <v>4139.75</v>
      </c>
      <c r="DX542" s="26">
        <v>14489.125</v>
      </c>
      <c r="DY542" s="27">
        <v>10349.375</v>
      </c>
      <c r="DZ542" s="36">
        <v>12</v>
      </c>
      <c r="EA542" s="26">
        <v>4139.75</v>
      </c>
      <c r="EB542" s="26">
        <v>18628.875</v>
      </c>
      <c r="EC542" s="27">
        <v>6209.625</v>
      </c>
      <c r="ED542" s="36">
        <v>12</v>
      </c>
      <c r="EE542" s="26">
        <v>4139.75</v>
      </c>
      <c r="EF542" s="26">
        <v>22472.93</v>
      </c>
      <c r="EG542" s="27">
        <v>2365.5699999999997</v>
      </c>
      <c r="EH542" s="36">
        <v>6.8571387161060438</v>
      </c>
      <c r="EI542" s="26">
        <v>2365.5699999999997</v>
      </c>
      <c r="EJ542" s="26">
        <v>24838.5</v>
      </c>
      <c r="EK542" s="27">
        <v>0</v>
      </c>
      <c r="EL542" s="36" cm="1">
        <f t="array" ref="EL542">+_xlfn.IFS(YEAR($A542)&gt;YEAR(EL$6),0,YEAR(EL$6)=YEAR($A542),13-MONTH($A542),AND(EK542&lt;$L542,YEAR(EL$6)=YEAR($B542)),IF(MONTH($B542)&lt;EK542/$M542,MONTH($B542),EK542/$M542),EK542&lt;$L542,EK542/$M542,YEAR(EL$6)=YEAR($B542),MONTH($B542),AND(YEAR(EL$6)&gt;YEAR($B542),NOT(ISBLANK($B542))),0,YEAR(EL$6)&gt;YEAR($A542),12,EL$6&lt;$A542,0,YEAR(EH$6)=YEAR($B542),0)</f>
        <v>0</v>
      </c>
      <c r="EM542" s="26">
        <f t="shared" si="66"/>
        <v>0</v>
      </c>
      <c r="EN542" s="26">
        <f t="shared" si="67"/>
        <v>24838.5</v>
      </c>
      <c r="EO542" s="27">
        <f t="shared" si="68"/>
        <v>0</v>
      </c>
      <c r="EP542" s="28">
        <f t="shared" si="69"/>
        <v>0</v>
      </c>
      <c r="EQ542" s="34">
        <f t="shared" si="70"/>
        <v>0</v>
      </c>
      <c r="ES542" s="21">
        <f>IFERROR(IF(VLOOKUP(D542,'DIV CHANGE'!A:D,3,FALSE)="", E542, VLOOKUP(D542,'DIV CHANGE'!A:D,3,FALSE)), E542)</f>
        <v>2</v>
      </c>
      <c r="ET542" s="21" t="str">
        <f t="shared" si="71"/>
        <v>SAME</v>
      </c>
      <c r="EU542" s="24">
        <v>43286</v>
      </c>
    </row>
    <row r="543" spans="1:151" ht="12.75">
      <c r="A543" s="29">
        <v>43297</v>
      </c>
      <c r="B543" s="24"/>
      <c r="C543" s="35">
        <v>352</v>
      </c>
      <c r="D543" s="21" t="s">
        <v>1057</v>
      </c>
      <c r="E543" s="21">
        <v>1</v>
      </c>
      <c r="F543" s="21" t="s">
        <v>179</v>
      </c>
      <c r="G543" s="21" t="s">
        <v>1058</v>
      </c>
      <c r="H543" s="55">
        <v>37343</v>
      </c>
      <c r="I543" s="22">
        <v>6</v>
      </c>
      <c r="J543" s="25">
        <v>1000</v>
      </c>
      <c r="K543" s="25">
        <v>0</v>
      </c>
      <c r="L543" s="25">
        <f t="shared" si="64"/>
        <v>6057.166666666667</v>
      </c>
      <c r="M543" s="37">
        <f t="shared" si="65"/>
        <v>504.76388888888891</v>
      </c>
      <c r="N543" s="36">
        <v>0</v>
      </c>
      <c r="O543" s="26">
        <v>0</v>
      </c>
      <c r="P543" s="26">
        <v>0</v>
      </c>
      <c r="Q543" s="27">
        <v>0</v>
      </c>
      <c r="R543" s="36">
        <v>0</v>
      </c>
      <c r="S543" s="26">
        <v>0</v>
      </c>
      <c r="T543" s="26">
        <v>0</v>
      </c>
      <c r="U543" s="27">
        <v>0</v>
      </c>
      <c r="V543" s="36">
        <v>0</v>
      </c>
      <c r="W543" s="26">
        <v>0</v>
      </c>
      <c r="X543" s="26">
        <v>0</v>
      </c>
      <c r="Y543" s="27">
        <v>0</v>
      </c>
      <c r="Z543" s="36">
        <v>0</v>
      </c>
      <c r="AA543" s="26">
        <v>0</v>
      </c>
      <c r="AB543" s="26">
        <v>0</v>
      </c>
      <c r="AC543" s="27">
        <v>0</v>
      </c>
      <c r="AD543" s="36">
        <v>0</v>
      </c>
      <c r="AE543" s="26">
        <v>0</v>
      </c>
      <c r="AF543" s="26">
        <v>0</v>
      </c>
      <c r="AG543" s="27">
        <v>0</v>
      </c>
      <c r="AH543" s="36">
        <v>0</v>
      </c>
      <c r="AI543" s="26">
        <v>0</v>
      </c>
      <c r="AJ543" s="26">
        <v>0</v>
      </c>
      <c r="AK543" s="27">
        <v>0</v>
      </c>
      <c r="AL543" s="36">
        <v>0</v>
      </c>
      <c r="AM543" s="26">
        <v>0</v>
      </c>
      <c r="AN543" s="26">
        <v>0</v>
      </c>
      <c r="AO543" s="27">
        <v>0</v>
      </c>
      <c r="AP543" s="36">
        <v>0</v>
      </c>
      <c r="AQ543" s="26">
        <v>0</v>
      </c>
      <c r="AR543" s="26">
        <v>0</v>
      </c>
      <c r="AS543" s="27">
        <v>0</v>
      </c>
      <c r="AT543" s="36">
        <v>0</v>
      </c>
      <c r="AU543" s="26">
        <v>0</v>
      </c>
      <c r="AV543" s="26">
        <v>0</v>
      </c>
      <c r="AW543" s="27">
        <v>0</v>
      </c>
      <c r="AX543" s="36">
        <v>0</v>
      </c>
      <c r="AY543" s="26">
        <v>0</v>
      </c>
      <c r="AZ543" s="26">
        <v>0</v>
      </c>
      <c r="BA543" s="27">
        <v>0</v>
      </c>
      <c r="BB543" s="36">
        <v>0</v>
      </c>
      <c r="BC543" s="26">
        <v>0</v>
      </c>
      <c r="BD543" s="26">
        <v>0</v>
      </c>
      <c r="BE543" s="27">
        <v>0</v>
      </c>
      <c r="BF543" s="36">
        <v>0</v>
      </c>
      <c r="BG543" s="26">
        <v>0</v>
      </c>
      <c r="BH543" s="26">
        <v>0</v>
      </c>
      <c r="BI543" s="27">
        <v>0</v>
      </c>
      <c r="BJ543" s="36">
        <v>0</v>
      </c>
      <c r="BK543" s="26">
        <v>0</v>
      </c>
      <c r="BL543" s="26">
        <v>0</v>
      </c>
      <c r="BM543" s="27">
        <v>0</v>
      </c>
      <c r="BN543" s="36">
        <v>0</v>
      </c>
      <c r="BO543" s="26">
        <v>0</v>
      </c>
      <c r="BP543" s="26">
        <v>0</v>
      </c>
      <c r="BQ543" s="27">
        <v>0</v>
      </c>
      <c r="BR543" s="36">
        <v>0</v>
      </c>
      <c r="BS543" s="26">
        <v>0</v>
      </c>
      <c r="BT543" s="26">
        <v>0</v>
      </c>
      <c r="BU543" s="27">
        <v>0</v>
      </c>
      <c r="BV543" s="36">
        <v>0</v>
      </c>
      <c r="BW543" s="26">
        <v>0</v>
      </c>
      <c r="BX543" s="26">
        <v>0</v>
      </c>
      <c r="BY543" s="27">
        <v>0</v>
      </c>
      <c r="BZ543" s="36">
        <v>0</v>
      </c>
      <c r="CA543" s="26">
        <v>0</v>
      </c>
      <c r="CB543" s="26">
        <v>0</v>
      </c>
      <c r="CC543" s="27">
        <v>0</v>
      </c>
      <c r="CD543" s="36">
        <v>0</v>
      </c>
      <c r="CE543" s="26">
        <v>0</v>
      </c>
      <c r="CF543" s="26">
        <v>0</v>
      </c>
      <c r="CG543" s="27">
        <v>0</v>
      </c>
      <c r="CH543" s="36">
        <v>0</v>
      </c>
      <c r="CI543" s="26">
        <v>0</v>
      </c>
      <c r="CJ543" s="26">
        <v>0</v>
      </c>
      <c r="CK543" s="27">
        <v>0</v>
      </c>
      <c r="CL543" s="36">
        <v>0</v>
      </c>
      <c r="CM543" s="26">
        <v>0</v>
      </c>
      <c r="CN543" s="26">
        <v>0</v>
      </c>
      <c r="CO543" s="27">
        <v>0</v>
      </c>
      <c r="CP543" s="36">
        <v>0</v>
      </c>
      <c r="CQ543" s="26">
        <v>0</v>
      </c>
      <c r="CR543" s="26">
        <v>0</v>
      </c>
      <c r="CS543" s="27">
        <v>0</v>
      </c>
      <c r="CT543" s="36">
        <v>0</v>
      </c>
      <c r="CU543" s="26">
        <v>0</v>
      </c>
      <c r="CV543" s="26">
        <v>0</v>
      </c>
      <c r="CW543" s="27">
        <v>0</v>
      </c>
      <c r="CX543" s="36">
        <v>0</v>
      </c>
      <c r="CY543" s="26">
        <v>0</v>
      </c>
      <c r="CZ543" s="26">
        <v>0</v>
      </c>
      <c r="DA543" s="27">
        <v>0</v>
      </c>
      <c r="DB543" s="36">
        <v>0</v>
      </c>
      <c r="DC543" s="26">
        <v>0</v>
      </c>
      <c r="DD543" s="26">
        <v>0</v>
      </c>
      <c r="DE543" s="27">
        <v>0</v>
      </c>
      <c r="DF543" s="36">
        <v>0</v>
      </c>
      <c r="DG543" s="26">
        <v>0</v>
      </c>
      <c r="DH543" s="26">
        <v>0</v>
      </c>
      <c r="DI543" s="27">
        <v>0</v>
      </c>
      <c r="DJ543" s="36">
        <v>6</v>
      </c>
      <c r="DK543" s="26">
        <v>3028.5833333333335</v>
      </c>
      <c r="DL543" s="26">
        <v>3028.5833333333335</v>
      </c>
      <c r="DM543" s="27">
        <v>33314.416666666664</v>
      </c>
      <c r="DN543" s="36">
        <v>12</v>
      </c>
      <c r="DO543" s="26">
        <v>6057.166666666667</v>
      </c>
      <c r="DP543" s="26">
        <v>9085.75</v>
      </c>
      <c r="DQ543" s="27">
        <v>27257.25</v>
      </c>
      <c r="DR543" s="36">
        <v>12</v>
      </c>
      <c r="DS543" s="26">
        <v>6057.166666666667</v>
      </c>
      <c r="DT543" s="26">
        <v>15142.916666666668</v>
      </c>
      <c r="DU543" s="27">
        <v>21200.083333333332</v>
      </c>
      <c r="DV543" s="36">
        <v>12</v>
      </c>
      <c r="DW543" s="26">
        <v>6057.166666666667</v>
      </c>
      <c r="DX543" s="26">
        <v>21200.083333333336</v>
      </c>
      <c r="DY543" s="27">
        <v>15142.916666666664</v>
      </c>
      <c r="DZ543" s="36">
        <v>12</v>
      </c>
      <c r="EA543" s="26">
        <v>6057.166666666667</v>
      </c>
      <c r="EB543" s="26">
        <v>27257.250000000004</v>
      </c>
      <c r="EC543" s="27">
        <v>9085.7499999999964</v>
      </c>
      <c r="ED543" s="36">
        <v>12</v>
      </c>
      <c r="EE543" s="26">
        <v>6057.166666666667</v>
      </c>
      <c r="EF543" s="26">
        <v>32449.120000000003</v>
      </c>
      <c r="EG543" s="27">
        <v>3893.8799999999974</v>
      </c>
      <c r="EH543" s="36">
        <v>7.71426024268772</v>
      </c>
      <c r="EI543" s="26">
        <v>3893.8799999999974</v>
      </c>
      <c r="EJ543" s="26">
        <v>36343</v>
      </c>
      <c r="EK543" s="27">
        <v>0</v>
      </c>
      <c r="EL543" s="36" cm="1">
        <f t="array" ref="EL543">+_xlfn.IFS(YEAR($A543)&gt;YEAR(EL$6),0,YEAR(EL$6)=YEAR($A543),13-MONTH($A543),AND(EK543&lt;$L543,YEAR(EL$6)=YEAR($B543)),IF(MONTH($B543)&lt;EK543/$M543,MONTH($B543),EK543/$M543),EK543&lt;$L543,EK543/$M543,YEAR(EL$6)=YEAR($B543),MONTH($B543),AND(YEAR(EL$6)&gt;YEAR($B543),NOT(ISBLANK($B543))),0,YEAR(EL$6)&gt;YEAR($A543),12,EL$6&lt;$A543,0,YEAR(EH$6)=YEAR($B543),0)</f>
        <v>0</v>
      </c>
      <c r="EM543" s="26">
        <f t="shared" si="66"/>
        <v>0</v>
      </c>
      <c r="EN543" s="26">
        <f t="shared" si="67"/>
        <v>36343</v>
      </c>
      <c r="EO543" s="27">
        <f t="shared" si="68"/>
        <v>0</v>
      </c>
      <c r="EP543" s="28">
        <f t="shared" si="69"/>
        <v>0</v>
      </c>
      <c r="EQ543" s="34">
        <f t="shared" si="70"/>
        <v>0</v>
      </c>
      <c r="ES543" s="21">
        <f>IFERROR(IF(VLOOKUP(D543,'DIV CHANGE'!A:D,3,FALSE)="", E543, VLOOKUP(D543,'DIV CHANGE'!A:D,3,FALSE)), E543)</f>
        <v>1</v>
      </c>
      <c r="ET543" s="21" t="str">
        <f t="shared" si="71"/>
        <v>SAME</v>
      </c>
      <c r="EU543" s="24">
        <v>43297</v>
      </c>
    </row>
    <row r="544" spans="1:151" ht="12.75">
      <c r="A544" s="29">
        <v>43312</v>
      </c>
      <c r="B544" s="24"/>
      <c r="C544" s="35">
        <v>353</v>
      </c>
      <c r="D544" s="21" t="s">
        <v>1059</v>
      </c>
      <c r="E544" s="21">
        <v>1</v>
      </c>
      <c r="F544" s="21" t="s">
        <v>179</v>
      </c>
      <c r="G544" s="21" t="s">
        <v>1060</v>
      </c>
      <c r="H544" s="55">
        <v>36896.83</v>
      </c>
      <c r="I544" s="22">
        <v>6</v>
      </c>
      <c r="J544" s="25">
        <v>3000</v>
      </c>
      <c r="K544" s="25">
        <v>0</v>
      </c>
      <c r="L544" s="25">
        <f t="shared" si="64"/>
        <v>5649.4716666666673</v>
      </c>
      <c r="M544" s="37">
        <f t="shared" si="65"/>
        <v>470.78930555555559</v>
      </c>
      <c r="N544" s="36">
        <v>0</v>
      </c>
      <c r="O544" s="26">
        <v>0</v>
      </c>
      <c r="P544" s="26">
        <v>0</v>
      </c>
      <c r="Q544" s="27">
        <v>0</v>
      </c>
      <c r="R544" s="36">
        <v>0</v>
      </c>
      <c r="S544" s="26">
        <v>0</v>
      </c>
      <c r="T544" s="26">
        <v>0</v>
      </c>
      <c r="U544" s="27">
        <v>0</v>
      </c>
      <c r="V544" s="36">
        <v>0</v>
      </c>
      <c r="W544" s="26">
        <v>0</v>
      </c>
      <c r="X544" s="26">
        <v>0</v>
      </c>
      <c r="Y544" s="27">
        <v>0</v>
      </c>
      <c r="Z544" s="36">
        <v>0</v>
      </c>
      <c r="AA544" s="26">
        <v>0</v>
      </c>
      <c r="AB544" s="26">
        <v>0</v>
      </c>
      <c r="AC544" s="27">
        <v>0</v>
      </c>
      <c r="AD544" s="36">
        <v>0</v>
      </c>
      <c r="AE544" s="26">
        <v>0</v>
      </c>
      <c r="AF544" s="26">
        <v>0</v>
      </c>
      <c r="AG544" s="27">
        <v>0</v>
      </c>
      <c r="AH544" s="36">
        <v>0</v>
      </c>
      <c r="AI544" s="26">
        <v>0</v>
      </c>
      <c r="AJ544" s="26">
        <v>0</v>
      </c>
      <c r="AK544" s="27">
        <v>0</v>
      </c>
      <c r="AL544" s="36">
        <v>0</v>
      </c>
      <c r="AM544" s="26">
        <v>0</v>
      </c>
      <c r="AN544" s="26">
        <v>0</v>
      </c>
      <c r="AO544" s="27">
        <v>0</v>
      </c>
      <c r="AP544" s="36">
        <v>0</v>
      </c>
      <c r="AQ544" s="26">
        <v>0</v>
      </c>
      <c r="AR544" s="26">
        <v>0</v>
      </c>
      <c r="AS544" s="27">
        <v>0</v>
      </c>
      <c r="AT544" s="36">
        <v>0</v>
      </c>
      <c r="AU544" s="26">
        <v>0</v>
      </c>
      <c r="AV544" s="26">
        <v>0</v>
      </c>
      <c r="AW544" s="27">
        <v>0</v>
      </c>
      <c r="AX544" s="36">
        <v>0</v>
      </c>
      <c r="AY544" s="26">
        <v>0</v>
      </c>
      <c r="AZ544" s="26">
        <v>0</v>
      </c>
      <c r="BA544" s="27">
        <v>0</v>
      </c>
      <c r="BB544" s="36">
        <v>0</v>
      </c>
      <c r="BC544" s="26">
        <v>0</v>
      </c>
      <c r="BD544" s="26">
        <v>0</v>
      </c>
      <c r="BE544" s="27">
        <v>0</v>
      </c>
      <c r="BF544" s="36">
        <v>0</v>
      </c>
      <c r="BG544" s="26">
        <v>0</v>
      </c>
      <c r="BH544" s="26">
        <v>0</v>
      </c>
      <c r="BI544" s="27">
        <v>0</v>
      </c>
      <c r="BJ544" s="36">
        <v>0</v>
      </c>
      <c r="BK544" s="26">
        <v>0</v>
      </c>
      <c r="BL544" s="26">
        <v>0</v>
      </c>
      <c r="BM544" s="27">
        <v>0</v>
      </c>
      <c r="BN544" s="36">
        <v>0</v>
      </c>
      <c r="BO544" s="26">
        <v>0</v>
      </c>
      <c r="BP544" s="26">
        <v>0</v>
      </c>
      <c r="BQ544" s="27">
        <v>0</v>
      </c>
      <c r="BR544" s="36">
        <v>0</v>
      </c>
      <c r="BS544" s="26">
        <v>0</v>
      </c>
      <c r="BT544" s="26">
        <v>0</v>
      </c>
      <c r="BU544" s="27">
        <v>0</v>
      </c>
      <c r="BV544" s="36">
        <v>0</v>
      </c>
      <c r="BW544" s="26">
        <v>0</v>
      </c>
      <c r="BX544" s="26">
        <v>0</v>
      </c>
      <c r="BY544" s="27">
        <v>0</v>
      </c>
      <c r="BZ544" s="36">
        <v>0</v>
      </c>
      <c r="CA544" s="26">
        <v>0</v>
      </c>
      <c r="CB544" s="26">
        <v>0</v>
      </c>
      <c r="CC544" s="27">
        <v>0</v>
      </c>
      <c r="CD544" s="36">
        <v>0</v>
      </c>
      <c r="CE544" s="26">
        <v>0</v>
      </c>
      <c r="CF544" s="26">
        <v>0</v>
      </c>
      <c r="CG544" s="27">
        <v>0</v>
      </c>
      <c r="CH544" s="36">
        <v>0</v>
      </c>
      <c r="CI544" s="26">
        <v>0</v>
      </c>
      <c r="CJ544" s="26">
        <v>0</v>
      </c>
      <c r="CK544" s="27">
        <v>0</v>
      </c>
      <c r="CL544" s="36">
        <v>0</v>
      </c>
      <c r="CM544" s="26">
        <v>0</v>
      </c>
      <c r="CN544" s="26">
        <v>0</v>
      </c>
      <c r="CO544" s="27">
        <v>0</v>
      </c>
      <c r="CP544" s="36">
        <v>0</v>
      </c>
      <c r="CQ544" s="26">
        <v>0</v>
      </c>
      <c r="CR544" s="26">
        <v>0</v>
      </c>
      <c r="CS544" s="27">
        <v>0</v>
      </c>
      <c r="CT544" s="36">
        <v>0</v>
      </c>
      <c r="CU544" s="26">
        <v>0</v>
      </c>
      <c r="CV544" s="26">
        <v>0</v>
      </c>
      <c r="CW544" s="27">
        <v>0</v>
      </c>
      <c r="CX544" s="36">
        <v>0</v>
      </c>
      <c r="CY544" s="26">
        <v>0</v>
      </c>
      <c r="CZ544" s="26">
        <v>0</v>
      </c>
      <c r="DA544" s="27">
        <v>0</v>
      </c>
      <c r="DB544" s="36">
        <v>0</v>
      </c>
      <c r="DC544" s="26">
        <v>0</v>
      </c>
      <c r="DD544" s="26">
        <v>0</v>
      </c>
      <c r="DE544" s="27">
        <v>0</v>
      </c>
      <c r="DF544" s="36">
        <v>0</v>
      </c>
      <c r="DG544" s="26">
        <v>0</v>
      </c>
      <c r="DH544" s="26">
        <v>0</v>
      </c>
      <c r="DI544" s="27">
        <v>0</v>
      </c>
      <c r="DJ544" s="36">
        <v>6</v>
      </c>
      <c r="DK544" s="26">
        <v>2824.7358333333336</v>
      </c>
      <c r="DL544" s="26">
        <v>2824.7358333333336</v>
      </c>
      <c r="DM544" s="27">
        <v>31072.094166666669</v>
      </c>
      <c r="DN544" s="36">
        <v>12</v>
      </c>
      <c r="DO544" s="26">
        <v>5649.4716666666673</v>
      </c>
      <c r="DP544" s="26">
        <v>8474.2075000000004</v>
      </c>
      <c r="DQ544" s="27">
        <v>25422.622500000001</v>
      </c>
      <c r="DR544" s="36">
        <v>12</v>
      </c>
      <c r="DS544" s="26">
        <v>5649.4716666666673</v>
      </c>
      <c r="DT544" s="26">
        <v>14123.679166666669</v>
      </c>
      <c r="DU544" s="27">
        <v>19773.150833333333</v>
      </c>
      <c r="DV544" s="36">
        <v>12</v>
      </c>
      <c r="DW544" s="26">
        <v>5649.4716666666673</v>
      </c>
      <c r="DX544" s="26">
        <v>19773.150833333337</v>
      </c>
      <c r="DY544" s="27">
        <v>14123.679166666665</v>
      </c>
      <c r="DZ544" s="36">
        <v>12</v>
      </c>
      <c r="EA544" s="26">
        <v>5649.4716666666673</v>
      </c>
      <c r="EB544" s="26">
        <v>25422.622500000005</v>
      </c>
      <c r="EC544" s="27">
        <v>8474.2074999999968</v>
      </c>
      <c r="ED544" s="36">
        <v>12</v>
      </c>
      <c r="EE544" s="26">
        <v>5649.4716666666673</v>
      </c>
      <c r="EF544" s="26">
        <v>30265.02</v>
      </c>
      <c r="EG544" s="27">
        <v>3631.8100000000013</v>
      </c>
      <c r="EH544" s="36">
        <v>7.7143001277700618</v>
      </c>
      <c r="EI544" s="26">
        <v>3631.8100000000013</v>
      </c>
      <c r="EJ544" s="26">
        <v>33896.83</v>
      </c>
      <c r="EK544" s="27">
        <v>0</v>
      </c>
      <c r="EL544" s="36" cm="1">
        <f t="array" ref="EL544">+_xlfn.IFS(YEAR($A544)&gt;YEAR(EL$6),0,YEAR(EL$6)=YEAR($A544),13-MONTH($A544),AND(EK544&lt;$L544,YEAR(EL$6)=YEAR($B544)),IF(MONTH($B544)&lt;EK544/$M544,MONTH($B544),EK544/$M544),EK544&lt;$L544,EK544/$M544,YEAR(EL$6)=YEAR($B544),MONTH($B544),AND(YEAR(EL$6)&gt;YEAR($B544),NOT(ISBLANK($B544))),0,YEAR(EL$6)&gt;YEAR($A544),12,EL$6&lt;$A544,0,YEAR(EH$6)=YEAR($B544),0)</f>
        <v>0</v>
      </c>
      <c r="EM544" s="26">
        <f t="shared" si="66"/>
        <v>0</v>
      </c>
      <c r="EN544" s="26">
        <f t="shared" si="67"/>
        <v>33896.83</v>
      </c>
      <c r="EO544" s="27">
        <f t="shared" si="68"/>
        <v>0</v>
      </c>
      <c r="EP544" s="28">
        <f t="shared" si="69"/>
        <v>0</v>
      </c>
      <c r="EQ544" s="34">
        <f t="shared" si="70"/>
        <v>0</v>
      </c>
      <c r="ES544" s="21">
        <f>IFERROR(IF(VLOOKUP(D544,'DIV CHANGE'!A:D,3,FALSE)="", E544, VLOOKUP(D544,'DIV CHANGE'!A:D,3,FALSE)), E544)</f>
        <v>1</v>
      </c>
      <c r="ET544" s="21" t="str">
        <f t="shared" si="71"/>
        <v>SAME</v>
      </c>
      <c r="EU544" s="24">
        <v>43312</v>
      </c>
    </row>
    <row r="545" spans="1:151" ht="12.75">
      <c r="A545" s="29">
        <v>43343</v>
      </c>
      <c r="B545" s="24">
        <v>45719</v>
      </c>
      <c r="C545" s="35">
        <v>354</v>
      </c>
      <c r="D545" s="216" t="s">
        <v>1061</v>
      </c>
      <c r="E545" s="21">
        <v>1</v>
      </c>
      <c r="F545" s="21" t="s">
        <v>179</v>
      </c>
      <c r="G545" s="21" t="s">
        <v>1062</v>
      </c>
      <c r="H545" s="55">
        <v>39658.75</v>
      </c>
      <c r="I545" s="22">
        <v>6</v>
      </c>
      <c r="J545" s="25">
        <v>3000</v>
      </c>
      <c r="K545" s="25">
        <v>0</v>
      </c>
      <c r="L545" s="25">
        <f t="shared" si="64"/>
        <v>6109.791666666667</v>
      </c>
      <c r="M545" s="37">
        <f t="shared" si="65"/>
        <v>509.1493055555556</v>
      </c>
      <c r="N545" s="36">
        <v>0</v>
      </c>
      <c r="O545" s="26">
        <v>0</v>
      </c>
      <c r="P545" s="26">
        <v>0</v>
      </c>
      <c r="Q545" s="27">
        <v>0</v>
      </c>
      <c r="R545" s="36">
        <v>0</v>
      </c>
      <c r="S545" s="26">
        <v>0</v>
      </c>
      <c r="T545" s="26">
        <v>0</v>
      </c>
      <c r="U545" s="27">
        <v>0</v>
      </c>
      <c r="V545" s="36">
        <v>0</v>
      </c>
      <c r="W545" s="26">
        <v>0</v>
      </c>
      <c r="X545" s="26">
        <v>0</v>
      </c>
      <c r="Y545" s="27">
        <v>0</v>
      </c>
      <c r="Z545" s="36">
        <v>0</v>
      </c>
      <c r="AA545" s="26">
        <v>0</v>
      </c>
      <c r="AB545" s="26">
        <v>0</v>
      </c>
      <c r="AC545" s="27">
        <v>0</v>
      </c>
      <c r="AD545" s="36">
        <v>0</v>
      </c>
      <c r="AE545" s="26">
        <v>0</v>
      </c>
      <c r="AF545" s="26">
        <v>0</v>
      </c>
      <c r="AG545" s="27">
        <v>0</v>
      </c>
      <c r="AH545" s="36">
        <v>0</v>
      </c>
      <c r="AI545" s="26">
        <v>0</v>
      </c>
      <c r="AJ545" s="26">
        <v>0</v>
      </c>
      <c r="AK545" s="27">
        <v>0</v>
      </c>
      <c r="AL545" s="36">
        <v>0</v>
      </c>
      <c r="AM545" s="26">
        <v>0</v>
      </c>
      <c r="AN545" s="26">
        <v>0</v>
      </c>
      <c r="AO545" s="27">
        <v>0</v>
      </c>
      <c r="AP545" s="36">
        <v>0</v>
      </c>
      <c r="AQ545" s="26">
        <v>0</v>
      </c>
      <c r="AR545" s="26">
        <v>0</v>
      </c>
      <c r="AS545" s="27">
        <v>0</v>
      </c>
      <c r="AT545" s="36">
        <v>0</v>
      </c>
      <c r="AU545" s="26">
        <v>0</v>
      </c>
      <c r="AV545" s="26">
        <v>0</v>
      </c>
      <c r="AW545" s="27">
        <v>0</v>
      </c>
      <c r="AX545" s="36">
        <v>0</v>
      </c>
      <c r="AY545" s="26">
        <v>0</v>
      </c>
      <c r="AZ545" s="26">
        <v>0</v>
      </c>
      <c r="BA545" s="27">
        <v>0</v>
      </c>
      <c r="BB545" s="36">
        <v>0</v>
      </c>
      <c r="BC545" s="26">
        <v>0</v>
      </c>
      <c r="BD545" s="26">
        <v>0</v>
      </c>
      <c r="BE545" s="27">
        <v>0</v>
      </c>
      <c r="BF545" s="36">
        <v>0</v>
      </c>
      <c r="BG545" s="26">
        <v>0</v>
      </c>
      <c r="BH545" s="26">
        <v>0</v>
      </c>
      <c r="BI545" s="27">
        <v>0</v>
      </c>
      <c r="BJ545" s="36">
        <v>0</v>
      </c>
      <c r="BK545" s="26">
        <v>0</v>
      </c>
      <c r="BL545" s="26">
        <v>0</v>
      </c>
      <c r="BM545" s="27">
        <v>0</v>
      </c>
      <c r="BN545" s="36">
        <v>0</v>
      </c>
      <c r="BO545" s="26">
        <v>0</v>
      </c>
      <c r="BP545" s="26">
        <v>0</v>
      </c>
      <c r="BQ545" s="27">
        <v>0</v>
      </c>
      <c r="BR545" s="36">
        <v>0</v>
      </c>
      <c r="BS545" s="26">
        <v>0</v>
      </c>
      <c r="BT545" s="26">
        <v>0</v>
      </c>
      <c r="BU545" s="27">
        <v>0</v>
      </c>
      <c r="BV545" s="36">
        <v>0</v>
      </c>
      <c r="BW545" s="26">
        <v>0</v>
      </c>
      <c r="BX545" s="26">
        <v>0</v>
      </c>
      <c r="BY545" s="27">
        <v>0</v>
      </c>
      <c r="BZ545" s="36">
        <v>0</v>
      </c>
      <c r="CA545" s="26">
        <v>0</v>
      </c>
      <c r="CB545" s="26">
        <v>0</v>
      </c>
      <c r="CC545" s="27">
        <v>0</v>
      </c>
      <c r="CD545" s="36">
        <v>0</v>
      </c>
      <c r="CE545" s="26">
        <v>0</v>
      </c>
      <c r="CF545" s="26">
        <v>0</v>
      </c>
      <c r="CG545" s="27">
        <v>0</v>
      </c>
      <c r="CH545" s="36">
        <v>0</v>
      </c>
      <c r="CI545" s="26">
        <v>0</v>
      </c>
      <c r="CJ545" s="26">
        <v>0</v>
      </c>
      <c r="CK545" s="27">
        <v>0</v>
      </c>
      <c r="CL545" s="36">
        <v>0</v>
      </c>
      <c r="CM545" s="26">
        <v>0</v>
      </c>
      <c r="CN545" s="26">
        <v>0</v>
      </c>
      <c r="CO545" s="27">
        <v>0</v>
      </c>
      <c r="CP545" s="36">
        <v>0</v>
      </c>
      <c r="CQ545" s="26">
        <v>0</v>
      </c>
      <c r="CR545" s="26">
        <v>0</v>
      </c>
      <c r="CS545" s="27">
        <v>0</v>
      </c>
      <c r="CT545" s="36">
        <v>0</v>
      </c>
      <c r="CU545" s="26">
        <v>0</v>
      </c>
      <c r="CV545" s="26">
        <v>0</v>
      </c>
      <c r="CW545" s="27">
        <v>0</v>
      </c>
      <c r="CX545" s="36">
        <v>0</v>
      </c>
      <c r="CY545" s="26">
        <v>0</v>
      </c>
      <c r="CZ545" s="26">
        <v>0</v>
      </c>
      <c r="DA545" s="27">
        <v>0</v>
      </c>
      <c r="DB545" s="36">
        <v>0</v>
      </c>
      <c r="DC545" s="26">
        <v>0</v>
      </c>
      <c r="DD545" s="26">
        <v>0</v>
      </c>
      <c r="DE545" s="27">
        <v>0</v>
      </c>
      <c r="DF545" s="36">
        <v>0</v>
      </c>
      <c r="DG545" s="26">
        <v>0</v>
      </c>
      <c r="DH545" s="26">
        <v>0</v>
      </c>
      <c r="DI545" s="27">
        <v>0</v>
      </c>
      <c r="DJ545" s="36">
        <v>5</v>
      </c>
      <c r="DK545" s="26">
        <v>2545.7465277777778</v>
      </c>
      <c r="DL545" s="26">
        <v>2545.7465277777778</v>
      </c>
      <c r="DM545" s="27">
        <v>34113.003472222219</v>
      </c>
      <c r="DN545" s="36">
        <v>12</v>
      </c>
      <c r="DO545" s="26">
        <v>6109.791666666667</v>
      </c>
      <c r="DP545" s="26">
        <v>8655.5381944444453</v>
      </c>
      <c r="DQ545" s="27">
        <v>28003.211805555555</v>
      </c>
      <c r="DR545" s="36">
        <v>12</v>
      </c>
      <c r="DS545" s="26">
        <v>6109.791666666667</v>
      </c>
      <c r="DT545" s="26">
        <v>14765.329861111113</v>
      </c>
      <c r="DU545" s="27">
        <v>21893.420138888887</v>
      </c>
      <c r="DV545" s="36">
        <v>12</v>
      </c>
      <c r="DW545" s="26">
        <v>6109.791666666667</v>
      </c>
      <c r="DX545" s="26">
        <v>20875.121527777781</v>
      </c>
      <c r="DY545" s="27">
        <v>15783.628472222219</v>
      </c>
      <c r="DZ545" s="36">
        <v>12</v>
      </c>
      <c r="EA545" s="26">
        <v>6109.791666666667</v>
      </c>
      <c r="EB545" s="26">
        <v>26984.913194444449</v>
      </c>
      <c r="EC545" s="27">
        <v>9673.8368055555511</v>
      </c>
      <c r="ED545" s="36">
        <v>12</v>
      </c>
      <c r="EE545" s="26">
        <v>6109.791666666667</v>
      </c>
      <c r="EF545" s="26">
        <v>32294.600000000002</v>
      </c>
      <c r="EG545" s="27">
        <v>4364.1499999999978</v>
      </c>
      <c r="EH545" s="36">
        <v>8.5714542912674272</v>
      </c>
      <c r="EI545" s="26">
        <v>4364.1499999999978</v>
      </c>
      <c r="EJ545" s="26">
        <v>36658.75</v>
      </c>
      <c r="EK545" s="27">
        <v>0</v>
      </c>
      <c r="EL545" s="36" cm="1">
        <f t="array" ref="EL545">+_xlfn.IFS(YEAR($A545)&gt;YEAR(EL$6),0,YEAR(EL$6)=YEAR($A545),13-MONTH($A545),AND(EK545&lt;$L545,YEAR(EL$6)=YEAR($B545)),IF(MONTH($B545)&lt;EK545/$M545,MONTH($B545),EK545/$M545),EK545&lt;$L545,EK545/$M545,YEAR(EL$6)=YEAR($B545),MONTH($B545),AND(YEAR(EL$6)&gt;YEAR($B545),NOT(ISBLANK($B545))),0,YEAR(EL$6)&gt;YEAR($A545),12,EL$6&lt;$A545,0,YEAR(EH$6)=YEAR($B545),0)</f>
        <v>0</v>
      </c>
      <c r="EM545" s="26">
        <f t="shared" si="66"/>
        <v>0</v>
      </c>
      <c r="EN545" s="26">
        <f t="shared" si="67"/>
        <v>36658.75</v>
      </c>
      <c r="EO545" s="27">
        <f t="shared" si="68"/>
        <v>0</v>
      </c>
      <c r="EP545" s="28">
        <f t="shared" si="69"/>
        <v>0</v>
      </c>
      <c r="EQ545" s="34">
        <f t="shared" si="70"/>
        <v>0</v>
      </c>
      <c r="ES545" s="21">
        <f>IFERROR(IF(VLOOKUP(D545,'DIV CHANGE'!A:D,3,FALSE)="", E545, VLOOKUP(D545,'DIV CHANGE'!A:D,3,FALSE)), E545)</f>
        <v>1</v>
      </c>
      <c r="ET545" s="21" t="str">
        <f t="shared" si="71"/>
        <v>SAME</v>
      </c>
      <c r="EU545" s="24">
        <v>43343</v>
      </c>
    </row>
    <row r="546" spans="1:151" ht="12.75">
      <c r="A546" s="29">
        <v>43404</v>
      </c>
      <c r="B546" s="24"/>
      <c r="C546" s="35">
        <v>371</v>
      </c>
      <c r="D546" s="21" t="s">
        <v>1063</v>
      </c>
      <c r="E546" s="21">
        <v>1</v>
      </c>
      <c r="F546" s="21" t="s">
        <v>179</v>
      </c>
      <c r="G546" s="21" t="s">
        <v>1064</v>
      </c>
      <c r="H546" s="55">
        <v>40954.699999999997</v>
      </c>
      <c r="I546" s="22">
        <v>6</v>
      </c>
      <c r="J546" s="25">
        <v>10000</v>
      </c>
      <c r="K546" s="25">
        <v>0</v>
      </c>
      <c r="L546" s="25">
        <f t="shared" si="64"/>
        <v>5159.1166666666659</v>
      </c>
      <c r="M546" s="37">
        <f t="shared" si="65"/>
        <v>429.92638888888882</v>
      </c>
      <c r="N546" s="36">
        <v>0</v>
      </c>
      <c r="O546" s="26">
        <v>0</v>
      </c>
      <c r="P546" s="26">
        <v>0</v>
      </c>
      <c r="Q546" s="27">
        <v>0</v>
      </c>
      <c r="R546" s="36">
        <v>0</v>
      </c>
      <c r="S546" s="26">
        <v>0</v>
      </c>
      <c r="T546" s="26">
        <v>0</v>
      </c>
      <c r="U546" s="27">
        <v>0</v>
      </c>
      <c r="V546" s="36">
        <v>0</v>
      </c>
      <c r="W546" s="26">
        <v>0</v>
      </c>
      <c r="X546" s="26">
        <v>0</v>
      </c>
      <c r="Y546" s="27">
        <v>0</v>
      </c>
      <c r="Z546" s="36">
        <v>0</v>
      </c>
      <c r="AA546" s="26">
        <v>0</v>
      </c>
      <c r="AB546" s="26">
        <v>0</v>
      </c>
      <c r="AC546" s="27">
        <v>0</v>
      </c>
      <c r="AD546" s="36">
        <v>0</v>
      </c>
      <c r="AE546" s="26">
        <v>0</v>
      </c>
      <c r="AF546" s="26">
        <v>0</v>
      </c>
      <c r="AG546" s="27">
        <v>0</v>
      </c>
      <c r="AH546" s="36">
        <v>0</v>
      </c>
      <c r="AI546" s="26">
        <v>0</v>
      </c>
      <c r="AJ546" s="26">
        <v>0</v>
      </c>
      <c r="AK546" s="27">
        <v>0</v>
      </c>
      <c r="AL546" s="36">
        <v>0</v>
      </c>
      <c r="AM546" s="26">
        <v>0</v>
      </c>
      <c r="AN546" s="26">
        <v>0</v>
      </c>
      <c r="AO546" s="27">
        <v>0</v>
      </c>
      <c r="AP546" s="36">
        <v>0</v>
      </c>
      <c r="AQ546" s="26">
        <v>0</v>
      </c>
      <c r="AR546" s="26">
        <v>0</v>
      </c>
      <c r="AS546" s="27">
        <v>0</v>
      </c>
      <c r="AT546" s="36">
        <v>0</v>
      </c>
      <c r="AU546" s="26">
        <v>0</v>
      </c>
      <c r="AV546" s="26">
        <v>0</v>
      </c>
      <c r="AW546" s="27">
        <v>0</v>
      </c>
      <c r="AX546" s="36">
        <v>0</v>
      </c>
      <c r="AY546" s="26">
        <v>0</v>
      </c>
      <c r="AZ546" s="26">
        <v>0</v>
      </c>
      <c r="BA546" s="27">
        <v>0</v>
      </c>
      <c r="BB546" s="36">
        <v>0</v>
      </c>
      <c r="BC546" s="26">
        <v>0</v>
      </c>
      <c r="BD546" s="26">
        <v>0</v>
      </c>
      <c r="BE546" s="27">
        <v>0</v>
      </c>
      <c r="BF546" s="36">
        <v>0</v>
      </c>
      <c r="BG546" s="26">
        <v>0</v>
      </c>
      <c r="BH546" s="26">
        <v>0</v>
      </c>
      <c r="BI546" s="27">
        <v>0</v>
      </c>
      <c r="BJ546" s="36">
        <v>0</v>
      </c>
      <c r="BK546" s="26">
        <v>0</v>
      </c>
      <c r="BL546" s="26">
        <v>0</v>
      </c>
      <c r="BM546" s="27">
        <v>0</v>
      </c>
      <c r="BN546" s="36">
        <v>0</v>
      </c>
      <c r="BO546" s="26">
        <v>0</v>
      </c>
      <c r="BP546" s="26">
        <v>0</v>
      </c>
      <c r="BQ546" s="27">
        <v>0</v>
      </c>
      <c r="BR546" s="36">
        <v>0</v>
      </c>
      <c r="BS546" s="26">
        <v>0</v>
      </c>
      <c r="BT546" s="26">
        <v>0</v>
      </c>
      <c r="BU546" s="27">
        <v>0</v>
      </c>
      <c r="BV546" s="36">
        <v>0</v>
      </c>
      <c r="BW546" s="26">
        <v>0</v>
      </c>
      <c r="BX546" s="26">
        <v>0</v>
      </c>
      <c r="BY546" s="27">
        <v>0</v>
      </c>
      <c r="BZ546" s="36">
        <v>0</v>
      </c>
      <c r="CA546" s="26">
        <v>0</v>
      </c>
      <c r="CB546" s="26">
        <v>0</v>
      </c>
      <c r="CC546" s="27">
        <v>0</v>
      </c>
      <c r="CD546" s="36">
        <v>0</v>
      </c>
      <c r="CE546" s="26">
        <v>0</v>
      </c>
      <c r="CF546" s="26">
        <v>0</v>
      </c>
      <c r="CG546" s="27">
        <v>0</v>
      </c>
      <c r="CH546" s="36">
        <v>0</v>
      </c>
      <c r="CI546" s="26">
        <v>0</v>
      </c>
      <c r="CJ546" s="26">
        <v>0</v>
      </c>
      <c r="CK546" s="27">
        <v>0</v>
      </c>
      <c r="CL546" s="36">
        <v>0</v>
      </c>
      <c r="CM546" s="26">
        <v>0</v>
      </c>
      <c r="CN546" s="26">
        <v>0</v>
      </c>
      <c r="CO546" s="27">
        <v>0</v>
      </c>
      <c r="CP546" s="36">
        <v>0</v>
      </c>
      <c r="CQ546" s="26">
        <v>0</v>
      </c>
      <c r="CR546" s="26">
        <v>0</v>
      </c>
      <c r="CS546" s="27">
        <v>0</v>
      </c>
      <c r="CT546" s="36">
        <v>0</v>
      </c>
      <c r="CU546" s="26">
        <v>0</v>
      </c>
      <c r="CV546" s="26">
        <v>0</v>
      </c>
      <c r="CW546" s="27">
        <v>0</v>
      </c>
      <c r="CX546" s="36">
        <v>0</v>
      </c>
      <c r="CY546" s="26">
        <v>0</v>
      </c>
      <c r="CZ546" s="26">
        <v>0</v>
      </c>
      <c r="DA546" s="27">
        <v>0</v>
      </c>
      <c r="DB546" s="36">
        <v>0</v>
      </c>
      <c r="DC546" s="26">
        <v>0</v>
      </c>
      <c r="DD546" s="26">
        <v>0</v>
      </c>
      <c r="DE546" s="27">
        <v>0</v>
      </c>
      <c r="DF546" s="36">
        <v>0</v>
      </c>
      <c r="DG546" s="26">
        <v>0</v>
      </c>
      <c r="DH546" s="26">
        <v>0</v>
      </c>
      <c r="DI546" s="27">
        <v>0</v>
      </c>
      <c r="DJ546" s="36">
        <v>3</v>
      </c>
      <c r="DK546" s="26">
        <v>1289.7791666666665</v>
      </c>
      <c r="DL546" s="26">
        <v>1289.7791666666665</v>
      </c>
      <c r="DM546" s="27">
        <v>29664.92083333333</v>
      </c>
      <c r="DN546" s="36">
        <v>12</v>
      </c>
      <c r="DO546" s="26">
        <v>5159.1166666666659</v>
      </c>
      <c r="DP546" s="26">
        <v>6448.8958333333321</v>
      </c>
      <c r="DQ546" s="27">
        <v>24505.804166666665</v>
      </c>
      <c r="DR546" s="36">
        <v>12</v>
      </c>
      <c r="DS546" s="26">
        <v>5159.1166666666659</v>
      </c>
      <c r="DT546" s="26">
        <v>11608.012499999997</v>
      </c>
      <c r="DU546" s="27">
        <v>19346.6875</v>
      </c>
      <c r="DV546" s="36">
        <v>12</v>
      </c>
      <c r="DW546" s="26">
        <v>5159.1166666666659</v>
      </c>
      <c r="DX546" s="26">
        <v>16767.129166666662</v>
      </c>
      <c r="DY546" s="27">
        <v>14187.570833333335</v>
      </c>
      <c r="DZ546" s="36">
        <v>12</v>
      </c>
      <c r="EA546" s="26">
        <v>5159.1166666666659</v>
      </c>
      <c r="EB546" s="26">
        <v>21926.245833333327</v>
      </c>
      <c r="EC546" s="27">
        <v>9028.4541666666701</v>
      </c>
      <c r="ED546" s="36">
        <v>12</v>
      </c>
      <c r="EE546" s="26">
        <v>5159.1166666666659</v>
      </c>
      <c r="EF546" s="26">
        <v>26532.62</v>
      </c>
      <c r="EG546" s="27">
        <v>4422.0799999999981</v>
      </c>
      <c r="EH546" s="36">
        <v>10.285667766122751</v>
      </c>
      <c r="EI546" s="26">
        <v>4422.0799999999981</v>
      </c>
      <c r="EJ546" s="26">
        <v>30954.699999999997</v>
      </c>
      <c r="EK546" s="27">
        <v>0</v>
      </c>
      <c r="EL546" s="36" cm="1">
        <f t="array" ref="EL546">+_xlfn.IFS(YEAR($A546)&gt;YEAR(EL$6),0,YEAR(EL$6)=YEAR($A546),13-MONTH($A546),AND(EK546&lt;$L546,YEAR(EL$6)=YEAR($B546)),IF(MONTH($B546)&lt;EK546/$M546,MONTH($B546),EK546/$M546),EK546&lt;$L546,EK546/$M546,YEAR(EL$6)=YEAR($B546),MONTH($B546),AND(YEAR(EL$6)&gt;YEAR($B546),NOT(ISBLANK($B546))),0,YEAR(EL$6)&gt;YEAR($A546),12,EL$6&lt;$A546,0,YEAR(EH$6)=YEAR($B546),0)</f>
        <v>0</v>
      </c>
      <c r="EM546" s="26">
        <f t="shared" si="66"/>
        <v>0</v>
      </c>
      <c r="EN546" s="26">
        <f t="shared" si="67"/>
        <v>30954.699999999997</v>
      </c>
      <c r="EO546" s="27">
        <f t="shared" si="68"/>
        <v>0</v>
      </c>
      <c r="EP546" s="28">
        <f t="shared" si="69"/>
        <v>0</v>
      </c>
      <c r="EQ546" s="34">
        <f t="shared" si="70"/>
        <v>0</v>
      </c>
      <c r="ES546" s="21">
        <f>IFERROR(IF(VLOOKUP(D546,'DIV CHANGE'!A:D,3,FALSE)="", E546, VLOOKUP(D546,'DIV CHANGE'!A:D,3,FALSE)), E546)</f>
        <v>1</v>
      </c>
      <c r="ET546" s="21" t="str">
        <f t="shared" si="71"/>
        <v>SAME</v>
      </c>
      <c r="EU546" s="24">
        <v>43404</v>
      </c>
    </row>
    <row r="547" spans="1:151" ht="12.75">
      <c r="A547" s="29">
        <v>43553</v>
      </c>
      <c r="B547" s="24"/>
      <c r="C547" s="35">
        <v>403</v>
      </c>
      <c r="D547" s="21" t="s">
        <v>1065</v>
      </c>
      <c r="E547" s="21">
        <v>1</v>
      </c>
      <c r="F547" s="21" t="s">
        <v>179</v>
      </c>
      <c r="G547" s="21" t="s">
        <v>1066</v>
      </c>
      <c r="H547" s="55">
        <v>40043.620000000003</v>
      </c>
      <c r="I547" s="22">
        <v>6</v>
      </c>
      <c r="J547" s="25">
        <v>0</v>
      </c>
      <c r="K547" s="25">
        <v>0</v>
      </c>
      <c r="L547" s="25">
        <f t="shared" si="64"/>
        <v>6673.9366666666674</v>
      </c>
      <c r="M547" s="37">
        <f t="shared" si="65"/>
        <v>556.16138888888895</v>
      </c>
      <c r="N547" s="36">
        <v>0</v>
      </c>
      <c r="O547" s="26">
        <v>0</v>
      </c>
      <c r="P547" s="26">
        <v>0</v>
      </c>
      <c r="Q547" s="27">
        <v>0</v>
      </c>
      <c r="R547" s="36">
        <v>0</v>
      </c>
      <c r="S547" s="26">
        <v>0</v>
      </c>
      <c r="T547" s="26">
        <v>0</v>
      </c>
      <c r="U547" s="27">
        <v>0</v>
      </c>
      <c r="V547" s="36">
        <v>0</v>
      </c>
      <c r="W547" s="26">
        <v>0</v>
      </c>
      <c r="X547" s="26">
        <v>0</v>
      </c>
      <c r="Y547" s="27">
        <v>0</v>
      </c>
      <c r="Z547" s="36">
        <v>0</v>
      </c>
      <c r="AA547" s="26">
        <v>0</v>
      </c>
      <c r="AB547" s="26">
        <v>0</v>
      </c>
      <c r="AC547" s="27">
        <v>0</v>
      </c>
      <c r="AD547" s="36">
        <v>0</v>
      </c>
      <c r="AE547" s="26">
        <v>0</v>
      </c>
      <c r="AF547" s="26">
        <v>0</v>
      </c>
      <c r="AG547" s="27">
        <v>0</v>
      </c>
      <c r="AH547" s="36">
        <v>0</v>
      </c>
      <c r="AI547" s="26">
        <v>0</v>
      </c>
      <c r="AJ547" s="26">
        <v>0</v>
      </c>
      <c r="AK547" s="27">
        <v>0</v>
      </c>
      <c r="AL547" s="36">
        <v>0</v>
      </c>
      <c r="AM547" s="26">
        <v>0</v>
      </c>
      <c r="AN547" s="26">
        <v>0</v>
      </c>
      <c r="AO547" s="27">
        <v>0</v>
      </c>
      <c r="AP547" s="36">
        <v>0</v>
      </c>
      <c r="AQ547" s="26">
        <v>0</v>
      </c>
      <c r="AR547" s="26">
        <v>0</v>
      </c>
      <c r="AS547" s="27">
        <v>0</v>
      </c>
      <c r="AT547" s="36">
        <v>0</v>
      </c>
      <c r="AU547" s="26">
        <v>0</v>
      </c>
      <c r="AV547" s="26">
        <v>0</v>
      </c>
      <c r="AW547" s="27">
        <v>0</v>
      </c>
      <c r="AX547" s="36">
        <v>0</v>
      </c>
      <c r="AY547" s="26">
        <v>0</v>
      </c>
      <c r="AZ547" s="26">
        <v>0</v>
      </c>
      <c r="BA547" s="27">
        <v>0</v>
      </c>
      <c r="BB547" s="36">
        <v>0</v>
      </c>
      <c r="BC547" s="26">
        <v>0</v>
      </c>
      <c r="BD547" s="26">
        <v>0</v>
      </c>
      <c r="BE547" s="27">
        <v>0</v>
      </c>
      <c r="BF547" s="36">
        <v>0</v>
      </c>
      <c r="BG547" s="26">
        <v>0</v>
      </c>
      <c r="BH547" s="26">
        <v>0</v>
      </c>
      <c r="BI547" s="27">
        <v>0</v>
      </c>
      <c r="BJ547" s="36">
        <v>0</v>
      </c>
      <c r="BK547" s="26">
        <v>0</v>
      </c>
      <c r="BL547" s="26">
        <v>0</v>
      </c>
      <c r="BM547" s="27">
        <v>0</v>
      </c>
      <c r="BN547" s="36">
        <v>0</v>
      </c>
      <c r="BO547" s="26">
        <v>0</v>
      </c>
      <c r="BP547" s="26">
        <v>0</v>
      </c>
      <c r="BQ547" s="27">
        <v>0</v>
      </c>
      <c r="BR547" s="36">
        <v>0</v>
      </c>
      <c r="BS547" s="26">
        <v>0</v>
      </c>
      <c r="BT547" s="26">
        <v>0</v>
      </c>
      <c r="BU547" s="27">
        <v>0</v>
      </c>
      <c r="BV547" s="36">
        <v>0</v>
      </c>
      <c r="BW547" s="26">
        <v>0</v>
      </c>
      <c r="BX547" s="26">
        <v>0</v>
      </c>
      <c r="BY547" s="27">
        <v>0</v>
      </c>
      <c r="BZ547" s="36">
        <v>0</v>
      </c>
      <c r="CA547" s="26">
        <v>0</v>
      </c>
      <c r="CB547" s="26">
        <v>0</v>
      </c>
      <c r="CC547" s="27">
        <v>0</v>
      </c>
      <c r="CD547" s="36">
        <v>0</v>
      </c>
      <c r="CE547" s="26">
        <v>0</v>
      </c>
      <c r="CF547" s="26">
        <v>0</v>
      </c>
      <c r="CG547" s="27">
        <v>0</v>
      </c>
      <c r="CH547" s="36">
        <v>0</v>
      </c>
      <c r="CI547" s="26">
        <v>0</v>
      </c>
      <c r="CJ547" s="26">
        <v>0</v>
      </c>
      <c r="CK547" s="27">
        <v>0</v>
      </c>
      <c r="CL547" s="36">
        <v>0</v>
      </c>
      <c r="CM547" s="26">
        <v>0</v>
      </c>
      <c r="CN547" s="26">
        <v>0</v>
      </c>
      <c r="CO547" s="27">
        <v>0</v>
      </c>
      <c r="CP547" s="36">
        <v>0</v>
      </c>
      <c r="CQ547" s="26">
        <v>0</v>
      </c>
      <c r="CR547" s="26">
        <v>0</v>
      </c>
      <c r="CS547" s="27">
        <v>0</v>
      </c>
      <c r="CT547" s="36">
        <v>0</v>
      </c>
      <c r="CU547" s="26">
        <v>0</v>
      </c>
      <c r="CV547" s="26">
        <v>0</v>
      </c>
      <c r="CW547" s="27">
        <v>0</v>
      </c>
      <c r="CX547" s="36">
        <v>0</v>
      </c>
      <c r="CY547" s="26">
        <v>0</v>
      </c>
      <c r="CZ547" s="26">
        <v>0</v>
      </c>
      <c r="DA547" s="27">
        <v>0</v>
      </c>
      <c r="DB547" s="36">
        <v>0</v>
      </c>
      <c r="DC547" s="26">
        <v>0</v>
      </c>
      <c r="DD547" s="26">
        <v>0</v>
      </c>
      <c r="DE547" s="27">
        <v>0</v>
      </c>
      <c r="DF547" s="36">
        <v>0</v>
      </c>
      <c r="DG547" s="26">
        <v>0</v>
      </c>
      <c r="DH547" s="26">
        <v>0</v>
      </c>
      <c r="DI547" s="27">
        <v>0</v>
      </c>
      <c r="DJ547" s="36">
        <v>0</v>
      </c>
      <c r="DK547" s="26">
        <v>0</v>
      </c>
      <c r="DL547" s="26">
        <v>0</v>
      </c>
      <c r="DM547" s="27">
        <v>0</v>
      </c>
      <c r="DN547" s="36">
        <v>10</v>
      </c>
      <c r="DO547" s="26">
        <v>5561.6138888888891</v>
      </c>
      <c r="DP547" s="26">
        <v>5561.6138888888891</v>
      </c>
      <c r="DQ547" s="27">
        <v>34482.006111111114</v>
      </c>
      <c r="DR547" s="36">
        <v>12</v>
      </c>
      <c r="DS547" s="26">
        <v>6673.9366666666674</v>
      </c>
      <c r="DT547" s="26">
        <v>12235.550555555557</v>
      </c>
      <c r="DU547" s="27">
        <v>27808.069444444445</v>
      </c>
      <c r="DV547" s="36">
        <v>12</v>
      </c>
      <c r="DW547" s="26">
        <v>6673.9366666666674</v>
      </c>
      <c r="DX547" s="26">
        <v>18909.487222222226</v>
      </c>
      <c r="DY547" s="27">
        <v>21134.132777777777</v>
      </c>
      <c r="DZ547" s="36">
        <v>12</v>
      </c>
      <c r="EA547" s="26">
        <v>6673.9366666666674</v>
      </c>
      <c r="EB547" s="26">
        <v>25583.423888888894</v>
      </c>
      <c r="EC547" s="27">
        <v>14460.196111111109</v>
      </c>
      <c r="ED547" s="36">
        <v>12</v>
      </c>
      <c r="EE547" s="26">
        <v>6673.9366666666674</v>
      </c>
      <c r="EF547" s="26">
        <v>31701.21</v>
      </c>
      <c r="EG547" s="27">
        <v>8342.4100000000035</v>
      </c>
      <c r="EH547" s="36">
        <v>12</v>
      </c>
      <c r="EI547" s="26">
        <v>6673.9366666666674</v>
      </c>
      <c r="EJ547" s="26">
        <v>38375.146666666667</v>
      </c>
      <c r="EK547" s="27">
        <v>1668.47</v>
      </c>
      <c r="EL547" s="36" cm="1">
        <f t="array" ref="EL547">+_xlfn.IFS(YEAR($A547)&gt;YEAR(EL$6),0,YEAR(EL$6)=YEAR($A547),13-MONTH($A547),AND(EK547&lt;$L547,YEAR(EL$6)=YEAR($B547)),IF(MONTH($B547)&lt;EK547/$M547,MONTH($B547),EK547/$M547),EK547&lt;$L547,EK547/$M547,YEAR(EL$6)=YEAR($B547),MONTH($B547),AND(YEAR(EL$6)&gt;YEAR($B547),NOT(ISBLANK($B547))),0,YEAR(EL$6)&gt;YEAR($A547),12,EL$6&lt;$A547,0,YEAR(EH$6)=YEAR($B547),0)</f>
        <v>2.9999745277774585</v>
      </c>
      <c r="EM547" s="26">
        <f t="shared" si="66"/>
        <v>1668.47</v>
      </c>
      <c r="EN547" s="26">
        <f t="shared" si="67"/>
        <v>40043.616666666669</v>
      </c>
      <c r="EO547" s="27">
        <f t="shared" si="68"/>
        <v>0</v>
      </c>
      <c r="EP547" s="28">
        <f t="shared" si="69"/>
        <v>0</v>
      </c>
      <c r="EQ547" s="34">
        <f t="shared" si="70"/>
        <v>1668.47</v>
      </c>
      <c r="ES547" s="21">
        <f>IFERROR(IF(VLOOKUP(D547,'DIV CHANGE'!A:D,3,FALSE)="", E547, VLOOKUP(D547,'DIV CHANGE'!A:D,3,FALSE)), E547)</f>
        <v>1</v>
      </c>
      <c r="ET547" s="21" t="str">
        <f t="shared" si="71"/>
        <v>SAME</v>
      </c>
      <c r="EU547" s="24">
        <v>43553</v>
      </c>
    </row>
    <row r="548" spans="1:151" ht="12.75">
      <c r="A548" s="29">
        <v>43602</v>
      </c>
      <c r="B548" s="24"/>
      <c r="C548" s="35">
        <v>411</v>
      </c>
      <c r="D548" s="21" t="s">
        <v>1067</v>
      </c>
      <c r="E548" s="21">
        <v>1</v>
      </c>
      <c r="F548" s="21" t="s">
        <v>179</v>
      </c>
      <c r="G548" s="21" t="s">
        <v>1068</v>
      </c>
      <c r="H548" s="55">
        <v>42960.5</v>
      </c>
      <c r="I548" s="22">
        <v>6</v>
      </c>
      <c r="J548" s="25">
        <v>0</v>
      </c>
      <c r="K548" s="25">
        <v>0</v>
      </c>
      <c r="L548" s="25">
        <f t="shared" si="64"/>
        <v>7160.083333333333</v>
      </c>
      <c r="M548" s="37">
        <f t="shared" si="65"/>
        <v>596.67361111111109</v>
      </c>
      <c r="N548" s="36">
        <v>0</v>
      </c>
      <c r="O548" s="26">
        <v>0</v>
      </c>
      <c r="P548" s="26">
        <v>0</v>
      </c>
      <c r="Q548" s="27">
        <v>0</v>
      </c>
      <c r="R548" s="36">
        <v>0</v>
      </c>
      <c r="S548" s="26">
        <v>0</v>
      </c>
      <c r="T548" s="26">
        <v>0</v>
      </c>
      <c r="U548" s="27">
        <v>0</v>
      </c>
      <c r="V548" s="36">
        <v>0</v>
      </c>
      <c r="W548" s="26">
        <v>0</v>
      </c>
      <c r="X548" s="26">
        <v>0</v>
      </c>
      <c r="Y548" s="27">
        <v>0</v>
      </c>
      <c r="Z548" s="36">
        <v>0</v>
      </c>
      <c r="AA548" s="26">
        <v>0</v>
      </c>
      <c r="AB548" s="26">
        <v>0</v>
      </c>
      <c r="AC548" s="27">
        <v>0</v>
      </c>
      <c r="AD548" s="36">
        <v>0</v>
      </c>
      <c r="AE548" s="26">
        <v>0</v>
      </c>
      <c r="AF548" s="26">
        <v>0</v>
      </c>
      <c r="AG548" s="27">
        <v>0</v>
      </c>
      <c r="AH548" s="36">
        <v>0</v>
      </c>
      <c r="AI548" s="26">
        <v>0</v>
      </c>
      <c r="AJ548" s="26">
        <v>0</v>
      </c>
      <c r="AK548" s="27">
        <v>0</v>
      </c>
      <c r="AL548" s="36">
        <v>0</v>
      </c>
      <c r="AM548" s="26">
        <v>0</v>
      </c>
      <c r="AN548" s="26">
        <v>0</v>
      </c>
      <c r="AO548" s="27">
        <v>0</v>
      </c>
      <c r="AP548" s="36">
        <v>0</v>
      </c>
      <c r="AQ548" s="26">
        <v>0</v>
      </c>
      <c r="AR548" s="26">
        <v>0</v>
      </c>
      <c r="AS548" s="27">
        <v>0</v>
      </c>
      <c r="AT548" s="36">
        <v>0</v>
      </c>
      <c r="AU548" s="26">
        <v>0</v>
      </c>
      <c r="AV548" s="26">
        <v>0</v>
      </c>
      <c r="AW548" s="27">
        <v>0</v>
      </c>
      <c r="AX548" s="36">
        <v>0</v>
      </c>
      <c r="AY548" s="26">
        <v>0</v>
      </c>
      <c r="AZ548" s="26">
        <v>0</v>
      </c>
      <c r="BA548" s="27">
        <v>0</v>
      </c>
      <c r="BB548" s="36">
        <v>0</v>
      </c>
      <c r="BC548" s="26">
        <v>0</v>
      </c>
      <c r="BD548" s="26">
        <v>0</v>
      </c>
      <c r="BE548" s="27">
        <v>0</v>
      </c>
      <c r="BF548" s="36">
        <v>0</v>
      </c>
      <c r="BG548" s="26">
        <v>0</v>
      </c>
      <c r="BH548" s="26">
        <v>0</v>
      </c>
      <c r="BI548" s="27">
        <v>0</v>
      </c>
      <c r="BJ548" s="36">
        <v>0</v>
      </c>
      <c r="BK548" s="26">
        <v>0</v>
      </c>
      <c r="BL548" s="26">
        <v>0</v>
      </c>
      <c r="BM548" s="27">
        <v>0</v>
      </c>
      <c r="BN548" s="36">
        <v>0</v>
      </c>
      <c r="BO548" s="26">
        <v>0</v>
      </c>
      <c r="BP548" s="26">
        <v>0</v>
      </c>
      <c r="BQ548" s="27">
        <v>0</v>
      </c>
      <c r="BR548" s="36">
        <v>0</v>
      </c>
      <c r="BS548" s="26">
        <v>0</v>
      </c>
      <c r="BT548" s="26">
        <v>0</v>
      </c>
      <c r="BU548" s="27">
        <v>0</v>
      </c>
      <c r="BV548" s="36">
        <v>0</v>
      </c>
      <c r="BW548" s="26">
        <v>0</v>
      </c>
      <c r="BX548" s="26">
        <v>0</v>
      </c>
      <c r="BY548" s="27">
        <v>0</v>
      </c>
      <c r="BZ548" s="36">
        <v>0</v>
      </c>
      <c r="CA548" s="26">
        <v>0</v>
      </c>
      <c r="CB548" s="26">
        <v>0</v>
      </c>
      <c r="CC548" s="27">
        <v>0</v>
      </c>
      <c r="CD548" s="36">
        <v>0</v>
      </c>
      <c r="CE548" s="26">
        <v>0</v>
      </c>
      <c r="CF548" s="26">
        <v>0</v>
      </c>
      <c r="CG548" s="27">
        <v>0</v>
      </c>
      <c r="CH548" s="36">
        <v>0</v>
      </c>
      <c r="CI548" s="26">
        <v>0</v>
      </c>
      <c r="CJ548" s="26">
        <v>0</v>
      </c>
      <c r="CK548" s="27">
        <v>0</v>
      </c>
      <c r="CL548" s="36">
        <v>0</v>
      </c>
      <c r="CM548" s="26">
        <v>0</v>
      </c>
      <c r="CN548" s="26">
        <v>0</v>
      </c>
      <c r="CO548" s="27">
        <v>0</v>
      </c>
      <c r="CP548" s="36">
        <v>0</v>
      </c>
      <c r="CQ548" s="26">
        <v>0</v>
      </c>
      <c r="CR548" s="26">
        <v>0</v>
      </c>
      <c r="CS548" s="27">
        <v>0</v>
      </c>
      <c r="CT548" s="36">
        <v>0</v>
      </c>
      <c r="CU548" s="26">
        <v>0</v>
      </c>
      <c r="CV548" s="26">
        <v>0</v>
      </c>
      <c r="CW548" s="27">
        <v>0</v>
      </c>
      <c r="CX548" s="36">
        <v>0</v>
      </c>
      <c r="CY548" s="26">
        <v>0</v>
      </c>
      <c r="CZ548" s="26">
        <v>0</v>
      </c>
      <c r="DA548" s="27">
        <v>0</v>
      </c>
      <c r="DB548" s="36">
        <v>0</v>
      </c>
      <c r="DC548" s="26">
        <v>0</v>
      </c>
      <c r="DD548" s="26">
        <v>0</v>
      </c>
      <c r="DE548" s="27">
        <v>0</v>
      </c>
      <c r="DF548" s="36">
        <v>0</v>
      </c>
      <c r="DG548" s="26">
        <v>0</v>
      </c>
      <c r="DH548" s="26">
        <v>0</v>
      </c>
      <c r="DI548" s="27">
        <v>0</v>
      </c>
      <c r="DJ548" s="36">
        <v>0</v>
      </c>
      <c r="DK548" s="26">
        <v>0</v>
      </c>
      <c r="DL548" s="26">
        <v>0</v>
      </c>
      <c r="DM548" s="27">
        <v>0</v>
      </c>
      <c r="DN548" s="36">
        <v>8</v>
      </c>
      <c r="DO548" s="26">
        <v>4773.3888888888887</v>
      </c>
      <c r="DP548" s="26">
        <v>4773.3888888888887</v>
      </c>
      <c r="DQ548" s="27">
        <v>38187.111111111109</v>
      </c>
      <c r="DR548" s="36">
        <v>12</v>
      </c>
      <c r="DS548" s="26">
        <v>7160.083333333333</v>
      </c>
      <c r="DT548" s="26">
        <v>11933.472222222223</v>
      </c>
      <c r="DU548" s="27">
        <v>31027.027777777777</v>
      </c>
      <c r="DV548" s="36">
        <v>12</v>
      </c>
      <c r="DW548" s="26">
        <v>7160.083333333333</v>
      </c>
      <c r="DX548" s="26">
        <v>19093.555555555555</v>
      </c>
      <c r="DY548" s="27">
        <v>23866.944444444445</v>
      </c>
      <c r="DZ548" s="36">
        <v>12</v>
      </c>
      <c r="EA548" s="26">
        <v>7160.083333333333</v>
      </c>
      <c r="EB548" s="26">
        <v>26253.638888888887</v>
      </c>
      <c r="EC548" s="27">
        <v>16706.861111111113</v>
      </c>
      <c r="ED548" s="36">
        <v>12</v>
      </c>
      <c r="EE548" s="26">
        <v>7160.083333333333</v>
      </c>
      <c r="EF548" s="26">
        <v>32817.040000000001</v>
      </c>
      <c r="EG548" s="27">
        <v>10143.459999999999</v>
      </c>
      <c r="EH548" s="36">
        <v>12</v>
      </c>
      <c r="EI548" s="26">
        <v>7160.083333333333</v>
      </c>
      <c r="EJ548" s="26">
        <v>39977.123333333337</v>
      </c>
      <c r="EK548" s="27">
        <v>2983.38</v>
      </c>
      <c r="EL548" s="36" cm="1">
        <f t="array" ref="EL548">+_xlfn.IFS(YEAR($A548)&gt;YEAR(EL$6),0,YEAR(EL$6)=YEAR($A548),13-MONTH($A548),AND(EK548&lt;$L548,YEAR(EL$6)=YEAR($B548)),IF(MONTH($B548)&lt;EK548/$M548,MONTH($B548),EK548/$M548),EK548&lt;$L548,EK548/$M548,YEAR(EL$6)=YEAR($B548),MONTH($B548),AND(YEAR(EL$6)&gt;YEAR($B548),NOT(ISBLANK($B548))),0,YEAR(EL$6)&gt;YEAR($A548),12,EL$6&lt;$A548,0,YEAR(EH$6)=YEAR($B548),0)</f>
        <v>5.0000200183889856</v>
      </c>
      <c r="EM548" s="26">
        <f t="shared" si="66"/>
        <v>2983.38</v>
      </c>
      <c r="EN548" s="26">
        <f t="shared" si="67"/>
        <v>42960.503333333334</v>
      </c>
      <c r="EO548" s="27">
        <f t="shared" si="68"/>
        <v>0</v>
      </c>
      <c r="EP548" s="28">
        <f t="shared" si="69"/>
        <v>0</v>
      </c>
      <c r="EQ548" s="34">
        <f t="shared" si="70"/>
        <v>1790.0208333333333</v>
      </c>
      <c r="ES548" s="21">
        <f>IFERROR(IF(VLOOKUP(D548,'DIV CHANGE'!A:D,3,FALSE)="", E548, VLOOKUP(D548,'DIV CHANGE'!A:D,3,FALSE)), E548)</f>
        <v>1</v>
      </c>
      <c r="ET548" s="21" t="str">
        <f t="shared" si="71"/>
        <v>SAME</v>
      </c>
      <c r="EU548" s="24">
        <v>43602</v>
      </c>
    </row>
    <row r="549" spans="1:151" ht="12.75">
      <c r="A549" s="29">
        <v>43615</v>
      </c>
      <c r="B549" s="24"/>
      <c r="C549" s="35">
        <v>412</v>
      </c>
      <c r="D549" s="21" t="s">
        <v>1069</v>
      </c>
      <c r="E549" s="21">
        <v>1</v>
      </c>
      <c r="F549" s="21" t="s">
        <v>179</v>
      </c>
      <c r="G549" s="21" t="s">
        <v>1070</v>
      </c>
      <c r="H549" s="55">
        <v>33012.89</v>
      </c>
      <c r="I549" s="22">
        <v>6</v>
      </c>
      <c r="J549" s="25">
        <v>0</v>
      </c>
      <c r="K549" s="25">
        <v>0</v>
      </c>
      <c r="L549" s="25">
        <f t="shared" si="64"/>
        <v>5502.1483333333335</v>
      </c>
      <c r="M549" s="37">
        <f t="shared" si="65"/>
        <v>458.51236111111115</v>
      </c>
      <c r="N549" s="36">
        <v>0</v>
      </c>
      <c r="O549" s="26">
        <v>0</v>
      </c>
      <c r="P549" s="26">
        <v>0</v>
      </c>
      <c r="Q549" s="27">
        <v>0</v>
      </c>
      <c r="R549" s="36">
        <v>0</v>
      </c>
      <c r="S549" s="26">
        <v>0</v>
      </c>
      <c r="T549" s="26">
        <v>0</v>
      </c>
      <c r="U549" s="27">
        <v>0</v>
      </c>
      <c r="V549" s="36">
        <v>0</v>
      </c>
      <c r="W549" s="26">
        <v>0</v>
      </c>
      <c r="X549" s="26">
        <v>0</v>
      </c>
      <c r="Y549" s="27">
        <v>0</v>
      </c>
      <c r="Z549" s="36">
        <v>0</v>
      </c>
      <c r="AA549" s="26">
        <v>0</v>
      </c>
      <c r="AB549" s="26">
        <v>0</v>
      </c>
      <c r="AC549" s="27">
        <v>0</v>
      </c>
      <c r="AD549" s="36">
        <v>0</v>
      </c>
      <c r="AE549" s="26">
        <v>0</v>
      </c>
      <c r="AF549" s="26">
        <v>0</v>
      </c>
      <c r="AG549" s="27">
        <v>0</v>
      </c>
      <c r="AH549" s="36">
        <v>0</v>
      </c>
      <c r="AI549" s="26">
        <v>0</v>
      </c>
      <c r="AJ549" s="26">
        <v>0</v>
      </c>
      <c r="AK549" s="27">
        <v>0</v>
      </c>
      <c r="AL549" s="36">
        <v>0</v>
      </c>
      <c r="AM549" s="26">
        <v>0</v>
      </c>
      <c r="AN549" s="26">
        <v>0</v>
      </c>
      <c r="AO549" s="27">
        <v>0</v>
      </c>
      <c r="AP549" s="36">
        <v>0</v>
      </c>
      <c r="AQ549" s="26">
        <v>0</v>
      </c>
      <c r="AR549" s="26">
        <v>0</v>
      </c>
      <c r="AS549" s="27">
        <v>0</v>
      </c>
      <c r="AT549" s="36">
        <v>0</v>
      </c>
      <c r="AU549" s="26">
        <v>0</v>
      </c>
      <c r="AV549" s="26">
        <v>0</v>
      </c>
      <c r="AW549" s="27">
        <v>0</v>
      </c>
      <c r="AX549" s="36">
        <v>0</v>
      </c>
      <c r="AY549" s="26">
        <v>0</v>
      </c>
      <c r="AZ549" s="26">
        <v>0</v>
      </c>
      <c r="BA549" s="27">
        <v>0</v>
      </c>
      <c r="BB549" s="36">
        <v>0</v>
      </c>
      <c r="BC549" s="26">
        <v>0</v>
      </c>
      <c r="BD549" s="26">
        <v>0</v>
      </c>
      <c r="BE549" s="27">
        <v>0</v>
      </c>
      <c r="BF549" s="36">
        <v>0</v>
      </c>
      <c r="BG549" s="26">
        <v>0</v>
      </c>
      <c r="BH549" s="26">
        <v>0</v>
      </c>
      <c r="BI549" s="27">
        <v>0</v>
      </c>
      <c r="BJ549" s="36">
        <v>0</v>
      </c>
      <c r="BK549" s="26">
        <v>0</v>
      </c>
      <c r="BL549" s="26">
        <v>0</v>
      </c>
      <c r="BM549" s="27">
        <v>0</v>
      </c>
      <c r="BN549" s="36">
        <v>0</v>
      </c>
      <c r="BO549" s="26">
        <v>0</v>
      </c>
      <c r="BP549" s="26">
        <v>0</v>
      </c>
      <c r="BQ549" s="27">
        <v>0</v>
      </c>
      <c r="BR549" s="36">
        <v>0</v>
      </c>
      <c r="BS549" s="26">
        <v>0</v>
      </c>
      <c r="BT549" s="26">
        <v>0</v>
      </c>
      <c r="BU549" s="27">
        <v>0</v>
      </c>
      <c r="BV549" s="36">
        <v>0</v>
      </c>
      <c r="BW549" s="26">
        <v>0</v>
      </c>
      <c r="BX549" s="26">
        <v>0</v>
      </c>
      <c r="BY549" s="27">
        <v>0</v>
      </c>
      <c r="BZ549" s="36">
        <v>0</v>
      </c>
      <c r="CA549" s="26">
        <v>0</v>
      </c>
      <c r="CB549" s="26">
        <v>0</v>
      </c>
      <c r="CC549" s="27">
        <v>0</v>
      </c>
      <c r="CD549" s="36">
        <v>0</v>
      </c>
      <c r="CE549" s="26">
        <v>0</v>
      </c>
      <c r="CF549" s="26">
        <v>0</v>
      </c>
      <c r="CG549" s="27">
        <v>0</v>
      </c>
      <c r="CH549" s="36">
        <v>0</v>
      </c>
      <c r="CI549" s="26">
        <v>0</v>
      </c>
      <c r="CJ549" s="26">
        <v>0</v>
      </c>
      <c r="CK549" s="27">
        <v>0</v>
      </c>
      <c r="CL549" s="36">
        <v>0</v>
      </c>
      <c r="CM549" s="26">
        <v>0</v>
      </c>
      <c r="CN549" s="26">
        <v>0</v>
      </c>
      <c r="CO549" s="27">
        <v>0</v>
      </c>
      <c r="CP549" s="36">
        <v>0</v>
      </c>
      <c r="CQ549" s="26">
        <v>0</v>
      </c>
      <c r="CR549" s="26">
        <v>0</v>
      </c>
      <c r="CS549" s="27">
        <v>0</v>
      </c>
      <c r="CT549" s="36">
        <v>0</v>
      </c>
      <c r="CU549" s="26">
        <v>0</v>
      </c>
      <c r="CV549" s="26">
        <v>0</v>
      </c>
      <c r="CW549" s="27">
        <v>0</v>
      </c>
      <c r="CX549" s="36">
        <v>0</v>
      </c>
      <c r="CY549" s="26">
        <v>0</v>
      </c>
      <c r="CZ549" s="26">
        <v>0</v>
      </c>
      <c r="DA549" s="27">
        <v>0</v>
      </c>
      <c r="DB549" s="36">
        <v>0</v>
      </c>
      <c r="DC549" s="26">
        <v>0</v>
      </c>
      <c r="DD549" s="26">
        <v>0</v>
      </c>
      <c r="DE549" s="27">
        <v>0</v>
      </c>
      <c r="DF549" s="36">
        <v>0</v>
      </c>
      <c r="DG549" s="26">
        <v>0</v>
      </c>
      <c r="DH549" s="26">
        <v>0</v>
      </c>
      <c r="DI549" s="27">
        <v>0</v>
      </c>
      <c r="DJ549" s="36">
        <v>0</v>
      </c>
      <c r="DK549" s="26">
        <v>0</v>
      </c>
      <c r="DL549" s="26">
        <v>0</v>
      </c>
      <c r="DM549" s="27">
        <v>0</v>
      </c>
      <c r="DN549" s="36">
        <v>8</v>
      </c>
      <c r="DO549" s="26">
        <v>3668.0988888888892</v>
      </c>
      <c r="DP549" s="26">
        <v>3668.0988888888892</v>
      </c>
      <c r="DQ549" s="27">
        <v>29344.79111111111</v>
      </c>
      <c r="DR549" s="36">
        <v>12</v>
      </c>
      <c r="DS549" s="26">
        <v>5502.1483333333335</v>
      </c>
      <c r="DT549" s="26">
        <v>9170.2472222222223</v>
      </c>
      <c r="DU549" s="27">
        <v>23842.642777777779</v>
      </c>
      <c r="DV549" s="36">
        <v>12</v>
      </c>
      <c r="DW549" s="26">
        <v>5502.1483333333335</v>
      </c>
      <c r="DX549" s="26">
        <v>14672.395555555555</v>
      </c>
      <c r="DY549" s="27">
        <v>18340.494444444445</v>
      </c>
      <c r="DZ549" s="36">
        <v>12</v>
      </c>
      <c r="EA549" s="26">
        <v>5502.1483333333335</v>
      </c>
      <c r="EB549" s="26">
        <v>20174.543888888889</v>
      </c>
      <c r="EC549" s="27">
        <v>12838.34611111111</v>
      </c>
      <c r="ED549" s="36">
        <v>12</v>
      </c>
      <c r="EE549" s="26">
        <v>5502.1483333333335</v>
      </c>
      <c r="EF549" s="26">
        <v>25218.190000000002</v>
      </c>
      <c r="EG549" s="27">
        <v>7794.6999999999971</v>
      </c>
      <c r="EH549" s="36">
        <v>12</v>
      </c>
      <c r="EI549" s="26">
        <v>5502.1483333333335</v>
      </c>
      <c r="EJ549" s="26">
        <v>30720.338333333337</v>
      </c>
      <c r="EK549" s="27">
        <v>2292.5500000000002</v>
      </c>
      <c r="EL549" s="36" cm="1">
        <f t="array" ref="EL549">+_xlfn.IFS(YEAR($A549)&gt;YEAR(EL$6),0,YEAR(EL$6)=YEAR($A549),13-MONTH($A549),AND(EK549&lt;$L549,YEAR(EL$6)=YEAR($B549)),IF(MONTH($B549)&lt;EK549/$M549,MONTH($B549),EK549/$M549),EK549&lt;$L549,EK549/$M549,YEAR(EL$6)=YEAR($B549),MONTH($B549),AND(YEAR(EL$6)&gt;YEAR($B549),NOT(ISBLANK($B549))),0,YEAR(EL$6)&gt;YEAR($A549),12,EL$6&lt;$A549,0,YEAR(EH$6)=YEAR($B549),0)</f>
        <v>4.9999742524813788</v>
      </c>
      <c r="EM549" s="26">
        <f t="shared" si="66"/>
        <v>2292.5500000000002</v>
      </c>
      <c r="EN549" s="26">
        <f t="shared" si="67"/>
        <v>33012.888333333336</v>
      </c>
      <c r="EO549" s="27">
        <f t="shared" si="68"/>
        <v>0</v>
      </c>
      <c r="EP549" s="28">
        <f t="shared" si="69"/>
        <v>0</v>
      </c>
      <c r="EQ549" s="34">
        <f t="shared" si="70"/>
        <v>1375.5370833333334</v>
      </c>
      <c r="ES549" s="21">
        <f>IFERROR(IF(VLOOKUP(D549,'DIV CHANGE'!A:D,3,FALSE)="", E549, VLOOKUP(D549,'DIV CHANGE'!A:D,3,FALSE)), E549)</f>
        <v>1</v>
      </c>
      <c r="ET549" s="21" t="str">
        <f t="shared" si="71"/>
        <v>SAME</v>
      </c>
      <c r="EU549" s="24">
        <v>43615</v>
      </c>
    </row>
    <row r="550" spans="1:151" ht="12.75">
      <c r="A550" s="29">
        <v>43649</v>
      </c>
      <c r="B550" s="24"/>
      <c r="C550" s="35">
        <v>435</v>
      </c>
      <c r="D550" s="21" t="s">
        <v>1071</v>
      </c>
      <c r="E550" s="21">
        <v>1</v>
      </c>
      <c r="F550" s="21" t="s">
        <v>179</v>
      </c>
      <c r="G550" s="21" t="s">
        <v>1072</v>
      </c>
      <c r="H550" s="55">
        <v>40652.69</v>
      </c>
      <c r="I550" s="22">
        <v>6</v>
      </c>
      <c r="J550" s="25">
        <v>0</v>
      </c>
      <c r="K550" s="25">
        <v>0</v>
      </c>
      <c r="L550" s="25">
        <f t="shared" si="64"/>
        <v>6775.4483333333337</v>
      </c>
      <c r="M550" s="37">
        <f t="shared" si="65"/>
        <v>564.62069444444444</v>
      </c>
      <c r="N550" s="36">
        <v>0</v>
      </c>
      <c r="O550" s="26">
        <v>0</v>
      </c>
      <c r="P550" s="26">
        <v>0</v>
      </c>
      <c r="Q550" s="27">
        <v>0</v>
      </c>
      <c r="R550" s="36">
        <v>0</v>
      </c>
      <c r="S550" s="26">
        <v>0</v>
      </c>
      <c r="T550" s="26">
        <v>0</v>
      </c>
      <c r="U550" s="27">
        <v>0</v>
      </c>
      <c r="V550" s="36">
        <v>0</v>
      </c>
      <c r="W550" s="26">
        <v>0</v>
      </c>
      <c r="X550" s="26">
        <v>0</v>
      </c>
      <c r="Y550" s="27">
        <v>0</v>
      </c>
      <c r="Z550" s="36">
        <v>0</v>
      </c>
      <c r="AA550" s="26">
        <v>0</v>
      </c>
      <c r="AB550" s="26">
        <v>0</v>
      </c>
      <c r="AC550" s="27">
        <v>0</v>
      </c>
      <c r="AD550" s="36">
        <v>0</v>
      </c>
      <c r="AE550" s="26">
        <v>0</v>
      </c>
      <c r="AF550" s="26">
        <v>0</v>
      </c>
      <c r="AG550" s="27">
        <v>0</v>
      </c>
      <c r="AH550" s="36">
        <v>0</v>
      </c>
      <c r="AI550" s="26">
        <v>0</v>
      </c>
      <c r="AJ550" s="26">
        <v>0</v>
      </c>
      <c r="AK550" s="27">
        <v>0</v>
      </c>
      <c r="AL550" s="36">
        <v>0</v>
      </c>
      <c r="AM550" s="26">
        <v>0</v>
      </c>
      <c r="AN550" s="26">
        <v>0</v>
      </c>
      <c r="AO550" s="27">
        <v>0</v>
      </c>
      <c r="AP550" s="36">
        <v>0</v>
      </c>
      <c r="AQ550" s="26">
        <v>0</v>
      </c>
      <c r="AR550" s="26">
        <v>0</v>
      </c>
      <c r="AS550" s="27">
        <v>0</v>
      </c>
      <c r="AT550" s="36">
        <v>0</v>
      </c>
      <c r="AU550" s="26">
        <v>0</v>
      </c>
      <c r="AV550" s="26">
        <v>0</v>
      </c>
      <c r="AW550" s="27">
        <v>0</v>
      </c>
      <c r="AX550" s="36">
        <v>0</v>
      </c>
      <c r="AY550" s="26">
        <v>0</v>
      </c>
      <c r="AZ550" s="26">
        <v>0</v>
      </c>
      <c r="BA550" s="27">
        <v>0</v>
      </c>
      <c r="BB550" s="36">
        <v>0</v>
      </c>
      <c r="BC550" s="26">
        <v>0</v>
      </c>
      <c r="BD550" s="26">
        <v>0</v>
      </c>
      <c r="BE550" s="27">
        <v>0</v>
      </c>
      <c r="BF550" s="36">
        <v>0</v>
      </c>
      <c r="BG550" s="26">
        <v>0</v>
      </c>
      <c r="BH550" s="26">
        <v>0</v>
      </c>
      <c r="BI550" s="27">
        <v>0</v>
      </c>
      <c r="BJ550" s="36">
        <v>0</v>
      </c>
      <c r="BK550" s="26">
        <v>0</v>
      </c>
      <c r="BL550" s="26">
        <v>0</v>
      </c>
      <c r="BM550" s="27">
        <v>0</v>
      </c>
      <c r="BN550" s="36">
        <v>0</v>
      </c>
      <c r="BO550" s="26">
        <v>0</v>
      </c>
      <c r="BP550" s="26">
        <v>0</v>
      </c>
      <c r="BQ550" s="27">
        <v>0</v>
      </c>
      <c r="BR550" s="36">
        <v>0</v>
      </c>
      <c r="BS550" s="26">
        <v>0</v>
      </c>
      <c r="BT550" s="26">
        <v>0</v>
      </c>
      <c r="BU550" s="27">
        <v>0</v>
      </c>
      <c r="BV550" s="36">
        <v>0</v>
      </c>
      <c r="BW550" s="26">
        <v>0</v>
      </c>
      <c r="BX550" s="26">
        <v>0</v>
      </c>
      <c r="BY550" s="27">
        <v>0</v>
      </c>
      <c r="BZ550" s="36">
        <v>0</v>
      </c>
      <c r="CA550" s="26">
        <v>0</v>
      </c>
      <c r="CB550" s="26">
        <v>0</v>
      </c>
      <c r="CC550" s="27">
        <v>0</v>
      </c>
      <c r="CD550" s="36">
        <v>0</v>
      </c>
      <c r="CE550" s="26">
        <v>0</v>
      </c>
      <c r="CF550" s="26">
        <v>0</v>
      </c>
      <c r="CG550" s="27">
        <v>0</v>
      </c>
      <c r="CH550" s="36">
        <v>0</v>
      </c>
      <c r="CI550" s="26">
        <v>0</v>
      </c>
      <c r="CJ550" s="26">
        <v>0</v>
      </c>
      <c r="CK550" s="27">
        <v>0</v>
      </c>
      <c r="CL550" s="36">
        <v>0</v>
      </c>
      <c r="CM550" s="26">
        <v>0</v>
      </c>
      <c r="CN550" s="26">
        <v>0</v>
      </c>
      <c r="CO550" s="27">
        <v>0</v>
      </c>
      <c r="CP550" s="36">
        <v>0</v>
      </c>
      <c r="CQ550" s="26">
        <v>0</v>
      </c>
      <c r="CR550" s="26">
        <v>0</v>
      </c>
      <c r="CS550" s="27">
        <v>0</v>
      </c>
      <c r="CT550" s="36">
        <v>0</v>
      </c>
      <c r="CU550" s="26">
        <v>0</v>
      </c>
      <c r="CV550" s="26">
        <v>0</v>
      </c>
      <c r="CW550" s="27">
        <v>0</v>
      </c>
      <c r="CX550" s="36">
        <v>0</v>
      </c>
      <c r="CY550" s="26">
        <v>0</v>
      </c>
      <c r="CZ550" s="26">
        <v>0</v>
      </c>
      <c r="DA550" s="27">
        <v>0</v>
      </c>
      <c r="DB550" s="36">
        <v>0</v>
      </c>
      <c r="DC550" s="26">
        <v>0</v>
      </c>
      <c r="DD550" s="26">
        <v>0</v>
      </c>
      <c r="DE550" s="27">
        <v>0</v>
      </c>
      <c r="DF550" s="36">
        <v>0</v>
      </c>
      <c r="DG550" s="26">
        <v>0</v>
      </c>
      <c r="DH550" s="26">
        <v>0</v>
      </c>
      <c r="DI550" s="27">
        <v>0</v>
      </c>
      <c r="DJ550" s="36">
        <v>0</v>
      </c>
      <c r="DK550" s="26">
        <v>0</v>
      </c>
      <c r="DL550" s="26">
        <v>0</v>
      </c>
      <c r="DM550" s="27">
        <v>0</v>
      </c>
      <c r="DN550" s="36">
        <v>6</v>
      </c>
      <c r="DO550" s="26">
        <v>3387.7241666666669</v>
      </c>
      <c r="DP550" s="26">
        <v>3387.7241666666669</v>
      </c>
      <c r="DQ550" s="27">
        <v>37264.965833333335</v>
      </c>
      <c r="DR550" s="36">
        <v>12</v>
      </c>
      <c r="DS550" s="26">
        <v>6775.4483333333337</v>
      </c>
      <c r="DT550" s="26">
        <v>10163.172500000001</v>
      </c>
      <c r="DU550" s="27">
        <v>30489.517500000002</v>
      </c>
      <c r="DV550" s="36">
        <v>12</v>
      </c>
      <c r="DW550" s="26">
        <v>6775.4483333333337</v>
      </c>
      <c r="DX550" s="26">
        <v>16938.620833333334</v>
      </c>
      <c r="DY550" s="27">
        <v>23714.069166666668</v>
      </c>
      <c r="DZ550" s="36">
        <v>12</v>
      </c>
      <c r="EA550" s="26">
        <v>6775.4483333333337</v>
      </c>
      <c r="EB550" s="26">
        <v>23714.069166666668</v>
      </c>
      <c r="EC550" s="27">
        <v>16938.620833333334</v>
      </c>
      <c r="ED550" s="36">
        <v>12</v>
      </c>
      <c r="EE550" s="26">
        <v>6775.4483333333337</v>
      </c>
      <c r="EF550" s="26">
        <v>30489.52</v>
      </c>
      <c r="EG550" s="27">
        <v>10163.170000000002</v>
      </c>
      <c r="EH550" s="36">
        <v>12</v>
      </c>
      <c r="EI550" s="26">
        <v>6775.4483333333337</v>
      </c>
      <c r="EJ550" s="26">
        <v>37264.968333333338</v>
      </c>
      <c r="EK550" s="27">
        <v>3387.72</v>
      </c>
      <c r="EL550" s="36" cm="1">
        <f t="array" ref="EL550">+_xlfn.IFS(YEAR($A550)&gt;YEAR(EL$6),0,YEAR(EL$6)=YEAR($A550),13-MONTH($A550),AND(EK550&lt;$L550,YEAR(EL$6)=YEAR($B550)),IF(MONTH($B550)&lt;EK550/$M550,MONTH($B550),EK550/$M550),EK550&lt;$L550,EK550/$M550,YEAR(EL$6)=YEAR($B550),MONTH($B550),AND(YEAR(EL$6)&gt;YEAR($B550),NOT(ISBLANK($B550))),0,YEAR(EL$6)&gt;YEAR($A550),12,EL$6&lt;$A550,0,YEAR(EH$6)=YEAR($B550),0)</f>
        <v>5.9999926204145408</v>
      </c>
      <c r="EM550" s="26">
        <f t="shared" si="66"/>
        <v>3387.72</v>
      </c>
      <c r="EN550" s="26">
        <f t="shared" si="67"/>
        <v>40652.688333333339</v>
      </c>
      <c r="EO550" s="27">
        <f t="shared" si="68"/>
        <v>0</v>
      </c>
      <c r="EP550" s="28">
        <f t="shared" si="69"/>
        <v>0</v>
      </c>
      <c r="EQ550" s="34">
        <f t="shared" si="70"/>
        <v>1693.8620833333334</v>
      </c>
      <c r="ES550" s="21">
        <f>IFERROR(IF(VLOOKUP(D550,'DIV CHANGE'!A:D,3,FALSE)="", E550, VLOOKUP(D550,'DIV CHANGE'!A:D,3,FALSE)), E550)</f>
        <v>1</v>
      </c>
      <c r="ET550" s="21" t="str">
        <f t="shared" si="71"/>
        <v>SAME</v>
      </c>
      <c r="EU550" s="24">
        <v>43649</v>
      </c>
    </row>
    <row r="551" spans="1:151" ht="12.75">
      <c r="A551" s="29">
        <v>43649</v>
      </c>
      <c r="B551" s="24"/>
      <c r="C551" s="35">
        <v>434</v>
      </c>
      <c r="D551" s="21" t="s">
        <v>1073</v>
      </c>
      <c r="E551" s="21">
        <v>1</v>
      </c>
      <c r="F551" s="21" t="s">
        <v>179</v>
      </c>
      <c r="G551" s="21" t="s">
        <v>1074</v>
      </c>
      <c r="H551" s="55">
        <v>39637.26</v>
      </c>
      <c r="I551" s="22">
        <v>6</v>
      </c>
      <c r="J551" s="25">
        <v>0</v>
      </c>
      <c r="K551" s="25">
        <v>0</v>
      </c>
      <c r="L551" s="25">
        <f t="shared" si="64"/>
        <v>6606.21</v>
      </c>
      <c r="M551" s="37">
        <f t="shared" si="65"/>
        <v>550.51750000000004</v>
      </c>
      <c r="N551" s="36">
        <v>0</v>
      </c>
      <c r="O551" s="26">
        <v>0</v>
      </c>
      <c r="P551" s="26">
        <v>0</v>
      </c>
      <c r="Q551" s="27">
        <v>0</v>
      </c>
      <c r="R551" s="36">
        <v>0</v>
      </c>
      <c r="S551" s="26">
        <v>0</v>
      </c>
      <c r="T551" s="26">
        <v>0</v>
      </c>
      <c r="U551" s="27">
        <v>0</v>
      </c>
      <c r="V551" s="36">
        <v>0</v>
      </c>
      <c r="W551" s="26">
        <v>0</v>
      </c>
      <c r="X551" s="26">
        <v>0</v>
      </c>
      <c r="Y551" s="27">
        <v>0</v>
      </c>
      <c r="Z551" s="36">
        <v>0</v>
      </c>
      <c r="AA551" s="26">
        <v>0</v>
      </c>
      <c r="AB551" s="26">
        <v>0</v>
      </c>
      <c r="AC551" s="27">
        <v>0</v>
      </c>
      <c r="AD551" s="36">
        <v>0</v>
      </c>
      <c r="AE551" s="26">
        <v>0</v>
      </c>
      <c r="AF551" s="26">
        <v>0</v>
      </c>
      <c r="AG551" s="27">
        <v>0</v>
      </c>
      <c r="AH551" s="36">
        <v>0</v>
      </c>
      <c r="AI551" s="26">
        <v>0</v>
      </c>
      <c r="AJ551" s="26">
        <v>0</v>
      </c>
      <c r="AK551" s="27">
        <v>0</v>
      </c>
      <c r="AL551" s="36">
        <v>0</v>
      </c>
      <c r="AM551" s="26">
        <v>0</v>
      </c>
      <c r="AN551" s="26">
        <v>0</v>
      </c>
      <c r="AO551" s="27">
        <v>0</v>
      </c>
      <c r="AP551" s="36">
        <v>0</v>
      </c>
      <c r="AQ551" s="26">
        <v>0</v>
      </c>
      <c r="AR551" s="26">
        <v>0</v>
      </c>
      <c r="AS551" s="27">
        <v>0</v>
      </c>
      <c r="AT551" s="36">
        <v>0</v>
      </c>
      <c r="AU551" s="26">
        <v>0</v>
      </c>
      <c r="AV551" s="26">
        <v>0</v>
      </c>
      <c r="AW551" s="27">
        <v>0</v>
      </c>
      <c r="AX551" s="36">
        <v>0</v>
      </c>
      <c r="AY551" s="26">
        <v>0</v>
      </c>
      <c r="AZ551" s="26">
        <v>0</v>
      </c>
      <c r="BA551" s="27">
        <v>0</v>
      </c>
      <c r="BB551" s="36">
        <v>0</v>
      </c>
      <c r="BC551" s="26">
        <v>0</v>
      </c>
      <c r="BD551" s="26">
        <v>0</v>
      </c>
      <c r="BE551" s="27">
        <v>0</v>
      </c>
      <c r="BF551" s="36">
        <v>0</v>
      </c>
      <c r="BG551" s="26">
        <v>0</v>
      </c>
      <c r="BH551" s="26">
        <v>0</v>
      </c>
      <c r="BI551" s="27">
        <v>0</v>
      </c>
      <c r="BJ551" s="36">
        <v>0</v>
      </c>
      <c r="BK551" s="26">
        <v>0</v>
      </c>
      <c r="BL551" s="26">
        <v>0</v>
      </c>
      <c r="BM551" s="27">
        <v>0</v>
      </c>
      <c r="BN551" s="36">
        <v>0</v>
      </c>
      <c r="BO551" s="26">
        <v>0</v>
      </c>
      <c r="BP551" s="26">
        <v>0</v>
      </c>
      <c r="BQ551" s="27">
        <v>0</v>
      </c>
      <c r="BR551" s="36">
        <v>0</v>
      </c>
      <c r="BS551" s="26">
        <v>0</v>
      </c>
      <c r="BT551" s="26">
        <v>0</v>
      </c>
      <c r="BU551" s="27">
        <v>0</v>
      </c>
      <c r="BV551" s="36">
        <v>0</v>
      </c>
      <c r="BW551" s="26">
        <v>0</v>
      </c>
      <c r="BX551" s="26">
        <v>0</v>
      </c>
      <c r="BY551" s="27">
        <v>0</v>
      </c>
      <c r="BZ551" s="36">
        <v>0</v>
      </c>
      <c r="CA551" s="26">
        <v>0</v>
      </c>
      <c r="CB551" s="26">
        <v>0</v>
      </c>
      <c r="CC551" s="27">
        <v>0</v>
      </c>
      <c r="CD551" s="36">
        <v>0</v>
      </c>
      <c r="CE551" s="26">
        <v>0</v>
      </c>
      <c r="CF551" s="26">
        <v>0</v>
      </c>
      <c r="CG551" s="27">
        <v>0</v>
      </c>
      <c r="CH551" s="36">
        <v>0</v>
      </c>
      <c r="CI551" s="26">
        <v>0</v>
      </c>
      <c r="CJ551" s="26">
        <v>0</v>
      </c>
      <c r="CK551" s="27">
        <v>0</v>
      </c>
      <c r="CL551" s="36">
        <v>0</v>
      </c>
      <c r="CM551" s="26">
        <v>0</v>
      </c>
      <c r="CN551" s="26">
        <v>0</v>
      </c>
      <c r="CO551" s="27">
        <v>0</v>
      </c>
      <c r="CP551" s="36">
        <v>0</v>
      </c>
      <c r="CQ551" s="26">
        <v>0</v>
      </c>
      <c r="CR551" s="26">
        <v>0</v>
      </c>
      <c r="CS551" s="27">
        <v>0</v>
      </c>
      <c r="CT551" s="36">
        <v>0</v>
      </c>
      <c r="CU551" s="26">
        <v>0</v>
      </c>
      <c r="CV551" s="26">
        <v>0</v>
      </c>
      <c r="CW551" s="27">
        <v>0</v>
      </c>
      <c r="CX551" s="36">
        <v>0</v>
      </c>
      <c r="CY551" s="26">
        <v>0</v>
      </c>
      <c r="CZ551" s="26">
        <v>0</v>
      </c>
      <c r="DA551" s="27">
        <v>0</v>
      </c>
      <c r="DB551" s="36">
        <v>0</v>
      </c>
      <c r="DC551" s="26">
        <v>0</v>
      </c>
      <c r="DD551" s="26">
        <v>0</v>
      </c>
      <c r="DE551" s="27">
        <v>0</v>
      </c>
      <c r="DF551" s="36">
        <v>0</v>
      </c>
      <c r="DG551" s="26">
        <v>0</v>
      </c>
      <c r="DH551" s="26">
        <v>0</v>
      </c>
      <c r="DI551" s="27">
        <v>0</v>
      </c>
      <c r="DJ551" s="36">
        <v>0</v>
      </c>
      <c r="DK551" s="26">
        <v>0</v>
      </c>
      <c r="DL551" s="26">
        <v>0</v>
      </c>
      <c r="DM551" s="27">
        <v>0</v>
      </c>
      <c r="DN551" s="36">
        <v>6</v>
      </c>
      <c r="DO551" s="26">
        <v>3303.1050000000005</v>
      </c>
      <c r="DP551" s="26">
        <v>3303.1050000000005</v>
      </c>
      <c r="DQ551" s="27">
        <v>36334.154999999999</v>
      </c>
      <c r="DR551" s="36">
        <v>12</v>
      </c>
      <c r="DS551" s="26">
        <v>6606.2100000000009</v>
      </c>
      <c r="DT551" s="26">
        <v>9909.3150000000023</v>
      </c>
      <c r="DU551" s="27">
        <v>29727.945</v>
      </c>
      <c r="DV551" s="36">
        <v>12</v>
      </c>
      <c r="DW551" s="26">
        <v>6606.2100000000009</v>
      </c>
      <c r="DX551" s="26">
        <v>16515.525000000001</v>
      </c>
      <c r="DY551" s="27">
        <v>23121.735000000001</v>
      </c>
      <c r="DZ551" s="36">
        <v>12</v>
      </c>
      <c r="EA551" s="26">
        <v>6606.2100000000009</v>
      </c>
      <c r="EB551" s="26">
        <v>23121.735000000001</v>
      </c>
      <c r="EC551" s="27">
        <v>16515.525000000001</v>
      </c>
      <c r="ED551" s="36">
        <v>12</v>
      </c>
      <c r="EE551" s="26">
        <v>6606.2100000000009</v>
      </c>
      <c r="EF551" s="26">
        <v>29727.95</v>
      </c>
      <c r="EG551" s="27">
        <v>9909.3100000000013</v>
      </c>
      <c r="EH551" s="36">
        <v>12</v>
      </c>
      <c r="EI551" s="26">
        <v>6606.2100000000009</v>
      </c>
      <c r="EJ551" s="26">
        <v>36334.160000000003</v>
      </c>
      <c r="EK551" s="27">
        <v>3303.1</v>
      </c>
      <c r="EL551" s="36" cm="1">
        <f t="array" ref="EL551">+_xlfn.IFS(YEAR($A551)&gt;YEAR(EL$6),0,YEAR(EL$6)=YEAR($A551),13-MONTH($A551),AND(EK551&lt;$L551,YEAR(EL$6)=YEAR($B551)),IF(MONTH($B551)&lt;EK551/$M551,MONTH($B551),EK551/$M551),EK551&lt;$L551,EK551/$M551,YEAR(EL$6)=YEAR($B551),MONTH($B551),AND(YEAR(EL$6)&gt;YEAR($B551),NOT(ISBLANK($B551))),0,YEAR(EL$6)&gt;YEAR($A551),12,EL$6&lt;$A551,0,YEAR(EH$6)=YEAR($B551),0)</f>
        <v>5.9999909176365867</v>
      </c>
      <c r="EM551" s="26">
        <f t="shared" si="66"/>
        <v>3303.1</v>
      </c>
      <c r="EN551" s="26">
        <f t="shared" si="67"/>
        <v>39637.26</v>
      </c>
      <c r="EO551" s="27">
        <f t="shared" si="68"/>
        <v>0</v>
      </c>
      <c r="EP551" s="28">
        <f t="shared" si="69"/>
        <v>0</v>
      </c>
      <c r="EQ551" s="34">
        <f t="shared" si="70"/>
        <v>1651.5525000000002</v>
      </c>
      <c r="ES551" s="21">
        <f>IFERROR(IF(VLOOKUP(D551,'DIV CHANGE'!A:D,3,FALSE)="", E551, VLOOKUP(D551,'DIV CHANGE'!A:D,3,FALSE)), E551)</f>
        <v>1</v>
      </c>
      <c r="ET551" s="21" t="str">
        <f t="shared" si="71"/>
        <v>SAME</v>
      </c>
      <c r="EU551" s="24">
        <v>43649</v>
      </c>
    </row>
    <row r="552" spans="1:151" ht="12.75">
      <c r="A552" s="29">
        <v>43668</v>
      </c>
      <c r="B552" s="24"/>
      <c r="C552" s="35">
        <v>436</v>
      </c>
      <c r="D552" s="21" t="s">
        <v>1075</v>
      </c>
      <c r="E552" s="21">
        <v>1</v>
      </c>
      <c r="F552" s="21" t="s">
        <v>179</v>
      </c>
      <c r="G552" s="21" t="s">
        <v>1076</v>
      </c>
      <c r="H552" s="55">
        <v>54300.79</v>
      </c>
      <c r="I552" s="22">
        <v>7</v>
      </c>
      <c r="J552" s="25">
        <v>7500</v>
      </c>
      <c r="K552" s="25">
        <v>0</v>
      </c>
      <c r="L552" s="25">
        <f t="shared" si="64"/>
        <v>6685.8271428571434</v>
      </c>
      <c r="M552" s="37">
        <f t="shared" si="65"/>
        <v>557.15226190476199</v>
      </c>
      <c r="N552" s="36">
        <v>0</v>
      </c>
      <c r="O552" s="26">
        <v>0</v>
      </c>
      <c r="P552" s="26">
        <v>0</v>
      </c>
      <c r="Q552" s="27">
        <v>0</v>
      </c>
      <c r="R552" s="36">
        <v>0</v>
      </c>
      <c r="S552" s="26">
        <v>0</v>
      </c>
      <c r="T552" s="26">
        <v>0</v>
      </c>
      <c r="U552" s="27">
        <v>0</v>
      </c>
      <c r="V552" s="36">
        <v>0</v>
      </c>
      <c r="W552" s="26">
        <v>0</v>
      </c>
      <c r="X552" s="26">
        <v>0</v>
      </c>
      <c r="Y552" s="27">
        <v>0</v>
      </c>
      <c r="Z552" s="36">
        <v>0</v>
      </c>
      <c r="AA552" s="26">
        <v>0</v>
      </c>
      <c r="AB552" s="26">
        <v>0</v>
      </c>
      <c r="AC552" s="27">
        <v>0</v>
      </c>
      <c r="AD552" s="36">
        <v>0</v>
      </c>
      <c r="AE552" s="26">
        <v>0</v>
      </c>
      <c r="AF552" s="26">
        <v>0</v>
      </c>
      <c r="AG552" s="27">
        <v>0</v>
      </c>
      <c r="AH552" s="36">
        <v>0</v>
      </c>
      <c r="AI552" s="26">
        <v>0</v>
      </c>
      <c r="AJ552" s="26">
        <v>0</v>
      </c>
      <c r="AK552" s="27">
        <v>0</v>
      </c>
      <c r="AL552" s="36">
        <v>0</v>
      </c>
      <c r="AM552" s="26">
        <v>0</v>
      </c>
      <c r="AN552" s="26">
        <v>0</v>
      </c>
      <c r="AO552" s="27">
        <v>0</v>
      </c>
      <c r="AP552" s="36">
        <v>0</v>
      </c>
      <c r="AQ552" s="26">
        <v>0</v>
      </c>
      <c r="AR552" s="26">
        <v>0</v>
      </c>
      <c r="AS552" s="27">
        <v>0</v>
      </c>
      <c r="AT552" s="36">
        <v>0</v>
      </c>
      <c r="AU552" s="26">
        <v>0</v>
      </c>
      <c r="AV552" s="26">
        <v>0</v>
      </c>
      <c r="AW552" s="27">
        <v>0</v>
      </c>
      <c r="AX552" s="36">
        <v>0</v>
      </c>
      <c r="AY552" s="26">
        <v>0</v>
      </c>
      <c r="AZ552" s="26">
        <v>0</v>
      </c>
      <c r="BA552" s="27">
        <v>0</v>
      </c>
      <c r="BB552" s="36">
        <v>0</v>
      </c>
      <c r="BC552" s="26">
        <v>0</v>
      </c>
      <c r="BD552" s="26">
        <v>0</v>
      </c>
      <c r="BE552" s="27">
        <v>0</v>
      </c>
      <c r="BF552" s="36">
        <v>0</v>
      </c>
      <c r="BG552" s="26">
        <v>0</v>
      </c>
      <c r="BH552" s="26">
        <v>0</v>
      </c>
      <c r="BI552" s="27">
        <v>0</v>
      </c>
      <c r="BJ552" s="36">
        <v>0</v>
      </c>
      <c r="BK552" s="26">
        <v>0</v>
      </c>
      <c r="BL552" s="26">
        <v>0</v>
      </c>
      <c r="BM552" s="27">
        <v>0</v>
      </c>
      <c r="BN552" s="36">
        <v>0</v>
      </c>
      <c r="BO552" s="26">
        <v>0</v>
      </c>
      <c r="BP552" s="26">
        <v>0</v>
      </c>
      <c r="BQ552" s="27">
        <v>0</v>
      </c>
      <c r="BR552" s="36">
        <v>0</v>
      </c>
      <c r="BS552" s="26">
        <v>0</v>
      </c>
      <c r="BT552" s="26">
        <v>0</v>
      </c>
      <c r="BU552" s="27">
        <v>0</v>
      </c>
      <c r="BV552" s="36">
        <v>0</v>
      </c>
      <c r="BW552" s="26">
        <v>0</v>
      </c>
      <c r="BX552" s="26">
        <v>0</v>
      </c>
      <c r="BY552" s="27">
        <v>0</v>
      </c>
      <c r="BZ552" s="36">
        <v>0</v>
      </c>
      <c r="CA552" s="26">
        <v>0</v>
      </c>
      <c r="CB552" s="26">
        <v>0</v>
      </c>
      <c r="CC552" s="27">
        <v>0</v>
      </c>
      <c r="CD552" s="36">
        <v>0</v>
      </c>
      <c r="CE552" s="26">
        <v>0</v>
      </c>
      <c r="CF552" s="26">
        <v>0</v>
      </c>
      <c r="CG552" s="27">
        <v>0</v>
      </c>
      <c r="CH552" s="36">
        <v>0</v>
      </c>
      <c r="CI552" s="26">
        <v>0</v>
      </c>
      <c r="CJ552" s="26">
        <v>0</v>
      </c>
      <c r="CK552" s="27">
        <v>0</v>
      </c>
      <c r="CL552" s="36">
        <v>0</v>
      </c>
      <c r="CM552" s="26">
        <v>0</v>
      </c>
      <c r="CN552" s="26">
        <v>0</v>
      </c>
      <c r="CO552" s="27">
        <v>0</v>
      </c>
      <c r="CP552" s="36">
        <v>0</v>
      </c>
      <c r="CQ552" s="26">
        <v>0</v>
      </c>
      <c r="CR552" s="26">
        <v>0</v>
      </c>
      <c r="CS552" s="27">
        <v>0</v>
      </c>
      <c r="CT552" s="36">
        <v>0</v>
      </c>
      <c r="CU552" s="26">
        <v>0</v>
      </c>
      <c r="CV552" s="26">
        <v>0</v>
      </c>
      <c r="CW552" s="27">
        <v>0</v>
      </c>
      <c r="CX552" s="36">
        <v>0</v>
      </c>
      <c r="CY552" s="26">
        <v>0</v>
      </c>
      <c r="CZ552" s="26">
        <v>0</v>
      </c>
      <c r="DA552" s="27">
        <v>0</v>
      </c>
      <c r="DB552" s="36">
        <v>0</v>
      </c>
      <c r="DC552" s="26">
        <v>0</v>
      </c>
      <c r="DD552" s="26">
        <v>0</v>
      </c>
      <c r="DE552" s="27">
        <v>0</v>
      </c>
      <c r="DF552" s="36">
        <v>0</v>
      </c>
      <c r="DG552" s="26">
        <v>0</v>
      </c>
      <c r="DH552" s="26">
        <v>0</v>
      </c>
      <c r="DI552" s="27">
        <v>0</v>
      </c>
      <c r="DJ552" s="36">
        <v>0</v>
      </c>
      <c r="DK552" s="26">
        <v>0</v>
      </c>
      <c r="DL552" s="26">
        <v>0</v>
      </c>
      <c r="DM552" s="27">
        <v>0</v>
      </c>
      <c r="DN552" s="36">
        <v>6</v>
      </c>
      <c r="DO552" s="26">
        <v>3342.9135714285721</v>
      </c>
      <c r="DP552" s="26">
        <v>3342.9135714285721</v>
      </c>
      <c r="DQ552" s="27">
        <v>43457.876428571428</v>
      </c>
      <c r="DR552" s="36">
        <v>12</v>
      </c>
      <c r="DS552" s="26">
        <v>6685.8271428571443</v>
      </c>
      <c r="DT552" s="26">
        <v>10028.740714285716</v>
      </c>
      <c r="DU552" s="27">
        <v>36772.049285714282</v>
      </c>
      <c r="DV552" s="36">
        <v>12</v>
      </c>
      <c r="DW552" s="26">
        <v>6685.8271428571443</v>
      </c>
      <c r="DX552" s="26">
        <v>16714.567857142858</v>
      </c>
      <c r="DY552" s="27">
        <v>30086.222142857143</v>
      </c>
      <c r="DZ552" s="36">
        <v>12</v>
      </c>
      <c r="EA552" s="26">
        <v>6685.8271428571443</v>
      </c>
      <c r="EB552" s="26">
        <v>23400.395000000004</v>
      </c>
      <c r="EC552" s="27">
        <v>23400.394999999997</v>
      </c>
      <c r="ED552" s="36">
        <v>12</v>
      </c>
      <c r="EE552" s="26">
        <v>6685.8271428571443</v>
      </c>
      <c r="EF552" s="26">
        <v>30993.370000000003</v>
      </c>
      <c r="EG552" s="27">
        <v>15807.419999999998</v>
      </c>
      <c r="EH552" s="36">
        <v>12</v>
      </c>
      <c r="EI552" s="26">
        <v>6685.8271428571443</v>
      </c>
      <c r="EJ552" s="26">
        <v>37679.197142857149</v>
      </c>
      <c r="EK552" s="27">
        <v>9121.59</v>
      </c>
      <c r="EL552" s="36" cm="1">
        <f t="array" ref="EL552">+_xlfn.IFS(YEAR($A552)&gt;YEAR(EL$6),0,YEAR(EL$6)=YEAR($A552),13-MONTH($A552),AND(EK552&lt;$L552,YEAR(EL$6)=YEAR($B552)),IF(MONTH($B552)&lt;EK552/$M552,MONTH($B552),EK552/$M552),EK552&lt;$L552,EK552/$M552,YEAR(EL$6)=YEAR($B552),MONTH($B552),AND(YEAR(EL$6)&gt;YEAR($B552),NOT(ISBLANK($B552))),0,YEAR(EL$6)&gt;YEAR($A552),12,EL$6&lt;$A552,0,YEAR(EH$6)=YEAR($B552),0)</f>
        <v>12</v>
      </c>
      <c r="EM552" s="26">
        <f t="shared" si="66"/>
        <v>6685.8271428571443</v>
      </c>
      <c r="EN552" s="26">
        <f t="shared" si="67"/>
        <v>44365.024285714295</v>
      </c>
      <c r="EO552" s="27">
        <f t="shared" si="68"/>
        <v>2435.77</v>
      </c>
      <c r="EP552" s="28">
        <f t="shared" si="69"/>
        <v>4.3718210739605032</v>
      </c>
      <c r="EQ552" s="34">
        <f t="shared" si="70"/>
        <v>1671.4567857142861</v>
      </c>
      <c r="ES552" s="21">
        <f>IFERROR(IF(VLOOKUP(D552,'DIV CHANGE'!A:D,3,FALSE)="", E552, VLOOKUP(D552,'DIV CHANGE'!A:D,3,FALSE)), E552)</f>
        <v>1</v>
      </c>
      <c r="ET552" s="21" t="str">
        <f t="shared" si="71"/>
        <v>SAME</v>
      </c>
      <c r="EU552" s="24">
        <v>43668</v>
      </c>
    </row>
    <row r="553" spans="1:151" ht="12.75">
      <c r="A553" s="29">
        <v>43686</v>
      </c>
      <c r="B553" s="24"/>
      <c r="C553" s="35">
        <v>444</v>
      </c>
      <c r="D553" s="21" t="s">
        <v>1077</v>
      </c>
      <c r="E553" s="21">
        <v>1</v>
      </c>
      <c r="F553" s="21" t="s">
        <v>179</v>
      </c>
      <c r="G553" s="21" t="s">
        <v>1078</v>
      </c>
      <c r="H553" s="55">
        <v>39036.81</v>
      </c>
      <c r="I553" s="22">
        <v>6</v>
      </c>
      <c r="J553" s="25">
        <v>0</v>
      </c>
      <c r="K553" s="25">
        <v>0</v>
      </c>
      <c r="L553" s="25">
        <f t="shared" si="64"/>
        <v>6506.1349999999993</v>
      </c>
      <c r="M553" s="37">
        <f t="shared" si="65"/>
        <v>542.17791666666665</v>
      </c>
      <c r="N553" s="36">
        <v>0</v>
      </c>
      <c r="O553" s="26">
        <v>0</v>
      </c>
      <c r="P553" s="26">
        <v>0</v>
      </c>
      <c r="Q553" s="27">
        <v>0</v>
      </c>
      <c r="R553" s="36">
        <v>0</v>
      </c>
      <c r="S553" s="26">
        <v>0</v>
      </c>
      <c r="T553" s="26">
        <v>0</v>
      </c>
      <c r="U553" s="27">
        <v>0</v>
      </c>
      <c r="V553" s="36">
        <v>0</v>
      </c>
      <c r="W553" s="26">
        <v>0</v>
      </c>
      <c r="X553" s="26">
        <v>0</v>
      </c>
      <c r="Y553" s="27">
        <v>0</v>
      </c>
      <c r="Z553" s="36">
        <v>0</v>
      </c>
      <c r="AA553" s="26">
        <v>0</v>
      </c>
      <c r="AB553" s="26">
        <v>0</v>
      </c>
      <c r="AC553" s="27">
        <v>0</v>
      </c>
      <c r="AD553" s="36">
        <v>0</v>
      </c>
      <c r="AE553" s="26">
        <v>0</v>
      </c>
      <c r="AF553" s="26">
        <v>0</v>
      </c>
      <c r="AG553" s="27">
        <v>0</v>
      </c>
      <c r="AH553" s="36">
        <v>0</v>
      </c>
      <c r="AI553" s="26">
        <v>0</v>
      </c>
      <c r="AJ553" s="26">
        <v>0</v>
      </c>
      <c r="AK553" s="27">
        <v>0</v>
      </c>
      <c r="AL553" s="36">
        <v>0</v>
      </c>
      <c r="AM553" s="26">
        <v>0</v>
      </c>
      <c r="AN553" s="26">
        <v>0</v>
      </c>
      <c r="AO553" s="27">
        <v>0</v>
      </c>
      <c r="AP553" s="36">
        <v>0</v>
      </c>
      <c r="AQ553" s="26">
        <v>0</v>
      </c>
      <c r="AR553" s="26">
        <v>0</v>
      </c>
      <c r="AS553" s="27">
        <v>0</v>
      </c>
      <c r="AT553" s="36">
        <v>0</v>
      </c>
      <c r="AU553" s="26">
        <v>0</v>
      </c>
      <c r="AV553" s="26">
        <v>0</v>
      </c>
      <c r="AW553" s="27">
        <v>0</v>
      </c>
      <c r="AX553" s="36">
        <v>0</v>
      </c>
      <c r="AY553" s="26">
        <v>0</v>
      </c>
      <c r="AZ553" s="26">
        <v>0</v>
      </c>
      <c r="BA553" s="27">
        <v>0</v>
      </c>
      <c r="BB553" s="36">
        <v>0</v>
      </c>
      <c r="BC553" s="26">
        <v>0</v>
      </c>
      <c r="BD553" s="26">
        <v>0</v>
      </c>
      <c r="BE553" s="27">
        <v>0</v>
      </c>
      <c r="BF553" s="36">
        <v>0</v>
      </c>
      <c r="BG553" s="26">
        <v>0</v>
      </c>
      <c r="BH553" s="26">
        <v>0</v>
      </c>
      <c r="BI553" s="27">
        <v>0</v>
      </c>
      <c r="BJ553" s="36">
        <v>0</v>
      </c>
      <c r="BK553" s="26">
        <v>0</v>
      </c>
      <c r="BL553" s="26">
        <v>0</v>
      </c>
      <c r="BM553" s="27">
        <v>0</v>
      </c>
      <c r="BN553" s="36">
        <v>0</v>
      </c>
      <c r="BO553" s="26">
        <v>0</v>
      </c>
      <c r="BP553" s="26">
        <v>0</v>
      </c>
      <c r="BQ553" s="27">
        <v>0</v>
      </c>
      <c r="BR553" s="36">
        <v>0</v>
      </c>
      <c r="BS553" s="26">
        <v>0</v>
      </c>
      <c r="BT553" s="26">
        <v>0</v>
      </c>
      <c r="BU553" s="27">
        <v>0</v>
      </c>
      <c r="BV553" s="36">
        <v>0</v>
      </c>
      <c r="BW553" s="26">
        <v>0</v>
      </c>
      <c r="BX553" s="26">
        <v>0</v>
      </c>
      <c r="BY553" s="27">
        <v>0</v>
      </c>
      <c r="BZ553" s="36">
        <v>0</v>
      </c>
      <c r="CA553" s="26">
        <v>0</v>
      </c>
      <c r="CB553" s="26">
        <v>0</v>
      </c>
      <c r="CC553" s="27">
        <v>0</v>
      </c>
      <c r="CD553" s="36">
        <v>0</v>
      </c>
      <c r="CE553" s="26">
        <v>0</v>
      </c>
      <c r="CF553" s="26">
        <v>0</v>
      </c>
      <c r="CG553" s="27">
        <v>0</v>
      </c>
      <c r="CH553" s="36">
        <v>0</v>
      </c>
      <c r="CI553" s="26">
        <v>0</v>
      </c>
      <c r="CJ553" s="26">
        <v>0</v>
      </c>
      <c r="CK553" s="27">
        <v>0</v>
      </c>
      <c r="CL553" s="36">
        <v>0</v>
      </c>
      <c r="CM553" s="26">
        <v>0</v>
      </c>
      <c r="CN553" s="26">
        <v>0</v>
      </c>
      <c r="CO553" s="27">
        <v>0</v>
      </c>
      <c r="CP553" s="36">
        <v>0</v>
      </c>
      <c r="CQ553" s="26">
        <v>0</v>
      </c>
      <c r="CR553" s="26">
        <v>0</v>
      </c>
      <c r="CS553" s="27">
        <v>0</v>
      </c>
      <c r="CT553" s="36">
        <v>0</v>
      </c>
      <c r="CU553" s="26">
        <v>0</v>
      </c>
      <c r="CV553" s="26">
        <v>0</v>
      </c>
      <c r="CW553" s="27">
        <v>0</v>
      </c>
      <c r="CX553" s="36">
        <v>0</v>
      </c>
      <c r="CY553" s="26">
        <v>0</v>
      </c>
      <c r="CZ553" s="26">
        <v>0</v>
      </c>
      <c r="DA553" s="27">
        <v>0</v>
      </c>
      <c r="DB553" s="36">
        <v>0</v>
      </c>
      <c r="DC553" s="26">
        <v>0</v>
      </c>
      <c r="DD553" s="26">
        <v>0</v>
      </c>
      <c r="DE553" s="27">
        <v>0</v>
      </c>
      <c r="DF553" s="36">
        <v>0</v>
      </c>
      <c r="DG553" s="26">
        <v>0</v>
      </c>
      <c r="DH553" s="26">
        <v>0</v>
      </c>
      <c r="DI553" s="27">
        <v>0</v>
      </c>
      <c r="DJ553" s="36">
        <v>0</v>
      </c>
      <c r="DK553" s="26">
        <v>0</v>
      </c>
      <c r="DL553" s="26">
        <v>0</v>
      </c>
      <c r="DM553" s="27">
        <v>0</v>
      </c>
      <c r="DN553" s="36">
        <v>5</v>
      </c>
      <c r="DO553" s="26">
        <v>2710.8895833333331</v>
      </c>
      <c r="DP553" s="26">
        <v>2710.8895833333331</v>
      </c>
      <c r="DQ553" s="27">
        <v>36325.920416666668</v>
      </c>
      <c r="DR553" s="36">
        <v>12</v>
      </c>
      <c r="DS553" s="26">
        <v>6506.1350000000002</v>
      </c>
      <c r="DT553" s="26">
        <v>9217.0245833333338</v>
      </c>
      <c r="DU553" s="27">
        <v>29819.785416666666</v>
      </c>
      <c r="DV553" s="36">
        <v>12</v>
      </c>
      <c r="DW553" s="26">
        <v>6506.1350000000002</v>
      </c>
      <c r="DX553" s="26">
        <v>15723.159583333334</v>
      </c>
      <c r="DY553" s="27">
        <v>23313.650416666664</v>
      </c>
      <c r="DZ553" s="36">
        <v>12</v>
      </c>
      <c r="EA553" s="26">
        <v>6506.1350000000002</v>
      </c>
      <c r="EB553" s="26">
        <v>22229.294583333336</v>
      </c>
      <c r="EC553" s="27">
        <v>16807.515416666662</v>
      </c>
      <c r="ED553" s="36">
        <v>12</v>
      </c>
      <c r="EE553" s="26">
        <v>6506.1350000000002</v>
      </c>
      <c r="EF553" s="26">
        <v>28735.42</v>
      </c>
      <c r="EG553" s="27">
        <v>10301.39</v>
      </c>
      <c r="EH553" s="36">
        <v>12</v>
      </c>
      <c r="EI553" s="26">
        <v>6506.1350000000002</v>
      </c>
      <c r="EJ553" s="26">
        <v>35241.555</v>
      </c>
      <c r="EK553" s="27">
        <v>3795.26</v>
      </c>
      <c r="EL553" s="36" cm="1">
        <f t="array" ref="EL553">+_xlfn.IFS(YEAR($A553)&gt;YEAR(EL$6),0,YEAR(EL$6)=YEAR($A553),13-MONTH($A553),AND(EK553&lt;$L553,YEAR(EL$6)=YEAR($B553)),IF(MONTH($B553)&lt;EK553/$M553,MONTH($B553),EK553/$M553),EK553&lt;$L553,EK553/$M553,YEAR(EL$6)=YEAR($B553),MONTH($B553),AND(YEAR(EL$6)&gt;YEAR($B553),NOT(ISBLANK($B553))),0,YEAR(EL$6)&gt;YEAR($A553),12,EL$6&lt;$A553,0,YEAR(EH$6)=YEAR($B553),0)</f>
        <v>7.0000268976896427</v>
      </c>
      <c r="EM553" s="26">
        <f t="shared" si="66"/>
        <v>3795.26</v>
      </c>
      <c r="EN553" s="26">
        <f t="shared" si="67"/>
        <v>39036.815000000002</v>
      </c>
      <c r="EO553" s="27">
        <f t="shared" si="68"/>
        <v>-0.01</v>
      </c>
      <c r="EP553" s="28">
        <f t="shared" si="69"/>
        <v>-1.844413004033885E-5</v>
      </c>
      <c r="EQ553" s="34">
        <f t="shared" si="70"/>
        <v>1626.5337500000001</v>
      </c>
      <c r="ES553" s="21">
        <f>IFERROR(IF(VLOOKUP(D553,'DIV CHANGE'!A:D,3,FALSE)="", E553, VLOOKUP(D553,'DIV CHANGE'!A:D,3,FALSE)), E553)</f>
        <v>1</v>
      </c>
      <c r="ET553" s="21" t="str">
        <f t="shared" si="71"/>
        <v>SAME</v>
      </c>
      <c r="EU553" s="24">
        <v>43686</v>
      </c>
    </row>
    <row r="554" spans="1:151" ht="12.75">
      <c r="A554" s="29">
        <v>43843</v>
      </c>
      <c r="B554" s="24"/>
      <c r="C554" s="35">
        <v>482</v>
      </c>
      <c r="D554" s="21" t="s">
        <v>1079</v>
      </c>
      <c r="E554" s="21">
        <v>4</v>
      </c>
      <c r="F554" s="21" t="s">
        <v>179</v>
      </c>
      <c r="G554" s="21" t="s">
        <v>1080</v>
      </c>
      <c r="H554" s="55">
        <v>27321.25</v>
      </c>
      <c r="I554" s="22">
        <v>6</v>
      </c>
      <c r="J554" s="25">
        <v>0</v>
      </c>
      <c r="K554" s="25">
        <v>0</v>
      </c>
      <c r="L554" s="25">
        <f t="shared" si="64"/>
        <v>4553.541666666667</v>
      </c>
      <c r="M554" s="37">
        <f t="shared" si="65"/>
        <v>379.4618055555556</v>
      </c>
      <c r="N554" s="36">
        <v>0</v>
      </c>
      <c r="O554" s="26">
        <v>0</v>
      </c>
      <c r="P554" s="26">
        <v>0</v>
      </c>
      <c r="Q554" s="27">
        <v>0</v>
      </c>
      <c r="R554" s="36">
        <v>0</v>
      </c>
      <c r="S554" s="26">
        <v>0</v>
      </c>
      <c r="T554" s="26">
        <v>0</v>
      </c>
      <c r="U554" s="27">
        <v>0</v>
      </c>
      <c r="V554" s="36">
        <v>0</v>
      </c>
      <c r="W554" s="26">
        <v>0</v>
      </c>
      <c r="X554" s="26">
        <v>0</v>
      </c>
      <c r="Y554" s="27">
        <v>0</v>
      </c>
      <c r="Z554" s="36">
        <v>0</v>
      </c>
      <c r="AA554" s="26">
        <v>0</v>
      </c>
      <c r="AB554" s="26">
        <v>0</v>
      </c>
      <c r="AC554" s="27">
        <v>0</v>
      </c>
      <c r="AD554" s="36">
        <v>0</v>
      </c>
      <c r="AE554" s="26">
        <v>0</v>
      </c>
      <c r="AF554" s="26">
        <v>0</v>
      </c>
      <c r="AG554" s="27">
        <v>0</v>
      </c>
      <c r="AH554" s="36">
        <v>0</v>
      </c>
      <c r="AI554" s="26">
        <v>0</v>
      </c>
      <c r="AJ554" s="26">
        <v>0</v>
      </c>
      <c r="AK554" s="27">
        <v>0</v>
      </c>
      <c r="AL554" s="36">
        <v>0</v>
      </c>
      <c r="AM554" s="26">
        <v>0</v>
      </c>
      <c r="AN554" s="26">
        <v>0</v>
      </c>
      <c r="AO554" s="27">
        <v>0</v>
      </c>
      <c r="AP554" s="36">
        <v>0</v>
      </c>
      <c r="AQ554" s="26">
        <v>0</v>
      </c>
      <c r="AR554" s="26">
        <v>0</v>
      </c>
      <c r="AS554" s="27">
        <v>0</v>
      </c>
      <c r="AT554" s="36">
        <v>0</v>
      </c>
      <c r="AU554" s="26">
        <v>0</v>
      </c>
      <c r="AV554" s="26">
        <v>0</v>
      </c>
      <c r="AW554" s="27">
        <v>0</v>
      </c>
      <c r="AX554" s="36">
        <v>0</v>
      </c>
      <c r="AY554" s="26">
        <v>0</v>
      </c>
      <c r="AZ554" s="26">
        <v>0</v>
      </c>
      <c r="BA554" s="27">
        <v>0</v>
      </c>
      <c r="BB554" s="36">
        <v>0</v>
      </c>
      <c r="BC554" s="26">
        <v>0</v>
      </c>
      <c r="BD554" s="26">
        <v>0</v>
      </c>
      <c r="BE554" s="27">
        <v>0</v>
      </c>
      <c r="BF554" s="36">
        <v>0</v>
      </c>
      <c r="BG554" s="26">
        <v>0</v>
      </c>
      <c r="BH554" s="26">
        <v>0</v>
      </c>
      <c r="BI554" s="27">
        <v>0</v>
      </c>
      <c r="BJ554" s="36">
        <v>0</v>
      </c>
      <c r="BK554" s="26">
        <v>0</v>
      </c>
      <c r="BL554" s="26">
        <v>0</v>
      </c>
      <c r="BM554" s="27">
        <v>0</v>
      </c>
      <c r="BN554" s="36">
        <v>0</v>
      </c>
      <c r="BO554" s="26">
        <v>0</v>
      </c>
      <c r="BP554" s="26">
        <v>0</v>
      </c>
      <c r="BQ554" s="27">
        <v>0</v>
      </c>
      <c r="BR554" s="36">
        <v>0</v>
      </c>
      <c r="BS554" s="26">
        <v>0</v>
      </c>
      <c r="BT554" s="26">
        <v>0</v>
      </c>
      <c r="BU554" s="27">
        <v>0</v>
      </c>
      <c r="BV554" s="36">
        <v>0</v>
      </c>
      <c r="BW554" s="26">
        <v>0</v>
      </c>
      <c r="BX554" s="26">
        <v>0</v>
      </c>
      <c r="BY554" s="27">
        <v>0</v>
      </c>
      <c r="BZ554" s="36">
        <v>0</v>
      </c>
      <c r="CA554" s="26">
        <v>0</v>
      </c>
      <c r="CB554" s="26">
        <v>0</v>
      </c>
      <c r="CC554" s="27">
        <v>0</v>
      </c>
      <c r="CD554" s="36">
        <v>0</v>
      </c>
      <c r="CE554" s="26">
        <v>0</v>
      </c>
      <c r="CF554" s="26">
        <v>0</v>
      </c>
      <c r="CG554" s="27">
        <v>0</v>
      </c>
      <c r="CH554" s="36">
        <v>0</v>
      </c>
      <c r="CI554" s="26">
        <v>0</v>
      </c>
      <c r="CJ554" s="26">
        <v>0</v>
      </c>
      <c r="CK554" s="27">
        <v>0</v>
      </c>
      <c r="CL554" s="36">
        <v>0</v>
      </c>
      <c r="CM554" s="26">
        <v>0</v>
      </c>
      <c r="CN554" s="26">
        <v>0</v>
      </c>
      <c r="CO554" s="27">
        <v>0</v>
      </c>
      <c r="CP554" s="36">
        <v>0</v>
      </c>
      <c r="CQ554" s="26">
        <v>0</v>
      </c>
      <c r="CR554" s="26">
        <v>0</v>
      </c>
      <c r="CS554" s="27">
        <v>0</v>
      </c>
      <c r="CT554" s="36">
        <v>0</v>
      </c>
      <c r="CU554" s="26">
        <v>0</v>
      </c>
      <c r="CV554" s="26">
        <v>0</v>
      </c>
      <c r="CW554" s="27">
        <v>0</v>
      </c>
      <c r="CX554" s="36">
        <v>0</v>
      </c>
      <c r="CY554" s="26">
        <v>0</v>
      </c>
      <c r="CZ554" s="26">
        <v>0</v>
      </c>
      <c r="DA554" s="27">
        <v>0</v>
      </c>
      <c r="DB554" s="36">
        <v>0</v>
      </c>
      <c r="DC554" s="26">
        <v>0</v>
      </c>
      <c r="DD554" s="26">
        <v>0</v>
      </c>
      <c r="DE554" s="27">
        <v>0</v>
      </c>
      <c r="DF554" s="36">
        <v>0</v>
      </c>
      <c r="DG554" s="26">
        <v>0</v>
      </c>
      <c r="DH554" s="26">
        <v>0</v>
      </c>
      <c r="DI554" s="27">
        <v>0</v>
      </c>
      <c r="DJ554" s="36">
        <v>0</v>
      </c>
      <c r="DK554" s="26">
        <v>0</v>
      </c>
      <c r="DL554" s="26">
        <v>0</v>
      </c>
      <c r="DM554" s="27">
        <v>0</v>
      </c>
      <c r="DN554" s="36">
        <v>0</v>
      </c>
      <c r="DO554" s="26">
        <v>0</v>
      </c>
      <c r="DP554" s="26">
        <v>0</v>
      </c>
      <c r="DQ554" s="27">
        <v>0</v>
      </c>
      <c r="DR554" s="36">
        <v>12</v>
      </c>
      <c r="DS554" s="26">
        <v>4553.541666666667</v>
      </c>
      <c r="DT554" s="26">
        <v>4553.541666666667</v>
      </c>
      <c r="DU554" s="27">
        <v>22767.708333333332</v>
      </c>
      <c r="DV554" s="36">
        <v>12</v>
      </c>
      <c r="DW554" s="26">
        <v>4553.541666666667</v>
      </c>
      <c r="DX554" s="26">
        <v>9107.0833333333339</v>
      </c>
      <c r="DY554" s="27">
        <v>18214.166666666664</v>
      </c>
      <c r="DZ554" s="36">
        <v>12</v>
      </c>
      <c r="EA554" s="26">
        <v>4553.541666666667</v>
      </c>
      <c r="EB554" s="26">
        <v>13660.625</v>
      </c>
      <c r="EC554" s="27">
        <v>13660.625</v>
      </c>
      <c r="ED554" s="36">
        <v>12</v>
      </c>
      <c r="EE554" s="26">
        <v>4553.541666666667</v>
      </c>
      <c r="EF554" s="26">
        <v>18214.16</v>
      </c>
      <c r="EG554" s="27">
        <v>9107.09</v>
      </c>
      <c r="EH554" s="36">
        <v>12</v>
      </c>
      <c r="EI554" s="26">
        <v>4553.541666666667</v>
      </c>
      <c r="EJ554" s="26">
        <v>22767.701666666668</v>
      </c>
      <c r="EK554" s="27">
        <v>4553.55</v>
      </c>
      <c r="EL554" s="36" cm="1">
        <f t="array" ref="EL554">+_xlfn.IFS(YEAR($A554)&gt;YEAR(EL$6),0,YEAR(EL$6)=YEAR($A554),13-MONTH($A554),AND(EK554&lt;$L554,YEAR(EL$6)=YEAR($B554)),IF(MONTH($B554)&lt;EK554/$M554,MONTH($B554),EK554/$M554),EK554&lt;$L554,EK554/$M554,YEAR(EL$6)=YEAR($B554),MONTH($B554),AND(YEAR(EL$6)&gt;YEAR($B554),NOT(ISBLANK($B554))),0,YEAR(EL$6)&gt;YEAR($A554),12,EL$6&lt;$A554,0,YEAR(EH$6)=YEAR($B554),0)</f>
        <v>12</v>
      </c>
      <c r="EM554" s="26">
        <f t="shared" si="66"/>
        <v>4553.541666666667</v>
      </c>
      <c r="EN554" s="26">
        <f t="shared" si="67"/>
        <v>27321.243333333336</v>
      </c>
      <c r="EO554" s="27">
        <f t="shared" si="68"/>
        <v>0.01</v>
      </c>
      <c r="EP554" s="28">
        <f t="shared" si="69"/>
        <v>2.6353113419041953E-5</v>
      </c>
      <c r="EQ554" s="34">
        <f t="shared" si="70"/>
        <v>1138.3854166666667</v>
      </c>
      <c r="ES554" s="21">
        <f>IFERROR(IF(VLOOKUP(D554,'DIV CHANGE'!A:D,3,FALSE)="", E554, VLOOKUP(D554,'DIV CHANGE'!A:D,3,FALSE)), E554)</f>
        <v>2</v>
      </c>
      <c r="ET554" s="21" t="str">
        <f t="shared" si="71"/>
        <v>CHANGE</v>
      </c>
      <c r="EU554" s="24">
        <v>43843</v>
      </c>
    </row>
    <row r="555" spans="1:151" ht="12.75">
      <c r="A555" s="29">
        <v>43843</v>
      </c>
      <c r="B555" s="24"/>
      <c r="C555" s="35">
        <v>485</v>
      </c>
      <c r="D555" s="21" t="s">
        <v>1081</v>
      </c>
      <c r="E555" s="21">
        <v>2</v>
      </c>
      <c r="F555" s="21" t="s">
        <v>179</v>
      </c>
      <c r="G555" s="21" t="s">
        <v>1082</v>
      </c>
      <c r="H555" s="55">
        <v>37521.68</v>
      </c>
      <c r="I555" s="22">
        <v>6</v>
      </c>
      <c r="J555" s="25">
        <v>0</v>
      </c>
      <c r="K555" s="25">
        <v>0</v>
      </c>
      <c r="L555" s="25">
        <f t="shared" si="64"/>
        <v>6253.6133333333337</v>
      </c>
      <c r="M555" s="37">
        <f t="shared" si="65"/>
        <v>521.13444444444451</v>
      </c>
      <c r="N555" s="36">
        <v>0</v>
      </c>
      <c r="O555" s="26">
        <v>0</v>
      </c>
      <c r="P555" s="26">
        <v>0</v>
      </c>
      <c r="Q555" s="27">
        <v>0</v>
      </c>
      <c r="R555" s="36">
        <v>0</v>
      </c>
      <c r="S555" s="26">
        <v>0</v>
      </c>
      <c r="T555" s="26">
        <v>0</v>
      </c>
      <c r="U555" s="27">
        <v>0</v>
      </c>
      <c r="V555" s="36">
        <v>0</v>
      </c>
      <c r="W555" s="26">
        <v>0</v>
      </c>
      <c r="X555" s="26">
        <v>0</v>
      </c>
      <c r="Y555" s="27">
        <v>0</v>
      </c>
      <c r="Z555" s="36">
        <v>0</v>
      </c>
      <c r="AA555" s="26">
        <v>0</v>
      </c>
      <c r="AB555" s="26">
        <v>0</v>
      </c>
      <c r="AC555" s="27">
        <v>0</v>
      </c>
      <c r="AD555" s="36">
        <v>0</v>
      </c>
      <c r="AE555" s="26">
        <v>0</v>
      </c>
      <c r="AF555" s="26">
        <v>0</v>
      </c>
      <c r="AG555" s="27">
        <v>0</v>
      </c>
      <c r="AH555" s="36">
        <v>0</v>
      </c>
      <c r="AI555" s="26">
        <v>0</v>
      </c>
      <c r="AJ555" s="26">
        <v>0</v>
      </c>
      <c r="AK555" s="27">
        <v>0</v>
      </c>
      <c r="AL555" s="36">
        <v>0</v>
      </c>
      <c r="AM555" s="26">
        <v>0</v>
      </c>
      <c r="AN555" s="26">
        <v>0</v>
      </c>
      <c r="AO555" s="27">
        <v>0</v>
      </c>
      <c r="AP555" s="36">
        <v>0</v>
      </c>
      <c r="AQ555" s="26">
        <v>0</v>
      </c>
      <c r="AR555" s="26">
        <v>0</v>
      </c>
      <c r="AS555" s="27">
        <v>0</v>
      </c>
      <c r="AT555" s="36">
        <v>0</v>
      </c>
      <c r="AU555" s="26">
        <v>0</v>
      </c>
      <c r="AV555" s="26">
        <v>0</v>
      </c>
      <c r="AW555" s="27">
        <v>0</v>
      </c>
      <c r="AX555" s="36">
        <v>0</v>
      </c>
      <c r="AY555" s="26">
        <v>0</v>
      </c>
      <c r="AZ555" s="26">
        <v>0</v>
      </c>
      <c r="BA555" s="27">
        <v>0</v>
      </c>
      <c r="BB555" s="36">
        <v>0</v>
      </c>
      <c r="BC555" s="26">
        <v>0</v>
      </c>
      <c r="BD555" s="26">
        <v>0</v>
      </c>
      <c r="BE555" s="27">
        <v>0</v>
      </c>
      <c r="BF555" s="36">
        <v>0</v>
      </c>
      <c r="BG555" s="26">
        <v>0</v>
      </c>
      <c r="BH555" s="26">
        <v>0</v>
      </c>
      <c r="BI555" s="27">
        <v>0</v>
      </c>
      <c r="BJ555" s="36">
        <v>0</v>
      </c>
      <c r="BK555" s="26">
        <v>0</v>
      </c>
      <c r="BL555" s="26">
        <v>0</v>
      </c>
      <c r="BM555" s="27">
        <v>0</v>
      </c>
      <c r="BN555" s="36">
        <v>0</v>
      </c>
      <c r="BO555" s="26">
        <v>0</v>
      </c>
      <c r="BP555" s="26">
        <v>0</v>
      </c>
      <c r="BQ555" s="27">
        <v>0</v>
      </c>
      <c r="BR555" s="36">
        <v>0</v>
      </c>
      <c r="BS555" s="26">
        <v>0</v>
      </c>
      <c r="BT555" s="26">
        <v>0</v>
      </c>
      <c r="BU555" s="27">
        <v>0</v>
      </c>
      <c r="BV555" s="36">
        <v>0</v>
      </c>
      <c r="BW555" s="26">
        <v>0</v>
      </c>
      <c r="BX555" s="26">
        <v>0</v>
      </c>
      <c r="BY555" s="27">
        <v>0</v>
      </c>
      <c r="BZ555" s="36">
        <v>0</v>
      </c>
      <c r="CA555" s="26">
        <v>0</v>
      </c>
      <c r="CB555" s="26">
        <v>0</v>
      </c>
      <c r="CC555" s="27">
        <v>0</v>
      </c>
      <c r="CD555" s="36">
        <v>0</v>
      </c>
      <c r="CE555" s="26">
        <v>0</v>
      </c>
      <c r="CF555" s="26">
        <v>0</v>
      </c>
      <c r="CG555" s="27">
        <v>0</v>
      </c>
      <c r="CH555" s="36">
        <v>0</v>
      </c>
      <c r="CI555" s="26">
        <v>0</v>
      </c>
      <c r="CJ555" s="26">
        <v>0</v>
      </c>
      <c r="CK555" s="27">
        <v>0</v>
      </c>
      <c r="CL555" s="36">
        <v>0</v>
      </c>
      <c r="CM555" s="26">
        <v>0</v>
      </c>
      <c r="CN555" s="26">
        <v>0</v>
      </c>
      <c r="CO555" s="27">
        <v>0</v>
      </c>
      <c r="CP555" s="36">
        <v>0</v>
      </c>
      <c r="CQ555" s="26">
        <v>0</v>
      </c>
      <c r="CR555" s="26">
        <v>0</v>
      </c>
      <c r="CS555" s="27">
        <v>0</v>
      </c>
      <c r="CT555" s="36">
        <v>0</v>
      </c>
      <c r="CU555" s="26">
        <v>0</v>
      </c>
      <c r="CV555" s="26">
        <v>0</v>
      </c>
      <c r="CW555" s="27">
        <v>0</v>
      </c>
      <c r="CX555" s="36">
        <v>0</v>
      </c>
      <c r="CY555" s="26">
        <v>0</v>
      </c>
      <c r="CZ555" s="26">
        <v>0</v>
      </c>
      <c r="DA555" s="27">
        <v>0</v>
      </c>
      <c r="DB555" s="36">
        <v>0</v>
      </c>
      <c r="DC555" s="26">
        <v>0</v>
      </c>
      <c r="DD555" s="26">
        <v>0</v>
      </c>
      <c r="DE555" s="27">
        <v>0</v>
      </c>
      <c r="DF555" s="36">
        <v>0</v>
      </c>
      <c r="DG555" s="26">
        <v>0</v>
      </c>
      <c r="DH555" s="26">
        <v>0</v>
      </c>
      <c r="DI555" s="27">
        <v>0</v>
      </c>
      <c r="DJ555" s="36">
        <v>0</v>
      </c>
      <c r="DK555" s="26">
        <v>0</v>
      </c>
      <c r="DL555" s="26">
        <v>0</v>
      </c>
      <c r="DM555" s="27">
        <v>0</v>
      </c>
      <c r="DN555" s="36">
        <v>0</v>
      </c>
      <c r="DO555" s="26">
        <v>0</v>
      </c>
      <c r="DP555" s="26">
        <v>0</v>
      </c>
      <c r="DQ555" s="27">
        <v>0</v>
      </c>
      <c r="DR555" s="36">
        <v>12</v>
      </c>
      <c r="DS555" s="26">
        <v>6253.6133333333346</v>
      </c>
      <c r="DT555" s="26">
        <v>6253.6133333333346</v>
      </c>
      <c r="DU555" s="27">
        <v>31268.066666666666</v>
      </c>
      <c r="DV555" s="36">
        <v>12</v>
      </c>
      <c r="DW555" s="26">
        <v>6253.6133333333346</v>
      </c>
      <c r="DX555" s="26">
        <v>12507.226666666669</v>
      </c>
      <c r="DY555" s="27">
        <v>25014.453333333331</v>
      </c>
      <c r="DZ555" s="36">
        <v>12</v>
      </c>
      <c r="EA555" s="26">
        <v>6253.6133333333346</v>
      </c>
      <c r="EB555" s="26">
        <v>18760.840000000004</v>
      </c>
      <c r="EC555" s="27">
        <v>18760.839999999997</v>
      </c>
      <c r="ED555" s="36">
        <v>12</v>
      </c>
      <c r="EE555" s="26">
        <v>6253.6133333333346</v>
      </c>
      <c r="EF555" s="26">
        <v>25014.440000000002</v>
      </c>
      <c r="EG555" s="27">
        <v>12507.239999999998</v>
      </c>
      <c r="EH555" s="36">
        <v>12</v>
      </c>
      <c r="EI555" s="26">
        <v>6253.6133333333346</v>
      </c>
      <c r="EJ555" s="26">
        <v>31268.053333333337</v>
      </c>
      <c r="EK555" s="27">
        <v>6253.63</v>
      </c>
      <c r="EL555" s="36" cm="1">
        <f t="array" ref="EL555">+_xlfn.IFS(YEAR($A555)&gt;YEAR(EL$6),0,YEAR(EL$6)=YEAR($A555),13-MONTH($A555),AND(EK555&lt;$L555,YEAR(EL$6)=YEAR($B555)),IF(MONTH($B555)&lt;EK555/$M555,MONTH($B555),EK555/$M555),EK555&lt;$L555,EK555/$M555,YEAR(EL$6)=YEAR($B555),MONTH($B555),AND(YEAR(EL$6)&gt;YEAR($B555),NOT(ISBLANK($B555))),0,YEAR(EL$6)&gt;YEAR($A555),12,EL$6&lt;$A555,0,YEAR(EH$6)=YEAR($B555),0)</f>
        <v>12</v>
      </c>
      <c r="EM555" s="26">
        <f t="shared" si="66"/>
        <v>6253.6133333333346</v>
      </c>
      <c r="EN555" s="26">
        <f t="shared" si="67"/>
        <v>37521.666666666672</v>
      </c>
      <c r="EO555" s="27">
        <f t="shared" si="68"/>
        <v>0.01</v>
      </c>
      <c r="EP555" s="28">
        <f t="shared" si="69"/>
        <v>1.9188906253664546E-5</v>
      </c>
      <c r="EQ555" s="34">
        <f t="shared" si="70"/>
        <v>1563.4033333333336</v>
      </c>
      <c r="ES555" s="21">
        <f>IFERROR(IF(VLOOKUP(D555,'DIV CHANGE'!A:D,3,FALSE)="", E555, VLOOKUP(D555,'DIV CHANGE'!A:D,3,FALSE)), E555)</f>
        <v>2</v>
      </c>
      <c r="ET555" s="21" t="str">
        <f t="shared" si="71"/>
        <v>SAME</v>
      </c>
      <c r="EU555" s="24">
        <v>43843</v>
      </c>
    </row>
    <row r="556" spans="1:151" ht="12.75">
      <c r="A556" s="29">
        <v>43908</v>
      </c>
      <c r="B556" s="24"/>
      <c r="C556" s="35">
        <v>486</v>
      </c>
      <c r="D556" s="21" t="s">
        <v>1083</v>
      </c>
      <c r="E556" s="21">
        <v>4</v>
      </c>
      <c r="F556" s="21" t="s">
        <v>179</v>
      </c>
      <c r="G556" s="21" t="s">
        <v>1084</v>
      </c>
      <c r="H556" s="55">
        <v>37201.440000000002</v>
      </c>
      <c r="I556" s="22">
        <v>6</v>
      </c>
      <c r="J556" s="25">
        <v>0</v>
      </c>
      <c r="K556" s="25">
        <v>0</v>
      </c>
      <c r="L556" s="25">
        <f t="shared" si="64"/>
        <v>6200.2400000000007</v>
      </c>
      <c r="M556" s="37">
        <f t="shared" si="65"/>
        <v>516.68666666666672</v>
      </c>
      <c r="N556" s="36">
        <v>0</v>
      </c>
      <c r="O556" s="26">
        <v>0</v>
      </c>
      <c r="P556" s="26">
        <v>0</v>
      </c>
      <c r="Q556" s="27">
        <v>0</v>
      </c>
      <c r="R556" s="36">
        <v>0</v>
      </c>
      <c r="S556" s="26">
        <v>0</v>
      </c>
      <c r="T556" s="26">
        <v>0</v>
      </c>
      <c r="U556" s="27">
        <v>0</v>
      </c>
      <c r="V556" s="36">
        <v>0</v>
      </c>
      <c r="W556" s="26">
        <v>0</v>
      </c>
      <c r="X556" s="26">
        <v>0</v>
      </c>
      <c r="Y556" s="27">
        <v>0</v>
      </c>
      <c r="Z556" s="36">
        <v>0</v>
      </c>
      <c r="AA556" s="26">
        <v>0</v>
      </c>
      <c r="AB556" s="26">
        <v>0</v>
      </c>
      <c r="AC556" s="27">
        <v>0</v>
      </c>
      <c r="AD556" s="36">
        <v>0</v>
      </c>
      <c r="AE556" s="26">
        <v>0</v>
      </c>
      <c r="AF556" s="26">
        <v>0</v>
      </c>
      <c r="AG556" s="27">
        <v>0</v>
      </c>
      <c r="AH556" s="36">
        <v>0</v>
      </c>
      <c r="AI556" s="26">
        <v>0</v>
      </c>
      <c r="AJ556" s="26">
        <v>0</v>
      </c>
      <c r="AK556" s="27">
        <v>0</v>
      </c>
      <c r="AL556" s="36">
        <v>0</v>
      </c>
      <c r="AM556" s="26">
        <v>0</v>
      </c>
      <c r="AN556" s="26">
        <v>0</v>
      </c>
      <c r="AO556" s="27">
        <v>0</v>
      </c>
      <c r="AP556" s="36">
        <v>0</v>
      </c>
      <c r="AQ556" s="26">
        <v>0</v>
      </c>
      <c r="AR556" s="26">
        <v>0</v>
      </c>
      <c r="AS556" s="27">
        <v>0</v>
      </c>
      <c r="AT556" s="36">
        <v>0</v>
      </c>
      <c r="AU556" s="26">
        <v>0</v>
      </c>
      <c r="AV556" s="26">
        <v>0</v>
      </c>
      <c r="AW556" s="27">
        <v>0</v>
      </c>
      <c r="AX556" s="36">
        <v>0</v>
      </c>
      <c r="AY556" s="26">
        <v>0</v>
      </c>
      <c r="AZ556" s="26">
        <v>0</v>
      </c>
      <c r="BA556" s="27">
        <v>0</v>
      </c>
      <c r="BB556" s="36">
        <v>0</v>
      </c>
      <c r="BC556" s="26">
        <v>0</v>
      </c>
      <c r="BD556" s="26">
        <v>0</v>
      </c>
      <c r="BE556" s="27">
        <v>0</v>
      </c>
      <c r="BF556" s="36">
        <v>0</v>
      </c>
      <c r="BG556" s="26">
        <v>0</v>
      </c>
      <c r="BH556" s="26">
        <v>0</v>
      </c>
      <c r="BI556" s="27">
        <v>0</v>
      </c>
      <c r="BJ556" s="36">
        <v>0</v>
      </c>
      <c r="BK556" s="26">
        <v>0</v>
      </c>
      <c r="BL556" s="26">
        <v>0</v>
      </c>
      <c r="BM556" s="27">
        <v>0</v>
      </c>
      <c r="BN556" s="36">
        <v>0</v>
      </c>
      <c r="BO556" s="26">
        <v>0</v>
      </c>
      <c r="BP556" s="26">
        <v>0</v>
      </c>
      <c r="BQ556" s="27">
        <v>0</v>
      </c>
      <c r="BR556" s="36">
        <v>0</v>
      </c>
      <c r="BS556" s="26">
        <v>0</v>
      </c>
      <c r="BT556" s="26">
        <v>0</v>
      </c>
      <c r="BU556" s="27">
        <v>0</v>
      </c>
      <c r="BV556" s="36">
        <v>0</v>
      </c>
      <c r="BW556" s="26">
        <v>0</v>
      </c>
      <c r="BX556" s="26">
        <v>0</v>
      </c>
      <c r="BY556" s="27">
        <v>0</v>
      </c>
      <c r="BZ556" s="36">
        <v>0</v>
      </c>
      <c r="CA556" s="26">
        <v>0</v>
      </c>
      <c r="CB556" s="26">
        <v>0</v>
      </c>
      <c r="CC556" s="27">
        <v>0</v>
      </c>
      <c r="CD556" s="36">
        <v>0</v>
      </c>
      <c r="CE556" s="26">
        <v>0</v>
      </c>
      <c r="CF556" s="26">
        <v>0</v>
      </c>
      <c r="CG556" s="27">
        <v>0</v>
      </c>
      <c r="CH556" s="36">
        <v>0</v>
      </c>
      <c r="CI556" s="26">
        <v>0</v>
      </c>
      <c r="CJ556" s="26">
        <v>0</v>
      </c>
      <c r="CK556" s="27">
        <v>0</v>
      </c>
      <c r="CL556" s="36">
        <v>0</v>
      </c>
      <c r="CM556" s="26">
        <v>0</v>
      </c>
      <c r="CN556" s="26">
        <v>0</v>
      </c>
      <c r="CO556" s="27">
        <v>0</v>
      </c>
      <c r="CP556" s="36">
        <v>0</v>
      </c>
      <c r="CQ556" s="26">
        <v>0</v>
      </c>
      <c r="CR556" s="26">
        <v>0</v>
      </c>
      <c r="CS556" s="27">
        <v>0</v>
      </c>
      <c r="CT556" s="36">
        <v>0</v>
      </c>
      <c r="CU556" s="26">
        <v>0</v>
      </c>
      <c r="CV556" s="26">
        <v>0</v>
      </c>
      <c r="CW556" s="27">
        <v>0</v>
      </c>
      <c r="CX556" s="36">
        <v>0</v>
      </c>
      <c r="CY556" s="26">
        <v>0</v>
      </c>
      <c r="CZ556" s="26">
        <v>0</v>
      </c>
      <c r="DA556" s="27">
        <v>0</v>
      </c>
      <c r="DB556" s="36">
        <v>0</v>
      </c>
      <c r="DC556" s="26">
        <v>0</v>
      </c>
      <c r="DD556" s="26">
        <v>0</v>
      </c>
      <c r="DE556" s="27">
        <v>0</v>
      </c>
      <c r="DF556" s="36">
        <v>0</v>
      </c>
      <c r="DG556" s="26">
        <v>0</v>
      </c>
      <c r="DH556" s="26">
        <v>0</v>
      </c>
      <c r="DI556" s="27">
        <v>0</v>
      </c>
      <c r="DJ556" s="36">
        <v>0</v>
      </c>
      <c r="DK556" s="26">
        <v>0</v>
      </c>
      <c r="DL556" s="26">
        <v>0</v>
      </c>
      <c r="DM556" s="27">
        <v>0</v>
      </c>
      <c r="DN556" s="36">
        <v>0</v>
      </c>
      <c r="DO556" s="26">
        <v>0</v>
      </c>
      <c r="DP556" s="26">
        <v>0</v>
      </c>
      <c r="DQ556" s="27">
        <v>0</v>
      </c>
      <c r="DR556" s="36">
        <v>10</v>
      </c>
      <c r="DS556" s="26">
        <v>5166.8666666666668</v>
      </c>
      <c r="DT556" s="26">
        <v>5166.8666666666668</v>
      </c>
      <c r="DU556" s="27">
        <v>32034.573333333334</v>
      </c>
      <c r="DV556" s="36">
        <v>12</v>
      </c>
      <c r="DW556" s="26">
        <v>6200.2400000000007</v>
      </c>
      <c r="DX556" s="26">
        <v>11367.106666666667</v>
      </c>
      <c r="DY556" s="27">
        <v>25834.333333333336</v>
      </c>
      <c r="DZ556" s="36">
        <v>12</v>
      </c>
      <c r="EA556" s="26">
        <v>6200.2400000000007</v>
      </c>
      <c r="EB556" s="26">
        <v>17567.346666666668</v>
      </c>
      <c r="EC556" s="27">
        <v>19634.093333333334</v>
      </c>
      <c r="ED556" s="36">
        <v>12</v>
      </c>
      <c r="EE556" s="26">
        <v>6200.2400000000007</v>
      </c>
      <c r="EF556" s="26">
        <v>23250.9</v>
      </c>
      <c r="EG556" s="27">
        <v>13950.54</v>
      </c>
      <c r="EH556" s="36">
        <v>12</v>
      </c>
      <c r="EI556" s="26">
        <v>6200.2400000000007</v>
      </c>
      <c r="EJ556" s="26">
        <v>29451.140000000003</v>
      </c>
      <c r="EK556" s="27">
        <v>7750.3</v>
      </c>
      <c r="EL556" s="36" cm="1">
        <f t="array" ref="EL556">+_xlfn.IFS(YEAR($A556)&gt;YEAR(EL$6),0,YEAR(EL$6)=YEAR($A556),13-MONTH($A556),AND(EK556&lt;$L556,YEAR(EL$6)=YEAR($B556)),IF(MONTH($B556)&lt;EK556/$M556,MONTH($B556),EK556/$M556),EK556&lt;$L556,EK556/$M556,YEAR(EL$6)=YEAR($B556),MONTH($B556),AND(YEAR(EL$6)&gt;YEAR($B556),NOT(ISBLANK($B556))),0,YEAR(EL$6)&gt;YEAR($A556),12,EL$6&lt;$A556,0,YEAR(EH$6)=YEAR($B556),0)</f>
        <v>12</v>
      </c>
      <c r="EM556" s="26">
        <f t="shared" si="66"/>
        <v>6200.2400000000007</v>
      </c>
      <c r="EN556" s="26">
        <f t="shared" si="67"/>
        <v>35651.380000000005</v>
      </c>
      <c r="EO556" s="27">
        <f t="shared" si="68"/>
        <v>1550.06</v>
      </c>
      <c r="EP556" s="28">
        <f t="shared" si="69"/>
        <v>2.9999999999999996</v>
      </c>
      <c r="EQ556" s="34">
        <f t="shared" si="70"/>
        <v>1550.0600000000002</v>
      </c>
      <c r="ES556" s="21">
        <f>IFERROR(IF(VLOOKUP(D556,'DIV CHANGE'!A:D,3,FALSE)="", E556, VLOOKUP(D556,'DIV CHANGE'!A:D,3,FALSE)), E556)</f>
        <v>4</v>
      </c>
      <c r="ET556" s="21" t="str">
        <f t="shared" si="71"/>
        <v>SAME</v>
      </c>
      <c r="EU556" s="24">
        <v>43908</v>
      </c>
    </row>
    <row r="557" spans="1:151" ht="12.75">
      <c r="A557" s="29">
        <v>43948</v>
      </c>
      <c r="B557" s="24"/>
      <c r="C557" s="35">
        <v>480</v>
      </c>
      <c r="D557" s="21" t="s">
        <v>1085</v>
      </c>
      <c r="E557" s="21">
        <v>1</v>
      </c>
      <c r="F557" s="21" t="s">
        <v>179</v>
      </c>
      <c r="G557" s="21" t="s">
        <v>1086</v>
      </c>
      <c r="H557" s="55">
        <v>36113.75</v>
      </c>
      <c r="I557" s="22">
        <v>6</v>
      </c>
      <c r="J557" s="25">
        <v>0</v>
      </c>
      <c r="K557" s="25">
        <v>0</v>
      </c>
      <c r="L557" s="25">
        <f t="shared" si="64"/>
        <v>6018.958333333333</v>
      </c>
      <c r="M557" s="37">
        <f t="shared" si="65"/>
        <v>501.57986111111109</v>
      </c>
      <c r="N557" s="36">
        <v>0</v>
      </c>
      <c r="O557" s="26">
        <v>0</v>
      </c>
      <c r="P557" s="26">
        <v>0</v>
      </c>
      <c r="Q557" s="27">
        <v>0</v>
      </c>
      <c r="R557" s="36">
        <v>0</v>
      </c>
      <c r="S557" s="26">
        <v>0</v>
      </c>
      <c r="T557" s="26">
        <v>0</v>
      </c>
      <c r="U557" s="27">
        <v>0</v>
      </c>
      <c r="V557" s="36">
        <v>0</v>
      </c>
      <c r="W557" s="26">
        <v>0</v>
      </c>
      <c r="X557" s="26">
        <v>0</v>
      </c>
      <c r="Y557" s="27">
        <v>0</v>
      </c>
      <c r="Z557" s="36">
        <v>0</v>
      </c>
      <c r="AA557" s="26">
        <v>0</v>
      </c>
      <c r="AB557" s="26">
        <v>0</v>
      </c>
      <c r="AC557" s="27">
        <v>0</v>
      </c>
      <c r="AD557" s="36">
        <v>0</v>
      </c>
      <c r="AE557" s="26">
        <v>0</v>
      </c>
      <c r="AF557" s="26">
        <v>0</v>
      </c>
      <c r="AG557" s="27">
        <v>0</v>
      </c>
      <c r="AH557" s="36">
        <v>0</v>
      </c>
      <c r="AI557" s="26">
        <v>0</v>
      </c>
      <c r="AJ557" s="26">
        <v>0</v>
      </c>
      <c r="AK557" s="27">
        <v>0</v>
      </c>
      <c r="AL557" s="36">
        <v>0</v>
      </c>
      <c r="AM557" s="26">
        <v>0</v>
      </c>
      <c r="AN557" s="26">
        <v>0</v>
      </c>
      <c r="AO557" s="27">
        <v>0</v>
      </c>
      <c r="AP557" s="36">
        <v>0</v>
      </c>
      <c r="AQ557" s="26">
        <v>0</v>
      </c>
      <c r="AR557" s="26">
        <v>0</v>
      </c>
      <c r="AS557" s="27">
        <v>0</v>
      </c>
      <c r="AT557" s="36">
        <v>0</v>
      </c>
      <c r="AU557" s="26">
        <v>0</v>
      </c>
      <c r="AV557" s="26">
        <v>0</v>
      </c>
      <c r="AW557" s="27">
        <v>0</v>
      </c>
      <c r="AX557" s="36">
        <v>0</v>
      </c>
      <c r="AY557" s="26">
        <v>0</v>
      </c>
      <c r="AZ557" s="26">
        <v>0</v>
      </c>
      <c r="BA557" s="27">
        <v>0</v>
      </c>
      <c r="BB557" s="36">
        <v>0</v>
      </c>
      <c r="BC557" s="26">
        <v>0</v>
      </c>
      <c r="BD557" s="26">
        <v>0</v>
      </c>
      <c r="BE557" s="27">
        <v>0</v>
      </c>
      <c r="BF557" s="36">
        <v>0</v>
      </c>
      <c r="BG557" s="26">
        <v>0</v>
      </c>
      <c r="BH557" s="26">
        <v>0</v>
      </c>
      <c r="BI557" s="27">
        <v>0</v>
      </c>
      <c r="BJ557" s="36">
        <v>0</v>
      </c>
      <c r="BK557" s="26">
        <v>0</v>
      </c>
      <c r="BL557" s="26">
        <v>0</v>
      </c>
      <c r="BM557" s="27">
        <v>0</v>
      </c>
      <c r="BN557" s="36">
        <v>0</v>
      </c>
      <c r="BO557" s="26">
        <v>0</v>
      </c>
      <c r="BP557" s="26">
        <v>0</v>
      </c>
      <c r="BQ557" s="27">
        <v>0</v>
      </c>
      <c r="BR557" s="36">
        <v>0</v>
      </c>
      <c r="BS557" s="26">
        <v>0</v>
      </c>
      <c r="BT557" s="26">
        <v>0</v>
      </c>
      <c r="BU557" s="27">
        <v>0</v>
      </c>
      <c r="BV557" s="36">
        <v>0</v>
      </c>
      <c r="BW557" s="26">
        <v>0</v>
      </c>
      <c r="BX557" s="26">
        <v>0</v>
      </c>
      <c r="BY557" s="27">
        <v>0</v>
      </c>
      <c r="BZ557" s="36">
        <v>0</v>
      </c>
      <c r="CA557" s="26">
        <v>0</v>
      </c>
      <c r="CB557" s="26">
        <v>0</v>
      </c>
      <c r="CC557" s="27">
        <v>0</v>
      </c>
      <c r="CD557" s="36">
        <v>0</v>
      </c>
      <c r="CE557" s="26">
        <v>0</v>
      </c>
      <c r="CF557" s="26">
        <v>0</v>
      </c>
      <c r="CG557" s="27">
        <v>0</v>
      </c>
      <c r="CH557" s="36">
        <v>0</v>
      </c>
      <c r="CI557" s="26">
        <v>0</v>
      </c>
      <c r="CJ557" s="26">
        <v>0</v>
      </c>
      <c r="CK557" s="27">
        <v>0</v>
      </c>
      <c r="CL557" s="36">
        <v>0</v>
      </c>
      <c r="CM557" s="26">
        <v>0</v>
      </c>
      <c r="CN557" s="26">
        <v>0</v>
      </c>
      <c r="CO557" s="27">
        <v>0</v>
      </c>
      <c r="CP557" s="36">
        <v>0</v>
      </c>
      <c r="CQ557" s="26">
        <v>0</v>
      </c>
      <c r="CR557" s="26">
        <v>0</v>
      </c>
      <c r="CS557" s="27">
        <v>0</v>
      </c>
      <c r="CT557" s="36">
        <v>0</v>
      </c>
      <c r="CU557" s="26">
        <v>0</v>
      </c>
      <c r="CV557" s="26">
        <v>0</v>
      </c>
      <c r="CW557" s="27">
        <v>0</v>
      </c>
      <c r="CX557" s="36">
        <v>0</v>
      </c>
      <c r="CY557" s="26">
        <v>0</v>
      </c>
      <c r="CZ557" s="26">
        <v>0</v>
      </c>
      <c r="DA557" s="27">
        <v>0</v>
      </c>
      <c r="DB557" s="36">
        <v>0</v>
      </c>
      <c r="DC557" s="26">
        <v>0</v>
      </c>
      <c r="DD557" s="26">
        <v>0</v>
      </c>
      <c r="DE557" s="27">
        <v>0</v>
      </c>
      <c r="DF557" s="36">
        <v>0</v>
      </c>
      <c r="DG557" s="26">
        <v>0</v>
      </c>
      <c r="DH557" s="26">
        <v>0</v>
      </c>
      <c r="DI557" s="27">
        <v>0</v>
      </c>
      <c r="DJ557" s="36">
        <v>0</v>
      </c>
      <c r="DK557" s="26">
        <v>0</v>
      </c>
      <c r="DL557" s="26">
        <v>0</v>
      </c>
      <c r="DM557" s="27">
        <v>0</v>
      </c>
      <c r="DN557" s="36">
        <v>0</v>
      </c>
      <c r="DO557" s="26">
        <v>0</v>
      </c>
      <c r="DP557" s="26">
        <v>0</v>
      </c>
      <c r="DQ557" s="27">
        <v>0</v>
      </c>
      <c r="DR557" s="36">
        <v>9</v>
      </c>
      <c r="DS557" s="26">
        <v>4514.21875</v>
      </c>
      <c r="DT557" s="26">
        <v>4514.21875</v>
      </c>
      <c r="DU557" s="27">
        <v>31599.53125</v>
      </c>
      <c r="DV557" s="36">
        <v>12</v>
      </c>
      <c r="DW557" s="26">
        <v>6018.958333333333</v>
      </c>
      <c r="DX557" s="26">
        <v>10533.177083333332</v>
      </c>
      <c r="DY557" s="27">
        <v>25580.572916666668</v>
      </c>
      <c r="DZ557" s="36">
        <v>12</v>
      </c>
      <c r="EA557" s="26">
        <v>6018.958333333333</v>
      </c>
      <c r="EB557" s="26">
        <v>16552.135416666664</v>
      </c>
      <c r="EC557" s="27">
        <v>19561.614583333336</v>
      </c>
      <c r="ED557" s="36">
        <v>12</v>
      </c>
      <c r="EE557" s="26">
        <v>6018.958333333333</v>
      </c>
      <c r="EF557" s="26">
        <v>22069.52</v>
      </c>
      <c r="EG557" s="27">
        <v>14044.23</v>
      </c>
      <c r="EH557" s="36">
        <v>12</v>
      </c>
      <c r="EI557" s="26">
        <v>6018.958333333333</v>
      </c>
      <c r="EJ557" s="26">
        <v>28088.478333333333</v>
      </c>
      <c r="EK557" s="27">
        <v>8025.27</v>
      </c>
      <c r="EL557" s="36" cm="1">
        <f t="array" ref="EL557">+_xlfn.IFS(YEAR($A557)&gt;YEAR(EL$6),0,YEAR(EL$6)=YEAR($A557),13-MONTH($A557),AND(EK557&lt;$L557,YEAR(EL$6)=YEAR($B557)),IF(MONTH($B557)&lt;EK557/$M557,MONTH($B557),EK557/$M557),EK557&lt;$L557,EK557/$M557,YEAR(EL$6)=YEAR($B557),MONTH($B557),AND(YEAR(EL$6)&gt;YEAR($B557),NOT(ISBLANK($B557))),0,YEAR(EL$6)&gt;YEAR($A557),12,EL$6&lt;$A557,0,YEAR(EH$6)=YEAR($B557),0)</f>
        <v>12</v>
      </c>
      <c r="EM557" s="26">
        <f t="shared" si="66"/>
        <v>6018.958333333333</v>
      </c>
      <c r="EN557" s="26">
        <f t="shared" si="67"/>
        <v>34107.436666666668</v>
      </c>
      <c r="EO557" s="27">
        <f t="shared" si="68"/>
        <v>2006.31</v>
      </c>
      <c r="EP557" s="28">
        <f t="shared" si="69"/>
        <v>3.9999811706067634</v>
      </c>
      <c r="EQ557" s="34">
        <f t="shared" si="70"/>
        <v>1504.7395833333333</v>
      </c>
      <c r="ES557" s="21">
        <f>IFERROR(IF(VLOOKUP(D557,'DIV CHANGE'!A:D,3,FALSE)="", E557, VLOOKUP(D557,'DIV CHANGE'!A:D,3,FALSE)), E557)</f>
        <v>1</v>
      </c>
      <c r="ET557" s="21" t="str">
        <f t="shared" si="71"/>
        <v>SAME</v>
      </c>
      <c r="EU557" s="24">
        <v>43948</v>
      </c>
    </row>
    <row r="558" spans="1:151" ht="12.75">
      <c r="A558" s="29">
        <v>43948</v>
      </c>
      <c r="B558" s="24"/>
      <c r="C558" s="35">
        <v>481</v>
      </c>
      <c r="D558" s="21" t="s">
        <v>1087</v>
      </c>
      <c r="E558" s="21">
        <v>1</v>
      </c>
      <c r="F558" s="21" t="s">
        <v>179</v>
      </c>
      <c r="G558" s="21" t="s">
        <v>1088</v>
      </c>
      <c r="H558" s="55">
        <v>39909.040000000001</v>
      </c>
      <c r="I558" s="22">
        <v>6</v>
      </c>
      <c r="J558" s="25">
        <v>0</v>
      </c>
      <c r="K558" s="25">
        <v>0</v>
      </c>
      <c r="L558" s="25">
        <f t="shared" si="64"/>
        <v>6651.5066666666671</v>
      </c>
      <c r="M558" s="37">
        <f t="shared" si="65"/>
        <v>554.29222222222222</v>
      </c>
      <c r="N558" s="36">
        <v>0</v>
      </c>
      <c r="O558" s="26">
        <v>0</v>
      </c>
      <c r="P558" s="26">
        <v>0</v>
      </c>
      <c r="Q558" s="27">
        <v>0</v>
      </c>
      <c r="R558" s="36">
        <v>0</v>
      </c>
      <c r="S558" s="26">
        <v>0</v>
      </c>
      <c r="T558" s="26">
        <v>0</v>
      </c>
      <c r="U558" s="27">
        <v>0</v>
      </c>
      <c r="V558" s="36">
        <v>0</v>
      </c>
      <c r="W558" s="26">
        <v>0</v>
      </c>
      <c r="X558" s="26">
        <v>0</v>
      </c>
      <c r="Y558" s="27">
        <v>0</v>
      </c>
      <c r="Z558" s="36">
        <v>0</v>
      </c>
      <c r="AA558" s="26">
        <v>0</v>
      </c>
      <c r="AB558" s="26">
        <v>0</v>
      </c>
      <c r="AC558" s="27">
        <v>0</v>
      </c>
      <c r="AD558" s="36">
        <v>0</v>
      </c>
      <c r="AE558" s="26">
        <v>0</v>
      </c>
      <c r="AF558" s="26">
        <v>0</v>
      </c>
      <c r="AG558" s="27">
        <v>0</v>
      </c>
      <c r="AH558" s="36">
        <v>0</v>
      </c>
      <c r="AI558" s="26">
        <v>0</v>
      </c>
      <c r="AJ558" s="26">
        <v>0</v>
      </c>
      <c r="AK558" s="27">
        <v>0</v>
      </c>
      <c r="AL558" s="36">
        <v>0</v>
      </c>
      <c r="AM558" s="26">
        <v>0</v>
      </c>
      <c r="AN558" s="26">
        <v>0</v>
      </c>
      <c r="AO558" s="27">
        <v>0</v>
      </c>
      <c r="AP558" s="36">
        <v>0</v>
      </c>
      <c r="AQ558" s="26">
        <v>0</v>
      </c>
      <c r="AR558" s="26">
        <v>0</v>
      </c>
      <c r="AS558" s="27">
        <v>0</v>
      </c>
      <c r="AT558" s="36">
        <v>0</v>
      </c>
      <c r="AU558" s="26">
        <v>0</v>
      </c>
      <c r="AV558" s="26">
        <v>0</v>
      </c>
      <c r="AW558" s="27">
        <v>0</v>
      </c>
      <c r="AX558" s="36">
        <v>0</v>
      </c>
      <c r="AY558" s="26">
        <v>0</v>
      </c>
      <c r="AZ558" s="26">
        <v>0</v>
      </c>
      <c r="BA558" s="27">
        <v>0</v>
      </c>
      <c r="BB558" s="36">
        <v>0</v>
      </c>
      <c r="BC558" s="26">
        <v>0</v>
      </c>
      <c r="BD558" s="26">
        <v>0</v>
      </c>
      <c r="BE558" s="27">
        <v>0</v>
      </c>
      <c r="BF558" s="36">
        <v>0</v>
      </c>
      <c r="BG558" s="26">
        <v>0</v>
      </c>
      <c r="BH558" s="26">
        <v>0</v>
      </c>
      <c r="BI558" s="27">
        <v>0</v>
      </c>
      <c r="BJ558" s="36">
        <v>0</v>
      </c>
      <c r="BK558" s="26">
        <v>0</v>
      </c>
      <c r="BL558" s="26">
        <v>0</v>
      </c>
      <c r="BM558" s="27">
        <v>0</v>
      </c>
      <c r="BN558" s="36">
        <v>0</v>
      </c>
      <c r="BO558" s="26">
        <v>0</v>
      </c>
      <c r="BP558" s="26">
        <v>0</v>
      </c>
      <c r="BQ558" s="27">
        <v>0</v>
      </c>
      <c r="BR558" s="36">
        <v>0</v>
      </c>
      <c r="BS558" s="26">
        <v>0</v>
      </c>
      <c r="BT558" s="26">
        <v>0</v>
      </c>
      <c r="BU558" s="27">
        <v>0</v>
      </c>
      <c r="BV558" s="36">
        <v>0</v>
      </c>
      <c r="BW558" s="26">
        <v>0</v>
      </c>
      <c r="BX558" s="26">
        <v>0</v>
      </c>
      <c r="BY558" s="27">
        <v>0</v>
      </c>
      <c r="BZ558" s="36">
        <v>0</v>
      </c>
      <c r="CA558" s="26">
        <v>0</v>
      </c>
      <c r="CB558" s="26">
        <v>0</v>
      </c>
      <c r="CC558" s="27">
        <v>0</v>
      </c>
      <c r="CD558" s="36">
        <v>0</v>
      </c>
      <c r="CE558" s="26">
        <v>0</v>
      </c>
      <c r="CF558" s="26">
        <v>0</v>
      </c>
      <c r="CG558" s="27">
        <v>0</v>
      </c>
      <c r="CH558" s="36">
        <v>0</v>
      </c>
      <c r="CI558" s="26">
        <v>0</v>
      </c>
      <c r="CJ558" s="26">
        <v>0</v>
      </c>
      <c r="CK558" s="27">
        <v>0</v>
      </c>
      <c r="CL558" s="36">
        <v>0</v>
      </c>
      <c r="CM558" s="26">
        <v>0</v>
      </c>
      <c r="CN558" s="26">
        <v>0</v>
      </c>
      <c r="CO558" s="27">
        <v>0</v>
      </c>
      <c r="CP558" s="36">
        <v>0</v>
      </c>
      <c r="CQ558" s="26">
        <v>0</v>
      </c>
      <c r="CR558" s="26">
        <v>0</v>
      </c>
      <c r="CS558" s="27">
        <v>0</v>
      </c>
      <c r="CT558" s="36">
        <v>0</v>
      </c>
      <c r="CU558" s="26">
        <v>0</v>
      </c>
      <c r="CV558" s="26">
        <v>0</v>
      </c>
      <c r="CW558" s="27">
        <v>0</v>
      </c>
      <c r="CX558" s="36">
        <v>0</v>
      </c>
      <c r="CY558" s="26">
        <v>0</v>
      </c>
      <c r="CZ558" s="26">
        <v>0</v>
      </c>
      <c r="DA558" s="27">
        <v>0</v>
      </c>
      <c r="DB558" s="36">
        <v>0</v>
      </c>
      <c r="DC558" s="26">
        <v>0</v>
      </c>
      <c r="DD558" s="26">
        <v>0</v>
      </c>
      <c r="DE558" s="27">
        <v>0</v>
      </c>
      <c r="DF558" s="36">
        <v>0</v>
      </c>
      <c r="DG558" s="26">
        <v>0</v>
      </c>
      <c r="DH558" s="26">
        <v>0</v>
      </c>
      <c r="DI558" s="27">
        <v>0</v>
      </c>
      <c r="DJ558" s="36">
        <v>0</v>
      </c>
      <c r="DK558" s="26">
        <v>0</v>
      </c>
      <c r="DL558" s="26">
        <v>0</v>
      </c>
      <c r="DM558" s="27">
        <v>0</v>
      </c>
      <c r="DN558" s="36">
        <v>0</v>
      </c>
      <c r="DO558" s="26">
        <v>0</v>
      </c>
      <c r="DP558" s="26">
        <v>0</v>
      </c>
      <c r="DQ558" s="27">
        <v>0</v>
      </c>
      <c r="DR558" s="36">
        <v>9</v>
      </c>
      <c r="DS558" s="26">
        <v>4988.63</v>
      </c>
      <c r="DT558" s="26">
        <v>4988.63</v>
      </c>
      <c r="DU558" s="27">
        <v>34920.410000000003</v>
      </c>
      <c r="DV558" s="36">
        <v>12</v>
      </c>
      <c r="DW558" s="26">
        <v>6651.5066666666662</v>
      </c>
      <c r="DX558" s="26">
        <v>11640.136666666665</v>
      </c>
      <c r="DY558" s="27">
        <v>28268.903333333335</v>
      </c>
      <c r="DZ558" s="36">
        <v>12</v>
      </c>
      <c r="EA558" s="26">
        <v>6651.5066666666662</v>
      </c>
      <c r="EB558" s="26">
        <v>18291.643333333333</v>
      </c>
      <c r="EC558" s="27">
        <v>21617.396666666667</v>
      </c>
      <c r="ED558" s="36">
        <v>12</v>
      </c>
      <c r="EE558" s="26">
        <v>6651.5066666666662</v>
      </c>
      <c r="EF558" s="26">
        <v>24388.870000000003</v>
      </c>
      <c r="EG558" s="27">
        <v>15520.169999999998</v>
      </c>
      <c r="EH558" s="36">
        <v>12</v>
      </c>
      <c r="EI558" s="26">
        <v>6651.5066666666662</v>
      </c>
      <c r="EJ558" s="26">
        <v>31040.376666666671</v>
      </c>
      <c r="EK558" s="27">
        <v>8868.66</v>
      </c>
      <c r="EL558" s="36" cm="1">
        <f t="array" ref="EL558">+_xlfn.IFS(YEAR($A558)&gt;YEAR(EL$6),0,YEAR(EL$6)=YEAR($A558),13-MONTH($A558),AND(EK558&lt;$L558,YEAR(EL$6)=YEAR($B558)),IF(MONTH($B558)&lt;EK558/$M558,MONTH($B558),EK558/$M558),EK558&lt;$L558,EK558/$M558,YEAR(EL$6)=YEAR($B558),MONTH($B558),AND(YEAR(EL$6)&gt;YEAR($B558),NOT(ISBLANK($B558))),0,YEAR(EL$6)&gt;YEAR($A558),12,EL$6&lt;$A558,0,YEAR(EH$6)=YEAR($B558),0)</f>
        <v>12</v>
      </c>
      <c r="EM558" s="26">
        <f t="shared" si="66"/>
        <v>6651.5066666666662</v>
      </c>
      <c r="EN558" s="26">
        <f t="shared" si="67"/>
        <v>37691.883333333339</v>
      </c>
      <c r="EO558" s="27">
        <f t="shared" si="68"/>
        <v>2217.16</v>
      </c>
      <c r="EP558" s="28">
        <f t="shared" si="69"/>
        <v>3.9999839635330741</v>
      </c>
      <c r="EQ558" s="34">
        <f t="shared" si="70"/>
        <v>1662.8766666666666</v>
      </c>
      <c r="ES558" s="21">
        <f>IFERROR(IF(VLOOKUP(D558,'DIV CHANGE'!A:D,3,FALSE)="", E558, VLOOKUP(D558,'DIV CHANGE'!A:D,3,FALSE)), E558)</f>
        <v>1</v>
      </c>
      <c r="ET558" s="21" t="str">
        <f t="shared" si="71"/>
        <v>SAME</v>
      </c>
      <c r="EU558" s="24">
        <v>43948</v>
      </c>
    </row>
    <row r="559" spans="1:151" ht="12.75">
      <c r="A559" s="29">
        <v>43962</v>
      </c>
      <c r="B559" s="24"/>
      <c r="C559" s="35">
        <v>502</v>
      </c>
      <c r="D559" s="21" t="s">
        <v>1089</v>
      </c>
      <c r="E559" s="21">
        <v>3</v>
      </c>
      <c r="F559" s="21" t="s">
        <v>179</v>
      </c>
      <c r="G559" s="21" t="s">
        <v>1090</v>
      </c>
      <c r="H559" s="55">
        <v>37670.949999999997</v>
      </c>
      <c r="I559" s="22">
        <v>6</v>
      </c>
      <c r="J559" s="25">
        <v>0</v>
      </c>
      <c r="K559" s="25">
        <v>0</v>
      </c>
      <c r="L559" s="25">
        <f t="shared" si="64"/>
        <v>6278.4916666666659</v>
      </c>
      <c r="M559" s="37">
        <f t="shared" si="65"/>
        <v>523.20763888888882</v>
      </c>
      <c r="N559" s="36">
        <v>0</v>
      </c>
      <c r="O559" s="26">
        <v>0</v>
      </c>
      <c r="P559" s="26">
        <v>0</v>
      </c>
      <c r="Q559" s="27">
        <v>0</v>
      </c>
      <c r="R559" s="36">
        <v>0</v>
      </c>
      <c r="S559" s="26">
        <v>0</v>
      </c>
      <c r="T559" s="26">
        <v>0</v>
      </c>
      <c r="U559" s="27">
        <v>0</v>
      </c>
      <c r="V559" s="36">
        <v>0</v>
      </c>
      <c r="W559" s="26">
        <v>0</v>
      </c>
      <c r="X559" s="26">
        <v>0</v>
      </c>
      <c r="Y559" s="27">
        <v>0</v>
      </c>
      <c r="Z559" s="36">
        <v>0</v>
      </c>
      <c r="AA559" s="26">
        <v>0</v>
      </c>
      <c r="AB559" s="26">
        <v>0</v>
      </c>
      <c r="AC559" s="27">
        <v>0</v>
      </c>
      <c r="AD559" s="36">
        <v>0</v>
      </c>
      <c r="AE559" s="26">
        <v>0</v>
      </c>
      <c r="AF559" s="26">
        <v>0</v>
      </c>
      <c r="AG559" s="27">
        <v>0</v>
      </c>
      <c r="AH559" s="36">
        <v>0</v>
      </c>
      <c r="AI559" s="26">
        <v>0</v>
      </c>
      <c r="AJ559" s="26">
        <v>0</v>
      </c>
      <c r="AK559" s="27">
        <v>0</v>
      </c>
      <c r="AL559" s="36">
        <v>0</v>
      </c>
      <c r="AM559" s="26">
        <v>0</v>
      </c>
      <c r="AN559" s="26">
        <v>0</v>
      </c>
      <c r="AO559" s="27">
        <v>0</v>
      </c>
      <c r="AP559" s="36">
        <v>0</v>
      </c>
      <c r="AQ559" s="26">
        <v>0</v>
      </c>
      <c r="AR559" s="26">
        <v>0</v>
      </c>
      <c r="AS559" s="27">
        <v>0</v>
      </c>
      <c r="AT559" s="36">
        <v>0</v>
      </c>
      <c r="AU559" s="26">
        <v>0</v>
      </c>
      <c r="AV559" s="26">
        <v>0</v>
      </c>
      <c r="AW559" s="27">
        <v>0</v>
      </c>
      <c r="AX559" s="36">
        <v>0</v>
      </c>
      <c r="AY559" s="26">
        <v>0</v>
      </c>
      <c r="AZ559" s="26">
        <v>0</v>
      </c>
      <c r="BA559" s="27">
        <v>0</v>
      </c>
      <c r="BB559" s="36">
        <v>0</v>
      </c>
      <c r="BC559" s="26">
        <v>0</v>
      </c>
      <c r="BD559" s="26">
        <v>0</v>
      </c>
      <c r="BE559" s="27">
        <v>0</v>
      </c>
      <c r="BF559" s="36">
        <v>0</v>
      </c>
      <c r="BG559" s="26">
        <v>0</v>
      </c>
      <c r="BH559" s="26">
        <v>0</v>
      </c>
      <c r="BI559" s="27">
        <v>0</v>
      </c>
      <c r="BJ559" s="36">
        <v>0</v>
      </c>
      <c r="BK559" s="26">
        <v>0</v>
      </c>
      <c r="BL559" s="26">
        <v>0</v>
      </c>
      <c r="BM559" s="27">
        <v>0</v>
      </c>
      <c r="BN559" s="36">
        <v>0</v>
      </c>
      <c r="BO559" s="26">
        <v>0</v>
      </c>
      <c r="BP559" s="26">
        <v>0</v>
      </c>
      <c r="BQ559" s="27">
        <v>0</v>
      </c>
      <c r="BR559" s="36">
        <v>0</v>
      </c>
      <c r="BS559" s="26">
        <v>0</v>
      </c>
      <c r="BT559" s="26">
        <v>0</v>
      </c>
      <c r="BU559" s="27">
        <v>0</v>
      </c>
      <c r="BV559" s="36">
        <v>0</v>
      </c>
      <c r="BW559" s="26">
        <v>0</v>
      </c>
      <c r="BX559" s="26">
        <v>0</v>
      </c>
      <c r="BY559" s="27">
        <v>0</v>
      </c>
      <c r="BZ559" s="36">
        <v>0</v>
      </c>
      <c r="CA559" s="26">
        <v>0</v>
      </c>
      <c r="CB559" s="26">
        <v>0</v>
      </c>
      <c r="CC559" s="27">
        <v>0</v>
      </c>
      <c r="CD559" s="36">
        <v>0</v>
      </c>
      <c r="CE559" s="26">
        <v>0</v>
      </c>
      <c r="CF559" s="26">
        <v>0</v>
      </c>
      <c r="CG559" s="27">
        <v>0</v>
      </c>
      <c r="CH559" s="36">
        <v>0</v>
      </c>
      <c r="CI559" s="26">
        <v>0</v>
      </c>
      <c r="CJ559" s="26">
        <v>0</v>
      </c>
      <c r="CK559" s="27">
        <v>0</v>
      </c>
      <c r="CL559" s="36">
        <v>0</v>
      </c>
      <c r="CM559" s="26">
        <v>0</v>
      </c>
      <c r="CN559" s="26">
        <v>0</v>
      </c>
      <c r="CO559" s="27">
        <v>0</v>
      </c>
      <c r="CP559" s="36">
        <v>0</v>
      </c>
      <c r="CQ559" s="26">
        <v>0</v>
      </c>
      <c r="CR559" s="26">
        <v>0</v>
      </c>
      <c r="CS559" s="27">
        <v>0</v>
      </c>
      <c r="CT559" s="36">
        <v>0</v>
      </c>
      <c r="CU559" s="26">
        <v>0</v>
      </c>
      <c r="CV559" s="26">
        <v>0</v>
      </c>
      <c r="CW559" s="27">
        <v>0</v>
      </c>
      <c r="CX559" s="36">
        <v>0</v>
      </c>
      <c r="CY559" s="26">
        <v>0</v>
      </c>
      <c r="CZ559" s="26">
        <v>0</v>
      </c>
      <c r="DA559" s="27">
        <v>0</v>
      </c>
      <c r="DB559" s="36">
        <v>0</v>
      </c>
      <c r="DC559" s="26">
        <v>0</v>
      </c>
      <c r="DD559" s="26">
        <v>0</v>
      </c>
      <c r="DE559" s="27">
        <v>0</v>
      </c>
      <c r="DF559" s="36">
        <v>0</v>
      </c>
      <c r="DG559" s="26">
        <v>0</v>
      </c>
      <c r="DH559" s="26">
        <v>0</v>
      </c>
      <c r="DI559" s="27">
        <v>0</v>
      </c>
      <c r="DJ559" s="36">
        <v>0</v>
      </c>
      <c r="DK559" s="26">
        <v>0</v>
      </c>
      <c r="DL559" s="26">
        <v>0</v>
      </c>
      <c r="DM559" s="27">
        <v>0</v>
      </c>
      <c r="DN559" s="36">
        <v>0</v>
      </c>
      <c r="DO559" s="26">
        <v>0</v>
      </c>
      <c r="DP559" s="26">
        <v>0</v>
      </c>
      <c r="DQ559" s="27">
        <v>0</v>
      </c>
      <c r="DR559" s="36">
        <v>8</v>
      </c>
      <c r="DS559" s="26">
        <v>4185.6611111111106</v>
      </c>
      <c r="DT559" s="26">
        <v>4185.6611111111106</v>
      </c>
      <c r="DU559" s="27">
        <v>33485.288888888885</v>
      </c>
      <c r="DV559" s="36">
        <v>12</v>
      </c>
      <c r="DW559" s="26">
        <v>6278.4916666666659</v>
      </c>
      <c r="DX559" s="26">
        <v>10464.152777777777</v>
      </c>
      <c r="DY559" s="27">
        <v>27206.79722222222</v>
      </c>
      <c r="DZ559" s="36">
        <v>12</v>
      </c>
      <c r="EA559" s="26">
        <v>6278.4916666666659</v>
      </c>
      <c r="EB559" s="26">
        <v>16742.644444444442</v>
      </c>
      <c r="EC559" s="27">
        <v>20928.305555555555</v>
      </c>
      <c r="ED559" s="36">
        <v>12</v>
      </c>
      <c r="EE559" s="26">
        <v>6278.4916666666659</v>
      </c>
      <c r="EF559" s="26">
        <v>23021.129999999997</v>
      </c>
      <c r="EG559" s="27">
        <v>14649.82</v>
      </c>
      <c r="EH559" s="36">
        <v>12</v>
      </c>
      <c r="EI559" s="26">
        <v>6278.4916666666659</v>
      </c>
      <c r="EJ559" s="26">
        <v>29299.621666666662</v>
      </c>
      <c r="EK559" s="27">
        <v>8371.33</v>
      </c>
      <c r="EL559" s="36" cm="1">
        <f t="array" ref="EL559">+_xlfn.IFS(YEAR($A559)&gt;YEAR(EL$6),0,YEAR(EL$6)=YEAR($A559),13-MONTH($A559),AND(EK559&lt;$L559,YEAR(EL$6)=YEAR($B559)),IF(MONTH($B559)&lt;EK559/$M559,MONTH($B559),EK559/$M559),EK559&lt;$L559,EK559/$M559,YEAR(EL$6)=YEAR($B559),MONTH($B559),AND(YEAR(EL$6)&gt;YEAR($B559),NOT(ISBLANK($B559))),0,YEAR(EL$6)&gt;YEAR($A559),12,EL$6&lt;$A559,0,YEAR(EH$6)=YEAR($B559),0)</f>
        <v>12</v>
      </c>
      <c r="EM559" s="26">
        <f t="shared" si="66"/>
        <v>6278.4916666666659</v>
      </c>
      <c r="EN559" s="26">
        <f t="shared" si="67"/>
        <v>35578.113333333327</v>
      </c>
      <c r="EO559" s="27">
        <f t="shared" si="68"/>
        <v>2092.84</v>
      </c>
      <c r="EP559" s="28">
        <f t="shared" si="69"/>
        <v>4.0000180510446386</v>
      </c>
      <c r="EQ559" s="34">
        <f t="shared" si="70"/>
        <v>1569.6229166666665</v>
      </c>
      <c r="ES559" s="21">
        <f>IFERROR(IF(VLOOKUP(D559,'DIV CHANGE'!A:D,3,FALSE)="", E559, VLOOKUP(D559,'DIV CHANGE'!A:D,3,FALSE)), E559)</f>
        <v>3</v>
      </c>
      <c r="ET559" s="21" t="str">
        <f t="shared" si="71"/>
        <v>SAME</v>
      </c>
      <c r="EU559" s="24">
        <v>43962</v>
      </c>
    </row>
    <row r="560" spans="1:151" ht="12.75">
      <c r="A560" s="29">
        <v>43962</v>
      </c>
      <c r="B560" s="24"/>
      <c r="C560" s="35">
        <v>504</v>
      </c>
      <c r="D560" s="21" t="s">
        <v>1091</v>
      </c>
      <c r="E560" s="21">
        <v>2</v>
      </c>
      <c r="F560" s="21" t="s">
        <v>179</v>
      </c>
      <c r="G560" s="21" t="s">
        <v>1092</v>
      </c>
      <c r="H560" s="55">
        <v>35857.35</v>
      </c>
      <c r="I560" s="22">
        <v>6</v>
      </c>
      <c r="J560" s="25">
        <v>0</v>
      </c>
      <c r="K560" s="25">
        <v>0</v>
      </c>
      <c r="L560" s="25">
        <f t="shared" si="64"/>
        <v>5976.2249999999995</v>
      </c>
      <c r="M560" s="37">
        <f t="shared" si="65"/>
        <v>498.01874999999995</v>
      </c>
      <c r="N560" s="36">
        <v>0</v>
      </c>
      <c r="O560" s="26">
        <v>0</v>
      </c>
      <c r="P560" s="26">
        <v>0</v>
      </c>
      <c r="Q560" s="27">
        <v>0</v>
      </c>
      <c r="R560" s="36">
        <v>0</v>
      </c>
      <c r="S560" s="26">
        <v>0</v>
      </c>
      <c r="T560" s="26">
        <v>0</v>
      </c>
      <c r="U560" s="27">
        <v>0</v>
      </c>
      <c r="V560" s="36">
        <v>0</v>
      </c>
      <c r="W560" s="26">
        <v>0</v>
      </c>
      <c r="X560" s="26">
        <v>0</v>
      </c>
      <c r="Y560" s="27">
        <v>0</v>
      </c>
      <c r="Z560" s="36">
        <v>0</v>
      </c>
      <c r="AA560" s="26">
        <v>0</v>
      </c>
      <c r="AB560" s="26">
        <v>0</v>
      </c>
      <c r="AC560" s="27">
        <v>0</v>
      </c>
      <c r="AD560" s="36">
        <v>0</v>
      </c>
      <c r="AE560" s="26">
        <v>0</v>
      </c>
      <c r="AF560" s="26">
        <v>0</v>
      </c>
      <c r="AG560" s="27">
        <v>0</v>
      </c>
      <c r="AH560" s="36">
        <v>0</v>
      </c>
      <c r="AI560" s="26">
        <v>0</v>
      </c>
      <c r="AJ560" s="26">
        <v>0</v>
      </c>
      <c r="AK560" s="27">
        <v>0</v>
      </c>
      <c r="AL560" s="36">
        <v>0</v>
      </c>
      <c r="AM560" s="26">
        <v>0</v>
      </c>
      <c r="AN560" s="26">
        <v>0</v>
      </c>
      <c r="AO560" s="27">
        <v>0</v>
      </c>
      <c r="AP560" s="36">
        <v>0</v>
      </c>
      <c r="AQ560" s="26">
        <v>0</v>
      </c>
      <c r="AR560" s="26">
        <v>0</v>
      </c>
      <c r="AS560" s="27">
        <v>0</v>
      </c>
      <c r="AT560" s="36">
        <v>0</v>
      </c>
      <c r="AU560" s="26">
        <v>0</v>
      </c>
      <c r="AV560" s="26">
        <v>0</v>
      </c>
      <c r="AW560" s="27">
        <v>0</v>
      </c>
      <c r="AX560" s="36">
        <v>0</v>
      </c>
      <c r="AY560" s="26">
        <v>0</v>
      </c>
      <c r="AZ560" s="26">
        <v>0</v>
      </c>
      <c r="BA560" s="27">
        <v>0</v>
      </c>
      <c r="BB560" s="36">
        <v>0</v>
      </c>
      <c r="BC560" s="26">
        <v>0</v>
      </c>
      <c r="BD560" s="26">
        <v>0</v>
      </c>
      <c r="BE560" s="27">
        <v>0</v>
      </c>
      <c r="BF560" s="36">
        <v>0</v>
      </c>
      <c r="BG560" s="26">
        <v>0</v>
      </c>
      <c r="BH560" s="26">
        <v>0</v>
      </c>
      <c r="BI560" s="27">
        <v>0</v>
      </c>
      <c r="BJ560" s="36">
        <v>0</v>
      </c>
      <c r="BK560" s="26">
        <v>0</v>
      </c>
      <c r="BL560" s="26">
        <v>0</v>
      </c>
      <c r="BM560" s="27">
        <v>0</v>
      </c>
      <c r="BN560" s="36">
        <v>0</v>
      </c>
      <c r="BO560" s="26">
        <v>0</v>
      </c>
      <c r="BP560" s="26">
        <v>0</v>
      </c>
      <c r="BQ560" s="27">
        <v>0</v>
      </c>
      <c r="BR560" s="36">
        <v>0</v>
      </c>
      <c r="BS560" s="26">
        <v>0</v>
      </c>
      <c r="BT560" s="26">
        <v>0</v>
      </c>
      <c r="BU560" s="27">
        <v>0</v>
      </c>
      <c r="BV560" s="36">
        <v>0</v>
      </c>
      <c r="BW560" s="26">
        <v>0</v>
      </c>
      <c r="BX560" s="26">
        <v>0</v>
      </c>
      <c r="BY560" s="27">
        <v>0</v>
      </c>
      <c r="BZ560" s="36">
        <v>0</v>
      </c>
      <c r="CA560" s="26">
        <v>0</v>
      </c>
      <c r="CB560" s="26">
        <v>0</v>
      </c>
      <c r="CC560" s="27">
        <v>0</v>
      </c>
      <c r="CD560" s="36">
        <v>0</v>
      </c>
      <c r="CE560" s="26">
        <v>0</v>
      </c>
      <c r="CF560" s="26">
        <v>0</v>
      </c>
      <c r="CG560" s="27">
        <v>0</v>
      </c>
      <c r="CH560" s="36">
        <v>0</v>
      </c>
      <c r="CI560" s="26">
        <v>0</v>
      </c>
      <c r="CJ560" s="26">
        <v>0</v>
      </c>
      <c r="CK560" s="27">
        <v>0</v>
      </c>
      <c r="CL560" s="36">
        <v>0</v>
      </c>
      <c r="CM560" s="26">
        <v>0</v>
      </c>
      <c r="CN560" s="26">
        <v>0</v>
      </c>
      <c r="CO560" s="27">
        <v>0</v>
      </c>
      <c r="CP560" s="36">
        <v>0</v>
      </c>
      <c r="CQ560" s="26">
        <v>0</v>
      </c>
      <c r="CR560" s="26">
        <v>0</v>
      </c>
      <c r="CS560" s="27">
        <v>0</v>
      </c>
      <c r="CT560" s="36">
        <v>0</v>
      </c>
      <c r="CU560" s="26">
        <v>0</v>
      </c>
      <c r="CV560" s="26">
        <v>0</v>
      </c>
      <c r="CW560" s="27">
        <v>0</v>
      </c>
      <c r="CX560" s="36">
        <v>0</v>
      </c>
      <c r="CY560" s="26">
        <v>0</v>
      </c>
      <c r="CZ560" s="26">
        <v>0</v>
      </c>
      <c r="DA560" s="27">
        <v>0</v>
      </c>
      <c r="DB560" s="36">
        <v>0</v>
      </c>
      <c r="DC560" s="26">
        <v>0</v>
      </c>
      <c r="DD560" s="26">
        <v>0</v>
      </c>
      <c r="DE560" s="27">
        <v>0</v>
      </c>
      <c r="DF560" s="36">
        <v>0</v>
      </c>
      <c r="DG560" s="26">
        <v>0</v>
      </c>
      <c r="DH560" s="26">
        <v>0</v>
      </c>
      <c r="DI560" s="27">
        <v>0</v>
      </c>
      <c r="DJ560" s="36">
        <v>0</v>
      </c>
      <c r="DK560" s="26">
        <v>0</v>
      </c>
      <c r="DL560" s="26">
        <v>0</v>
      </c>
      <c r="DM560" s="27">
        <v>0</v>
      </c>
      <c r="DN560" s="36">
        <v>0</v>
      </c>
      <c r="DO560" s="26">
        <v>0</v>
      </c>
      <c r="DP560" s="26">
        <v>0</v>
      </c>
      <c r="DQ560" s="27">
        <v>0</v>
      </c>
      <c r="DR560" s="36">
        <v>8</v>
      </c>
      <c r="DS560" s="26">
        <v>3984.1499999999996</v>
      </c>
      <c r="DT560" s="26">
        <v>3984.1499999999996</v>
      </c>
      <c r="DU560" s="27">
        <v>31873.199999999997</v>
      </c>
      <c r="DV560" s="36">
        <v>12</v>
      </c>
      <c r="DW560" s="26">
        <v>5976.2249999999995</v>
      </c>
      <c r="DX560" s="26">
        <v>9960.375</v>
      </c>
      <c r="DY560" s="27">
        <v>25896.974999999999</v>
      </c>
      <c r="DZ560" s="36">
        <v>12</v>
      </c>
      <c r="EA560" s="26">
        <v>5976.2249999999995</v>
      </c>
      <c r="EB560" s="26">
        <v>15936.599999999999</v>
      </c>
      <c r="EC560" s="27">
        <v>19920.75</v>
      </c>
      <c r="ED560" s="36">
        <v>12</v>
      </c>
      <c r="EE560" s="26">
        <v>5976.2249999999995</v>
      </c>
      <c r="EF560" s="26">
        <v>21912.84</v>
      </c>
      <c r="EG560" s="27">
        <v>13944.509999999998</v>
      </c>
      <c r="EH560" s="36">
        <v>12</v>
      </c>
      <c r="EI560" s="26">
        <v>5976.2249999999995</v>
      </c>
      <c r="EJ560" s="26">
        <v>27889.064999999999</v>
      </c>
      <c r="EK560" s="27">
        <v>7968.29</v>
      </c>
      <c r="EL560" s="36" cm="1">
        <f t="array" ref="EL560">+_xlfn.IFS(YEAR($A560)&gt;YEAR(EL$6),0,YEAR(EL$6)=YEAR($A560),13-MONTH($A560),AND(EK560&lt;$L560,YEAR(EL$6)=YEAR($B560)),IF(MONTH($B560)&lt;EK560/$M560,MONTH($B560),EK560/$M560),EK560&lt;$L560,EK560/$M560,YEAR(EL$6)=YEAR($B560),MONTH($B560),AND(YEAR(EL$6)&gt;YEAR($B560),NOT(ISBLANK($B560))),0,YEAR(EL$6)&gt;YEAR($A560),12,EL$6&lt;$A560,0,YEAR(EH$6)=YEAR($B560),0)</f>
        <v>12</v>
      </c>
      <c r="EM560" s="26">
        <f t="shared" si="66"/>
        <v>5976.2249999999995</v>
      </c>
      <c r="EN560" s="26">
        <f t="shared" si="67"/>
        <v>33865.29</v>
      </c>
      <c r="EO560" s="27">
        <f t="shared" si="68"/>
        <v>1992.06</v>
      </c>
      <c r="EP560" s="28">
        <f t="shared" si="69"/>
        <v>3.9999698806520843</v>
      </c>
      <c r="EQ560" s="34">
        <f t="shared" si="70"/>
        <v>1494.0562499999999</v>
      </c>
      <c r="ES560" s="21">
        <f>IFERROR(IF(VLOOKUP(D560,'DIV CHANGE'!A:D,3,FALSE)="", E560, VLOOKUP(D560,'DIV CHANGE'!A:D,3,FALSE)), E560)</f>
        <v>8</v>
      </c>
      <c r="ET560" s="21" t="str">
        <f t="shared" si="71"/>
        <v>CHANGE</v>
      </c>
      <c r="EU560" s="24">
        <v>43962</v>
      </c>
    </row>
    <row r="561" spans="1:151" ht="12.75">
      <c r="A561" s="29">
        <v>43962</v>
      </c>
      <c r="B561" s="24"/>
      <c r="C561" s="35">
        <v>505</v>
      </c>
      <c r="D561" s="21" t="s">
        <v>1093</v>
      </c>
      <c r="E561" s="21">
        <v>2</v>
      </c>
      <c r="F561" s="21" t="s">
        <v>179</v>
      </c>
      <c r="G561" s="21" t="s">
        <v>1094</v>
      </c>
      <c r="H561" s="55">
        <v>33715.69</v>
      </c>
      <c r="I561" s="22">
        <v>6</v>
      </c>
      <c r="J561" s="25">
        <v>0</v>
      </c>
      <c r="K561" s="25">
        <v>0</v>
      </c>
      <c r="L561" s="25">
        <f t="shared" si="64"/>
        <v>5619.2816666666668</v>
      </c>
      <c r="M561" s="37">
        <f t="shared" si="65"/>
        <v>468.27347222222221</v>
      </c>
      <c r="N561" s="36">
        <v>0</v>
      </c>
      <c r="O561" s="26">
        <v>0</v>
      </c>
      <c r="P561" s="26">
        <v>0</v>
      </c>
      <c r="Q561" s="27">
        <v>0</v>
      </c>
      <c r="R561" s="36">
        <v>0</v>
      </c>
      <c r="S561" s="26">
        <v>0</v>
      </c>
      <c r="T561" s="26">
        <v>0</v>
      </c>
      <c r="U561" s="27">
        <v>0</v>
      </c>
      <c r="V561" s="36">
        <v>0</v>
      </c>
      <c r="W561" s="26">
        <v>0</v>
      </c>
      <c r="X561" s="26">
        <v>0</v>
      </c>
      <c r="Y561" s="27">
        <v>0</v>
      </c>
      <c r="Z561" s="36">
        <v>0</v>
      </c>
      <c r="AA561" s="26">
        <v>0</v>
      </c>
      <c r="AB561" s="26">
        <v>0</v>
      </c>
      <c r="AC561" s="27">
        <v>0</v>
      </c>
      <c r="AD561" s="36">
        <v>0</v>
      </c>
      <c r="AE561" s="26">
        <v>0</v>
      </c>
      <c r="AF561" s="26">
        <v>0</v>
      </c>
      <c r="AG561" s="27">
        <v>0</v>
      </c>
      <c r="AH561" s="36">
        <v>0</v>
      </c>
      <c r="AI561" s="26">
        <v>0</v>
      </c>
      <c r="AJ561" s="26">
        <v>0</v>
      </c>
      <c r="AK561" s="27">
        <v>0</v>
      </c>
      <c r="AL561" s="36">
        <v>0</v>
      </c>
      <c r="AM561" s="26">
        <v>0</v>
      </c>
      <c r="AN561" s="26">
        <v>0</v>
      </c>
      <c r="AO561" s="27">
        <v>0</v>
      </c>
      <c r="AP561" s="36">
        <v>0</v>
      </c>
      <c r="AQ561" s="26">
        <v>0</v>
      </c>
      <c r="AR561" s="26">
        <v>0</v>
      </c>
      <c r="AS561" s="27">
        <v>0</v>
      </c>
      <c r="AT561" s="36">
        <v>0</v>
      </c>
      <c r="AU561" s="26">
        <v>0</v>
      </c>
      <c r="AV561" s="26">
        <v>0</v>
      </c>
      <c r="AW561" s="27">
        <v>0</v>
      </c>
      <c r="AX561" s="36">
        <v>0</v>
      </c>
      <c r="AY561" s="26">
        <v>0</v>
      </c>
      <c r="AZ561" s="26">
        <v>0</v>
      </c>
      <c r="BA561" s="27">
        <v>0</v>
      </c>
      <c r="BB561" s="36">
        <v>0</v>
      </c>
      <c r="BC561" s="26">
        <v>0</v>
      </c>
      <c r="BD561" s="26">
        <v>0</v>
      </c>
      <c r="BE561" s="27">
        <v>0</v>
      </c>
      <c r="BF561" s="36">
        <v>0</v>
      </c>
      <c r="BG561" s="26">
        <v>0</v>
      </c>
      <c r="BH561" s="26">
        <v>0</v>
      </c>
      <c r="BI561" s="27">
        <v>0</v>
      </c>
      <c r="BJ561" s="36">
        <v>0</v>
      </c>
      <c r="BK561" s="26">
        <v>0</v>
      </c>
      <c r="BL561" s="26">
        <v>0</v>
      </c>
      <c r="BM561" s="27">
        <v>0</v>
      </c>
      <c r="BN561" s="36">
        <v>0</v>
      </c>
      <c r="BO561" s="26">
        <v>0</v>
      </c>
      <c r="BP561" s="26">
        <v>0</v>
      </c>
      <c r="BQ561" s="27">
        <v>0</v>
      </c>
      <c r="BR561" s="36">
        <v>0</v>
      </c>
      <c r="BS561" s="26">
        <v>0</v>
      </c>
      <c r="BT561" s="26">
        <v>0</v>
      </c>
      <c r="BU561" s="27">
        <v>0</v>
      </c>
      <c r="BV561" s="36">
        <v>0</v>
      </c>
      <c r="BW561" s="26">
        <v>0</v>
      </c>
      <c r="BX561" s="26">
        <v>0</v>
      </c>
      <c r="BY561" s="27">
        <v>0</v>
      </c>
      <c r="BZ561" s="36">
        <v>0</v>
      </c>
      <c r="CA561" s="26">
        <v>0</v>
      </c>
      <c r="CB561" s="26">
        <v>0</v>
      </c>
      <c r="CC561" s="27">
        <v>0</v>
      </c>
      <c r="CD561" s="36">
        <v>0</v>
      </c>
      <c r="CE561" s="26">
        <v>0</v>
      </c>
      <c r="CF561" s="26">
        <v>0</v>
      </c>
      <c r="CG561" s="27">
        <v>0</v>
      </c>
      <c r="CH561" s="36">
        <v>0</v>
      </c>
      <c r="CI561" s="26">
        <v>0</v>
      </c>
      <c r="CJ561" s="26">
        <v>0</v>
      </c>
      <c r="CK561" s="27">
        <v>0</v>
      </c>
      <c r="CL561" s="36">
        <v>0</v>
      </c>
      <c r="CM561" s="26">
        <v>0</v>
      </c>
      <c r="CN561" s="26">
        <v>0</v>
      </c>
      <c r="CO561" s="27">
        <v>0</v>
      </c>
      <c r="CP561" s="36">
        <v>0</v>
      </c>
      <c r="CQ561" s="26">
        <v>0</v>
      </c>
      <c r="CR561" s="26">
        <v>0</v>
      </c>
      <c r="CS561" s="27">
        <v>0</v>
      </c>
      <c r="CT561" s="36">
        <v>0</v>
      </c>
      <c r="CU561" s="26">
        <v>0</v>
      </c>
      <c r="CV561" s="26">
        <v>0</v>
      </c>
      <c r="CW561" s="27">
        <v>0</v>
      </c>
      <c r="CX561" s="36">
        <v>0</v>
      </c>
      <c r="CY561" s="26">
        <v>0</v>
      </c>
      <c r="CZ561" s="26">
        <v>0</v>
      </c>
      <c r="DA561" s="27">
        <v>0</v>
      </c>
      <c r="DB561" s="36">
        <v>0</v>
      </c>
      <c r="DC561" s="26">
        <v>0</v>
      </c>
      <c r="DD561" s="26">
        <v>0</v>
      </c>
      <c r="DE561" s="27">
        <v>0</v>
      </c>
      <c r="DF561" s="36">
        <v>0</v>
      </c>
      <c r="DG561" s="26">
        <v>0</v>
      </c>
      <c r="DH561" s="26">
        <v>0</v>
      </c>
      <c r="DI561" s="27">
        <v>0</v>
      </c>
      <c r="DJ561" s="36">
        <v>0</v>
      </c>
      <c r="DK561" s="26">
        <v>0</v>
      </c>
      <c r="DL561" s="26">
        <v>0</v>
      </c>
      <c r="DM561" s="27">
        <v>0</v>
      </c>
      <c r="DN561" s="36">
        <v>0</v>
      </c>
      <c r="DO561" s="26">
        <v>0</v>
      </c>
      <c r="DP561" s="26">
        <v>0</v>
      </c>
      <c r="DQ561" s="27">
        <v>0</v>
      </c>
      <c r="DR561" s="36">
        <v>8</v>
      </c>
      <c r="DS561" s="26">
        <v>3746.1877777777777</v>
      </c>
      <c r="DT561" s="26">
        <v>3746.1877777777777</v>
      </c>
      <c r="DU561" s="27">
        <v>29969.502222222225</v>
      </c>
      <c r="DV561" s="36">
        <v>12</v>
      </c>
      <c r="DW561" s="26">
        <v>5619.2816666666668</v>
      </c>
      <c r="DX561" s="26">
        <v>9365.4694444444449</v>
      </c>
      <c r="DY561" s="27">
        <v>24350.220555555556</v>
      </c>
      <c r="DZ561" s="36">
        <v>12</v>
      </c>
      <c r="EA561" s="26">
        <v>5619.2816666666668</v>
      </c>
      <c r="EB561" s="26">
        <v>14984.751111111113</v>
      </c>
      <c r="EC561" s="27">
        <v>18730.93888888889</v>
      </c>
      <c r="ED561" s="36">
        <v>12</v>
      </c>
      <c r="EE561" s="26">
        <v>5619.2816666666668</v>
      </c>
      <c r="EF561" s="26">
        <v>20604.03</v>
      </c>
      <c r="EG561" s="27">
        <v>13111.660000000003</v>
      </c>
      <c r="EH561" s="36">
        <v>12</v>
      </c>
      <c r="EI561" s="26">
        <v>5619.2816666666668</v>
      </c>
      <c r="EJ561" s="26">
        <v>26223.311666666665</v>
      </c>
      <c r="EK561" s="27">
        <v>7492.38</v>
      </c>
      <c r="EL561" s="36" cm="1">
        <f t="array" ref="EL561">+_xlfn.IFS(YEAR($A561)&gt;YEAR(EL$6),0,YEAR(EL$6)=YEAR($A561),13-MONTH($A561),AND(EK561&lt;$L561,YEAR(EL$6)=YEAR($B561)),IF(MONTH($B561)&lt;EK561/$M561,MONTH($B561),EK561/$M561),EK561&lt;$L561,EK561/$M561,YEAR(EL$6)=YEAR($B561),MONTH($B561),AND(YEAR(EL$6)&gt;YEAR($B561),NOT(ISBLANK($B561))),0,YEAR(EL$6)&gt;YEAR($A561),12,EL$6&lt;$A561,0,YEAR(EH$6)=YEAR($B561),0)</f>
        <v>12</v>
      </c>
      <c r="EM561" s="26">
        <f t="shared" si="66"/>
        <v>5619.2816666666668</v>
      </c>
      <c r="EN561" s="26">
        <f t="shared" si="67"/>
        <v>31842.593333333331</v>
      </c>
      <c r="EO561" s="27">
        <f t="shared" si="68"/>
        <v>1873.1</v>
      </c>
      <c r="EP561" s="28">
        <f t="shared" si="69"/>
        <v>4.0000130503038793</v>
      </c>
      <c r="EQ561" s="34">
        <f t="shared" si="70"/>
        <v>1404.8204166666667</v>
      </c>
      <c r="ES561" s="21">
        <f>IFERROR(IF(VLOOKUP(D561,'DIV CHANGE'!A:D,3,FALSE)="", E561, VLOOKUP(D561,'DIV CHANGE'!A:D,3,FALSE)), E561)</f>
        <v>2</v>
      </c>
      <c r="ET561" s="21" t="str">
        <f t="shared" si="71"/>
        <v>SAME</v>
      </c>
      <c r="EU561" s="24">
        <v>43962</v>
      </c>
    </row>
    <row r="562" spans="1:151" ht="12.75">
      <c r="A562" s="29">
        <v>43962</v>
      </c>
      <c r="B562" s="24"/>
      <c r="C562" s="35">
        <v>506</v>
      </c>
      <c r="D562" s="21" t="s">
        <v>1095</v>
      </c>
      <c r="E562" s="21">
        <v>2</v>
      </c>
      <c r="F562" s="21" t="s">
        <v>179</v>
      </c>
      <c r="G562" s="21" t="s">
        <v>1096</v>
      </c>
      <c r="H562" s="55">
        <v>33715.69</v>
      </c>
      <c r="I562" s="22">
        <v>6</v>
      </c>
      <c r="J562" s="25">
        <v>0</v>
      </c>
      <c r="K562" s="25">
        <v>0</v>
      </c>
      <c r="L562" s="25">
        <f t="shared" si="64"/>
        <v>5619.2816666666668</v>
      </c>
      <c r="M562" s="37">
        <f t="shared" si="65"/>
        <v>468.27347222222221</v>
      </c>
      <c r="N562" s="36">
        <v>0</v>
      </c>
      <c r="O562" s="26">
        <v>0</v>
      </c>
      <c r="P562" s="26">
        <v>0</v>
      </c>
      <c r="Q562" s="27">
        <v>0</v>
      </c>
      <c r="R562" s="36">
        <v>0</v>
      </c>
      <c r="S562" s="26">
        <v>0</v>
      </c>
      <c r="T562" s="26">
        <v>0</v>
      </c>
      <c r="U562" s="27">
        <v>0</v>
      </c>
      <c r="V562" s="36">
        <v>0</v>
      </c>
      <c r="W562" s="26">
        <v>0</v>
      </c>
      <c r="X562" s="26">
        <v>0</v>
      </c>
      <c r="Y562" s="27">
        <v>0</v>
      </c>
      <c r="Z562" s="36">
        <v>0</v>
      </c>
      <c r="AA562" s="26">
        <v>0</v>
      </c>
      <c r="AB562" s="26">
        <v>0</v>
      </c>
      <c r="AC562" s="27">
        <v>0</v>
      </c>
      <c r="AD562" s="36">
        <v>0</v>
      </c>
      <c r="AE562" s="26">
        <v>0</v>
      </c>
      <c r="AF562" s="26">
        <v>0</v>
      </c>
      <c r="AG562" s="27">
        <v>0</v>
      </c>
      <c r="AH562" s="36">
        <v>0</v>
      </c>
      <c r="AI562" s="26">
        <v>0</v>
      </c>
      <c r="AJ562" s="26">
        <v>0</v>
      </c>
      <c r="AK562" s="27">
        <v>0</v>
      </c>
      <c r="AL562" s="36">
        <v>0</v>
      </c>
      <c r="AM562" s="26">
        <v>0</v>
      </c>
      <c r="AN562" s="26">
        <v>0</v>
      </c>
      <c r="AO562" s="27">
        <v>0</v>
      </c>
      <c r="AP562" s="36">
        <v>0</v>
      </c>
      <c r="AQ562" s="26">
        <v>0</v>
      </c>
      <c r="AR562" s="26">
        <v>0</v>
      </c>
      <c r="AS562" s="27">
        <v>0</v>
      </c>
      <c r="AT562" s="36">
        <v>0</v>
      </c>
      <c r="AU562" s="26">
        <v>0</v>
      </c>
      <c r="AV562" s="26">
        <v>0</v>
      </c>
      <c r="AW562" s="27">
        <v>0</v>
      </c>
      <c r="AX562" s="36">
        <v>0</v>
      </c>
      <c r="AY562" s="26">
        <v>0</v>
      </c>
      <c r="AZ562" s="26">
        <v>0</v>
      </c>
      <c r="BA562" s="27">
        <v>0</v>
      </c>
      <c r="BB562" s="36">
        <v>0</v>
      </c>
      <c r="BC562" s="26">
        <v>0</v>
      </c>
      <c r="BD562" s="26">
        <v>0</v>
      </c>
      <c r="BE562" s="27">
        <v>0</v>
      </c>
      <c r="BF562" s="36">
        <v>0</v>
      </c>
      <c r="BG562" s="26">
        <v>0</v>
      </c>
      <c r="BH562" s="26">
        <v>0</v>
      </c>
      <c r="BI562" s="27">
        <v>0</v>
      </c>
      <c r="BJ562" s="36">
        <v>0</v>
      </c>
      <c r="BK562" s="26">
        <v>0</v>
      </c>
      <c r="BL562" s="26">
        <v>0</v>
      </c>
      <c r="BM562" s="27">
        <v>0</v>
      </c>
      <c r="BN562" s="36">
        <v>0</v>
      </c>
      <c r="BO562" s="26">
        <v>0</v>
      </c>
      <c r="BP562" s="26">
        <v>0</v>
      </c>
      <c r="BQ562" s="27">
        <v>0</v>
      </c>
      <c r="BR562" s="36">
        <v>0</v>
      </c>
      <c r="BS562" s="26">
        <v>0</v>
      </c>
      <c r="BT562" s="26">
        <v>0</v>
      </c>
      <c r="BU562" s="27">
        <v>0</v>
      </c>
      <c r="BV562" s="36">
        <v>0</v>
      </c>
      <c r="BW562" s="26">
        <v>0</v>
      </c>
      <c r="BX562" s="26">
        <v>0</v>
      </c>
      <c r="BY562" s="27">
        <v>0</v>
      </c>
      <c r="BZ562" s="36">
        <v>0</v>
      </c>
      <c r="CA562" s="26">
        <v>0</v>
      </c>
      <c r="CB562" s="26">
        <v>0</v>
      </c>
      <c r="CC562" s="27">
        <v>0</v>
      </c>
      <c r="CD562" s="36">
        <v>0</v>
      </c>
      <c r="CE562" s="26">
        <v>0</v>
      </c>
      <c r="CF562" s="26">
        <v>0</v>
      </c>
      <c r="CG562" s="27">
        <v>0</v>
      </c>
      <c r="CH562" s="36">
        <v>0</v>
      </c>
      <c r="CI562" s="26">
        <v>0</v>
      </c>
      <c r="CJ562" s="26">
        <v>0</v>
      </c>
      <c r="CK562" s="27">
        <v>0</v>
      </c>
      <c r="CL562" s="36">
        <v>0</v>
      </c>
      <c r="CM562" s="26">
        <v>0</v>
      </c>
      <c r="CN562" s="26">
        <v>0</v>
      </c>
      <c r="CO562" s="27">
        <v>0</v>
      </c>
      <c r="CP562" s="36">
        <v>0</v>
      </c>
      <c r="CQ562" s="26">
        <v>0</v>
      </c>
      <c r="CR562" s="26">
        <v>0</v>
      </c>
      <c r="CS562" s="27">
        <v>0</v>
      </c>
      <c r="CT562" s="36">
        <v>0</v>
      </c>
      <c r="CU562" s="26">
        <v>0</v>
      </c>
      <c r="CV562" s="26">
        <v>0</v>
      </c>
      <c r="CW562" s="27">
        <v>0</v>
      </c>
      <c r="CX562" s="36">
        <v>0</v>
      </c>
      <c r="CY562" s="26">
        <v>0</v>
      </c>
      <c r="CZ562" s="26">
        <v>0</v>
      </c>
      <c r="DA562" s="27">
        <v>0</v>
      </c>
      <c r="DB562" s="36">
        <v>0</v>
      </c>
      <c r="DC562" s="26">
        <v>0</v>
      </c>
      <c r="DD562" s="26">
        <v>0</v>
      </c>
      <c r="DE562" s="27">
        <v>0</v>
      </c>
      <c r="DF562" s="36">
        <v>0</v>
      </c>
      <c r="DG562" s="26">
        <v>0</v>
      </c>
      <c r="DH562" s="26">
        <v>0</v>
      </c>
      <c r="DI562" s="27">
        <v>0</v>
      </c>
      <c r="DJ562" s="36">
        <v>0</v>
      </c>
      <c r="DK562" s="26">
        <v>0</v>
      </c>
      <c r="DL562" s="26">
        <v>0</v>
      </c>
      <c r="DM562" s="27">
        <v>0</v>
      </c>
      <c r="DN562" s="36">
        <v>0</v>
      </c>
      <c r="DO562" s="26">
        <v>0</v>
      </c>
      <c r="DP562" s="26">
        <v>0</v>
      </c>
      <c r="DQ562" s="27">
        <v>0</v>
      </c>
      <c r="DR562" s="36">
        <v>8</v>
      </c>
      <c r="DS562" s="26">
        <v>3746.1877777777777</v>
      </c>
      <c r="DT562" s="26">
        <v>3746.1877777777777</v>
      </c>
      <c r="DU562" s="27">
        <v>29969.502222222225</v>
      </c>
      <c r="DV562" s="36">
        <v>12</v>
      </c>
      <c r="DW562" s="26">
        <v>5619.2816666666668</v>
      </c>
      <c r="DX562" s="26">
        <v>9365.4694444444449</v>
      </c>
      <c r="DY562" s="27">
        <v>24350.220555555556</v>
      </c>
      <c r="DZ562" s="36">
        <v>12</v>
      </c>
      <c r="EA562" s="26">
        <v>5619.2816666666668</v>
      </c>
      <c r="EB562" s="26">
        <v>14984.751111111113</v>
      </c>
      <c r="EC562" s="27">
        <v>18730.93888888889</v>
      </c>
      <c r="ED562" s="36">
        <v>12</v>
      </c>
      <c r="EE562" s="26">
        <v>5619.2816666666668</v>
      </c>
      <c r="EF562" s="26">
        <v>20604.03</v>
      </c>
      <c r="EG562" s="27">
        <v>13111.660000000003</v>
      </c>
      <c r="EH562" s="36">
        <v>12</v>
      </c>
      <c r="EI562" s="26">
        <v>5619.2816666666668</v>
      </c>
      <c r="EJ562" s="26">
        <v>26223.311666666665</v>
      </c>
      <c r="EK562" s="27">
        <v>7492.38</v>
      </c>
      <c r="EL562" s="36" cm="1">
        <f t="array" ref="EL562">+_xlfn.IFS(YEAR($A562)&gt;YEAR(EL$6),0,YEAR(EL$6)=YEAR($A562),13-MONTH($A562),AND(EK562&lt;$L562,YEAR(EL$6)=YEAR($B562)),IF(MONTH($B562)&lt;EK562/$M562,MONTH($B562),EK562/$M562),EK562&lt;$L562,EK562/$M562,YEAR(EL$6)=YEAR($B562),MONTH($B562),AND(YEAR(EL$6)&gt;YEAR($B562),NOT(ISBLANK($B562))),0,YEAR(EL$6)&gt;YEAR($A562),12,EL$6&lt;$A562,0,YEAR(EH$6)=YEAR($B562),0)</f>
        <v>12</v>
      </c>
      <c r="EM562" s="26">
        <f t="shared" si="66"/>
        <v>5619.2816666666668</v>
      </c>
      <c r="EN562" s="26">
        <f t="shared" si="67"/>
        <v>31842.593333333331</v>
      </c>
      <c r="EO562" s="27">
        <f t="shared" si="68"/>
        <v>1873.1</v>
      </c>
      <c r="EP562" s="28">
        <f t="shared" si="69"/>
        <v>4.0000130503038793</v>
      </c>
      <c r="EQ562" s="34">
        <f t="shared" si="70"/>
        <v>1404.8204166666667</v>
      </c>
      <c r="ES562" s="21">
        <f>IFERROR(IF(VLOOKUP(D562,'DIV CHANGE'!A:D,3,FALSE)="", E562, VLOOKUP(D562,'DIV CHANGE'!A:D,3,FALSE)), E562)</f>
        <v>2</v>
      </c>
      <c r="ET562" s="21" t="str">
        <f t="shared" si="71"/>
        <v>SAME</v>
      </c>
      <c r="EU562" s="24">
        <v>43962</v>
      </c>
    </row>
    <row r="563" spans="1:151" ht="12.75">
      <c r="A563" s="29">
        <v>43962</v>
      </c>
      <c r="B563" s="24"/>
      <c r="C563" s="35">
        <v>507</v>
      </c>
      <c r="D563" s="21" t="s">
        <v>1097</v>
      </c>
      <c r="E563" s="21">
        <v>2</v>
      </c>
      <c r="F563" s="21" t="s">
        <v>179</v>
      </c>
      <c r="G563" s="21" t="s">
        <v>1098</v>
      </c>
      <c r="H563" s="55">
        <v>28009.38</v>
      </c>
      <c r="I563" s="22">
        <v>6</v>
      </c>
      <c r="J563" s="25">
        <v>0</v>
      </c>
      <c r="K563" s="25">
        <v>0</v>
      </c>
      <c r="L563" s="25">
        <f t="shared" si="64"/>
        <v>4668.2300000000005</v>
      </c>
      <c r="M563" s="37">
        <f t="shared" si="65"/>
        <v>389.01916666666671</v>
      </c>
      <c r="N563" s="36">
        <v>0</v>
      </c>
      <c r="O563" s="26">
        <v>0</v>
      </c>
      <c r="P563" s="26">
        <v>0</v>
      </c>
      <c r="Q563" s="27">
        <v>0</v>
      </c>
      <c r="R563" s="36">
        <v>0</v>
      </c>
      <c r="S563" s="26">
        <v>0</v>
      </c>
      <c r="T563" s="26">
        <v>0</v>
      </c>
      <c r="U563" s="27">
        <v>0</v>
      </c>
      <c r="V563" s="36">
        <v>0</v>
      </c>
      <c r="W563" s="26">
        <v>0</v>
      </c>
      <c r="X563" s="26">
        <v>0</v>
      </c>
      <c r="Y563" s="27">
        <v>0</v>
      </c>
      <c r="Z563" s="36">
        <v>0</v>
      </c>
      <c r="AA563" s="26">
        <v>0</v>
      </c>
      <c r="AB563" s="26">
        <v>0</v>
      </c>
      <c r="AC563" s="27">
        <v>0</v>
      </c>
      <c r="AD563" s="36">
        <v>0</v>
      </c>
      <c r="AE563" s="26">
        <v>0</v>
      </c>
      <c r="AF563" s="26">
        <v>0</v>
      </c>
      <c r="AG563" s="27">
        <v>0</v>
      </c>
      <c r="AH563" s="36">
        <v>0</v>
      </c>
      <c r="AI563" s="26">
        <v>0</v>
      </c>
      <c r="AJ563" s="26">
        <v>0</v>
      </c>
      <c r="AK563" s="27">
        <v>0</v>
      </c>
      <c r="AL563" s="36">
        <v>0</v>
      </c>
      <c r="AM563" s="26">
        <v>0</v>
      </c>
      <c r="AN563" s="26">
        <v>0</v>
      </c>
      <c r="AO563" s="27">
        <v>0</v>
      </c>
      <c r="AP563" s="36">
        <v>0</v>
      </c>
      <c r="AQ563" s="26">
        <v>0</v>
      </c>
      <c r="AR563" s="26">
        <v>0</v>
      </c>
      <c r="AS563" s="27">
        <v>0</v>
      </c>
      <c r="AT563" s="36">
        <v>0</v>
      </c>
      <c r="AU563" s="26">
        <v>0</v>
      </c>
      <c r="AV563" s="26">
        <v>0</v>
      </c>
      <c r="AW563" s="27">
        <v>0</v>
      </c>
      <c r="AX563" s="36">
        <v>0</v>
      </c>
      <c r="AY563" s="26">
        <v>0</v>
      </c>
      <c r="AZ563" s="26">
        <v>0</v>
      </c>
      <c r="BA563" s="27">
        <v>0</v>
      </c>
      <c r="BB563" s="36">
        <v>0</v>
      </c>
      <c r="BC563" s="26">
        <v>0</v>
      </c>
      <c r="BD563" s="26">
        <v>0</v>
      </c>
      <c r="BE563" s="27">
        <v>0</v>
      </c>
      <c r="BF563" s="36">
        <v>0</v>
      </c>
      <c r="BG563" s="26">
        <v>0</v>
      </c>
      <c r="BH563" s="26">
        <v>0</v>
      </c>
      <c r="BI563" s="27">
        <v>0</v>
      </c>
      <c r="BJ563" s="36">
        <v>0</v>
      </c>
      <c r="BK563" s="26">
        <v>0</v>
      </c>
      <c r="BL563" s="26">
        <v>0</v>
      </c>
      <c r="BM563" s="27">
        <v>0</v>
      </c>
      <c r="BN563" s="36">
        <v>0</v>
      </c>
      <c r="BO563" s="26">
        <v>0</v>
      </c>
      <c r="BP563" s="26">
        <v>0</v>
      </c>
      <c r="BQ563" s="27">
        <v>0</v>
      </c>
      <c r="BR563" s="36">
        <v>0</v>
      </c>
      <c r="BS563" s="26">
        <v>0</v>
      </c>
      <c r="BT563" s="26">
        <v>0</v>
      </c>
      <c r="BU563" s="27">
        <v>0</v>
      </c>
      <c r="BV563" s="36">
        <v>0</v>
      </c>
      <c r="BW563" s="26">
        <v>0</v>
      </c>
      <c r="BX563" s="26">
        <v>0</v>
      </c>
      <c r="BY563" s="27">
        <v>0</v>
      </c>
      <c r="BZ563" s="36">
        <v>0</v>
      </c>
      <c r="CA563" s="26">
        <v>0</v>
      </c>
      <c r="CB563" s="26">
        <v>0</v>
      </c>
      <c r="CC563" s="27">
        <v>0</v>
      </c>
      <c r="CD563" s="36">
        <v>0</v>
      </c>
      <c r="CE563" s="26">
        <v>0</v>
      </c>
      <c r="CF563" s="26">
        <v>0</v>
      </c>
      <c r="CG563" s="27">
        <v>0</v>
      </c>
      <c r="CH563" s="36">
        <v>0</v>
      </c>
      <c r="CI563" s="26">
        <v>0</v>
      </c>
      <c r="CJ563" s="26">
        <v>0</v>
      </c>
      <c r="CK563" s="27">
        <v>0</v>
      </c>
      <c r="CL563" s="36">
        <v>0</v>
      </c>
      <c r="CM563" s="26">
        <v>0</v>
      </c>
      <c r="CN563" s="26">
        <v>0</v>
      </c>
      <c r="CO563" s="27">
        <v>0</v>
      </c>
      <c r="CP563" s="36">
        <v>0</v>
      </c>
      <c r="CQ563" s="26">
        <v>0</v>
      </c>
      <c r="CR563" s="26">
        <v>0</v>
      </c>
      <c r="CS563" s="27">
        <v>0</v>
      </c>
      <c r="CT563" s="36">
        <v>0</v>
      </c>
      <c r="CU563" s="26">
        <v>0</v>
      </c>
      <c r="CV563" s="26">
        <v>0</v>
      </c>
      <c r="CW563" s="27">
        <v>0</v>
      </c>
      <c r="CX563" s="36">
        <v>0</v>
      </c>
      <c r="CY563" s="26">
        <v>0</v>
      </c>
      <c r="CZ563" s="26">
        <v>0</v>
      </c>
      <c r="DA563" s="27">
        <v>0</v>
      </c>
      <c r="DB563" s="36">
        <v>0</v>
      </c>
      <c r="DC563" s="26">
        <v>0</v>
      </c>
      <c r="DD563" s="26">
        <v>0</v>
      </c>
      <c r="DE563" s="27">
        <v>0</v>
      </c>
      <c r="DF563" s="36">
        <v>0</v>
      </c>
      <c r="DG563" s="26">
        <v>0</v>
      </c>
      <c r="DH563" s="26">
        <v>0</v>
      </c>
      <c r="DI563" s="27">
        <v>0</v>
      </c>
      <c r="DJ563" s="36">
        <v>0</v>
      </c>
      <c r="DK563" s="26">
        <v>0</v>
      </c>
      <c r="DL563" s="26">
        <v>0</v>
      </c>
      <c r="DM563" s="27">
        <v>0</v>
      </c>
      <c r="DN563" s="36">
        <v>0</v>
      </c>
      <c r="DO563" s="26">
        <v>0</v>
      </c>
      <c r="DP563" s="26">
        <v>0</v>
      </c>
      <c r="DQ563" s="27">
        <v>0</v>
      </c>
      <c r="DR563" s="36">
        <v>8</v>
      </c>
      <c r="DS563" s="26">
        <v>3112.1533333333336</v>
      </c>
      <c r="DT563" s="26">
        <v>3112.1533333333336</v>
      </c>
      <c r="DU563" s="27">
        <v>24897.226666666669</v>
      </c>
      <c r="DV563" s="36">
        <v>12</v>
      </c>
      <c r="DW563" s="26">
        <v>4668.2300000000005</v>
      </c>
      <c r="DX563" s="26">
        <v>7780.3833333333341</v>
      </c>
      <c r="DY563" s="27">
        <v>20228.996666666666</v>
      </c>
      <c r="DZ563" s="36">
        <v>12</v>
      </c>
      <c r="EA563" s="26">
        <v>4668.2300000000005</v>
      </c>
      <c r="EB563" s="26">
        <v>12448.613333333335</v>
      </c>
      <c r="EC563" s="27">
        <v>15560.766666666666</v>
      </c>
      <c r="ED563" s="36">
        <v>12</v>
      </c>
      <c r="EE563" s="26">
        <v>4668.2300000000005</v>
      </c>
      <c r="EF563" s="26">
        <v>17116.84</v>
      </c>
      <c r="EG563" s="27">
        <v>10892.54</v>
      </c>
      <c r="EH563" s="36">
        <v>12</v>
      </c>
      <c r="EI563" s="26">
        <v>4668.2300000000005</v>
      </c>
      <c r="EJ563" s="26">
        <v>21785.07</v>
      </c>
      <c r="EK563" s="27">
        <v>6224.31</v>
      </c>
      <c r="EL563" s="36" cm="1">
        <f t="array" ref="EL563">+_xlfn.IFS(YEAR($A563)&gt;YEAR(EL$6),0,YEAR(EL$6)=YEAR($A563),13-MONTH($A563),AND(EK563&lt;$L563,YEAR(EL$6)=YEAR($B563)),IF(MONTH($B563)&lt;EK563/$M563,MONTH($B563),EK563/$M563),EK563&lt;$L563,EK563/$M563,YEAR(EL$6)=YEAR($B563),MONTH($B563),AND(YEAR(EL$6)&gt;YEAR($B563),NOT(ISBLANK($B563))),0,YEAR(EL$6)&gt;YEAR($A563),12,EL$6&lt;$A563,0,YEAR(EH$6)=YEAR($B563),0)</f>
        <v>12</v>
      </c>
      <c r="EM563" s="26">
        <f t="shared" si="66"/>
        <v>4668.2300000000005</v>
      </c>
      <c r="EN563" s="26">
        <f t="shared" si="67"/>
        <v>26453.3</v>
      </c>
      <c r="EO563" s="27">
        <f t="shared" si="68"/>
        <v>1556.08</v>
      </c>
      <c r="EP563" s="28">
        <f t="shared" si="69"/>
        <v>4.0000085685581039</v>
      </c>
      <c r="EQ563" s="34">
        <f t="shared" si="70"/>
        <v>1167.0575000000001</v>
      </c>
      <c r="ES563" s="21">
        <f>IFERROR(IF(VLOOKUP(D563,'DIV CHANGE'!A:D,3,FALSE)="", E563, VLOOKUP(D563,'DIV CHANGE'!A:D,3,FALSE)), E563)</f>
        <v>2</v>
      </c>
      <c r="ET563" s="21" t="str">
        <f t="shared" si="71"/>
        <v>SAME</v>
      </c>
      <c r="EU563" s="24">
        <v>43962</v>
      </c>
    </row>
    <row r="564" spans="1:151" ht="12.75">
      <c r="A564" s="29">
        <v>43962</v>
      </c>
      <c r="B564" s="24"/>
      <c r="C564" s="35">
        <v>508</v>
      </c>
      <c r="D564" s="21" t="s">
        <v>1099</v>
      </c>
      <c r="E564" s="21">
        <v>2</v>
      </c>
      <c r="F564" s="21" t="s">
        <v>179</v>
      </c>
      <c r="G564" s="21" t="s">
        <v>1100</v>
      </c>
      <c r="H564" s="55">
        <v>35857.35</v>
      </c>
      <c r="I564" s="22">
        <v>6</v>
      </c>
      <c r="J564" s="25">
        <v>0</v>
      </c>
      <c r="K564" s="25">
        <v>0</v>
      </c>
      <c r="L564" s="25">
        <f t="shared" si="64"/>
        <v>5976.2249999999995</v>
      </c>
      <c r="M564" s="37">
        <f t="shared" si="65"/>
        <v>498.01874999999995</v>
      </c>
      <c r="N564" s="36">
        <v>0</v>
      </c>
      <c r="O564" s="26">
        <v>0</v>
      </c>
      <c r="P564" s="26">
        <v>0</v>
      </c>
      <c r="Q564" s="27">
        <v>0</v>
      </c>
      <c r="R564" s="36">
        <v>0</v>
      </c>
      <c r="S564" s="26">
        <v>0</v>
      </c>
      <c r="T564" s="26">
        <v>0</v>
      </c>
      <c r="U564" s="27">
        <v>0</v>
      </c>
      <c r="V564" s="36">
        <v>0</v>
      </c>
      <c r="W564" s="26">
        <v>0</v>
      </c>
      <c r="X564" s="26">
        <v>0</v>
      </c>
      <c r="Y564" s="27">
        <v>0</v>
      </c>
      <c r="Z564" s="36">
        <v>0</v>
      </c>
      <c r="AA564" s="26">
        <v>0</v>
      </c>
      <c r="AB564" s="26">
        <v>0</v>
      </c>
      <c r="AC564" s="27">
        <v>0</v>
      </c>
      <c r="AD564" s="36">
        <v>0</v>
      </c>
      <c r="AE564" s="26">
        <v>0</v>
      </c>
      <c r="AF564" s="26">
        <v>0</v>
      </c>
      <c r="AG564" s="27">
        <v>0</v>
      </c>
      <c r="AH564" s="36">
        <v>0</v>
      </c>
      <c r="AI564" s="26">
        <v>0</v>
      </c>
      <c r="AJ564" s="26">
        <v>0</v>
      </c>
      <c r="AK564" s="27">
        <v>0</v>
      </c>
      <c r="AL564" s="36">
        <v>0</v>
      </c>
      <c r="AM564" s="26">
        <v>0</v>
      </c>
      <c r="AN564" s="26">
        <v>0</v>
      </c>
      <c r="AO564" s="27">
        <v>0</v>
      </c>
      <c r="AP564" s="36">
        <v>0</v>
      </c>
      <c r="AQ564" s="26">
        <v>0</v>
      </c>
      <c r="AR564" s="26">
        <v>0</v>
      </c>
      <c r="AS564" s="27">
        <v>0</v>
      </c>
      <c r="AT564" s="36">
        <v>0</v>
      </c>
      <c r="AU564" s="26">
        <v>0</v>
      </c>
      <c r="AV564" s="26">
        <v>0</v>
      </c>
      <c r="AW564" s="27">
        <v>0</v>
      </c>
      <c r="AX564" s="36">
        <v>0</v>
      </c>
      <c r="AY564" s="26">
        <v>0</v>
      </c>
      <c r="AZ564" s="26">
        <v>0</v>
      </c>
      <c r="BA564" s="27">
        <v>0</v>
      </c>
      <c r="BB564" s="36">
        <v>0</v>
      </c>
      <c r="BC564" s="26">
        <v>0</v>
      </c>
      <c r="BD564" s="26">
        <v>0</v>
      </c>
      <c r="BE564" s="27">
        <v>0</v>
      </c>
      <c r="BF564" s="36">
        <v>0</v>
      </c>
      <c r="BG564" s="26">
        <v>0</v>
      </c>
      <c r="BH564" s="26">
        <v>0</v>
      </c>
      <c r="BI564" s="27">
        <v>0</v>
      </c>
      <c r="BJ564" s="36">
        <v>0</v>
      </c>
      <c r="BK564" s="26">
        <v>0</v>
      </c>
      <c r="BL564" s="26">
        <v>0</v>
      </c>
      <c r="BM564" s="27">
        <v>0</v>
      </c>
      <c r="BN564" s="36">
        <v>0</v>
      </c>
      <c r="BO564" s="26">
        <v>0</v>
      </c>
      <c r="BP564" s="26">
        <v>0</v>
      </c>
      <c r="BQ564" s="27">
        <v>0</v>
      </c>
      <c r="BR564" s="36">
        <v>0</v>
      </c>
      <c r="BS564" s="26">
        <v>0</v>
      </c>
      <c r="BT564" s="26">
        <v>0</v>
      </c>
      <c r="BU564" s="27">
        <v>0</v>
      </c>
      <c r="BV564" s="36">
        <v>0</v>
      </c>
      <c r="BW564" s="26">
        <v>0</v>
      </c>
      <c r="BX564" s="26">
        <v>0</v>
      </c>
      <c r="BY564" s="27">
        <v>0</v>
      </c>
      <c r="BZ564" s="36">
        <v>0</v>
      </c>
      <c r="CA564" s="26">
        <v>0</v>
      </c>
      <c r="CB564" s="26">
        <v>0</v>
      </c>
      <c r="CC564" s="27">
        <v>0</v>
      </c>
      <c r="CD564" s="36">
        <v>0</v>
      </c>
      <c r="CE564" s="26">
        <v>0</v>
      </c>
      <c r="CF564" s="26">
        <v>0</v>
      </c>
      <c r="CG564" s="27">
        <v>0</v>
      </c>
      <c r="CH564" s="36">
        <v>0</v>
      </c>
      <c r="CI564" s="26">
        <v>0</v>
      </c>
      <c r="CJ564" s="26">
        <v>0</v>
      </c>
      <c r="CK564" s="27">
        <v>0</v>
      </c>
      <c r="CL564" s="36">
        <v>0</v>
      </c>
      <c r="CM564" s="26">
        <v>0</v>
      </c>
      <c r="CN564" s="26">
        <v>0</v>
      </c>
      <c r="CO564" s="27">
        <v>0</v>
      </c>
      <c r="CP564" s="36">
        <v>0</v>
      </c>
      <c r="CQ564" s="26">
        <v>0</v>
      </c>
      <c r="CR564" s="26">
        <v>0</v>
      </c>
      <c r="CS564" s="27">
        <v>0</v>
      </c>
      <c r="CT564" s="36">
        <v>0</v>
      </c>
      <c r="CU564" s="26">
        <v>0</v>
      </c>
      <c r="CV564" s="26">
        <v>0</v>
      </c>
      <c r="CW564" s="27">
        <v>0</v>
      </c>
      <c r="CX564" s="36">
        <v>0</v>
      </c>
      <c r="CY564" s="26">
        <v>0</v>
      </c>
      <c r="CZ564" s="26">
        <v>0</v>
      </c>
      <c r="DA564" s="27">
        <v>0</v>
      </c>
      <c r="DB564" s="36">
        <v>0</v>
      </c>
      <c r="DC564" s="26">
        <v>0</v>
      </c>
      <c r="DD564" s="26">
        <v>0</v>
      </c>
      <c r="DE564" s="27">
        <v>0</v>
      </c>
      <c r="DF564" s="36">
        <v>0</v>
      </c>
      <c r="DG564" s="26">
        <v>0</v>
      </c>
      <c r="DH564" s="26">
        <v>0</v>
      </c>
      <c r="DI564" s="27">
        <v>0</v>
      </c>
      <c r="DJ564" s="36">
        <v>0</v>
      </c>
      <c r="DK564" s="26">
        <v>0</v>
      </c>
      <c r="DL564" s="26">
        <v>0</v>
      </c>
      <c r="DM564" s="27">
        <v>0</v>
      </c>
      <c r="DN564" s="36">
        <v>0</v>
      </c>
      <c r="DO564" s="26">
        <v>0</v>
      </c>
      <c r="DP564" s="26">
        <v>0</v>
      </c>
      <c r="DQ564" s="27">
        <v>0</v>
      </c>
      <c r="DR564" s="36">
        <v>8</v>
      </c>
      <c r="DS564" s="26">
        <v>3984.1499999999996</v>
      </c>
      <c r="DT564" s="26">
        <v>3984.1499999999996</v>
      </c>
      <c r="DU564" s="27">
        <v>31873.199999999997</v>
      </c>
      <c r="DV564" s="36">
        <v>12</v>
      </c>
      <c r="DW564" s="26">
        <v>5976.2249999999995</v>
      </c>
      <c r="DX564" s="26">
        <v>9960.375</v>
      </c>
      <c r="DY564" s="27">
        <v>25896.974999999999</v>
      </c>
      <c r="DZ564" s="36">
        <v>12</v>
      </c>
      <c r="EA564" s="26">
        <v>5976.2249999999995</v>
      </c>
      <c r="EB564" s="26">
        <v>15936.599999999999</v>
      </c>
      <c r="EC564" s="27">
        <v>19920.75</v>
      </c>
      <c r="ED564" s="36">
        <v>12</v>
      </c>
      <c r="EE564" s="26">
        <v>5976.2249999999995</v>
      </c>
      <c r="EF564" s="26">
        <v>21912.84</v>
      </c>
      <c r="EG564" s="27">
        <v>13944.509999999998</v>
      </c>
      <c r="EH564" s="36">
        <v>12</v>
      </c>
      <c r="EI564" s="26">
        <v>5976.2249999999995</v>
      </c>
      <c r="EJ564" s="26">
        <v>27889.064999999999</v>
      </c>
      <c r="EK564" s="27">
        <v>7968.29</v>
      </c>
      <c r="EL564" s="36" cm="1">
        <f t="array" ref="EL564">+_xlfn.IFS(YEAR($A564)&gt;YEAR(EL$6),0,YEAR(EL$6)=YEAR($A564),13-MONTH($A564),AND(EK564&lt;$L564,YEAR(EL$6)=YEAR($B564)),IF(MONTH($B564)&lt;EK564/$M564,MONTH($B564),EK564/$M564),EK564&lt;$L564,EK564/$M564,YEAR(EL$6)=YEAR($B564),MONTH($B564),AND(YEAR(EL$6)&gt;YEAR($B564),NOT(ISBLANK($B564))),0,YEAR(EL$6)&gt;YEAR($A564),12,EL$6&lt;$A564,0,YEAR(EH$6)=YEAR($B564),0)</f>
        <v>12</v>
      </c>
      <c r="EM564" s="26">
        <f t="shared" si="66"/>
        <v>5976.2249999999995</v>
      </c>
      <c r="EN564" s="26">
        <f t="shared" si="67"/>
        <v>33865.29</v>
      </c>
      <c r="EO564" s="27">
        <f t="shared" si="68"/>
        <v>1992.06</v>
      </c>
      <c r="EP564" s="28">
        <f t="shared" si="69"/>
        <v>3.9999698806520843</v>
      </c>
      <c r="EQ564" s="34">
        <f t="shared" si="70"/>
        <v>1494.0562499999999</v>
      </c>
      <c r="ES564" s="21">
        <v>2</v>
      </c>
      <c r="ET564" s="21" t="str">
        <f t="shared" si="71"/>
        <v>SAME</v>
      </c>
      <c r="EU564" s="24">
        <v>43962</v>
      </c>
    </row>
    <row r="565" spans="1:151" ht="12.75">
      <c r="A565" s="29">
        <v>43962</v>
      </c>
      <c r="B565" s="24"/>
      <c r="C565" s="35">
        <v>511</v>
      </c>
      <c r="D565" s="21" t="s">
        <v>1101</v>
      </c>
      <c r="E565" s="21">
        <v>2</v>
      </c>
      <c r="F565" s="21" t="s">
        <v>179</v>
      </c>
      <c r="G565" s="21" t="s">
        <v>1102</v>
      </c>
      <c r="H565" s="55">
        <v>26985.3</v>
      </c>
      <c r="I565" s="22">
        <v>6</v>
      </c>
      <c r="J565" s="25">
        <v>0</v>
      </c>
      <c r="K565" s="25">
        <v>0</v>
      </c>
      <c r="L565" s="25">
        <f t="shared" si="64"/>
        <v>4497.55</v>
      </c>
      <c r="M565" s="37">
        <f t="shared" si="65"/>
        <v>374.79583333333335</v>
      </c>
      <c r="N565" s="36">
        <v>0</v>
      </c>
      <c r="O565" s="26">
        <v>0</v>
      </c>
      <c r="P565" s="26">
        <v>0</v>
      </c>
      <c r="Q565" s="27">
        <v>0</v>
      </c>
      <c r="R565" s="36">
        <v>0</v>
      </c>
      <c r="S565" s="26">
        <v>0</v>
      </c>
      <c r="T565" s="26">
        <v>0</v>
      </c>
      <c r="U565" s="27">
        <v>0</v>
      </c>
      <c r="V565" s="36">
        <v>0</v>
      </c>
      <c r="W565" s="26">
        <v>0</v>
      </c>
      <c r="X565" s="26">
        <v>0</v>
      </c>
      <c r="Y565" s="27">
        <v>0</v>
      </c>
      <c r="Z565" s="36">
        <v>0</v>
      </c>
      <c r="AA565" s="26">
        <v>0</v>
      </c>
      <c r="AB565" s="26">
        <v>0</v>
      </c>
      <c r="AC565" s="27">
        <v>0</v>
      </c>
      <c r="AD565" s="36">
        <v>0</v>
      </c>
      <c r="AE565" s="26">
        <v>0</v>
      </c>
      <c r="AF565" s="26">
        <v>0</v>
      </c>
      <c r="AG565" s="27">
        <v>0</v>
      </c>
      <c r="AH565" s="36">
        <v>0</v>
      </c>
      <c r="AI565" s="26">
        <v>0</v>
      </c>
      <c r="AJ565" s="26">
        <v>0</v>
      </c>
      <c r="AK565" s="27">
        <v>0</v>
      </c>
      <c r="AL565" s="36">
        <v>0</v>
      </c>
      <c r="AM565" s="26">
        <v>0</v>
      </c>
      <c r="AN565" s="26">
        <v>0</v>
      </c>
      <c r="AO565" s="27">
        <v>0</v>
      </c>
      <c r="AP565" s="36">
        <v>0</v>
      </c>
      <c r="AQ565" s="26">
        <v>0</v>
      </c>
      <c r="AR565" s="26">
        <v>0</v>
      </c>
      <c r="AS565" s="27">
        <v>0</v>
      </c>
      <c r="AT565" s="36">
        <v>0</v>
      </c>
      <c r="AU565" s="26">
        <v>0</v>
      </c>
      <c r="AV565" s="26">
        <v>0</v>
      </c>
      <c r="AW565" s="27">
        <v>0</v>
      </c>
      <c r="AX565" s="36">
        <v>0</v>
      </c>
      <c r="AY565" s="26">
        <v>0</v>
      </c>
      <c r="AZ565" s="26">
        <v>0</v>
      </c>
      <c r="BA565" s="27">
        <v>0</v>
      </c>
      <c r="BB565" s="36">
        <v>0</v>
      </c>
      <c r="BC565" s="26">
        <v>0</v>
      </c>
      <c r="BD565" s="26">
        <v>0</v>
      </c>
      <c r="BE565" s="27">
        <v>0</v>
      </c>
      <c r="BF565" s="36">
        <v>0</v>
      </c>
      <c r="BG565" s="26">
        <v>0</v>
      </c>
      <c r="BH565" s="26">
        <v>0</v>
      </c>
      <c r="BI565" s="27">
        <v>0</v>
      </c>
      <c r="BJ565" s="36">
        <v>0</v>
      </c>
      <c r="BK565" s="26">
        <v>0</v>
      </c>
      <c r="BL565" s="26">
        <v>0</v>
      </c>
      <c r="BM565" s="27">
        <v>0</v>
      </c>
      <c r="BN565" s="36">
        <v>0</v>
      </c>
      <c r="BO565" s="26">
        <v>0</v>
      </c>
      <c r="BP565" s="26">
        <v>0</v>
      </c>
      <c r="BQ565" s="27">
        <v>0</v>
      </c>
      <c r="BR565" s="36">
        <v>0</v>
      </c>
      <c r="BS565" s="26">
        <v>0</v>
      </c>
      <c r="BT565" s="26">
        <v>0</v>
      </c>
      <c r="BU565" s="27">
        <v>0</v>
      </c>
      <c r="BV565" s="36">
        <v>0</v>
      </c>
      <c r="BW565" s="26">
        <v>0</v>
      </c>
      <c r="BX565" s="26">
        <v>0</v>
      </c>
      <c r="BY565" s="27">
        <v>0</v>
      </c>
      <c r="BZ565" s="36">
        <v>0</v>
      </c>
      <c r="CA565" s="26">
        <v>0</v>
      </c>
      <c r="CB565" s="26">
        <v>0</v>
      </c>
      <c r="CC565" s="27">
        <v>0</v>
      </c>
      <c r="CD565" s="36">
        <v>0</v>
      </c>
      <c r="CE565" s="26">
        <v>0</v>
      </c>
      <c r="CF565" s="26">
        <v>0</v>
      </c>
      <c r="CG565" s="27">
        <v>0</v>
      </c>
      <c r="CH565" s="36">
        <v>0</v>
      </c>
      <c r="CI565" s="26">
        <v>0</v>
      </c>
      <c r="CJ565" s="26">
        <v>0</v>
      </c>
      <c r="CK565" s="27">
        <v>0</v>
      </c>
      <c r="CL565" s="36">
        <v>0</v>
      </c>
      <c r="CM565" s="26">
        <v>0</v>
      </c>
      <c r="CN565" s="26">
        <v>0</v>
      </c>
      <c r="CO565" s="27">
        <v>0</v>
      </c>
      <c r="CP565" s="36">
        <v>0</v>
      </c>
      <c r="CQ565" s="26">
        <v>0</v>
      </c>
      <c r="CR565" s="26">
        <v>0</v>
      </c>
      <c r="CS565" s="27">
        <v>0</v>
      </c>
      <c r="CT565" s="36">
        <v>0</v>
      </c>
      <c r="CU565" s="26">
        <v>0</v>
      </c>
      <c r="CV565" s="26">
        <v>0</v>
      </c>
      <c r="CW565" s="27">
        <v>0</v>
      </c>
      <c r="CX565" s="36">
        <v>0</v>
      </c>
      <c r="CY565" s="26">
        <v>0</v>
      </c>
      <c r="CZ565" s="26">
        <v>0</v>
      </c>
      <c r="DA565" s="27">
        <v>0</v>
      </c>
      <c r="DB565" s="36">
        <v>0</v>
      </c>
      <c r="DC565" s="26">
        <v>0</v>
      </c>
      <c r="DD565" s="26">
        <v>0</v>
      </c>
      <c r="DE565" s="27">
        <v>0</v>
      </c>
      <c r="DF565" s="36">
        <v>0</v>
      </c>
      <c r="DG565" s="26">
        <v>0</v>
      </c>
      <c r="DH565" s="26">
        <v>0</v>
      </c>
      <c r="DI565" s="27">
        <v>0</v>
      </c>
      <c r="DJ565" s="36">
        <v>0</v>
      </c>
      <c r="DK565" s="26">
        <v>0</v>
      </c>
      <c r="DL565" s="26">
        <v>0</v>
      </c>
      <c r="DM565" s="27">
        <v>0</v>
      </c>
      <c r="DN565" s="36">
        <v>0</v>
      </c>
      <c r="DO565" s="26">
        <v>0</v>
      </c>
      <c r="DP565" s="26">
        <v>0</v>
      </c>
      <c r="DQ565" s="27">
        <v>0</v>
      </c>
      <c r="DR565" s="36">
        <v>8</v>
      </c>
      <c r="DS565" s="26">
        <v>2998.3666666666668</v>
      </c>
      <c r="DT565" s="26">
        <v>2998.3666666666668</v>
      </c>
      <c r="DU565" s="27">
        <v>23986.933333333334</v>
      </c>
      <c r="DV565" s="36">
        <v>12</v>
      </c>
      <c r="DW565" s="26">
        <v>4497.55</v>
      </c>
      <c r="DX565" s="26">
        <v>7495.916666666667</v>
      </c>
      <c r="DY565" s="27">
        <v>19489.383333333331</v>
      </c>
      <c r="DZ565" s="36">
        <v>12</v>
      </c>
      <c r="EA565" s="26">
        <v>4497.55</v>
      </c>
      <c r="EB565" s="26">
        <v>11993.466666666667</v>
      </c>
      <c r="EC565" s="27">
        <v>14991.833333333332</v>
      </c>
      <c r="ED565" s="36">
        <v>12</v>
      </c>
      <c r="EE565" s="26">
        <v>4497.55</v>
      </c>
      <c r="EF565" s="26">
        <v>16491.02</v>
      </c>
      <c r="EG565" s="27">
        <v>10494.279999999999</v>
      </c>
      <c r="EH565" s="36">
        <v>12</v>
      </c>
      <c r="EI565" s="26">
        <v>4497.55</v>
      </c>
      <c r="EJ565" s="26">
        <v>20988.57</v>
      </c>
      <c r="EK565" s="27">
        <v>5996.73</v>
      </c>
      <c r="EL565" s="36" cm="1">
        <f t="array" ref="EL565">+_xlfn.IFS(YEAR($A565)&gt;YEAR(EL$6),0,YEAR(EL$6)=YEAR($A565),13-MONTH($A565),AND(EK565&lt;$L565,YEAR(EL$6)=YEAR($B565)),IF(MONTH($B565)&lt;EK565/$M565,MONTH($B565),EK565/$M565),EK565&lt;$L565,EK565/$M565,YEAR(EL$6)=YEAR($B565),MONTH($B565),AND(YEAR(EL$6)&gt;YEAR($B565),NOT(ISBLANK($B565))),0,YEAR(EL$6)&gt;YEAR($A565),12,EL$6&lt;$A565,0,YEAR(EH$6)=YEAR($B565),0)</f>
        <v>12</v>
      </c>
      <c r="EM565" s="26">
        <f t="shared" si="66"/>
        <v>4497.55</v>
      </c>
      <c r="EN565" s="26">
        <f t="shared" si="67"/>
        <v>25486.12</v>
      </c>
      <c r="EO565" s="27">
        <f t="shared" si="68"/>
        <v>1499.18</v>
      </c>
      <c r="EP565" s="28">
        <f t="shared" si="69"/>
        <v>3.9999911062689688</v>
      </c>
      <c r="EQ565" s="34">
        <f t="shared" si="70"/>
        <v>1124.3875</v>
      </c>
      <c r="ES565" s="21">
        <f>IFERROR(IF(VLOOKUP(D565,'DIV CHANGE'!A:D,3,FALSE)="", E565, VLOOKUP(D565,'DIV CHANGE'!A:D,3,FALSE)), E565)</f>
        <v>2</v>
      </c>
      <c r="ET565" s="21" t="str">
        <f t="shared" si="71"/>
        <v>SAME</v>
      </c>
      <c r="EU565" s="24">
        <v>43962</v>
      </c>
    </row>
    <row r="566" spans="1:151" ht="12.75">
      <c r="A566" s="29">
        <v>43962</v>
      </c>
      <c r="B566" s="24"/>
      <c r="C566" s="35">
        <v>512</v>
      </c>
      <c r="D566" s="21" t="s">
        <v>1103</v>
      </c>
      <c r="E566" s="21">
        <v>2</v>
      </c>
      <c r="F566" s="21" t="s">
        <v>179</v>
      </c>
      <c r="G566" s="21" t="s">
        <v>1104</v>
      </c>
      <c r="H566" s="55">
        <v>26985.3</v>
      </c>
      <c r="I566" s="22">
        <v>6</v>
      </c>
      <c r="J566" s="25">
        <v>0</v>
      </c>
      <c r="K566" s="25">
        <v>0</v>
      </c>
      <c r="L566" s="25">
        <f t="shared" si="64"/>
        <v>4497.55</v>
      </c>
      <c r="M566" s="37">
        <f t="shared" si="65"/>
        <v>374.79583333333335</v>
      </c>
      <c r="N566" s="36">
        <v>0</v>
      </c>
      <c r="O566" s="26">
        <v>0</v>
      </c>
      <c r="P566" s="26">
        <v>0</v>
      </c>
      <c r="Q566" s="27">
        <v>0</v>
      </c>
      <c r="R566" s="36">
        <v>0</v>
      </c>
      <c r="S566" s="26">
        <v>0</v>
      </c>
      <c r="T566" s="26">
        <v>0</v>
      </c>
      <c r="U566" s="27">
        <v>0</v>
      </c>
      <c r="V566" s="36">
        <v>0</v>
      </c>
      <c r="W566" s="26">
        <v>0</v>
      </c>
      <c r="X566" s="26">
        <v>0</v>
      </c>
      <c r="Y566" s="27">
        <v>0</v>
      </c>
      <c r="Z566" s="36">
        <v>0</v>
      </c>
      <c r="AA566" s="26">
        <v>0</v>
      </c>
      <c r="AB566" s="26">
        <v>0</v>
      </c>
      <c r="AC566" s="27">
        <v>0</v>
      </c>
      <c r="AD566" s="36">
        <v>0</v>
      </c>
      <c r="AE566" s="26">
        <v>0</v>
      </c>
      <c r="AF566" s="26">
        <v>0</v>
      </c>
      <c r="AG566" s="27">
        <v>0</v>
      </c>
      <c r="AH566" s="36">
        <v>0</v>
      </c>
      <c r="AI566" s="26">
        <v>0</v>
      </c>
      <c r="AJ566" s="26">
        <v>0</v>
      </c>
      <c r="AK566" s="27">
        <v>0</v>
      </c>
      <c r="AL566" s="36">
        <v>0</v>
      </c>
      <c r="AM566" s="26">
        <v>0</v>
      </c>
      <c r="AN566" s="26">
        <v>0</v>
      </c>
      <c r="AO566" s="27">
        <v>0</v>
      </c>
      <c r="AP566" s="36">
        <v>0</v>
      </c>
      <c r="AQ566" s="26">
        <v>0</v>
      </c>
      <c r="AR566" s="26">
        <v>0</v>
      </c>
      <c r="AS566" s="27">
        <v>0</v>
      </c>
      <c r="AT566" s="36">
        <v>0</v>
      </c>
      <c r="AU566" s="26">
        <v>0</v>
      </c>
      <c r="AV566" s="26">
        <v>0</v>
      </c>
      <c r="AW566" s="27">
        <v>0</v>
      </c>
      <c r="AX566" s="36">
        <v>0</v>
      </c>
      <c r="AY566" s="26">
        <v>0</v>
      </c>
      <c r="AZ566" s="26">
        <v>0</v>
      </c>
      <c r="BA566" s="27">
        <v>0</v>
      </c>
      <c r="BB566" s="36">
        <v>0</v>
      </c>
      <c r="BC566" s="26">
        <v>0</v>
      </c>
      <c r="BD566" s="26">
        <v>0</v>
      </c>
      <c r="BE566" s="27">
        <v>0</v>
      </c>
      <c r="BF566" s="36">
        <v>0</v>
      </c>
      <c r="BG566" s="26">
        <v>0</v>
      </c>
      <c r="BH566" s="26">
        <v>0</v>
      </c>
      <c r="BI566" s="27">
        <v>0</v>
      </c>
      <c r="BJ566" s="36">
        <v>0</v>
      </c>
      <c r="BK566" s="26">
        <v>0</v>
      </c>
      <c r="BL566" s="26">
        <v>0</v>
      </c>
      <c r="BM566" s="27">
        <v>0</v>
      </c>
      <c r="BN566" s="36">
        <v>0</v>
      </c>
      <c r="BO566" s="26">
        <v>0</v>
      </c>
      <c r="BP566" s="26">
        <v>0</v>
      </c>
      <c r="BQ566" s="27">
        <v>0</v>
      </c>
      <c r="BR566" s="36">
        <v>0</v>
      </c>
      <c r="BS566" s="26">
        <v>0</v>
      </c>
      <c r="BT566" s="26">
        <v>0</v>
      </c>
      <c r="BU566" s="27">
        <v>0</v>
      </c>
      <c r="BV566" s="36">
        <v>0</v>
      </c>
      <c r="BW566" s="26">
        <v>0</v>
      </c>
      <c r="BX566" s="26">
        <v>0</v>
      </c>
      <c r="BY566" s="27">
        <v>0</v>
      </c>
      <c r="BZ566" s="36">
        <v>0</v>
      </c>
      <c r="CA566" s="26">
        <v>0</v>
      </c>
      <c r="CB566" s="26">
        <v>0</v>
      </c>
      <c r="CC566" s="27">
        <v>0</v>
      </c>
      <c r="CD566" s="36">
        <v>0</v>
      </c>
      <c r="CE566" s="26">
        <v>0</v>
      </c>
      <c r="CF566" s="26">
        <v>0</v>
      </c>
      <c r="CG566" s="27">
        <v>0</v>
      </c>
      <c r="CH566" s="36">
        <v>0</v>
      </c>
      <c r="CI566" s="26">
        <v>0</v>
      </c>
      <c r="CJ566" s="26">
        <v>0</v>
      </c>
      <c r="CK566" s="27">
        <v>0</v>
      </c>
      <c r="CL566" s="36">
        <v>0</v>
      </c>
      <c r="CM566" s="26">
        <v>0</v>
      </c>
      <c r="CN566" s="26">
        <v>0</v>
      </c>
      <c r="CO566" s="27">
        <v>0</v>
      </c>
      <c r="CP566" s="36">
        <v>0</v>
      </c>
      <c r="CQ566" s="26">
        <v>0</v>
      </c>
      <c r="CR566" s="26">
        <v>0</v>
      </c>
      <c r="CS566" s="27">
        <v>0</v>
      </c>
      <c r="CT566" s="36">
        <v>0</v>
      </c>
      <c r="CU566" s="26">
        <v>0</v>
      </c>
      <c r="CV566" s="26">
        <v>0</v>
      </c>
      <c r="CW566" s="27">
        <v>0</v>
      </c>
      <c r="CX566" s="36">
        <v>0</v>
      </c>
      <c r="CY566" s="26">
        <v>0</v>
      </c>
      <c r="CZ566" s="26">
        <v>0</v>
      </c>
      <c r="DA566" s="27">
        <v>0</v>
      </c>
      <c r="DB566" s="36">
        <v>0</v>
      </c>
      <c r="DC566" s="26">
        <v>0</v>
      </c>
      <c r="DD566" s="26">
        <v>0</v>
      </c>
      <c r="DE566" s="27">
        <v>0</v>
      </c>
      <c r="DF566" s="36">
        <v>0</v>
      </c>
      <c r="DG566" s="26">
        <v>0</v>
      </c>
      <c r="DH566" s="26">
        <v>0</v>
      </c>
      <c r="DI566" s="27">
        <v>0</v>
      </c>
      <c r="DJ566" s="36">
        <v>0</v>
      </c>
      <c r="DK566" s="26">
        <v>0</v>
      </c>
      <c r="DL566" s="26">
        <v>0</v>
      </c>
      <c r="DM566" s="27">
        <v>0</v>
      </c>
      <c r="DN566" s="36">
        <v>0</v>
      </c>
      <c r="DO566" s="26">
        <v>0</v>
      </c>
      <c r="DP566" s="26">
        <v>0</v>
      </c>
      <c r="DQ566" s="27">
        <v>0</v>
      </c>
      <c r="DR566" s="36">
        <v>8</v>
      </c>
      <c r="DS566" s="26">
        <v>2998.3666666666668</v>
      </c>
      <c r="DT566" s="26">
        <v>2998.3666666666668</v>
      </c>
      <c r="DU566" s="27">
        <v>23986.933333333334</v>
      </c>
      <c r="DV566" s="36">
        <v>12</v>
      </c>
      <c r="DW566" s="26">
        <v>4497.55</v>
      </c>
      <c r="DX566" s="26">
        <v>7495.916666666667</v>
      </c>
      <c r="DY566" s="27">
        <v>19489.383333333331</v>
      </c>
      <c r="DZ566" s="36">
        <v>12</v>
      </c>
      <c r="EA566" s="26">
        <v>4497.55</v>
      </c>
      <c r="EB566" s="26">
        <v>11993.466666666667</v>
      </c>
      <c r="EC566" s="27">
        <v>14991.833333333332</v>
      </c>
      <c r="ED566" s="36">
        <v>12</v>
      </c>
      <c r="EE566" s="26">
        <v>4497.55</v>
      </c>
      <c r="EF566" s="26">
        <v>16491.02</v>
      </c>
      <c r="EG566" s="27">
        <v>10494.279999999999</v>
      </c>
      <c r="EH566" s="36">
        <v>12</v>
      </c>
      <c r="EI566" s="26">
        <v>4497.55</v>
      </c>
      <c r="EJ566" s="26">
        <v>20988.57</v>
      </c>
      <c r="EK566" s="27">
        <v>5996.73</v>
      </c>
      <c r="EL566" s="36" cm="1">
        <f t="array" ref="EL566">+_xlfn.IFS(YEAR($A566)&gt;YEAR(EL$6),0,YEAR(EL$6)=YEAR($A566),13-MONTH($A566),AND(EK566&lt;$L566,YEAR(EL$6)=YEAR($B566)),IF(MONTH($B566)&lt;EK566/$M566,MONTH($B566),EK566/$M566),EK566&lt;$L566,EK566/$M566,YEAR(EL$6)=YEAR($B566),MONTH($B566),AND(YEAR(EL$6)&gt;YEAR($B566),NOT(ISBLANK($B566))),0,YEAR(EL$6)&gt;YEAR($A566),12,EL$6&lt;$A566,0,YEAR(EH$6)=YEAR($B566),0)</f>
        <v>12</v>
      </c>
      <c r="EM566" s="26">
        <f t="shared" si="66"/>
        <v>4497.55</v>
      </c>
      <c r="EN566" s="26">
        <f t="shared" si="67"/>
        <v>25486.12</v>
      </c>
      <c r="EO566" s="27">
        <f t="shared" si="68"/>
        <v>1499.18</v>
      </c>
      <c r="EP566" s="28">
        <f t="shared" si="69"/>
        <v>3.9999911062689688</v>
      </c>
      <c r="EQ566" s="34">
        <f t="shared" si="70"/>
        <v>1124.3875</v>
      </c>
      <c r="ES566" s="21">
        <f>IFERROR(IF(VLOOKUP(D566,'DIV CHANGE'!A:D,3,FALSE)="", E566, VLOOKUP(D566,'DIV CHANGE'!A:D,3,FALSE)), E566)</f>
        <v>2</v>
      </c>
      <c r="ET566" s="21" t="str">
        <f t="shared" si="71"/>
        <v>SAME</v>
      </c>
      <c r="EU566" s="24">
        <v>43962</v>
      </c>
    </row>
    <row r="567" spans="1:151" ht="12.75">
      <c r="A567" s="29">
        <v>44018</v>
      </c>
      <c r="B567" s="24">
        <v>45756</v>
      </c>
      <c r="C567" s="35">
        <v>501</v>
      </c>
      <c r="D567" s="216" t="s">
        <v>1105</v>
      </c>
      <c r="E567" s="21">
        <v>1</v>
      </c>
      <c r="F567" s="21" t="s">
        <v>179</v>
      </c>
      <c r="G567" s="21" t="s">
        <v>1106</v>
      </c>
      <c r="H567" s="55">
        <v>32563.49</v>
      </c>
      <c r="I567" s="22">
        <v>6</v>
      </c>
      <c r="J567" s="25">
        <v>0</v>
      </c>
      <c r="K567" s="25">
        <v>0</v>
      </c>
      <c r="L567" s="25">
        <f t="shared" si="64"/>
        <v>5427.2483333333339</v>
      </c>
      <c r="M567" s="37">
        <f t="shared" si="65"/>
        <v>452.27069444444447</v>
      </c>
      <c r="N567" s="36">
        <v>0</v>
      </c>
      <c r="O567" s="26">
        <v>0</v>
      </c>
      <c r="P567" s="26">
        <v>0</v>
      </c>
      <c r="Q567" s="27">
        <v>0</v>
      </c>
      <c r="R567" s="36">
        <v>0</v>
      </c>
      <c r="S567" s="26">
        <v>0</v>
      </c>
      <c r="T567" s="26">
        <v>0</v>
      </c>
      <c r="U567" s="27">
        <v>0</v>
      </c>
      <c r="V567" s="36">
        <v>0</v>
      </c>
      <c r="W567" s="26">
        <v>0</v>
      </c>
      <c r="X567" s="26">
        <v>0</v>
      </c>
      <c r="Y567" s="27">
        <v>0</v>
      </c>
      <c r="Z567" s="36">
        <v>0</v>
      </c>
      <c r="AA567" s="26">
        <v>0</v>
      </c>
      <c r="AB567" s="26">
        <v>0</v>
      </c>
      <c r="AC567" s="27">
        <v>0</v>
      </c>
      <c r="AD567" s="36">
        <v>0</v>
      </c>
      <c r="AE567" s="26">
        <v>0</v>
      </c>
      <c r="AF567" s="26">
        <v>0</v>
      </c>
      <c r="AG567" s="27">
        <v>0</v>
      </c>
      <c r="AH567" s="36">
        <v>0</v>
      </c>
      <c r="AI567" s="26">
        <v>0</v>
      </c>
      <c r="AJ567" s="26">
        <v>0</v>
      </c>
      <c r="AK567" s="27">
        <v>0</v>
      </c>
      <c r="AL567" s="36">
        <v>0</v>
      </c>
      <c r="AM567" s="26">
        <v>0</v>
      </c>
      <c r="AN567" s="26">
        <v>0</v>
      </c>
      <c r="AO567" s="27">
        <v>0</v>
      </c>
      <c r="AP567" s="36">
        <v>0</v>
      </c>
      <c r="AQ567" s="26">
        <v>0</v>
      </c>
      <c r="AR567" s="26">
        <v>0</v>
      </c>
      <c r="AS567" s="27">
        <v>0</v>
      </c>
      <c r="AT567" s="36">
        <v>0</v>
      </c>
      <c r="AU567" s="26">
        <v>0</v>
      </c>
      <c r="AV567" s="26">
        <v>0</v>
      </c>
      <c r="AW567" s="27">
        <v>0</v>
      </c>
      <c r="AX567" s="36">
        <v>0</v>
      </c>
      <c r="AY567" s="26">
        <v>0</v>
      </c>
      <c r="AZ567" s="26">
        <v>0</v>
      </c>
      <c r="BA567" s="27">
        <v>0</v>
      </c>
      <c r="BB567" s="36">
        <v>0</v>
      </c>
      <c r="BC567" s="26">
        <v>0</v>
      </c>
      <c r="BD567" s="26">
        <v>0</v>
      </c>
      <c r="BE567" s="27">
        <v>0</v>
      </c>
      <c r="BF567" s="36">
        <v>0</v>
      </c>
      <c r="BG567" s="26">
        <v>0</v>
      </c>
      <c r="BH567" s="26">
        <v>0</v>
      </c>
      <c r="BI567" s="27">
        <v>0</v>
      </c>
      <c r="BJ567" s="36">
        <v>0</v>
      </c>
      <c r="BK567" s="26">
        <v>0</v>
      </c>
      <c r="BL567" s="26">
        <v>0</v>
      </c>
      <c r="BM567" s="27">
        <v>0</v>
      </c>
      <c r="BN567" s="36">
        <v>0</v>
      </c>
      <c r="BO567" s="26">
        <v>0</v>
      </c>
      <c r="BP567" s="26">
        <v>0</v>
      </c>
      <c r="BQ567" s="27">
        <v>0</v>
      </c>
      <c r="BR567" s="36">
        <v>0</v>
      </c>
      <c r="BS567" s="26">
        <v>0</v>
      </c>
      <c r="BT567" s="26">
        <v>0</v>
      </c>
      <c r="BU567" s="27">
        <v>0</v>
      </c>
      <c r="BV567" s="36">
        <v>0</v>
      </c>
      <c r="BW567" s="26">
        <v>0</v>
      </c>
      <c r="BX567" s="26">
        <v>0</v>
      </c>
      <c r="BY567" s="27">
        <v>0</v>
      </c>
      <c r="BZ567" s="36">
        <v>0</v>
      </c>
      <c r="CA567" s="26">
        <v>0</v>
      </c>
      <c r="CB567" s="26">
        <v>0</v>
      </c>
      <c r="CC567" s="27">
        <v>0</v>
      </c>
      <c r="CD567" s="36">
        <v>0</v>
      </c>
      <c r="CE567" s="26">
        <v>0</v>
      </c>
      <c r="CF567" s="26">
        <v>0</v>
      </c>
      <c r="CG567" s="27">
        <v>0</v>
      </c>
      <c r="CH567" s="36">
        <v>0</v>
      </c>
      <c r="CI567" s="26">
        <v>0</v>
      </c>
      <c r="CJ567" s="26">
        <v>0</v>
      </c>
      <c r="CK567" s="27">
        <v>0</v>
      </c>
      <c r="CL567" s="36">
        <v>0</v>
      </c>
      <c r="CM567" s="26">
        <v>0</v>
      </c>
      <c r="CN567" s="26">
        <v>0</v>
      </c>
      <c r="CO567" s="27">
        <v>0</v>
      </c>
      <c r="CP567" s="36">
        <v>0</v>
      </c>
      <c r="CQ567" s="26">
        <v>0</v>
      </c>
      <c r="CR567" s="26">
        <v>0</v>
      </c>
      <c r="CS567" s="27">
        <v>0</v>
      </c>
      <c r="CT567" s="36">
        <v>0</v>
      </c>
      <c r="CU567" s="26">
        <v>0</v>
      </c>
      <c r="CV567" s="26">
        <v>0</v>
      </c>
      <c r="CW567" s="27">
        <v>0</v>
      </c>
      <c r="CX567" s="36">
        <v>0</v>
      </c>
      <c r="CY567" s="26">
        <v>0</v>
      </c>
      <c r="CZ567" s="26">
        <v>0</v>
      </c>
      <c r="DA567" s="27">
        <v>0</v>
      </c>
      <c r="DB567" s="36">
        <v>0</v>
      </c>
      <c r="DC567" s="26">
        <v>0</v>
      </c>
      <c r="DD567" s="26">
        <v>0</v>
      </c>
      <c r="DE567" s="27">
        <v>0</v>
      </c>
      <c r="DF567" s="36">
        <v>0</v>
      </c>
      <c r="DG567" s="26">
        <v>0</v>
      </c>
      <c r="DH567" s="26">
        <v>0</v>
      </c>
      <c r="DI567" s="27">
        <v>0</v>
      </c>
      <c r="DJ567" s="36">
        <v>0</v>
      </c>
      <c r="DK567" s="26">
        <v>0</v>
      </c>
      <c r="DL567" s="26">
        <v>0</v>
      </c>
      <c r="DM567" s="27">
        <v>0</v>
      </c>
      <c r="DN567" s="36">
        <v>0</v>
      </c>
      <c r="DO567" s="26">
        <v>0</v>
      </c>
      <c r="DP567" s="26">
        <v>0</v>
      </c>
      <c r="DQ567" s="27">
        <v>0</v>
      </c>
      <c r="DR567" s="36">
        <v>6</v>
      </c>
      <c r="DS567" s="26">
        <v>2713.624166666667</v>
      </c>
      <c r="DT567" s="26">
        <v>2713.624166666667</v>
      </c>
      <c r="DU567" s="27">
        <v>29849.865833333333</v>
      </c>
      <c r="DV567" s="36">
        <v>12</v>
      </c>
      <c r="DW567" s="26">
        <v>5427.2483333333339</v>
      </c>
      <c r="DX567" s="26">
        <v>8140.8725000000013</v>
      </c>
      <c r="DY567" s="27">
        <v>24422.6175</v>
      </c>
      <c r="DZ567" s="36">
        <v>12</v>
      </c>
      <c r="EA567" s="26">
        <v>5427.2483333333339</v>
      </c>
      <c r="EB567" s="26">
        <v>13568.120833333334</v>
      </c>
      <c r="EC567" s="27">
        <v>18995.369166666667</v>
      </c>
      <c r="ED567" s="36">
        <v>12</v>
      </c>
      <c r="EE567" s="26">
        <v>5427.2483333333339</v>
      </c>
      <c r="EF567" s="26">
        <v>18995.370000000003</v>
      </c>
      <c r="EG567" s="27">
        <v>13568.119999999999</v>
      </c>
      <c r="EH567" s="36">
        <v>12</v>
      </c>
      <c r="EI567" s="26">
        <v>5427.2483333333339</v>
      </c>
      <c r="EJ567" s="26">
        <v>24422.618333333336</v>
      </c>
      <c r="EK567" s="27">
        <v>8140.87</v>
      </c>
      <c r="EL567" s="36" cm="1">
        <f t="array" ref="EL567">+_xlfn.IFS(YEAR($A567)&gt;YEAR(EL$6),0,YEAR(EL$6)=YEAR($A567),13-MONTH($A567),AND(EK567&lt;$L567,YEAR(EL$6)=YEAR($B567)),IF(MONTH($B567)&lt;EK567/$M567,MONTH($B567),EK567/$M567),EK567&lt;$L567,EK567/$M567,YEAR(EL$6)=YEAR($B567),MONTH($B567),AND(YEAR(EL$6)&gt;YEAR($B567),NOT(ISBLANK($B567))),0,YEAR(EL$6)&gt;YEAR($A567),12,EL$6&lt;$A567,0,YEAR(EH$6)=YEAR($B567),0)</f>
        <v>4</v>
      </c>
      <c r="EM567" s="26">
        <f t="shared" si="66"/>
        <v>1809.0827777777779</v>
      </c>
      <c r="EN567" s="26">
        <f t="shared" si="67"/>
        <v>26231.701111111113</v>
      </c>
      <c r="EO567" s="27">
        <f t="shared" si="68"/>
        <v>6331.79</v>
      </c>
      <c r="EP567" s="28">
        <f t="shared" si="69"/>
        <v>14.000000614184781</v>
      </c>
      <c r="EQ567" s="34">
        <f t="shared" si="70"/>
        <v>1356.8120833333335</v>
      </c>
      <c r="ES567" s="21">
        <f>IFERROR(IF(VLOOKUP(D567,'DIV CHANGE'!A:D,3,FALSE)="", E567, VLOOKUP(D567,'DIV CHANGE'!A:D,3,FALSE)), E567)</f>
        <v>1</v>
      </c>
      <c r="ET567" s="21" t="str">
        <f t="shared" si="71"/>
        <v>SAME</v>
      </c>
      <c r="EU567" s="24">
        <v>44018</v>
      </c>
    </row>
    <row r="568" spans="1:151" ht="12.75">
      <c r="A568" s="29">
        <v>44033</v>
      </c>
      <c r="B568" s="24"/>
      <c r="C568" s="35">
        <v>498</v>
      </c>
      <c r="D568" s="21" t="s">
        <v>1107</v>
      </c>
      <c r="E568" s="21">
        <v>2</v>
      </c>
      <c r="F568" s="21" t="s">
        <v>179</v>
      </c>
      <c r="G568" s="21" t="s">
        <v>1108</v>
      </c>
      <c r="H568" s="55">
        <v>32614.720000000001</v>
      </c>
      <c r="I568" s="22">
        <v>6</v>
      </c>
      <c r="J568" s="25">
        <v>0</v>
      </c>
      <c r="K568" s="25">
        <v>0</v>
      </c>
      <c r="L568" s="25">
        <f t="shared" si="64"/>
        <v>5435.7866666666669</v>
      </c>
      <c r="M568" s="37">
        <f t="shared" si="65"/>
        <v>452.98222222222222</v>
      </c>
      <c r="N568" s="36">
        <v>0</v>
      </c>
      <c r="O568" s="26">
        <v>0</v>
      </c>
      <c r="P568" s="26">
        <v>0</v>
      </c>
      <c r="Q568" s="27">
        <v>0</v>
      </c>
      <c r="R568" s="36">
        <v>0</v>
      </c>
      <c r="S568" s="26">
        <v>0</v>
      </c>
      <c r="T568" s="26">
        <v>0</v>
      </c>
      <c r="U568" s="27">
        <v>0</v>
      </c>
      <c r="V568" s="36">
        <v>0</v>
      </c>
      <c r="W568" s="26">
        <v>0</v>
      </c>
      <c r="X568" s="26">
        <v>0</v>
      </c>
      <c r="Y568" s="27">
        <v>0</v>
      </c>
      <c r="Z568" s="36">
        <v>0</v>
      </c>
      <c r="AA568" s="26">
        <v>0</v>
      </c>
      <c r="AB568" s="26">
        <v>0</v>
      </c>
      <c r="AC568" s="27">
        <v>0</v>
      </c>
      <c r="AD568" s="36">
        <v>0</v>
      </c>
      <c r="AE568" s="26">
        <v>0</v>
      </c>
      <c r="AF568" s="26">
        <v>0</v>
      </c>
      <c r="AG568" s="27">
        <v>0</v>
      </c>
      <c r="AH568" s="36">
        <v>0</v>
      </c>
      <c r="AI568" s="26">
        <v>0</v>
      </c>
      <c r="AJ568" s="26">
        <v>0</v>
      </c>
      <c r="AK568" s="27">
        <v>0</v>
      </c>
      <c r="AL568" s="36">
        <v>0</v>
      </c>
      <c r="AM568" s="26">
        <v>0</v>
      </c>
      <c r="AN568" s="26">
        <v>0</v>
      </c>
      <c r="AO568" s="27">
        <v>0</v>
      </c>
      <c r="AP568" s="36">
        <v>0</v>
      </c>
      <c r="AQ568" s="26">
        <v>0</v>
      </c>
      <c r="AR568" s="26">
        <v>0</v>
      </c>
      <c r="AS568" s="27">
        <v>0</v>
      </c>
      <c r="AT568" s="36">
        <v>0</v>
      </c>
      <c r="AU568" s="26">
        <v>0</v>
      </c>
      <c r="AV568" s="26">
        <v>0</v>
      </c>
      <c r="AW568" s="27">
        <v>0</v>
      </c>
      <c r="AX568" s="36">
        <v>0</v>
      </c>
      <c r="AY568" s="26">
        <v>0</v>
      </c>
      <c r="AZ568" s="26">
        <v>0</v>
      </c>
      <c r="BA568" s="27">
        <v>0</v>
      </c>
      <c r="BB568" s="36">
        <v>0</v>
      </c>
      <c r="BC568" s="26">
        <v>0</v>
      </c>
      <c r="BD568" s="26">
        <v>0</v>
      </c>
      <c r="BE568" s="27">
        <v>0</v>
      </c>
      <c r="BF568" s="36">
        <v>0</v>
      </c>
      <c r="BG568" s="26">
        <v>0</v>
      </c>
      <c r="BH568" s="26">
        <v>0</v>
      </c>
      <c r="BI568" s="27">
        <v>0</v>
      </c>
      <c r="BJ568" s="36">
        <v>0</v>
      </c>
      <c r="BK568" s="26">
        <v>0</v>
      </c>
      <c r="BL568" s="26">
        <v>0</v>
      </c>
      <c r="BM568" s="27">
        <v>0</v>
      </c>
      <c r="BN568" s="36">
        <v>0</v>
      </c>
      <c r="BO568" s="26">
        <v>0</v>
      </c>
      <c r="BP568" s="26">
        <v>0</v>
      </c>
      <c r="BQ568" s="27">
        <v>0</v>
      </c>
      <c r="BR568" s="36">
        <v>0</v>
      </c>
      <c r="BS568" s="26">
        <v>0</v>
      </c>
      <c r="BT568" s="26">
        <v>0</v>
      </c>
      <c r="BU568" s="27">
        <v>0</v>
      </c>
      <c r="BV568" s="36">
        <v>0</v>
      </c>
      <c r="BW568" s="26">
        <v>0</v>
      </c>
      <c r="BX568" s="26">
        <v>0</v>
      </c>
      <c r="BY568" s="27">
        <v>0</v>
      </c>
      <c r="BZ568" s="36">
        <v>0</v>
      </c>
      <c r="CA568" s="26">
        <v>0</v>
      </c>
      <c r="CB568" s="26">
        <v>0</v>
      </c>
      <c r="CC568" s="27">
        <v>0</v>
      </c>
      <c r="CD568" s="36">
        <v>0</v>
      </c>
      <c r="CE568" s="26">
        <v>0</v>
      </c>
      <c r="CF568" s="26">
        <v>0</v>
      </c>
      <c r="CG568" s="27">
        <v>0</v>
      </c>
      <c r="CH568" s="36">
        <v>0</v>
      </c>
      <c r="CI568" s="26">
        <v>0</v>
      </c>
      <c r="CJ568" s="26">
        <v>0</v>
      </c>
      <c r="CK568" s="27">
        <v>0</v>
      </c>
      <c r="CL568" s="36">
        <v>0</v>
      </c>
      <c r="CM568" s="26">
        <v>0</v>
      </c>
      <c r="CN568" s="26">
        <v>0</v>
      </c>
      <c r="CO568" s="27">
        <v>0</v>
      </c>
      <c r="CP568" s="36">
        <v>0</v>
      </c>
      <c r="CQ568" s="26">
        <v>0</v>
      </c>
      <c r="CR568" s="26">
        <v>0</v>
      </c>
      <c r="CS568" s="27">
        <v>0</v>
      </c>
      <c r="CT568" s="36">
        <v>0</v>
      </c>
      <c r="CU568" s="26">
        <v>0</v>
      </c>
      <c r="CV568" s="26">
        <v>0</v>
      </c>
      <c r="CW568" s="27">
        <v>0</v>
      </c>
      <c r="CX568" s="36">
        <v>0</v>
      </c>
      <c r="CY568" s="26">
        <v>0</v>
      </c>
      <c r="CZ568" s="26">
        <v>0</v>
      </c>
      <c r="DA568" s="27">
        <v>0</v>
      </c>
      <c r="DB568" s="36">
        <v>0</v>
      </c>
      <c r="DC568" s="26">
        <v>0</v>
      </c>
      <c r="DD568" s="26">
        <v>0</v>
      </c>
      <c r="DE568" s="27">
        <v>0</v>
      </c>
      <c r="DF568" s="36">
        <v>0</v>
      </c>
      <c r="DG568" s="26">
        <v>0</v>
      </c>
      <c r="DH568" s="26">
        <v>0</v>
      </c>
      <c r="DI568" s="27">
        <v>0</v>
      </c>
      <c r="DJ568" s="36">
        <v>0</v>
      </c>
      <c r="DK568" s="26">
        <v>0</v>
      </c>
      <c r="DL568" s="26">
        <v>0</v>
      </c>
      <c r="DM568" s="27">
        <v>0</v>
      </c>
      <c r="DN568" s="36">
        <v>0</v>
      </c>
      <c r="DO568" s="26">
        <v>0</v>
      </c>
      <c r="DP568" s="26">
        <v>0</v>
      </c>
      <c r="DQ568" s="27">
        <v>0</v>
      </c>
      <c r="DR568" s="36">
        <v>6</v>
      </c>
      <c r="DS568" s="26">
        <v>2717.8933333333334</v>
      </c>
      <c r="DT568" s="26">
        <v>2717.8933333333334</v>
      </c>
      <c r="DU568" s="27">
        <v>29896.826666666668</v>
      </c>
      <c r="DV568" s="36">
        <v>12</v>
      </c>
      <c r="DW568" s="26">
        <v>5435.7866666666669</v>
      </c>
      <c r="DX568" s="26">
        <v>8153.68</v>
      </c>
      <c r="DY568" s="27">
        <v>24461.040000000001</v>
      </c>
      <c r="DZ568" s="36">
        <v>12</v>
      </c>
      <c r="EA568" s="26">
        <v>5435.7866666666669</v>
      </c>
      <c r="EB568" s="26">
        <v>13589.466666666667</v>
      </c>
      <c r="EC568" s="27">
        <v>19025.253333333334</v>
      </c>
      <c r="ED568" s="36">
        <v>12</v>
      </c>
      <c r="EE568" s="26">
        <v>5435.7866666666669</v>
      </c>
      <c r="EF568" s="26">
        <v>18572.28</v>
      </c>
      <c r="EG568" s="27">
        <v>14042.440000000002</v>
      </c>
      <c r="EH568" s="36">
        <v>12</v>
      </c>
      <c r="EI568" s="26">
        <v>5435.7866666666669</v>
      </c>
      <c r="EJ568" s="26">
        <v>24008.066666666666</v>
      </c>
      <c r="EK568" s="27">
        <v>8606.65</v>
      </c>
      <c r="EL568" s="36" cm="1">
        <f t="array" ref="EL568">+_xlfn.IFS(YEAR($A568)&gt;YEAR(EL$6),0,YEAR(EL$6)=YEAR($A568),13-MONTH($A568),AND(EK568&lt;$L568,YEAR(EL$6)=YEAR($B568)),IF(MONTH($B568)&lt;EK568/$M568,MONTH($B568),EK568/$M568),EK568&lt;$L568,EK568/$M568,YEAR(EL$6)=YEAR($B568),MONTH($B568),AND(YEAR(EL$6)&gt;YEAR($B568),NOT(ISBLANK($B568))),0,YEAR(EL$6)&gt;YEAR($A568),12,EL$6&lt;$A568,0,YEAR(EH$6)=YEAR($B568),0)</f>
        <v>12</v>
      </c>
      <c r="EM568" s="26">
        <f t="shared" si="66"/>
        <v>5435.7866666666669</v>
      </c>
      <c r="EN568" s="26">
        <f t="shared" si="67"/>
        <v>29443.853333333333</v>
      </c>
      <c r="EO568" s="27">
        <f t="shared" si="68"/>
        <v>3170.87</v>
      </c>
      <c r="EP568" s="28">
        <f t="shared" si="69"/>
        <v>6.9999877355991407</v>
      </c>
      <c r="EQ568" s="34">
        <f t="shared" si="70"/>
        <v>1358.9466666666667</v>
      </c>
      <c r="ES568" s="21">
        <f>IFERROR(IF(VLOOKUP(D568,'DIV CHANGE'!A:D,3,FALSE)="", E568, VLOOKUP(D568,'DIV CHANGE'!A:D,3,FALSE)), E568)</f>
        <v>2</v>
      </c>
      <c r="ET568" s="21" t="str">
        <f t="shared" si="71"/>
        <v>SAME</v>
      </c>
      <c r="EU568" s="24">
        <v>44033</v>
      </c>
    </row>
    <row r="569" spans="1:151" ht="12.75">
      <c r="A569" s="29">
        <v>43995</v>
      </c>
      <c r="B569" s="24"/>
      <c r="C569" s="35">
        <v>514</v>
      </c>
      <c r="D569" s="21" t="s">
        <v>1109</v>
      </c>
      <c r="E569" s="21">
        <v>2</v>
      </c>
      <c r="F569" s="21" t="s">
        <v>179</v>
      </c>
      <c r="G569" s="21" t="s">
        <v>1110</v>
      </c>
      <c r="H569" s="55">
        <v>43394.25</v>
      </c>
      <c r="I569" s="22">
        <v>6</v>
      </c>
      <c r="J569" s="25">
        <v>0</v>
      </c>
      <c r="K569" s="25">
        <v>0</v>
      </c>
      <c r="L569" s="25">
        <f t="shared" si="64"/>
        <v>7232.375</v>
      </c>
      <c r="M569" s="37">
        <f t="shared" si="65"/>
        <v>602.69791666666663</v>
      </c>
      <c r="N569" s="36">
        <v>0</v>
      </c>
      <c r="O569" s="26">
        <v>0</v>
      </c>
      <c r="P569" s="26">
        <v>0</v>
      </c>
      <c r="Q569" s="27">
        <v>0</v>
      </c>
      <c r="R569" s="36">
        <v>0</v>
      </c>
      <c r="S569" s="26">
        <v>0</v>
      </c>
      <c r="T569" s="26">
        <v>0</v>
      </c>
      <c r="U569" s="27">
        <v>0</v>
      </c>
      <c r="V569" s="36">
        <v>0</v>
      </c>
      <c r="W569" s="26">
        <v>0</v>
      </c>
      <c r="X569" s="26">
        <v>0</v>
      </c>
      <c r="Y569" s="27">
        <v>0</v>
      </c>
      <c r="Z569" s="36">
        <v>0</v>
      </c>
      <c r="AA569" s="26">
        <v>0</v>
      </c>
      <c r="AB569" s="26">
        <v>0</v>
      </c>
      <c r="AC569" s="27">
        <v>0</v>
      </c>
      <c r="AD569" s="36">
        <v>0</v>
      </c>
      <c r="AE569" s="26">
        <v>0</v>
      </c>
      <c r="AF569" s="26">
        <v>0</v>
      </c>
      <c r="AG569" s="27">
        <v>0</v>
      </c>
      <c r="AH569" s="36">
        <v>0</v>
      </c>
      <c r="AI569" s="26">
        <v>0</v>
      </c>
      <c r="AJ569" s="26">
        <v>0</v>
      </c>
      <c r="AK569" s="27">
        <v>0</v>
      </c>
      <c r="AL569" s="36">
        <v>0</v>
      </c>
      <c r="AM569" s="26">
        <v>0</v>
      </c>
      <c r="AN569" s="26">
        <v>0</v>
      </c>
      <c r="AO569" s="27">
        <v>0</v>
      </c>
      <c r="AP569" s="36">
        <v>0</v>
      </c>
      <c r="AQ569" s="26">
        <v>0</v>
      </c>
      <c r="AR569" s="26">
        <v>0</v>
      </c>
      <c r="AS569" s="27">
        <v>0</v>
      </c>
      <c r="AT569" s="36">
        <v>0</v>
      </c>
      <c r="AU569" s="26">
        <v>0</v>
      </c>
      <c r="AV569" s="26">
        <v>0</v>
      </c>
      <c r="AW569" s="27">
        <v>0</v>
      </c>
      <c r="AX569" s="36">
        <v>0</v>
      </c>
      <c r="AY569" s="26">
        <v>0</v>
      </c>
      <c r="AZ569" s="26">
        <v>0</v>
      </c>
      <c r="BA569" s="27">
        <v>0</v>
      </c>
      <c r="BB569" s="36">
        <v>0</v>
      </c>
      <c r="BC569" s="26">
        <v>0</v>
      </c>
      <c r="BD569" s="26">
        <v>0</v>
      </c>
      <c r="BE569" s="27">
        <v>0</v>
      </c>
      <c r="BF569" s="36">
        <v>0</v>
      </c>
      <c r="BG569" s="26">
        <v>0</v>
      </c>
      <c r="BH569" s="26">
        <v>0</v>
      </c>
      <c r="BI569" s="27">
        <v>0</v>
      </c>
      <c r="BJ569" s="36">
        <v>0</v>
      </c>
      <c r="BK569" s="26">
        <v>0</v>
      </c>
      <c r="BL569" s="26">
        <v>0</v>
      </c>
      <c r="BM569" s="27">
        <v>0</v>
      </c>
      <c r="BN569" s="36">
        <v>0</v>
      </c>
      <c r="BO569" s="26">
        <v>0</v>
      </c>
      <c r="BP569" s="26">
        <v>0</v>
      </c>
      <c r="BQ569" s="27">
        <v>0</v>
      </c>
      <c r="BR569" s="36">
        <v>0</v>
      </c>
      <c r="BS569" s="26">
        <v>0</v>
      </c>
      <c r="BT569" s="26">
        <v>0</v>
      </c>
      <c r="BU569" s="27">
        <v>0</v>
      </c>
      <c r="BV569" s="36">
        <v>0</v>
      </c>
      <c r="BW569" s="26">
        <v>0</v>
      </c>
      <c r="BX569" s="26">
        <v>0</v>
      </c>
      <c r="BY569" s="27">
        <v>0</v>
      </c>
      <c r="BZ569" s="36">
        <v>0</v>
      </c>
      <c r="CA569" s="26">
        <v>0</v>
      </c>
      <c r="CB569" s="26">
        <v>0</v>
      </c>
      <c r="CC569" s="27">
        <v>0</v>
      </c>
      <c r="CD569" s="36">
        <v>0</v>
      </c>
      <c r="CE569" s="26">
        <v>0</v>
      </c>
      <c r="CF569" s="26">
        <v>0</v>
      </c>
      <c r="CG569" s="27">
        <v>0</v>
      </c>
      <c r="CH569" s="36">
        <v>0</v>
      </c>
      <c r="CI569" s="26">
        <v>0</v>
      </c>
      <c r="CJ569" s="26">
        <v>0</v>
      </c>
      <c r="CK569" s="27">
        <v>0</v>
      </c>
      <c r="CL569" s="36">
        <v>0</v>
      </c>
      <c r="CM569" s="26">
        <v>0</v>
      </c>
      <c r="CN569" s="26">
        <v>0</v>
      </c>
      <c r="CO569" s="27">
        <v>0</v>
      </c>
      <c r="CP569" s="36">
        <v>0</v>
      </c>
      <c r="CQ569" s="26">
        <v>0</v>
      </c>
      <c r="CR569" s="26">
        <v>0</v>
      </c>
      <c r="CS569" s="27">
        <v>0</v>
      </c>
      <c r="CT569" s="36">
        <v>0</v>
      </c>
      <c r="CU569" s="26">
        <v>0</v>
      </c>
      <c r="CV569" s="26">
        <v>0</v>
      </c>
      <c r="CW569" s="27">
        <v>0</v>
      </c>
      <c r="CX569" s="36">
        <v>0</v>
      </c>
      <c r="CY569" s="26">
        <v>0</v>
      </c>
      <c r="CZ569" s="26">
        <v>0</v>
      </c>
      <c r="DA569" s="27">
        <v>0</v>
      </c>
      <c r="DB569" s="36">
        <v>0</v>
      </c>
      <c r="DC569" s="26">
        <v>0</v>
      </c>
      <c r="DD569" s="26">
        <v>0</v>
      </c>
      <c r="DE569" s="27">
        <v>0</v>
      </c>
      <c r="DF569" s="36">
        <v>0</v>
      </c>
      <c r="DG569" s="26">
        <v>0</v>
      </c>
      <c r="DH569" s="26">
        <v>0</v>
      </c>
      <c r="DI569" s="27">
        <v>0</v>
      </c>
      <c r="DJ569" s="36">
        <v>0</v>
      </c>
      <c r="DK569" s="26">
        <v>0</v>
      </c>
      <c r="DL569" s="26">
        <v>0</v>
      </c>
      <c r="DM569" s="27">
        <v>0</v>
      </c>
      <c r="DN569" s="36">
        <v>0</v>
      </c>
      <c r="DO569" s="26">
        <v>0</v>
      </c>
      <c r="DP569" s="26">
        <v>0</v>
      </c>
      <c r="DQ569" s="27">
        <v>0</v>
      </c>
      <c r="DR569" s="36">
        <v>7</v>
      </c>
      <c r="DS569" s="26">
        <v>4218.8854166666661</v>
      </c>
      <c r="DT569" s="26">
        <v>4218.8854166666661</v>
      </c>
      <c r="DU569" s="27">
        <v>39175.364583333336</v>
      </c>
      <c r="DV569" s="36">
        <v>12</v>
      </c>
      <c r="DW569" s="26">
        <v>7232.375</v>
      </c>
      <c r="DX569" s="26">
        <v>11451.260416666666</v>
      </c>
      <c r="DY569" s="27">
        <v>31942.989583333336</v>
      </c>
      <c r="DZ569" s="36">
        <v>12</v>
      </c>
      <c r="EA569" s="26">
        <v>7232.375</v>
      </c>
      <c r="EB569" s="26">
        <v>18683.635416666664</v>
      </c>
      <c r="EC569" s="27">
        <v>24710.614583333336</v>
      </c>
      <c r="ED569" s="36">
        <v>12</v>
      </c>
      <c r="EE569" s="26">
        <v>7232.375</v>
      </c>
      <c r="EF569" s="26">
        <v>25916.030000000002</v>
      </c>
      <c r="EG569" s="27">
        <v>17478.219999999998</v>
      </c>
      <c r="EH569" s="36">
        <v>12</v>
      </c>
      <c r="EI569" s="26">
        <v>7232.375</v>
      </c>
      <c r="EJ569" s="26">
        <v>33148.404999999999</v>
      </c>
      <c r="EK569" s="27">
        <v>10245.85</v>
      </c>
      <c r="EL569" s="36" cm="1">
        <f t="array" ref="EL569">+_xlfn.IFS(YEAR($A569)&gt;YEAR(EL$6),0,YEAR(EL$6)=YEAR($A569),13-MONTH($A569),AND(EK569&lt;$L569,YEAR(EL$6)=YEAR($B569)),IF(MONTH($B569)&lt;EK569/$M569,MONTH($B569),EK569/$M569),EK569&lt;$L569,EK569/$M569,YEAR(EL$6)=YEAR($B569),MONTH($B569),AND(YEAR(EL$6)&gt;YEAR($B569),NOT(ISBLANK($B569))),0,YEAR(EL$6)&gt;YEAR($A569),12,EL$6&lt;$A569,0,YEAR(EH$6)=YEAR($B569),0)</f>
        <v>12</v>
      </c>
      <c r="EM569" s="26">
        <f t="shared" si="66"/>
        <v>7232.375</v>
      </c>
      <c r="EN569" s="26">
        <f t="shared" si="67"/>
        <v>40380.78</v>
      </c>
      <c r="EO569" s="27">
        <f t="shared" si="68"/>
        <v>3013.47</v>
      </c>
      <c r="EP569" s="28">
        <f t="shared" si="69"/>
        <v>4.9999675072158176</v>
      </c>
      <c r="EQ569" s="34">
        <f t="shared" si="70"/>
        <v>1808.09375</v>
      </c>
      <c r="ES569" s="21">
        <f>IFERROR(IF(VLOOKUP(D569,'DIV CHANGE'!A:D,3,FALSE)="", E569, VLOOKUP(D569,'DIV CHANGE'!A:D,3,FALSE)), E569)</f>
        <v>2</v>
      </c>
      <c r="ET569" s="21" t="str">
        <f t="shared" si="71"/>
        <v>SAME</v>
      </c>
      <c r="EU569" s="29">
        <v>43995</v>
      </c>
    </row>
    <row r="570" spans="1:151" ht="12.75">
      <c r="A570" s="29">
        <v>44050</v>
      </c>
      <c r="B570" s="24"/>
      <c r="C570" s="35">
        <v>500</v>
      </c>
      <c r="D570" s="21" t="s">
        <v>1111</v>
      </c>
      <c r="E570" s="21">
        <v>2</v>
      </c>
      <c r="F570" s="21" t="s">
        <v>179</v>
      </c>
      <c r="G570" s="21" t="s">
        <v>1112</v>
      </c>
      <c r="H570" s="55">
        <v>33520.839999999997</v>
      </c>
      <c r="I570" s="22">
        <v>6</v>
      </c>
      <c r="J570" s="25">
        <v>0</v>
      </c>
      <c r="K570" s="25">
        <v>0</v>
      </c>
      <c r="L570" s="25">
        <f t="shared" si="64"/>
        <v>5586.8066666666664</v>
      </c>
      <c r="M570" s="37">
        <f t="shared" si="65"/>
        <v>465.5672222222222</v>
      </c>
      <c r="N570" s="36">
        <v>0</v>
      </c>
      <c r="O570" s="26">
        <v>0</v>
      </c>
      <c r="P570" s="26">
        <v>0</v>
      </c>
      <c r="Q570" s="27">
        <v>0</v>
      </c>
      <c r="R570" s="36">
        <v>0</v>
      </c>
      <c r="S570" s="26">
        <v>0</v>
      </c>
      <c r="T570" s="26">
        <v>0</v>
      </c>
      <c r="U570" s="27">
        <v>0</v>
      </c>
      <c r="V570" s="36">
        <v>0</v>
      </c>
      <c r="W570" s="26">
        <v>0</v>
      </c>
      <c r="X570" s="26">
        <v>0</v>
      </c>
      <c r="Y570" s="27">
        <v>0</v>
      </c>
      <c r="Z570" s="36">
        <v>0</v>
      </c>
      <c r="AA570" s="26">
        <v>0</v>
      </c>
      <c r="AB570" s="26">
        <v>0</v>
      </c>
      <c r="AC570" s="27">
        <v>0</v>
      </c>
      <c r="AD570" s="36">
        <v>0</v>
      </c>
      <c r="AE570" s="26">
        <v>0</v>
      </c>
      <c r="AF570" s="26">
        <v>0</v>
      </c>
      <c r="AG570" s="27">
        <v>0</v>
      </c>
      <c r="AH570" s="36">
        <v>0</v>
      </c>
      <c r="AI570" s="26">
        <v>0</v>
      </c>
      <c r="AJ570" s="26">
        <v>0</v>
      </c>
      <c r="AK570" s="27">
        <v>0</v>
      </c>
      <c r="AL570" s="36">
        <v>0</v>
      </c>
      <c r="AM570" s="26">
        <v>0</v>
      </c>
      <c r="AN570" s="26">
        <v>0</v>
      </c>
      <c r="AO570" s="27">
        <v>0</v>
      </c>
      <c r="AP570" s="36">
        <v>0</v>
      </c>
      <c r="AQ570" s="26">
        <v>0</v>
      </c>
      <c r="AR570" s="26">
        <v>0</v>
      </c>
      <c r="AS570" s="27">
        <v>0</v>
      </c>
      <c r="AT570" s="36">
        <v>0</v>
      </c>
      <c r="AU570" s="26">
        <v>0</v>
      </c>
      <c r="AV570" s="26">
        <v>0</v>
      </c>
      <c r="AW570" s="27">
        <v>0</v>
      </c>
      <c r="AX570" s="36">
        <v>0</v>
      </c>
      <c r="AY570" s="26">
        <v>0</v>
      </c>
      <c r="AZ570" s="26">
        <v>0</v>
      </c>
      <c r="BA570" s="27">
        <v>0</v>
      </c>
      <c r="BB570" s="36">
        <v>0</v>
      </c>
      <c r="BC570" s="26">
        <v>0</v>
      </c>
      <c r="BD570" s="26">
        <v>0</v>
      </c>
      <c r="BE570" s="27">
        <v>0</v>
      </c>
      <c r="BF570" s="36">
        <v>0</v>
      </c>
      <c r="BG570" s="26">
        <v>0</v>
      </c>
      <c r="BH570" s="26">
        <v>0</v>
      </c>
      <c r="BI570" s="27">
        <v>0</v>
      </c>
      <c r="BJ570" s="36">
        <v>0</v>
      </c>
      <c r="BK570" s="26">
        <v>0</v>
      </c>
      <c r="BL570" s="26">
        <v>0</v>
      </c>
      <c r="BM570" s="27">
        <v>0</v>
      </c>
      <c r="BN570" s="36">
        <v>0</v>
      </c>
      <c r="BO570" s="26">
        <v>0</v>
      </c>
      <c r="BP570" s="26">
        <v>0</v>
      </c>
      <c r="BQ570" s="27">
        <v>0</v>
      </c>
      <c r="BR570" s="36">
        <v>0</v>
      </c>
      <c r="BS570" s="26">
        <v>0</v>
      </c>
      <c r="BT570" s="26">
        <v>0</v>
      </c>
      <c r="BU570" s="27">
        <v>0</v>
      </c>
      <c r="BV570" s="36">
        <v>0</v>
      </c>
      <c r="BW570" s="26">
        <v>0</v>
      </c>
      <c r="BX570" s="26">
        <v>0</v>
      </c>
      <c r="BY570" s="27">
        <v>0</v>
      </c>
      <c r="BZ570" s="36">
        <v>0</v>
      </c>
      <c r="CA570" s="26">
        <v>0</v>
      </c>
      <c r="CB570" s="26">
        <v>0</v>
      </c>
      <c r="CC570" s="27">
        <v>0</v>
      </c>
      <c r="CD570" s="36">
        <v>0</v>
      </c>
      <c r="CE570" s="26">
        <v>0</v>
      </c>
      <c r="CF570" s="26">
        <v>0</v>
      </c>
      <c r="CG570" s="27">
        <v>0</v>
      </c>
      <c r="CH570" s="36">
        <v>0</v>
      </c>
      <c r="CI570" s="26">
        <v>0</v>
      </c>
      <c r="CJ570" s="26">
        <v>0</v>
      </c>
      <c r="CK570" s="27">
        <v>0</v>
      </c>
      <c r="CL570" s="36">
        <v>0</v>
      </c>
      <c r="CM570" s="26">
        <v>0</v>
      </c>
      <c r="CN570" s="26">
        <v>0</v>
      </c>
      <c r="CO570" s="27">
        <v>0</v>
      </c>
      <c r="CP570" s="36">
        <v>0</v>
      </c>
      <c r="CQ570" s="26">
        <v>0</v>
      </c>
      <c r="CR570" s="26">
        <v>0</v>
      </c>
      <c r="CS570" s="27">
        <v>0</v>
      </c>
      <c r="CT570" s="36">
        <v>0</v>
      </c>
      <c r="CU570" s="26">
        <v>0</v>
      </c>
      <c r="CV570" s="26">
        <v>0</v>
      </c>
      <c r="CW570" s="27">
        <v>0</v>
      </c>
      <c r="CX570" s="36">
        <v>0</v>
      </c>
      <c r="CY570" s="26">
        <v>0</v>
      </c>
      <c r="CZ570" s="26">
        <v>0</v>
      </c>
      <c r="DA570" s="27">
        <v>0</v>
      </c>
      <c r="DB570" s="36">
        <v>0</v>
      </c>
      <c r="DC570" s="26">
        <v>0</v>
      </c>
      <c r="DD570" s="26">
        <v>0</v>
      </c>
      <c r="DE570" s="27">
        <v>0</v>
      </c>
      <c r="DF570" s="36">
        <v>0</v>
      </c>
      <c r="DG570" s="26">
        <v>0</v>
      </c>
      <c r="DH570" s="26">
        <v>0</v>
      </c>
      <c r="DI570" s="27">
        <v>0</v>
      </c>
      <c r="DJ570" s="36">
        <v>0</v>
      </c>
      <c r="DK570" s="26">
        <v>0</v>
      </c>
      <c r="DL570" s="26">
        <v>0</v>
      </c>
      <c r="DM570" s="27">
        <v>0</v>
      </c>
      <c r="DN570" s="36">
        <v>0</v>
      </c>
      <c r="DO570" s="26">
        <v>0</v>
      </c>
      <c r="DP570" s="26">
        <v>0</v>
      </c>
      <c r="DQ570" s="27">
        <v>0</v>
      </c>
      <c r="DR570" s="36">
        <v>5</v>
      </c>
      <c r="DS570" s="26">
        <v>2327.8361111111108</v>
      </c>
      <c r="DT570" s="26">
        <v>2327.8361111111108</v>
      </c>
      <c r="DU570" s="27">
        <v>31193.003888888885</v>
      </c>
      <c r="DV570" s="36">
        <v>12</v>
      </c>
      <c r="DW570" s="26">
        <v>5586.8066666666664</v>
      </c>
      <c r="DX570" s="26">
        <v>7914.6427777777772</v>
      </c>
      <c r="DY570" s="27">
        <v>25606.197222222218</v>
      </c>
      <c r="DZ570" s="36">
        <v>12</v>
      </c>
      <c r="EA570" s="26">
        <v>5586.8066666666664</v>
      </c>
      <c r="EB570" s="26">
        <v>13501.449444444443</v>
      </c>
      <c r="EC570" s="27">
        <v>20019.390555555554</v>
      </c>
      <c r="ED570" s="36">
        <v>12</v>
      </c>
      <c r="EE570" s="26">
        <v>5586.8066666666664</v>
      </c>
      <c r="EF570" s="26">
        <v>19088.27</v>
      </c>
      <c r="EG570" s="27">
        <v>14432.569999999996</v>
      </c>
      <c r="EH570" s="36">
        <v>12</v>
      </c>
      <c r="EI570" s="26">
        <v>5586.8066666666664</v>
      </c>
      <c r="EJ570" s="26">
        <v>24675.076666666668</v>
      </c>
      <c r="EK570" s="27">
        <v>8845.76</v>
      </c>
      <c r="EL570" s="36" cm="1">
        <f t="array" ref="EL570">+_xlfn.IFS(YEAR($A570)&gt;YEAR(EL$6),0,YEAR(EL$6)=YEAR($A570),13-MONTH($A570),AND(EK570&lt;$L570,YEAR(EL$6)=YEAR($B570)),IF(MONTH($B570)&lt;EK570/$M570,MONTH($B570),EK570/$M570),EK570&lt;$L570,EK570/$M570,YEAR(EL$6)=YEAR($B570),MONTH($B570),AND(YEAR(EL$6)&gt;YEAR($B570),NOT(ISBLANK($B570))),0,YEAR(EL$6)&gt;YEAR($A570),12,EL$6&lt;$A570,0,YEAR(EH$6)=YEAR($B570),0)</f>
        <v>12</v>
      </c>
      <c r="EM570" s="26">
        <f t="shared" si="66"/>
        <v>5586.8066666666664</v>
      </c>
      <c r="EN570" s="26">
        <f t="shared" si="67"/>
        <v>30261.883333333335</v>
      </c>
      <c r="EO570" s="27">
        <f t="shared" si="68"/>
        <v>3258.96</v>
      </c>
      <c r="EP570" s="28">
        <f t="shared" si="69"/>
        <v>6.9999773275371382</v>
      </c>
      <c r="EQ570" s="34">
        <f t="shared" si="70"/>
        <v>1396.7016666666666</v>
      </c>
      <c r="ES570" s="21">
        <f>IFERROR(IF(VLOOKUP(D570,'DIV CHANGE'!A:D,3,FALSE)="", E570, VLOOKUP(D570,'DIV CHANGE'!A:D,3,FALSE)), E570)</f>
        <v>2</v>
      </c>
      <c r="ET570" s="21" t="str">
        <f t="shared" si="71"/>
        <v>SAME</v>
      </c>
      <c r="EU570" s="24">
        <v>44050</v>
      </c>
    </row>
    <row r="571" spans="1:151" ht="12.75">
      <c r="A571" s="29">
        <v>44064</v>
      </c>
      <c r="B571" s="24"/>
      <c r="C571" s="35">
        <v>526</v>
      </c>
      <c r="D571" s="21" t="s">
        <v>1113</v>
      </c>
      <c r="E571" s="21">
        <v>1</v>
      </c>
      <c r="F571" s="21" t="s">
        <v>179</v>
      </c>
      <c r="G571" s="21" t="s">
        <v>1114</v>
      </c>
      <c r="H571" s="55">
        <v>34805.300000000003</v>
      </c>
      <c r="I571" s="22">
        <v>6</v>
      </c>
      <c r="J571" s="25">
        <v>0</v>
      </c>
      <c r="K571" s="25">
        <v>0</v>
      </c>
      <c r="L571" s="25">
        <f t="shared" si="64"/>
        <v>5800.8833333333341</v>
      </c>
      <c r="M571" s="37">
        <f t="shared" si="65"/>
        <v>483.40694444444449</v>
      </c>
      <c r="N571" s="36">
        <v>0</v>
      </c>
      <c r="O571" s="26">
        <v>0</v>
      </c>
      <c r="P571" s="26">
        <v>0</v>
      </c>
      <c r="Q571" s="27">
        <v>0</v>
      </c>
      <c r="R571" s="36">
        <v>0</v>
      </c>
      <c r="S571" s="26">
        <v>0</v>
      </c>
      <c r="T571" s="26">
        <v>0</v>
      </c>
      <c r="U571" s="27">
        <v>0</v>
      </c>
      <c r="V571" s="36">
        <v>0</v>
      </c>
      <c r="W571" s="26">
        <v>0</v>
      </c>
      <c r="X571" s="26">
        <v>0</v>
      </c>
      <c r="Y571" s="27">
        <v>0</v>
      </c>
      <c r="Z571" s="36">
        <v>0</v>
      </c>
      <c r="AA571" s="26">
        <v>0</v>
      </c>
      <c r="AB571" s="26">
        <v>0</v>
      </c>
      <c r="AC571" s="27">
        <v>0</v>
      </c>
      <c r="AD571" s="36">
        <v>0</v>
      </c>
      <c r="AE571" s="26">
        <v>0</v>
      </c>
      <c r="AF571" s="26">
        <v>0</v>
      </c>
      <c r="AG571" s="27">
        <v>0</v>
      </c>
      <c r="AH571" s="36">
        <v>0</v>
      </c>
      <c r="AI571" s="26">
        <v>0</v>
      </c>
      <c r="AJ571" s="26">
        <v>0</v>
      </c>
      <c r="AK571" s="27">
        <v>0</v>
      </c>
      <c r="AL571" s="36">
        <v>0</v>
      </c>
      <c r="AM571" s="26">
        <v>0</v>
      </c>
      <c r="AN571" s="26">
        <v>0</v>
      </c>
      <c r="AO571" s="27">
        <v>0</v>
      </c>
      <c r="AP571" s="36">
        <v>0</v>
      </c>
      <c r="AQ571" s="26">
        <v>0</v>
      </c>
      <c r="AR571" s="26">
        <v>0</v>
      </c>
      <c r="AS571" s="27">
        <v>0</v>
      </c>
      <c r="AT571" s="36">
        <v>0</v>
      </c>
      <c r="AU571" s="26">
        <v>0</v>
      </c>
      <c r="AV571" s="26">
        <v>0</v>
      </c>
      <c r="AW571" s="27">
        <v>0</v>
      </c>
      <c r="AX571" s="36">
        <v>0</v>
      </c>
      <c r="AY571" s="26">
        <v>0</v>
      </c>
      <c r="AZ571" s="26">
        <v>0</v>
      </c>
      <c r="BA571" s="27">
        <v>0</v>
      </c>
      <c r="BB571" s="36">
        <v>0</v>
      </c>
      <c r="BC571" s="26">
        <v>0</v>
      </c>
      <c r="BD571" s="26">
        <v>0</v>
      </c>
      <c r="BE571" s="27">
        <v>0</v>
      </c>
      <c r="BF571" s="36">
        <v>0</v>
      </c>
      <c r="BG571" s="26">
        <v>0</v>
      </c>
      <c r="BH571" s="26">
        <v>0</v>
      </c>
      <c r="BI571" s="27">
        <v>0</v>
      </c>
      <c r="BJ571" s="36">
        <v>0</v>
      </c>
      <c r="BK571" s="26">
        <v>0</v>
      </c>
      <c r="BL571" s="26">
        <v>0</v>
      </c>
      <c r="BM571" s="27">
        <v>0</v>
      </c>
      <c r="BN571" s="36">
        <v>0</v>
      </c>
      <c r="BO571" s="26">
        <v>0</v>
      </c>
      <c r="BP571" s="26">
        <v>0</v>
      </c>
      <c r="BQ571" s="27">
        <v>0</v>
      </c>
      <c r="BR571" s="36">
        <v>0</v>
      </c>
      <c r="BS571" s="26">
        <v>0</v>
      </c>
      <c r="BT571" s="26">
        <v>0</v>
      </c>
      <c r="BU571" s="27">
        <v>0</v>
      </c>
      <c r="BV571" s="36">
        <v>0</v>
      </c>
      <c r="BW571" s="26">
        <v>0</v>
      </c>
      <c r="BX571" s="26">
        <v>0</v>
      </c>
      <c r="BY571" s="27">
        <v>0</v>
      </c>
      <c r="BZ571" s="36">
        <v>0</v>
      </c>
      <c r="CA571" s="26">
        <v>0</v>
      </c>
      <c r="CB571" s="26">
        <v>0</v>
      </c>
      <c r="CC571" s="27">
        <v>0</v>
      </c>
      <c r="CD571" s="36">
        <v>0</v>
      </c>
      <c r="CE571" s="26">
        <v>0</v>
      </c>
      <c r="CF571" s="26">
        <v>0</v>
      </c>
      <c r="CG571" s="27">
        <v>0</v>
      </c>
      <c r="CH571" s="36">
        <v>0</v>
      </c>
      <c r="CI571" s="26">
        <v>0</v>
      </c>
      <c r="CJ571" s="26">
        <v>0</v>
      </c>
      <c r="CK571" s="27">
        <v>0</v>
      </c>
      <c r="CL571" s="36">
        <v>0</v>
      </c>
      <c r="CM571" s="26">
        <v>0</v>
      </c>
      <c r="CN571" s="26">
        <v>0</v>
      </c>
      <c r="CO571" s="27">
        <v>0</v>
      </c>
      <c r="CP571" s="36">
        <v>0</v>
      </c>
      <c r="CQ571" s="26">
        <v>0</v>
      </c>
      <c r="CR571" s="26">
        <v>0</v>
      </c>
      <c r="CS571" s="27">
        <v>0</v>
      </c>
      <c r="CT571" s="36">
        <v>0</v>
      </c>
      <c r="CU571" s="26">
        <v>0</v>
      </c>
      <c r="CV571" s="26">
        <v>0</v>
      </c>
      <c r="CW571" s="27">
        <v>0</v>
      </c>
      <c r="CX571" s="36">
        <v>0</v>
      </c>
      <c r="CY571" s="26">
        <v>0</v>
      </c>
      <c r="CZ571" s="26">
        <v>0</v>
      </c>
      <c r="DA571" s="27">
        <v>0</v>
      </c>
      <c r="DB571" s="36">
        <v>0</v>
      </c>
      <c r="DC571" s="26">
        <v>0</v>
      </c>
      <c r="DD571" s="26">
        <v>0</v>
      </c>
      <c r="DE571" s="27">
        <v>0</v>
      </c>
      <c r="DF571" s="36">
        <v>0</v>
      </c>
      <c r="DG571" s="26">
        <v>0</v>
      </c>
      <c r="DH571" s="26">
        <v>0</v>
      </c>
      <c r="DI571" s="27">
        <v>0</v>
      </c>
      <c r="DJ571" s="36">
        <v>0</v>
      </c>
      <c r="DK571" s="26">
        <v>0</v>
      </c>
      <c r="DL571" s="26">
        <v>0</v>
      </c>
      <c r="DM571" s="27">
        <v>0</v>
      </c>
      <c r="DN571" s="36">
        <v>0</v>
      </c>
      <c r="DO571" s="26">
        <v>0</v>
      </c>
      <c r="DP571" s="26">
        <v>0</v>
      </c>
      <c r="DQ571" s="27">
        <v>0</v>
      </c>
      <c r="DR571" s="36">
        <v>5</v>
      </c>
      <c r="DS571" s="26">
        <v>2417.0347222222226</v>
      </c>
      <c r="DT571" s="26">
        <v>2417.0347222222226</v>
      </c>
      <c r="DU571" s="27">
        <v>32388.26527777778</v>
      </c>
      <c r="DV571" s="36">
        <v>12</v>
      </c>
      <c r="DW571" s="26">
        <v>5800.8833333333341</v>
      </c>
      <c r="DX571" s="26">
        <v>8217.9180555555577</v>
      </c>
      <c r="DY571" s="27">
        <v>26587.381944444445</v>
      </c>
      <c r="DZ571" s="36">
        <v>12</v>
      </c>
      <c r="EA571" s="26">
        <v>5800.8833333333341</v>
      </c>
      <c r="EB571" s="26">
        <v>14018.801388888893</v>
      </c>
      <c r="EC571" s="27">
        <v>20786.49861111111</v>
      </c>
      <c r="ED571" s="36">
        <v>12</v>
      </c>
      <c r="EE571" s="26">
        <v>5800.8833333333341</v>
      </c>
      <c r="EF571" s="26">
        <v>19336.27</v>
      </c>
      <c r="EG571" s="27">
        <v>15469.030000000002</v>
      </c>
      <c r="EH571" s="36">
        <v>12</v>
      </c>
      <c r="EI571" s="26">
        <v>5800.8833333333341</v>
      </c>
      <c r="EJ571" s="26">
        <v>25137.153333333335</v>
      </c>
      <c r="EK571" s="27">
        <v>9668.15</v>
      </c>
      <c r="EL571" s="36" cm="1">
        <f t="array" ref="EL571">+_xlfn.IFS(YEAR($A571)&gt;YEAR(EL$6),0,YEAR(EL$6)=YEAR($A571),13-MONTH($A571),AND(EK571&lt;$L571,YEAR(EL$6)=YEAR($B571)),IF(MONTH($B571)&lt;EK571/$M571,MONTH($B571),EK571/$M571),EK571&lt;$L571,EK571/$M571,YEAR(EL$6)=YEAR($B571),MONTH($B571),AND(YEAR(EL$6)&gt;YEAR($B571),NOT(ISBLANK($B571))),0,YEAR(EL$6)&gt;YEAR($A571),12,EL$6&lt;$A571,0,YEAR(EH$6)=YEAR($B571),0)</f>
        <v>12</v>
      </c>
      <c r="EM571" s="26">
        <f t="shared" si="66"/>
        <v>5800.8833333333341</v>
      </c>
      <c r="EN571" s="26">
        <f t="shared" si="67"/>
        <v>30938.03666666667</v>
      </c>
      <c r="EO571" s="27">
        <f t="shared" si="68"/>
        <v>3867.26</v>
      </c>
      <c r="EP571" s="28">
        <f t="shared" si="69"/>
        <v>8.0000091940020628</v>
      </c>
      <c r="EQ571" s="34">
        <f t="shared" si="70"/>
        <v>1450.2208333333335</v>
      </c>
      <c r="ES571" s="21">
        <f>IFERROR(IF(VLOOKUP(D571,'DIV CHANGE'!A:D,3,FALSE)="", E571, VLOOKUP(D571,'DIV CHANGE'!A:D,3,FALSE)), E571)</f>
        <v>1</v>
      </c>
      <c r="ET571" s="21" t="str">
        <f t="shared" si="71"/>
        <v>SAME</v>
      </c>
      <c r="EU571" s="29">
        <v>44064</v>
      </c>
    </row>
    <row r="572" spans="1:151" ht="12.75">
      <c r="A572" s="29">
        <v>44055</v>
      </c>
      <c r="B572" s="24"/>
      <c r="C572" s="35">
        <v>527</v>
      </c>
      <c r="D572" s="21" t="s">
        <v>1115</v>
      </c>
      <c r="E572" s="21">
        <v>2</v>
      </c>
      <c r="F572" s="21" t="s">
        <v>179</v>
      </c>
      <c r="G572" s="21" t="s">
        <v>1116</v>
      </c>
      <c r="H572" s="55">
        <v>38315.33</v>
      </c>
      <c r="I572" s="22">
        <v>6</v>
      </c>
      <c r="J572" s="25">
        <v>0</v>
      </c>
      <c r="K572" s="25">
        <v>0</v>
      </c>
      <c r="L572" s="25">
        <f t="shared" si="64"/>
        <v>6385.8883333333333</v>
      </c>
      <c r="M572" s="37">
        <f t="shared" si="65"/>
        <v>532.15736111111107</v>
      </c>
      <c r="N572" s="36">
        <v>0</v>
      </c>
      <c r="O572" s="26">
        <v>0</v>
      </c>
      <c r="P572" s="26">
        <v>0</v>
      </c>
      <c r="Q572" s="27">
        <v>0</v>
      </c>
      <c r="R572" s="36">
        <v>0</v>
      </c>
      <c r="S572" s="26">
        <v>0</v>
      </c>
      <c r="T572" s="26">
        <v>0</v>
      </c>
      <c r="U572" s="27">
        <v>0</v>
      </c>
      <c r="V572" s="36">
        <v>0</v>
      </c>
      <c r="W572" s="26">
        <v>0</v>
      </c>
      <c r="X572" s="26">
        <v>0</v>
      </c>
      <c r="Y572" s="27">
        <v>0</v>
      </c>
      <c r="Z572" s="36">
        <v>0</v>
      </c>
      <c r="AA572" s="26">
        <v>0</v>
      </c>
      <c r="AB572" s="26">
        <v>0</v>
      </c>
      <c r="AC572" s="27">
        <v>0</v>
      </c>
      <c r="AD572" s="36">
        <v>0</v>
      </c>
      <c r="AE572" s="26">
        <v>0</v>
      </c>
      <c r="AF572" s="26">
        <v>0</v>
      </c>
      <c r="AG572" s="27">
        <v>0</v>
      </c>
      <c r="AH572" s="36">
        <v>0</v>
      </c>
      <c r="AI572" s="26">
        <v>0</v>
      </c>
      <c r="AJ572" s="26">
        <v>0</v>
      </c>
      <c r="AK572" s="27">
        <v>0</v>
      </c>
      <c r="AL572" s="36">
        <v>0</v>
      </c>
      <c r="AM572" s="26">
        <v>0</v>
      </c>
      <c r="AN572" s="26">
        <v>0</v>
      </c>
      <c r="AO572" s="27">
        <v>0</v>
      </c>
      <c r="AP572" s="36">
        <v>0</v>
      </c>
      <c r="AQ572" s="26">
        <v>0</v>
      </c>
      <c r="AR572" s="26">
        <v>0</v>
      </c>
      <c r="AS572" s="27">
        <v>0</v>
      </c>
      <c r="AT572" s="36">
        <v>0</v>
      </c>
      <c r="AU572" s="26">
        <v>0</v>
      </c>
      <c r="AV572" s="26">
        <v>0</v>
      </c>
      <c r="AW572" s="27">
        <v>0</v>
      </c>
      <c r="AX572" s="36">
        <v>0</v>
      </c>
      <c r="AY572" s="26">
        <v>0</v>
      </c>
      <c r="AZ572" s="26">
        <v>0</v>
      </c>
      <c r="BA572" s="27">
        <v>0</v>
      </c>
      <c r="BB572" s="36">
        <v>0</v>
      </c>
      <c r="BC572" s="26">
        <v>0</v>
      </c>
      <c r="BD572" s="26">
        <v>0</v>
      </c>
      <c r="BE572" s="27">
        <v>0</v>
      </c>
      <c r="BF572" s="36">
        <v>0</v>
      </c>
      <c r="BG572" s="26">
        <v>0</v>
      </c>
      <c r="BH572" s="26">
        <v>0</v>
      </c>
      <c r="BI572" s="27">
        <v>0</v>
      </c>
      <c r="BJ572" s="36">
        <v>0</v>
      </c>
      <c r="BK572" s="26">
        <v>0</v>
      </c>
      <c r="BL572" s="26">
        <v>0</v>
      </c>
      <c r="BM572" s="27">
        <v>0</v>
      </c>
      <c r="BN572" s="36">
        <v>0</v>
      </c>
      <c r="BO572" s="26">
        <v>0</v>
      </c>
      <c r="BP572" s="26">
        <v>0</v>
      </c>
      <c r="BQ572" s="27">
        <v>0</v>
      </c>
      <c r="BR572" s="36">
        <v>0</v>
      </c>
      <c r="BS572" s="26">
        <v>0</v>
      </c>
      <c r="BT572" s="26">
        <v>0</v>
      </c>
      <c r="BU572" s="27">
        <v>0</v>
      </c>
      <c r="BV572" s="36">
        <v>0</v>
      </c>
      <c r="BW572" s="26">
        <v>0</v>
      </c>
      <c r="BX572" s="26">
        <v>0</v>
      </c>
      <c r="BY572" s="27">
        <v>0</v>
      </c>
      <c r="BZ572" s="36">
        <v>0</v>
      </c>
      <c r="CA572" s="26">
        <v>0</v>
      </c>
      <c r="CB572" s="26">
        <v>0</v>
      </c>
      <c r="CC572" s="27">
        <v>0</v>
      </c>
      <c r="CD572" s="36">
        <v>0</v>
      </c>
      <c r="CE572" s="26">
        <v>0</v>
      </c>
      <c r="CF572" s="26">
        <v>0</v>
      </c>
      <c r="CG572" s="27">
        <v>0</v>
      </c>
      <c r="CH572" s="36">
        <v>0</v>
      </c>
      <c r="CI572" s="26">
        <v>0</v>
      </c>
      <c r="CJ572" s="26">
        <v>0</v>
      </c>
      <c r="CK572" s="27">
        <v>0</v>
      </c>
      <c r="CL572" s="36">
        <v>0</v>
      </c>
      <c r="CM572" s="26">
        <v>0</v>
      </c>
      <c r="CN572" s="26">
        <v>0</v>
      </c>
      <c r="CO572" s="27">
        <v>0</v>
      </c>
      <c r="CP572" s="36">
        <v>0</v>
      </c>
      <c r="CQ572" s="26">
        <v>0</v>
      </c>
      <c r="CR572" s="26">
        <v>0</v>
      </c>
      <c r="CS572" s="27">
        <v>0</v>
      </c>
      <c r="CT572" s="36">
        <v>0</v>
      </c>
      <c r="CU572" s="26">
        <v>0</v>
      </c>
      <c r="CV572" s="26">
        <v>0</v>
      </c>
      <c r="CW572" s="27">
        <v>0</v>
      </c>
      <c r="CX572" s="36">
        <v>0</v>
      </c>
      <c r="CY572" s="26">
        <v>0</v>
      </c>
      <c r="CZ572" s="26">
        <v>0</v>
      </c>
      <c r="DA572" s="27">
        <v>0</v>
      </c>
      <c r="DB572" s="36">
        <v>0</v>
      </c>
      <c r="DC572" s="26">
        <v>0</v>
      </c>
      <c r="DD572" s="26">
        <v>0</v>
      </c>
      <c r="DE572" s="27">
        <v>0</v>
      </c>
      <c r="DF572" s="36">
        <v>0</v>
      </c>
      <c r="DG572" s="26">
        <v>0</v>
      </c>
      <c r="DH572" s="26">
        <v>0</v>
      </c>
      <c r="DI572" s="27">
        <v>0</v>
      </c>
      <c r="DJ572" s="36">
        <v>0</v>
      </c>
      <c r="DK572" s="26">
        <v>0</v>
      </c>
      <c r="DL572" s="26">
        <v>0</v>
      </c>
      <c r="DM572" s="27">
        <v>0</v>
      </c>
      <c r="DN572" s="36">
        <v>0</v>
      </c>
      <c r="DO572" s="26">
        <v>0</v>
      </c>
      <c r="DP572" s="26">
        <v>0</v>
      </c>
      <c r="DQ572" s="27">
        <v>0</v>
      </c>
      <c r="DR572" s="36">
        <v>5</v>
      </c>
      <c r="DS572" s="26">
        <v>2660.7868055555555</v>
      </c>
      <c r="DT572" s="26">
        <v>2660.7868055555555</v>
      </c>
      <c r="DU572" s="27">
        <v>35654.543194444443</v>
      </c>
      <c r="DV572" s="36">
        <v>12</v>
      </c>
      <c r="DW572" s="26">
        <v>6385.8883333333324</v>
      </c>
      <c r="DX572" s="26">
        <v>9046.6751388888879</v>
      </c>
      <c r="DY572" s="27">
        <v>29268.654861111114</v>
      </c>
      <c r="DZ572" s="36">
        <v>12</v>
      </c>
      <c r="EA572" s="26">
        <v>6385.8883333333324</v>
      </c>
      <c r="EB572" s="26">
        <v>15432.56347222222</v>
      </c>
      <c r="EC572" s="27">
        <v>22882.766527777781</v>
      </c>
      <c r="ED572" s="36">
        <v>12</v>
      </c>
      <c r="EE572" s="26">
        <v>6385.8883333333324</v>
      </c>
      <c r="EF572" s="26">
        <v>21818.46</v>
      </c>
      <c r="EG572" s="27">
        <v>16496.870000000003</v>
      </c>
      <c r="EH572" s="36">
        <v>12</v>
      </c>
      <c r="EI572" s="26">
        <v>6385.8883333333324</v>
      </c>
      <c r="EJ572" s="26">
        <v>28204.348333333332</v>
      </c>
      <c r="EK572" s="27">
        <v>10110.98</v>
      </c>
      <c r="EL572" s="36" cm="1">
        <f t="array" ref="EL572">+_xlfn.IFS(YEAR($A572)&gt;YEAR(EL$6),0,YEAR(EL$6)=YEAR($A572),13-MONTH($A572),AND(EK572&lt;$L572,YEAR(EL$6)=YEAR($B572)),IF(MONTH($B572)&lt;EK572/$M572,MONTH($B572),EK572/$M572),EK572&lt;$L572,EK572/$M572,YEAR(EL$6)=YEAR($B572),MONTH($B572),AND(YEAR(EL$6)&gt;YEAR($B572),NOT(ISBLANK($B572))),0,YEAR(EL$6)&gt;YEAR($A572),12,EL$6&lt;$A572,0,YEAR(EH$6)=YEAR($B572),0)</f>
        <v>12</v>
      </c>
      <c r="EM572" s="26">
        <f t="shared" si="66"/>
        <v>6385.8883333333324</v>
      </c>
      <c r="EN572" s="26">
        <f t="shared" si="67"/>
        <v>34590.236666666664</v>
      </c>
      <c r="EO572" s="27">
        <f t="shared" si="68"/>
        <v>3725.09</v>
      </c>
      <c r="EP572" s="28">
        <f t="shared" si="69"/>
        <v>6.999978337652319</v>
      </c>
      <c r="EQ572" s="34">
        <f t="shared" si="70"/>
        <v>1596.4720833333331</v>
      </c>
      <c r="ES572" s="21">
        <f>IFERROR(IF(VLOOKUP(D572,'DIV CHANGE'!A:D,3,FALSE)="", E572, VLOOKUP(D572,'DIV CHANGE'!A:D,3,FALSE)), E572)</f>
        <v>2</v>
      </c>
      <c r="ET572" s="21" t="str">
        <f t="shared" si="71"/>
        <v>SAME</v>
      </c>
      <c r="EU572" s="29">
        <v>44055</v>
      </c>
    </row>
    <row r="573" spans="1:151" ht="12.75">
      <c r="A573" s="29">
        <v>44055</v>
      </c>
      <c r="B573" s="24"/>
      <c r="C573" s="35">
        <v>528</v>
      </c>
      <c r="D573" s="21" t="s">
        <v>1117</v>
      </c>
      <c r="E573" s="21">
        <v>2</v>
      </c>
      <c r="F573" s="21" t="s">
        <v>179</v>
      </c>
      <c r="G573" s="21" t="s">
        <v>1116</v>
      </c>
      <c r="H573" s="55">
        <v>38315.33</v>
      </c>
      <c r="I573" s="22">
        <v>6</v>
      </c>
      <c r="J573" s="25">
        <v>0</v>
      </c>
      <c r="K573" s="25">
        <v>0</v>
      </c>
      <c r="L573" s="25">
        <f t="shared" si="64"/>
        <v>6385.8883333333333</v>
      </c>
      <c r="M573" s="37">
        <f t="shared" si="65"/>
        <v>532.15736111111107</v>
      </c>
      <c r="N573" s="36">
        <v>0</v>
      </c>
      <c r="O573" s="26">
        <v>0</v>
      </c>
      <c r="P573" s="26">
        <v>0</v>
      </c>
      <c r="Q573" s="27">
        <v>0</v>
      </c>
      <c r="R573" s="36">
        <v>0</v>
      </c>
      <c r="S573" s="26">
        <v>0</v>
      </c>
      <c r="T573" s="26">
        <v>0</v>
      </c>
      <c r="U573" s="27">
        <v>0</v>
      </c>
      <c r="V573" s="36">
        <v>0</v>
      </c>
      <c r="W573" s="26">
        <v>0</v>
      </c>
      <c r="X573" s="26">
        <v>0</v>
      </c>
      <c r="Y573" s="27">
        <v>0</v>
      </c>
      <c r="Z573" s="36">
        <v>0</v>
      </c>
      <c r="AA573" s="26">
        <v>0</v>
      </c>
      <c r="AB573" s="26">
        <v>0</v>
      </c>
      <c r="AC573" s="27">
        <v>0</v>
      </c>
      <c r="AD573" s="36">
        <v>0</v>
      </c>
      <c r="AE573" s="26">
        <v>0</v>
      </c>
      <c r="AF573" s="26">
        <v>0</v>
      </c>
      <c r="AG573" s="27">
        <v>0</v>
      </c>
      <c r="AH573" s="36">
        <v>0</v>
      </c>
      <c r="AI573" s="26">
        <v>0</v>
      </c>
      <c r="AJ573" s="26">
        <v>0</v>
      </c>
      <c r="AK573" s="27">
        <v>0</v>
      </c>
      <c r="AL573" s="36">
        <v>0</v>
      </c>
      <c r="AM573" s="26">
        <v>0</v>
      </c>
      <c r="AN573" s="26">
        <v>0</v>
      </c>
      <c r="AO573" s="27">
        <v>0</v>
      </c>
      <c r="AP573" s="36">
        <v>0</v>
      </c>
      <c r="AQ573" s="26">
        <v>0</v>
      </c>
      <c r="AR573" s="26">
        <v>0</v>
      </c>
      <c r="AS573" s="27">
        <v>0</v>
      </c>
      <c r="AT573" s="36">
        <v>0</v>
      </c>
      <c r="AU573" s="26">
        <v>0</v>
      </c>
      <c r="AV573" s="26">
        <v>0</v>
      </c>
      <c r="AW573" s="27">
        <v>0</v>
      </c>
      <c r="AX573" s="36">
        <v>0</v>
      </c>
      <c r="AY573" s="26">
        <v>0</v>
      </c>
      <c r="AZ573" s="26">
        <v>0</v>
      </c>
      <c r="BA573" s="27">
        <v>0</v>
      </c>
      <c r="BB573" s="36">
        <v>0</v>
      </c>
      <c r="BC573" s="26">
        <v>0</v>
      </c>
      <c r="BD573" s="26">
        <v>0</v>
      </c>
      <c r="BE573" s="27">
        <v>0</v>
      </c>
      <c r="BF573" s="36">
        <v>0</v>
      </c>
      <c r="BG573" s="26">
        <v>0</v>
      </c>
      <c r="BH573" s="26">
        <v>0</v>
      </c>
      <c r="BI573" s="27">
        <v>0</v>
      </c>
      <c r="BJ573" s="36">
        <v>0</v>
      </c>
      <c r="BK573" s="26">
        <v>0</v>
      </c>
      <c r="BL573" s="26">
        <v>0</v>
      </c>
      <c r="BM573" s="27">
        <v>0</v>
      </c>
      <c r="BN573" s="36">
        <v>0</v>
      </c>
      <c r="BO573" s="26">
        <v>0</v>
      </c>
      <c r="BP573" s="26">
        <v>0</v>
      </c>
      <c r="BQ573" s="27">
        <v>0</v>
      </c>
      <c r="BR573" s="36">
        <v>0</v>
      </c>
      <c r="BS573" s="26">
        <v>0</v>
      </c>
      <c r="BT573" s="26">
        <v>0</v>
      </c>
      <c r="BU573" s="27">
        <v>0</v>
      </c>
      <c r="BV573" s="36">
        <v>0</v>
      </c>
      <c r="BW573" s="26">
        <v>0</v>
      </c>
      <c r="BX573" s="26">
        <v>0</v>
      </c>
      <c r="BY573" s="27">
        <v>0</v>
      </c>
      <c r="BZ573" s="36">
        <v>0</v>
      </c>
      <c r="CA573" s="26">
        <v>0</v>
      </c>
      <c r="CB573" s="26">
        <v>0</v>
      </c>
      <c r="CC573" s="27">
        <v>0</v>
      </c>
      <c r="CD573" s="36">
        <v>0</v>
      </c>
      <c r="CE573" s="26">
        <v>0</v>
      </c>
      <c r="CF573" s="26">
        <v>0</v>
      </c>
      <c r="CG573" s="27">
        <v>0</v>
      </c>
      <c r="CH573" s="36">
        <v>0</v>
      </c>
      <c r="CI573" s="26">
        <v>0</v>
      </c>
      <c r="CJ573" s="26">
        <v>0</v>
      </c>
      <c r="CK573" s="27">
        <v>0</v>
      </c>
      <c r="CL573" s="36">
        <v>0</v>
      </c>
      <c r="CM573" s="26">
        <v>0</v>
      </c>
      <c r="CN573" s="26">
        <v>0</v>
      </c>
      <c r="CO573" s="27">
        <v>0</v>
      </c>
      <c r="CP573" s="36">
        <v>0</v>
      </c>
      <c r="CQ573" s="26">
        <v>0</v>
      </c>
      <c r="CR573" s="26">
        <v>0</v>
      </c>
      <c r="CS573" s="27">
        <v>0</v>
      </c>
      <c r="CT573" s="36">
        <v>0</v>
      </c>
      <c r="CU573" s="26">
        <v>0</v>
      </c>
      <c r="CV573" s="26">
        <v>0</v>
      </c>
      <c r="CW573" s="27">
        <v>0</v>
      </c>
      <c r="CX573" s="36">
        <v>0</v>
      </c>
      <c r="CY573" s="26">
        <v>0</v>
      </c>
      <c r="CZ573" s="26">
        <v>0</v>
      </c>
      <c r="DA573" s="27">
        <v>0</v>
      </c>
      <c r="DB573" s="36">
        <v>0</v>
      </c>
      <c r="DC573" s="26">
        <v>0</v>
      </c>
      <c r="DD573" s="26">
        <v>0</v>
      </c>
      <c r="DE573" s="27">
        <v>0</v>
      </c>
      <c r="DF573" s="36">
        <v>0</v>
      </c>
      <c r="DG573" s="26">
        <v>0</v>
      </c>
      <c r="DH573" s="26">
        <v>0</v>
      </c>
      <c r="DI573" s="27">
        <v>0</v>
      </c>
      <c r="DJ573" s="36">
        <v>0</v>
      </c>
      <c r="DK573" s="26">
        <v>0</v>
      </c>
      <c r="DL573" s="26">
        <v>0</v>
      </c>
      <c r="DM573" s="27">
        <v>0</v>
      </c>
      <c r="DN573" s="36">
        <v>0</v>
      </c>
      <c r="DO573" s="26">
        <v>0</v>
      </c>
      <c r="DP573" s="26">
        <v>0</v>
      </c>
      <c r="DQ573" s="27">
        <v>0</v>
      </c>
      <c r="DR573" s="36">
        <v>5</v>
      </c>
      <c r="DS573" s="26">
        <v>2660.7868055555555</v>
      </c>
      <c r="DT573" s="26">
        <v>2660.7868055555555</v>
      </c>
      <c r="DU573" s="27">
        <v>35654.543194444443</v>
      </c>
      <c r="DV573" s="36">
        <v>12</v>
      </c>
      <c r="DW573" s="26">
        <v>6385.8883333333324</v>
      </c>
      <c r="DX573" s="26">
        <v>9046.6751388888879</v>
      </c>
      <c r="DY573" s="27">
        <v>29268.654861111114</v>
      </c>
      <c r="DZ573" s="36">
        <v>12</v>
      </c>
      <c r="EA573" s="26">
        <v>6385.8883333333324</v>
      </c>
      <c r="EB573" s="26">
        <v>15432.56347222222</v>
      </c>
      <c r="EC573" s="27">
        <v>22882.766527777781</v>
      </c>
      <c r="ED573" s="36">
        <v>12</v>
      </c>
      <c r="EE573" s="26">
        <v>6385.8883333333324</v>
      </c>
      <c r="EF573" s="26">
        <v>21818.46</v>
      </c>
      <c r="EG573" s="27">
        <v>16496.870000000003</v>
      </c>
      <c r="EH573" s="36">
        <v>12</v>
      </c>
      <c r="EI573" s="26">
        <v>6385.8883333333324</v>
      </c>
      <c r="EJ573" s="26">
        <v>28204.348333333332</v>
      </c>
      <c r="EK573" s="27">
        <v>10110.98</v>
      </c>
      <c r="EL573" s="36" cm="1">
        <f t="array" ref="EL573">+_xlfn.IFS(YEAR($A573)&gt;YEAR(EL$6),0,YEAR(EL$6)=YEAR($A573),13-MONTH($A573),AND(EK573&lt;$L573,YEAR(EL$6)=YEAR($B573)),IF(MONTH($B573)&lt;EK573/$M573,MONTH($B573),EK573/$M573),EK573&lt;$L573,EK573/$M573,YEAR(EL$6)=YEAR($B573),MONTH($B573),AND(YEAR(EL$6)&gt;YEAR($B573),NOT(ISBLANK($B573))),0,YEAR(EL$6)&gt;YEAR($A573),12,EL$6&lt;$A573,0,YEAR(EH$6)=YEAR($B573),0)</f>
        <v>12</v>
      </c>
      <c r="EM573" s="26">
        <f t="shared" si="66"/>
        <v>6385.8883333333324</v>
      </c>
      <c r="EN573" s="26">
        <f t="shared" si="67"/>
        <v>34590.236666666664</v>
      </c>
      <c r="EO573" s="27">
        <f t="shared" si="68"/>
        <v>3725.09</v>
      </c>
      <c r="EP573" s="28">
        <f t="shared" si="69"/>
        <v>6.999978337652319</v>
      </c>
      <c r="EQ573" s="34">
        <f t="shared" si="70"/>
        <v>1596.4720833333331</v>
      </c>
      <c r="ES573" s="21">
        <f>IFERROR(IF(VLOOKUP(D573,'DIV CHANGE'!A:D,3,FALSE)="", E573, VLOOKUP(D573,'DIV CHANGE'!A:D,3,FALSE)), E573)</f>
        <v>8</v>
      </c>
      <c r="ET573" s="21" t="str">
        <f t="shared" si="71"/>
        <v>CHANGE</v>
      </c>
      <c r="EU573" s="29">
        <v>44055</v>
      </c>
    </row>
    <row r="574" spans="1:151" ht="12.75">
      <c r="A574" s="29">
        <v>44162</v>
      </c>
      <c r="B574" s="24"/>
      <c r="C574" s="35">
        <v>535</v>
      </c>
      <c r="D574" s="21" t="s">
        <v>1118</v>
      </c>
      <c r="E574" s="21">
        <v>1</v>
      </c>
      <c r="F574" s="21" t="s">
        <v>179</v>
      </c>
      <c r="G574" s="21" t="s">
        <v>1119</v>
      </c>
      <c r="H574" s="55">
        <v>45540.73</v>
      </c>
      <c r="I574" s="22">
        <v>6</v>
      </c>
      <c r="J574" s="25">
        <v>15000</v>
      </c>
      <c r="K574" s="25">
        <v>0</v>
      </c>
      <c r="L574" s="25">
        <f t="shared" si="64"/>
        <v>5090.1216666666669</v>
      </c>
      <c r="M574" s="37">
        <f t="shared" si="65"/>
        <v>424.17680555555557</v>
      </c>
      <c r="N574" s="36">
        <v>0</v>
      </c>
      <c r="O574" s="26">
        <v>0</v>
      </c>
      <c r="P574" s="26">
        <v>0</v>
      </c>
      <c r="Q574" s="27">
        <v>0</v>
      </c>
      <c r="R574" s="36">
        <v>0</v>
      </c>
      <c r="S574" s="26">
        <v>0</v>
      </c>
      <c r="T574" s="26">
        <v>0</v>
      </c>
      <c r="U574" s="27">
        <v>0</v>
      </c>
      <c r="V574" s="36">
        <v>0</v>
      </c>
      <c r="W574" s="26">
        <v>0</v>
      </c>
      <c r="X574" s="26">
        <v>0</v>
      </c>
      <c r="Y574" s="27">
        <v>0</v>
      </c>
      <c r="Z574" s="36">
        <v>0</v>
      </c>
      <c r="AA574" s="26">
        <v>0</v>
      </c>
      <c r="AB574" s="26">
        <v>0</v>
      </c>
      <c r="AC574" s="27">
        <v>0</v>
      </c>
      <c r="AD574" s="36">
        <v>0</v>
      </c>
      <c r="AE574" s="26">
        <v>0</v>
      </c>
      <c r="AF574" s="26">
        <v>0</v>
      </c>
      <c r="AG574" s="27">
        <v>0</v>
      </c>
      <c r="AH574" s="36">
        <v>0</v>
      </c>
      <c r="AI574" s="26">
        <v>0</v>
      </c>
      <c r="AJ574" s="26">
        <v>0</v>
      </c>
      <c r="AK574" s="27">
        <v>0</v>
      </c>
      <c r="AL574" s="36">
        <v>0</v>
      </c>
      <c r="AM574" s="26">
        <v>0</v>
      </c>
      <c r="AN574" s="26">
        <v>0</v>
      </c>
      <c r="AO574" s="27">
        <v>0</v>
      </c>
      <c r="AP574" s="36">
        <v>0</v>
      </c>
      <c r="AQ574" s="26">
        <v>0</v>
      </c>
      <c r="AR574" s="26">
        <v>0</v>
      </c>
      <c r="AS574" s="27">
        <v>0</v>
      </c>
      <c r="AT574" s="36">
        <v>0</v>
      </c>
      <c r="AU574" s="26">
        <v>0</v>
      </c>
      <c r="AV574" s="26">
        <v>0</v>
      </c>
      <c r="AW574" s="27">
        <v>0</v>
      </c>
      <c r="AX574" s="36">
        <v>0</v>
      </c>
      <c r="AY574" s="26">
        <v>0</v>
      </c>
      <c r="AZ574" s="26">
        <v>0</v>
      </c>
      <c r="BA574" s="27">
        <v>0</v>
      </c>
      <c r="BB574" s="36">
        <v>0</v>
      </c>
      <c r="BC574" s="26">
        <v>0</v>
      </c>
      <c r="BD574" s="26">
        <v>0</v>
      </c>
      <c r="BE574" s="27">
        <v>0</v>
      </c>
      <c r="BF574" s="36">
        <v>0</v>
      </c>
      <c r="BG574" s="26">
        <v>0</v>
      </c>
      <c r="BH574" s="26">
        <v>0</v>
      </c>
      <c r="BI574" s="27">
        <v>0</v>
      </c>
      <c r="BJ574" s="36">
        <v>0</v>
      </c>
      <c r="BK574" s="26">
        <v>0</v>
      </c>
      <c r="BL574" s="26">
        <v>0</v>
      </c>
      <c r="BM574" s="27">
        <v>0</v>
      </c>
      <c r="BN574" s="36">
        <v>0</v>
      </c>
      <c r="BO574" s="26">
        <v>0</v>
      </c>
      <c r="BP574" s="26">
        <v>0</v>
      </c>
      <c r="BQ574" s="27">
        <v>0</v>
      </c>
      <c r="BR574" s="36">
        <v>0</v>
      </c>
      <c r="BS574" s="26">
        <v>0</v>
      </c>
      <c r="BT574" s="26">
        <v>0</v>
      </c>
      <c r="BU574" s="27">
        <v>0</v>
      </c>
      <c r="BV574" s="36">
        <v>0</v>
      </c>
      <c r="BW574" s="26">
        <v>0</v>
      </c>
      <c r="BX574" s="26">
        <v>0</v>
      </c>
      <c r="BY574" s="27">
        <v>0</v>
      </c>
      <c r="BZ574" s="36">
        <v>0</v>
      </c>
      <c r="CA574" s="26">
        <v>0</v>
      </c>
      <c r="CB574" s="26">
        <v>0</v>
      </c>
      <c r="CC574" s="27">
        <v>0</v>
      </c>
      <c r="CD574" s="36">
        <v>0</v>
      </c>
      <c r="CE574" s="26">
        <v>0</v>
      </c>
      <c r="CF574" s="26">
        <v>0</v>
      </c>
      <c r="CG574" s="27">
        <v>0</v>
      </c>
      <c r="CH574" s="36">
        <v>0</v>
      </c>
      <c r="CI574" s="26">
        <v>0</v>
      </c>
      <c r="CJ574" s="26">
        <v>0</v>
      </c>
      <c r="CK574" s="27">
        <v>0</v>
      </c>
      <c r="CL574" s="36">
        <v>0</v>
      </c>
      <c r="CM574" s="26">
        <v>0</v>
      </c>
      <c r="CN574" s="26">
        <v>0</v>
      </c>
      <c r="CO574" s="27">
        <v>0</v>
      </c>
      <c r="CP574" s="36">
        <v>0</v>
      </c>
      <c r="CQ574" s="26">
        <v>0</v>
      </c>
      <c r="CR574" s="26">
        <v>0</v>
      </c>
      <c r="CS574" s="27">
        <v>0</v>
      </c>
      <c r="CT574" s="36">
        <v>0</v>
      </c>
      <c r="CU574" s="26">
        <v>0</v>
      </c>
      <c r="CV574" s="26">
        <v>0</v>
      </c>
      <c r="CW574" s="27">
        <v>0</v>
      </c>
      <c r="CX574" s="36">
        <v>0</v>
      </c>
      <c r="CY574" s="26">
        <v>0</v>
      </c>
      <c r="CZ574" s="26">
        <v>0</v>
      </c>
      <c r="DA574" s="27">
        <v>0</v>
      </c>
      <c r="DB574" s="36">
        <v>0</v>
      </c>
      <c r="DC574" s="26">
        <v>0</v>
      </c>
      <c r="DD574" s="26">
        <v>0</v>
      </c>
      <c r="DE574" s="27">
        <v>0</v>
      </c>
      <c r="DF574" s="36">
        <v>0</v>
      </c>
      <c r="DG574" s="26">
        <v>0</v>
      </c>
      <c r="DH574" s="26">
        <v>0</v>
      </c>
      <c r="DI574" s="27">
        <v>0</v>
      </c>
      <c r="DJ574" s="36">
        <v>0</v>
      </c>
      <c r="DK574" s="26">
        <v>0</v>
      </c>
      <c r="DL574" s="26">
        <v>0</v>
      </c>
      <c r="DM574" s="27">
        <v>0</v>
      </c>
      <c r="DN574" s="36">
        <v>0</v>
      </c>
      <c r="DO574" s="26">
        <v>0</v>
      </c>
      <c r="DP574" s="26">
        <v>0</v>
      </c>
      <c r="DQ574" s="27">
        <v>0</v>
      </c>
      <c r="DR574" s="36">
        <v>2</v>
      </c>
      <c r="DS574" s="26">
        <v>848.35361111111115</v>
      </c>
      <c r="DT574" s="26">
        <v>848.35361111111115</v>
      </c>
      <c r="DU574" s="27">
        <v>29692.376388888893</v>
      </c>
      <c r="DV574" s="36">
        <v>12</v>
      </c>
      <c r="DW574" s="26">
        <v>5090.1216666666669</v>
      </c>
      <c r="DX574" s="26">
        <v>5938.4752777777776</v>
      </c>
      <c r="DY574" s="27">
        <v>24602.254722222227</v>
      </c>
      <c r="DZ574" s="36">
        <v>12</v>
      </c>
      <c r="EA574" s="26">
        <v>5090.1216666666669</v>
      </c>
      <c r="EB574" s="26">
        <v>11028.596944444445</v>
      </c>
      <c r="EC574" s="27">
        <v>19512.133055555558</v>
      </c>
      <c r="ED574" s="36">
        <v>12</v>
      </c>
      <c r="EE574" s="26">
        <v>5090.1216666666669</v>
      </c>
      <c r="EF574" s="26">
        <v>15694.54</v>
      </c>
      <c r="EG574" s="27">
        <v>14846.190000000002</v>
      </c>
      <c r="EH574" s="36">
        <v>12</v>
      </c>
      <c r="EI574" s="26">
        <v>5090.1216666666669</v>
      </c>
      <c r="EJ574" s="26">
        <v>20784.661666666667</v>
      </c>
      <c r="EK574" s="27">
        <v>9756.07</v>
      </c>
      <c r="EL574" s="36" cm="1">
        <f t="array" ref="EL574">+_xlfn.IFS(YEAR($A574)&gt;YEAR(EL$6),0,YEAR(EL$6)=YEAR($A574),13-MONTH($A574),AND(EK574&lt;$L574,YEAR(EL$6)=YEAR($B574)),IF(MONTH($B574)&lt;EK574/$M574,MONTH($B574),EK574/$M574),EK574&lt;$L574,EK574/$M574,YEAR(EL$6)=YEAR($B574),MONTH($B574),AND(YEAR(EL$6)&gt;YEAR($B574),NOT(ISBLANK($B574))),0,YEAR(EL$6)&gt;YEAR($A574),12,EL$6&lt;$A574,0,YEAR(EH$6)=YEAR($B574),0)</f>
        <v>12</v>
      </c>
      <c r="EM574" s="26">
        <f t="shared" si="66"/>
        <v>5090.1216666666669</v>
      </c>
      <c r="EN574" s="26">
        <f t="shared" si="67"/>
        <v>25874.783333333333</v>
      </c>
      <c r="EO574" s="27">
        <f t="shared" si="68"/>
        <v>4665.95</v>
      </c>
      <c r="EP574" s="28">
        <f t="shared" si="69"/>
        <v>11.000012114969092</v>
      </c>
      <c r="EQ574" s="34">
        <f t="shared" si="70"/>
        <v>1272.5304166666667</v>
      </c>
      <c r="ES574" s="21">
        <f>IFERROR(IF(VLOOKUP(D574,'DIV CHANGE'!A:D,3,FALSE)="", E574, VLOOKUP(D574,'DIV CHANGE'!A:D,3,FALSE)), E574)</f>
        <v>1</v>
      </c>
      <c r="ET574" s="21" t="str">
        <f t="shared" si="71"/>
        <v>SAME</v>
      </c>
      <c r="EU574" s="29">
        <v>44162</v>
      </c>
    </row>
    <row r="575" spans="1:151" ht="12.75">
      <c r="A575" s="29">
        <v>44173</v>
      </c>
      <c r="B575" s="24"/>
      <c r="C575" s="35">
        <v>539</v>
      </c>
      <c r="D575" s="21" t="s">
        <v>1120</v>
      </c>
      <c r="E575" s="21">
        <v>3</v>
      </c>
      <c r="F575" s="21" t="s">
        <v>179</v>
      </c>
      <c r="G575" s="21" t="s">
        <v>1121</v>
      </c>
      <c r="H575" s="55">
        <v>36163.379999999997</v>
      </c>
      <c r="I575" s="22">
        <v>6</v>
      </c>
      <c r="J575" s="25">
        <v>0</v>
      </c>
      <c r="K575" s="25">
        <v>0</v>
      </c>
      <c r="L575" s="25">
        <f t="shared" si="64"/>
        <v>6027.23</v>
      </c>
      <c r="M575" s="37">
        <f t="shared" si="65"/>
        <v>502.26916666666665</v>
      </c>
      <c r="N575" s="36">
        <v>0</v>
      </c>
      <c r="O575" s="26">
        <v>0</v>
      </c>
      <c r="P575" s="26">
        <v>0</v>
      </c>
      <c r="Q575" s="27">
        <v>0</v>
      </c>
      <c r="R575" s="36">
        <v>0</v>
      </c>
      <c r="S575" s="26">
        <v>0</v>
      </c>
      <c r="T575" s="26">
        <v>0</v>
      </c>
      <c r="U575" s="27">
        <v>0</v>
      </c>
      <c r="V575" s="36">
        <v>0</v>
      </c>
      <c r="W575" s="26">
        <v>0</v>
      </c>
      <c r="X575" s="26">
        <v>0</v>
      </c>
      <c r="Y575" s="27">
        <v>0</v>
      </c>
      <c r="Z575" s="36">
        <v>0</v>
      </c>
      <c r="AA575" s="26">
        <v>0</v>
      </c>
      <c r="AB575" s="26">
        <v>0</v>
      </c>
      <c r="AC575" s="27">
        <v>0</v>
      </c>
      <c r="AD575" s="36">
        <v>0</v>
      </c>
      <c r="AE575" s="26">
        <v>0</v>
      </c>
      <c r="AF575" s="26">
        <v>0</v>
      </c>
      <c r="AG575" s="27">
        <v>0</v>
      </c>
      <c r="AH575" s="36">
        <v>0</v>
      </c>
      <c r="AI575" s="26">
        <v>0</v>
      </c>
      <c r="AJ575" s="26">
        <v>0</v>
      </c>
      <c r="AK575" s="27">
        <v>0</v>
      </c>
      <c r="AL575" s="36">
        <v>0</v>
      </c>
      <c r="AM575" s="26">
        <v>0</v>
      </c>
      <c r="AN575" s="26">
        <v>0</v>
      </c>
      <c r="AO575" s="27">
        <v>0</v>
      </c>
      <c r="AP575" s="36">
        <v>0</v>
      </c>
      <c r="AQ575" s="26">
        <v>0</v>
      </c>
      <c r="AR575" s="26">
        <v>0</v>
      </c>
      <c r="AS575" s="27">
        <v>0</v>
      </c>
      <c r="AT575" s="36">
        <v>0</v>
      </c>
      <c r="AU575" s="26">
        <v>0</v>
      </c>
      <c r="AV575" s="26">
        <v>0</v>
      </c>
      <c r="AW575" s="27">
        <v>0</v>
      </c>
      <c r="AX575" s="36">
        <v>0</v>
      </c>
      <c r="AY575" s="26">
        <v>0</v>
      </c>
      <c r="AZ575" s="26">
        <v>0</v>
      </c>
      <c r="BA575" s="27">
        <v>0</v>
      </c>
      <c r="BB575" s="36">
        <v>0</v>
      </c>
      <c r="BC575" s="26">
        <v>0</v>
      </c>
      <c r="BD575" s="26">
        <v>0</v>
      </c>
      <c r="BE575" s="27">
        <v>0</v>
      </c>
      <c r="BF575" s="36">
        <v>0</v>
      </c>
      <c r="BG575" s="26">
        <v>0</v>
      </c>
      <c r="BH575" s="26">
        <v>0</v>
      </c>
      <c r="BI575" s="27">
        <v>0</v>
      </c>
      <c r="BJ575" s="36">
        <v>0</v>
      </c>
      <c r="BK575" s="26">
        <v>0</v>
      </c>
      <c r="BL575" s="26">
        <v>0</v>
      </c>
      <c r="BM575" s="27">
        <v>0</v>
      </c>
      <c r="BN575" s="36">
        <v>0</v>
      </c>
      <c r="BO575" s="26">
        <v>0</v>
      </c>
      <c r="BP575" s="26">
        <v>0</v>
      </c>
      <c r="BQ575" s="27">
        <v>0</v>
      </c>
      <c r="BR575" s="36">
        <v>0</v>
      </c>
      <c r="BS575" s="26">
        <v>0</v>
      </c>
      <c r="BT575" s="26">
        <v>0</v>
      </c>
      <c r="BU575" s="27">
        <v>0</v>
      </c>
      <c r="BV575" s="36">
        <v>0</v>
      </c>
      <c r="BW575" s="26">
        <v>0</v>
      </c>
      <c r="BX575" s="26">
        <v>0</v>
      </c>
      <c r="BY575" s="27">
        <v>0</v>
      </c>
      <c r="BZ575" s="36">
        <v>0</v>
      </c>
      <c r="CA575" s="26">
        <v>0</v>
      </c>
      <c r="CB575" s="26">
        <v>0</v>
      </c>
      <c r="CC575" s="27">
        <v>0</v>
      </c>
      <c r="CD575" s="36">
        <v>0</v>
      </c>
      <c r="CE575" s="26">
        <v>0</v>
      </c>
      <c r="CF575" s="26">
        <v>0</v>
      </c>
      <c r="CG575" s="27">
        <v>0</v>
      </c>
      <c r="CH575" s="36">
        <v>0</v>
      </c>
      <c r="CI575" s="26">
        <v>0</v>
      </c>
      <c r="CJ575" s="26">
        <v>0</v>
      </c>
      <c r="CK575" s="27">
        <v>0</v>
      </c>
      <c r="CL575" s="36">
        <v>0</v>
      </c>
      <c r="CM575" s="26">
        <v>0</v>
      </c>
      <c r="CN575" s="26">
        <v>0</v>
      </c>
      <c r="CO575" s="27">
        <v>0</v>
      </c>
      <c r="CP575" s="36">
        <v>0</v>
      </c>
      <c r="CQ575" s="26">
        <v>0</v>
      </c>
      <c r="CR575" s="26">
        <v>0</v>
      </c>
      <c r="CS575" s="27">
        <v>0</v>
      </c>
      <c r="CT575" s="36">
        <v>0</v>
      </c>
      <c r="CU575" s="26">
        <v>0</v>
      </c>
      <c r="CV575" s="26">
        <v>0</v>
      </c>
      <c r="CW575" s="27">
        <v>0</v>
      </c>
      <c r="CX575" s="36">
        <v>0</v>
      </c>
      <c r="CY575" s="26">
        <v>0</v>
      </c>
      <c r="CZ575" s="26">
        <v>0</v>
      </c>
      <c r="DA575" s="27">
        <v>0</v>
      </c>
      <c r="DB575" s="36">
        <v>0</v>
      </c>
      <c r="DC575" s="26">
        <v>0</v>
      </c>
      <c r="DD575" s="26">
        <v>0</v>
      </c>
      <c r="DE575" s="27">
        <v>0</v>
      </c>
      <c r="DF575" s="36">
        <v>0</v>
      </c>
      <c r="DG575" s="26">
        <v>0</v>
      </c>
      <c r="DH575" s="26">
        <v>0</v>
      </c>
      <c r="DI575" s="27">
        <v>0</v>
      </c>
      <c r="DJ575" s="36">
        <v>0</v>
      </c>
      <c r="DK575" s="26">
        <v>0</v>
      </c>
      <c r="DL575" s="26">
        <v>0</v>
      </c>
      <c r="DM575" s="27">
        <v>0</v>
      </c>
      <c r="DN575" s="36">
        <v>0</v>
      </c>
      <c r="DO575" s="26">
        <v>0</v>
      </c>
      <c r="DP575" s="26">
        <v>0</v>
      </c>
      <c r="DQ575" s="27">
        <v>0</v>
      </c>
      <c r="DR575" s="36">
        <v>1</v>
      </c>
      <c r="DS575" s="26">
        <v>502.26916666666665</v>
      </c>
      <c r="DT575" s="26">
        <v>502.26916666666665</v>
      </c>
      <c r="DU575" s="27">
        <v>35661.110833333332</v>
      </c>
      <c r="DV575" s="36">
        <v>12</v>
      </c>
      <c r="DW575" s="26">
        <v>6027.23</v>
      </c>
      <c r="DX575" s="26">
        <v>6529.4991666666665</v>
      </c>
      <c r="DY575" s="27">
        <v>29633.880833333329</v>
      </c>
      <c r="DZ575" s="36">
        <v>12</v>
      </c>
      <c r="EA575" s="26">
        <v>6027.23</v>
      </c>
      <c r="EB575" s="26">
        <v>12556.729166666666</v>
      </c>
      <c r="EC575" s="27">
        <v>23606.650833333333</v>
      </c>
      <c r="ED575" s="36">
        <v>12</v>
      </c>
      <c r="EE575" s="26">
        <v>6027.23</v>
      </c>
      <c r="EF575" s="26">
        <v>18583.96</v>
      </c>
      <c r="EG575" s="27">
        <v>17579.419999999998</v>
      </c>
      <c r="EH575" s="36">
        <v>12</v>
      </c>
      <c r="EI575" s="26">
        <v>6027.23</v>
      </c>
      <c r="EJ575" s="26">
        <v>24611.19</v>
      </c>
      <c r="EK575" s="27">
        <v>11552.19</v>
      </c>
      <c r="EL575" s="36" cm="1">
        <f t="array" ref="EL575">+_xlfn.IFS(YEAR($A575)&gt;YEAR(EL$6),0,YEAR(EL$6)=YEAR($A575),13-MONTH($A575),AND(EK575&lt;$L575,YEAR(EL$6)=YEAR($B575)),IF(MONTH($B575)&lt;EK575/$M575,MONTH($B575),EK575/$M575),EK575&lt;$L575,EK575/$M575,YEAR(EL$6)=YEAR($B575),MONTH($B575),AND(YEAR(EL$6)&gt;YEAR($B575),NOT(ISBLANK($B575))),0,YEAR(EL$6)&gt;YEAR($A575),12,EL$6&lt;$A575,0,YEAR(EH$6)=YEAR($B575),0)</f>
        <v>12</v>
      </c>
      <c r="EM575" s="26">
        <f t="shared" si="66"/>
        <v>6027.23</v>
      </c>
      <c r="EN575" s="26">
        <f t="shared" si="67"/>
        <v>30638.42</v>
      </c>
      <c r="EO575" s="27">
        <f t="shared" si="68"/>
        <v>5524.96</v>
      </c>
      <c r="EP575" s="28">
        <f t="shared" si="69"/>
        <v>10.99999834086305</v>
      </c>
      <c r="EQ575" s="34">
        <f t="shared" si="70"/>
        <v>1506.8074999999999</v>
      </c>
      <c r="ES575" s="21">
        <f>IFERROR(IF(VLOOKUP(D575,'DIV CHANGE'!A:D,3,FALSE)="", E575, VLOOKUP(D575,'DIV CHANGE'!A:D,3,FALSE)), E575)</f>
        <v>3</v>
      </c>
      <c r="ET575" s="21" t="str">
        <f t="shared" si="71"/>
        <v>SAME</v>
      </c>
      <c r="EU575" s="29">
        <v>44173</v>
      </c>
    </row>
    <row r="576" spans="1:151" ht="12.75">
      <c r="A576" s="29">
        <v>44176</v>
      </c>
      <c r="B576" s="24"/>
      <c r="C576" s="35">
        <v>547</v>
      </c>
      <c r="D576" s="21" t="s">
        <v>1122</v>
      </c>
      <c r="E576" s="21">
        <v>3</v>
      </c>
      <c r="F576" s="21" t="s">
        <v>179</v>
      </c>
      <c r="G576" s="21" t="s">
        <v>1123</v>
      </c>
      <c r="H576" s="55">
        <v>38302.28</v>
      </c>
      <c r="I576" s="22">
        <v>6</v>
      </c>
      <c r="J576" s="25">
        <v>0</v>
      </c>
      <c r="K576" s="25">
        <v>0</v>
      </c>
      <c r="L576" s="25">
        <f t="shared" si="64"/>
        <v>6383.7133333333331</v>
      </c>
      <c r="M576" s="37">
        <f t="shared" si="65"/>
        <v>531.97611111111109</v>
      </c>
      <c r="N576" s="36">
        <v>0</v>
      </c>
      <c r="O576" s="26">
        <v>0</v>
      </c>
      <c r="P576" s="26">
        <v>0</v>
      </c>
      <c r="Q576" s="27">
        <v>0</v>
      </c>
      <c r="R576" s="36">
        <v>0</v>
      </c>
      <c r="S576" s="26">
        <v>0</v>
      </c>
      <c r="T576" s="26">
        <v>0</v>
      </c>
      <c r="U576" s="27">
        <v>0</v>
      </c>
      <c r="V576" s="36">
        <v>0</v>
      </c>
      <c r="W576" s="26">
        <v>0</v>
      </c>
      <c r="X576" s="26">
        <v>0</v>
      </c>
      <c r="Y576" s="27">
        <v>0</v>
      </c>
      <c r="Z576" s="36">
        <v>0</v>
      </c>
      <c r="AA576" s="26">
        <v>0</v>
      </c>
      <c r="AB576" s="26">
        <v>0</v>
      </c>
      <c r="AC576" s="27">
        <v>0</v>
      </c>
      <c r="AD576" s="36">
        <v>0</v>
      </c>
      <c r="AE576" s="26">
        <v>0</v>
      </c>
      <c r="AF576" s="26">
        <v>0</v>
      </c>
      <c r="AG576" s="27">
        <v>0</v>
      </c>
      <c r="AH576" s="36">
        <v>0</v>
      </c>
      <c r="AI576" s="26">
        <v>0</v>
      </c>
      <c r="AJ576" s="26">
        <v>0</v>
      </c>
      <c r="AK576" s="27">
        <v>0</v>
      </c>
      <c r="AL576" s="36">
        <v>0</v>
      </c>
      <c r="AM576" s="26">
        <v>0</v>
      </c>
      <c r="AN576" s="26">
        <v>0</v>
      </c>
      <c r="AO576" s="27">
        <v>0</v>
      </c>
      <c r="AP576" s="36">
        <v>0</v>
      </c>
      <c r="AQ576" s="26">
        <v>0</v>
      </c>
      <c r="AR576" s="26">
        <v>0</v>
      </c>
      <c r="AS576" s="27">
        <v>0</v>
      </c>
      <c r="AT576" s="36">
        <v>0</v>
      </c>
      <c r="AU576" s="26">
        <v>0</v>
      </c>
      <c r="AV576" s="26">
        <v>0</v>
      </c>
      <c r="AW576" s="27">
        <v>0</v>
      </c>
      <c r="AX576" s="36">
        <v>0</v>
      </c>
      <c r="AY576" s="26">
        <v>0</v>
      </c>
      <c r="AZ576" s="26">
        <v>0</v>
      </c>
      <c r="BA576" s="27">
        <v>0</v>
      </c>
      <c r="BB576" s="36">
        <v>0</v>
      </c>
      <c r="BC576" s="26">
        <v>0</v>
      </c>
      <c r="BD576" s="26">
        <v>0</v>
      </c>
      <c r="BE576" s="27">
        <v>0</v>
      </c>
      <c r="BF576" s="36">
        <v>0</v>
      </c>
      <c r="BG576" s="26">
        <v>0</v>
      </c>
      <c r="BH576" s="26">
        <v>0</v>
      </c>
      <c r="BI576" s="27">
        <v>0</v>
      </c>
      <c r="BJ576" s="36">
        <v>0</v>
      </c>
      <c r="BK576" s="26">
        <v>0</v>
      </c>
      <c r="BL576" s="26">
        <v>0</v>
      </c>
      <c r="BM576" s="27">
        <v>0</v>
      </c>
      <c r="BN576" s="36">
        <v>0</v>
      </c>
      <c r="BO576" s="26">
        <v>0</v>
      </c>
      <c r="BP576" s="26">
        <v>0</v>
      </c>
      <c r="BQ576" s="27">
        <v>0</v>
      </c>
      <c r="BR576" s="36">
        <v>0</v>
      </c>
      <c r="BS576" s="26">
        <v>0</v>
      </c>
      <c r="BT576" s="26">
        <v>0</v>
      </c>
      <c r="BU576" s="27">
        <v>0</v>
      </c>
      <c r="BV576" s="36">
        <v>0</v>
      </c>
      <c r="BW576" s="26">
        <v>0</v>
      </c>
      <c r="BX576" s="26">
        <v>0</v>
      </c>
      <c r="BY576" s="27">
        <v>0</v>
      </c>
      <c r="BZ576" s="36">
        <v>0</v>
      </c>
      <c r="CA576" s="26">
        <v>0</v>
      </c>
      <c r="CB576" s="26">
        <v>0</v>
      </c>
      <c r="CC576" s="27">
        <v>0</v>
      </c>
      <c r="CD576" s="36">
        <v>0</v>
      </c>
      <c r="CE576" s="26">
        <v>0</v>
      </c>
      <c r="CF576" s="26">
        <v>0</v>
      </c>
      <c r="CG576" s="27">
        <v>0</v>
      </c>
      <c r="CH576" s="36">
        <v>0</v>
      </c>
      <c r="CI576" s="26">
        <v>0</v>
      </c>
      <c r="CJ576" s="26">
        <v>0</v>
      </c>
      <c r="CK576" s="27">
        <v>0</v>
      </c>
      <c r="CL576" s="36">
        <v>0</v>
      </c>
      <c r="CM576" s="26">
        <v>0</v>
      </c>
      <c r="CN576" s="26">
        <v>0</v>
      </c>
      <c r="CO576" s="27">
        <v>0</v>
      </c>
      <c r="CP576" s="36">
        <v>0</v>
      </c>
      <c r="CQ576" s="26">
        <v>0</v>
      </c>
      <c r="CR576" s="26">
        <v>0</v>
      </c>
      <c r="CS576" s="27">
        <v>0</v>
      </c>
      <c r="CT576" s="36">
        <v>0</v>
      </c>
      <c r="CU576" s="26">
        <v>0</v>
      </c>
      <c r="CV576" s="26">
        <v>0</v>
      </c>
      <c r="CW576" s="27">
        <v>0</v>
      </c>
      <c r="CX576" s="36">
        <v>0</v>
      </c>
      <c r="CY576" s="26">
        <v>0</v>
      </c>
      <c r="CZ576" s="26">
        <v>0</v>
      </c>
      <c r="DA576" s="27">
        <v>0</v>
      </c>
      <c r="DB576" s="36">
        <v>0</v>
      </c>
      <c r="DC576" s="26">
        <v>0</v>
      </c>
      <c r="DD576" s="26">
        <v>0</v>
      </c>
      <c r="DE576" s="27">
        <v>0</v>
      </c>
      <c r="DF576" s="36">
        <v>0</v>
      </c>
      <c r="DG576" s="26">
        <v>0</v>
      </c>
      <c r="DH576" s="26">
        <v>0</v>
      </c>
      <c r="DI576" s="27">
        <v>0</v>
      </c>
      <c r="DJ576" s="36">
        <v>0</v>
      </c>
      <c r="DK576" s="26">
        <v>0</v>
      </c>
      <c r="DL576" s="26">
        <v>0</v>
      </c>
      <c r="DM576" s="27">
        <v>0</v>
      </c>
      <c r="DN576" s="36">
        <v>0</v>
      </c>
      <c r="DO576" s="26">
        <v>0</v>
      </c>
      <c r="DP576" s="26">
        <v>0</v>
      </c>
      <c r="DQ576" s="27">
        <v>0</v>
      </c>
      <c r="DR576" s="36">
        <v>1</v>
      </c>
      <c r="DS576" s="26">
        <v>531.97611111111109</v>
      </c>
      <c r="DT576" s="26">
        <v>531.97611111111109</v>
      </c>
      <c r="DU576" s="27">
        <v>37770.303888888884</v>
      </c>
      <c r="DV576" s="36">
        <v>12</v>
      </c>
      <c r="DW576" s="26">
        <v>6383.7133333333331</v>
      </c>
      <c r="DX576" s="26">
        <v>6915.6894444444442</v>
      </c>
      <c r="DY576" s="27">
        <v>31386.590555555555</v>
      </c>
      <c r="DZ576" s="36">
        <v>12</v>
      </c>
      <c r="EA576" s="26">
        <v>6383.7133333333331</v>
      </c>
      <c r="EB576" s="26">
        <v>13299.402777777777</v>
      </c>
      <c r="EC576" s="27">
        <v>25002.877222222221</v>
      </c>
      <c r="ED576" s="36">
        <v>12</v>
      </c>
      <c r="EE576" s="26">
        <v>6383.7133333333331</v>
      </c>
      <c r="EF576" s="26">
        <v>19683.11</v>
      </c>
      <c r="EG576" s="27">
        <v>18619.169999999998</v>
      </c>
      <c r="EH576" s="36">
        <v>12</v>
      </c>
      <c r="EI576" s="26">
        <v>6383.7133333333331</v>
      </c>
      <c r="EJ576" s="26">
        <v>26066.823333333334</v>
      </c>
      <c r="EK576" s="27">
        <v>12235.46</v>
      </c>
      <c r="EL576" s="36" cm="1">
        <f t="array" ref="EL576">+_xlfn.IFS(YEAR($A576)&gt;YEAR(EL$6),0,YEAR(EL$6)=YEAR($A576),13-MONTH($A576),AND(EK576&lt;$L576,YEAR(EL$6)=YEAR($B576)),IF(MONTH($B576)&lt;EK576/$M576,MONTH($B576),EK576/$M576),EK576&lt;$L576,EK576/$M576,YEAR(EL$6)=YEAR($B576),MONTH($B576),AND(YEAR(EL$6)&gt;YEAR($B576),NOT(ISBLANK($B576))),0,YEAR(EL$6)&gt;YEAR($A576),12,EL$6&lt;$A576,0,YEAR(EH$6)=YEAR($B576),0)</f>
        <v>12</v>
      </c>
      <c r="EM576" s="26">
        <f t="shared" si="66"/>
        <v>6383.7133333333331</v>
      </c>
      <c r="EN576" s="26">
        <f t="shared" si="67"/>
        <v>32450.536666666667</v>
      </c>
      <c r="EO576" s="27">
        <f t="shared" si="68"/>
        <v>5851.74</v>
      </c>
      <c r="EP576" s="28">
        <f t="shared" si="69"/>
        <v>11.000005221621272</v>
      </c>
      <c r="EQ576" s="34">
        <f t="shared" si="70"/>
        <v>1595.9283333333333</v>
      </c>
      <c r="ES576" s="21">
        <f>IFERROR(IF(VLOOKUP(D576,'DIV CHANGE'!A:D,3,FALSE)="", E576, VLOOKUP(D576,'DIV CHANGE'!A:D,3,FALSE)), E576)</f>
        <v>8</v>
      </c>
      <c r="ET576" s="21" t="str">
        <f t="shared" si="71"/>
        <v>CHANGE</v>
      </c>
      <c r="EU576" s="29">
        <v>44176</v>
      </c>
    </row>
    <row r="577" spans="1:151" ht="12.75">
      <c r="A577" s="29">
        <v>44218</v>
      </c>
      <c r="B577" s="24"/>
      <c r="C577" s="35">
        <v>597</v>
      </c>
      <c r="D577" s="21" t="s">
        <v>1124</v>
      </c>
      <c r="E577" s="21">
        <v>2</v>
      </c>
      <c r="F577" s="21" t="s">
        <v>179</v>
      </c>
      <c r="G577" s="21" t="s">
        <v>1125</v>
      </c>
      <c r="H577" s="55">
        <v>37361.33</v>
      </c>
      <c r="I577" s="22">
        <v>6</v>
      </c>
      <c r="J577" s="25">
        <v>0</v>
      </c>
      <c r="K577" s="25">
        <v>0</v>
      </c>
      <c r="L577" s="25">
        <f t="shared" si="64"/>
        <v>6226.8883333333333</v>
      </c>
      <c r="M577" s="37">
        <f t="shared" si="65"/>
        <v>518.90736111111107</v>
      </c>
      <c r="N577" s="36">
        <v>0</v>
      </c>
      <c r="O577" s="26">
        <v>0</v>
      </c>
      <c r="P577" s="26">
        <v>0</v>
      </c>
      <c r="Q577" s="27">
        <v>0</v>
      </c>
      <c r="R577" s="36">
        <v>0</v>
      </c>
      <c r="S577" s="26">
        <v>0</v>
      </c>
      <c r="T577" s="26">
        <v>0</v>
      </c>
      <c r="U577" s="27">
        <v>0</v>
      </c>
      <c r="V577" s="36">
        <v>0</v>
      </c>
      <c r="W577" s="26">
        <v>0</v>
      </c>
      <c r="X577" s="26">
        <v>0</v>
      </c>
      <c r="Y577" s="27">
        <v>0</v>
      </c>
      <c r="Z577" s="36">
        <v>0</v>
      </c>
      <c r="AA577" s="26">
        <v>0</v>
      </c>
      <c r="AB577" s="26">
        <v>0</v>
      </c>
      <c r="AC577" s="27">
        <v>0</v>
      </c>
      <c r="AD577" s="36">
        <v>0</v>
      </c>
      <c r="AE577" s="26">
        <v>0</v>
      </c>
      <c r="AF577" s="26">
        <v>0</v>
      </c>
      <c r="AG577" s="27">
        <v>0</v>
      </c>
      <c r="AH577" s="36">
        <v>0</v>
      </c>
      <c r="AI577" s="26">
        <v>0</v>
      </c>
      <c r="AJ577" s="26">
        <v>0</v>
      </c>
      <c r="AK577" s="27">
        <v>0</v>
      </c>
      <c r="AL577" s="36">
        <v>0</v>
      </c>
      <c r="AM577" s="26">
        <v>0</v>
      </c>
      <c r="AN577" s="26">
        <v>0</v>
      </c>
      <c r="AO577" s="27">
        <v>0</v>
      </c>
      <c r="AP577" s="36">
        <v>0</v>
      </c>
      <c r="AQ577" s="26">
        <v>0</v>
      </c>
      <c r="AR577" s="26">
        <v>0</v>
      </c>
      <c r="AS577" s="27">
        <v>0</v>
      </c>
      <c r="AT577" s="36">
        <v>0</v>
      </c>
      <c r="AU577" s="26">
        <v>0</v>
      </c>
      <c r="AV577" s="26">
        <v>0</v>
      </c>
      <c r="AW577" s="27">
        <v>0</v>
      </c>
      <c r="AX577" s="36">
        <v>0</v>
      </c>
      <c r="AY577" s="26">
        <v>0</v>
      </c>
      <c r="AZ577" s="26">
        <v>0</v>
      </c>
      <c r="BA577" s="27">
        <v>0</v>
      </c>
      <c r="BB577" s="36">
        <v>0</v>
      </c>
      <c r="BC577" s="26">
        <v>0</v>
      </c>
      <c r="BD577" s="26">
        <v>0</v>
      </c>
      <c r="BE577" s="27">
        <v>0</v>
      </c>
      <c r="BF577" s="36">
        <v>0</v>
      </c>
      <c r="BG577" s="26">
        <v>0</v>
      </c>
      <c r="BH577" s="26">
        <v>0</v>
      </c>
      <c r="BI577" s="27">
        <v>0</v>
      </c>
      <c r="BJ577" s="36">
        <v>0</v>
      </c>
      <c r="BK577" s="26">
        <v>0</v>
      </c>
      <c r="BL577" s="26">
        <v>0</v>
      </c>
      <c r="BM577" s="27">
        <v>0</v>
      </c>
      <c r="BN577" s="36">
        <v>0</v>
      </c>
      <c r="BO577" s="26">
        <v>0</v>
      </c>
      <c r="BP577" s="26">
        <v>0</v>
      </c>
      <c r="BQ577" s="27">
        <v>0</v>
      </c>
      <c r="BR577" s="36">
        <v>0</v>
      </c>
      <c r="BS577" s="26">
        <v>0</v>
      </c>
      <c r="BT577" s="26">
        <v>0</v>
      </c>
      <c r="BU577" s="27">
        <v>0</v>
      </c>
      <c r="BV577" s="36">
        <v>0</v>
      </c>
      <c r="BW577" s="26">
        <v>0</v>
      </c>
      <c r="BX577" s="26">
        <v>0</v>
      </c>
      <c r="BY577" s="27">
        <v>0</v>
      </c>
      <c r="BZ577" s="36">
        <v>0</v>
      </c>
      <c r="CA577" s="26">
        <v>0</v>
      </c>
      <c r="CB577" s="26">
        <v>0</v>
      </c>
      <c r="CC577" s="27">
        <v>0</v>
      </c>
      <c r="CD577" s="36">
        <v>0</v>
      </c>
      <c r="CE577" s="26">
        <v>0</v>
      </c>
      <c r="CF577" s="26">
        <v>0</v>
      </c>
      <c r="CG577" s="27">
        <v>0</v>
      </c>
      <c r="CH577" s="36">
        <v>0</v>
      </c>
      <c r="CI577" s="26">
        <v>0</v>
      </c>
      <c r="CJ577" s="26">
        <v>0</v>
      </c>
      <c r="CK577" s="27">
        <v>0</v>
      </c>
      <c r="CL577" s="36">
        <v>0</v>
      </c>
      <c r="CM577" s="26">
        <v>0</v>
      </c>
      <c r="CN577" s="26">
        <v>0</v>
      </c>
      <c r="CO577" s="27">
        <v>0</v>
      </c>
      <c r="CP577" s="36">
        <v>0</v>
      </c>
      <c r="CQ577" s="26">
        <v>0</v>
      </c>
      <c r="CR577" s="26">
        <v>0</v>
      </c>
      <c r="CS577" s="27">
        <v>0</v>
      </c>
      <c r="CT577" s="36">
        <v>0</v>
      </c>
      <c r="CU577" s="26">
        <v>0</v>
      </c>
      <c r="CV577" s="26">
        <v>0</v>
      </c>
      <c r="CW577" s="27">
        <v>0</v>
      </c>
      <c r="CX577" s="36">
        <v>0</v>
      </c>
      <c r="CY577" s="26">
        <v>0</v>
      </c>
      <c r="CZ577" s="26">
        <v>0</v>
      </c>
      <c r="DA577" s="27">
        <v>0</v>
      </c>
      <c r="DB577" s="36">
        <v>0</v>
      </c>
      <c r="DC577" s="26">
        <v>0</v>
      </c>
      <c r="DD577" s="26">
        <v>0</v>
      </c>
      <c r="DE577" s="27">
        <v>0</v>
      </c>
      <c r="DF577" s="36">
        <v>0</v>
      </c>
      <c r="DG577" s="26">
        <v>0</v>
      </c>
      <c r="DH577" s="26">
        <v>0</v>
      </c>
      <c r="DI577" s="27">
        <v>0</v>
      </c>
      <c r="DJ577" s="36">
        <v>0</v>
      </c>
      <c r="DK577" s="26">
        <v>0</v>
      </c>
      <c r="DL577" s="26">
        <v>0</v>
      </c>
      <c r="DM577" s="27">
        <v>0</v>
      </c>
      <c r="DN577" s="36">
        <v>0</v>
      </c>
      <c r="DO577" s="26">
        <v>0</v>
      </c>
      <c r="DP577" s="26">
        <v>0</v>
      </c>
      <c r="DQ577" s="27">
        <v>0</v>
      </c>
      <c r="DR577" s="36">
        <v>0</v>
      </c>
      <c r="DS577" s="26">
        <v>0</v>
      </c>
      <c r="DT577" s="26">
        <v>0</v>
      </c>
      <c r="DU577" s="27">
        <v>0</v>
      </c>
      <c r="DV577" s="36">
        <v>12</v>
      </c>
      <c r="DW577" s="26">
        <v>6226.8883333333324</v>
      </c>
      <c r="DX577" s="26">
        <v>6226.8883333333324</v>
      </c>
      <c r="DY577" s="27">
        <v>31134.441666666669</v>
      </c>
      <c r="DZ577" s="36">
        <v>12</v>
      </c>
      <c r="EA577" s="26">
        <v>6226.8883333333324</v>
      </c>
      <c r="EB577" s="26">
        <v>12453.776666666665</v>
      </c>
      <c r="EC577" s="27">
        <v>24907.553333333337</v>
      </c>
      <c r="ED577" s="36">
        <v>12</v>
      </c>
      <c r="EE577" s="26">
        <v>6226.8883333333324</v>
      </c>
      <c r="EF577" s="26">
        <v>18161.760000000002</v>
      </c>
      <c r="EG577" s="27">
        <v>19199.57</v>
      </c>
      <c r="EH577" s="36">
        <v>12</v>
      </c>
      <c r="EI577" s="26">
        <v>6226.8883333333324</v>
      </c>
      <c r="EJ577" s="26">
        <v>24388.648333333334</v>
      </c>
      <c r="EK577" s="27">
        <v>12972.68</v>
      </c>
      <c r="EL577" s="36" cm="1">
        <f t="array" ref="EL577">+_xlfn.IFS(YEAR($A577)&gt;YEAR(EL$6),0,YEAR(EL$6)=YEAR($A577),13-MONTH($A577),AND(EK577&lt;$L577,YEAR(EL$6)=YEAR($B577)),IF(MONTH($B577)&lt;EK577/$M577,MONTH($B577),EK577/$M577),EK577&lt;$L577,EK577/$M577,YEAR(EL$6)=YEAR($B577),MONTH($B577),AND(YEAR(EL$6)&gt;YEAR($B577),NOT(ISBLANK($B577))),0,YEAR(EL$6)&gt;YEAR($A577),12,EL$6&lt;$A577,0,YEAR(EH$6)=YEAR($B577),0)</f>
        <v>12</v>
      </c>
      <c r="EM577" s="26">
        <f t="shared" si="66"/>
        <v>6226.8883333333324</v>
      </c>
      <c r="EN577" s="26">
        <f t="shared" si="67"/>
        <v>30615.536666666667</v>
      </c>
      <c r="EO577" s="27">
        <f t="shared" si="68"/>
        <v>6745.79</v>
      </c>
      <c r="EP577" s="28">
        <f t="shared" si="69"/>
        <v>12.999989026086599</v>
      </c>
      <c r="EQ577" s="34">
        <f t="shared" si="70"/>
        <v>1556.7220833333331</v>
      </c>
      <c r="ES577" s="21">
        <f>IFERROR(IF(VLOOKUP(D577,'DIV CHANGE'!A:D,3,FALSE)="", E577, VLOOKUP(D577,'DIV CHANGE'!A:D,3,FALSE)), E577)</f>
        <v>2</v>
      </c>
      <c r="ET577" s="21" t="str">
        <f t="shared" si="71"/>
        <v>SAME</v>
      </c>
      <c r="EU577" s="29">
        <v>44218</v>
      </c>
    </row>
    <row r="578" spans="1:151" ht="12.75">
      <c r="A578" s="29">
        <v>44256</v>
      </c>
      <c r="B578" s="24"/>
      <c r="C578" s="35">
        <v>607</v>
      </c>
      <c r="D578" s="21" t="s">
        <v>1126</v>
      </c>
      <c r="E578" s="21">
        <v>4</v>
      </c>
      <c r="F578" s="21" t="s">
        <v>179</v>
      </c>
      <c r="G578" s="21" t="s">
        <v>1127</v>
      </c>
      <c r="H578" s="55">
        <v>37711.910000000003</v>
      </c>
      <c r="I578" s="22">
        <v>6</v>
      </c>
      <c r="J578" s="25">
        <v>0</v>
      </c>
      <c r="K578" s="25">
        <v>0</v>
      </c>
      <c r="L578" s="25">
        <f t="shared" si="64"/>
        <v>6285.3183333333336</v>
      </c>
      <c r="M578" s="37">
        <f t="shared" si="65"/>
        <v>523.7765277777778</v>
      </c>
      <c r="N578" s="36">
        <v>0</v>
      </c>
      <c r="O578" s="26">
        <v>0</v>
      </c>
      <c r="P578" s="26">
        <v>0</v>
      </c>
      <c r="Q578" s="27">
        <v>0</v>
      </c>
      <c r="R578" s="36">
        <v>0</v>
      </c>
      <c r="S578" s="26">
        <v>0</v>
      </c>
      <c r="T578" s="26">
        <v>0</v>
      </c>
      <c r="U578" s="27">
        <v>0</v>
      </c>
      <c r="V578" s="36">
        <v>0</v>
      </c>
      <c r="W578" s="26">
        <v>0</v>
      </c>
      <c r="X578" s="26">
        <v>0</v>
      </c>
      <c r="Y578" s="27">
        <v>0</v>
      </c>
      <c r="Z578" s="36">
        <v>0</v>
      </c>
      <c r="AA578" s="26">
        <v>0</v>
      </c>
      <c r="AB578" s="26">
        <v>0</v>
      </c>
      <c r="AC578" s="27">
        <v>0</v>
      </c>
      <c r="AD578" s="36">
        <v>0</v>
      </c>
      <c r="AE578" s="26">
        <v>0</v>
      </c>
      <c r="AF578" s="26">
        <v>0</v>
      </c>
      <c r="AG578" s="27">
        <v>0</v>
      </c>
      <c r="AH578" s="36">
        <v>0</v>
      </c>
      <c r="AI578" s="26">
        <v>0</v>
      </c>
      <c r="AJ578" s="26">
        <v>0</v>
      </c>
      <c r="AK578" s="27">
        <v>0</v>
      </c>
      <c r="AL578" s="36">
        <v>0</v>
      </c>
      <c r="AM578" s="26">
        <v>0</v>
      </c>
      <c r="AN578" s="26">
        <v>0</v>
      </c>
      <c r="AO578" s="27">
        <v>0</v>
      </c>
      <c r="AP578" s="36">
        <v>0</v>
      </c>
      <c r="AQ578" s="26">
        <v>0</v>
      </c>
      <c r="AR578" s="26">
        <v>0</v>
      </c>
      <c r="AS578" s="27">
        <v>0</v>
      </c>
      <c r="AT578" s="36">
        <v>0</v>
      </c>
      <c r="AU578" s="26">
        <v>0</v>
      </c>
      <c r="AV578" s="26">
        <v>0</v>
      </c>
      <c r="AW578" s="27">
        <v>0</v>
      </c>
      <c r="AX578" s="36">
        <v>0</v>
      </c>
      <c r="AY578" s="26">
        <v>0</v>
      </c>
      <c r="AZ578" s="26">
        <v>0</v>
      </c>
      <c r="BA578" s="27">
        <v>0</v>
      </c>
      <c r="BB578" s="36">
        <v>0</v>
      </c>
      <c r="BC578" s="26">
        <v>0</v>
      </c>
      <c r="BD578" s="26">
        <v>0</v>
      </c>
      <c r="BE578" s="27">
        <v>0</v>
      </c>
      <c r="BF578" s="36">
        <v>0</v>
      </c>
      <c r="BG578" s="26">
        <v>0</v>
      </c>
      <c r="BH578" s="26">
        <v>0</v>
      </c>
      <c r="BI578" s="27">
        <v>0</v>
      </c>
      <c r="BJ578" s="36">
        <v>0</v>
      </c>
      <c r="BK578" s="26">
        <v>0</v>
      </c>
      <c r="BL578" s="26">
        <v>0</v>
      </c>
      <c r="BM578" s="27">
        <v>0</v>
      </c>
      <c r="BN578" s="36">
        <v>0</v>
      </c>
      <c r="BO578" s="26">
        <v>0</v>
      </c>
      <c r="BP578" s="26">
        <v>0</v>
      </c>
      <c r="BQ578" s="27">
        <v>0</v>
      </c>
      <c r="BR578" s="36">
        <v>0</v>
      </c>
      <c r="BS578" s="26">
        <v>0</v>
      </c>
      <c r="BT578" s="26">
        <v>0</v>
      </c>
      <c r="BU578" s="27">
        <v>0</v>
      </c>
      <c r="BV578" s="36">
        <v>0</v>
      </c>
      <c r="BW578" s="26">
        <v>0</v>
      </c>
      <c r="BX578" s="26">
        <v>0</v>
      </c>
      <c r="BY578" s="27">
        <v>0</v>
      </c>
      <c r="BZ578" s="36">
        <v>0</v>
      </c>
      <c r="CA578" s="26">
        <v>0</v>
      </c>
      <c r="CB578" s="26">
        <v>0</v>
      </c>
      <c r="CC578" s="27">
        <v>0</v>
      </c>
      <c r="CD578" s="36">
        <v>0</v>
      </c>
      <c r="CE578" s="26">
        <v>0</v>
      </c>
      <c r="CF578" s="26">
        <v>0</v>
      </c>
      <c r="CG578" s="27">
        <v>0</v>
      </c>
      <c r="CH578" s="36">
        <v>0</v>
      </c>
      <c r="CI578" s="26">
        <v>0</v>
      </c>
      <c r="CJ578" s="26">
        <v>0</v>
      </c>
      <c r="CK578" s="27">
        <v>0</v>
      </c>
      <c r="CL578" s="36">
        <v>0</v>
      </c>
      <c r="CM578" s="26">
        <v>0</v>
      </c>
      <c r="CN578" s="26">
        <v>0</v>
      </c>
      <c r="CO578" s="27">
        <v>0</v>
      </c>
      <c r="CP578" s="36">
        <v>0</v>
      </c>
      <c r="CQ578" s="26">
        <v>0</v>
      </c>
      <c r="CR578" s="26">
        <v>0</v>
      </c>
      <c r="CS578" s="27">
        <v>0</v>
      </c>
      <c r="CT578" s="36">
        <v>0</v>
      </c>
      <c r="CU578" s="26">
        <v>0</v>
      </c>
      <c r="CV578" s="26">
        <v>0</v>
      </c>
      <c r="CW578" s="27">
        <v>0</v>
      </c>
      <c r="CX578" s="36">
        <v>0</v>
      </c>
      <c r="CY578" s="26">
        <v>0</v>
      </c>
      <c r="CZ578" s="26">
        <v>0</v>
      </c>
      <c r="DA578" s="27">
        <v>0</v>
      </c>
      <c r="DB578" s="36">
        <v>0</v>
      </c>
      <c r="DC578" s="26">
        <v>0</v>
      </c>
      <c r="DD578" s="26">
        <v>0</v>
      </c>
      <c r="DE578" s="27">
        <v>0</v>
      </c>
      <c r="DF578" s="36">
        <v>0</v>
      </c>
      <c r="DG578" s="26">
        <v>0</v>
      </c>
      <c r="DH578" s="26">
        <v>0</v>
      </c>
      <c r="DI578" s="27">
        <v>0</v>
      </c>
      <c r="DJ578" s="36">
        <v>0</v>
      </c>
      <c r="DK578" s="26">
        <v>0</v>
      </c>
      <c r="DL578" s="26">
        <v>0</v>
      </c>
      <c r="DM578" s="27">
        <v>0</v>
      </c>
      <c r="DN578" s="36">
        <v>0</v>
      </c>
      <c r="DO578" s="26">
        <v>0</v>
      </c>
      <c r="DP578" s="26">
        <v>0</v>
      </c>
      <c r="DQ578" s="27">
        <v>0</v>
      </c>
      <c r="DR578" s="36">
        <v>0</v>
      </c>
      <c r="DS578" s="26">
        <v>0</v>
      </c>
      <c r="DT578" s="26">
        <v>0</v>
      </c>
      <c r="DU578" s="27">
        <v>0</v>
      </c>
      <c r="DV578" s="36">
        <v>10</v>
      </c>
      <c r="DW578" s="26">
        <v>5237.7652777777785</v>
      </c>
      <c r="DX578" s="26">
        <v>5237.7652777777785</v>
      </c>
      <c r="DY578" s="27">
        <v>32474.144722222227</v>
      </c>
      <c r="DZ578" s="36">
        <v>12</v>
      </c>
      <c r="EA578" s="26">
        <v>6285.3183333333336</v>
      </c>
      <c r="EB578" s="26">
        <v>11523.083611111113</v>
      </c>
      <c r="EC578" s="27">
        <v>26188.826388888891</v>
      </c>
      <c r="ED578" s="36">
        <v>12</v>
      </c>
      <c r="EE578" s="26">
        <v>6285.3183333333336</v>
      </c>
      <c r="EF578" s="26">
        <v>17808.41</v>
      </c>
      <c r="EG578" s="27">
        <v>19903.500000000004</v>
      </c>
      <c r="EH578" s="36">
        <v>12</v>
      </c>
      <c r="EI578" s="26">
        <v>6285.3183333333336</v>
      </c>
      <c r="EJ578" s="26">
        <v>24093.728333333333</v>
      </c>
      <c r="EK578" s="27">
        <v>13618.18</v>
      </c>
      <c r="EL578" s="36" cm="1">
        <f t="array" ref="EL578">+_xlfn.IFS(YEAR($A578)&gt;YEAR(EL$6),0,YEAR(EL$6)=YEAR($A578),13-MONTH($A578),AND(EK578&lt;$L578,YEAR(EL$6)=YEAR($B578)),IF(MONTH($B578)&lt;EK578/$M578,MONTH($B578),EK578/$M578),EK578&lt;$L578,EK578/$M578,YEAR(EL$6)=YEAR($B578),MONTH($B578),AND(YEAR(EL$6)&gt;YEAR($B578),NOT(ISBLANK($B578))),0,YEAR(EL$6)&gt;YEAR($A578),12,EL$6&lt;$A578,0,YEAR(EH$6)=YEAR($B578),0)</f>
        <v>12</v>
      </c>
      <c r="EM578" s="26">
        <f t="shared" si="66"/>
        <v>6285.3183333333336</v>
      </c>
      <c r="EN578" s="26">
        <f t="shared" si="67"/>
        <v>30379.046666666665</v>
      </c>
      <c r="EO578" s="27">
        <f t="shared" si="68"/>
        <v>7332.86</v>
      </c>
      <c r="EP578" s="28">
        <f t="shared" si="69"/>
        <v>13.999978256206061</v>
      </c>
      <c r="EQ578" s="34">
        <f t="shared" si="70"/>
        <v>1571.3295833333334</v>
      </c>
      <c r="ES578" s="21">
        <f>IFERROR(IF(VLOOKUP(D578,'DIV CHANGE'!A:D,3,FALSE)="", E578, VLOOKUP(D578,'DIV CHANGE'!A:D,3,FALSE)), E578)</f>
        <v>4</v>
      </c>
      <c r="ET578" s="21" t="str">
        <f t="shared" si="71"/>
        <v>SAME</v>
      </c>
      <c r="EU578" s="29">
        <v>44256</v>
      </c>
    </row>
    <row r="579" spans="1:151" ht="12.75">
      <c r="A579" s="29">
        <v>44265</v>
      </c>
      <c r="B579" s="24"/>
      <c r="C579" s="35">
        <v>674</v>
      </c>
      <c r="D579" s="21" t="s">
        <v>1128</v>
      </c>
      <c r="E579" s="21">
        <v>4</v>
      </c>
      <c r="F579" s="21" t="s">
        <v>179</v>
      </c>
      <c r="G579" s="21" t="s">
        <v>1129</v>
      </c>
      <c r="H579" s="55">
        <v>3216.9700000000003</v>
      </c>
      <c r="I579" s="22">
        <v>6</v>
      </c>
      <c r="J579" s="25">
        <v>0</v>
      </c>
      <c r="K579" s="25">
        <v>0</v>
      </c>
      <c r="L579" s="25">
        <f t="shared" si="64"/>
        <v>536.16166666666675</v>
      </c>
      <c r="M579" s="37">
        <f t="shared" si="65"/>
        <v>44.680138888888898</v>
      </c>
      <c r="N579" s="36">
        <v>0</v>
      </c>
      <c r="O579" s="26">
        <v>0</v>
      </c>
      <c r="P579" s="26">
        <v>0</v>
      </c>
      <c r="Q579" s="27">
        <v>0</v>
      </c>
      <c r="R579" s="36">
        <v>0</v>
      </c>
      <c r="S579" s="26">
        <v>0</v>
      </c>
      <c r="T579" s="26">
        <v>0</v>
      </c>
      <c r="U579" s="27">
        <v>0</v>
      </c>
      <c r="V579" s="36">
        <v>0</v>
      </c>
      <c r="W579" s="26">
        <v>0</v>
      </c>
      <c r="X579" s="26">
        <v>0</v>
      </c>
      <c r="Y579" s="27">
        <v>0</v>
      </c>
      <c r="Z579" s="36">
        <v>0</v>
      </c>
      <c r="AA579" s="26">
        <v>0</v>
      </c>
      <c r="AB579" s="26">
        <v>0</v>
      </c>
      <c r="AC579" s="27">
        <v>0</v>
      </c>
      <c r="AD579" s="36">
        <v>0</v>
      </c>
      <c r="AE579" s="26">
        <v>0</v>
      </c>
      <c r="AF579" s="26">
        <v>0</v>
      </c>
      <c r="AG579" s="27">
        <v>0</v>
      </c>
      <c r="AH579" s="36">
        <v>0</v>
      </c>
      <c r="AI579" s="26">
        <v>0</v>
      </c>
      <c r="AJ579" s="26">
        <v>0</v>
      </c>
      <c r="AK579" s="27">
        <v>0</v>
      </c>
      <c r="AL579" s="36">
        <v>0</v>
      </c>
      <c r="AM579" s="26">
        <v>0</v>
      </c>
      <c r="AN579" s="26">
        <v>0</v>
      </c>
      <c r="AO579" s="27">
        <v>0</v>
      </c>
      <c r="AP579" s="36">
        <v>0</v>
      </c>
      <c r="AQ579" s="26">
        <v>0</v>
      </c>
      <c r="AR579" s="26">
        <v>0</v>
      </c>
      <c r="AS579" s="27">
        <v>0</v>
      </c>
      <c r="AT579" s="36">
        <v>0</v>
      </c>
      <c r="AU579" s="26">
        <v>0</v>
      </c>
      <c r="AV579" s="26">
        <v>0</v>
      </c>
      <c r="AW579" s="27">
        <v>0</v>
      </c>
      <c r="AX579" s="36">
        <v>0</v>
      </c>
      <c r="AY579" s="26">
        <v>0</v>
      </c>
      <c r="AZ579" s="26">
        <v>0</v>
      </c>
      <c r="BA579" s="27">
        <v>0</v>
      </c>
      <c r="BB579" s="36">
        <v>0</v>
      </c>
      <c r="BC579" s="26">
        <v>0</v>
      </c>
      <c r="BD579" s="26">
        <v>0</v>
      </c>
      <c r="BE579" s="27">
        <v>0</v>
      </c>
      <c r="BF579" s="36">
        <v>0</v>
      </c>
      <c r="BG579" s="26">
        <v>0</v>
      </c>
      <c r="BH579" s="26">
        <v>0</v>
      </c>
      <c r="BI579" s="27">
        <v>0</v>
      </c>
      <c r="BJ579" s="36">
        <v>0</v>
      </c>
      <c r="BK579" s="26">
        <v>0</v>
      </c>
      <c r="BL579" s="26">
        <v>0</v>
      </c>
      <c r="BM579" s="27">
        <v>0</v>
      </c>
      <c r="BN579" s="36">
        <v>0</v>
      </c>
      <c r="BO579" s="26">
        <v>0</v>
      </c>
      <c r="BP579" s="26">
        <v>0</v>
      </c>
      <c r="BQ579" s="27">
        <v>0</v>
      </c>
      <c r="BR579" s="36">
        <v>0</v>
      </c>
      <c r="BS579" s="26">
        <v>0</v>
      </c>
      <c r="BT579" s="26">
        <v>0</v>
      </c>
      <c r="BU579" s="27">
        <v>0</v>
      </c>
      <c r="BV579" s="36">
        <v>0</v>
      </c>
      <c r="BW579" s="26">
        <v>0</v>
      </c>
      <c r="BX579" s="26">
        <v>0</v>
      </c>
      <c r="BY579" s="27">
        <v>0</v>
      </c>
      <c r="BZ579" s="36">
        <v>0</v>
      </c>
      <c r="CA579" s="26">
        <v>0</v>
      </c>
      <c r="CB579" s="26">
        <v>0</v>
      </c>
      <c r="CC579" s="27">
        <v>0</v>
      </c>
      <c r="CD579" s="36">
        <v>0</v>
      </c>
      <c r="CE579" s="26">
        <v>0</v>
      </c>
      <c r="CF579" s="26">
        <v>0</v>
      </c>
      <c r="CG579" s="27">
        <v>0</v>
      </c>
      <c r="CH579" s="36">
        <v>0</v>
      </c>
      <c r="CI579" s="26">
        <v>0</v>
      </c>
      <c r="CJ579" s="26">
        <v>0</v>
      </c>
      <c r="CK579" s="27">
        <v>0</v>
      </c>
      <c r="CL579" s="36">
        <v>0</v>
      </c>
      <c r="CM579" s="26">
        <v>0</v>
      </c>
      <c r="CN579" s="26">
        <v>0</v>
      </c>
      <c r="CO579" s="27">
        <v>0</v>
      </c>
      <c r="CP579" s="36">
        <v>0</v>
      </c>
      <c r="CQ579" s="26">
        <v>0</v>
      </c>
      <c r="CR579" s="26">
        <v>0</v>
      </c>
      <c r="CS579" s="27">
        <v>0</v>
      </c>
      <c r="CT579" s="36">
        <v>0</v>
      </c>
      <c r="CU579" s="26">
        <v>0</v>
      </c>
      <c r="CV579" s="26">
        <v>0</v>
      </c>
      <c r="CW579" s="27">
        <v>0</v>
      </c>
      <c r="CX579" s="36">
        <v>0</v>
      </c>
      <c r="CY579" s="26">
        <v>0</v>
      </c>
      <c r="CZ579" s="26">
        <v>0</v>
      </c>
      <c r="DA579" s="27">
        <v>0</v>
      </c>
      <c r="DB579" s="36">
        <v>0</v>
      </c>
      <c r="DC579" s="26">
        <v>0</v>
      </c>
      <c r="DD579" s="26">
        <v>0</v>
      </c>
      <c r="DE579" s="27">
        <v>0</v>
      </c>
      <c r="DF579" s="36">
        <v>0</v>
      </c>
      <c r="DG579" s="26">
        <v>0</v>
      </c>
      <c r="DH579" s="26">
        <v>0</v>
      </c>
      <c r="DI579" s="27">
        <v>0</v>
      </c>
      <c r="DJ579" s="36">
        <v>0</v>
      </c>
      <c r="DK579" s="26">
        <v>0</v>
      </c>
      <c r="DL579" s="26">
        <v>0</v>
      </c>
      <c r="DM579" s="27">
        <v>0</v>
      </c>
      <c r="DN579" s="36">
        <v>0</v>
      </c>
      <c r="DO579" s="26">
        <v>0</v>
      </c>
      <c r="DP579" s="26">
        <v>0</v>
      </c>
      <c r="DQ579" s="27">
        <v>0</v>
      </c>
      <c r="DR579" s="36">
        <v>0</v>
      </c>
      <c r="DS579" s="26">
        <v>0</v>
      </c>
      <c r="DT579" s="26">
        <v>0</v>
      </c>
      <c r="DU579" s="27">
        <v>0</v>
      </c>
      <c r="DV579" s="36">
        <v>10</v>
      </c>
      <c r="DW579" s="26">
        <v>446.80138888888899</v>
      </c>
      <c r="DX579" s="26">
        <v>446.80138888888899</v>
      </c>
      <c r="DY579" s="27">
        <v>2770.1686111111112</v>
      </c>
      <c r="DZ579" s="36">
        <v>12</v>
      </c>
      <c r="EA579" s="26">
        <v>536.16166666666675</v>
      </c>
      <c r="EB579" s="26">
        <v>982.96305555555568</v>
      </c>
      <c r="EC579" s="27">
        <v>2234.0069444444443</v>
      </c>
      <c r="ED579" s="36">
        <v>12</v>
      </c>
      <c r="EE579" s="26">
        <v>536.16166666666675</v>
      </c>
      <c r="EF579" s="26">
        <v>1519.12</v>
      </c>
      <c r="EG579" s="27">
        <v>1697.8500000000004</v>
      </c>
      <c r="EH579" s="36">
        <v>12</v>
      </c>
      <c r="EI579" s="26">
        <v>536.16166666666675</v>
      </c>
      <c r="EJ579" s="26">
        <v>2055.2816666666668</v>
      </c>
      <c r="EK579" s="27">
        <v>1161.69</v>
      </c>
      <c r="EL579" s="36" cm="1">
        <f t="array" ref="EL579">+_xlfn.IFS(YEAR($A579)&gt;YEAR(EL$6),0,YEAR(EL$6)=YEAR($A579),13-MONTH($A579),AND(EK579&lt;$L579,YEAR(EL$6)=YEAR($B579)),IF(MONTH($B579)&lt;EK579/$M579,MONTH($B579),EK579/$M579),EK579&lt;$L579,EK579/$M579,YEAR(EL$6)=YEAR($B579),MONTH($B579),AND(YEAR(EL$6)&gt;YEAR($B579),NOT(ISBLANK($B579))),0,YEAR(EL$6)&gt;YEAR($A579),12,EL$6&lt;$A579,0,YEAR(EH$6)=YEAR($B579),0)</f>
        <v>12</v>
      </c>
      <c r="EM579" s="26">
        <f t="shared" si="66"/>
        <v>536.16166666666675</v>
      </c>
      <c r="EN579" s="26">
        <f t="shared" si="67"/>
        <v>2591.4433333333336</v>
      </c>
      <c r="EO579" s="27">
        <f t="shared" si="68"/>
        <v>625.53</v>
      </c>
      <c r="EP579" s="28">
        <f t="shared" si="69"/>
        <v>14.000180293879019</v>
      </c>
      <c r="EQ579" s="34">
        <f t="shared" si="70"/>
        <v>134.04041666666669</v>
      </c>
      <c r="ES579" s="21">
        <f>IFERROR(IF(VLOOKUP(D579,'DIV CHANGE'!A:D,3,FALSE)="", E579, VLOOKUP(D579,'DIV CHANGE'!A:D,3,FALSE)), E579)</f>
        <v>4</v>
      </c>
      <c r="ET579" s="21" t="str">
        <f t="shared" si="71"/>
        <v>SAME</v>
      </c>
      <c r="EU579" s="29">
        <v>44265</v>
      </c>
    </row>
    <row r="580" spans="1:151" ht="12.75">
      <c r="A580" s="29">
        <v>44258</v>
      </c>
      <c r="B580" s="24"/>
      <c r="C580" s="35">
        <v>610</v>
      </c>
      <c r="D580" s="21" t="s">
        <v>1130</v>
      </c>
      <c r="E580" s="21">
        <v>2</v>
      </c>
      <c r="F580" s="21" t="s">
        <v>179</v>
      </c>
      <c r="G580" s="21" t="s">
        <v>1131</v>
      </c>
      <c r="H580" s="55">
        <v>34045.9</v>
      </c>
      <c r="I580" s="22">
        <v>6</v>
      </c>
      <c r="J580" s="25">
        <v>0</v>
      </c>
      <c r="K580" s="25">
        <v>0</v>
      </c>
      <c r="L580" s="25">
        <f t="shared" si="64"/>
        <v>5674.3166666666666</v>
      </c>
      <c r="M580" s="37">
        <f t="shared" si="65"/>
        <v>472.85972222222222</v>
      </c>
      <c r="N580" s="36">
        <v>0</v>
      </c>
      <c r="O580" s="26">
        <v>0</v>
      </c>
      <c r="P580" s="26">
        <v>0</v>
      </c>
      <c r="Q580" s="27">
        <v>0</v>
      </c>
      <c r="R580" s="36">
        <v>0</v>
      </c>
      <c r="S580" s="26">
        <v>0</v>
      </c>
      <c r="T580" s="26">
        <v>0</v>
      </c>
      <c r="U580" s="27">
        <v>0</v>
      </c>
      <c r="V580" s="36">
        <v>0</v>
      </c>
      <c r="W580" s="26">
        <v>0</v>
      </c>
      <c r="X580" s="26">
        <v>0</v>
      </c>
      <c r="Y580" s="27">
        <v>0</v>
      </c>
      <c r="Z580" s="36">
        <v>0</v>
      </c>
      <c r="AA580" s="26">
        <v>0</v>
      </c>
      <c r="AB580" s="26">
        <v>0</v>
      </c>
      <c r="AC580" s="27">
        <v>0</v>
      </c>
      <c r="AD580" s="36">
        <v>0</v>
      </c>
      <c r="AE580" s="26">
        <v>0</v>
      </c>
      <c r="AF580" s="26">
        <v>0</v>
      </c>
      <c r="AG580" s="27">
        <v>0</v>
      </c>
      <c r="AH580" s="36">
        <v>0</v>
      </c>
      <c r="AI580" s="26">
        <v>0</v>
      </c>
      <c r="AJ580" s="26">
        <v>0</v>
      </c>
      <c r="AK580" s="27">
        <v>0</v>
      </c>
      <c r="AL580" s="36">
        <v>0</v>
      </c>
      <c r="AM580" s="26">
        <v>0</v>
      </c>
      <c r="AN580" s="26">
        <v>0</v>
      </c>
      <c r="AO580" s="27">
        <v>0</v>
      </c>
      <c r="AP580" s="36">
        <v>0</v>
      </c>
      <c r="AQ580" s="26">
        <v>0</v>
      </c>
      <c r="AR580" s="26">
        <v>0</v>
      </c>
      <c r="AS580" s="27">
        <v>0</v>
      </c>
      <c r="AT580" s="36">
        <v>0</v>
      </c>
      <c r="AU580" s="26">
        <v>0</v>
      </c>
      <c r="AV580" s="26">
        <v>0</v>
      </c>
      <c r="AW580" s="27">
        <v>0</v>
      </c>
      <c r="AX580" s="36">
        <v>0</v>
      </c>
      <c r="AY580" s="26">
        <v>0</v>
      </c>
      <c r="AZ580" s="26">
        <v>0</v>
      </c>
      <c r="BA580" s="27">
        <v>0</v>
      </c>
      <c r="BB580" s="36">
        <v>0</v>
      </c>
      <c r="BC580" s="26">
        <v>0</v>
      </c>
      <c r="BD580" s="26">
        <v>0</v>
      </c>
      <c r="BE580" s="27">
        <v>0</v>
      </c>
      <c r="BF580" s="36">
        <v>0</v>
      </c>
      <c r="BG580" s="26">
        <v>0</v>
      </c>
      <c r="BH580" s="26">
        <v>0</v>
      </c>
      <c r="BI580" s="27">
        <v>0</v>
      </c>
      <c r="BJ580" s="36">
        <v>0</v>
      </c>
      <c r="BK580" s="26">
        <v>0</v>
      </c>
      <c r="BL580" s="26">
        <v>0</v>
      </c>
      <c r="BM580" s="27">
        <v>0</v>
      </c>
      <c r="BN580" s="36">
        <v>0</v>
      </c>
      <c r="BO580" s="26">
        <v>0</v>
      </c>
      <c r="BP580" s="26">
        <v>0</v>
      </c>
      <c r="BQ580" s="27">
        <v>0</v>
      </c>
      <c r="BR580" s="36">
        <v>0</v>
      </c>
      <c r="BS580" s="26">
        <v>0</v>
      </c>
      <c r="BT580" s="26">
        <v>0</v>
      </c>
      <c r="BU580" s="27">
        <v>0</v>
      </c>
      <c r="BV580" s="36">
        <v>0</v>
      </c>
      <c r="BW580" s="26">
        <v>0</v>
      </c>
      <c r="BX580" s="26">
        <v>0</v>
      </c>
      <c r="BY580" s="27">
        <v>0</v>
      </c>
      <c r="BZ580" s="36">
        <v>0</v>
      </c>
      <c r="CA580" s="26">
        <v>0</v>
      </c>
      <c r="CB580" s="26">
        <v>0</v>
      </c>
      <c r="CC580" s="27">
        <v>0</v>
      </c>
      <c r="CD580" s="36">
        <v>0</v>
      </c>
      <c r="CE580" s="26">
        <v>0</v>
      </c>
      <c r="CF580" s="26">
        <v>0</v>
      </c>
      <c r="CG580" s="27">
        <v>0</v>
      </c>
      <c r="CH580" s="36">
        <v>0</v>
      </c>
      <c r="CI580" s="26">
        <v>0</v>
      </c>
      <c r="CJ580" s="26">
        <v>0</v>
      </c>
      <c r="CK580" s="27">
        <v>0</v>
      </c>
      <c r="CL580" s="36">
        <v>0</v>
      </c>
      <c r="CM580" s="26">
        <v>0</v>
      </c>
      <c r="CN580" s="26">
        <v>0</v>
      </c>
      <c r="CO580" s="27">
        <v>0</v>
      </c>
      <c r="CP580" s="36">
        <v>0</v>
      </c>
      <c r="CQ580" s="26">
        <v>0</v>
      </c>
      <c r="CR580" s="26">
        <v>0</v>
      </c>
      <c r="CS580" s="27">
        <v>0</v>
      </c>
      <c r="CT580" s="36">
        <v>0</v>
      </c>
      <c r="CU580" s="26">
        <v>0</v>
      </c>
      <c r="CV580" s="26">
        <v>0</v>
      </c>
      <c r="CW580" s="27">
        <v>0</v>
      </c>
      <c r="CX580" s="36">
        <v>0</v>
      </c>
      <c r="CY580" s="26">
        <v>0</v>
      </c>
      <c r="CZ580" s="26">
        <v>0</v>
      </c>
      <c r="DA580" s="27">
        <v>0</v>
      </c>
      <c r="DB580" s="36">
        <v>0</v>
      </c>
      <c r="DC580" s="26">
        <v>0</v>
      </c>
      <c r="DD580" s="26">
        <v>0</v>
      </c>
      <c r="DE580" s="27">
        <v>0</v>
      </c>
      <c r="DF580" s="36">
        <v>0</v>
      </c>
      <c r="DG580" s="26">
        <v>0</v>
      </c>
      <c r="DH580" s="26">
        <v>0</v>
      </c>
      <c r="DI580" s="27">
        <v>0</v>
      </c>
      <c r="DJ580" s="36">
        <v>0</v>
      </c>
      <c r="DK580" s="26">
        <v>0</v>
      </c>
      <c r="DL580" s="26">
        <v>0</v>
      </c>
      <c r="DM580" s="27">
        <v>0</v>
      </c>
      <c r="DN580" s="36">
        <v>0</v>
      </c>
      <c r="DO580" s="26">
        <v>0</v>
      </c>
      <c r="DP580" s="26">
        <v>0</v>
      </c>
      <c r="DQ580" s="27">
        <v>0</v>
      </c>
      <c r="DR580" s="36">
        <v>0</v>
      </c>
      <c r="DS580" s="26">
        <v>0</v>
      </c>
      <c r="DT580" s="26">
        <v>0</v>
      </c>
      <c r="DU580" s="27">
        <v>0</v>
      </c>
      <c r="DV580" s="36">
        <v>10</v>
      </c>
      <c r="DW580" s="26">
        <v>4728.5972222222226</v>
      </c>
      <c r="DX580" s="26">
        <v>4728.5972222222226</v>
      </c>
      <c r="DY580" s="27">
        <v>29317.302777777779</v>
      </c>
      <c r="DZ580" s="36">
        <v>12</v>
      </c>
      <c r="EA580" s="26">
        <v>5674.3166666666666</v>
      </c>
      <c r="EB580" s="26">
        <v>10402.913888888888</v>
      </c>
      <c r="EC580" s="27">
        <v>23642.986111111113</v>
      </c>
      <c r="ED580" s="36">
        <v>12</v>
      </c>
      <c r="EE580" s="26">
        <v>5674.3166666666666</v>
      </c>
      <c r="EF580" s="26">
        <v>16077.24</v>
      </c>
      <c r="EG580" s="27">
        <v>17968.660000000003</v>
      </c>
      <c r="EH580" s="36">
        <v>12</v>
      </c>
      <c r="EI580" s="26">
        <v>5674.3166666666666</v>
      </c>
      <c r="EJ580" s="26">
        <v>21751.556666666667</v>
      </c>
      <c r="EK580" s="27">
        <v>12294.34</v>
      </c>
      <c r="EL580" s="36" cm="1">
        <f t="array" ref="EL580">+_xlfn.IFS(YEAR($A580)&gt;YEAR(EL$6),0,YEAR(EL$6)=YEAR($A580),13-MONTH($A580),AND(EK580&lt;$L580,YEAR(EL$6)=YEAR($B580)),IF(MONTH($B580)&lt;EK580/$M580,MONTH($B580),EK580/$M580),EK580&lt;$L580,EK580/$M580,YEAR(EL$6)=YEAR($B580),MONTH($B580),AND(YEAR(EL$6)&gt;YEAR($B580),NOT(ISBLANK($B580))),0,YEAR(EL$6)&gt;YEAR($A580),12,EL$6&lt;$A580,0,YEAR(EH$6)=YEAR($B580),0)</f>
        <v>12</v>
      </c>
      <c r="EM580" s="26">
        <f t="shared" si="66"/>
        <v>5674.3166666666666</v>
      </c>
      <c r="EN580" s="26">
        <f t="shared" si="67"/>
        <v>27425.873333333333</v>
      </c>
      <c r="EO580" s="27">
        <f t="shared" si="68"/>
        <v>6620.03</v>
      </c>
      <c r="EP580" s="28">
        <f t="shared" si="69"/>
        <v>13.999987076270564</v>
      </c>
      <c r="EQ580" s="34">
        <f t="shared" si="70"/>
        <v>1418.5791666666667</v>
      </c>
      <c r="ES580" s="21">
        <f>IFERROR(IF(VLOOKUP(D580,'DIV CHANGE'!A:D,3,FALSE)="", E580, VLOOKUP(D580,'DIV CHANGE'!A:D,3,FALSE)), E580)</f>
        <v>2</v>
      </c>
      <c r="ET580" s="21" t="str">
        <f t="shared" si="71"/>
        <v>SAME</v>
      </c>
      <c r="EU580" s="29">
        <v>44258</v>
      </c>
    </row>
    <row r="581" spans="1:151" ht="12.75">
      <c r="A581" s="29">
        <v>44265</v>
      </c>
      <c r="B581" s="24"/>
      <c r="C581" s="35">
        <v>675</v>
      </c>
      <c r="D581" s="21" t="s">
        <v>1132</v>
      </c>
      <c r="E581" s="21">
        <v>2</v>
      </c>
      <c r="F581" s="21" t="s">
        <v>179</v>
      </c>
      <c r="G581" s="21" t="s">
        <v>1133</v>
      </c>
      <c r="H581" s="55">
        <v>3216.96</v>
      </c>
      <c r="I581" s="22">
        <v>6</v>
      </c>
      <c r="J581" s="25">
        <v>0</v>
      </c>
      <c r="K581" s="25">
        <v>0</v>
      </c>
      <c r="L581" s="25">
        <f t="shared" si="64"/>
        <v>536.16</v>
      </c>
      <c r="M581" s="37">
        <f t="shared" si="65"/>
        <v>44.68</v>
      </c>
      <c r="N581" s="36">
        <v>0</v>
      </c>
      <c r="O581" s="26">
        <v>0</v>
      </c>
      <c r="P581" s="26">
        <v>0</v>
      </c>
      <c r="Q581" s="27">
        <v>0</v>
      </c>
      <c r="R581" s="36">
        <v>0</v>
      </c>
      <c r="S581" s="26">
        <v>0</v>
      </c>
      <c r="T581" s="26">
        <v>0</v>
      </c>
      <c r="U581" s="27">
        <v>0</v>
      </c>
      <c r="V581" s="36">
        <v>0</v>
      </c>
      <c r="W581" s="26">
        <v>0</v>
      </c>
      <c r="X581" s="26">
        <v>0</v>
      </c>
      <c r="Y581" s="27">
        <v>0</v>
      </c>
      <c r="Z581" s="36">
        <v>0</v>
      </c>
      <c r="AA581" s="26">
        <v>0</v>
      </c>
      <c r="AB581" s="26">
        <v>0</v>
      </c>
      <c r="AC581" s="27">
        <v>0</v>
      </c>
      <c r="AD581" s="36">
        <v>0</v>
      </c>
      <c r="AE581" s="26">
        <v>0</v>
      </c>
      <c r="AF581" s="26">
        <v>0</v>
      </c>
      <c r="AG581" s="27">
        <v>0</v>
      </c>
      <c r="AH581" s="36">
        <v>0</v>
      </c>
      <c r="AI581" s="26">
        <v>0</v>
      </c>
      <c r="AJ581" s="26">
        <v>0</v>
      </c>
      <c r="AK581" s="27">
        <v>0</v>
      </c>
      <c r="AL581" s="36">
        <v>0</v>
      </c>
      <c r="AM581" s="26">
        <v>0</v>
      </c>
      <c r="AN581" s="26">
        <v>0</v>
      </c>
      <c r="AO581" s="27">
        <v>0</v>
      </c>
      <c r="AP581" s="36">
        <v>0</v>
      </c>
      <c r="AQ581" s="26">
        <v>0</v>
      </c>
      <c r="AR581" s="26">
        <v>0</v>
      </c>
      <c r="AS581" s="27">
        <v>0</v>
      </c>
      <c r="AT581" s="36">
        <v>0</v>
      </c>
      <c r="AU581" s="26">
        <v>0</v>
      </c>
      <c r="AV581" s="26">
        <v>0</v>
      </c>
      <c r="AW581" s="27">
        <v>0</v>
      </c>
      <c r="AX581" s="36">
        <v>0</v>
      </c>
      <c r="AY581" s="26">
        <v>0</v>
      </c>
      <c r="AZ581" s="26">
        <v>0</v>
      </c>
      <c r="BA581" s="27">
        <v>0</v>
      </c>
      <c r="BB581" s="36">
        <v>0</v>
      </c>
      <c r="BC581" s="26">
        <v>0</v>
      </c>
      <c r="BD581" s="26">
        <v>0</v>
      </c>
      <c r="BE581" s="27">
        <v>0</v>
      </c>
      <c r="BF581" s="36">
        <v>0</v>
      </c>
      <c r="BG581" s="26">
        <v>0</v>
      </c>
      <c r="BH581" s="26">
        <v>0</v>
      </c>
      <c r="BI581" s="27">
        <v>0</v>
      </c>
      <c r="BJ581" s="36">
        <v>0</v>
      </c>
      <c r="BK581" s="26">
        <v>0</v>
      </c>
      <c r="BL581" s="26">
        <v>0</v>
      </c>
      <c r="BM581" s="27">
        <v>0</v>
      </c>
      <c r="BN581" s="36">
        <v>0</v>
      </c>
      <c r="BO581" s="26">
        <v>0</v>
      </c>
      <c r="BP581" s="26">
        <v>0</v>
      </c>
      <c r="BQ581" s="27">
        <v>0</v>
      </c>
      <c r="BR581" s="36">
        <v>0</v>
      </c>
      <c r="BS581" s="26">
        <v>0</v>
      </c>
      <c r="BT581" s="26">
        <v>0</v>
      </c>
      <c r="BU581" s="27">
        <v>0</v>
      </c>
      <c r="BV581" s="36">
        <v>0</v>
      </c>
      <c r="BW581" s="26">
        <v>0</v>
      </c>
      <c r="BX581" s="26">
        <v>0</v>
      </c>
      <c r="BY581" s="27">
        <v>0</v>
      </c>
      <c r="BZ581" s="36">
        <v>0</v>
      </c>
      <c r="CA581" s="26">
        <v>0</v>
      </c>
      <c r="CB581" s="26">
        <v>0</v>
      </c>
      <c r="CC581" s="27">
        <v>0</v>
      </c>
      <c r="CD581" s="36">
        <v>0</v>
      </c>
      <c r="CE581" s="26">
        <v>0</v>
      </c>
      <c r="CF581" s="26">
        <v>0</v>
      </c>
      <c r="CG581" s="27">
        <v>0</v>
      </c>
      <c r="CH581" s="36">
        <v>0</v>
      </c>
      <c r="CI581" s="26">
        <v>0</v>
      </c>
      <c r="CJ581" s="26">
        <v>0</v>
      </c>
      <c r="CK581" s="27">
        <v>0</v>
      </c>
      <c r="CL581" s="36">
        <v>0</v>
      </c>
      <c r="CM581" s="26">
        <v>0</v>
      </c>
      <c r="CN581" s="26">
        <v>0</v>
      </c>
      <c r="CO581" s="27">
        <v>0</v>
      </c>
      <c r="CP581" s="36">
        <v>0</v>
      </c>
      <c r="CQ581" s="26">
        <v>0</v>
      </c>
      <c r="CR581" s="26">
        <v>0</v>
      </c>
      <c r="CS581" s="27">
        <v>0</v>
      </c>
      <c r="CT581" s="36">
        <v>0</v>
      </c>
      <c r="CU581" s="26">
        <v>0</v>
      </c>
      <c r="CV581" s="26">
        <v>0</v>
      </c>
      <c r="CW581" s="27">
        <v>0</v>
      </c>
      <c r="CX581" s="36">
        <v>0</v>
      </c>
      <c r="CY581" s="26">
        <v>0</v>
      </c>
      <c r="CZ581" s="26">
        <v>0</v>
      </c>
      <c r="DA581" s="27">
        <v>0</v>
      </c>
      <c r="DB581" s="36">
        <v>0</v>
      </c>
      <c r="DC581" s="26">
        <v>0</v>
      </c>
      <c r="DD581" s="26">
        <v>0</v>
      </c>
      <c r="DE581" s="27">
        <v>0</v>
      </c>
      <c r="DF581" s="36">
        <v>0</v>
      </c>
      <c r="DG581" s="26">
        <v>0</v>
      </c>
      <c r="DH581" s="26">
        <v>0</v>
      </c>
      <c r="DI581" s="27">
        <v>0</v>
      </c>
      <c r="DJ581" s="36">
        <v>0</v>
      </c>
      <c r="DK581" s="26">
        <v>0</v>
      </c>
      <c r="DL581" s="26">
        <v>0</v>
      </c>
      <c r="DM581" s="27">
        <v>0</v>
      </c>
      <c r="DN581" s="36">
        <v>0</v>
      </c>
      <c r="DO581" s="26">
        <v>0</v>
      </c>
      <c r="DP581" s="26">
        <v>0</v>
      </c>
      <c r="DQ581" s="27">
        <v>0</v>
      </c>
      <c r="DR581" s="36">
        <v>0</v>
      </c>
      <c r="DS581" s="26">
        <v>0</v>
      </c>
      <c r="DT581" s="26">
        <v>0</v>
      </c>
      <c r="DU581" s="27">
        <v>0</v>
      </c>
      <c r="DV581" s="36">
        <v>10</v>
      </c>
      <c r="DW581" s="26">
        <v>446.8</v>
      </c>
      <c r="DX581" s="26">
        <v>446.8</v>
      </c>
      <c r="DY581" s="27">
        <v>2770.16</v>
      </c>
      <c r="DZ581" s="36">
        <v>12</v>
      </c>
      <c r="EA581" s="26">
        <v>536.16</v>
      </c>
      <c r="EB581" s="26">
        <v>982.96</v>
      </c>
      <c r="EC581" s="27">
        <v>2234</v>
      </c>
      <c r="ED581" s="36">
        <v>12</v>
      </c>
      <c r="EE581" s="26">
        <v>536.16</v>
      </c>
      <c r="EF581" s="26">
        <v>1519.12</v>
      </c>
      <c r="EG581" s="27">
        <v>1697.8400000000001</v>
      </c>
      <c r="EH581" s="36">
        <v>12</v>
      </c>
      <c r="EI581" s="26">
        <v>536.16</v>
      </c>
      <c r="EJ581" s="26">
        <v>2055.2799999999997</v>
      </c>
      <c r="EK581" s="27">
        <v>1161.68</v>
      </c>
      <c r="EL581" s="36" cm="1">
        <f t="array" ref="EL581">+_xlfn.IFS(YEAR($A581)&gt;YEAR(EL$6),0,YEAR(EL$6)=YEAR($A581),13-MONTH($A581),AND(EK581&lt;$L581,YEAR(EL$6)=YEAR($B581)),IF(MONTH($B581)&lt;EK581/$M581,MONTH($B581),EK581/$M581),EK581&lt;$L581,EK581/$M581,YEAR(EL$6)=YEAR($B581),MONTH($B581),AND(YEAR(EL$6)&gt;YEAR($B581),NOT(ISBLANK($B581))),0,YEAR(EL$6)&gt;YEAR($A581),12,EL$6&lt;$A581,0,YEAR(EH$6)=YEAR($B581),0)</f>
        <v>12</v>
      </c>
      <c r="EM581" s="26">
        <f t="shared" si="66"/>
        <v>536.16</v>
      </c>
      <c r="EN581" s="26">
        <f t="shared" si="67"/>
        <v>2591.4399999999996</v>
      </c>
      <c r="EO581" s="27">
        <f t="shared" si="68"/>
        <v>625.52</v>
      </c>
      <c r="EP581" s="28">
        <f t="shared" si="69"/>
        <v>14</v>
      </c>
      <c r="EQ581" s="34">
        <f t="shared" si="70"/>
        <v>134.04</v>
      </c>
      <c r="ES581" s="21">
        <f>IFERROR(IF(VLOOKUP(D581,'DIV CHANGE'!A:D,3,FALSE)="", E581, VLOOKUP(D581,'DIV CHANGE'!A:D,3,FALSE)), E581)</f>
        <v>2</v>
      </c>
      <c r="ET581" s="21" t="str">
        <f t="shared" si="71"/>
        <v>SAME</v>
      </c>
      <c r="EU581" s="29">
        <v>44265</v>
      </c>
    </row>
    <row r="582" spans="1:151" ht="12.75">
      <c r="A582" s="29">
        <v>44260</v>
      </c>
      <c r="B582" s="24"/>
      <c r="C582" s="35">
        <v>611</v>
      </c>
      <c r="D582" s="21" t="s">
        <v>1134</v>
      </c>
      <c r="E582" s="21">
        <v>2</v>
      </c>
      <c r="F582" s="21" t="s">
        <v>179</v>
      </c>
      <c r="G582" s="21" t="s">
        <v>1135</v>
      </c>
      <c r="H582" s="55">
        <v>34250.089999999997</v>
      </c>
      <c r="I582" s="22">
        <v>6</v>
      </c>
      <c r="J582" s="25">
        <v>0</v>
      </c>
      <c r="K582" s="25">
        <v>0</v>
      </c>
      <c r="L582" s="25">
        <f t="shared" si="64"/>
        <v>5708.3483333333324</v>
      </c>
      <c r="M582" s="37">
        <f t="shared" si="65"/>
        <v>475.69569444444437</v>
      </c>
      <c r="N582" s="36">
        <v>0</v>
      </c>
      <c r="O582" s="26">
        <v>0</v>
      </c>
      <c r="P582" s="26">
        <v>0</v>
      </c>
      <c r="Q582" s="27">
        <v>0</v>
      </c>
      <c r="R582" s="36">
        <v>0</v>
      </c>
      <c r="S582" s="26">
        <v>0</v>
      </c>
      <c r="T582" s="26">
        <v>0</v>
      </c>
      <c r="U582" s="27">
        <v>0</v>
      </c>
      <c r="V582" s="36">
        <v>0</v>
      </c>
      <c r="W582" s="26">
        <v>0</v>
      </c>
      <c r="X582" s="26">
        <v>0</v>
      </c>
      <c r="Y582" s="27">
        <v>0</v>
      </c>
      <c r="Z582" s="36">
        <v>0</v>
      </c>
      <c r="AA582" s="26">
        <v>0</v>
      </c>
      <c r="AB582" s="26">
        <v>0</v>
      </c>
      <c r="AC582" s="27">
        <v>0</v>
      </c>
      <c r="AD582" s="36">
        <v>0</v>
      </c>
      <c r="AE582" s="26">
        <v>0</v>
      </c>
      <c r="AF582" s="26">
        <v>0</v>
      </c>
      <c r="AG582" s="27">
        <v>0</v>
      </c>
      <c r="AH582" s="36">
        <v>0</v>
      </c>
      <c r="AI582" s="26">
        <v>0</v>
      </c>
      <c r="AJ582" s="26">
        <v>0</v>
      </c>
      <c r="AK582" s="27">
        <v>0</v>
      </c>
      <c r="AL582" s="36">
        <v>0</v>
      </c>
      <c r="AM582" s="26">
        <v>0</v>
      </c>
      <c r="AN582" s="26">
        <v>0</v>
      </c>
      <c r="AO582" s="27">
        <v>0</v>
      </c>
      <c r="AP582" s="36">
        <v>0</v>
      </c>
      <c r="AQ582" s="26">
        <v>0</v>
      </c>
      <c r="AR582" s="26">
        <v>0</v>
      </c>
      <c r="AS582" s="27">
        <v>0</v>
      </c>
      <c r="AT582" s="36">
        <v>0</v>
      </c>
      <c r="AU582" s="26">
        <v>0</v>
      </c>
      <c r="AV582" s="26">
        <v>0</v>
      </c>
      <c r="AW582" s="27">
        <v>0</v>
      </c>
      <c r="AX582" s="36">
        <v>0</v>
      </c>
      <c r="AY582" s="26">
        <v>0</v>
      </c>
      <c r="AZ582" s="26">
        <v>0</v>
      </c>
      <c r="BA582" s="27">
        <v>0</v>
      </c>
      <c r="BB582" s="36">
        <v>0</v>
      </c>
      <c r="BC582" s="26">
        <v>0</v>
      </c>
      <c r="BD582" s="26">
        <v>0</v>
      </c>
      <c r="BE582" s="27">
        <v>0</v>
      </c>
      <c r="BF582" s="36">
        <v>0</v>
      </c>
      <c r="BG582" s="26">
        <v>0</v>
      </c>
      <c r="BH582" s="26">
        <v>0</v>
      </c>
      <c r="BI582" s="27">
        <v>0</v>
      </c>
      <c r="BJ582" s="36">
        <v>0</v>
      </c>
      <c r="BK582" s="26">
        <v>0</v>
      </c>
      <c r="BL582" s="26">
        <v>0</v>
      </c>
      <c r="BM582" s="27">
        <v>0</v>
      </c>
      <c r="BN582" s="36">
        <v>0</v>
      </c>
      <c r="BO582" s="26">
        <v>0</v>
      </c>
      <c r="BP582" s="26">
        <v>0</v>
      </c>
      <c r="BQ582" s="27">
        <v>0</v>
      </c>
      <c r="BR582" s="36">
        <v>0</v>
      </c>
      <c r="BS582" s="26">
        <v>0</v>
      </c>
      <c r="BT582" s="26">
        <v>0</v>
      </c>
      <c r="BU582" s="27">
        <v>0</v>
      </c>
      <c r="BV582" s="36">
        <v>0</v>
      </c>
      <c r="BW582" s="26">
        <v>0</v>
      </c>
      <c r="BX582" s="26">
        <v>0</v>
      </c>
      <c r="BY582" s="27">
        <v>0</v>
      </c>
      <c r="BZ582" s="36">
        <v>0</v>
      </c>
      <c r="CA582" s="26">
        <v>0</v>
      </c>
      <c r="CB582" s="26">
        <v>0</v>
      </c>
      <c r="CC582" s="27">
        <v>0</v>
      </c>
      <c r="CD582" s="36">
        <v>0</v>
      </c>
      <c r="CE582" s="26">
        <v>0</v>
      </c>
      <c r="CF582" s="26">
        <v>0</v>
      </c>
      <c r="CG582" s="27">
        <v>0</v>
      </c>
      <c r="CH582" s="36">
        <v>0</v>
      </c>
      <c r="CI582" s="26">
        <v>0</v>
      </c>
      <c r="CJ582" s="26">
        <v>0</v>
      </c>
      <c r="CK582" s="27">
        <v>0</v>
      </c>
      <c r="CL582" s="36">
        <v>0</v>
      </c>
      <c r="CM582" s="26">
        <v>0</v>
      </c>
      <c r="CN582" s="26">
        <v>0</v>
      </c>
      <c r="CO582" s="27">
        <v>0</v>
      </c>
      <c r="CP582" s="36">
        <v>0</v>
      </c>
      <c r="CQ582" s="26">
        <v>0</v>
      </c>
      <c r="CR582" s="26">
        <v>0</v>
      </c>
      <c r="CS582" s="27">
        <v>0</v>
      </c>
      <c r="CT582" s="36">
        <v>0</v>
      </c>
      <c r="CU582" s="26">
        <v>0</v>
      </c>
      <c r="CV582" s="26">
        <v>0</v>
      </c>
      <c r="CW582" s="27">
        <v>0</v>
      </c>
      <c r="CX582" s="36">
        <v>0</v>
      </c>
      <c r="CY582" s="26">
        <v>0</v>
      </c>
      <c r="CZ582" s="26">
        <v>0</v>
      </c>
      <c r="DA582" s="27">
        <v>0</v>
      </c>
      <c r="DB582" s="36">
        <v>0</v>
      </c>
      <c r="DC582" s="26">
        <v>0</v>
      </c>
      <c r="DD582" s="26">
        <v>0</v>
      </c>
      <c r="DE582" s="27">
        <v>0</v>
      </c>
      <c r="DF582" s="36">
        <v>0</v>
      </c>
      <c r="DG582" s="26">
        <v>0</v>
      </c>
      <c r="DH582" s="26">
        <v>0</v>
      </c>
      <c r="DI582" s="27">
        <v>0</v>
      </c>
      <c r="DJ582" s="36">
        <v>0</v>
      </c>
      <c r="DK582" s="26">
        <v>0</v>
      </c>
      <c r="DL582" s="26">
        <v>0</v>
      </c>
      <c r="DM582" s="27">
        <v>0</v>
      </c>
      <c r="DN582" s="36">
        <v>0</v>
      </c>
      <c r="DO582" s="26">
        <v>0</v>
      </c>
      <c r="DP582" s="26">
        <v>0</v>
      </c>
      <c r="DQ582" s="27">
        <v>0</v>
      </c>
      <c r="DR582" s="36">
        <v>0</v>
      </c>
      <c r="DS582" s="26">
        <v>0</v>
      </c>
      <c r="DT582" s="26">
        <v>0</v>
      </c>
      <c r="DU582" s="27">
        <v>0</v>
      </c>
      <c r="DV582" s="36">
        <v>10</v>
      </c>
      <c r="DW582" s="26">
        <v>4756.9569444444442</v>
      </c>
      <c r="DX582" s="26">
        <v>4756.9569444444442</v>
      </c>
      <c r="DY582" s="27">
        <v>29493.133055555554</v>
      </c>
      <c r="DZ582" s="36">
        <v>12</v>
      </c>
      <c r="EA582" s="26">
        <v>5708.3483333333324</v>
      </c>
      <c r="EB582" s="26">
        <v>10465.305277777778</v>
      </c>
      <c r="EC582" s="27">
        <v>23784.784722222219</v>
      </c>
      <c r="ED582" s="36">
        <v>12</v>
      </c>
      <c r="EE582" s="26">
        <v>5708.3483333333324</v>
      </c>
      <c r="EF582" s="26">
        <v>16173.66</v>
      </c>
      <c r="EG582" s="27">
        <v>18076.429999999997</v>
      </c>
      <c r="EH582" s="36">
        <v>12</v>
      </c>
      <c r="EI582" s="26">
        <v>5708.3483333333324</v>
      </c>
      <c r="EJ582" s="26">
        <v>21882.008333333331</v>
      </c>
      <c r="EK582" s="27">
        <v>12368.08</v>
      </c>
      <c r="EL582" s="36" cm="1">
        <f t="array" ref="EL582">+_xlfn.IFS(YEAR($A582)&gt;YEAR(EL$6),0,YEAR(EL$6)=YEAR($A582),13-MONTH($A582),AND(EK582&lt;$L582,YEAR(EL$6)=YEAR($B582)),IF(MONTH($B582)&lt;EK582/$M582,MONTH($B582),EK582/$M582),EK582&lt;$L582,EK582/$M582,YEAR(EL$6)=YEAR($B582),MONTH($B582),AND(YEAR(EL$6)&gt;YEAR($B582),NOT(ISBLANK($B582))),0,YEAR(EL$6)&gt;YEAR($A582),12,EL$6&lt;$A582,0,YEAR(EH$6)=YEAR($B582),0)</f>
        <v>12</v>
      </c>
      <c r="EM582" s="26">
        <f t="shared" si="66"/>
        <v>5708.3483333333324</v>
      </c>
      <c r="EN582" s="26">
        <f t="shared" si="67"/>
        <v>27590.356666666663</v>
      </c>
      <c r="EO582" s="27">
        <f t="shared" si="68"/>
        <v>6659.73</v>
      </c>
      <c r="EP582" s="28">
        <f t="shared" si="69"/>
        <v>13.999979562097502</v>
      </c>
      <c r="EQ582" s="34">
        <f t="shared" si="70"/>
        <v>1427.0870833333331</v>
      </c>
      <c r="ES582" s="21">
        <f>IFERROR(IF(VLOOKUP(D582,'DIV CHANGE'!A:D,3,FALSE)="", E582, VLOOKUP(D582,'DIV CHANGE'!A:D,3,FALSE)), E582)</f>
        <v>2</v>
      </c>
      <c r="ET582" s="21" t="str">
        <f t="shared" si="71"/>
        <v>SAME</v>
      </c>
      <c r="EU582" s="29">
        <v>44260</v>
      </c>
    </row>
    <row r="583" spans="1:151" ht="12.75">
      <c r="A583" s="29">
        <v>44265</v>
      </c>
      <c r="B583" s="24"/>
      <c r="C583" s="35">
        <v>676</v>
      </c>
      <c r="D583" s="21" t="s">
        <v>1136</v>
      </c>
      <c r="E583" s="21">
        <v>4</v>
      </c>
      <c r="F583" s="21" t="s">
        <v>179</v>
      </c>
      <c r="G583" s="21" t="s">
        <v>1137</v>
      </c>
      <c r="H583" s="55">
        <v>3216.96</v>
      </c>
      <c r="I583" s="22">
        <v>6</v>
      </c>
      <c r="J583" s="25">
        <v>0</v>
      </c>
      <c r="K583" s="25">
        <v>0</v>
      </c>
      <c r="L583" s="25">
        <f t="shared" si="64"/>
        <v>536.16</v>
      </c>
      <c r="M583" s="37">
        <f t="shared" si="65"/>
        <v>44.68</v>
      </c>
      <c r="N583" s="36">
        <v>0</v>
      </c>
      <c r="O583" s="26">
        <v>0</v>
      </c>
      <c r="P583" s="26">
        <v>0</v>
      </c>
      <c r="Q583" s="27">
        <v>0</v>
      </c>
      <c r="R583" s="36">
        <v>0</v>
      </c>
      <c r="S583" s="26">
        <v>0</v>
      </c>
      <c r="T583" s="26">
        <v>0</v>
      </c>
      <c r="U583" s="27">
        <v>0</v>
      </c>
      <c r="V583" s="36">
        <v>0</v>
      </c>
      <c r="W583" s="26">
        <v>0</v>
      </c>
      <c r="X583" s="26">
        <v>0</v>
      </c>
      <c r="Y583" s="27">
        <v>0</v>
      </c>
      <c r="Z583" s="36">
        <v>0</v>
      </c>
      <c r="AA583" s="26">
        <v>0</v>
      </c>
      <c r="AB583" s="26">
        <v>0</v>
      </c>
      <c r="AC583" s="27">
        <v>0</v>
      </c>
      <c r="AD583" s="36">
        <v>0</v>
      </c>
      <c r="AE583" s="26">
        <v>0</v>
      </c>
      <c r="AF583" s="26">
        <v>0</v>
      </c>
      <c r="AG583" s="27">
        <v>0</v>
      </c>
      <c r="AH583" s="36">
        <v>0</v>
      </c>
      <c r="AI583" s="26">
        <v>0</v>
      </c>
      <c r="AJ583" s="26">
        <v>0</v>
      </c>
      <c r="AK583" s="27">
        <v>0</v>
      </c>
      <c r="AL583" s="36">
        <v>0</v>
      </c>
      <c r="AM583" s="26">
        <v>0</v>
      </c>
      <c r="AN583" s="26">
        <v>0</v>
      </c>
      <c r="AO583" s="27">
        <v>0</v>
      </c>
      <c r="AP583" s="36">
        <v>0</v>
      </c>
      <c r="AQ583" s="26">
        <v>0</v>
      </c>
      <c r="AR583" s="26">
        <v>0</v>
      </c>
      <c r="AS583" s="27">
        <v>0</v>
      </c>
      <c r="AT583" s="36">
        <v>0</v>
      </c>
      <c r="AU583" s="26">
        <v>0</v>
      </c>
      <c r="AV583" s="26">
        <v>0</v>
      </c>
      <c r="AW583" s="27">
        <v>0</v>
      </c>
      <c r="AX583" s="36">
        <v>0</v>
      </c>
      <c r="AY583" s="26">
        <v>0</v>
      </c>
      <c r="AZ583" s="26">
        <v>0</v>
      </c>
      <c r="BA583" s="27">
        <v>0</v>
      </c>
      <c r="BB583" s="36">
        <v>0</v>
      </c>
      <c r="BC583" s="26">
        <v>0</v>
      </c>
      <c r="BD583" s="26">
        <v>0</v>
      </c>
      <c r="BE583" s="27">
        <v>0</v>
      </c>
      <c r="BF583" s="36">
        <v>0</v>
      </c>
      <c r="BG583" s="26">
        <v>0</v>
      </c>
      <c r="BH583" s="26">
        <v>0</v>
      </c>
      <c r="BI583" s="27">
        <v>0</v>
      </c>
      <c r="BJ583" s="36">
        <v>0</v>
      </c>
      <c r="BK583" s="26">
        <v>0</v>
      </c>
      <c r="BL583" s="26">
        <v>0</v>
      </c>
      <c r="BM583" s="27">
        <v>0</v>
      </c>
      <c r="BN583" s="36">
        <v>0</v>
      </c>
      <c r="BO583" s="26">
        <v>0</v>
      </c>
      <c r="BP583" s="26">
        <v>0</v>
      </c>
      <c r="BQ583" s="27">
        <v>0</v>
      </c>
      <c r="BR583" s="36">
        <v>0</v>
      </c>
      <c r="BS583" s="26">
        <v>0</v>
      </c>
      <c r="BT583" s="26">
        <v>0</v>
      </c>
      <c r="BU583" s="27">
        <v>0</v>
      </c>
      <c r="BV583" s="36">
        <v>0</v>
      </c>
      <c r="BW583" s="26">
        <v>0</v>
      </c>
      <c r="BX583" s="26">
        <v>0</v>
      </c>
      <c r="BY583" s="27">
        <v>0</v>
      </c>
      <c r="BZ583" s="36">
        <v>0</v>
      </c>
      <c r="CA583" s="26">
        <v>0</v>
      </c>
      <c r="CB583" s="26">
        <v>0</v>
      </c>
      <c r="CC583" s="27">
        <v>0</v>
      </c>
      <c r="CD583" s="36">
        <v>0</v>
      </c>
      <c r="CE583" s="26">
        <v>0</v>
      </c>
      <c r="CF583" s="26">
        <v>0</v>
      </c>
      <c r="CG583" s="27">
        <v>0</v>
      </c>
      <c r="CH583" s="36">
        <v>0</v>
      </c>
      <c r="CI583" s="26">
        <v>0</v>
      </c>
      <c r="CJ583" s="26">
        <v>0</v>
      </c>
      <c r="CK583" s="27">
        <v>0</v>
      </c>
      <c r="CL583" s="36">
        <v>0</v>
      </c>
      <c r="CM583" s="26">
        <v>0</v>
      </c>
      <c r="CN583" s="26">
        <v>0</v>
      </c>
      <c r="CO583" s="27">
        <v>0</v>
      </c>
      <c r="CP583" s="36">
        <v>0</v>
      </c>
      <c r="CQ583" s="26">
        <v>0</v>
      </c>
      <c r="CR583" s="26">
        <v>0</v>
      </c>
      <c r="CS583" s="27">
        <v>0</v>
      </c>
      <c r="CT583" s="36">
        <v>0</v>
      </c>
      <c r="CU583" s="26">
        <v>0</v>
      </c>
      <c r="CV583" s="26">
        <v>0</v>
      </c>
      <c r="CW583" s="27">
        <v>0</v>
      </c>
      <c r="CX583" s="36">
        <v>0</v>
      </c>
      <c r="CY583" s="26">
        <v>0</v>
      </c>
      <c r="CZ583" s="26">
        <v>0</v>
      </c>
      <c r="DA583" s="27">
        <v>0</v>
      </c>
      <c r="DB583" s="36">
        <v>0</v>
      </c>
      <c r="DC583" s="26">
        <v>0</v>
      </c>
      <c r="DD583" s="26">
        <v>0</v>
      </c>
      <c r="DE583" s="27">
        <v>0</v>
      </c>
      <c r="DF583" s="36">
        <v>0</v>
      </c>
      <c r="DG583" s="26">
        <v>0</v>
      </c>
      <c r="DH583" s="26">
        <v>0</v>
      </c>
      <c r="DI583" s="27">
        <v>0</v>
      </c>
      <c r="DJ583" s="36">
        <v>0</v>
      </c>
      <c r="DK583" s="26">
        <v>0</v>
      </c>
      <c r="DL583" s="26">
        <v>0</v>
      </c>
      <c r="DM583" s="27">
        <v>0</v>
      </c>
      <c r="DN583" s="36">
        <v>0</v>
      </c>
      <c r="DO583" s="26">
        <v>0</v>
      </c>
      <c r="DP583" s="26">
        <v>0</v>
      </c>
      <c r="DQ583" s="27">
        <v>0</v>
      </c>
      <c r="DR583" s="36">
        <v>0</v>
      </c>
      <c r="DS583" s="26">
        <v>0</v>
      </c>
      <c r="DT583" s="26">
        <v>0</v>
      </c>
      <c r="DU583" s="27">
        <v>0</v>
      </c>
      <c r="DV583" s="36">
        <v>10</v>
      </c>
      <c r="DW583" s="26">
        <v>446.8</v>
      </c>
      <c r="DX583" s="26">
        <v>446.8</v>
      </c>
      <c r="DY583" s="27">
        <v>2770.16</v>
      </c>
      <c r="DZ583" s="36">
        <v>12</v>
      </c>
      <c r="EA583" s="26">
        <v>536.16</v>
      </c>
      <c r="EB583" s="26">
        <v>982.96</v>
      </c>
      <c r="EC583" s="27">
        <v>2234</v>
      </c>
      <c r="ED583" s="36">
        <v>12</v>
      </c>
      <c r="EE583" s="26">
        <v>536.16</v>
      </c>
      <c r="EF583" s="26">
        <v>1519.12</v>
      </c>
      <c r="EG583" s="27">
        <v>1697.8400000000001</v>
      </c>
      <c r="EH583" s="36">
        <v>12</v>
      </c>
      <c r="EI583" s="26">
        <v>536.16</v>
      </c>
      <c r="EJ583" s="26">
        <v>2055.2799999999997</v>
      </c>
      <c r="EK583" s="27">
        <v>1161.68</v>
      </c>
      <c r="EL583" s="36" cm="1">
        <f t="array" ref="EL583">+_xlfn.IFS(YEAR($A583)&gt;YEAR(EL$6),0,YEAR(EL$6)=YEAR($A583),13-MONTH($A583),AND(EK583&lt;$L583,YEAR(EL$6)=YEAR($B583)),IF(MONTH($B583)&lt;EK583/$M583,MONTH($B583),EK583/$M583),EK583&lt;$L583,EK583/$M583,YEAR(EL$6)=YEAR($B583),MONTH($B583),AND(YEAR(EL$6)&gt;YEAR($B583),NOT(ISBLANK($B583))),0,YEAR(EL$6)&gt;YEAR($A583),12,EL$6&lt;$A583,0,YEAR(EH$6)=YEAR($B583),0)</f>
        <v>12</v>
      </c>
      <c r="EM583" s="26">
        <f t="shared" si="66"/>
        <v>536.16</v>
      </c>
      <c r="EN583" s="26">
        <f t="shared" si="67"/>
        <v>2591.4399999999996</v>
      </c>
      <c r="EO583" s="27">
        <f t="shared" si="68"/>
        <v>625.52</v>
      </c>
      <c r="EP583" s="28">
        <f t="shared" si="69"/>
        <v>14</v>
      </c>
      <c r="EQ583" s="34">
        <f t="shared" si="70"/>
        <v>134.04</v>
      </c>
      <c r="ES583" s="21">
        <f>IFERROR(IF(VLOOKUP(D583,'DIV CHANGE'!A:D,3,FALSE)="", E583, VLOOKUP(D583,'DIV CHANGE'!A:D,3,FALSE)), E583)</f>
        <v>4</v>
      </c>
      <c r="ET583" s="21" t="str">
        <f t="shared" si="71"/>
        <v>SAME</v>
      </c>
      <c r="EU583" s="29">
        <v>44265</v>
      </c>
    </row>
    <row r="584" spans="1:151" ht="12.75">
      <c r="A584" s="29">
        <v>44284</v>
      </c>
      <c r="B584" s="24"/>
      <c r="C584" s="35">
        <v>596</v>
      </c>
      <c r="D584" s="21" t="s">
        <v>1138</v>
      </c>
      <c r="E584" s="21">
        <v>1</v>
      </c>
      <c r="F584" s="21" t="s">
        <v>179</v>
      </c>
      <c r="G584" s="21" t="s">
        <v>1139</v>
      </c>
      <c r="H584" s="55">
        <v>46466.450000000004</v>
      </c>
      <c r="I584" s="22">
        <v>6</v>
      </c>
      <c r="J584" s="25">
        <v>10000</v>
      </c>
      <c r="K584" s="25">
        <v>0</v>
      </c>
      <c r="L584" s="25">
        <f t="shared" ref="L584:L647" si="72">IFERROR(($H584-$J584-$K584)/$I584,0)</f>
        <v>6077.7416666666677</v>
      </c>
      <c r="M584" s="37">
        <f t="shared" ref="M584:M647" si="73">IFERROR($L584/12,0)</f>
        <v>506.47847222222231</v>
      </c>
      <c r="N584" s="36">
        <v>0</v>
      </c>
      <c r="O584" s="26">
        <v>0</v>
      </c>
      <c r="P584" s="26">
        <v>0</v>
      </c>
      <c r="Q584" s="27">
        <v>0</v>
      </c>
      <c r="R584" s="36">
        <v>0</v>
      </c>
      <c r="S584" s="26">
        <v>0</v>
      </c>
      <c r="T584" s="26">
        <v>0</v>
      </c>
      <c r="U584" s="27">
        <v>0</v>
      </c>
      <c r="V584" s="36">
        <v>0</v>
      </c>
      <c r="W584" s="26">
        <v>0</v>
      </c>
      <c r="X584" s="26">
        <v>0</v>
      </c>
      <c r="Y584" s="27">
        <v>0</v>
      </c>
      <c r="Z584" s="36">
        <v>0</v>
      </c>
      <c r="AA584" s="26">
        <v>0</v>
      </c>
      <c r="AB584" s="26">
        <v>0</v>
      </c>
      <c r="AC584" s="27">
        <v>0</v>
      </c>
      <c r="AD584" s="36">
        <v>0</v>
      </c>
      <c r="AE584" s="26">
        <v>0</v>
      </c>
      <c r="AF584" s="26">
        <v>0</v>
      </c>
      <c r="AG584" s="27">
        <v>0</v>
      </c>
      <c r="AH584" s="36">
        <v>0</v>
      </c>
      <c r="AI584" s="26">
        <v>0</v>
      </c>
      <c r="AJ584" s="26">
        <v>0</v>
      </c>
      <c r="AK584" s="27">
        <v>0</v>
      </c>
      <c r="AL584" s="36">
        <v>0</v>
      </c>
      <c r="AM584" s="26">
        <v>0</v>
      </c>
      <c r="AN584" s="26">
        <v>0</v>
      </c>
      <c r="AO584" s="27">
        <v>0</v>
      </c>
      <c r="AP584" s="36">
        <v>0</v>
      </c>
      <c r="AQ584" s="26">
        <v>0</v>
      </c>
      <c r="AR584" s="26">
        <v>0</v>
      </c>
      <c r="AS584" s="27">
        <v>0</v>
      </c>
      <c r="AT584" s="36">
        <v>0</v>
      </c>
      <c r="AU584" s="26">
        <v>0</v>
      </c>
      <c r="AV584" s="26">
        <v>0</v>
      </c>
      <c r="AW584" s="27">
        <v>0</v>
      </c>
      <c r="AX584" s="36">
        <v>0</v>
      </c>
      <c r="AY584" s="26">
        <v>0</v>
      </c>
      <c r="AZ584" s="26">
        <v>0</v>
      </c>
      <c r="BA584" s="27">
        <v>0</v>
      </c>
      <c r="BB584" s="36">
        <v>0</v>
      </c>
      <c r="BC584" s="26">
        <v>0</v>
      </c>
      <c r="BD584" s="26">
        <v>0</v>
      </c>
      <c r="BE584" s="27">
        <v>0</v>
      </c>
      <c r="BF584" s="36">
        <v>0</v>
      </c>
      <c r="BG584" s="26">
        <v>0</v>
      </c>
      <c r="BH584" s="26">
        <v>0</v>
      </c>
      <c r="BI584" s="27">
        <v>0</v>
      </c>
      <c r="BJ584" s="36">
        <v>0</v>
      </c>
      <c r="BK584" s="26">
        <v>0</v>
      </c>
      <c r="BL584" s="26">
        <v>0</v>
      </c>
      <c r="BM584" s="27">
        <v>0</v>
      </c>
      <c r="BN584" s="36">
        <v>0</v>
      </c>
      <c r="BO584" s="26">
        <v>0</v>
      </c>
      <c r="BP584" s="26">
        <v>0</v>
      </c>
      <c r="BQ584" s="27">
        <v>0</v>
      </c>
      <c r="BR584" s="36">
        <v>0</v>
      </c>
      <c r="BS584" s="26">
        <v>0</v>
      </c>
      <c r="BT584" s="26">
        <v>0</v>
      </c>
      <c r="BU584" s="27">
        <v>0</v>
      </c>
      <c r="BV584" s="36">
        <v>0</v>
      </c>
      <c r="BW584" s="26">
        <v>0</v>
      </c>
      <c r="BX584" s="26">
        <v>0</v>
      </c>
      <c r="BY584" s="27">
        <v>0</v>
      </c>
      <c r="BZ584" s="36">
        <v>0</v>
      </c>
      <c r="CA584" s="26">
        <v>0</v>
      </c>
      <c r="CB584" s="26">
        <v>0</v>
      </c>
      <c r="CC584" s="27">
        <v>0</v>
      </c>
      <c r="CD584" s="36">
        <v>0</v>
      </c>
      <c r="CE584" s="26">
        <v>0</v>
      </c>
      <c r="CF584" s="26">
        <v>0</v>
      </c>
      <c r="CG584" s="27">
        <v>0</v>
      </c>
      <c r="CH584" s="36">
        <v>0</v>
      </c>
      <c r="CI584" s="26">
        <v>0</v>
      </c>
      <c r="CJ584" s="26">
        <v>0</v>
      </c>
      <c r="CK584" s="27">
        <v>0</v>
      </c>
      <c r="CL584" s="36">
        <v>0</v>
      </c>
      <c r="CM584" s="26">
        <v>0</v>
      </c>
      <c r="CN584" s="26">
        <v>0</v>
      </c>
      <c r="CO584" s="27">
        <v>0</v>
      </c>
      <c r="CP584" s="36">
        <v>0</v>
      </c>
      <c r="CQ584" s="26">
        <v>0</v>
      </c>
      <c r="CR584" s="26">
        <v>0</v>
      </c>
      <c r="CS584" s="27">
        <v>0</v>
      </c>
      <c r="CT584" s="36">
        <v>0</v>
      </c>
      <c r="CU584" s="26">
        <v>0</v>
      </c>
      <c r="CV584" s="26">
        <v>0</v>
      </c>
      <c r="CW584" s="27">
        <v>0</v>
      </c>
      <c r="CX584" s="36">
        <v>0</v>
      </c>
      <c r="CY584" s="26">
        <v>0</v>
      </c>
      <c r="CZ584" s="26">
        <v>0</v>
      </c>
      <c r="DA584" s="27">
        <v>0</v>
      </c>
      <c r="DB584" s="36">
        <v>0</v>
      </c>
      <c r="DC584" s="26">
        <v>0</v>
      </c>
      <c r="DD584" s="26">
        <v>0</v>
      </c>
      <c r="DE584" s="27">
        <v>0</v>
      </c>
      <c r="DF584" s="36">
        <v>0</v>
      </c>
      <c r="DG584" s="26">
        <v>0</v>
      </c>
      <c r="DH584" s="26">
        <v>0</v>
      </c>
      <c r="DI584" s="27">
        <v>0</v>
      </c>
      <c r="DJ584" s="36">
        <v>0</v>
      </c>
      <c r="DK584" s="26">
        <v>0</v>
      </c>
      <c r="DL584" s="26">
        <v>0</v>
      </c>
      <c r="DM584" s="27">
        <v>0</v>
      </c>
      <c r="DN584" s="36">
        <v>0</v>
      </c>
      <c r="DO584" s="26">
        <v>0</v>
      </c>
      <c r="DP584" s="26">
        <v>0</v>
      </c>
      <c r="DQ584" s="27">
        <v>0</v>
      </c>
      <c r="DR584" s="36">
        <v>0</v>
      </c>
      <c r="DS584" s="26">
        <v>0</v>
      </c>
      <c r="DT584" s="26">
        <v>0</v>
      </c>
      <c r="DU584" s="27">
        <v>0</v>
      </c>
      <c r="DV584" s="36">
        <v>10</v>
      </c>
      <c r="DW584" s="26">
        <v>5064.7847222222226</v>
      </c>
      <c r="DX584" s="26">
        <v>5064.7847222222226</v>
      </c>
      <c r="DY584" s="27">
        <v>31401.665277777782</v>
      </c>
      <c r="DZ584" s="36">
        <v>12</v>
      </c>
      <c r="EA584" s="26">
        <v>6077.7416666666677</v>
      </c>
      <c r="EB584" s="26">
        <v>11142.526388888891</v>
      </c>
      <c r="EC584" s="27">
        <v>25323.923611111113</v>
      </c>
      <c r="ED584" s="36">
        <v>12</v>
      </c>
      <c r="EE584" s="26">
        <v>6077.7416666666677</v>
      </c>
      <c r="EF584" s="26">
        <v>16713.79</v>
      </c>
      <c r="EG584" s="27">
        <v>19752.660000000003</v>
      </c>
      <c r="EH584" s="36">
        <v>12</v>
      </c>
      <c r="EI584" s="26">
        <v>6077.7416666666677</v>
      </c>
      <c r="EJ584" s="26">
        <v>22791.531666666669</v>
      </c>
      <c r="EK584" s="27">
        <v>13674.92</v>
      </c>
      <c r="EL584" s="36" cm="1">
        <f t="array" ref="EL584">+_xlfn.IFS(YEAR($A584)&gt;YEAR(EL$6),0,YEAR(EL$6)=YEAR($A584),13-MONTH($A584),AND(EK584&lt;$L584,YEAR(EL$6)=YEAR($B584)),IF(MONTH($B584)&lt;EK584/$M584,MONTH($B584),EK584/$M584),EK584&lt;$L584,EK584/$M584,YEAR(EL$6)=YEAR($B584),MONTH($B584),AND(YEAR(EL$6)&gt;YEAR($B584),NOT(ISBLANK($B584))),0,YEAR(EL$6)&gt;YEAR($A584),12,EL$6&lt;$A584,0,YEAR(EH$6)=YEAR($B584),0)</f>
        <v>12</v>
      </c>
      <c r="EM584" s="26">
        <f t="shared" ref="EM584:EM647" si="74">EL584*$M584</f>
        <v>6077.7416666666677</v>
      </c>
      <c r="EN584" s="26">
        <f t="shared" ref="EN584:EN647" si="75">EM584+EJ584</f>
        <v>28869.273333333338</v>
      </c>
      <c r="EO584" s="27">
        <f t="shared" ref="EO584:EO647" si="76">ROUND(IF(YEAR(EL$6)&lt;YEAR($A584),0,($H584-$J584)-EN584),2)</f>
        <v>7597.18</v>
      </c>
      <c r="EP584" s="28">
        <f t="shared" ref="EP584:EP647" si="77">IFERROR(SUM(EO584/$M584),0)</f>
        <v>15.000005758717943</v>
      </c>
      <c r="EQ584" s="34">
        <f t="shared" ref="EQ584:EQ647" si="78">+IFERROR(IF(YEAR($D$4)=YEAR($A584),IF(MONTH($D$4)&gt;=MONTH($A584),IF(MONTH($D$4)-MONTH($A584)=0,1,MONTH($D$4)-MONTH($A584)+1)*$M584,0),IF(MONTH($D$4)&gt;EL584,EL584*$M584,MONTH($D$4)*$M584)),0)</f>
        <v>1519.4354166666669</v>
      </c>
      <c r="ES584" s="21">
        <f>IFERROR(IF(VLOOKUP(D584,'DIV CHANGE'!A:D,3,FALSE)="", E584, VLOOKUP(D584,'DIV CHANGE'!A:D,3,FALSE)), E584)</f>
        <v>1</v>
      </c>
      <c r="ET584" s="21" t="str">
        <f t="shared" ref="ET584:ET647" si="79">IF(E584=ES584, "SAME", "CHANGE")</f>
        <v>SAME</v>
      </c>
      <c r="EU584" s="29">
        <v>44284</v>
      </c>
    </row>
    <row r="585" spans="1:151" ht="12.75">
      <c r="A585" s="29">
        <v>44396</v>
      </c>
      <c r="B585" s="24"/>
      <c r="C585" s="35">
        <v>623</v>
      </c>
      <c r="D585" s="21" t="s">
        <v>1140</v>
      </c>
      <c r="E585" s="21">
        <v>1</v>
      </c>
      <c r="F585" s="21" t="s">
        <v>179</v>
      </c>
      <c r="G585" s="21" t="s">
        <v>1141</v>
      </c>
      <c r="H585" s="55">
        <v>46604.65</v>
      </c>
      <c r="I585" s="22">
        <v>6</v>
      </c>
      <c r="J585" s="25">
        <v>10000</v>
      </c>
      <c r="K585" s="25">
        <v>0</v>
      </c>
      <c r="L585" s="25">
        <f t="shared" si="72"/>
        <v>6100.7750000000005</v>
      </c>
      <c r="M585" s="37">
        <f t="shared" si="73"/>
        <v>508.39791666666673</v>
      </c>
      <c r="N585" s="36">
        <v>0</v>
      </c>
      <c r="O585" s="26">
        <v>0</v>
      </c>
      <c r="P585" s="26">
        <v>0</v>
      </c>
      <c r="Q585" s="27">
        <v>0</v>
      </c>
      <c r="R585" s="36">
        <v>0</v>
      </c>
      <c r="S585" s="26">
        <v>0</v>
      </c>
      <c r="T585" s="26">
        <v>0</v>
      </c>
      <c r="U585" s="27">
        <v>0</v>
      </c>
      <c r="V585" s="36">
        <v>0</v>
      </c>
      <c r="W585" s="26">
        <v>0</v>
      </c>
      <c r="X585" s="26">
        <v>0</v>
      </c>
      <c r="Y585" s="27">
        <v>0</v>
      </c>
      <c r="Z585" s="36">
        <v>0</v>
      </c>
      <c r="AA585" s="26">
        <v>0</v>
      </c>
      <c r="AB585" s="26">
        <v>0</v>
      </c>
      <c r="AC585" s="27">
        <v>0</v>
      </c>
      <c r="AD585" s="36">
        <v>0</v>
      </c>
      <c r="AE585" s="26">
        <v>0</v>
      </c>
      <c r="AF585" s="26">
        <v>0</v>
      </c>
      <c r="AG585" s="27">
        <v>0</v>
      </c>
      <c r="AH585" s="36">
        <v>0</v>
      </c>
      <c r="AI585" s="26">
        <v>0</v>
      </c>
      <c r="AJ585" s="26">
        <v>0</v>
      </c>
      <c r="AK585" s="27">
        <v>0</v>
      </c>
      <c r="AL585" s="36">
        <v>0</v>
      </c>
      <c r="AM585" s="26">
        <v>0</v>
      </c>
      <c r="AN585" s="26">
        <v>0</v>
      </c>
      <c r="AO585" s="27">
        <v>0</v>
      </c>
      <c r="AP585" s="36">
        <v>0</v>
      </c>
      <c r="AQ585" s="26">
        <v>0</v>
      </c>
      <c r="AR585" s="26">
        <v>0</v>
      </c>
      <c r="AS585" s="27">
        <v>0</v>
      </c>
      <c r="AT585" s="36">
        <v>0</v>
      </c>
      <c r="AU585" s="26">
        <v>0</v>
      </c>
      <c r="AV585" s="26">
        <v>0</v>
      </c>
      <c r="AW585" s="27">
        <v>0</v>
      </c>
      <c r="AX585" s="36">
        <v>0</v>
      </c>
      <c r="AY585" s="26">
        <v>0</v>
      </c>
      <c r="AZ585" s="26">
        <v>0</v>
      </c>
      <c r="BA585" s="27">
        <v>0</v>
      </c>
      <c r="BB585" s="36">
        <v>0</v>
      </c>
      <c r="BC585" s="26">
        <v>0</v>
      </c>
      <c r="BD585" s="26">
        <v>0</v>
      </c>
      <c r="BE585" s="27">
        <v>0</v>
      </c>
      <c r="BF585" s="36">
        <v>0</v>
      </c>
      <c r="BG585" s="26">
        <v>0</v>
      </c>
      <c r="BH585" s="26">
        <v>0</v>
      </c>
      <c r="BI585" s="27">
        <v>0</v>
      </c>
      <c r="BJ585" s="36">
        <v>0</v>
      </c>
      <c r="BK585" s="26">
        <v>0</v>
      </c>
      <c r="BL585" s="26">
        <v>0</v>
      </c>
      <c r="BM585" s="27">
        <v>0</v>
      </c>
      <c r="BN585" s="36">
        <v>0</v>
      </c>
      <c r="BO585" s="26">
        <v>0</v>
      </c>
      <c r="BP585" s="26">
        <v>0</v>
      </c>
      <c r="BQ585" s="27">
        <v>0</v>
      </c>
      <c r="BR585" s="36">
        <v>0</v>
      </c>
      <c r="BS585" s="26">
        <v>0</v>
      </c>
      <c r="BT585" s="26">
        <v>0</v>
      </c>
      <c r="BU585" s="27">
        <v>0</v>
      </c>
      <c r="BV585" s="36">
        <v>0</v>
      </c>
      <c r="BW585" s="26">
        <v>0</v>
      </c>
      <c r="BX585" s="26">
        <v>0</v>
      </c>
      <c r="BY585" s="27">
        <v>0</v>
      </c>
      <c r="BZ585" s="36">
        <v>0</v>
      </c>
      <c r="CA585" s="26">
        <v>0</v>
      </c>
      <c r="CB585" s="26">
        <v>0</v>
      </c>
      <c r="CC585" s="27">
        <v>0</v>
      </c>
      <c r="CD585" s="36">
        <v>0</v>
      </c>
      <c r="CE585" s="26">
        <v>0</v>
      </c>
      <c r="CF585" s="26">
        <v>0</v>
      </c>
      <c r="CG585" s="27">
        <v>0</v>
      </c>
      <c r="CH585" s="36">
        <v>0</v>
      </c>
      <c r="CI585" s="26">
        <v>0</v>
      </c>
      <c r="CJ585" s="26">
        <v>0</v>
      </c>
      <c r="CK585" s="27">
        <v>0</v>
      </c>
      <c r="CL585" s="36">
        <v>0</v>
      </c>
      <c r="CM585" s="26">
        <v>0</v>
      </c>
      <c r="CN585" s="26">
        <v>0</v>
      </c>
      <c r="CO585" s="27">
        <v>0</v>
      </c>
      <c r="CP585" s="36">
        <v>0</v>
      </c>
      <c r="CQ585" s="26">
        <v>0</v>
      </c>
      <c r="CR585" s="26">
        <v>0</v>
      </c>
      <c r="CS585" s="27">
        <v>0</v>
      </c>
      <c r="CT585" s="36">
        <v>0</v>
      </c>
      <c r="CU585" s="26">
        <v>0</v>
      </c>
      <c r="CV585" s="26">
        <v>0</v>
      </c>
      <c r="CW585" s="27">
        <v>0</v>
      </c>
      <c r="CX585" s="36">
        <v>0</v>
      </c>
      <c r="CY585" s="26">
        <v>0</v>
      </c>
      <c r="CZ585" s="26">
        <v>0</v>
      </c>
      <c r="DA585" s="27">
        <v>0</v>
      </c>
      <c r="DB585" s="36">
        <v>0</v>
      </c>
      <c r="DC585" s="26">
        <v>0</v>
      </c>
      <c r="DD585" s="26">
        <v>0</v>
      </c>
      <c r="DE585" s="27">
        <v>0</v>
      </c>
      <c r="DF585" s="36">
        <v>0</v>
      </c>
      <c r="DG585" s="26">
        <v>0</v>
      </c>
      <c r="DH585" s="26">
        <v>0</v>
      </c>
      <c r="DI585" s="27">
        <v>0</v>
      </c>
      <c r="DJ585" s="36">
        <v>0</v>
      </c>
      <c r="DK585" s="26">
        <v>0</v>
      </c>
      <c r="DL585" s="26">
        <v>0</v>
      </c>
      <c r="DM585" s="27">
        <v>0</v>
      </c>
      <c r="DN585" s="36">
        <v>0</v>
      </c>
      <c r="DO585" s="26">
        <v>0</v>
      </c>
      <c r="DP585" s="26">
        <v>0</v>
      </c>
      <c r="DQ585" s="27">
        <v>0</v>
      </c>
      <c r="DR585" s="36">
        <v>0</v>
      </c>
      <c r="DS585" s="26">
        <v>0</v>
      </c>
      <c r="DT585" s="26">
        <v>0</v>
      </c>
      <c r="DU585" s="27">
        <v>0</v>
      </c>
      <c r="DV585" s="36">
        <v>6</v>
      </c>
      <c r="DW585" s="26">
        <v>3050.3875000000003</v>
      </c>
      <c r="DX585" s="26">
        <v>3050.3875000000003</v>
      </c>
      <c r="DY585" s="27">
        <v>33554.262500000004</v>
      </c>
      <c r="DZ585" s="36">
        <v>12</v>
      </c>
      <c r="EA585" s="26">
        <v>6100.7750000000005</v>
      </c>
      <c r="EB585" s="26">
        <v>9151.1625000000004</v>
      </c>
      <c r="EC585" s="27">
        <v>27453.487500000003</v>
      </c>
      <c r="ED585" s="36">
        <v>12</v>
      </c>
      <c r="EE585" s="26">
        <v>6100.7750000000005</v>
      </c>
      <c r="EF585" s="26">
        <v>14743.55</v>
      </c>
      <c r="EG585" s="27">
        <v>21861.100000000002</v>
      </c>
      <c r="EH585" s="36">
        <v>12</v>
      </c>
      <c r="EI585" s="26">
        <v>6100.7750000000005</v>
      </c>
      <c r="EJ585" s="26">
        <v>20844.325000000001</v>
      </c>
      <c r="EK585" s="27">
        <v>15760.33</v>
      </c>
      <c r="EL585" s="36" cm="1">
        <f t="array" ref="EL585">+_xlfn.IFS(YEAR($A585)&gt;YEAR(EL$6),0,YEAR(EL$6)=YEAR($A585),13-MONTH($A585),AND(EK585&lt;$L585,YEAR(EL$6)=YEAR($B585)),IF(MONTH($B585)&lt;EK585/$M585,MONTH($B585),EK585/$M585),EK585&lt;$L585,EK585/$M585,YEAR(EL$6)=YEAR($B585),MONTH($B585),AND(YEAR(EL$6)&gt;YEAR($B585),NOT(ISBLANK($B585))),0,YEAR(EL$6)&gt;YEAR($A585),12,EL$6&lt;$A585,0,YEAR(EH$6)=YEAR($B585),0)</f>
        <v>12</v>
      </c>
      <c r="EM585" s="26">
        <f t="shared" si="74"/>
        <v>6100.7750000000005</v>
      </c>
      <c r="EN585" s="26">
        <f t="shared" si="75"/>
        <v>26945.100000000002</v>
      </c>
      <c r="EO585" s="27">
        <f t="shared" si="76"/>
        <v>9659.5499999999993</v>
      </c>
      <c r="EP585" s="28">
        <f t="shared" si="77"/>
        <v>18.999979510799854</v>
      </c>
      <c r="EQ585" s="34">
        <f t="shared" si="78"/>
        <v>1525.1937500000001</v>
      </c>
      <c r="ES585" s="21">
        <f>IFERROR(IF(VLOOKUP(D585,'DIV CHANGE'!A:D,3,FALSE)="", E585, VLOOKUP(D585,'DIV CHANGE'!A:D,3,FALSE)), E585)</f>
        <v>1</v>
      </c>
      <c r="ET585" s="21" t="str">
        <f t="shared" si="79"/>
        <v>SAME</v>
      </c>
      <c r="EU585" s="29">
        <v>44396</v>
      </c>
    </row>
    <row r="586" spans="1:151" ht="12.75">
      <c r="A586" s="29">
        <v>44396</v>
      </c>
      <c r="B586" s="24"/>
      <c r="C586" s="35">
        <v>624</v>
      </c>
      <c r="D586" s="21" t="s">
        <v>1142</v>
      </c>
      <c r="E586" s="21">
        <v>1</v>
      </c>
      <c r="F586" s="21" t="s">
        <v>179</v>
      </c>
      <c r="G586" s="21" t="s">
        <v>1143</v>
      </c>
      <c r="H586" s="55">
        <v>46587.15</v>
      </c>
      <c r="I586" s="22">
        <v>6</v>
      </c>
      <c r="J586" s="25">
        <v>10000</v>
      </c>
      <c r="K586" s="25">
        <v>0</v>
      </c>
      <c r="L586" s="25">
        <f t="shared" si="72"/>
        <v>6097.8583333333336</v>
      </c>
      <c r="M586" s="37">
        <f t="shared" si="73"/>
        <v>508.15486111111113</v>
      </c>
      <c r="N586" s="36">
        <v>0</v>
      </c>
      <c r="O586" s="26">
        <v>0</v>
      </c>
      <c r="P586" s="26">
        <v>0</v>
      </c>
      <c r="Q586" s="27">
        <v>0</v>
      </c>
      <c r="R586" s="36">
        <v>0</v>
      </c>
      <c r="S586" s="26">
        <v>0</v>
      </c>
      <c r="T586" s="26">
        <v>0</v>
      </c>
      <c r="U586" s="27">
        <v>0</v>
      </c>
      <c r="V586" s="36">
        <v>0</v>
      </c>
      <c r="W586" s="26">
        <v>0</v>
      </c>
      <c r="X586" s="26">
        <v>0</v>
      </c>
      <c r="Y586" s="27">
        <v>0</v>
      </c>
      <c r="Z586" s="36">
        <v>0</v>
      </c>
      <c r="AA586" s="26">
        <v>0</v>
      </c>
      <c r="AB586" s="26">
        <v>0</v>
      </c>
      <c r="AC586" s="27">
        <v>0</v>
      </c>
      <c r="AD586" s="36">
        <v>0</v>
      </c>
      <c r="AE586" s="26">
        <v>0</v>
      </c>
      <c r="AF586" s="26">
        <v>0</v>
      </c>
      <c r="AG586" s="27">
        <v>0</v>
      </c>
      <c r="AH586" s="36">
        <v>0</v>
      </c>
      <c r="AI586" s="26">
        <v>0</v>
      </c>
      <c r="AJ586" s="26">
        <v>0</v>
      </c>
      <c r="AK586" s="27">
        <v>0</v>
      </c>
      <c r="AL586" s="36">
        <v>0</v>
      </c>
      <c r="AM586" s="26">
        <v>0</v>
      </c>
      <c r="AN586" s="26">
        <v>0</v>
      </c>
      <c r="AO586" s="27">
        <v>0</v>
      </c>
      <c r="AP586" s="36">
        <v>0</v>
      </c>
      <c r="AQ586" s="26">
        <v>0</v>
      </c>
      <c r="AR586" s="26">
        <v>0</v>
      </c>
      <c r="AS586" s="27">
        <v>0</v>
      </c>
      <c r="AT586" s="36">
        <v>0</v>
      </c>
      <c r="AU586" s="26">
        <v>0</v>
      </c>
      <c r="AV586" s="26">
        <v>0</v>
      </c>
      <c r="AW586" s="27">
        <v>0</v>
      </c>
      <c r="AX586" s="36">
        <v>0</v>
      </c>
      <c r="AY586" s="26">
        <v>0</v>
      </c>
      <c r="AZ586" s="26">
        <v>0</v>
      </c>
      <c r="BA586" s="27">
        <v>0</v>
      </c>
      <c r="BB586" s="36">
        <v>0</v>
      </c>
      <c r="BC586" s="26">
        <v>0</v>
      </c>
      <c r="BD586" s="26">
        <v>0</v>
      </c>
      <c r="BE586" s="27">
        <v>0</v>
      </c>
      <c r="BF586" s="36">
        <v>0</v>
      </c>
      <c r="BG586" s="26">
        <v>0</v>
      </c>
      <c r="BH586" s="26">
        <v>0</v>
      </c>
      <c r="BI586" s="27">
        <v>0</v>
      </c>
      <c r="BJ586" s="36">
        <v>0</v>
      </c>
      <c r="BK586" s="26">
        <v>0</v>
      </c>
      <c r="BL586" s="26">
        <v>0</v>
      </c>
      <c r="BM586" s="27">
        <v>0</v>
      </c>
      <c r="BN586" s="36">
        <v>0</v>
      </c>
      <c r="BO586" s="26">
        <v>0</v>
      </c>
      <c r="BP586" s="26">
        <v>0</v>
      </c>
      <c r="BQ586" s="27">
        <v>0</v>
      </c>
      <c r="BR586" s="36">
        <v>0</v>
      </c>
      <c r="BS586" s="26">
        <v>0</v>
      </c>
      <c r="BT586" s="26">
        <v>0</v>
      </c>
      <c r="BU586" s="27">
        <v>0</v>
      </c>
      <c r="BV586" s="36">
        <v>0</v>
      </c>
      <c r="BW586" s="26">
        <v>0</v>
      </c>
      <c r="BX586" s="26">
        <v>0</v>
      </c>
      <c r="BY586" s="27">
        <v>0</v>
      </c>
      <c r="BZ586" s="36">
        <v>0</v>
      </c>
      <c r="CA586" s="26">
        <v>0</v>
      </c>
      <c r="CB586" s="26">
        <v>0</v>
      </c>
      <c r="CC586" s="27">
        <v>0</v>
      </c>
      <c r="CD586" s="36">
        <v>0</v>
      </c>
      <c r="CE586" s="26">
        <v>0</v>
      </c>
      <c r="CF586" s="26">
        <v>0</v>
      </c>
      <c r="CG586" s="27">
        <v>0</v>
      </c>
      <c r="CH586" s="36">
        <v>0</v>
      </c>
      <c r="CI586" s="26">
        <v>0</v>
      </c>
      <c r="CJ586" s="26">
        <v>0</v>
      </c>
      <c r="CK586" s="27">
        <v>0</v>
      </c>
      <c r="CL586" s="36">
        <v>0</v>
      </c>
      <c r="CM586" s="26">
        <v>0</v>
      </c>
      <c r="CN586" s="26">
        <v>0</v>
      </c>
      <c r="CO586" s="27">
        <v>0</v>
      </c>
      <c r="CP586" s="36">
        <v>0</v>
      </c>
      <c r="CQ586" s="26">
        <v>0</v>
      </c>
      <c r="CR586" s="26">
        <v>0</v>
      </c>
      <c r="CS586" s="27">
        <v>0</v>
      </c>
      <c r="CT586" s="36">
        <v>0</v>
      </c>
      <c r="CU586" s="26">
        <v>0</v>
      </c>
      <c r="CV586" s="26">
        <v>0</v>
      </c>
      <c r="CW586" s="27">
        <v>0</v>
      </c>
      <c r="CX586" s="36">
        <v>0</v>
      </c>
      <c r="CY586" s="26">
        <v>0</v>
      </c>
      <c r="CZ586" s="26">
        <v>0</v>
      </c>
      <c r="DA586" s="27">
        <v>0</v>
      </c>
      <c r="DB586" s="36">
        <v>0</v>
      </c>
      <c r="DC586" s="26">
        <v>0</v>
      </c>
      <c r="DD586" s="26">
        <v>0</v>
      </c>
      <c r="DE586" s="27">
        <v>0</v>
      </c>
      <c r="DF586" s="36">
        <v>0</v>
      </c>
      <c r="DG586" s="26">
        <v>0</v>
      </c>
      <c r="DH586" s="26">
        <v>0</v>
      </c>
      <c r="DI586" s="27">
        <v>0</v>
      </c>
      <c r="DJ586" s="36">
        <v>0</v>
      </c>
      <c r="DK586" s="26">
        <v>0</v>
      </c>
      <c r="DL586" s="26">
        <v>0</v>
      </c>
      <c r="DM586" s="27">
        <v>0</v>
      </c>
      <c r="DN586" s="36">
        <v>0</v>
      </c>
      <c r="DO586" s="26">
        <v>0</v>
      </c>
      <c r="DP586" s="26">
        <v>0</v>
      </c>
      <c r="DQ586" s="27">
        <v>0</v>
      </c>
      <c r="DR586" s="36">
        <v>0</v>
      </c>
      <c r="DS586" s="26">
        <v>0</v>
      </c>
      <c r="DT586" s="26">
        <v>0</v>
      </c>
      <c r="DU586" s="27">
        <v>0</v>
      </c>
      <c r="DV586" s="36">
        <v>6</v>
      </c>
      <c r="DW586" s="26">
        <v>3048.9291666666668</v>
      </c>
      <c r="DX586" s="26">
        <v>3048.9291666666668</v>
      </c>
      <c r="DY586" s="27">
        <v>33538.220833333333</v>
      </c>
      <c r="DZ586" s="36">
        <v>12</v>
      </c>
      <c r="EA586" s="26">
        <v>6097.8583333333336</v>
      </c>
      <c r="EB586" s="26">
        <v>9146.7875000000004</v>
      </c>
      <c r="EC586" s="27">
        <v>27440.362500000003</v>
      </c>
      <c r="ED586" s="36">
        <v>12</v>
      </c>
      <c r="EE586" s="26">
        <v>6097.8583333333336</v>
      </c>
      <c r="EF586" s="26">
        <v>14736.489999999998</v>
      </c>
      <c r="EG586" s="27">
        <v>21850.660000000003</v>
      </c>
      <c r="EH586" s="36">
        <v>12</v>
      </c>
      <c r="EI586" s="26">
        <v>6097.8583333333336</v>
      </c>
      <c r="EJ586" s="26">
        <v>20834.348333333332</v>
      </c>
      <c r="EK586" s="27">
        <v>15752.8</v>
      </c>
      <c r="EL586" s="36" cm="1">
        <f t="array" ref="EL586">+_xlfn.IFS(YEAR($A586)&gt;YEAR(EL$6),0,YEAR(EL$6)=YEAR($A586),13-MONTH($A586),AND(EK586&lt;$L586,YEAR(EL$6)=YEAR($B586)),IF(MONTH($B586)&lt;EK586/$M586,MONTH($B586),EK586/$M586),EK586&lt;$L586,EK586/$M586,YEAR(EL$6)=YEAR($B586),MONTH($B586),AND(YEAR(EL$6)&gt;YEAR($B586),NOT(ISBLANK($B586))),0,YEAR(EL$6)&gt;YEAR($A586),12,EL$6&lt;$A586,0,YEAR(EH$6)=YEAR($B586),0)</f>
        <v>12</v>
      </c>
      <c r="EM586" s="26">
        <f t="shared" si="74"/>
        <v>6097.8583333333336</v>
      </c>
      <c r="EN586" s="26">
        <f t="shared" si="75"/>
        <v>26932.206666666665</v>
      </c>
      <c r="EO586" s="27">
        <f t="shared" si="76"/>
        <v>9654.94</v>
      </c>
      <c r="EP586" s="28">
        <f t="shared" si="77"/>
        <v>18.999995353559925</v>
      </c>
      <c r="EQ586" s="34">
        <f t="shared" si="78"/>
        <v>1524.4645833333334</v>
      </c>
      <c r="ES586" s="21">
        <f>IFERROR(IF(VLOOKUP(D586,'DIV CHANGE'!A:D,3,FALSE)="", E586, VLOOKUP(D586,'DIV CHANGE'!A:D,3,FALSE)), E586)</f>
        <v>1</v>
      </c>
      <c r="ET586" s="21" t="str">
        <f t="shared" si="79"/>
        <v>SAME</v>
      </c>
      <c r="EU586" s="29">
        <v>44396</v>
      </c>
    </row>
    <row r="587" spans="1:151" ht="12.75">
      <c r="A587" s="29">
        <v>44476</v>
      </c>
      <c r="B587" s="24"/>
      <c r="C587" s="35">
        <v>648</v>
      </c>
      <c r="D587" s="21" t="s">
        <v>1144</v>
      </c>
      <c r="E587" s="21">
        <v>3</v>
      </c>
      <c r="F587" s="21" t="s">
        <v>179</v>
      </c>
      <c r="G587" s="21" t="s">
        <v>1145</v>
      </c>
      <c r="H587" s="55">
        <v>39872.61</v>
      </c>
      <c r="I587" s="22">
        <v>6</v>
      </c>
      <c r="J587" s="25">
        <v>0</v>
      </c>
      <c r="K587" s="25">
        <v>0</v>
      </c>
      <c r="L587" s="25">
        <f t="shared" si="72"/>
        <v>6645.4350000000004</v>
      </c>
      <c r="M587" s="37">
        <f t="shared" si="73"/>
        <v>553.78625</v>
      </c>
      <c r="N587" s="36">
        <v>0</v>
      </c>
      <c r="O587" s="26">
        <v>0</v>
      </c>
      <c r="P587" s="26">
        <v>0</v>
      </c>
      <c r="Q587" s="27">
        <v>0</v>
      </c>
      <c r="R587" s="36">
        <v>0</v>
      </c>
      <c r="S587" s="26">
        <v>0</v>
      </c>
      <c r="T587" s="26">
        <v>0</v>
      </c>
      <c r="U587" s="27">
        <v>0</v>
      </c>
      <c r="V587" s="36">
        <v>0</v>
      </c>
      <c r="W587" s="26">
        <v>0</v>
      </c>
      <c r="X587" s="26">
        <v>0</v>
      </c>
      <c r="Y587" s="27">
        <v>0</v>
      </c>
      <c r="Z587" s="36">
        <v>0</v>
      </c>
      <c r="AA587" s="26">
        <v>0</v>
      </c>
      <c r="AB587" s="26">
        <v>0</v>
      </c>
      <c r="AC587" s="27">
        <v>0</v>
      </c>
      <c r="AD587" s="36">
        <v>0</v>
      </c>
      <c r="AE587" s="26">
        <v>0</v>
      </c>
      <c r="AF587" s="26">
        <v>0</v>
      </c>
      <c r="AG587" s="27">
        <v>0</v>
      </c>
      <c r="AH587" s="36">
        <v>0</v>
      </c>
      <c r="AI587" s="26">
        <v>0</v>
      </c>
      <c r="AJ587" s="26">
        <v>0</v>
      </c>
      <c r="AK587" s="27">
        <v>0</v>
      </c>
      <c r="AL587" s="36">
        <v>0</v>
      </c>
      <c r="AM587" s="26">
        <v>0</v>
      </c>
      <c r="AN587" s="26">
        <v>0</v>
      </c>
      <c r="AO587" s="27">
        <v>0</v>
      </c>
      <c r="AP587" s="36">
        <v>0</v>
      </c>
      <c r="AQ587" s="26">
        <v>0</v>
      </c>
      <c r="AR587" s="26">
        <v>0</v>
      </c>
      <c r="AS587" s="27">
        <v>0</v>
      </c>
      <c r="AT587" s="36">
        <v>0</v>
      </c>
      <c r="AU587" s="26">
        <v>0</v>
      </c>
      <c r="AV587" s="26">
        <v>0</v>
      </c>
      <c r="AW587" s="27">
        <v>0</v>
      </c>
      <c r="AX587" s="36">
        <v>0</v>
      </c>
      <c r="AY587" s="26">
        <v>0</v>
      </c>
      <c r="AZ587" s="26">
        <v>0</v>
      </c>
      <c r="BA587" s="27">
        <v>0</v>
      </c>
      <c r="BB587" s="36">
        <v>0</v>
      </c>
      <c r="BC587" s="26">
        <v>0</v>
      </c>
      <c r="BD587" s="26">
        <v>0</v>
      </c>
      <c r="BE587" s="27">
        <v>0</v>
      </c>
      <c r="BF587" s="36">
        <v>0</v>
      </c>
      <c r="BG587" s="26">
        <v>0</v>
      </c>
      <c r="BH587" s="26">
        <v>0</v>
      </c>
      <c r="BI587" s="27">
        <v>0</v>
      </c>
      <c r="BJ587" s="36">
        <v>0</v>
      </c>
      <c r="BK587" s="26">
        <v>0</v>
      </c>
      <c r="BL587" s="26">
        <v>0</v>
      </c>
      <c r="BM587" s="27">
        <v>0</v>
      </c>
      <c r="BN587" s="36">
        <v>0</v>
      </c>
      <c r="BO587" s="26">
        <v>0</v>
      </c>
      <c r="BP587" s="26">
        <v>0</v>
      </c>
      <c r="BQ587" s="27">
        <v>0</v>
      </c>
      <c r="BR587" s="36">
        <v>0</v>
      </c>
      <c r="BS587" s="26">
        <v>0</v>
      </c>
      <c r="BT587" s="26">
        <v>0</v>
      </c>
      <c r="BU587" s="27">
        <v>0</v>
      </c>
      <c r="BV587" s="36">
        <v>0</v>
      </c>
      <c r="BW587" s="26">
        <v>0</v>
      </c>
      <c r="BX587" s="26">
        <v>0</v>
      </c>
      <c r="BY587" s="27">
        <v>0</v>
      </c>
      <c r="BZ587" s="36">
        <v>0</v>
      </c>
      <c r="CA587" s="26">
        <v>0</v>
      </c>
      <c r="CB587" s="26">
        <v>0</v>
      </c>
      <c r="CC587" s="27">
        <v>0</v>
      </c>
      <c r="CD587" s="36">
        <v>0</v>
      </c>
      <c r="CE587" s="26">
        <v>0</v>
      </c>
      <c r="CF587" s="26">
        <v>0</v>
      </c>
      <c r="CG587" s="27">
        <v>0</v>
      </c>
      <c r="CH587" s="36">
        <v>0</v>
      </c>
      <c r="CI587" s="26">
        <v>0</v>
      </c>
      <c r="CJ587" s="26">
        <v>0</v>
      </c>
      <c r="CK587" s="27">
        <v>0</v>
      </c>
      <c r="CL587" s="36">
        <v>0</v>
      </c>
      <c r="CM587" s="26">
        <v>0</v>
      </c>
      <c r="CN587" s="26">
        <v>0</v>
      </c>
      <c r="CO587" s="27">
        <v>0</v>
      </c>
      <c r="CP587" s="36">
        <v>0</v>
      </c>
      <c r="CQ587" s="26">
        <v>0</v>
      </c>
      <c r="CR587" s="26">
        <v>0</v>
      </c>
      <c r="CS587" s="27">
        <v>0</v>
      </c>
      <c r="CT587" s="36">
        <v>0</v>
      </c>
      <c r="CU587" s="26">
        <v>0</v>
      </c>
      <c r="CV587" s="26">
        <v>0</v>
      </c>
      <c r="CW587" s="27">
        <v>0</v>
      </c>
      <c r="CX587" s="36">
        <v>0</v>
      </c>
      <c r="CY587" s="26">
        <v>0</v>
      </c>
      <c r="CZ587" s="26">
        <v>0</v>
      </c>
      <c r="DA587" s="27">
        <v>0</v>
      </c>
      <c r="DB587" s="36">
        <v>0</v>
      </c>
      <c r="DC587" s="26">
        <v>0</v>
      </c>
      <c r="DD587" s="26">
        <v>0</v>
      </c>
      <c r="DE587" s="27">
        <v>0</v>
      </c>
      <c r="DF587" s="36">
        <v>0</v>
      </c>
      <c r="DG587" s="26">
        <v>0</v>
      </c>
      <c r="DH587" s="26">
        <v>0</v>
      </c>
      <c r="DI587" s="27">
        <v>0</v>
      </c>
      <c r="DJ587" s="36">
        <v>0</v>
      </c>
      <c r="DK587" s="26">
        <v>0</v>
      </c>
      <c r="DL587" s="26">
        <v>0</v>
      </c>
      <c r="DM587" s="27">
        <v>0</v>
      </c>
      <c r="DN587" s="36">
        <v>0</v>
      </c>
      <c r="DO587" s="26">
        <v>0</v>
      </c>
      <c r="DP587" s="26">
        <v>0</v>
      </c>
      <c r="DQ587" s="27">
        <v>0</v>
      </c>
      <c r="DR587" s="36">
        <v>0</v>
      </c>
      <c r="DS587" s="26">
        <v>0</v>
      </c>
      <c r="DT587" s="26">
        <v>0</v>
      </c>
      <c r="DU587" s="27">
        <v>0</v>
      </c>
      <c r="DV587" s="36">
        <v>3</v>
      </c>
      <c r="DW587" s="26">
        <v>1661.3587499999999</v>
      </c>
      <c r="DX587" s="26">
        <v>1661.3587499999999</v>
      </c>
      <c r="DY587" s="27">
        <v>38211.251250000001</v>
      </c>
      <c r="DZ587" s="36">
        <v>12</v>
      </c>
      <c r="EA587" s="26">
        <v>6645.4349999999995</v>
      </c>
      <c r="EB587" s="26">
        <v>8306.7937499999989</v>
      </c>
      <c r="EC587" s="27">
        <v>31565.816250000003</v>
      </c>
      <c r="ED587" s="36">
        <v>12</v>
      </c>
      <c r="EE587" s="26">
        <v>6645.4349999999995</v>
      </c>
      <c r="EF587" s="26">
        <v>14952.24</v>
      </c>
      <c r="EG587" s="27">
        <v>24920.370000000003</v>
      </c>
      <c r="EH587" s="36">
        <v>12</v>
      </c>
      <c r="EI587" s="26">
        <v>6645.4349999999995</v>
      </c>
      <c r="EJ587" s="26">
        <v>21597.674999999999</v>
      </c>
      <c r="EK587" s="27">
        <v>18274.939999999999</v>
      </c>
      <c r="EL587" s="36" cm="1">
        <f t="array" ref="EL587">+_xlfn.IFS(YEAR($A587)&gt;YEAR(EL$6),0,YEAR(EL$6)=YEAR($A587),13-MONTH($A587),AND(EK587&lt;$L587,YEAR(EL$6)=YEAR($B587)),IF(MONTH($B587)&lt;EK587/$M587,MONTH($B587),EK587/$M587),EK587&lt;$L587,EK587/$M587,YEAR(EL$6)=YEAR($B587),MONTH($B587),AND(YEAR(EL$6)&gt;YEAR($B587),NOT(ISBLANK($B587))),0,YEAR(EL$6)&gt;YEAR($A587),12,EL$6&lt;$A587,0,YEAR(EH$6)=YEAR($B587),0)</f>
        <v>12</v>
      </c>
      <c r="EM587" s="26">
        <f t="shared" si="74"/>
        <v>6645.4349999999995</v>
      </c>
      <c r="EN587" s="26">
        <f t="shared" si="75"/>
        <v>28243.11</v>
      </c>
      <c r="EO587" s="27">
        <f t="shared" si="76"/>
        <v>11629.5</v>
      </c>
      <c r="EP587" s="28">
        <f t="shared" si="77"/>
        <v>20.999979685302769</v>
      </c>
      <c r="EQ587" s="34">
        <f t="shared" si="78"/>
        <v>1661.3587499999999</v>
      </c>
      <c r="ES587" s="21">
        <f>IFERROR(IF(VLOOKUP(D587,'DIV CHANGE'!A:D,3,FALSE)="", E587, VLOOKUP(D587,'DIV CHANGE'!A:D,3,FALSE)), E587)</f>
        <v>3</v>
      </c>
      <c r="ET587" s="21" t="str">
        <f t="shared" si="79"/>
        <v>SAME</v>
      </c>
      <c r="EU587" s="29">
        <v>44476</v>
      </c>
    </row>
    <row r="588" spans="1:151" ht="12.75">
      <c r="A588" s="29">
        <v>44531</v>
      </c>
      <c r="B588" s="24"/>
      <c r="C588" s="35">
        <v>677</v>
      </c>
      <c r="D588" s="21" t="s">
        <v>1146</v>
      </c>
      <c r="E588" s="21">
        <v>3</v>
      </c>
      <c r="F588" s="21" t="s">
        <v>179</v>
      </c>
      <c r="G588" s="21" t="s">
        <v>1147</v>
      </c>
      <c r="H588" s="55">
        <v>1656.39</v>
      </c>
      <c r="I588" s="22">
        <v>6</v>
      </c>
      <c r="J588" s="25">
        <v>0</v>
      </c>
      <c r="K588" s="25">
        <v>0</v>
      </c>
      <c r="L588" s="25">
        <f t="shared" si="72"/>
        <v>276.065</v>
      </c>
      <c r="M588" s="37">
        <f t="shared" si="73"/>
        <v>23.005416666666665</v>
      </c>
      <c r="N588" s="36">
        <v>0</v>
      </c>
      <c r="O588" s="26">
        <v>0</v>
      </c>
      <c r="P588" s="26">
        <v>0</v>
      </c>
      <c r="Q588" s="27">
        <v>0</v>
      </c>
      <c r="R588" s="36">
        <v>0</v>
      </c>
      <c r="S588" s="26">
        <v>0</v>
      </c>
      <c r="T588" s="26">
        <v>0</v>
      </c>
      <c r="U588" s="27">
        <v>0</v>
      </c>
      <c r="V588" s="36">
        <v>0</v>
      </c>
      <c r="W588" s="26">
        <v>0</v>
      </c>
      <c r="X588" s="26">
        <v>0</v>
      </c>
      <c r="Y588" s="27">
        <v>0</v>
      </c>
      <c r="Z588" s="36">
        <v>0</v>
      </c>
      <c r="AA588" s="26">
        <v>0</v>
      </c>
      <c r="AB588" s="26">
        <v>0</v>
      </c>
      <c r="AC588" s="27">
        <v>0</v>
      </c>
      <c r="AD588" s="36">
        <v>0</v>
      </c>
      <c r="AE588" s="26">
        <v>0</v>
      </c>
      <c r="AF588" s="26">
        <v>0</v>
      </c>
      <c r="AG588" s="27">
        <v>0</v>
      </c>
      <c r="AH588" s="36">
        <v>0</v>
      </c>
      <c r="AI588" s="26">
        <v>0</v>
      </c>
      <c r="AJ588" s="26">
        <v>0</v>
      </c>
      <c r="AK588" s="27">
        <v>0</v>
      </c>
      <c r="AL588" s="36">
        <v>0</v>
      </c>
      <c r="AM588" s="26">
        <v>0</v>
      </c>
      <c r="AN588" s="26">
        <v>0</v>
      </c>
      <c r="AO588" s="27">
        <v>0</v>
      </c>
      <c r="AP588" s="36">
        <v>0</v>
      </c>
      <c r="AQ588" s="26">
        <v>0</v>
      </c>
      <c r="AR588" s="26">
        <v>0</v>
      </c>
      <c r="AS588" s="27">
        <v>0</v>
      </c>
      <c r="AT588" s="36">
        <v>0</v>
      </c>
      <c r="AU588" s="26">
        <v>0</v>
      </c>
      <c r="AV588" s="26">
        <v>0</v>
      </c>
      <c r="AW588" s="27">
        <v>0</v>
      </c>
      <c r="AX588" s="36">
        <v>0</v>
      </c>
      <c r="AY588" s="26">
        <v>0</v>
      </c>
      <c r="AZ588" s="26">
        <v>0</v>
      </c>
      <c r="BA588" s="27">
        <v>0</v>
      </c>
      <c r="BB588" s="36">
        <v>0</v>
      </c>
      <c r="BC588" s="26">
        <v>0</v>
      </c>
      <c r="BD588" s="26">
        <v>0</v>
      </c>
      <c r="BE588" s="27">
        <v>0</v>
      </c>
      <c r="BF588" s="36">
        <v>0</v>
      </c>
      <c r="BG588" s="26">
        <v>0</v>
      </c>
      <c r="BH588" s="26">
        <v>0</v>
      </c>
      <c r="BI588" s="27">
        <v>0</v>
      </c>
      <c r="BJ588" s="36">
        <v>0</v>
      </c>
      <c r="BK588" s="26">
        <v>0</v>
      </c>
      <c r="BL588" s="26">
        <v>0</v>
      </c>
      <c r="BM588" s="27">
        <v>0</v>
      </c>
      <c r="BN588" s="36">
        <v>0</v>
      </c>
      <c r="BO588" s="26">
        <v>0</v>
      </c>
      <c r="BP588" s="26">
        <v>0</v>
      </c>
      <c r="BQ588" s="27">
        <v>0</v>
      </c>
      <c r="BR588" s="36">
        <v>0</v>
      </c>
      <c r="BS588" s="26">
        <v>0</v>
      </c>
      <c r="BT588" s="26">
        <v>0</v>
      </c>
      <c r="BU588" s="27">
        <v>0</v>
      </c>
      <c r="BV588" s="36">
        <v>0</v>
      </c>
      <c r="BW588" s="26">
        <v>0</v>
      </c>
      <c r="BX588" s="26">
        <v>0</v>
      </c>
      <c r="BY588" s="27">
        <v>0</v>
      </c>
      <c r="BZ588" s="36">
        <v>0</v>
      </c>
      <c r="CA588" s="26">
        <v>0</v>
      </c>
      <c r="CB588" s="26">
        <v>0</v>
      </c>
      <c r="CC588" s="27">
        <v>0</v>
      </c>
      <c r="CD588" s="36">
        <v>0</v>
      </c>
      <c r="CE588" s="26">
        <v>0</v>
      </c>
      <c r="CF588" s="26">
        <v>0</v>
      </c>
      <c r="CG588" s="27">
        <v>0</v>
      </c>
      <c r="CH588" s="36">
        <v>0</v>
      </c>
      <c r="CI588" s="26">
        <v>0</v>
      </c>
      <c r="CJ588" s="26">
        <v>0</v>
      </c>
      <c r="CK588" s="27">
        <v>0</v>
      </c>
      <c r="CL588" s="36">
        <v>0</v>
      </c>
      <c r="CM588" s="26">
        <v>0</v>
      </c>
      <c r="CN588" s="26">
        <v>0</v>
      </c>
      <c r="CO588" s="27">
        <v>0</v>
      </c>
      <c r="CP588" s="36">
        <v>0</v>
      </c>
      <c r="CQ588" s="26">
        <v>0</v>
      </c>
      <c r="CR588" s="26">
        <v>0</v>
      </c>
      <c r="CS588" s="27">
        <v>0</v>
      </c>
      <c r="CT588" s="36">
        <v>0</v>
      </c>
      <c r="CU588" s="26">
        <v>0</v>
      </c>
      <c r="CV588" s="26">
        <v>0</v>
      </c>
      <c r="CW588" s="27">
        <v>0</v>
      </c>
      <c r="CX588" s="36">
        <v>0</v>
      </c>
      <c r="CY588" s="26">
        <v>0</v>
      </c>
      <c r="CZ588" s="26">
        <v>0</v>
      </c>
      <c r="DA588" s="27">
        <v>0</v>
      </c>
      <c r="DB588" s="36">
        <v>0</v>
      </c>
      <c r="DC588" s="26">
        <v>0</v>
      </c>
      <c r="DD588" s="26">
        <v>0</v>
      </c>
      <c r="DE588" s="27">
        <v>0</v>
      </c>
      <c r="DF588" s="36">
        <v>0</v>
      </c>
      <c r="DG588" s="26">
        <v>0</v>
      </c>
      <c r="DH588" s="26">
        <v>0</v>
      </c>
      <c r="DI588" s="27">
        <v>0</v>
      </c>
      <c r="DJ588" s="36">
        <v>0</v>
      </c>
      <c r="DK588" s="26">
        <v>0</v>
      </c>
      <c r="DL588" s="26">
        <v>0</v>
      </c>
      <c r="DM588" s="27">
        <v>0</v>
      </c>
      <c r="DN588" s="36">
        <v>0</v>
      </c>
      <c r="DO588" s="26">
        <v>0</v>
      </c>
      <c r="DP588" s="26">
        <v>0</v>
      </c>
      <c r="DQ588" s="27">
        <v>0</v>
      </c>
      <c r="DR588" s="36">
        <v>0</v>
      </c>
      <c r="DS588" s="26">
        <v>0</v>
      </c>
      <c r="DT588" s="26">
        <v>0</v>
      </c>
      <c r="DU588" s="27">
        <v>0</v>
      </c>
      <c r="DV588" s="36">
        <v>1</v>
      </c>
      <c r="DW588" s="26">
        <v>23.005416666666665</v>
      </c>
      <c r="DX588" s="26">
        <v>23.005416666666665</v>
      </c>
      <c r="DY588" s="27">
        <v>1633.3845833333335</v>
      </c>
      <c r="DZ588" s="36">
        <v>12</v>
      </c>
      <c r="EA588" s="26">
        <v>276.065</v>
      </c>
      <c r="EB588" s="26">
        <v>299.07041666666669</v>
      </c>
      <c r="EC588" s="27">
        <v>1357.3195833333334</v>
      </c>
      <c r="ED588" s="36">
        <v>12</v>
      </c>
      <c r="EE588" s="26">
        <v>276.065</v>
      </c>
      <c r="EF588" s="26">
        <v>575.15</v>
      </c>
      <c r="EG588" s="27">
        <v>1081.2400000000002</v>
      </c>
      <c r="EH588" s="36">
        <v>12</v>
      </c>
      <c r="EI588" s="26">
        <v>276.065</v>
      </c>
      <c r="EJ588" s="26">
        <v>851.21499999999992</v>
      </c>
      <c r="EK588" s="27">
        <v>805.18</v>
      </c>
      <c r="EL588" s="36" cm="1">
        <f t="array" ref="EL588">+_xlfn.IFS(YEAR($A588)&gt;YEAR(EL$6),0,YEAR(EL$6)=YEAR($A588),13-MONTH($A588),AND(EK588&lt;$L588,YEAR(EL$6)=YEAR($B588)),IF(MONTH($B588)&lt;EK588/$M588,MONTH($B588),EK588/$M588),EK588&lt;$L588,EK588/$M588,YEAR(EL$6)=YEAR($B588),MONTH($B588),AND(YEAR(EL$6)&gt;YEAR($B588),NOT(ISBLANK($B588))),0,YEAR(EL$6)&gt;YEAR($A588),12,EL$6&lt;$A588,0,YEAR(EH$6)=YEAR($B588),0)</f>
        <v>12</v>
      </c>
      <c r="EM588" s="26">
        <f t="shared" si="74"/>
        <v>276.065</v>
      </c>
      <c r="EN588" s="26">
        <f t="shared" si="75"/>
        <v>1127.28</v>
      </c>
      <c r="EO588" s="27">
        <f t="shared" si="76"/>
        <v>529.11</v>
      </c>
      <c r="EP588" s="28">
        <f t="shared" si="77"/>
        <v>22.999366091319075</v>
      </c>
      <c r="EQ588" s="34">
        <f t="shared" si="78"/>
        <v>69.016249999999999</v>
      </c>
      <c r="ES588" s="21">
        <f>IFERROR(IF(VLOOKUP(D588,'DIV CHANGE'!A:D,3,FALSE)="", E588, VLOOKUP(D588,'DIV CHANGE'!A:D,3,FALSE)), E588)</f>
        <v>3</v>
      </c>
      <c r="ET588" s="21" t="str">
        <f t="shared" si="79"/>
        <v>SAME</v>
      </c>
      <c r="EU588" s="29">
        <v>44531</v>
      </c>
    </row>
    <row r="589" spans="1:151" ht="12.75">
      <c r="A589" s="29">
        <v>40633</v>
      </c>
      <c r="B589" s="24"/>
      <c r="C589" s="35">
        <v>88</v>
      </c>
      <c r="D589" s="21" t="s">
        <v>1148</v>
      </c>
      <c r="E589" s="21">
        <v>4</v>
      </c>
      <c r="F589" s="21" t="s">
        <v>179</v>
      </c>
      <c r="G589" s="21" t="s">
        <v>1149</v>
      </c>
      <c r="H589" s="55">
        <v>22865.25</v>
      </c>
      <c r="I589" s="22">
        <v>7</v>
      </c>
      <c r="J589" s="25">
        <v>0</v>
      </c>
      <c r="K589" s="25">
        <v>0</v>
      </c>
      <c r="L589" s="25">
        <f t="shared" si="72"/>
        <v>3266.4642857142858</v>
      </c>
      <c r="M589" s="37">
        <f t="shared" si="73"/>
        <v>272.20535714285717</v>
      </c>
      <c r="N589" s="36">
        <v>0</v>
      </c>
      <c r="O589" s="26">
        <v>0</v>
      </c>
      <c r="P589" s="26">
        <v>0</v>
      </c>
      <c r="Q589" s="27">
        <v>0</v>
      </c>
      <c r="R589" s="36">
        <v>0</v>
      </c>
      <c r="S589" s="26">
        <v>0</v>
      </c>
      <c r="T589" s="26">
        <v>0</v>
      </c>
      <c r="U589" s="27">
        <v>0</v>
      </c>
      <c r="V589" s="36">
        <v>0</v>
      </c>
      <c r="W589" s="26">
        <v>0</v>
      </c>
      <c r="X589" s="26">
        <v>0</v>
      </c>
      <c r="Y589" s="27">
        <v>0</v>
      </c>
      <c r="Z589" s="36">
        <v>0</v>
      </c>
      <c r="AA589" s="26">
        <v>0</v>
      </c>
      <c r="AB589" s="26">
        <v>0</v>
      </c>
      <c r="AC589" s="27">
        <v>0</v>
      </c>
      <c r="AD589" s="36">
        <v>0</v>
      </c>
      <c r="AE589" s="26">
        <v>0</v>
      </c>
      <c r="AF589" s="26">
        <v>0</v>
      </c>
      <c r="AG589" s="27">
        <v>0</v>
      </c>
      <c r="AH589" s="36">
        <v>0</v>
      </c>
      <c r="AI589" s="26">
        <v>0</v>
      </c>
      <c r="AJ589" s="26">
        <v>0</v>
      </c>
      <c r="AK589" s="27">
        <v>0</v>
      </c>
      <c r="AL589" s="36">
        <v>0</v>
      </c>
      <c r="AM589" s="26">
        <v>0</v>
      </c>
      <c r="AN589" s="26">
        <v>0</v>
      </c>
      <c r="AO589" s="27">
        <v>0</v>
      </c>
      <c r="AP589" s="36">
        <v>0</v>
      </c>
      <c r="AQ589" s="26">
        <v>0</v>
      </c>
      <c r="AR589" s="26">
        <v>0</v>
      </c>
      <c r="AS589" s="27">
        <v>0</v>
      </c>
      <c r="AT589" s="36">
        <v>0</v>
      </c>
      <c r="AU589" s="26">
        <v>0</v>
      </c>
      <c r="AV589" s="26">
        <v>0</v>
      </c>
      <c r="AW589" s="27">
        <v>0</v>
      </c>
      <c r="AX589" s="36">
        <v>0</v>
      </c>
      <c r="AY589" s="26">
        <v>0</v>
      </c>
      <c r="AZ589" s="26">
        <v>0</v>
      </c>
      <c r="BA589" s="27">
        <v>0</v>
      </c>
      <c r="BB589" s="36">
        <v>0</v>
      </c>
      <c r="BC589" s="26">
        <v>0</v>
      </c>
      <c r="BD589" s="26">
        <v>0</v>
      </c>
      <c r="BE589" s="27">
        <v>0</v>
      </c>
      <c r="BF589" s="36">
        <v>0</v>
      </c>
      <c r="BG589" s="26">
        <v>0</v>
      </c>
      <c r="BH589" s="26">
        <v>0</v>
      </c>
      <c r="BI589" s="27">
        <v>0</v>
      </c>
      <c r="BJ589" s="36">
        <v>0</v>
      </c>
      <c r="BK589" s="26">
        <v>0</v>
      </c>
      <c r="BL589" s="26">
        <v>0</v>
      </c>
      <c r="BM589" s="27">
        <v>0</v>
      </c>
      <c r="BN589" s="36">
        <v>0</v>
      </c>
      <c r="BO589" s="26">
        <v>0</v>
      </c>
      <c r="BP589" s="26">
        <v>0</v>
      </c>
      <c r="BQ589" s="27">
        <v>0</v>
      </c>
      <c r="BR589" s="36">
        <v>0</v>
      </c>
      <c r="BS589" s="26">
        <v>0</v>
      </c>
      <c r="BT589" s="26">
        <v>0</v>
      </c>
      <c r="BU589" s="27">
        <v>0</v>
      </c>
      <c r="BV589" s="36">
        <v>0</v>
      </c>
      <c r="BW589" s="26">
        <v>0</v>
      </c>
      <c r="BX589" s="26">
        <v>0</v>
      </c>
      <c r="BY589" s="27">
        <v>0</v>
      </c>
      <c r="BZ589" s="36">
        <v>0</v>
      </c>
      <c r="CA589" s="26">
        <v>0</v>
      </c>
      <c r="CB589" s="26">
        <v>0</v>
      </c>
      <c r="CC589" s="27">
        <v>0</v>
      </c>
      <c r="CD589" s="36">
        <v>0</v>
      </c>
      <c r="CE589" s="26">
        <v>0</v>
      </c>
      <c r="CF589" s="26">
        <v>0</v>
      </c>
      <c r="CG589" s="27">
        <v>0</v>
      </c>
      <c r="CH589" s="36">
        <v>10</v>
      </c>
      <c r="CI589" s="26">
        <v>2722.0535714285716</v>
      </c>
      <c r="CJ589" s="26">
        <v>2722.0535714285716</v>
      </c>
      <c r="CK589" s="27">
        <v>20143.196428571428</v>
      </c>
      <c r="CL589" s="36">
        <v>12</v>
      </c>
      <c r="CM589" s="26">
        <v>3266.4642857142862</v>
      </c>
      <c r="CN589" s="26">
        <v>5988.5178571428578</v>
      </c>
      <c r="CO589" s="27">
        <v>16876.732142857141</v>
      </c>
      <c r="CP589" s="36">
        <v>12</v>
      </c>
      <c r="CQ589" s="26">
        <v>3266.4642857142862</v>
      </c>
      <c r="CR589" s="26">
        <v>9254.9821428571449</v>
      </c>
      <c r="CS589" s="27">
        <v>13610.267857142855</v>
      </c>
      <c r="CT589" s="36">
        <v>12</v>
      </c>
      <c r="CU589" s="26">
        <v>3266.4642857142862</v>
      </c>
      <c r="CV589" s="26">
        <v>12521.446428571431</v>
      </c>
      <c r="CW589" s="27">
        <v>10343.803571428569</v>
      </c>
      <c r="CX589" s="36">
        <v>12</v>
      </c>
      <c r="CY589" s="26">
        <v>3266.4642857142862</v>
      </c>
      <c r="CZ589" s="26">
        <v>15787.910714285717</v>
      </c>
      <c r="DA589" s="27">
        <v>7077.3392857142826</v>
      </c>
      <c r="DB589" s="36">
        <v>12</v>
      </c>
      <c r="DC589" s="26">
        <v>3266.4642857142862</v>
      </c>
      <c r="DD589" s="26">
        <v>19054.375000000004</v>
      </c>
      <c r="DE589" s="27">
        <v>3810.8749999999964</v>
      </c>
      <c r="DF589" s="36">
        <v>12</v>
      </c>
      <c r="DG589" s="26">
        <v>3266.4642857142862</v>
      </c>
      <c r="DH589" s="26">
        <v>22320.83928571429</v>
      </c>
      <c r="DI589" s="27">
        <v>544.41071428571013</v>
      </c>
      <c r="DJ589" s="36">
        <v>1.9999999999999845</v>
      </c>
      <c r="DK589" s="26">
        <v>544.41071428571013</v>
      </c>
      <c r="DL589" s="26">
        <v>22865.25</v>
      </c>
      <c r="DM589" s="27">
        <v>0</v>
      </c>
      <c r="DN589" s="36">
        <v>0</v>
      </c>
      <c r="DO589" s="26">
        <v>0</v>
      </c>
      <c r="DP589" s="26">
        <v>22865.25</v>
      </c>
      <c r="DQ589" s="27">
        <v>0</v>
      </c>
      <c r="DR589" s="36">
        <v>0</v>
      </c>
      <c r="DS589" s="26">
        <v>0</v>
      </c>
      <c r="DT589" s="26">
        <v>22865.25</v>
      </c>
      <c r="DU589" s="27">
        <v>0</v>
      </c>
      <c r="DV589" s="36">
        <v>0</v>
      </c>
      <c r="DW589" s="26">
        <v>0</v>
      </c>
      <c r="DX589" s="26">
        <v>22865.25</v>
      </c>
      <c r="DY589" s="27">
        <v>0</v>
      </c>
      <c r="DZ589" s="36">
        <v>0</v>
      </c>
      <c r="EA589" s="26">
        <v>0</v>
      </c>
      <c r="EB589" s="26">
        <v>22865.25</v>
      </c>
      <c r="EC589" s="27">
        <v>0</v>
      </c>
      <c r="ED589" s="36">
        <v>0</v>
      </c>
      <c r="EE589" s="26">
        <v>0</v>
      </c>
      <c r="EF589" s="26">
        <v>22865.25</v>
      </c>
      <c r="EG589" s="27">
        <v>0</v>
      </c>
      <c r="EH589" s="36">
        <v>0</v>
      </c>
      <c r="EI589" s="26">
        <v>0</v>
      </c>
      <c r="EJ589" s="26">
        <v>22865.25</v>
      </c>
      <c r="EK589" s="27">
        <v>0</v>
      </c>
      <c r="EL589" s="36" cm="1">
        <f t="array" ref="EL589">+_xlfn.IFS(YEAR($A589)&gt;YEAR(EL$6),0,YEAR(EL$6)=YEAR($A589),13-MONTH($A589),AND(EK589&lt;$L589,YEAR(EL$6)=YEAR($B589)),IF(MONTH($B589)&lt;EK589/$M589,MONTH($B589),EK589/$M589),EK589&lt;$L589,EK589/$M589,YEAR(EL$6)=YEAR($B589),MONTH($B589),AND(YEAR(EL$6)&gt;YEAR($B589),NOT(ISBLANK($B589))),0,YEAR(EL$6)&gt;YEAR($A589),12,EL$6&lt;$A589,0,YEAR(EH$6)=YEAR($B589),0)</f>
        <v>0</v>
      </c>
      <c r="EM589" s="26">
        <f t="shared" si="74"/>
        <v>0</v>
      </c>
      <c r="EN589" s="26">
        <f t="shared" si="75"/>
        <v>22865.25</v>
      </c>
      <c r="EO589" s="27">
        <f t="shared" si="76"/>
        <v>0</v>
      </c>
      <c r="EP589" s="28">
        <f t="shared" si="77"/>
        <v>0</v>
      </c>
      <c r="EQ589" s="34">
        <f t="shared" si="78"/>
        <v>0</v>
      </c>
      <c r="ES589" s="21">
        <f>IFERROR(IF(VLOOKUP(D589,'DIV CHANGE'!A:D,3,FALSE)="", E589, VLOOKUP(D589,'DIV CHANGE'!A:D,3,FALSE)), E589)</f>
        <v>4</v>
      </c>
      <c r="ET589" s="21" t="str">
        <f t="shared" si="79"/>
        <v>SAME</v>
      </c>
      <c r="EU589" s="24">
        <v>40633</v>
      </c>
    </row>
    <row r="590" spans="1:151" ht="12.75">
      <c r="A590" s="29">
        <v>44476</v>
      </c>
      <c r="B590" s="24"/>
      <c r="C590" s="35">
        <v>650</v>
      </c>
      <c r="D590" s="21" t="s">
        <v>1150</v>
      </c>
      <c r="E590" s="21">
        <v>2</v>
      </c>
      <c r="F590" s="21" t="s">
        <v>179</v>
      </c>
      <c r="G590" s="21" t="s">
        <v>1151</v>
      </c>
      <c r="H590" s="55">
        <v>39872.61</v>
      </c>
      <c r="I590" s="22">
        <v>6</v>
      </c>
      <c r="J590" s="25">
        <v>0</v>
      </c>
      <c r="K590" s="25">
        <v>0</v>
      </c>
      <c r="L590" s="25">
        <f t="shared" si="72"/>
        <v>6645.4350000000004</v>
      </c>
      <c r="M590" s="37">
        <f t="shared" si="73"/>
        <v>553.78625</v>
      </c>
      <c r="N590" s="36">
        <v>0</v>
      </c>
      <c r="O590" s="26">
        <v>0</v>
      </c>
      <c r="P590" s="26">
        <v>0</v>
      </c>
      <c r="Q590" s="27">
        <v>0</v>
      </c>
      <c r="R590" s="36">
        <v>0</v>
      </c>
      <c r="S590" s="26">
        <v>0</v>
      </c>
      <c r="T590" s="26">
        <v>0</v>
      </c>
      <c r="U590" s="27">
        <v>0</v>
      </c>
      <c r="V590" s="36">
        <v>0</v>
      </c>
      <c r="W590" s="26">
        <v>0</v>
      </c>
      <c r="X590" s="26">
        <v>0</v>
      </c>
      <c r="Y590" s="27">
        <v>0</v>
      </c>
      <c r="Z590" s="36">
        <v>0</v>
      </c>
      <c r="AA590" s="26">
        <v>0</v>
      </c>
      <c r="AB590" s="26">
        <v>0</v>
      </c>
      <c r="AC590" s="27">
        <v>0</v>
      </c>
      <c r="AD590" s="36">
        <v>0</v>
      </c>
      <c r="AE590" s="26">
        <v>0</v>
      </c>
      <c r="AF590" s="26">
        <v>0</v>
      </c>
      <c r="AG590" s="27">
        <v>0</v>
      </c>
      <c r="AH590" s="36">
        <v>0</v>
      </c>
      <c r="AI590" s="26">
        <v>0</v>
      </c>
      <c r="AJ590" s="26">
        <v>0</v>
      </c>
      <c r="AK590" s="27">
        <v>0</v>
      </c>
      <c r="AL590" s="36">
        <v>0</v>
      </c>
      <c r="AM590" s="26">
        <v>0</v>
      </c>
      <c r="AN590" s="26">
        <v>0</v>
      </c>
      <c r="AO590" s="27">
        <v>0</v>
      </c>
      <c r="AP590" s="36">
        <v>0</v>
      </c>
      <c r="AQ590" s="26">
        <v>0</v>
      </c>
      <c r="AR590" s="26">
        <v>0</v>
      </c>
      <c r="AS590" s="27">
        <v>0</v>
      </c>
      <c r="AT590" s="36">
        <v>0</v>
      </c>
      <c r="AU590" s="26">
        <v>0</v>
      </c>
      <c r="AV590" s="26">
        <v>0</v>
      </c>
      <c r="AW590" s="27">
        <v>0</v>
      </c>
      <c r="AX590" s="36">
        <v>0</v>
      </c>
      <c r="AY590" s="26">
        <v>0</v>
      </c>
      <c r="AZ590" s="26">
        <v>0</v>
      </c>
      <c r="BA590" s="27">
        <v>0</v>
      </c>
      <c r="BB590" s="36">
        <v>0</v>
      </c>
      <c r="BC590" s="26">
        <v>0</v>
      </c>
      <c r="BD590" s="26">
        <v>0</v>
      </c>
      <c r="BE590" s="27">
        <v>0</v>
      </c>
      <c r="BF590" s="36">
        <v>0</v>
      </c>
      <c r="BG590" s="26">
        <v>0</v>
      </c>
      <c r="BH590" s="26">
        <v>0</v>
      </c>
      <c r="BI590" s="27">
        <v>0</v>
      </c>
      <c r="BJ590" s="36">
        <v>0</v>
      </c>
      <c r="BK590" s="26">
        <v>0</v>
      </c>
      <c r="BL590" s="26">
        <v>0</v>
      </c>
      <c r="BM590" s="27">
        <v>0</v>
      </c>
      <c r="BN590" s="36">
        <v>0</v>
      </c>
      <c r="BO590" s="26">
        <v>0</v>
      </c>
      <c r="BP590" s="26">
        <v>0</v>
      </c>
      <c r="BQ590" s="27">
        <v>0</v>
      </c>
      <c r="BR590" s="36">
        <v>0</v>
      </c>
      <c r="BS590" s="26">
        <v>0</v>
      </c>
      <c r="BT590" s="26">
        <v>0</v>
      </c>
      <c r="BU590" s="27">
        <v>0</v>
      </c>
      <c r="BV590" s="36">
        <v>0</v>
      </c>
      <c r="BW590" s="26">
        <v>0</v>
      </c>
      <c r="BX590" s="26">
        <v>0</v>
      </c>
      <c r="BY590" s="27">
        <v>0</v>
      </c>
      <c r="BZ590" s="36">
        <v>0</v>
      </c>
      <c r="CA590" s="26">
        <v>0</v>
      </c>
      <c r="CB590" s="26">
        <v>0</v>
      </c>
      <c r="CC590" s="27">
        <v>0</v>
      </c>
      <c r="CD590" s="36">
        <v>0</v>
      </c>
      <c r="CE590" s="26">
        <v>0</v>
      </c>
      <c r="CF590" s="26">
        <v>0</v>
      </c>
      <c r="CG590" s="27">
        <v>0</v>
      </c>
      <c r="CH590" s="36">
        <v>0</v>
      </c>
      <c r="CI590" s="26">
        <v>0</v>
      </c>
      <c r="CJ590" s="26">
        <v>0</v>
      </c>
      <c r="CK590" s="27">
        <v>0</v>
      </c>
      <c r="CL590" s="36">
        <v>0</v>
      </c>
      <c r="CM590" s="26">
        <v>0</v>
      </c>
      <c r="CN590" s="26">
        <v>0</v>
      </c>
      <c r="CO590" s="27">
        <v>0</v>
      </c>
      <c r="CP590" s="36">
        <v>0</v>
      </c>
      <c r="CQ590" s="26">
        <v>0</v>
      </c>
      <c r="CR590" s="26">
        <v>0</v>
      </c>
      <c r="CS590" s="27">
        <v>0</v>
      </c>
      <c r="CT590" s="36">
        <v>0</v>
      </c>
      <c r="CU590" s="26">
        <v>0</v>
      </c>
      <c r="CV590" s="26">
        <v>0</v>
      </c>
      <c r="CW590" s="27">
        <v>0</v>
      </c>
      <c r="CX590" s="36">
        <v>0</v>
      </c>
      <c r="CY590" s="26">
        <v>0</v>
      </c>
      <c r="CZ590" s="26">
        <v>0</v>
      </c>
      <c r="DA590" s="27">
        <v>0</v>
      </c>
      <c r="DB590" s="36">
        <v>0</v>
      </c>
      <c r="DC590" s="26">
        <v>0</v>
      </c>
      <c r="DD590" s="26">
        <v>0</v>
      </c>
      <c r="DE590" s="27">
        <v>0</v>
      </c>
      <c r="DF590" s="36">
        <v>0</v>
      </c>
      <c r="DG590" s="26">
        <v>0</v>
      </c>
      <c r="DH590" s="26">
        <v>0</v>
      </c>
      <c r="DI590" s="27">
        <v>0</v>
      </c>
      <c r="DJ590" s="36">
        <v>0</v>
      </c>
      <c r="DK590" s="26">
        <v>0</v>
      </c>
      <c r="DL590" s="26">
        <v>0</v>
      </c>
      <c r="DM590" s="27">
        <v>0</v>
      </c>
      <c r="DN590" s="36">
        <v>0</v>
      </c>
      <c r="DO590" s="26">
        <v>0</v>
      </c>
      <c r="DP590" s="26">
        <v>0</v>
      </c>
      <c r="DQ590" s="27">
        <v>0</v>
      </c>
      <c r="DR590" s="36">
        <v>0</v>
      </c>
      <c r="DS590" s="26">
        <v>0</v>
      </c>
      <c r="DT590" s="26">
        <v>0</v>
      </c>
      <c r="DU590" s="27">
        <v>0</v>
      </c>
      <c r="DV590" s="36">
        <v>3</v>
      </c>
      <c r="DW590" s="26">
        <v>1661.3587499999999</v>
      </c>
      <c r="DX590" s="26">
        <v>1661.3587499999999</v>
      </c>
      <c r="DY590" s="27">
        <v>38211.251250000001</v>
      </c>
      <c r="DZ590" s="36">
        <v>12</v>
      </c>
      <c r="EA590" s="26">
        <v>6645.4349999999995</v>
      </c>
      <c r="EB590" s="26">
        <v>8306.7937499999989</v>
      </c>
      <c r="EC590" s="27">
        <v>31565.816250000003</v>
      </c>
      <c r="ED590" s="36">
        <v>12</v>
      </c>
      <c r="EE590" s="26">
        <v>6645.4349999999995</v>
      </c>
      <c r="EF590" s="26">
        <v>14952.24</v>
      </c>
      <c r="EG590" s="27">
        <v>24920.370000000003</v>
      </c>
      <c r="EH590" s="36">
        <v>12</v>
      </c>
      <c r="EI590" s="26">
        <v>6645.4349999999995</v>
      </c>
      <c r="EJ590" s="26">
        <v>21597.674999999999</v>
      </c>
      <c r="EK590" s="27">
        <v>18274.939999999999</v>
      </c>
      <c r="EL590" s="36" cm="1">
        <f t="array" ref="EL590">+_xlfn.IFS(YEAR($A590)&gt;YEAR(EL$6),0,YEAR(EL$6)=YEAR($A590),13-MONTH($A590),AND(EK590&lt;$L590,YEAR(EL$6)=YEAR($B590)),IF(MONTH($B590)&lt;EK590/$M590,MONTH($B590),EK590/$M590),EK590&lt;$L590,EK590/$M590,YEAR(EL$6)=YEAR($B590),MONTH($B590),AND(YEAR(EL$6)&gt;YEAR($B590),NOT(ISBLANK($B590))),0,YEAR(EL$6)&gt;YEAR($A590),12,EL$6&lt;$A590,0,YEAR(EH$6)=YEAR($B590),0)</f>
        <v>12</v>
      </c>
      <c r="EM590" s="26">
        <f t="shared" si="74"/>
        <v>6645.4349999999995</v>
      </c>
      <c r="EN590" s="26">
        <f t="shared" si="75"/>
        <v>28243.11</v>
      </c>
      <c r="EO590" s="27">
        <f t="shared" si="76"/>
        <v>11629.5</v>
      </c>
      <c r="EP590" s="28">
        <f t="shared" si="77"/>
        <v>20.999979685302769</v>
      </c>
      <c r="EQ590" s="34">
        <f t="shared" si="78"/>
        <v>1661.3587499999999</v>
      </c>
      <c r="ES590" s="21">
        <v>2</v>
      </c>
      <c r="ET590" s="21" t="str">
        <f t="shared" si="79"/>
        <v>SAME</v>
      </c>
      <c r="EU590" s="29">
        <v>44476</v>
      </c>
    </row>
    <row r="591" spans="1:151" ht="12.75">
      <c r="A591" s="29">
        <v>44531</v>
      </c>
      <c r="B591" s="24"/>
      <c r="C591" s="35">
        <v>679</v>
      </c>
      <c r="D591" s="21" t="s">
        <v>1152</v>
      </c>
      <c r="E591" s="21">
        <v>2</v>
      </c>
      <c r="F591" s="21" t="s">
        <v>179</v>
      </c>
      <c r="G591" s="21" t="s">
        <v>1153</v>
      </c>
      <c r="H591" s="55">
        <v>1656.39</v>
      </c>
      <c r="I591" s="22">
        <v>6</v>
      </c>
      <c r="J591" s="25">
        <v>0</v>
      </c>
      <c r="K591" s="25">
        <v>0</v>
      </c>
      <c r="L591" s="25">
        <f t="shared" si="72"/>
        <v>276.065</v>
      </c>
      <c r="M591" s="37">
        <f t="shared" si="73"/>
        <v>23.005416666666665</v>
      </c>
      <c r="N591" s="36">
        <v>0</v>
      </c>
      <c r="O591" s="26">
        <v>0</v>
      </c>
      <c r="P591" s="26">
        <v>0</v>
      </c>
      <c r="Q591" s="27">
        <v>0</v>
      </c>
      <c r="R591" s="36">
        <v>0</v>
      </c>
      <c r="S591" s="26">
        <v>0</v>
      </c>
      <c r="T591" s="26">
        <v>0</v>
      </c>
      <c r="U591" s="27">
        <v>0</v>
      </c>
      <c r="V591" s="36">
        <v>0</v>
      </c>
      <c r="W591" s="26">
        <v>0</v>
      </c>
      <c r="X591" s="26">
        <v>0</v>
      </c>
      <c r="Y591" s="27">
        <v>0</v>
      </c>
      <c r="Z591" s="36">
        <v>0</v>
      </c>
      <c r="AA591" s="26">
        <v>0</v>
      </c>
      <c r="AB591" s="26">
        <v>0</v>
      </c>
      <c r="AC591" s="27">
        <v>0</v>
      </c>
      <c r="AD591" s="36">
        <v>0</v>
      </c>
      <c r="AE591" s="26">
        <v>0</v>
      </c>
      <c r="AF591" s="26">
        <v>0</v>
      </c>
      <c r="AG591" s="27">
        <v>0</v>
      </c>
      <c r="AH591" s="36">
        <v>0</v>
      </c>
      <c r="AI591" s="26">
        <v>0</v>
      </c>
      <c r="AJ591" s="26">
        <v>0</v>
      </c>
      <c r="AK591" s="27">
        <v>0</v>
      </c>
      <c r="AL591" s="36">
        <v>0</v>
      </c>
      <c r="AM591" s="26">
        <v>0</v>
      </c>
      <c r="AN591" s="26">
        <v>0</v>
      </c>
      <c r="AO591" s="27">
        <v>0</v>
      </c>
      <c r="AP591" s="36">
        <v>0</v>
      </c>
      <c r="AQ591" s="26">
        <v>0</v>
      </c>
      <c r="AR591" s="26">
        <v>0</v>
      </c>
      <c r="AS591" s="27">
        <v>0</v>
      </c>
      <c r="AT591" s="36">
        <v>0</v>
      </c>
      <c r="AU591" s="26">
        <v>0</v>
      </c>
      <c r="AV591" s="26">
        <v>0</v>
      </c>
      <c r="AW591" s="27">
        <v>0</v>
      </c>
      <c r="AX591" s="36">
        <v>0</v>
      </c>
      <c r="AY591" s="26">
        <v>0</v>
      </c>
      <c r="AZ591" s="26">
        <v>0</v>
      </c>
      <c r="BA591" s="27">
        <v>0</v>
      </c>
      <c r="BB591" s="36">
        <v>0</v>
      </c>
      <c r="BC591" s="26">
        <v>0</v>
      </c>
      <c r="BD591" s="26">
        <v>0</v>
      </c>
      <c r="BE591" s="27">
        <v>0</v>
      </c>
      <c r="BF591" s="36">
        <v>0</v>
      </c>
      <c r="BG591" s="26">
        <v>0</v>
      </c>
      <c r="BH591" s="26">
        <v>0</v>
      </c>
      <c r="BI591" s="27">
        <v>0</v>
      </c>
      <c r="BJ591" s="36">
        <v>0</v>
      </c>
      <c r="BK591" s="26">
        <v>0</v>
      </c>
      <c r="BL591" s="26">
        <v>0</v>
      </c>
      <c r="BM591" s="27">
        <v>0</v>
      </c>
      <c r="BN591" s="36">
        <v>0</v>
      </c>
      <c r="BO591" s="26">
        <v>0</v>
      </c>
      <c r="BP591" s="26">
        <v>0</v>
      </c>
      <c r="BQ591" s="27">
        <v>0</v>
      </c>
      <c r="BR591" s="36">
        <v>0</v>
      </c>
      <c r="BS591" s="26">
        <v>0</v>
      </c>
      <c r="BT591" s="26">
        <v>0</v>
      </c>
      <c r="BU591" s="27">
        <v>0</v>
      </c>
      <c r="BV591" s="36">
        <v>0</v>
      </c>
      <c r="BW591" s="26">
        <v>0</v>
      </c>
      <c r="BX591" s="26">
        <v>0</v>
      </c>
      <c r="BY591" s="27">
        <v>0</v>
      </c>
      <c r="BZ591" s="36">
        <v>0</v>
      </c>
      <c r="CA591" s="26">
        <v>0</v>
      </c>
      <c r="CB591" s="26">
        <v>0</v>
      </c>
      <c r="CC591" s="27">
        <v>0</v>
      </c>
      <c r="CD591" s="36">
        <v>0</v>
      </c>
      <c r="CE591" s="26">
        <v>0</v>
      </c>
      <c r="CF591" s="26">
        <v>0</v>
      </c>
      <c r="CG591" s="27">
        <v>0</v>
      </c>
      <c r="CH591" s="36">
        <v>0</v>
      </c>
      <c r="CI591" s="26">
        <v>0</v>
      </c>
      <c r="CJ591" s="26">
        <v>0</v>
      </c>
      <c r="CK591" s="27">
        <v>0</v>
      </c>
      <c r="CL591" s="36">
        <v>0</v>
      </c>
      <c r="CM591" s="26">
        <v>0</v>
      </c>
      <c r="CN591" s="26">
        <v>0</v>
      </c>
      <c r="CO591" s="27">
        <v>0</v>
      </c>
      <c r="CP591" s="36">
        <v>0</v>
      </c>
      <c r="CQ591" s="26">
        <v>0</v>
      </c>
      <c r="CR591" s="26">
        <v>0</v>
      </c>
      <c r="CS591" s="27">
        <v>0</v>
      </c>
      <c r="CT591" s="36">
        <v>0</v>
      </c>
      <c r="CU591" s="26">
        <v>0</v>
      </c>
      <c r="CV591" s="26">
        <v>0</v>
      </c>
      <c r="CW591" s="27">
        <v>0</v>
      </c>
      <c r="CX591" s="36">
        <v>0</v>
      </c>
      <c r="CY591" s="26">
        <v>0</v>
      </c>
      <c r="CZ591" s="26">
        <v>0</v>
      </c>
      <c r="DA591" s="27">
        <v>0</v>
      </c>
      <c r="DB591" s="36">
        <v>0</v>
      </c>
      <c r="DC591" s="26">
        <v>0</v>
      </c>
      <c r="DD591" s="26">
        <v>0</v>
      </c>
      <c r="DE591" s="27">
        <v>0</v>
      </c>
      <c r="DF591" s="36">
        <v>0</v>
      </c>
      <c r="DG591" s="26">
        <v>0</v>
      </c>
      <c r="DH591" s="26">
        <v>0</v>
      </c>
      <c r="DI591" s="27">
        <v>0</v>
      </c>
      <c r="DJ591" s="36">
        <v>0</v>
      </c>
      <c r="DK591" s="26">
        <v>0</v>
      </c>
      <c r="DL591" s="26">
        <v>0</v>
      </c>
      <c r="DM591" s="27">
        <v>0</v>
      </c>
      <c r="DN591" s="36">
        <v>0</v>
      </c>
      <c r="DO591" s="26">
        <v>0</v>
      </c>
      <c r="DP591" s="26">
        <v>0</v>
      </c>
      <c r="DQ591" s="27">
        <v>0</v>
      </c>
      <c r="DR591" s="36">
        <v>0</v>
      </c>
      <c r="DS591" s="26">
        <v>0</v>
      </c>
      <c r="DT591" s="26">
        <v>0</v>
      </c>
      <c r="DU591" s="27">
        <v>0</v>
      </c>
      <c r="DV591" s="36">
        <v>1</v>
      </c>
      <c r="DW591" s="26">
        <v>23.005416666666665</v>
      </c>
      <c r="DX591" s="26">
        <v>23.005416666666665</v>
      </c>
      <c r="DY591" s="27">
        <v>1633.3845833333335</v>
      </c>
      <c r="DZ591" s="36">
        <v>12</v>
      </c>
      <c r="EA591" s="26">
        <v>276.065</v>
      </c>
      <c r="EB591" s="26">
        <v>299.07041666666669</v>
      </c>
      <c r="EC591" s="27">
        <v>1357.3195833333334</v>
      </c>
      <c r="ED591" s="36">
        <v>12</v>
      </c>
      <c r="EE591" s="26">
        <v>276.065</v>
      </c>
      <c r="EF591" s="26">
        <v>575.15</v>
      </c>
      <c r="EG591" s="27">
        <v>1081.2400000000002</v>
      </c>
      <c r="EH591" s="36">
        <v>12</v>
      </c>
      <c r="EI591" s="26">
        <v>276.065</v>
      </c>
      <c r="EJ591" s="26">
        <v>851.21499999999992</v>
      </c>
      <c r="EK591" s="27">
        <v>805.18</v>
      </c>
      <c r="EL591" s="36" cm="1">
        <f t="array" ref="EL591">+_xlfn.IFS(YEAR($A591)&gt;YEAR(EL$6),0,YEAR(EL$6)=YEAR($A591),13-MONTH($A591),AND(EK591&lt;$L591,YEAR(EL$6)=YEAR($B591)),IF(MONTH($B591)&lt;EK591/$M591,MONTH($B591),EK591/$M591),EK591&lt;$L591,EK591/$M591,YEAR(EL$6)=YEAR($B591),MONTH($B591),AND(YEAR(EL$6)&gt;YEAR($B591),NOT(ISBLANK($B591))),0,YEAR(EL$6)&gt;YEAR($A591),12,EL$6&lt;$A591,0,YEAR(EH$6)=YEAR($B591),0)</f>
        <v>12</v>
      </c>
      <c r="EM591" s="26">
        <f t="shared" si="74"/>
        <v>276.065</v>
      </c>
      <c r="EN591" s="26">
        <f t="shared" si="75"/>
        <v>1127.28</v>
      </c>
      <c r="EO591" s="27">
        <f t="shared" si="76"/>
        <v>529.11</v>
      </c>
      <c r="EP591" s="28">
        <f t="shared" si="77"/>
        <v>22.999366091319075</v>
      </c>
      <c r="EQ591" s="34">
        <f t="shared" si="78"/>
        <v>69.016249999999999</v>
      </c>
      <c r="ES591" s="21">
        <f>IFERROR(IF(VLOOKUP(D591,'DIV CHANGE'!A:D,3,FALSE)="", E591, VLOOKUP(D591,'DIV CHANGE'!A:D,3,FALSE)), E591)</f>
        <v>2</v>
      </c>
      <c r="ET591" s="21" t="str">
        <f t="shared" si="79"/>
        <v>SAME</v>
      </c>
      <c r="EU591" s="29">
        <v>44531</v>
      </c>
    </row>
    <row r="592" spans="1:151" ht="12.75">
      <c r="A592" s="29">
        <v>44476</v>
      </c>
      <c r="B592" s="24"/>
      <c r="C592" s="35">
        <v>651</v>
      </c>
      <c r="D592" s="21" t="s">
        <v>1154</v>
      </c>
      <c r="E592" s="21">
        <v>2</v>
      </c>
      <c r="F592" s="21" t="s">
        <v>179</v>
      </c>
      <c r="G592" s="21" t="s">
        <v>1155</v>
      </c>
      <c r="H592" s="55">
        <v>39872.61</v>
      </c>
      <c r="I592" s="22">
        <v>6</v>
      </c>
      <c r="J592" s="25">
        <v>0</v>
      </c>
      <c r="K592" s="25">
        <v>0</v>
      </c>
      <c r="L592" s="25">
        <f t="shared" si="72"/>
        <v>6645.4350000000004</v>
      </c>
      <c r="M592" s="37">
        <f t="shared" si="73"/>
        <v>553.78625</v>
      </c>
      <c r="N592" s="36">
        <v>0</v>
      </c>
      <c r="O592" s="26">
        <v>0</v>
      </c>
      <c r="P592" s="26">
        <v>0</v>
      </c>
      <c r="Q592" s="27">
        <v>0</v>
      </c>
      <c r="R592" s="36">
        <v>0</v>
      </c>
      <c r="S592" s="26">
        <v>0</v>
      </c>
      <c r="T592" s="26">
        <v>0</v>
      </c>
      <c r="U592" s="27">
        <v>0</v>
      </c>
      <c r="V592" s="36">
        <v>0</v>
      </c>
      <c r="W592" s="26">
        <v>0</v>
      </c>
      <c r="X592" s="26">
        <v>0</v>
      </c>
      <c r="Y592" s="27">
        <v>0</v>
      </c>
      <c r="Z592" s="36">
        <v>0</v>
      </c>
      <c r="AA592" s="26">
        <v>0</v>
      </c>
      <c r="AB592" s="26">
        <v>0</v>
      </c>
      <c r="AC592" s="27">
        <v>0</v>
      </c>
      <c r="AD592" s="36">
        <v>0</v>
      </c>
      <c r="AE592" s="26">
        <v>0</v>
      </c>
      <c r="AF592" s="26">
        <v>0</v>
      </c>
      <c r="AG592" s="27">
        <v>0</v>
      </c>
      <c r="AH592" s="36">
        <v>0</v>
      </c>
      <c r="AI592" s="26">
        <v>0</v>
      </c>
      <c r="AJ592" s="26">
        <v>0</v>
      </c>
      <c r="AK592" s="27">
        <v>0</v>
      </c>
      <c r="AL592" s="36">
        <v>0</v>
      </c>
      <c r="AM592" s="26">
        <v>0</v>
      </c>
      <c r="AN592" s="26">
        <v>0</v>
      </c>
      <c r="AO592" s="27">
        <v>0</v>
      </c>
      <c r="AP592" s="36">
        <v>0</v>
      </c>
      <c r="AQ592" s="26">
        <v>0</v>
      </c>
      <c r="AR592" s="26">
        <v>0</v>
      </c>
      <c r="AS592" s="27">
        <v>0</v>
      </c>
      <c r="AT592" s="36">
        <v>0</v>
      </c>
      <c r="AU592" s="26">
        <v>0</v>
      </c>
      <c r="AV592" s="26">
        <v>0</v>
      </c>
      <c r="AW592" s="27">
        <v>0</v>
      </c>
      <c r="AX592" s="36">
        <v>0</v>
      </c>
      <c r="AY592" s="26">
        <v>0</v>
      </c>
      <c r="AZ592" s="26">
        <v>0</v>
      </c>
      <c r="BA592" s="27">
        <v>0</v>
      </c>
      <c r="BB592" s="36">
        <v>0</v>
      </c>
      <c r="BC592" s="26">
        <v>0</v>
      </c>
      <c r="BD592" s="26">
        <v>0</v>
      </c>
      <c r="BE592" s="27">
        <v>0</v>
      </c>
      <c r="BF592" s="36">
        <v>0</v>
      </c>
      <c r="BG592" s="26">
        <v>0</v>
      </c>
      <c r="BH592" s="26">
        <v>0</v>
      </c>
      <c r="BI592" s="27">
        <v>0</v>
      </c>
      <c r="BJ592" s="36">
        <v>0</v>
      </c>
      <c r="BK592" s="26">
        <v>0</v>
      </c>
      <c r="BL592" s="26">
        <v>0</v>
      </c>
      <c r="BM592" s="27">
        <v>0</v>
      </c>
      <c r="BN592" s="36">
        <v>0</v>
      </c>
      <c r="BO592" s="26">
        <v>0</v>
      </c>
      <c r="BP592" s="26">
        <v>0</v>
      </c>
      <c r="BQ592" s="27">
        <v>0</v>
      </c>
      <c r="BR592" s="36">
        <v>0</v>
      </c>
      <c r="BS592" s="26">
        <v>0</v>
      </c>
      <c r="BT592" s="26">
        <v>0</v>
      </c>
      <c r="BU592" s="27">
        <v>0</v>
      </c>
      <c r="BV592" s="36">
        <v>0</v>
      </c>
      <c r="BW592" s="26">
        <v>0</v>
      </c>
      <c r="BX592" s="26">
        <v>0</v>
      </c>
      <c r="BY592" s="27">
        <v>0</v>
      </c>
      <c r="BZ592" s="36">
        <v>0</v>
      </c>
      <c r="CA592" s="26">
        <v>0</v>
      </c>
      <c r="CB592" s="26">
        <v>0</v>
      </c>
      <c r="CC592" s="27">
        <v>0</v>
      </c>
      <c r="CD592" s="36">
        <v>0</v>
      </c>
      <c r="CE592" s="26">
        <v>0</v>
      </c>
      <c r="CF592" s="26">
        <v>0</v>
      </c>
      <c r="CG592" s="27">
        <v>0</v>
      </c>
      <c r="CH592" s="36">
        <v>0</v>
      </c>
      <c r="CI592" s="26">
        <v>0</v>
      </c>
      <c r="CJ592" s="26">
        <v>0</v>
      </c>
      <c r="CK592" s="27">
        <v>0</v>
      </c>
      <c r="CL592" s="36">
        <v>0</v>
      </c>
      <c r="CM592" s="26">
        <v>0</v>
      </c>
      <c r="CN592" s="26">
        <v>0</v>
      </c>
      <c r="CO592" s="27">
        <v>0</v>
      </c>
      <c r="CP592" s="36">
        <v>0</v>
      </c>
      <c r="CQ592" s="26">
        <v>0</v>
      </c>
      <c r="CR592" s="26">
        <v>0</v>
      </c>
      <c r="CS592" s="27">
        <v>0</v>
      </c>
      <c r="CT592" s="36">
        <v>0</v>
      </c>
      <c r="CU592" s="26">
        <v>0</v>
      </c>
      <c r="CV592" s="26">
        <v>0</v>
      </c>
      <c r="CW592" s="27">
        <v>0</v>
      </c>
      <c r="CX592" s="36">
        <v>0</v>
      </c>
      <c r="CY592" s="26">
        <v>0</v>
      </c>
      <c r="CZ592" s="26">
        <v>0</v>
      </c>
      <c r="DA592" s="27">
        <v>0</v>
      </c>
      <c r="DB592" s="36">
        <v>0</v>
      </c>
      <c r="DC592" s="26">
        <v>0</v>
      </c>
      <c r="DD592" s="26">
        <v>0</v>
      </c>
      <c r="DE592" s="27">
        <v>0</v>
      </c>
      <c r="DF592" s="36">
        <v>0</v>
      </c>
      <c r="DG592" s="26">
        <v>0</v>
      </c>
      <c r="DH592" s="26">
        <v>0</v>
      </c>
      <c r="DI592" s="27">
        <v>0</v>
      </c>
      <c r="DJ592" s="36">
        <v>0</v>
      </c>
      <c r="DK592" s="26">
        <v>0</v>
      </c>
      <c r="DL592" s="26">
        <v>0</v>
      </c>
      <c r="DM592" s="27">
        <v>0</v>
      </c>
      <c r="DN592" s="36">
        <v>0</v>
      </c>
      <c r="DO592" s="26">
        <v>0</v>
      </c>
      <c r="DP592" s="26">
        <v>0</v>
      </c>
      <c r="DQ592" s="27">
        <v>0</v>
      </c>
      <c r="DR592" s="36">
        <v>0</v>
      </c>
      <c r="DS592" s="26">
        <v>0</v>
      </c>
      <c r="DT592" s="26">
        <v>0</v>
      </c>
      <c r="DU592" s="27">
        <v>0</v>
      </c>
      <c r="DV592" s="36">
        <v>3</v>
      </c>
      <c r="DW592" s="26">
        <v>1661.3587499999999</v>
      </c>
      <c r="DX592" s="26">
        <v>1661.3587499999999</v>
      </c>
      <c r="DY592" s="27">
        <v>38211.251250000001</v>
      </c>
      <c r="DZ592" s="36">
        <v>12</v>
      </c>
      <c r="EA592" s="26">
        <v>6645.4349999999995</v>
      </c>
      <c r="EB592" s="26">
        <v>8306.7937499999989</v>
      </c>
      <c r="EC592" s="27">
        <v>31565.816250000003</v>
      </c>
      <c r="ED592" s="36">
        <v>12</v>
      </c>
      <c r="EE592" s="26">
        <v>6645.4349999999995</v>
      </c>
      <c r="EF592" s="26">
        <v>14952.24</v>
      </c>
      <c r="EG592" s="27">
        <v>24920.370000000003</v>
      </c>
      <c r="EH592" s="36">
        <v>12</v>
      </c>
      <c r="EI592" s="26">
        <v>6645.4349999999995</v>
      </c>
      <c r="EJ592" s="26">
        <v>21597.674999999999</v>
      </c>
      <c r="EK592" s="27">
        <v>18274.939999999999</v>
      </c>
      <c r="EL592" s="36" cm="1">
        <f t="array" ref="EL592">+_xlfn.IFS(YEAR($A592)&gt;YEAR(EL$6),0,YEAR(EL$6)=YEAR($A592),13-MONTH($A592),AND(EK592&lt;$L592,YEAR(EL$6)=YEAR($B592)),IF(MONTH($B592)&lt;EK592/$M592,MONTH($B592),EK592/$M592),EK592&lt;$L592,EK592/$M592,YEAR(EL$6)=YEAR($B592),MONTH($B592),AND(YEAR(EL$6)&gt;YEAR($B592),NOT(ISBLANK($B592))),0,YEAR(EL$6)&gt;YEAR($A592),12,EL$6&lt;$A592,0,YEAR(EH$6)=YEAR($B592),0)</f>
        <v>12</v>
      </c>
      <c r="EM592" s="26">
        <f t="shared" si="74"/>
        <v>6645.4349999999995</v>
      </c>
      <c r="EN592" s="26">
        <f t="shared" si="75"/>
        <v>28243.11</v>
      </c>
      <c r="EO592" s="27">
        <f t="shared" si="76"/>
        <v>11629.5</v>
      </c>
      <c r="EP592" s="28">
        <f t="shared" si="77"/>
        <v>20.999979685302769</v>
      </c>
      <c r="EQ592" s="34">
        <f t="shared" si="78"/>
        <v>1661.3587499999999</v>
      </c>
      <c r="ES592" s="21">
        <f>IFERROR(IF(VLOOKUP(D592,'DIV CHANGE'!A:D,3,FALSE)="", E592, VLOOKUP(D592,'DIV CHANGE'!A:D,3,FALSE)), E592)</f>
        <v>2</v>
      </c>
      <c r="ET592" s="21" t="str">
        <f t="shared" si="79"/>
        <v>SAME</v>
      </c>
      <c r="EU592" s="29">
        <v>44476</v>
      </c>
    </row>
    <row r="593" spans="1:151" ht="12.75">
      <c r="A593" s="29">
        <v>44531</v>
      </c>
      <c r="B593" s="24"/>
      <c r="C593" s="35">
        <v>680</v>
      </c>
      <c r="D593" s="21" t="s">
        <v>1156</v>
      </c>
      <c r="E593" s="21">
        <v>3</v>
      </c>
      <c r="F593" s="21" t="s">
        <v>179</v>
      </c>
      <c r="G593" s="21" t="s">
        <v>1157</v>
      </c>
      <c r="H593" s="55">
        <v>1656.39</v>
      </c>
      <c r="I593" s="22">
        <v>6</v>
      </c>
      <c r="J593" s="25">
        <v>0</v>
      </c>
      <c r="K593" s="25">
        <v>0</v>
      </c>
      <c r="L593" s="25">
        <f t="shared" si="72"/>
        <v>276.065</v>
      </c>
      <c r="M593" s="37">
        <f t="shared" si="73"/>
        <v>23.005416666666665</v>
      </c>
      <c r="N593" s="36">
        <v>0</v>
      </c>
      <c r="O593" s="26">
        <v>0</v>
      </c>
      <c r="P593" s="26">
        <v>0</v>
      </c>
      <c r="Q593" s="27">
        <v>0</v>
      </c>
      <c r="R593" s="36">
        <v>0</v>
      </c>
      <c r="S593" s="26">
        <v>0</v>
      </c>
      <c r="T593" s="26">
        <v>0</v>
      </c>
      <c r="U593" s="27">
        <v>0</v>
      </c>
      <c r="V593" s="36">
        <v>0</v>
      </c>
      <c r="W593" s="26">
        <v>0</v>
      </c>
      <c r="X593" s="26">
        <v>0</v>
      </c>
      <c r="Y593" s="27">
        <v>0</v>
      </c>
      <c r="Z593" s="36">
        <v>0</v>
      </c>
      <c r="AA593" s="26">
        <v>0</v>
      </c>
      <c r="AB593" s="26">
        <v>0</v>
      </c>
      <c r="AC593" s="27">
        <v>0</v>
      </c>
      <c r="AD593" s="36">
        <v>0</v>
      </c>
      <c r="AE593" s="26">
        <v>0</v>
      </c>
      <c r="AF593" s="26">
        <v>0</v>
      </c>
      <c r="AG593" s="27">
        <v>0</v>
      </c>
      <c r="AH593" s="36">
        <v>0</v>
      </c>
      <c r="AI593" s="26">
        <v>0</v>
      </c>
      <c r="AJ593" s="26">
        <v>0</v>
      </c>
      <c r="AK593" s="27">
        <v>0</v>
      </c>
      <c r="AL593" s="36">
        <v>0</v>
      </c>
      <c r="AM593" s="26">
        <v>0</v>
      </c>
      <c r="AN593" s="26">
        <v>0</v>
      </c>
      <c r="AO593" s="27">
        <v>0</v>
      </c>
      <c r="AP593" s="36">
        <v>0</v>
      </c>
      <c r="AQ593" s="26">
        <v>0</v>
      </c>
      <c r="AR593" s="26">
        <v>0</v>
      </c>
      <c r="AS593" s="27">
        <v>0</v>
      </c>
      <c r="AT593" s="36">
        <v>0</v>
      </c>
      <c r="AU593" s="26">
        <v>0</v>
      </c>
      <c r="AV593" s="26">
        <v>0</v>
      </c>
      <c r="AW593" s="27">
        <v>0</v>
      </c>
      <c r="AX593" s="36">
        <v>0</v>
      </c>
      <c r="AY593" s="26">
        <v>0</v>
      </c>
      <c r="AZ593" s="26">
        <v>0</v>
      </c>
      <c r="BA593" s="27">
        <v>0</v>
      </c>
      <c r="BB593" s="36">
        <v>0</v>
      </c>
      <c r="BC593" s="26">
        <v>0</v>
      </c>
      <c r="BD593" s="26">
        <v>0</v>
      </c>
      <c r="BE593" s="27">
        <v>0</v>
      </c>
      <c r="BF593" s="36">
        <v>0</v>
      </c>
      <c r="BG593" s="26">
        <v>0</v>
      </c>
      <c r="BH593" s="26">
        <v>0</v>
      </c>
      <c r="BI593" s="27">
        <v>0</v>
      </c>
      <c r="BJ593" s="36">
        <v>0</v>
      </c>
      <c r="BK593" s="26">
        <v>0</v>
      </c>
      <c r="BL593" s="26">
        <v>0</v>
      </c>
      <c r="BM593" s="27">
        <v>0</v>
      </c>
      <c r="BN593" s="36">
        <v>0</v>
      </c>
      <c r="BO593" s="26">
        <v>0</v>
      </c>
      <c r="BP593" s="26">
        <v>0</v>
      </c>
      <c r="BQ593" s="27">
        <v>0</v>
      </c>
      <c r="BR593" s="36">
        <v>0</v>
      </c>
      <c r="BS593" s="26">
        <v>0</v>
      </c>
      <c r="BT593" s="26">
        <v>0</v>
      </c>
      <c r="BU593" s="27">
        <v>0</v>
      </c>
      <c r="BV593" s="36">
        <v>0</v>
      </c>
      <c r="BW593" s="26">
        <v>0</v>
      </c>
      <c r="BX593" s="26">
        <v>0</v>
      </c>
      <c r="BY593" s="27">
        <v>0</v>
      </c>
      <c r="BZ593" s="36">
        <v>0</v>
      </c>
      <c r="CA593" s="26">
        <v>0</v>
      </c>
      <c r="CB593" s="26">
        <v>0</v>
      </c>
      <c r="CC593" s="27">
        <v>0</v>
      </c>
      <c r="CD593" s="36">
        <v>0</v>
      </c>
      <c r="CE593" s="26">
        <v>0</v>
      </c>
      <c r="CF593" s="26">
        <v>0</v>
      </c>
      <c r="CG593" s="27">
        <v>0</v>
      </c>
      <c r="CH593" s="36">
        <v>0</v>
      </c>
      <c r="CI593" s="26">
        <v>0</v>
      </c>
      <c r="CJ593" s="26">
        <v>0</v>
      </c>
      <c r="CK593" s="27">
        <v>0</v>
      </c>
      <c r="CL593" s="36">
        <v>0</v>
      </c>
      <c r="CM593" s="26">
        <v>0</v>
      </c>
      <c r="CN593" s="26">
        <v>0</v>
      </c>
      <c r="CO593" s="27">
        <v>0</v>
      </c>
      <c r="CP593" s="36">
        <v>0</v>
      </c>
      <c r="CQ593" s="26">
        <v>0</v>
      </c>
      <c r="CR593" s="26">
        <v>0</v>
      </c>
      <c r="CS593" s="27">
        <v>0</v>
      </c>
      <c r="CT593" s="36">
        <v>0</v>
      </c>
      <c r="CU593" s="26">
        <v>0</v>
      </c>
      <c r="CV593" s="26">
        <v>0</v>
      </c>
      <c r="CW593" s="27">
        <v>0</v>
      </c>
      <c r="CX593" s="36">
        <v>0</v>
      </c>
      <c r="CY593" s="26">
        <v>0</v>
      </c>
      <c r="CZ593" s="26">
        <v>0</v>
      </c>
      <c r="DA593" s="27">
        <v>0</v>
      </c>
      <c r="DB593" s="36">
        <v>0</v>
      </c>
      <c r="DC593" s="26">
        <v>0</v>
      </c>
      <c r="DD593" s="26">
        <v>0</v>
      </c>
      <c r="DE593" s="27">
        <v>0</v>
      </c>
      <c r="DF593" s="36">
        <v>0</v>
      </c>
      <c r="DG593" s="26">
        <v>0</v>
      </c>
      <c r="DH593" s="26">
        <v>0</v>
      </c>
      <c r="DI593" s="27">
        <v>0</v>
      </c>
      <c r="DJ593" s="36">
        <v>0</v>
      </c>
      <c r="DK593" s="26">
        <v>0</v>
      </c>
      <c r="DL593" s="26">
        <v>0</v>
      </c>
      <c r="DM593" s="27">
        <v>0</v>
      </c>
      <c r="DN593" s="36">
        <v>0</v>
      </c>
      <c r="DO593" s="26">
        <v>0</v>
      </c>
      <c r="DP593" s="26">
        <v>0</v>
      </c>
      <c r="DQ593" s="27">
        <v>0</v>
      </c>
      <c r="DR593" s="36">
        <v>0</v>
      </c>
      <c r="DS593" s="26">
        <v>0</v>
      </c>
      <c r="DT593" s="26">
        <v>0</v>
      </c>
      <c r="DU593" s="27">
        <v>0</v>
      </c>
      <c r="DV593" s="36">
        <v>1</v>
      </c>
      <c r="DW593" s="26">
        <v>23.005416666666665</v>
      </c>
      <c r="DX593" s="26">
        <v>23.005416666666665</v>
      </c>
      <c r="DY593" s="27">
        <v>1633.3845833333335</v>
      </c>
      <c r="DZ593" s="36">
        <v>12</v>
      </c>
      <c r="EA593" s="26">
        <v>276.065</v>
      </c>
      <c r="EB593" s="26">
        <v>299.07041666666669</v>
      </c>
      <c r="EC593" s="27">
        <v>1357.3195833333334</v>
      </c>
      <c r="ED593" s="36">
        <v>12</v>
      </c>
      <c r="EE593" s="26">
        <v>276.065</v>
      </c>
      <c r="EF593" s="26">
        <v>575.15</v>
      </c>
      <c r="EG593" s="27">
        <v>1081.2400000000002</v>
      </c>
      <c r="EH593" s="36">
        <v>12</v>
      </c>
      <c r="EI593" s="26">
        <v>276.065</v>
      </c>
      <c r="EJ593" s="26">
        <v>851.21499999999992</v>
      </c>
      <c r="EK593" s="27">
        <v>805.18</v>
      </c>
      <c r="EL593" s="36" cm="1">
        <f t="array" ref="EL593">+_xlfn.IFS(YEAR($A593)&gt;YEAR(EL$6),0,YEAR(EL$6)=YEAR($A593),13-MONTH($A593),AND(EK593&lt;$L593,YEAR(EL$6)=YEAR($B593)),IF(MONTH($B593)&lt;EK593/$M593,MONTH($B593),EK593/$M593),EK593&lt;$L593,EK593/$M593,YEAR(EL$6)=YEAR($B593),MONTH($B593),AND(YEAR(EL$6)&gt;YEAR($B593),NOT(ISBLANK($B593))),0,YEAR(EL$6)&gt;YEAR($A593),12,EL$6&lt;$A593,0,YEAR(EH$6)=YEAR($B593),0)</f>
        <v>12</v>
      </c>
      <c r="EM593" s="26">
        <f t="shared" si="74"/>
        <v>276.065</v>
      </c>
      <c r="EN593" s="26">
        <f t="shared" si="75"/>
        <v>1127.28</v>
      </c>
      <c r="EO593" s="27">
        <f t="shared" si="76"/>
        <v>529.11</v>
      </c>
      <c r="EP593" s="28">
        <f t="shared" si="77"/>
        <v>22.999366091319075</v>
      </c>
      <c r="EQ593" s="34">
        <f t="shared" si="78"/>
        <v>69.016249999999999</v>
      </c>
      <c r="ES593" s="21">
        <f>IFERROR(IF(VLOOKUP(D593,'DIV CHANGE'!A:D,3,FALSE)="", E593, VLOOKUP(D593,'DIV CHANGE'!A:D,3,FALSE)), E593)</f>
        <v>3</v>
      </c>
      <c r="ET593" s="21" t="str">
        <f t="shared" si="79"/>
        <v>SAME</v>
      </c>
      <c r="EU593" s="29">
        <v>44531</v>
      </c>
    </row>
    <row r="594" spans="1:151" ht="12.75">
      <c r="A594" s="29">
        <v>44517</v>
      </c>
      <c r="B594" s="24"/>
      <c r="C594" s="35">
        <v>644</v>
      </c>
      <c r="D594" s="21" t="s">
        <v>1158</v>
      </c>
      <c r="E594" s="21">
        <v>1</v>
      </c>
      <c r="F594" s="21" t="s">
        <v>179</v>
      </c>
      <c r="G594" s="21" t="s">
        <v>1159</v>
      </c>
      <c r="H594" s="55">
        <v>47794.94</v>
      </c>
      <c r="I594" s="22">
        <v>6</v>
      </c>
      <c r="J594" s="25">
        <v>10000</v>
      </c>
      <c r="K594" s="25">
        <v>0</v>
      </c>
      <c r="L594" s="25">
        <f t="shared" si="72"/>
        <v>6299.1566666666668</v>
      </c>
      <c r="M594" s="37">
        <f t="shared" si="73"/>
        <v>524.92972222222227</v>
      </c>
      <c r="N594" s="36">
        <v>0</v>
      </c>
      <c r="O594" s="26">
        <v>0</v>
      </c>
      <c r="P594" s="26">
        <v>0</v>
      </c>
      <c r="Q594" s="27">
        <v>0</v>
      </c>
      <c r="R594" s="36">
        <v>0</v>
      </c>
      <c r="S594" s="26">
        <v>0</v>
      </c>
      <c r="T594" s="26">
        <v>0</v>
      </c>
      <c r="U594" s="27">
        <v>0</v>
      </c>
      <c r="V594" s="36">
        <v>0</v>
      </c>
      <c r="W594" s="26">
        <v>0</v>
      </c>
      <c r="X594" s="26">
        <v>0</v>
      </c>
      <c r="Y594" s="27">
        <v>0</v>
      </c>
      <c r="Z594" s="36">
        <v>0</v>
      </c>
      <c r="AA594" s="26">
        <v>0</v>
      </c>
      <c r="AB594" s="26">
        <v>0</v>
      </c>
      <c r="AC594" s="27">
        <v>0</v>
      </c>
      <c r="AD594" s="36">
        <v>0</v>
      </c>
      <c r="AE594" s="26">
        <v>0</v>
      </c>
      <c r="AF594" s="26">
        <v>0</v>
      </c>
      <c r="AG594" s="27">
        <v>0</v>
      </c>
      <c r="AH594" s="36">
        <v>0</v>
      </c>
      <c r="AI594" s="26">
        <v>0</v>
      </c>
      <c r="AJ594" s="26">
        <v>0</v>
      </c>
      <c r="AK594" s="27">
        <v>0</v>
      </c>
      <c r="AL594" s="36">
        <v>0</v>
      </c>
      <c r="AM594" s="26">
        <v>0</v>
      </c>
      <c r="AN594" s="26">
        <v>0</v>
      </c>
      <c r="AO594" s="27">
        <v>0</v>
      </c>
      <c r="AP594" s="36">
        <v>0</v>
      </c>
      <c r="AQ594" s="26">
        <v>0</v>
      </c>
      <c r="AR594" s="26">
        <v>0</v>
      </c>
      <c r="AS594" s="27">
        <v>0</v>
      </c>
      <c r="AT594" s="36">
        <v>0</v>
      </c>
      <c r="AU594" s="26">
        <v>0</v>
      </c>
      <c r="AV594" s="26">
        <v>0</v>
      </c>
      <c r="AW594" s="27">
        <v>0</v>
      </c>
      <c r="AX594" s="36">
        <v>0</v>
      </c>
      <c r="AY594" s="26">
        <v>0</v>
      </c>
      <c r="AZ594" s="26">
        <v>0</v>
      </c>
      <c r="BA594" s="27">
        <v>0</v>
      </c>
      <c r="BB594" s="36">
        <v>0</v>
      </c>
      <c r="BC594" s="26">
        <v>0</v>
      </c>
      <c r="BD594" s="26">
        <v>0</v>
      </c>
      <c r="BE594" s="27">
        <v>0</v>
      </c>
      <c r="BF594" s="36">
        <v>0</v>
      </c>
      <c r="BG594" s="26">
        <v>0</v>
      </c>
      <c r="BH594" s="26">
        <v>0</v>
      </c>
      <c r="BI594" s="27">
        <v>0</v>
      </c>
      <c r="BJ594" s="36">
        <v>0</v>
      </c>
      <c r="BK594" s="26">
        <v>0</v>
      </c>
      <c r="BL594" s="26">
        <v>0</v>
      </c>
      <c r="BM594" s="27">
        <v>0</v>
      </c>
      <c r="BN594" s="36">
        <v>0</v>
      </c>
      <c r="BO594" s="26">
        <v>0</v>
      </c>
      <c r="BP594" s="26">
        <v>0</v>
      </c>
      <c r="BQ594" s="27">
        <v>0</v>
      </c>
      <c r="BR594" s="36">
        <v>0</v>
      </c>
      <c r="BS594" s="26">
        <v>0</v>
      </c>
      <c r="BT594" s="26">
        <v>0</v>
      </c>
      <c r="BU594" s="27">
        <v>0</v>
      </c>
      <c r="BV594" s="36">
        <v>0</v>
      </c>
      <c r="BW594" s="26">
        <v>0</v>
      </c>
      <c r="BX594" s="26">
        <v>0</v>
      </c>
      <c r="BY594" s="27">
        <v>0</v>
      </c>
      <c r="BZ594" s="36">
        <v>0</v>
      </c>
      <c r="CA594" s="26">
        <v>0</v>
      </c>
      <c r="CB594" s="26">
        <v>0</v>
      </c>
      <c r="CC594" s="27">
        <v>0</v>
      </c>
      <c r="CD594" s="36">
        <v>0</v>
      </c>
      <c r="CE594" s="26">
        <v>0</v>
      </c>
      <c r="CF594" s="26">
        <v>0</v>
      </c>
      <c r="CG594" s="27">
        <v>0</v>
      </c>
      <c r="CH594" s="36">
        <v>0</v>
      </c>
      <c r="CI594" s="26">
        <v>0</v>
      </c>
      <c r="CJ594" s="26">
        <v>0</v>
      </c>
      <c r="CK594" s="27">
        <v>0</v>
      </c>
      <c r="CL594" s="36">
        <v>0</v>
      </c>
      <c r="CM594" s="26">
        <v>0</v>
      </c>
      <c r="CN594" s="26">
        <v>0</v>
      </c>
      <c r="CO594" s="27">
        <v>0</v>
      </c>
      <c r="CP594" s="36">
        <v>0</v>
      </c>
      <c r="CQ594" s="26">
        <v>0</v>
      </c>
      <c r="CR594" s="26">
        <v>0</v>
      </c>
      <c r="CS594" s="27">
        <v>0</v>
      </c>
      <c r="CT594" s="36">
        <v>0</v>
      </c>
      <c r="CU594" s="26">
        <v>0</v>
      </c>
      <c r="CV594" s="26">
        <v>0</v>
      </c>
      <c r="CW594" s="27">
        <v>0</v>
      </c>
      <c r="CX594" s="36">
        <v>0</v>
      </c>
      <c r="CY594" s="26">
        <v>0</v>
      </c>
      <c r="CZ594" s="26">
        <v>0</v>
      </c>
      <c r="DA594" s="27">
        <v>0</v>
      </c>
      <c r="DB594" s="36">
        <v>0</v>
      </c>
      <c r="DC594" s="26">
        <v>0</v>
      </c>
      <c r="DD594" s="26">
        <v>0</v>
      </c>
      <c r="DE594" s="27">
        <v>0</v>
      </c>
      <c r="DF594" s="36">
        <v>0</v>
      </c>
      <c r="DG594" s="26">
        <v>0</v>
      </c>
      <c r="DH594" s="26">
        <v>0</v>
      </c>
      <c r="DI594" s="27">
        <v>0</v>
      </c>
      <c r="DJ594" s="36">
        <v>0</v>
      </c>
      <c r="DK594" s="26">
        <v>0</v>
      </c>
      <c r="DL594" s="26">
        <v>0</v>
      </c>
      <c r="DM594" s="27">
        <v>0</v>
      </c>
      <c r="DN594" s="36">
        <v>0</v>
      </c>
      <c r="DO594" s="26">
        <v>0</v>
      </c>
      <c r="DP594" s="26">
        <v>0</v>
      </c>
      <c r="DQ594" s="27">
        <v>0</v>
      </c>
      <c r="DR594" s="36">
        <v>0</v>
      </c>
      <c r="DS594" s="26">
        <v>0</v>
      </c>
      <c r="DT594" s="26">
        <v>0</v>
      </c>
      <c r="DU594" s="27">
        <v>0</v>
      </c>
      <c r="DV594" s="36">
        <v>2</v>
      </c>
      <c r="DW594" s="26">
        <v>1049.8594444444445</v>
      </c>
      <c r="DX594" s="26">
        <v>1049.8594444444445</v>
      </c>
      <c r="DY594" s="27">
        <v>36745.080555555556</v>
      </c>
      <c r="DZ594" s="36">
        <v>12</v>
      </c>
      <c r="EA594" s="26">
        <v>6299.1566666666677</v>
      </c>
      <c r="EB594" s="26">
        <v>7349.016111111112</v>
      </c>
      <c r="EC594" s="27">
        <v>30445.92388888889</v>
      </c>
      <c r="ED594" s="36">
        <v>12</v>
      </c>
      <c r="EE594" s="26">
        <v>6299.1566666666677</v>
      </c>
      <c r="EF594" s="26">
        <v>13123.25</v>
      </c>
      <c r="EG594" s="27">
        <v>24671.690000000002</v>
      </c>
      <c r="EH594" s="36">
        <v>12</v>
      </c>
      <c r="EI594" s="26">
        <v>6299.1566666666677</v>
      </c>
      <c r="EJ594" s="26">
        <v>19422.406666666669</v>
      </c>
      <c r="EK594" s="27">
        <v>18372.53</v>
      </c>
      <c r="EL594" s="36" cm="1">
        <f t="array" ref="EL594">+_xlfn.IFS(YEAR($A594)&gt;YEAR(EL$6),0,YEAR(EL$6)=YEAR($A594),13-MONTH($A594),AND(EK594&lt;$L594,YEAR(EL$6)=YEAR($B594)),IF(MONTH($B594)&lt;EK594/$M594,MONTH($B594),EK594/$M594),EK594&lt;$L594,EK594/$M594,YEAR(EL$6)=YEAR($B594),MONTH($B594),AND(YEAR(EL$6)&gt;YEAR($B594),NOT(ISBLANK($B594))),0,YEAR(EL$6)&gt;YEAR($A594),12,EL$6&lt;$A594,0,YEAR(EH$6)=YEAR($B594),0)</f>
        <v>12</v>
      </c>
      <c r="EM594" s="26">
        <f t="shared" si="74"/>
        <v>6299.1566666666677</v>
      </c>
      <c r="EN594" s="26">
        <f t="shared" si="75"/>
        <v>25721.563333333339</v>
      </c>
      <c r="EO594" s="27">
        <f t="shared" si="76"/>
        <v>12073.38</v>
      </c>
      <c r="EP594" s="28">
        <f t="shared" si="77"/>
        <v>22.999993120772249</v>
      </c>
      <c r="EQ594" s="34">
        <f t="shared" si="78"/>
        <v>1574.7891666666669</v>
      </c>
      <c r="ES594" s="21">
        <f>IFERROR(IF(VLOOKUP(D594,'DIV CHANGE'!A:D,3,FALSE)="", E594, VLOOKUP(D594,'DIV CHANGE'!A:D,3,FALSE)), E594)</f>
        <v>1</v>
      </c>
      <c r="ET594" s="21" t="str">
        <f t="shared" si="79"/>
        <v>SAME</v>
      </c>
      <c r="EU594" s="29">
        <v>44517</v>
      </c>
    </row>
    <row r="595" spans="1:151" ht="12.75">
      <c r="A595" s="29">
        <v>44582</v>
      </c>
      <c r="B595" s="24"/>
      <c r="C595" s="35">
        <v>758</v>
      </c>
      <c r="D595" s="21" t="s">
        <v>1160</v>
      </c>
      <c r="E595" s="21">
        <v>1</v>
      </c>
      <c r="F595" s="21" t="s">
        <v>179</v>
      </c>
      <c r="G595" s="21" t="s">
        <v>1161</v>
      </c>
      <c r="H595" s="55">
        <v>3161.15</v>
      </c>
      <c r="I595" s="22">
        <v>6</v>
      </c>
      <c r="J595" s="25">
        <v>0</v>
      </c>
      <c r="K595" s="25">
        <v>0</v>
      </c>
      <c r="L595" s="25">
        <f t="shared" si="72"/>
        <v>526.85833333333335</v>
      </c>
      <c r="M595" s="37">
        <f t="shared" si="73"/>
        <v>43.90486111111111</v>
      </c>
      <c r="N595" s="36">
        <v>0</v>
      </c>
      <c r="O595" s="26">
        <v>0</v>
      </c>
      <c r="P595" s="26">
        <v>0</v>
      </c>
      <c r="Q595" s="27">
        <v>0</v>
      </c>
      <c r="R595" s="36">
        <v>0</v>
      </c>
      <c r="S595" s="26">
        <v>0</v>
      </c>
      <c r="T595" s="26">
        <v>0</v>
      </c>
      <c r="U595" s="27">
        <v>0</v>
      </c>
      <c r="V595" s="36">
        <v>0</v>
      </c>
      <c r="W595" s="26">
        <v>0</v>
      </c>
      <c r="X595" s="26">
        <v>0</v>
      </c>
      <c r="Y595" s="27">
        <v>0</v>
      </c>
      <c r="Z595" s="36">
        <v>0</v>
      </c>
      <c r="AA595" s="26">
        <v>0</v>
      </c>
      <c r="AB595" s="26">
        <v>0</v>
      </c>
      <c r="AC595" s="27">
        <v>0</v>
      </c>
      <c r="AD595" s="36">
        <v>0</v>
      </c>
      <c r="AE595" s="26">
        <v>0</v>
      </c>
      <c r="AF595" s="26">
        <v>0</v>
      </c>
      <c r="AG595" s="27">
        <v>0</v>
      </c>
      <c r="AH595" s="36">
        <v>0</v>
      </c>
      <c r="AI595" s="26">
        <v>0</v>
      </c>
      <c r="AJ595" s="26">
        <v>0</v>
      </c>
      <c r="AK595" s="27">
        <v>0</v>
      </c>
      <c r="AL595" s="36">
        <v>0</v>
      </c>
      <c r="AM595" s="26">
        <v>0</v>
      </c>
      <c r="AN595" s="26">
        <v>0</v>
      </c>
      <c r="AO595" s="27">
        <v>0</v>
      </c>
      <c r="AP595" s="36">
        <v>0</v>
      </c>
      <c r="AQ595" s="26">
        <v>0</v>
      </c>
      <c r="AR595" s="26">
        <v>0</v>
      </c>
      <c r="AS595" s="27">
        <v>0</v>
      </c>
      <c r="AT595" s="36">
        <v>0</v>
      </c>
      <c r="AU595" s="26">
        <v>0</v>
      </c>
      <c r="AV595" s="26">
        <v>0</v>
      </c>
      <c r="AW595" s="27">
        <v>0</v>
      </c>
      <c r="AX595" s="36">
        <v>0</v>
      </c>
      <c r="AY595" s="26">
        <v>0</v>
      </c>
      <c r="AZ595" s="26">
        <v>0</v>
      </c>
      <c r="BA595" s="27">
        <v>0</v>
      </c>
      <c r="BB595" s="36">
        <v>0</v>
      </c>
      <c r="BC595" s="26">
        <v>0</v>
      </c>
      <c r="BD595" s="26">
        <v>0</v>
      </c>
      <c r="BE595" s="27">
        <v>0</v>
      </c>
      <c r="BF595" s="36">
        <v>0</v>
      </c>
      <c r="BG595" s="26">
        <v>0</v>
      </c>
      <c r="BH595" s="26">
        <v>0</v>
      </c>
      <c r="BI595" s="27">
        <v>0</v>
      </c>
      <c r="BJ595" s="36">
        <v>0</v>
      </c>
      <c r="BK595" s="26">
        <v>0</v>
      </c>
      <c r="BL595" s="26">
        <v>0</v>
      </c>
      <c r="BM595" s="27">
        <v>0</v>
      </c>
      <c r="BN595" s="36">
        <v>0</v>
      </c>
      <c r="BO595" s="26">
        <v>0</v>
      </c>
      <c r="BP595" s="26">
        <v>0</v>
      </c>
      <c r="BQ595" s="27">
        <v>0</v>
      </c>
      <c r="BR595" s="36">
        <v>0</v>
      </c>
      <c r="BS595" s="26">
        <v>0</v>
      </c>
      <c r="BT595" s="26">
        <v>0</v>
      </c>
      <c r="BU595" s="27">
        <v>0</v>
      </c>
      <c r="BV595" s="36">
        <v>0</v>
      </c>
      <c r="BW595" s="26">
        <v>0</v>
      </c>
      <c r="BX595" s="26">
        <v>0</v>
      </c>
      <c r="BY595" s="27">
        <v>0</v>
      </c>
      <c r="BZ595" s="36">
        <v>0</v>
      </c>
      <c r="CA595" s="26">
        <v>0</v>
      </c>
      <c r="CB595" s="26">
        <v>0</v>
      </c>
      <c r="CC595" s="27">
        <v>0</v>
      </c>
      <c r="CD595" s="36">
        <v>0</v>
      </c>
      <c r="CE595" s="26">
        <v>0</v>
      </c>
      <c r="CF595" s="26">
        <v>0</v>
      </c>
      <c r="CG595" s="27">
        <v>0</v>
      </c>
      <c r="CH595" s="36">
        <v>0</v>
      </c>
      <c r="CI595" s="26">
        <v>0</v>
      </c>
      <c r="CJ595" s="26">
        <v>0</v>
      </c>
      <c r="CK595" s="27">
        <v>0</v>
      </c>
      <c r="CL595" s="36">
        <v>0</v>
      </c>
      <c r="CM595" s="26">
        <v>0</v>
      </c>
      <c r="CN595" s="26">
        <v>0</v>
      </c>
      <c r="CO595" s="27">
        <v>0</v>
      </c>
      <c r="CP595" s="36">
        <v>0</v>
      </c>
      <c r="CQ595" s="26">
        <v>0</v>
      </c>
      <c r="CR595" s="26">
        <v>0</v>
      </c>
      <c r="CS595" s="27">
        <v>0</v>
      </c>
      <c r="CT595" s="36">
        <v>0</v>
      </c>
      <c r="CU595" s="26">
        <v>0</v>
      </c>
      <c r="CV595" s="26">
        <v>0</v>
      </c>
      <c r="CW595" s="27">
        <v>0</v>
      </c>
      <c r="CX595" s="36">
        <v>0</v>
      </c>
      <c r="CY595" s="26">
        <v>0</v>
      </c>
      <c r="CZ595" s="26">
        <v>0</v>
      </c>
      <c r="DA595" s="27">
        <v>0</v>
      </c>
      <c r="DB595" s="36">
        <v>0</v>
      </c>
      <c r="DC595" s="26">
        <v>0</v>
      </c>
      <c r="DD595" s="26">
        <v>0</v>
      </c>
      <c r="DE595" s="27">
        <v>0</v>
      </c>
      <c r="DF595" s="36">
        <v>0</v>
      </c>
      <c r="DG595" s="26">
        <v>0</v>
      </c>
      <c r="DH595" s="26">
        <v>0</v>
      </c>
      <c r="DI595" s="27">
        <v>0</v>
      </c>
      <c r="DJ595" s="36">
        <v>0</v>
      </c>
      <c r="DK595" s="26">
        <v>0</v>
      </c>
      <c r="DL595" s="26">
        <v>0</v>
      </c>
      <c r="DM595" s="27">
        <v>0</v>
      </c>
      <c r="DN595" s="36">
        <v>0</v>
      </c>
      <c r="DO595" s="26">
        <v>0</v>
      </c>
      <c r="DP595" s="26">
        <v>0</v>
      </c>
      <c r="DQ595" s="27">
        <v>0</v>
      </c>
      <c r="DR595" s="36">
        <v>0</v>
      </c>
      <c r="DS595" s="26">
        <v>0</v>
      </c>
      <c r="DT595" s="26">
        <v>0</v>
      </c>
      <c r="DU595" s="27">
        <v>0</v>
      </c>
      <c r="DV595" s="36">
        <v>0</v>
      </c>
      <c r="DW595" s="26">
        <v>0</v>
      </c>
      <c r="DX595" s="26">
        <v>0</v>
      </c>
      <c r="DY595" s="27">
        <v>0</v>
      </c>
      <c r="DZ595" s="36">
        <v>12</v>
      </c>
      <c r="EA595" s="26">
        <v>526.85833333333335</v>
      </c>
      <c r="EB595" s="26">
        <v>526.85833333333335</v>
      </c>
      <c r="EC595" s="27">
        <v>2634.291666666667</v>
      </c>
      <c r="ED595" s="36">
        <v>12</v>
      </c>
      <c r="EE595" s="26">
        <v>526.85833333333335</v>
      </c>
      <c r="EF595" s="26">
        <v>1009.81</v>
      </c>
      <c r="EG595" s="27">
        <v>2151.34</v>
      </c>
      <c r="EH595" s="36">
        <v>12</v>
      </c>
      <c r="EI595" s="26">
        <v>526.85833333333335</v>
      </c>
      <c r="EJ595" s="26">
        <v>1536.6683333333333</v>
      </c>
      <c r="EK595" s="27">
        <v>1624.48</v>
      </c>
      <c r="EL595" s="36" cm="1">
        <f t="array" ref="EL595">+_xlfn.IFS(YEAR($A595)&gt;YEAR(EL$6),0,YEAR(EL$6)=YEAR($A595),13-MONTH($A595),AND(EK595&lt;$L595,YEAR(EL$6)=YEAR($B595)),IF(MONTH($B595)&lt;EK595/$M595,MONTH($B595),EK595/$M595),EK595&lt;$L595,EK595/$M595,YEAR(EL$6)=YEAR($B595),MONTH($B595),AND(YEAR(EL$6)&gt;YEAR($B595),NOT(ISBLANK($B595))),0,YEAR(EL$6)&gt;YEAR($A595),12,EL$6&lt;$A595,0,YEAR(EH$6)=YEAR($B595),0)</f>
        <v>12</v>
      </c>
      <c r="EM595" s="26">
        <f t="shared" si="74"/>
        <v>526.85833333333335</v>
      </c>
      <c r="EN595" s="26">
        <f t="shared" si="75"/>
        <v>2063.5266666666666</v>
      </c>
      <c r="EO595" s="27">
        <f t="shared" si="76"/>
        <v>1097.6199999999999</v>
      </c>
      <c r="EP595" s="28">
        <f t="shared" si="77"/>
        <v>24.999965202537048</v>
      </c>
      <c r="EQ595" s="34">
        <f t="shared" si="78"/>
        <v>131.71458333333334</v>
      </c>
      <c r="ES595" s="21">
        <f>IFERROR(IF(VLOOKUP(D595,'DIV CHANGE'!A:D,3,FALSE)="", E595, VLOOKUP(D595,'DIV CHANGE'!A:D,3,FALSE)), E595)</f>
        <v>1</v>
      </c>
      <c r="ET595" s="21" t="str">
        <f t="shared" si="79"/>
        <v>SAME</v>
      </c>
      <c r="EU595" s="29">
        <v>44582</v>
      </c>
    </row>
    <row r="596" spans="1:151" ht="12.75">
      <c r="A596" s="29">
        <v>44524</v>
      </c>
      <c r="B596" s="24"/>
      <c r="C596" s="35">
        <v>645</v>
      </c>
      <c r="D596" s="21" t="s">
        <v>1162</v>
      </c>
      <c r="E596" s="21">
        <v>1</v>
      </c>
      <c r="F596" s="21" t="s">
        <v>179</v>
      </c>
      <c r="G596" s="21" t="s">
        <v>1163</v>
      </c>
      <c r="H596" s="55">
        <v>62832.630000000005</v>
      </c>
      <c r="I596" s="22">
        <v>6</v>
      </c>
      <c r="J596" s="25">
        <v>15000</v>
      </c>
      <c r="K596" s="25">
        <v>0</v>
      </c>
      <c r="L596" s="25">
        <f t="shared" si="72"/>
        <v>7972.1050000000005</v>
      </c>
      <c r="M596" s="37">
        <f t="shared" si="73"/>
        <v>664.34208333333333</v>
      </c>
      <c r="N596" s="36">
        <v>0</v>
      </c>
      <c r="O596" s="26">
        <v>0</v>
      </c>
      <c r="P596" s="26">
        <v>0</v>
      </c>
      <c r="Q596" s="27">
        <v>0</v>
      </c>
      <c r="R596" s="36">
        <v>0</v>
      </c>
      <c r="S596" s="26">
        <v>0</v>
      </c>
      <c r="T596" s="26">
        <v>0</v>
      </c>
      <c r="U596" s="27">
        <v>0</v>
      </c>
      <c r="V596" s="36">
        <v>0</v>
      </c>
      <c r="W596" s="26">
        <v>0</v>
      </c>
      <c r="X596" s="26">
        <v>0</v>
      </c>
      <c r="Y596" s="27">
        <v>0</v>
      </c>
      <c r="Z596" s="36">
        <v>0</v>
      </c>
      <c r="AA596" s="26">
        <v>0</v>
      </c>
      <c r="AB596" s="26">
        <v>0</v>
      </c>
      <c r="AC596" s="27">
        <v>0</v>
      </c>
      <c r="AD596" s="36">
        <v>0</v>
      </c>
      <c r="AE596" s="26">
        <v>0</v>
      </c>
      <c r="AF596" s="26">
        <v>0</v>
      </c>
      <c r="AG596" s="27">
        <v>0</v>
      </c>
      <c r="AH596" s="36">
        <v>0</v>
      </c>
      <c r="AI596" s="26">
        <v>0</v>
      </c>
      <c r="AJ596" s="26">
        <v>0</v>
      </c>
      <c r="AK596" s="27">
        <v>0</v>
      </c>
      <c r="AL596" s="36">
        <v>0</v>
      </c>
      <c r="AM596" s="26">
        <v>0</v>
      </c>
      <c r="AN596" s="26">
        <v>0</v>
      </c>
      <c r="AO596" s="27">
        <v>0</v>
      </c>
      <c r="AP596" s="36">
        <v>0</v>
      </c>
      <c r="AQ596" s="26">
        <v>0</v>
      </c>
      <c r="AR596" s="26">
        <v>0</v>
      </c>
      <c r="AS596" s="27">
        <v>0</v>
      </c>
      <c r="AT596" s="36">
        <v>0</v>
      </c>
      <c r="AU596" s="26">
        <v>0</v>
      </c>
      <c r="AV596" s="26">
        <v>0</v>
      </c>
      <c r="AW596" s="27">
        <v>0</v>
      </c>
      <c r="AX596" s="36">
        <v>0</v>
      </c>
      <c r="AY596" s="26">
        <v>0</v>
      </c>
      <c r="AZ596" s="26">
        <v>0</v>
      </c>
      <c r="BA596" s="27">
        <v>0</v>
      </c>
      <c r="BB596" s="36">
        <v>0</v>
      </c>
      <c r="BC596" s="26">
        <v>0</v>
      </c>
      <c r="BD596" s="26">
        <v>0</v>
      </c>
      <c r="BE596" s="27">
        <v>0</v>
      </c>
      <c r="BF596" s="36">
        <v>0</v>
      </c>
      <c r="BG596" s="26">
        <v>0</v>
      </c>
      <c r="BH596" s="26">
        <v>0</v>
      </c>
      <c r="BI596" s="27">
        <v>0</v>
      </c>
      <c r="BJ596" s="36">
        <v>0</v>
      </c>
      <c r="BK596" s="26">
        <v>0</v>
      </c>
      <c r="BL596" s="26">
        <v>0</v>
      </c>
      <c r="BM596" s="27">
        <v>0</v>
      </c>
      <c r="BN596" s="36">
        <v>0</v>
      </c>
      <c r="BO596" s="26">
        <v>0</v>
      </c>
      <c r="BP596" s="26">
        <v>0</v>
      </c>
      <c r="BQ596" s="27">
        <v>0</v>
      </c>
      <c r="BR596" s="36">
        <v>0</v>
      </c>
      <c r="BS596" s="26">
        <v>0</v>
      </c>
      <c r="BT596" s="26">
        <v>0</v>
      </c>
      <c r="BU596" s="27">
        <v>0</v>
      </c>
      <c r="BV596" s="36">
        <v>0</v>
      </c>
      <c r="BW596" s="26">
        <v>0</v>
      </c>
      <c r="BX596" s="26">
        <v>0</v>
      </c>
      <c r="BY596" s="27">
        <v>0</v>
      </c>
      <c r="BZ596" s="36">
        <v>0</v>
      </c>
      <c r="CA596" s="26">
        <v>0</v>
      </c>
      <c r="CB596" s="26">
        <v>0</v>
      </c>
      <c r="CC596" s="27">
        <v>0</v>
      </c>
      <c r="CD596" s="36">
        <v>0</v>
      </c>
      <c r="CE596" s="26">
        <v>0</v>
      </c>
      <c r="CF596" s="26">
        <v>0</v>
      </c>
      <c r="CG596" s="27">
        <v>0</v>
      </c>
      <c r="CH596" s="36">
        <v>0</v>
      </c>
      <c r="CI596" s="26">
        <v>0</v>
      </c>
      <c r="CJ596" s="26">
        <v>0</v>
      </c>
      <c r="CK596" s="27">
        <v>0</v>
      </c>
      <c r="CL596" s="36">
        <v>0</v>
      </c>
      <c r="CM596" s="26">
        <v>0</v>
      </c>
      <c r="CN596" s="26">
        <v>0</v>
      </c>
      <c r="CO596" s="27">
        <v>0</v>
      </c>
      <c r="CP596" s="36">
        <v>0</v>
      </c>
      <c r="CQ596" s="26">
        <v>0</v>
      </c>
      <c r="CR596" s="26">
        <v>0</v>
      </c>
      <c r="CS596" s="27">
        <v>0</v>
      </c>
      <c r="CT596" s="36">
        <v>0</v>
      </c>
      <c r="CU596" s="26">
        <v>0</v>
      </c>
      <c r="CV596" s="26">
        <v>0</v>
      </c>
      <c r="CW596" s="27">
        <v>0</v>
      </c>
      <c r="CX596" s="36">
        <v>0</v>
      </c>
      <c r="CY596" s="26">
        <v>0</v>
      </c>
      <c r="CZ596" s="26">
        <v>0</v>
      </c>
      <c r="DA596" s="27">
        <v>0</v>
      </c>
      <c r="DB596" s="36">
        <v>0</v>
      </c>
      <c r="DC596" s="26">
        <v>0</v>
      </c>
      <c r="DD596" s="26">
        <v>0</v>
      </c>
      <c r="DE596" s="27">
        <v>0</v>
      </c>
      <c r="DF596" s="36">
        <v>0</v>
      </c>
      <c r="DG596" s="26">
        <v>0</v>
      </c>
      <c r="DH596" s="26">
        <v>0</v>
      </c>
      <c r="DI596" s="27">
        <v>0</v>
      </c>
      <c r="DJ596" s="36">
        <v>0</v>
      </c>
      <c r="DK596" s="26">
        <v>0</v>
      </c>
      <c r="DL596" s="26">
        <v>0</v>
      </c>
      <c r="DM596" s="27">
        <v>0</v>
      </c>
      <c r="DN596" s="36">
        <v>0</v>
      </c>
      <c r="DO596" s="26">
        <v>0</v>
      </c>
      <c r="DP596" s="26">
        <v>0</v>
      </c>
      <c r="DQ596" s="27">
        <v>0</v>
      </c>
      <c r="DR596" s="36">
        <v>0</v>
      </c>
      <c r="DS596" s="26">
        <v>0</v>
      </c>
      <c r="DT596" s="26">
        <v>0</v>
      </c>
      <c r="DU596" s="27">
        <v>0</v>
      </c>
      <c r="DV596" s="36">
        <v>2</v>
      </c>
      <c r="DW596" s="26">
        <v>1328.6841666666667</v>
      </c>
      <c r="DX596" s="26">
        <v>1328.6841666666667</v>
      </c>
      <c r="DY596" s="27">
        <v>46503.945833333339</v>
      </c>
      <c r="DZ596" s="36">
        <v>12</v>
      </c>
      <c r="EA596" s="26">
        <v>7972.1049999999996</v>
      </c>
      <c r="EB596" s="26">
        <v>9300.7891666666656</v>
      </c>
      <c r="EC596" s="27">
        <v>38531.840833333335</v>
      </c>
      <c r="ED596" s="36">
        <v>12</v>
      </c>
      <c r="EE596" s="26">
        <v>7972.1049999999996</v>
      </c>
      <c r="EF596" s="26">
        <v>16608.560000000001</v>
      </c>
      <c r="EG596" s="27">
        <v>31224.070000000003</v>
      </c>
      <c r="EH596" s="36">
        <v>12</v>
      </c>
      <c r="EI596" s="26">
        <v>7972.1049999999996</v>
      </c>
      <c r="EJ596" s="26">
        <v>24580.665000000001</v>
      </c>
      <c r="EK596" s="27">
        <v>23251.97</v>
      </c>
      <c r="EL596" s="36" cm="1">
        <f t="array" ref="EL596">+_xlfn.IFS(YEAR($A596)&gt;YEAR(EL$6),0,YEAR(EL$6)=YEAR($A596),13-MONTH($A596),AND(EK596&lt;$L596,YEAR(EL$6)=YEAR($B596)),IF(MONTH($B596)&lt;EK596/$M596,MONTH($B596),EK596/$M596),EK596&lt;$L596,EK596/$M596,YEAR(EL$6)=YEAR($B596),MONTH($B596),AND(YEAR(EL$6)&gt;YEAR($B596),NOT(ISBLANK($B596))),0,YEAR(EL$6)&gt;YEAR($A596),12,EL$6&lt;$A596,0,YEAR(EH$6)=YEAR($B596),0)</f>
        <v>12</v>
      </c>
      <c r="EM596" s="26">
        <f t="shared" si="74"/>
        <v>7972.1049999999996</v>
      </c>
      <c r="EN596" s="26">
        <f t="shared" si="75"/>
        <v>32552.77</v>
      </c>
      <c r="EO596" s="27">
        <f t="shared" si="76"/>
        <v>15279.86</v>
      </c>
      <c r="EP596" s="28">
        <f t="shared" si="77"/>
        <v>22.999988083448475</v>
      </c>
      <c r="EQ596" s="34">
        <f t="shared" si="78"/>
        <v>1993.0262499999999</v>
      </c>
      <c r="ES596" s="21">
        <f>IFERROR(IF(VLOOKUP(D596,'DIV CHANGE'!A:D,3,FALSE)="", E596, VLOOKUP(D596,'DIV CHANGE'!A:D,3,FALSE)), E596)</f>
        <v>1</v>
      </c>
      <c r="ET596" s="21" t="str">
        <f t="shared" si="79"/>
        <v>SAME</v>
      </c>
      <c r="EU596" s="29">
        <v>44524</v>
      </c>
    </row>
    <row r="597" spans="1:151" ht="12.75">
      <c r="A597" s="29">
        <v>44588</v>
      </c>
      <c r="B597" s="24"/>
      <c r="C597" s="35">
        <v>759</v>
      </c>
      <c r="D597" s="21" t="s">
        <v>1164</v>
      </c>
      <c r="E597" s="21">
        <v>1</v>
      </c>
      <c r="F597" s="21" t="s">
        <v>179</v>
      </c>
      <c r="G597" s="21" t="s">
        <v>1161</v>
      </c>
      <c r="H597" s="55">
        <v>1755.1000000000001</v>
      </c>
      <c r="I597" s="22">
        <v>6</v>
      </c>
      <c r="J597" s="25">
        <v>0</v>
      </c>
      <c r="K597" s="25">
        <v>0</v>
      </c>
      <c r="L597" s="25">
        <f t="shared" si="72"/>
        <v>292.51666666666671</v>
      </c>
      <c r="M597" s="37">
        <f t="shared" si="73"/>
        <v>24.376388888888894</v>
      </c>
      <c r="N597" s="36">
        <v>0</v>
      </c>
      <c r="O597" s="26">
        <v>0</v>
      </c>
      <c r="P597" s="26">
        <v>0</v>
      </c>
      <c r="Q597" s="27">
        <v>0</v>
      </c>
      <c r="R597" s="36">
        <v>0</v>
      </c>
      <c r="S597" s="26">
        <v>0</v>
      </c>
      <c r="T597" s="26">
        <v>0</v>
      </c>
      <c r="U597" s="27">
        <v>0</v>
      </c>
      <c r="V597" s="36">
        <v>0</v>
      </c>
      <c r="W597" s="26">
        <v>0</v>
      </c>
      <c r="X597" s="26">
        <v>0</v>
      </c>
      <c r="Y597" s="27">
        <v>0</v>
      </c>
      <c r="Z597" s="36">
        <v>0</v>
      </c>
      <c r="AA597" s="26">
        <v>0</v>
      </c>
      <c r="AB597" s="26">
        <v>0</v>
      </c>
      <c r="AC597" s="27">
        <v>0</v>
      </c>
      <c r="AD597" s="36">
        <v>0</v>
      </c>
      <c r="AE597" s="26">
        <v>0</v>
      </c>
      <c r="AF597" s="26">
        <v>0</v>
      </c>
      <c r="AG597" s="27">
        <v>0</v>
      </c>
      <c r="AH597" s="36">
        <v>0</v>
      </c>
      <c r="AI597" s="26">
        <v>0</v>
      </c>
      <c r="AJ597" s="26">
        <v>0</v>
      </c>
      <c r="AK597" s="27">
        <v>0</v>
      </c>
      <c r="AL597" s="36">
        <v>0</v>
      </c>
      <c r="AM597" s="26">
        <v>0</v>
      </c>
      <c r="AN597" s="26">
        <v>0</v>
      </c>
      <c r="AO597" s="27">
        <v>0</v>
      </c>
      <c r="AP597" s="36">
        <v>0</v>
      </c>
      <c r="AQ597" s="26">
        <v>0</v>
      </c>
      <c r="AR597" s="26">
        <v>0</v>
      </c>
      <c r="AS597" s="27">
        <v>0</v>
      </c>
      <c r="AT597" s="36">
        <v>0</v>
      </c>
      <c r="AU597" s="26">
        <v>0</v>
      </c>
      <c r="AV597" s="26">
        <v>0</v>
      </c>
      <c r="AW597" s="27">
        <v>0</v>
      </c>
      <c r="AX597" s="36">
        <v>0</v>
      </c>
      <c r="AY597" s="26">
        <v>0</v>
      </c>
      <c r="AZ597" s="26">
        <v>0</v>
      </c>
      <c r="BA597" s="27">
        <v>0</v>
      </c>
      <c r="BB597" s="36">
        <v>0</v>
      </c>
      <c r="BC597" s="26">
        <v>0</v>
      </c>
      <c r="BD597" s="26">
        <v>0</v>
      </c>
      <c r="BE597" s="27">
        <v>0</v>
      </c>
      <c r="BF597" s="36">
        <v>0</v>
      </c>
      <c r="BG597" s="26">
        <v>0</v>
      </c>
      <c r="BH597" s="26">
        <v>0</v>
      </c>
      <c r="BI597" s="27">
        <v>0</v>
      </c>
      <c r="BJ597" s="36">
        <v>0</v>
      </c>
      <c r="BK597" s="26">
        <v>0</v>
      </c>
      <c r="BL597" s="26">
        <v>0</v>
      </c>
      <c r="BM597" s="27">
        <v>0</v>
      </c>
      <c r="BN597" s="36">
        <v>0</v>
      </c>
      <c r="BO597" s="26">
        <v>0</v>
      </c>
      <c r="BP597" s="26">
        <v>0</v>
      </c>
      <c r="BQ597" s="27">
        <v>0</v>
      </c>
      <c r="BR597" s="36">
        <v>0</v>
      </c>
      <c r="BS597" s="26">
        <v>0</v>
      </c>
      <c r="BT597" s="26">
        <v>0</v>
      </c>
      <c r="BU597" s="27">
        <v>0</v>
      </c>
      <c r="BV597" s="36">
        <v>0</v>
      </c>
      <c r="BW597" s="26">
        <v>0</v>
      </c>
      <c r="BX597" s="26">
        <v>0</v>
      </c>
      <c r="BY597" s="27">
        <v>0</v>
      </c>
      <c r="BZ597" s="36">
        <v>0</v>
      </c>
      <c r="CA597" s="26">
        <v>0</v>
      </c>
      <c r="CB597" s="26">
        <v>0</v>
      </c>
      <c r="CC597" s="27">
        <v>0</v>
      </c>
      <c r="CD597" s="36">
        <v>0</v>
      </c>
      <c r="CE597" s="26">
        <v>0</v>
      </c>
      <c r="CF597" s="26">
        <v>0</v>
      </c>
      <c r="CG597" s="27">
        <v>0</v>
      </c>
      <c r="CH597" s="36">
        <v>0</v>
      </c>
      <c r="CI597" s="26">
        <v>0</v>
      </c>
      <c r="CJ597" s="26">
        <v>0</v>
      </c>
      <c r="CK597" s="27">
        <v>0</v>
      </c>
      <c r="CL597" s="36">
        <v>0</v>
      </c>
      <c r="CM597" s="26">
        <v>0</v>
      </c>
      <c r="CN597" s="26">
        <v>0</v>
      </c>
      <c r="CO597" s="27">
        <v>0</v>
      </c>
      <c r="CP597" s="36">
        <v>0</v>
      </c>
      <c r="CQ597" s="26">
        <v>0</v>
      </c>
      <c r="CR597" s="26">
        <v>0</v>
      </c>
      <c r="CS597" s="27">
        <v>0</v>
      </c>
      <c r="CT597" s="36">
        <v>0</v>
      </c>
      <c r="CU597" s="26">
        <v>0</v>
      </c>
      <c r="CV597" s="26">
        <v>0</v>
      </c>
      <c r="CW597" s="27">
        <v>0</v>
      </c>
      <c r="CX597" s="36">
        <v>0</v>
      </c>
      <c r="CY597" s="26">
        <v>0</v>
      </c>
      <c r="CZ597" s="26">
        <v>0</v>
      </c>
      <c r="DA597" s="27">
        <v>0</v>
      </c>
      <c r="DB597" s="36">
        <v>0</v>
      </c>
      <c r="DC597" s="26">
        <v>0</v>
      </c>
      <c r="DD597" s="26">
        <v>0</v>
      </c>
      <c r="DE597" s="27">
        <v>0</v>
      </c>
      <c r="DF597" s="36">
        <v>0</v>
      </c>
      <c r="DG597" s="26">
        <v>0</v>
      </c>
      <c r="DH597" s="26">
        <v>0</v>
      </c>
      <c r="DI597" s="27">
        <v>0</v>
      </c>
      <c r="DJ597" s="36">
        <v>0</v>
      </c>
      <c r="DK597" s="26">
        <v>0</v>
      </c>
      <c r="DL597" s="26">
        <v>0</v>
      </c>
      <c r="DM597" s="27">
        <v>0</v>
      </c>
      <c r="DN597" s="36">
        <v>0</v>
      </c>
      <c r="DO597" s="26">
        <v>0</v>
      </c>
      <c r="DP597" s="26">
        <v>0</v>
      </c>
      <c r="DQ597" s="27">
        <v>0</v>
      </c>
      <c r="DR597" s="36">
        <v>0</v>
      </c>
      <c r="DS597" s="26">
        <v>0</v>
      </c>
      <c r="DT597" s="26">
        <v>0</v>
      </c>
      <c r="DU597" s="27">
        <v>0</v>
      </c>
      <c r="DV597" s="36">
        <v>0</v>
      </c>
      <c r="DW597" s="26">
        <v>0</v>
      </c>
      <c r="DX597" s="26">
        <v>0</v>
      </c>
      <c r="DY597" s="27">
        <v>0</v>
      </c>
      <c r="DZ597" s="36">
        <v>12</v>
      </c>
      <c r="EA597" s="26">
        <v>292.51666666666671</v>
      </c>
      <c r="EB597" s="26">
        <v>292.51666666666671</v>
      </c>
      <c r="EC597" s="27">
        <v>1462.5833333333335</v>
      </c>
      <c r="ED597" s="36">
        <v>12</v>
      </c>
      <c r="EE597" s="26">
        <v>292.51666666666671</v>
      </c>
      <c r="EF597" s="26">
        <v>560.66</v>
      </c>
      <c r="EG597" s="27">
        <v>1194.44</v>
      </c>
      <c r="EH597" s="36">
        <v>12</v>
      </c>
      <c r="EI597" s="26">
        <v>292.51666666666671</v>
      </c>
      <c r="EJ597" s="26">
        <v>853.17666666666673</v>
      </c>
      <c r="EK597" s="27">
        <v>901.92</v>
      </c>
      <c r="EL597" s="36" cm="1">
        <f t="array" ref="EL597">+_xlfn.IFS(YEAR($A597)&gt;YEAR(EL$6),0,YEAR(EL$6)=YEAR($A597),13-MONTH($A597),AND(EK597&lt;$L597,YEAR(EL$6)=YEAR($B597)),IF(MONTH($B597)&lt;EK597/$M597,MONTH($B597),EK597/$M597),EK597&lt;$L597,EK597/$M597,YEAR(EL$6)=YEAR($B597),MONTH($B597),AND(YEAR(EL$6)&gt;YEAR($B597),NOT(ISBLANK($B597))),0,YEAR(EL$6)&gt;YEAR($A597),12,EL$6&lt;$A597,0,YEAR(EH$6)=YEAR($B597),0)</f>
        <v>12</v>
      </c>
      <c r="EM597" s="26">
        <f t="shared" si="74"/>
        <v>292.51666666666671</v>
      </c>
      <c r="EN597" s="26">
        <f t="shared" si="75"/>
        <v>1145.6933333333334</v>
      </c>
      <c r="EO597" s="27">
        <f t="shared" si="76"/>
        <v>609.41</v>
      </c>
      <c r="EP597" s="28">
        <f t="shared" si="77"/>
        <v>25.000011395362083</v>
      </c>
      <c r="EQ597" s="34">
        <f t="shared" si="78"/>
        <v>73.129166666666677</v>
      </c>
      <c r="ES597" s="21">
        <f>IFERROR(IF(VLOOKUP(D597,'DIV CHANGE'!A:D,3,FALSE)="", E597, VLOOKUP(D597,'DIV CHANGE'!A:D,3,FALSE)), E597)</f>
        <v>1</v>
      </c>
      <c r="ET597" s="21" t="str">
        <f t="shared" si="79"/>
        <v>SAME</v>
      </c>
      <c r="EU597" s="29">
        <v>44588</v>
      </c>
    </row>
    <row r="598" spans="1:151" ht="12.75">
      <c r="A598" s="29">
        <v>44643</v>
      </c>
      <c r="B598" s="24"/>
      <c r="C598" s="35">
        <v>711</v>
      </c>
      <c r="D598" s="21" t="s">
        <v>1165</v>
      </c>
      <c r="E598" s="21">
        <v>2</v>
      </c>
      <c r="F598" s="21" t="s">
        <v>179</v>
      </c>
      <c r="G598" s="21" t="s">
        <v>1166</v>
      </c>
      <c r="H598" s="55">
        <v>52812.630000000005</v>
      </c>
      <c r="I598" s="22">
        <v>6</v>
      </c>
      <c r="J598" s="25">
        <v>0</v>
      </c>
      <c r="K598" s="25">
        <v>0</v>
      </c>
      <c r="L598" s="25">
        <f t="shared" si="72"/>
        <v>8802.1050000000014</v>
      </c>
      <c r="M598" s="37">
        <f t="shared" si="73"/>
        <v>733.50875000000008</v>
      </c>
      <c r="N598" s="36">
        <v>0</v>
      </c>
      <c r="O598" s="26">
        <v>0</v>
      </c>
      <c r="P598" s="26">
        <v>0</v>
      </c>
      <c r="Q598" s="27">
        <v>0</v>
      </c>
      <c r="R598" s="36">
        <v>0</v>
      </c>
      <c r="S598" s="26">
        <v>0</v>
      </c>
      <c r="T598" s="26">
        <v>0</v>
      </c>
      <c r="U598" s="27">
        <v>0</v>
      </c>
      <c r="V598" s="36">
        <v>0</v>
      </c>
      <c r="W598" s="26">
        <v>0</v>
      </c>
      <c r="X598" s="26">
        <v>0</v>
      </c>
      <c r="Y598" s="27">
        <v>0</v>
      </c>
      <c r="Z598" s="36">
        <v>0</v>
      </c>
      <c r="AA598" s="26">
        <v>0</v>
      </c>
      <c r="AB598" s="26">
        <v>0</v>
      </c>
      <c r="AC598" s="27">
        <v>0</v>
      </c>
      <c r="AD598" s="36">
        <v>0</v>
      </c>
      <c r="AE598" s="26">
        <v>0</v>
      </c>
      <c r="AF598" s="26">
        <v>0</v>
      </c>
      <c r="AG598" s="27">
        <v>0</v>
      </c>
      <c r="AH598" s="36">
        <v>0</v>
      </c>
      <c r="AI598" s="26">
        <v>0</v>
      </c>
      <c r="AJ598" s="26">
        <v>0</v>
      </c>
      <c r="AK598" s="27">
        <v>0</v>
      </c>
      <c r="AL598" s="36">
        <v>0</v>
      </c>
      <c r="AM598" s="26">
        <v>0</v>
      </c>
      <c r="AN598" s="26">
        <v>0</v>
      </c>
      <c r="AO598" s="27">
        <v>0</v>
      </c>
      <c r="AP598" s="36">
        <v>0</v>
      </c>
      <c r="AQ598" s="26">
        <v>0</v>
      </c>
      <c r="AR598" s="26">
        <v>0</v>
      </c>
      <c r="AS598" s="27">
        <v>0</v>
      </c>
      <c r="AT598" s="36">
        <v>0</v>
      </c>
      <c r="AU598" s="26">
        <v>0</v>
      </c>
      <c r="AV598" s="26">
        <v>0</v>
      </c>
      <c r="AW598" s="27">
        <v>0</v>
      </c>
      <c r="AX598" s="36">
        <v>0</v>
      </c>
      <c r="AY598" s="26">
        <v>0</v>
      </c>
      <c r="AZ598" s="26">
        <v>0</v>
      </c>
      <c r="BA598" s="27">
        <v>0</v>
      </c>
      <c r="BB598" s="36">
        <v>0</v>
      </c>
      <c r="BC598" s="26">
        <v>0</v>
      </c>
      <c r="BD598" s="26">
        <v>0</v>
      </c>
      <c r="BE598" s="27">
        <v>0</v>
      </c>
      <c r="BF598" s="36">
        <v>0</v>
      </c>
      <c r="BG598" s="26">
        <v>0</v>
      </c>
      <c r="BH598" s="26">
        <v>0</v>
      </c>
      <c r="BI598" s="27">
        <v>0</v>
      </c>
      <c r="BJ598" s="36">
        <v>0</v>
      </c>
      <c r="BK598" s="26">
        <v>0</v>
      </c>
      <c r="BL598" s="26">
        <v>0</v>
      </c>
      <c r="BM598" s="27">
        <v>0</v>
      </c>
      <c r="BN598" s="36">
        <v>0</v>
      </c>
      <c r="BO598" s="26">
        <v>0</v>
      </c>
      <c r="BP598" s="26">
        <v>0</v>
      </c>
      <c r="BQ598" s="27">
        <v>0</v>
      </c>
      <c r="BR598" s="36">
        <v>0</v>
      </c>
      <c r="BS598" s="26">
        <v>0</v>
      </c>
      <c r="BT598" s="26">
        <v>0</v>
      </c>
      <c r="BU598" s="27">
        <v>0</v>
      </c>
      <c r="BV598" s="36">
        <v>0</v>
      </c>
      <c r="BW598" s="26">
        <v>0</v>
      </c>
      <c r="BX598" s="26">
        <v>0</v>
      </c>
      <c r="BY598" s="27">
        <v>0</v>
      </c>
      <c r="BZ598" s="36">
        <v>0</v>
      </c>
      <c r="CA598" s="26">
        <v>0</v>
      </c>
      <c r="CB598" s="26">
        <v>0</v>
      </c>
      <c r="CC598" s="27">
        <v>0</v>
      </c>
      <c r="CD598" s="36">
        <v>0</v>
      </c>
      <c r="CE598" s="26">
        <v>0</v>
      </c>
      <c r="CF598" s="26">
        <v>0</v>
      </c>
      <c r="CG598" s="27">
        <v>0</v>
      </c>
      <c r="CH598" s="36">
        <v>0</v>
      </c>
      <c r="CI598" s="26">
        <v>0</v>
      </c>
      <c r="CJ598" s="26">
        <v>0</v>
      </c>
      <c r="CK598" s="27">
        <v>0</v>
      </c>
      <c r="CL598" s="36">
        <v>0</v>
      </c>
      <c r="CM598" s="26">
        <v>0</v>
      </c>
      <c r="CN598" s="26">
        <v>0</v>
      </c>
      <c r="CO598" s="27">
        <v>0</v>
      </c>
      <c r="CP598" s="36">
        <v>0</v>
      </c>
      <c r="CQ598" s="26">
        <v>0</v>
      </c>
      <c r="CR598" s="26">
        <v>0</v>
      </c>
      <c r="CS598" s="27">
        <v>0</v>
      </c>
      <c r="CT598" s="36">
        <v>0</v>
      </c>
      <c r="CU598" s="26">
        <v>0</v>
      </c>
      <c r="CV598" s="26">
        <v>0</v>
      </c>
      <c r="CW598" s="27">
        <v>0</v>
      </c>
      <c r="CX598" s="36">
        <v>0</v>
      </c>
      <c r="CY598" s="26">
        <v>0</v>
      </c>
      <c r="CZ598" s="26">
        <v>0</v>
      </c>
      <c r="DA598" s="27">
        <v>0</v>
      </c>
      <c r="DB598" s="36">
        <v>0</v>
      </c>
      <c r="DC598" s="26">
        <v>0</v>
      </c>
      <c r="DD598" s="26">
        <v>0</v>
      </c>
      <c r="DE598" s="27">
        <v>0</v>
      </c>
      <c r="DF598" s="36">
        <v>0</v>
      </c>
      <c r="DG598" s="26">
        <v>0</v>
      </c>
      <c r="DH598" s="26">
        <v>0</v>
      </c>
      <c r="DI598" s="27">
        <v>0</v>
      </c>
      <c r="DJ598" s="36">
        <v>0</v>
      </c>
      <c r="DK598" s="26">
        <v>0</v>
      </c>
      <c r="DL598" s="26">
        <v>0</v>
      </c>
      <c r="DM598" s="27">
        <v>0</v>
      </c>
      <c r="DN598" s="36">
        <v>0</v>
      </c>
      <c r="DO598" s="26">
        <v>0</v>
      </c>
      <c r="DP598" s="26">
        <v>0</v>
      </c>
      <c r="DQ598" s="27">
        <v>0</v>
      </c>
      <c r="DR598" s="36">
        <v>0</v>
      </c>
      <c r="DS598" s="26">
        <v>0</v>
      </c>
      <c r="DT598" s="26">
        <v>0</v>
      </c>
      <c r="DU598" s="27">
        <v>0</v>
      </c>
      <c r="DV598" s="36">
        <v>0</v>
      </c>
      <c r="DW598" s="26">
        <v>0</v>
      </c>
      <c r="DX598" s="26">
        <v>0</v>
      </c>
      <c r="DY598" s="27">
        <v>0</v>
      </c>
      <c r="DZ598" s="36">
        <v>10</v>
      </c>
      <c r="EA598" s="26">
        <v>7335.0875000000005</v>
      </c>
      <c r="EB598" s="26">
        <v>7335.0875000000005</v>
      </c>
      <c r="EC598" s="27">
        <v>45477.542500000003</v>
      </c>
      <c r="ED598" s="36">
        <v>12</v>
      </c>
      <c r="EE598" s="26">
        <v>8802.1050000000014</v>
      </c>
      <c r="EF598" s="26">
        <v>15403.69</v>
      </c>
      <c r="EG598" s="27">
        <v>37408.94</v>
      </c>
      <c r="EH598" s="36">
        <v>12</v>
      </c>
      <c r="EI598" s="26">
        <v>8802.1050000000014</v>
      </c>
      <c r="EJ598" s="26">
        <v>24205.795000000002</v>
      </c>
      <c r="EK598" s="27">
        <v>28606.84</v>
      </c>
      <c r="EL598" s="36" cm="1">
        <f t="array" ref="EL598">+_xlfn.IFS(YEAR($A598)&gt;YEAR(EL$6),0,YEAR(EL$6)=YEAR($A598),13-MONTH($A598),AND(EK598&lt;$L598,YEAR(EL$6)=YEAR($B598)),IF(MONTH($B598)&lt;EK598/$M598,MONTH($B598),EK598/$M598),EK598&lt;$L598,EK598/$M598,YEAR(EL$6)=YEAR($B598),MONTH($B598),AND(YEAR(EL$6)&gt;YEAR($B598),NOT(ISBLANK($B598))),0,YEAR(EL$6)&gt;YEAR($A598),12,EL$6&lt;$A598,0,YEAR(EH$6)=YEAR($B598),0)</f>
        <v>12</v>
      </c>
      <c r="EM598" s="26">
        <f t="shared" si="74"/>
        <v>8802.1050000000014</v>
      </c>
      <c r="EN598" s="26">
        <f t="shared" si="75"/>
        <v>33007.9</v>
      </c>
      <c r="EO598" s="27">
        <f t="shared" si="76"/>
        <v>19804.73</v>
      </c>
      <c r="EP598" s="28">
        <f t="shared" si="77"/>
        <v>26.999991479310911</v>
      </c>
      <c r="EQ598" s="34">
        <f t="shared" si="78"/>
        <v>2200.5262500000003</v>
      </c>
      <c r="ES598" s="21">
        <f>IFERROR(IF(VLOOKUP(D598,'DIV CHANGE'!A:D,3,FALSE)="", E598, VLOOKUP(D598,'DIV CHANGE'!A:D,3,FALSE)), E598)</f>
        <v>2</v>
      </c>
      <c r="ET598" s="21" t="str">
        <f t="shared" si="79"/>
        <v>SAME</v>
      </c>
      <c r="EU598" s="29">
        <v>44643</v>
      </c>
    </row>
    <row r="599" spans="1:151" ht="12.75">
      <c r="A599" s="29">
        <v>44643</v>
      </c>
      <c r="B599" s="24"/>
      <c r="C599" s="35">
        <v>712</v>
      </c>
      <c r="D599" s="21" t="s">
        <v>1167</v>
      </c>
      <c r="E599" s="21">
        <v>2</v>
      </c>
      <c r="F599" s="21" t="s">
        <v>179</v>
      </c>
      <c r="G599" s="21" t="s">
        <v>1168</v>
      </c>
      <c r="H599" s="55">
        <v>45140.31</v>
      </c>
      <c r="I599" s="22">
        <v>6</v>
      </c>
      <c r="J599" s="25">
        <v>0</v>
      </c>
      <c r="K599" s="25">
        <v>0</v>
      </c>
      <c r="L599" s="25">
        <f t="shared" si="72"/>
        <v>7523.3849999999993</v>
      </c>
      <c r="M599" s="37">
        <f t="shared" si="73"/>
        <v>626.9487499999999</v>
      </c>
      <c r="N599" s="36">
        <v>0</v>
      </c>
      <c r="O599" s="26">
        <v>0</v>
      </c>
      <c r="P599" s="26">
        <v>0</v>
      </c>
      <c r="Q599" s="27">
        <v>0</v>
      </c>
      <c r="R599" s="36">
        <v>0</v>
      </c>
      <c r="S599" s="26">
        <v>0</v>
      </c>
      <c r="T599" s="26">
        <v>0</v>
      </c>
      <c r="U599" s="27">
        <v>0</v>
      </c>
      <c r="V599" s="36">
        <v>0</v>
      </c>
      <c r="W599" s="26">
        <v>0</v>
      </c>
      <c r="X599" s="26">
        <v>0</v>
      </c>
      <c r="Y599" s="27">
        <v>0</v>
      </c>
      <c r="Z599" s="36">
        <v>0</v>
      </c>
      <c r="AA599" s="26">
        <v>0</v>
      </c>
      <c r="AB599" s="26">
        <v>0</v>
      </c>
      <c r="AC599" s="27">
        <v>0</v>
      </c>
      <c r="AD599" s="36">
        <v>0</v>
      </c>
      <c r="AE599" s="26">
        <v>0</v>
      </c>
      <c r="AF599" s="26">
        <v>0</v>
      </c>
      <c r="AG599" s="27">
        <v>0</v>
      </c>
      <c r="AH599" s="36">
        <v>0</v>
      </c>
      <c r="AI599" s="26">
        <v>0</v>
      </c>
      <c r="AJ599" s="26">
        <v>0</v>
      </c>
      <c r="AK599" s="27">
        <v>0</v>
      </c>
      <c r="AL599" s="36">
        <v>0</v>
      </c>
      <c r="AM599" s="26">
        <v>0</v>
      </c>
      <c r="AN599" s="26">
        <v>0</v>
      </c>
      <c r="AO599" s="27">
        <v>0</v>
      </c>
      <c r="AP599" s="36">
        <v>0</v>
      </c>
      <c r="AQ599" s="26">
        <v>0</v>
      </c>
      <c r="AR599" s="26">
        <v>0</v>
      </c>
      <c r="AS599" s="27">
        <v>0</v>
      </c>
      <c r="AT599" s="36">
        <v>0</v>
      </c>
      <c r="AU599" s="26">
        <v>0</v>
      </c>
      <c r="AV599" s="26">
        <v>0</v>
      </c>
      <c r="AW599" s="27">
        <v>0</v>
      </c>
      <c r="AX599" s="36">
        <v>0</v>
      </c>
      <c r="AY599" s="26">
        <v>0</v>
      </c>
      <c r="AZ599" s="26">
        <v>0</v>
      </c>
      <c r="BA599" s="27">
        <v>0</v>
      </c>
      <c r="BB599" s="36">
        <v>0</v>
      </c>
      <c r="BC599" s="26">
        <v>0</v>
      </c>
      <c r="BD599" s="26">
        <v>0</v>
      </c>
      <c r="BE599" s="27">
        <v>0</v>
      </c>
      <c r="BF599" s="36">
        <v>0</v>
      </c>
      <c r="BG599" s="26">
        <v>0</v>
      </c>
      <c r="BH599" s="26">
        <v>0</v>
      </c>
      <c r="BI599" s="27">
        <v>0</v>
      </c>
      <c r="BJ599" s="36">
        <v>0</v>
      </c>
      <c r="BK599" s="26">
        <v>0</v>
      </c>
      <c r="BL599" s="26">
        <v>0</v>
      </c>
      <c r="BM599" s="27">
        <v>0</v>
      </c>
      <c r="BN599" s="36">
        <v>0</v>
      </c>
      <c r="BO599" s="26">
        <v>0</v>
      </c>
      <c r="BP599" s="26">
        <v>0</v>
      </c>
      <c r="BQ599" s="27">
        <v>0</v>
      </c>
      <c r="BR599" s="36">
        <v>0</v>
      </c>
      <c r="BS599" s="26">
        <v>0</v>
      </c>
      <c r="BT599" s="26">
        <v>0</v>
      </c>
      <c r="BU599" s="27">
        <v>0</v>
      </c>
      <c r="BV599" s="36">
        <v>0</v>
      </c>
      <c r="BW599" s="26">
        <v>0</v>
      </c>
      <c r="BX599" s="26">
        <v>0</v>
      </c>
      <c r="BY599" s="27">
        <v>0</v>
      </c>
      <c r="BZ599" s="36">
        <v>0</v>
      </c>
      <c r="CA599" s="26">
        <v>0</v>
      </c>
      <c r="CB599" s="26">
        <v>0</v>
      </c>
      <c r="CC599" s="27">
        <v>0</v>
      </c>
      <c r="CD599" s="36">
        <v>0</v>
      </c>
      <c r="CE599" s="26">
        <v>0</v>
      </c>
      <c r="CF599" s="26">
        <v>0</v>
      </c>
      <c r="CG599" s="27">
        <v>0</v>
      </c>
      <c r="CH599" s="36">
        <v>0</v>
      </c>
      <c r="CI599" s="26">
        <v>0</v>
      </c>
      <c r="CJ599" s="26">
        <v>0</v>
      </c>
      <c r="CK599" s="27">
        <v>0</v>
      </c>
      <c r="CL599" s="36">
        <v>0</v>
      </c>
      <c r="CM599" s="26">
        <v>0</v>
      </c>
      <c r="CN599" s="26">
        <v>0</v>
      </c>
      <c r="CO599" s="27">
        <v>0</v>
      </c>
      <c r="CP599" s="36">
        <v>0</v>
      </c>
      <c r="CQ599" s="26">
        <v>0</v>
      </c>
      <c r="CR599" s="26">
        <v>0</v>
      </c>
      <c r="CS599" s="27">
        <v>0</v>
      </c>
      <c r="CT599" s="36">
        <v>0</v>
      </c>
      <c r="CU599" s="26">
        <v>0</v>
      </c>
      <c r="CV599" s="26">
        <v>0</v>
      </c>
      <c r="CW599" s="27">
        <v>0</v>
      </c>
      <c r="CX599" s="36">
        <v>0</v>
      </c>
      <c r="CY599" s="26">
        <v>0</v>
      </c>
      <c r="CZ599" s="26">
        <v>0</v>
      </c>
      <c r="DA599" s="27">
        <v>0</v>
      </c>
      <c r="DB599" s="36">
        <v>0</v>
      </c>
      <c r="DC599" s="26">
        <v>0</v>
      </c>
      <c r="DD599" s="26">
        <v>0</v>
      </c>
      <c r="DE599" s="27">
        <v>0</v>
      </c>
      <c r="DF599" s="36">
        <v>0</v>
      </c>
      <c r="DG599" s="26">
        <v>0</v>
      </c>
      <c r="DH599" s="26">
        <v>0</v>
      </c>
      <c r="DI599" s="27">
        <v>0</v>
      </c>
      <c r="DJ599" s="36">
        <v>0</v>
      </c>
      <c r="DK599" s="26">
        <v>0</v>
      </c>
      <c r="DL599" s="26">
        <v>0</v>
      </c>
      <c r="DM599" s="27">
        <v>0</v>
      </c>
      <c r="DN599" s="36">
        <v>0</v>
      </c>
      <c r="DO599" s="26">
        <v>0</v>
      </c>
      <c r="DP599" s="26">
        <v>0</v>
      </c>
      <c r="DQ599" s="27">
        <v>0</v>
      </c>
      <c r="DR599" s="36">
        <v>0</v>
      </c>
      <c r="DS599" s="26">
        <v>0</v>
      </c>
      <c r="DT599" s="26">
        <v>0</v>
      </c>
      <c r="DU599" s="27">
        <v>0</v>
      </c>
      <c r="DV599" s="36">
        <v>0</v>
      </c>
      <c r="DW599" s="26">
        <v>0</v>
      </c>
      <c r="DX599" s="26">
        <v>0</v>
      </c>
      <c r="DY599" s="27">
        <v>0</v>
      </c>
      <c r="DZ599" s="36">
        <v>10</v>
      </c>
      <c r="EA599" s="26">
        <v>6269.4874999999993</v>
      </c>
      <c r="EB599" s="26">
        <v>6269.4874999999993</v>
      </c>
      <c r="EC599" s="27">
        <v>38870.822499999995</v>
      </c>
      <c r="ED599" s="36">
        <v>12</v>
      </c>
      <c r="EE599" s="26">
        <v>7523.3849999999984</v>
      </c>
      <c r="EF599" s="26">
        <v>13165.93</v>
      </c>
      <c r="EG599" s="27">
        <v>31974.379999999997</v>
      </c>
      <c r="EH599" s="36">
        <v>12</v>
      </c>
      <c r="EI599" s="26">
        <v>7523.3849999999984</v>
      </c>
      <c r="EJ599" s="26">
        <v>20689.314999999999</v>
      </c>
      <c r="EK599" s="27">
        <v>24451</v>
      </c>
      <c r="EL599" s="36" cm="1">
        <f t="array" ref="EL599">+_xlfn.IFS(YEAR($A599)&gt;YEAR(EL$6),0,YEAR(EL$6)=YEAR($A599),13-MONTH($A599),AND(EK599&lt;$L599,YEAR(EL$6)=YEAR($B599)),IF(MONTH($B599)&lt;EK599/$M599,MONTH($B599),EK599/$M599),EK599&lt;$L599,EK599/$M599,YEAR(EL$6)=YEAR($B599),MONTH($B599),AND(YEAR(EL$6)&gt;YEAR($B599),NOT(ISBLANK($B599))),0,YEAR(EL$6)&gt;YEAR($A599),12,EL$6&lt;$A599,0,YEAR(EH$6)=YEAR($B599),0)</f>
        <v>12</v>
      </c>
      <c r="EM599" s="26">
        <f t="shared" si="74"/>
        <v>7523.3849999999984</v>
      </c>
      <c r="EN599" s="26">
        <f t="shared" si="75"/>
        <v>28212.699999999997</v>
      </c>
      <c r="EO599" s="27">
        <f t="shared" si="76"/>
        <v>16927.61</v>
      </c>
      <c r="EP599" s="28">
        <f t="shared" si="77"/>
        <v>26.999990031083087</v>
      </c>
      <c r="EQ599" s="34">
        <f t="shared" si="78"/>
        <v>1880.8462499999996</v>
      </c>
      <c r="ES599" s="21">
        <f>IFERROR(IF(VLOOKUP(D599,'DIV CHANGE'!A:D,3,FALSE)="", E599, VLOOKUP(D599,'DIV CHANGE'!A:D,3,FALSE)), E599)</f>
        <v>2</v>
      </c>
      <c r="ET599" s="21" t="str">
        <f t="shared" si="79"/>
        <v>SAME</v>
      </c>
      <c r="EU599" s="29">
        <v>44643</v>
      </c>
    </row>
    <row r="600" spans="1:151" ht="12.75">
      <c r="A600" s="29">
        <v>44649</v>
      </c>
      <c r="B600" s="24"/>
      <c r="C600" s="35">
        <v>699</v>
      </c>
      <c r="D600" s="21" t="s">
        <v>1169</v>
      </c>
      <c r="E600" s="21">
        <v>1</v>
      </c>
      <c r="F600" s="21" t="s">
        <v>179</v>
      </c>
      <c r="G600" s="21" t="s">
        <v>1170</v>
      </c>
      <c r="H600" s="55">
        <v>44336.28</v>
      </c>
      <c r="I600" s="22">
        <v>6</v>
      </c>
      <c r="J600" s="25">
        <v>0</v>
      </c>
      <c r="K600" s="25">
        <v>0</v>
      </c>
      <c r="L600" s="25">
        <f t="shared" si="72"/>
        <v>7389.38</v>
      </c>
      <c r="M600" s="37">
        <f t="shared" si="73"/>
        <v>615.78166666666664</v>
      </c>
      <c r="N600" s="36">
        <v>0</v>
      </c>
      <c r="O600" s="26">
        <v>0</v>
      </c>
      <c r="P600" s="26">
        <v>0</v>
      </c>
      <c r="Q600" s="27">
        <v>0</v>
      </c>
      <c r="R600" s="36">
        <v>0</v>
      </c>
      <c r="S600" s="26">
        <v>0</v>
      </c>
      <c r="T600" s="26">
        <v>0</v>
      </c>
      <c r="U600" s="27">
        <v>0</v>
      </c>
      <c r="V600" s="36">
        <v>0</v>
      </c>
      <c r="W600" s="26">
        <v>0</v>
      </c>
      <c r="X600" s="26">
        <v>0</v>
      </c>
      <c r="Y600" s="27">
        <v>0</v>
      </c>
      <c r="Z600" s="36">
        <v>0</v>
      </c>
      <c r="AA600" s="26">
        <v>0</v>
      </c>
      <c r="AB600" s="26">
        <v>0</v>
      </c>
      <c r="AC600" s="27">
        <v>0</v>
      </c>
      <c r="AD600" s="36">
        <v>0</v>
      </c>
      <c r="AE600" s="26">
        <v>0</v>
      </c>
      <c r="AF600" s="26">
        <v>0</v>
      </c>
      <c r="AG600" s="27">
        <v>0</v>
      </c>
      <c r="AH600" s="36">
        <v>0</v>
      </c>
      <c r="AI600" s="26">
        <v>0</v>
      </c>
      <c r="AJ600" s="26">
        <v>0</v>
      </c>
      <c r="AK600" s="27">
        <v>0</v>
      </c>
      <c r="AL600" s="36">
        <v>0</v>
      </c>
      <c r="AM600" s="26">
        <v>0</v>
      </c>
      <c r="AN600" s="26">
        <v>0</v>
      </c>
      <c r="AO600" s="27">
        <v>0</v>
      </c>
      <c r="AP600" s="36">
        <v>0</v>
      </c>
      <c r="AQ600" s="26">
        <v>0</v>
      </c>
      <c r="AR600" s="26">
        <v>0</v>
      </c>
      <c r="AS600" s="27">
        <v>0</v>
      </c>
      <c r="AT600" s="36">
        <v>0</v>
      </c>
      <c r="AU600" s="26">
        <v>0</v>
      </c>
      <c r="AV600" s="26">
        <v>0</v>
      </c>
      <c r="AW600" s="27">
        <v>0</v>
      </c>
      <c r="AX600" s="36">
        <v>0</v>
      </c>
      <c r="AY600" s="26">
        <v>0</v>
      </c>
      <c r="AZ600" s="26">
        <v>0</v>
      </c>
      <c r="BA600" s="27">
        <v>0</v>
      </c>
      <c r="BB600" s="36">
        <v>0</v>
      </c>
      <c r="BC600" s="26">
        <v>0</v>
      </c>
      <c r="BD600" s="26">
        <v>0</v>
      </c>
      <c r="BE600" s="27">
        <v>0</v>
      </c>
      <c r="BF600" s="36">
        <v>0</v>
      </c>
      <c r="BG600" s="26">
        <v>0</v>
      </c>
      <c r="BH600" s="26">
        <v>0</v>
      </c>
      <c r="BI600" s="27">
        <v>0</v>
      </c>
      <c r="BJ600" s="36">
        <v>0</v>
      </c>
      <c r="BK600" s="26">
        <v>0</v>
      </c>
      <c r="BL600" s="26">
        <v>0</v>
      </c>
      <c r="BM600" s="27">
        <v>0</v>
      </c>
      <c r="BN600" s="36">
        <v>0</v>
      </c>
      <c r="BO600" s="26">
        <v>0</v>
      </c>
      <c r="BP600" s="26">
        <v>0</v>
      </c>
      <c r="BQ600" s="27">
        <v>0</v>
      </c>
      <c r="BR600" s="36">
        <v>0</v>
      </c>
      <c r="BS600" s="26">
        <v>0</v>
      </c>
      <c r="BT600" s="26">
        <v>0</v>
      </c>
      <c r="BU600" s="27">
        <v>0</v>
      </c>
      <c r="BV600" s="36">
        <v>0</v>
      </c>
      <c r="BW600" s="26">
        <v>0</v>
      </c>
      <c r="BX600" s="26">
        <v>0</v>
      </c>
      <c r="BY600" s="27">
        <v>0</v>
      </c>
      <c r="BZ600" s="36">
        <v>0</v>
      </c>
      <c r="CA600" s="26">
        <v>0</v>
      </c>
      <c r="CB600" s="26">
        <v>0</v>
      </c>
      <c r="CC600" s="27">
        <v>0</v>
      </c>
      <c r="CD600" s="36">
        <v>0</v>
      </c>
      <c r="CE600" s="26">
        <v>0</v>
      </c>
      <c r="CF600" s="26">
        <v>0</v>
      </c>
      <c r="CG600" s="27">
        <v>0</v>
      </c>
      <c r="CH600" s="36">
        <v>0</v>
      </c>
      <c r="CI600" s="26">
        <v>0</v>
      </c>
      <c r="CJ600" s="26">
        <v>0</v>
      </c>
      <c r="CK600" s="27">
        <v>0</v>
      </c>
      <c r="CL600" s="36">
        <v>0</v>
      </c>
      <c r="CM600" s="26">
        <v>0</v>
      </c>
      <c r="CN600" s="26">
        <v>0</v>
      </c>
      <c r="CO600" s="27">
        <v>0</v>
      </c>
      <c r="CP600" s="36">
        <v>0</v>
      </c>
      <c r="CQ600" s="26">
        <v>0</v>
      </c>
      <c r="CR600" s="26">
        <v>0</v>
      </c>
      <c r="CS600" s="27">
        <v>0</v>
      </c>
      <c r="CT600" s="36">
        <v>0</v>
      </c>
      <c r="CU600" s="26">
        <v>0</v>
      </c>
      <c r="CV600" s="26">
        <v>0</v>
      </c>
      <c r="CW600" s="27">
        <v>0</v>
      </c>
      <c r="CX600" s="36">
        <v>0</v>
      </c>
      <c r="CY600" s="26">
        <v>0</v>
      </c>
      <c r="CZ600" s="26">
        <v>0</v>
      </c>
      <c r="DA600" s="27">
        <v>0</v>
      </c>
      <c r="DB600" s="36">
        <v>0</v>
      </c>
      <c r="DC600" s="26">
        <v>0</v>
      </c>
      <c r="DD600" s="26">
        <v>0</v>
      </c>
      <c r="DE600" s="27">
        <v>0</v>
      </c>
      <c r="DF600" s="36">
        <v>0</v>
      </c>
      <c r="DG600" s="26">
        <v>0</v>
      </c>
      <c r="DH600" s="26">
        <v>0</v>
      </c>
      <c r="DI600" s="27">
        <v>0</v>
      </c>
      <c r="DJ600" s="36">
        <v>0</v>
      </c>
      <c r="DK600" s="26">
        <v>0</v>
      </c>
      <c r="DL600" s="26">
        <v>0</v>
      </c>
      <c r="DM600" s="27">
        <v>0</v>
      </c>
      <c r="DN600" s="36">
        <v>0</v>
      </c>
      <c r="DO600" s="26">
        <v>0</v>
      </c>
      <c r="DP600" s="26">
        <v>0</v>
      </c>
      <c r="DQ600" s="27">
        <v>0</v>
      </c>
      <c r="DR600" s="36">
        <v>0</v>
      </c>
      <c r="DS600" s="26">
        <v>0</v>
      </c>
      <c r="DT600" s="26">
        <v>0</v>
      </c>
      <c r="DU600" s="27">
        <v>0</v>
      </c>
      <c r="DV600" s="36">
        <v>0</v>
      </c>
      <c r="DW600" s="26">
        <v>0</v>
      </c>
      <c r="DX600" s="26">
        <v>0</v>
      </c>
      <c r="DY600" s="27">
        <v>0</v>
      </c>
      <c r="DZ600" s="36">
        <v>10</v>
      </c>
      <c r="EA600" s="26">
        <v>6157.8166666666666</v>
      </c>
      <c r="EB600" s="26">
        <v>6157.8166666666666</v>
      </c>
      <c r="EC600" s="27">
        <v>38178.463333333333</v>
      </c>
      <c r="ED600" s="36">
        <v>12</v>
      </c>
      <c r="EE600" s="26">
        <v>7389.3799999999992</v>
      </c>
      <c r="EF600" s="26">
        <v>12931.42</v>
      </c>
      <c r="EG600" s="27">
        <v>31404.86</v>
      </c>
      <c r="EH600" s="36">
        <v>12</v>
      </c>
      <c r="EI600" s="26">
        <v>7389.3799999999992</v>
      </c>
      <c r="EJ600" s="26">
        <v>20320.8</v>
      </c>
      <c r="EK600" s="27">
        <v>24015.48</v>
      </c>
      <c r="EL600" s="36" cm="1">
        <f t="array" ref="EL600">+_xlfn.IFS(YEAR($A600)&gt;YEAR(EL$6),0,YEAR(EL$6)=YEAR($A600),13-MONTH($A600),AND(EK600&lt;$L600,YEAR(EL$6)=YEAR($B600)),IF(MONTH($B600)&lt;EK600/$M600,MONTH($B600),EK600/$M600),EK600&lt;$L600,EK600/$M600,YEAR(EL$6)=YEAR($B600),MONTH($B600),AND(YEAR(EL$6)&gt;YEAR($B600),NOT(ISBLANK($B600))),0,YEAR(EL$6)&gt;YEAR($A600),12,EL$6&lt;$A600,0,YEAR(EH$6)=YEAR($B600),0)</f>
        <v>12</v>
      </c>
      <c r="EM600" s="26">
        <f t="shared" si="74"/>
        <v>7389.3799999999992</v>
      </c>
      <c r="EN600" s="26">
        <f t="shared" si="75"/>
        <v>27710.18</v>
      </c>
      <c r="EO600" s="27">
        <f t="shared" si="76"/>
        <v>16626.099999999999</v>
      </c>
      <c r="EP600" s="28">
        <f t="shared" si="77"/>
        <v>26.999991880238937</v>
      </c>
      <c r="EQ600" s="34">
        <f t="shared" si="78"/>
        <v>1847.3449999999998</v>
      </c>
      <c r="ES600" s="21">
        <f>IFERROR(IF(VLOOKUP(D600,'DIV CHANGE'!A:D,3,FALSE)="", E600, VLOOKUP(D600,'DIV CHANGE'!A:D,3,FALSE)), E600)</f>
        <v>1</v>
      </c>
      <c r="ET600" s="21" t="str">
        <f t="shared" si="79"/>
        <v>SAME</v>
      </c>
      <c r="EU600" s="29">
        <v>44649</v>
      </c>
    </row>
    <row r="601" spans="1:151" ht="12.75">
      <c r="A601" s="29">
        <v>44649</v>
      </c>
      <c r="B601" s="24"/>
      <c r="C601" s="35">
        <v>701</v>
      </c>
      <c r="D601" s="21" t="s">
        <v>1171</v>
      </c>
      <c r="E601" s="21">
        <v>1</v>
      </c>
      <c r="F601" s="21" t="s">
        <v>179</v>
      </c>
      <c r="G601" s="21" t="s">
        <v>1172</v>
      </c>
      <c r="H601" s="55">
        <v>46502.04</v>
      </c>
      <c r="I601" s="22">
        <v>6</v>
      </c>
      <c r="J601" s="25">
        <v>0</v>
      </c>
      <c r="K601" s="25">
        <v>0</v>
      </c>
      <c r="L601" s="25">
        <f t="shared" si="72"/>
        <v>7750.34</v>
      </c>
      <c r="M601" s="37">
        <f t="shared" si="73"/>
        <v>645.86166666666668</v>
      </c>
      <c r="N601" s="36">
        <v>0</v>
      </c>
      <c r="O601" s="26">
        <v>0</v>
      </c>
      <c r="P601" s="26">
        <v>0</v>
      </c>
      <c r="Q601" s="27">
        <v>0</v>
      </c>
      <c r="R601" s="36">
        <v>0</v>
      </c>
      <c r="S601" s="26">
        <v>0</v>
      </c>
      <c r="T601" s="26">
        <v>0</v>
      </c>
      <c r="U601" s="27">
        <v>0</v>
      </c>
      <c r="V601" s="36">
        <v>0</v>
      </c>
      <c r="W601" s="26">
        <v>0</v>
      </c>
      <c r="X601" s="26">
        <v>0</v>
      </c>
      <c r="Y601" s="27">
        <v>0</v>
      </c>
      <c r="Z601" s="36">
        <v>0</v>
      </c>
      <c r="AA601" s="26">
        <v>0</v>
      </c>
      <c r="AB601" s="26">
        <v>0</v>
      </c>
      <c r="AC601" s="27">
        <v>0</v>
      </c>
      <c r="AD601" s="36">
        <v>0</v>
      </c>
      <c r="AE601" s="26">
        <v>0</v>
      </c>
      <c r="AF601" s="26">
        <v>0</v>
      </c>
      <c r="AG601" s="27">
        <v>0</v>
      </c>
      <c r="AH601" s="36">
        <v>0</v>
      </c>
      <c r="AI601" s="26">
        <v>0</v>
      </c>
      <c r="AJ601" s="26">
        <v>0</v>
      </c>
      <c r="AK601" s="27">
        <v>0</v>
      </c>
      <c r="AL601" s="36">
        <v>0</v>
      </c>
      <c r="AM601" s="26">
        <v>0</v>
      </c>
      <c r="AN601" s="26">
        <v>0</v>
      </c>
      <c r="AO601" s="27">
        <v>0</v>
      </c>
      <c r="AP601" s="36">
        <v>0</v>
      </c>
      <c r="AQ601" s="26">
        <v>0</v>
      </c>
      <c r="AR601" s="26">
        <v>0</v>
      </c>
      <c r="AS601" s="27">
        <v>0</v>
      </c>
      <c r="AT601" s="36">
        <v>0</v>
      </c>
      <c r="AU601" s="26">
        <v>0</v>
      </c>
      <c r="AV601" s="26">
        <v>0</v>
      </c>
      <c r="AW601" s="27">
        <v>0</v>
      </c>
      <c r="AX601" s="36">
        <v>0</v>
      </c>
      <c r="AY601" s="26">
        <v>0</v>
      </c>
      <c r="AZ601" s="26">
        <v>0</v>
      </c>
      <c r="BA601" s="27">
        <v>0</v>
      </c>
      <c r="BB601" s="36">
        <v>0</v>
      </c>
      <c r="BC601" s="26">
        <v>0</v>
      </c>
      <c r="BD601" s="26">
        <v>0</v>
      </c>
      <c r="BE601" s="27">
        <v>0</v>
      </c>
      <c r="BF601" s="36">
        <v>0</v>
      </c>
      <c r="BG601" s="26">
        <v>0</v>
      </c>
      <c r="BH601" s="26">
        <v>0</v>
      </c>
      <c r="BI601" s="27">
        <v>0</v>
      </c>
      <c r="BJ601" s="36">
        <v>0</v>
      </c>
      <c r="BK601" s="26">
        <v>0</v>
      </c>
      <c r="BL601" s="26">
        <v>0</v>
      </c>
      <c r="BM601" s="27">
        <v>0</v>
      </c>
      <c r="BN601" s="36">
        <v>0</v>
      </c>
      <c r="BO601" s="26">
        <v>0</v>
      </c>
      <c r="BP601" s="26">
        <v>0</v>
      </c>
      <c r="BQ601" s="27">
        <v>0</v>
      </c>
      <c r="BR601" s="36">
        <v>0</v>
      </c>
      <c r="BS601" s="26">
        <v>0</v>
      </c>
      <c r="BT601" s="26">
        <v>0</v>
      </c>
      <c r="BU601" s="27">
        <v>0</v>
      </c>
      <c r="BV601" s="36">
        <v>0</v>
      </c>
      <c r="BW601" s="26">
        <v>0</v>
      </c>
      <c r="BX601" s="26">
        <v>0</v>
      </c>
      <c r="BY601" s="27">
        <v>0</v>
      </c>
      <c r="BZ601" s="36">
        <v>0</v>
      </c>
      <c r="CA601" s="26">
        <v>0</v>
      </c>
      <c r="CB601" s="26">
        <v>0</v>
      </c>
      <c r="CC601" s="27">
        <v>0</v>
      </c>
      <c r="CD601" s="36">
        <v>0</v>
      </c>
      <c r="CE601" s="26">
        <v>0</v>
      </c>
      <c r="CF601" s="26">
        <v>0</v>
      </c>
      <c r="CG601" s="27">
        <v>0</v>
      </c>
      <c r="CH601" s="36">
        <v>0</v>
      </c>
      <c r="CI601" s="26">
        <v>0</v>
      </c>
      <c r="CJ601" s="26">
        <v>0</v>
      </c>
      <c r="CK601" s="27">
        <v>0</v>
      </c>
      <c r="CL601" s="36">
        <v>0</v>
      </c>
      <c r="CM601" s="26">
        <v>0</v>
      </c>
      <c r="CN601" s="26">
        <v>0</v>
      </c>
      <c r="CO601" s="27">
        <v>0</v>
      </c>
      <c r="CP601" s="36">
        <v>0</v>
      </c>
      <c r="CQ601" s="26">
        <v>0</v>
      </c>
      <c r="CR601" s="26">
        <v>0</v>
      </c>
      <c r="CS601" s="27">
        <v>0</v>
      </c>
      <c r="CT601" s="36">
        <v>0</v>
      </c>
      <c r="CU601" s="26">
        <v>0</v>
      </c>
      <c r="CV601" s="26">
        <v>0</v>
      </c>
      <c r="CW601" s="27">
        <v>0</v>
      </c>
      <c r="CX601" s="36">
        <v>0</v>
      </c>
      <c r="CY601" s="26">
        <v>0</v>
      </c>
      <c r="CZ601" s="26">
        <v>0</v>
      </c>
      <c r="DA601" s="27">
        <v>0</v>
      </c>
      <c r="DB601" s="36">
        <v>0</v>
      </c>
      <c r="DC601" s="26">
        <v>0</v>
      </c>
      <c r="DD601" s="26">
        <v>0</v>
      </c>
      <c r="DE601" s="27">
        <v>0</v>
      </c>
      <c r="DF601" s="36">
        <v>0</v>
      </c>
      <c r="DG601" s="26">
        <v>0</v>
      </c>
      <c r="DH601" s="26">
        <v>0</v>
      </c>
      <c r="DI601" s="27">
        <v>0</v>
      </c>
      <c r="DJ601" s="36">
        <v>0</v>
      </c>
      <c r="DK601" s="26">
        <v>0</v>
      </c>
      <c r="DL601" s="26">
        <v>0</v>
      </c>
      <c r="DM601" s="27">
        <v>0</v>
      </c>
      <c r="DN601" s="36">
        <v>0</v>
      </c>
      <c r="DO601" s="26">
        <v>0</v>
      </c>
      <c r="DP601" s="26">
        <v>0</v>
      </c>
      <c r="DQ601" s="27">
        <v>0</v>
      </c>
      <c r="DR601" s="36">
        <v>0</v>
      </c>
      <c r="DS601" s="26">
        <v>0</v>
      </c>
      <c r="DT601" s="26">
        <v>0</v>
      </c>
      <c r="DU601" s="27">
        <v>0</v>
      </c>
      <c r="DV601" s="36">
        <v>0</v>
      </c>
      <c r="DW601" s="26">
        <v>0</v>
      </c>
      <c r="DX601" s="26">
        <v>0</v>
      </c>
      <c r="DY601" s="27">
        <v>0</v>
      </c>
      <c r="DZ601" s="36">
        <v>10</v>
      </c>
      <c r="EA601" s="26">
        <v>6458.6166666666668</v>
      </c>
      <c r="EB601" s="26">
        <v>6458.6166666666668</v>
      </c>
      <c r="EC601" s="27">
        <v>40043.423333333332</v>
      </c>
      <c r="ED601" s="36">
        <v>12</v>
      </c>
      <c r="EE601" s="26">
        <v>7750.34</v>
      </c>
      <c r="EF601" s="26">
        <v>13563.1</v>
      </c>
      <c r="EG601" s="27">
        <v>32938.94</v>
      </c>
      <c r="EH601" s="36">
        <v>12</v>
      </c>
      <c r="EI601" s="26">
        <v>7750.34</v>
      </c>
      <c r="EJ601" s="26">
        <v>21313.440000000002</v>
      </c>
      <c r="EK601" s="27">
        <v>25188.6</v>
      </c>
      <c r="EL601" s="36" cm="1">
        <f t="array" ref="EL601">+_xlfn.IFS(YEAR($A601)&gt;YEAR(EL$6),0,YEAR(EL$6)=YEAR($A601),13-MONTH($A601),AND(EK601&lt;$L601,YEAR(EL$6)=YEAR($B601)),IF(MONTH($B601)&lt;EK601/$M601,MONTH($B601),EK601/$M601),EK601&lt;$L601,EK601/$M601,YEAR(EL$6)=YEAR($B601),MONTH($B601),AND(YEAR(EL$6)&gt;YEAR($B601),NOT(ISBLANK($B601))),0,YEAR(EL$6)&gt;YEAR($A601),12,EL$6&lt;$A601,0,YEAR(EH$6)=YEAR($B601),0)</f>
        <v>12</v>
      </c>
      <c r="EM601" s="26">
        <f t="shared" si="74"/>
        <v>7750.34</v>
      </c>
      <c r="EN601" s="26">
        <f t="shared" si="75"/>
        <v>29063.780000000002</v>
      </c>
      <c r="EO601" s="27">
        <f t="shared" si="76"/>
        <v>17438.259999999998</v>
      </c>
      <c r="EP601" s="28">
        <f t="shared" si="77"/>
        <v>26.999992258404145</v>
      </c>
      <c r="EQ601" s="34">
        <f t="shared" si="78"/>
        <v>1937.585</v>
      </c>
      <c r="ES601" s="21">
        <f>IFERROR(IF(VLOOKUP(D601,'DIV CHANGE'!A:D,3,FALSE)="", E601, VLOOKUP(D601,'DIV CHANGE'!A:D,3,FALSE)), E601)</f>
        <v>1</v>
      </c>
      <c r="ET601" s="21" t="str">
        <f t="shared" si="79"/>
        <v>SAME</v>
      </c>
      <c r="EU601" s="29">
        <v>44649</v>
      </c>
    </row>
    <row r="602" spans="1:151" ht="12.75">
      <c r="A602" s="29">
        <v>44649</v>
      </c>
      <c r="B602" s="24"/>
      <c r="C602" s="35">
        <v>700</v>
      </c>
      <c r="D602" s="21" t="s">
        <v>1173</v>
      </c>
      <c r="E602" s="21">
        <v>1</v>
      </c>
      <c r="F602" s="21" t="s">
        <v>179</v>
      </c>
      <c r="G602" s="21" t="s">
        <v>1174</v>
      </c>
      <c r="H602" s="55">
        <v>42569.04</v>
      </c>
      <c r="I602" s="22">
        <v>6</v>
      </c>
      <c r="J602" s="25">
        <v>0</v>
      </c>
      <c r="K602" s="25">
        <v>0</v>
      </c>
      <c r="L602" s="25">
        <f t="shared" si="72"/>
        <v>7094.84</v>
      </c>
      <c r="M602" s="37">
        <f t="shared" si="73"/>
        <v>591.23666666666668</v>
      </c>
      <c r="N602" s="36">
        <v>0</v>
      </c>
      <c r="O602" s="26">
        <v>0</v>
      </c>
      <c r="P602" s="26">
        <v>0</v>
      </c>
      <c r="Q602" s="27">
        <v>0</v>
      </c>
      <c r="R602" s="36">
        <v>0</v>
      </c>
      <c r="S602" s="26">
        <v>0</v>
      </c>
      <c r="T602" s="26">
        <v>0</v>
      </c>
      <c r="U602" s="27">
        <v>0</v>
      </c>
      <c r="V602" s="36">
        <v>0</v>
      </c>
      <c r="W602" s="26">
        <v>0</v>
      </c>
      <c r="X602" s="26">
        <v>0</v>
      </c>
      <c r="Y602" s="27">
        <v>0</v>
      </c>
      <c r="Z602" s="36">
        <v>0</v>
      </c>
      <c r="AA602" s="26">
        <v>0</v>
      </c>
      <c r="AB602" s="26">
        <v>0</v>
      </c>
      <c r="AC602" s="27">
        <v>0</v>
      </c>
      <c r="AD602" s="36">
        <v>0</v>
      </c>
      <c r="AE602" s="26">
        <v>0</v>
      </c>
      <c r="AF602" s="26">
        <v>0</v>
      </c>
      <c r="AG602" s="27">
        <v>0</v>
      </c>
      <c r="AH602" s="36">
        <v>0</v>
      </c>
      <c r="AI602" s="26">
        <v>0</v>
      </c>
      <c r="AJ602" s="26">
        <v>0</v>
      </c>
      <c r="AK602" s="27">
        <v>0</v>
      </c>
      <c r="AL602" s="36">
        <v>0</v>
      </c>
      <c r="AM602" s="26">
        <v>0</v>
      </c>
      <c r="AN602" s="26">
        <v>0</v>
      </c>
      <c r="AO602" s="27">
        <v>0</v>
      </c>
      <c r="AP602" s="36">
        <v>0</v>
      </c>
      <c r="AQ602" s="26">
        <v>0</v>
      </c>
      <c r="AR602" s="26">
        <v>0</v>
      </c>
      <c r="AS602" s="27">
        <v>0</v>
      </c>
      <c r="AT602" s="36">
        <v>0</v>
      </c>
      <c r="AU602" s="26">
        <v>0</v>
      </c>
      <c r="AV602" s="26">
        <v>0</v>
      </c>
      <c r="AW602" s="27">
        <v>0</v>
      </c>
      <c r="AX602" s="36">
        <v>0</v>
      </c>
      <c r="AY602" s="26">
        <v>0</v>
      </c>
      <c r="AZ602" s="26">
        <v>0</v>
      </c>
      <c r="BA602" s="27">
        <v>0</v>
      </c>
      <c r="BB602" s="36">
        <v>0</v>
      </c>
      <c r="BC602" s="26">
        <v>0</v>
      </c>
      <c r="BD602" s="26">
        <v>0</v>
      </c>
      <c r="BE602" s="27">
        <v>0</v>
      </c>
      <c r="BF602" s="36">
        <v>0</v>
      </c>
      <c r="BG602" s="26">
        <v>0</v>
      </c>
      <c r="BH602" s="26">
        <v>0</v>
      </c>
      <c r="BI602" s="27">
        <v>0</v>
      </c>
      <c r="BJ602" s="36">
        <v>0</v>
      </c>
      <c r="BK602" s="26">
        <v>0</v>
      </c>
      <c r="BL602" s="26">
        <v>0</v>
      </c>
      <c r="BM602" s="27">
        <v>0</v>
      </c>
      <c r="BN602" s="36">
        <v>0</v>
      </c>
      <c r="BO602" s="26">
        <v>0</v>
      </c>
      <c r="BP602" s="26">
        <v>0</v>
      </c>
      <c r="BQ602" s="27">
        <v>0</v>
      </c>
      <c r="BR602" s="36">
        <v>0</v>
      </c>
      <c r="BS602" s="26">
        <v>0</v>
      </c>
      <c r="BT602" s="26">
        <v>0</v>
      </c>
      <c r="BU602" s="27">
        <v>0</v>
      </c>
      <c r="BV602" s="36">
        <v>0</v>
      </c>
      <c r="BW602" s="26">
        <v>0</v>
      </c>
      <c r="BX602" s="26">
        <v>0</v>
      </c>
      <c r="BY602" s="27">
        <v>0</v>
      </c>
      <c r="BZ602" s="36">
        <v>0</v>
      </c>
      <c r="CA602" s="26">
        <v>0</v>
      </c>
      <c r="CB602" s="26">
        <v>0</v>
      </c>
      <c r="CC602" s="27">
        <v>0</v>
      </c>
      <c r="CD602" s="36">
        <v>0</v>
      </c>
      <c r="CE602" s="26">
        <v>0</v>
      </c>
      <c r="CF602" s="26">
        <v>0</v>
      </c>
      <c r="CG602" s="27">
        <v>0</v>
      </c>
      <c r="CH602" s="36">
        <v>0</v>
      </c>
      <c r="CI602" s="26">
        <v>0</v>
      </c>
      <c r="CJ602" s="26">
        <v>0</v>
      </c>
      <c r="CK602" s="27">
        <v>0</v>
      </c>
      <c r="CL602" s="36">
        <v>0</v>
      </c>
      <c r="CM602" s="26">
        <v>0</v>
      </c>
      <c r="CN602" s="26">
        <v>0</v>
      </c>
      <c r="CO602" s="27">
        <v>0</v>
      </c>
      <c r="CP602" s="36">
        <v>0</v>
      </c>
      <c r="CQ602" s="26">
        <v>0</v>
      </c>
      <c r="CR602" s="26">
        <v>0</v>
      </c>
      <c r="CS602" s="27">
        <v>0</v>
      </c>
      <c r="CT602" s="36">
        <v>0</v>
      </c>
      <c r="CU602" s="26">
        <v>0</v>
      </c>
      <c r="CV602" s="26">
        <v>0</v>
      </c>
      <c r="CW602" s="27">
        <v>0</v>
      </c>
      <c r="CX602" s="36">
        <v>0</v>
      </c>
      <c r="CY602" s="26">
        <v>0</v>
      </c>
      <c r="CZ602" s="26">
        <v>0</v>
      </c>
      <c r="DA602" s="27">
        <v>0</v>
      </c>
      <c r="DB602" s="36">
        <v>0</v>
      </c>
      <c r="DC602" s="26">
        <v>0</v>
      </c>
      <c r="DD602" s="26">
        <v>0</v>
      </c>
      <c r="DE602" s="27">
        <v>0</v>
      </c>
      <c r="DF602" s="36">
        <v>0</v>
      </c>
      <c r="DG602" s="26">
        <v>0</v>
      </c>
      <c r="DH602" s="26">
        <v>0</v>
      </c>
      <c r="DI602" s="27">
        <v>0</v>
      </c>
      <c r="DJ602" s="36">
        <v>0</v>
      </c>
      <c r="DK602" s="26">
        <v>0</v>
      </c>
      <c r="DL602" s="26">
        <v>0</v>
      </c>
      <c r="DM602" s="27">
        <v>0</v>
      </c>
      <c r="DN602" s="36">
        <v>0</v>
      </c>
      <c r="DO602" s="26">
        <v>0</v>
      </c>
      <c r="DP602" s="26">
        <v>0</v>
      </c>
      <c r="DQ602" s="27">
        <v>0</v>
      </c>
      <c r="DR602" s="36">
        <v>0</v>
      </c>
      <c r="DS602" s="26">
        <v>0</v>
      </c>
      <c r="DT602" s="26">
        <v>0</v>
      </c>
      <c r="DU602" s="27">
        <v>0</v>
      </c>
      <c r="DV602" s="36">
        <v>0</v>
      </c>
      <c r="DW602" s="26">
        <v>0</v>
      </c>
      <c r="DX602" s="26">
        <v>0</v>
      </c>
      <c r="DY602" s="27">
        <v>0</v>
      </c>
      <c r="DZ602" s="36">
        <v>10</v>
      </c>
      <c r="EA602" s="26">
        <v>5912.3666666666668</v>
      </c>
      <c r="EB602" s="26">
        <v>5912.3666666666668</v>
      </c>
      <c r="EC602" s="27">
        <v>36656.673333333332</v>
      </c>
      <c r="ED602" s="36">
        <v>12</v>
      </c>
      <c r="EE602" s="26">
        <v>7094.84</v>
      </c>
      <c r="EF602" s="26">
        <v>12415.970000000001</v>
      </c>
      <c r="EG602" s="27">
        <v>30153.07</v>
      </c>
      <c r="EH602" s="36">
        <v>12</v>
      </c>
      <c r="EI602" s="26">
        <v>7094.84</v>
      </c>
      <c r="EJ602" s="26">
        <v>19510.810000000001</v>
      </c>
      <c r="EK602" s="27">
        <v>23058.23</v>
      </c>
      <c r="EL602" s="36" cm="1">
        <f t="array" ref="EL602">+_xlfn.IFS(YEAR($A602)&gt;YEAR(EL$6),0,YEAR(EL$6)=YEAR($A602),13-MONTH($A602),AND(EK602&lt;$L602,YEAR(EL$6)=YEAR($B602)),IF(MONTH($B602)&lt;EK602/$M602,MONTH($B602),EK602/$M602),EK602&lt;$L602,EK602/$M602,YEAR(EL$6)=YEAR($B602),MONTH($B602),AND(YEAR(EL$6)&gt;YEAR($B602),NOT(ISBLANK($B602))),0,YEAR(EL$6)&gt;YEAR($A602),12,EL$6&lt;$A602,0,YEAR(EH$6)=YEAR($B602),0)</f>
        <v>12</v>
      </c>
      <c r="EM602" s="26">
        <f t="shared" si="74"/>
        <v>7094.84</v>
      </c>
      <c r="EN602" s="26">
        <f t="shared" si="75"/>
        <v>26605.65</v>
      </c>
      <c r="EO602" s="27">
        <f t="shared" si="76"/>
        <v>15963.39</v>
      </c>
      <c r="EP602" s="28">
        <f t="shared" si="77"/>
        <v>27</v>
      </c>
      <c r="EQ602" s="34">
        <f t="shared" si="78"/>
        <v>1773.71</v>
      </c>
      <c r="ES602" s="21">
        <f>IFERROR(IF(VLOOKUP(D602,'DIV CHANGE'!A:D,3,FALSE)="", E602, VLOOKUP(D602,'DIV CHANGE'!A:D,3,FALSE)), E602)</f>
        <v>1</v>
      </c>
      <c r="ET602" s="21" t="str">
        <f t="shared" si="79"/>
        <v>SAME</v>
      </c>
      <c r="EU602" s="29">
        <v>44649</v>
      </c>
    </row>
    <row r="603" spans="1:151" ht="12.75">
      <c r="A603" s="29">
        <v>44716</v>
      </c>
      <c r="B603" s="24"/>
      <c r="C603" s="35">
        <v>738</v>
      </c>
      <c r="D603" s="21" t="s">
        <v>1175</v>
      </c>
      <c r="E603" s="21">
        <v>2</v>
      </c>
      <c r="F603" s="21" t="s">
        <v>179</v>
      </c>
      <c r="G603" s="21" t="s">
        <v>1176</v>
      </c>
      <c r="H603" s="55">
        <v>51150</v>
      </c>
      <c r="I603" s="22">
        <v>6</v>
      </c>
      <c r="J603" s="25">
        <v>0</v>
      </c>
      <c r="K603" s="25">
        <v>0</v>
      </c>
      <c r="L603" s="25">
        <f t="shared" si="72"/>
        <v>8525</v>
      </c>
      <c r="M603" s="37">
        <f t="shared" si="73"/>
        <v>710.41666666666663</v>
      </c>
      <c r="N603" s="36">
        <v>0</v>
      </c>
      <c r="O603" s="26">
        <v>0</v>
      </c>
      <c r="P603" s="26">
        <v>0</v>
      </c>
      <c r="Q603" s="27">
        <v>0</v>
      </c>
      <c r="R603" s="36">
        <v>0</v>
      </c>
      <c r="S603" s="26">
        <v>0</v>
      </c>
      <c r="T603" s="26">
        <v>0</v>
      </c>
      <c r="U603" s="27">
        <v>0</v>
      </c>
      <c r="V603" s="36">
        <v>0</v>
      </c>
      <c r="W603" s="26">
        <v>0</v>
      </c>
      <c r="X603" s="26">
        <v>0</v>
      </c>
      <c r="Y603" s="27">
        <v>0</v>
      </c>
      <c r="Z603" s="36">
        <v>0</v>
      </c>
      <c r="AA603" s="26">
        <v>0</v>
      </c>
      <c r="AB603" s="26">
        <v>0</v>
      </c>
      <c r="AC603" s="27">
        <v>0</v>
      </c>
      <c r="AD603" s="36">
        <v>0</v>
      </c>
      <c r="AE603" s="26">
        <v>0</v>
      </c>
      <c r="AF603" s="26">
        <v>0</v>
      </c>
      <c r="AG603" s="27">
        <v>0</v>
      </c>
      <c r="AH603" s="36">
        <v>0</v>
      </c>
      <c r="AI603" s="26">
        <v>0</v>
      </c>
      <c r="AJ603" s="26">
        <v>0</v>
      </c>
      <c r="AK603" s="27">
        <v>0</v>
      </c>
      <c r="AL603" s="36">
        <v>0</v>
      </c>
      <c r="AM603" s="26">
        <v>0</v>
      </c>
      <c r="AN603" s="26">
        <v>0</v>
      </c>
      <c r="AO603" s="27">
        <v>0</v>
      </c>
      <c r="AP603" s="36">
        <v>0</v>
      </c>
      <c r="AQ603" s="26">
        <v>0</v>
      </c>
      <c r="AR603" s="26">
        <v>0</v>
      </c>
      <c r="AS603" s="27">
        <v>0</v>
      </c>
      <c r="AT603" s="36">
        <v>0</v>
      </c>
      <c r="AU603" s="26">
        <v>0</v>
      </c>
      <c r="AV603" s="26">
        <v>0</v>
      </c>
      <c r="AW603" s="27">
        <v>0</v>
      </c>
      <c r="AX603" s="36">
        <v>0</v>
      </c>
      <c r="AY603" s="26">
        <v>0</v>
      </c>
      <c r="AZ603" s="26">
        <v>0</v>
      </c>
      <c r="BA603" s="27">
        <v>0</v>
      </c>
      <c r="BB603" s="36">
        <v>0</v>
      </c>
      <c r="BC603" s="26">
        <v>0</v>
      </c>
      <c r="BD603" s="26">
        <v>0</v>
      </c>
      <c r="BE603" s="27">
        <v>0</v>
      </c>
      <c r="BF603" s="36">
        <v>0</v>
      </c>
      <c r="BG603" s="26">
        <v>0</v>
      </c>
      <c r="BH603" s="26">
        <v>0</v>
      </c>
      <c r="BI603" s="27">
        <v>0</v>
      </c>
      <c r="BJ603" s="36">
        <v>0</v>
      </c>
      <c r="BK603" s="26">
        <v>0</v>
      </c>
      <c r="BL603" s="26">
        <v>0</v>
      </c>
      <c r="BM603" s="27">
        <v>0</v>
      </c>
      <c r="BN603" s="36">
        <v>0</v>
      </c>
      <c r="BO603" s="26">
        <v>0</v>
      </c>
      <c r="BP603" s="26">
        <v>0</v>
      </c>
      <c r="BQ603" s="27">
        <v>0</v>
      </c>
      <c r="BR603" s="36">
        <v>0</v>
      </c>
      <c r="BS603" s="26">
        <v>0</v>
      </c>
      <c r="BT603" s="26">
        <v>0</v>
      </c>
      <c r="BU603" s="27">
        <v>0</v>
      </c>
      <c r="BV603" s="36">
        <v>0</v>
      </c>
      <c r="BW603" s="26">
        <v>0</v>
      </c>
      <c r="BX603" s="26">
        <v>0</v>
      </c>
      <c r="BY603" s="27">
        <v>0</v>
      </c>
      <c r="BZ603" s="36">
        <v>0</v>
      </c>
      <c r="CA603" s="26">
        <v>0</v>
      </c>
      <c r="CB603" s="26">
        <v>0</v>
      </c>
      <c r="CC603" s="27">
        <v>0</v>
      </c>
      <c r="CD603" s="36">
        <v>0</v>
      </c>
      <c r="CE603" s="26">
        <v>0</v>
      </c>
      <c r="CF603" s="26">
        <v>0</v>
      </c>
      <c r="CG603" s="27">
        <v>0</v>
      </c>
      <c r="CH603" s="36">
        <v>0</v>
      </c>
      <c r="CI603" s="26">
        <v>0</v>
      </c>
      <c r="CJ603" s="26">
        <v>0</v>
      </c>
      <c r="CK603" s="27">
        <v>0</v>
      </c>
      <c r="CL603" s="36">
        <v>0</v>
      </c>
      <c r="CM603" s="26">
        <v>0</v>
      </c>
      <c r="CN603" s="26">
        <v>0</v>
      </c>
      <c r="CO603" s="27">
        <v>0</v>
      </c>
      <c r="CP603" s="36">
        <v>0</v>
      </c>
      <c r="CQ603" s="26">
        <v>0</v>
      </c>
      <c r="CR603" s="26">
        <v>0</v>
      </c>
      <c r="CS603" s="27">
        <v>0</v>
      </c>
      <c r="CT603" s="36">
        <v>0</v>
      </c>
      <c r="CU603" s="26">
        <v>0</v>
      </c>
      <c r="CV603" s="26">
        <v>0</v>
      </c>
      <c r="CW603" s="27">
        <v>0</v>
      </c>
      <c r="CX603" s="36">
        <v>0</v>
      </c>
      <c r="CY603" s="26">
        <v>0</v>
      </c>
      <c r="CZ603" s="26">
        <v>0</v>
      </c>
      <c r="DA603" s="27">
        <v>0</v>
      </c>
      <c r="DB603" s="36">
        <v>0</v>
      </c>
      <c r="DC603" s="26">
        <v>0</v>
      </c>
      <c r="DD603" s="26">
        <v>0</v>
      </c>
      <c r="DE603" s="27">
        <v>0</v>
      </c>
      <c r="DF603" s="36">
        <v>0</v>
      </c>
      <c r="DG603" s="26">
        <v>0</v>
      </c>
      <c r="DH603" s="26">
        <v>0</v>
      </c>
      <c r="DI603" s="27">
        <v>0</v>
      </c>
      <c r="DJ603" s="36">
        <v>0</v>
      </c>
      <c r="DK603" s="26">
        <v>0</v>
      </c>
      <c r="DL603" s="26">
        <v>0</v>
      </c>
      <c r="DM603" s="27">
        <v>0</v>
      </c>
      <c r="DN603" s="36">
        <v>0</v>
      </c>
      <c r="DO603" s="26">
        <v>0</v>
      </c>
      <c r="DP603" s="26">
        <v>0</v>
      </c>
      <c r="DQ603" s="27">
        <v>0</v>
      </c>
      <c r="DR603" s="36">
        <v>0</v>
      </c>
      <c r="DS603" s="26">
        <v>0</v>
      </c>
      <c r="DT603" s="26">
        <v>0</v>
      </c>
      <c r="DU603" s="27">
        <v>0</v>
      </c>
      <c r="DV603" s="36">
        <v>0</v>
      </c>
      <c r="DW603" s="26">
        <v>0</v>
      </c>
      <c r="DX603" s="26">
        <v>0</v>
      </c>
      <c r="DY603" s="27">
        <v>0</v>
      </c>
      <c r="DZ603" s="36">
        <v>7</v>
      </c>
      <c r="EA603" s="26">
        <v>4972.9166666666661</v>
      </c>
      <c r="EB603" s="26">
        <v>4972.9166666666661</v>
      </c>
      <c r="EC603" s="27">
        <v>46177.083333333336</v>
      </c>
      <c r="ED603" s="36">
        <v>12</v>
      </c>
      <c r="EE603" s="26">
        <v>8525</v>
      </c>
      <c r="EF603" s="26">
        <v>13497.92</v>
      </c>
      <c r="EG603" s="27">
        <v>37652.080000000002</v>
      </c>
      <c r="EH603" s="36">
        <v>12</v>
      </c>
      <c r="EI603" s="26">
        <v>8525</v>
      </c>
      <c r="EJ603" s="26">
        <v>22022.92</v>
      </c>
      <c r="EK603" s="27">
        <v>29127.08</v>
      </c>
      <c r="EL603" s="36" cm="1">
        <f t="array" ref="EL603">+_xlfn.IFS(YEAR($A603)&gt;YEAR(EL$6),0,YEAR(EL$6)=YEAR($A603),13-MONTH($A603),AND(EK603&lt;$L603,YEAR(EL$6)=YEAR($B603)),IF(MONTH($B603)&lt;EK603/$M603,MONTH($B603),EK603/$M603),EK603&lt;$L603,EK603/$M603,YEAR(EL$6)=YEAR($B603),MONTH($B603),AND(YEAR(EL$6)&gt;YEAR($B603),NOT(ISBLANK($B603))),0,YEAR(EL$6)&gt;YEAR($A603),12,EL$6&lt;$A603,0,YEAR(EH$6)=YEAR($B603),0)</f>
        <v>12</v>
      </c>
      <c r="EM603" s="26">
        <f t="shared" si="74"/>
        <v>8525</v>
      </c>
      <c r="EN603" s="26">
        <f t="shared" si="75"/>
        <v>30547.919999999998</v>
      </c>
      <c r="EO603" s="27">
        <f t="shared" si="76"/>
        <v>20602.080000000002</v>
      </c>
      <c r="EP603" s="28">
        <f t="shared" si="77"/>
        <v>28.999995307917892</v>
      </c>
      <c r="EQ603" s="34">
        <f t="shared" si="78"/>
        <v>2131.25</v>
      </c>
      <c r="ES603" s="21">
        <f>IFERROR(IF(VLOOKUP(D603,'DIV CHANGE'!A:D,3,FALSE)="", E603, VLOOKUP(D603,'DIV CHANGE'!A:D,3,FALSE)), E603)</f>
        <v>2</v>
      </c>
      <c r="ET603" s="21" t="str">
        <f t="shared" si="79"/>
        <v>SAME</v>
      </c>
      <c r="EU603" s="29">
        <v>44716</v>
      </c>
    </row>
    <row r="604" spans="1:151" ht="12.75">
      <c r="A604" s="29">
        <v>44712</v>
      </c>
      <c r="B604" s="24"/>
      <c r="C604" s="35">
        <v>740</v>
      </c>
      <c r="D604" s="21" t="s">
        <v>1177</v>
      </c>
      <c r="E604" s="21">
        <v>2</v>
      </c>
      <c r="F604" s="21" t="s">
        <v>179</v>
      </c>
      <c r="G604" s="21" t="s">
        <v>1178</v>
      </c>
      <c r="H604" s="55">
        <v>44213.04</v>
      </c>
      <c r="I604" s="22">
        <v>6</v>
      </c>
      <c r="J604" s="25">
        <v>0</v>
      </c>
      <c r="K604" s="25">
        <v>0</v>
      </c>
      <c r="L604" s="25">
        <f t="shared" si="72"/>
        <v>7368.84</v>
      </c>
      <c r="M604" s="37">
        <f t="shared" si="73"/>
        <v>614.07000000000005</v>
      </c>
      <c r="N604" s="36">
        <v>0</v>
      </c>
      <c r="O604" s="26">
        <v>0</v>
      </c>
      <c r="P604" s="26">
        <v>0</v>
      </c>
      <c r="Q604" s="27">
        <v>0</v>
      </c>
      <c r="R604" s="36">
        <v>0</v>
      </c>
      <c r="S604" s="26">
        <v>0</v>
      </c>
      <c r="T604" s="26">
        <v>0</v>
      </c>
      <c r="U604" s="27">
        <v>0</v>
      </c>
      <c r="V604" s="36">
        <v>0</v>
      </c>
      <c r="W604" s="26">
        <v>0</v>
      </c>
      <c r="X604" s="26">
        <v>0</v>
      </c>
      <c r="Y604" s="27">
        <v>0</v>
      </c>
      <c r="Z604" s="36">
        <v>0</v>
      </c>
      <c r="AA604" s="26">
        <v>0</v>
      </c>
      <c r="AB604" s="26">
        <v>0</v>
      </c>
      <c r="AC604" s="27">
        <v>0</v>
      </c>
      <c r="AD604" s="36">
        <v>0</v>
      </c>
      <c r="AE604" s="26">
        <v>0</v>
      </c>
      <c r="AF604" s="26">
        <v>0</v>
      </c>
      <c r="AG604" s="27">
        <v>0</v>
      </c>
      <c r="AH604" s="36">
        <v>0</v>
      </c>
      <c r="AI604" s="26">
        <v>0</v>
      </c>
      <c r="AJ604" s="26">
        <v>0</v>
      </c>
      <c r="AK604" s="27">
        <v>0</v>
      </c>
      <c r="AL604" s="36">
        <v>0</v>
      </c>
      <c r="AM604" s="26">
        <v>0</v>
      </c>
      <c r="AN604" s="26">
        <v>0</v>
      </c>
      <c r="AO604" s="27">
        <v>0</v>
      </c>
      <c r="AP604" s="36">
        <v>0</v>
      </c>
      <c r="AQ604" s="26">
        <v>0</v>
      </c>
      <c r="AR604" s="26">
        <v>0</v>
      </c>
      <c r="AS604" s="27">
        <v>0</v>
      </c>
      <c r="AT604" s="36">
        <v>0</v>
      </c>
      <c r="AU604" s="26">
        <v>0</v>
      </c>
      <c r="AV604" s="26">
        <v>0</v>
      </c>
      <c r="AW604" s="27">
        <v>0</v>
      </c>
      <c r="AX604" s="36">
        <v>0</v>
      </c>
      <c r="AY604" s="26">
        <v>0</v>
      </c>
      <c r="AZ604" s="26">
        <v>0</v>
      </c>
      <c r="BA604" s="27">
        <v>0</v>
      </c>
      <c r="BB604" s="36">
        <v>0</v>
      </c>
      <c r="BC604" s="26">
        <v>0</v>
      </c>
      <c r="BD604" s="26">
        <v>0</v>
      </c>
      <c r="BE604" s="27">
        <v>0</v>
      </c>
      <c r="BF604" s="36">
        <v>0</v>
      </c>
      <c r="BG604" s="26">
        <v>0</v>
      </c>
      <c r="BH604" s="26">
        <v>0</v>
      </c>
      <c r="BI604" s="27">
        <v>0</v>
      </c>
      <c r="BJ604" s="36">
        <v>0</v>
      </c>
      <c r="BK604" s="26">
        <v>0</v>
      </c>
      <c r="BL604" s="26">
        <v>0</v>
      </c>
      <c r="BM604" s="27">
        <v>0</v>
      </c>
      <c r="BN604" s="36">
        <v>0</v>
      </c>
      <c r="BO604" s="26">
        <v>0</v>
      </c>
      <c r="BP604" s="26">
        <v>0</v>
      </c>
      <c r="BQ604" s="27">
        <v>0</v>
      </c>
      <c r="BR604" s="36">
        <v>0</v>
      </c>
      <c r="BS604" s="26">
        <v>0</v>
      </c>
      <c r="BT604" s="26">
        <v>0</v>
      </c>
      <c r="BU604" s="27">
        <v>0</v>
      </c>
      <c r="BV604" s="36">
        <v>0</v>
      </c>
      <c r="BW604" s="26">
        <v>0</v>
      </c>
      <c r="BX604" s="26">
        <v>0</v>
      </c>
      <c r="BY604" s="27">
        <v>0</v>
      </c>
      <c r="BZ604" s="36">
        <v>0</v>
      </c>
      <c r="CA604" s="26">
        <v>0</v>
      </c>
      <c r="CB604" s="26">
        <v>0</v>
      </c>
      <c r="CC604" s="27">
        <v>0</v>
      </c>
      <c r="CD604" s="36">
        <v>0</v>
      </c>
      <c r="CE604" s="26">
        <v>0</v>
      </c>
      <c r="CF604" s="26">
        <v>0</v>
      </c>
      <c r="CG604" s="27">
        <v>0</v>
      </c>
      <c r="CH604" s="36">
        <v>0</v>
      </c>
      <c r="CI604" s="26">
        <v>0</v>
      </c>
      <c r="CJ604" s="26">
        <v>0</v>
      </c>
      <c r="CK604" s="27">
        <v>0</v>
      </c>
      <c r="CL604" s="36">
        <v>0</v>
      </c>
      <c r="CM604" s="26">
        <v>0</v>
      </c>
      <c r="CN604" s="26">
        <v>0</v>
      </c>
      <c r="CO604" s="27">
        <v>0</v>
      </c>
      <c r="CP604" s="36">
        <v>0</v>
      </c>
      <c r="CQ604" s="26">
        <v>0</v>
      </c>
      <c r="CR604" s="26">
        <v>0</v>
      </c>
      <c r="CS604" s="27">
        <v>0</v>
      </c>
      <c r="CT604" s="36">
        <v>0</v>
      </c>
      <c r="CU604" s="26">
        <v>0</v>
      </c>
      <c r="CV604" s="26">
        <v>0</v>
      </c>
      <c r="CW604" s="27">
        <v>0</v>
      </c>
      <c r="CX604" s="36">
        <v>0</v>
      </c>
      <c r="CY604" s="26">
        <v>0</v>
      </c>
      <c r="CZ604" s="26">
        <v>0</v>
      </c>
      <c r="DA604" s="27">
        <v>0</v>
      </c>
      <c r="DB604" s="36">
        <v>0</v>
      </c>
      <c r="DC604" s="26">
        <v>0</v>
      </c>
      <c r="DD604" s="26">
        <v>0</v>
      </c>
      <c r="DE604" s="27">
        <v>0</v>
      </c>
      <c r="DF604" s="36">
        <v>0</v>
      </c>
      <c r="DG604" s="26">
        <v>0</v>
      </c>
      <c r="DH604" s="26">
        <v>0</v>
      </c>
      <c r="DI604" s="27">
        <v>0</v>
      </c>
      <c r="DJ604" s="36">
        <v>0</v>
      </c>
      <c r="DK604" s="26">
        <v>0</v>
      </c>
      <c r="DL604" s="26">
        <v>0</v>
      </c>
      <c r="DM604" s="27">
        <v>0</v>
      </c>
      <c r="DN604" s="36">
        <v>0</v>
      </c>
      <c r="DO604" s="26">
        <v>0</v>
      </c>
      <c r="DP604" s="26">
        <v>0</v>
      </c>
      <c r="DQ604" s="27">
        <v>0</v>
      </c>
      <c r="DR604" s="36">
        <v>0</v>
      </c>
      <c r="DS604" s="26">
        <v>0</v>
      </c>
      <c r="DT604" s="26">
        <v>0</v>
      </c>
      <c r="DU604" s="27">
        <v>0</v>
      </c>
      <c r="DV604" s="36">
        <v>0</v>
      </c>
      <c r="DW604" s="26">
        <v>0</v>
      </c>
      <c r="DX604" s="26">
        <v>0</v>
      </c>
      <c r="DY604" s="27">
        <v>0</v>
      </c>
      <c r="DZ604" s="36">
        <v>8</v>
      </c>
      <c r="EA604" s="26">
        <v>4912.5600000000004</v>
      </c>
      <c r="EB604" s="26">
        <v>4912.5600000000004</v>
      </c>
      <c r="EC604" s="27">
        <v>39300.480000000003</v>
      </c>
      <c r="ED604" s="36">
        <v>12</v>
      </c>
      <c r="EE604" s="26">
        <v>7368.84</v>
      </c>
      <c r="EF604" s="26">
        <v>11667.33</v>
      </c>
      <c r="EG604" s="27">
        <v>32545.71</v>
      </c>
      <c r="EH604" s="36">
        <v>12</v>
      </c>
      <c r="EI604" s="26">
        <v>7368.84</v>
      </c>
      <c r="EJ604" s="26">
        <v>19036.169999999998</v>
      </c>
      <c r="EK604" s="27">
        <v>25176.87</v>
      </c>
      <c r="EL604" s="36" cm="1">
        <f t="array" ref="EL604">+_xlfn.IFS(YEAR($A604)&gt;YEAR(EL$6),0,YEAR(EL$6)=YEAR($A604),13-MONTH($A604),AND(EK604&lt;$L604,YEAR(EL$6)=YEAR($B604)),IF(MONTH($B604)&lt;EK604/$M604,MONTH($B604),EK604/$M604),EK604&lt;$L604,EK604/$M604,YEAR(EL$6)=YEAR($B604),MONTH($B604),AND(YEAR(EL$6)&gt;YEAR($B604),NOT(ISBLANK($B604))),0,YEAR(EL$6)&gt;YEAR($A604),12,EL$6&lt;$A604,0,YEAR(EH$6)=YEAR($B604),0)</f>
        <v>12</v>
      </c>
      <c r="EM604" s="26">
        <f t="shared" si="74"/>
        <v>7368.84</v>
      </c>
      <c r="EN604" s="26">
        <f t="shared" si="75"/>
        <v>26405.01</v>
      </c>
      <c r="EO604" s="27">
        <f t="shared" si="76"/>
        <v>17808.03</v>
      </c>
      <c r="EP604" s="28">
        <f t="shared" si="77"/>
        <v>28.999999999999996</v>
      </c>
      <c r="EQ604" s="34">
        <f t="shared" si="78"/>
        <v>1842.21</v>
      </c>
      <c r="ES604" s="21">
        <f>IFERROR(IF(VLOOKUP(D604,'DIV CHANGE'!A:D,3,FALSE)="", E604, VLOOKUP(D604,'DIV CHANGE'!A:D,3,FALSE)), E604)</f>
        <v>2</v>
      </c>
      <c r="ET604" s="21" t="str">
        <f t="shared" si="79"/>
        <v>SAME</v>
      </c>
      <c r="EU604" s="29">
        <v>44712</v>
      </c>
    </row>
    <row r="605" spans="1:151" ht="12.75">
      <c r="A605" s="29">
        <v>44720</v>
      </c>
      <c r="B605" s="24"/>
      <c r="C605" s="35">
        <v>731</v>
      </c>
      <c r="D605" s="21" t="s">
        <v>1179</v>
      </c>
      <c r="E605" s="21">
        <v>1</v>
      </c>
      <c r="F605" s="21" t="s">
        <v>179</v>
      </c>
      <c r="G605" s="21" t="s">
        <v>1180</v>
      </c>
      <c r="H605" s="55">
        <v>48939.6</v>
      </c>
      <c r="I605" s="22">
        <v>6</v>
      </c>
      <c r="J605" s="25">
        <v>0</v>
      </c>
      <c r="K605" s="25">
        <v>0</v>
      </c>
      <c r="L605" s="25">
        <f t="shared" si="72"/>
        <v>8156.5999999999995</v>
      </c>
      <c r="M605" s="37">
        <f t="shared" si="73"/>
        <v>679.71666666666658</v>
      </c>
      <c r="N605" s="36">
        <v>0</v>
      </c>
      <c r="O605" s="26">
        <v>0</v>
      </c>
      <c r="P605" s="26">
        <v>0</v>
      </c>
      <c r="Q605" s="27">
        <v>0</v>
      </c>
      <c r="R605" s="36">
        <v>0</v>
      </c>
      <c r="S605" s="26">
        <v>0</v>
      </c>
      <c r="T605" s="26">
        <v>0</v>
      </c>
      <c r="U605" s="27">
        <v>0</v>
      </c>
      <c r="V605" s="36">
        <v>0</v>
      </c>
      <c r="W605" s="26">
        <v>0</v>
      </c>
      <c r="X605" s="26">
        <v>0</v>
      </c>
      <c r="Y605" s="27">
        <v>0</v>
      </c>
      <c r="Z605" s="36">
        <v>0</v>
      </c>
      <c r="AA605" s="26">
        <v>0</v>
      </c>
      <c r="AB605" s="26">
        <v>0</v>
      </c>
      <c r="AC605" s="27">
        <v>0</v>
      </c>
      <c r="AD605" s="36">
        <v>0</v>
      </c>
      <c r="AE605" s="26">
        <v>0</v>
      </c>
      <c r="AF605" s="26">
        <v>0</v>
      </c>
      <c r="AG605" s="27">
        <v>0</v>
      </c>
      <c r="AH605" s="36">
        <v>0</v>
      </c>
      <c r="AI605" s="26">
        <v>0</v>
      </c>
      <c r="AJ605" s="26">
        <v>0</v>
      </c>
      <c r="AK605" s="27">
        <v>0</v>
      </c>
      <c r="AL605" s="36">
        <v>0</v>
      </c>
      <c r="AM605" s="26">
        <v>0</v>
      </c>
      <c r="AN605" s="26">
        <v>0</v>
      </c>
      <c r="AO605" s="27">
        <v>0</v>
      </c>
      <c r="AP605" s="36">
        <v>0</v>
      </c>
      <c r="AQ605" s="26">
        <v>0</v>
      </c>
      <c r="AR605" s="26">
        <v>0</v>
      </c>
      <c r="AS605" s="27">
        <v>0</v>
      </c>
      <c r="AT605" s="36">
        <v>0</v>
      </c>
      <c r="AU605" s="26">
        <v>0</v>
      </c>
      <c r="AV605" s="26">
        <v>0</v>
      </c>
      <c r="AW605" s="27">
        <v>0</v>
      </c>
      <c r="AX605" s="36">
        <v>0</v>
      </c>
      <c r="AY605" s="26">
        <v>0</v>
      </c>
      <c r="AZ605" s="26">
        <v>0</v>
      </c>
      <c r="BA605" s="27">
        <v>0</v>
      </c>
      <c r="BB605" s="36">
        <v>0</v>
      </c>
      <c r="BC605" s="26">
        <v>0</v>
      </c>
      <c r="BD605" s="26">
        <v>0</v>
      </c>
      <c r="BE605" s="27">
        <v>0</v>
      </c>
      <c r="BF605" s="36">
        <v>0</v>
      </c>
      <c r="BG605" s="26">
        <v>0</v>
      </c>
      <c r="BH605" s="26">
        <v>0</v>
      </c>
      <c r="BI605" s="27">
        <v>0</v>
      </c>
      <c r="BJ605" s="36">
        <v>0</v>
      </c>
      <c r="BK605" s="26">
        <v>0</v>
      </c>
      <c r="BL605" s="26">
        <v>0</v>
      </c>
      <c r="BM605" s="27">
        <v>0</v>
      </c>
      <c r="BN605" s="36">
        <v>0</v>
      </c>
      <c r="BO605" s="26">
        <v>0</v>
      </c>
      <c r="BP605" s="26">
        <v>0</v>
      </c>
      <c r="BQ605" s="27">
        <v>0</v>
      </c>
      <c r="BR605" s="36">
        <v>0</v>
      </c>
      <c r="BS605" s="26">
        <v>0</v>
      </c>
      <c r="BT605" s="26">
        <v>0</v>
      </c>
      <c r="BU605" s="27">
        <v>0</v>
      </c>
      <c r="BV605" s="36">
        <v>0</v>
      </c>
      <c r="BW605" s="26">
        <v>0</v>
      </c>
      <c r="BX605" s="26">
        <v>0</v>
      </c>
      <c r="BY605" s="27">
        <v>0</v>
      </c>
      <c r="BZ605" s="36">
        <v>0</v>
      </c>
      <c r="CA605" s="26">
        <v>0</v>
      </c>
      <c r="CB605" s="26">
        <v>0</v>
      </c>
      <c r="CC605" s="27">
        <v>0</v>
      </c>
      <c r="CD605" s="36">
        <v>0</v>
      </c>
      <c r="CE605" s="26">
        <v>0</v>
      </c>
      <c r="CF605" s="26">
        <v>0</v>
      </c>
      <c r="CG605" s="27">
        <v>0</v>
      </c>
      <c r="CH605" s="36">
        <v>0</v>
      </c>
      <c r="CI605" s="26">
        <v>0</v>
      </c>
      <c r="CJ605" s="26">
        <v>0</v>
      </c>
      <c r="CK605" s="27">
        <v>0</v>
      </c>
      <c r="CL605" s="36">
        <v>0</v>
      </c>
      <c r="CM605" s="26">
        <v>0</v>
      </c>
      <c r="CN605" s="26">
        <v>0</v>
      </c>
      <c r="CO605" s="27">
        <v>0</v>
      </c>
      <c r="CP605" s="36">
        <v>0</v>
      </c>
      <c r="CQ605" s="26">
        <v>0</v>
      </c>
      <c r="CR605" s="26">
        <v>0</v>
      </c>
      <c r="CS605" s="27">
        <v>0</v>
      </c>
      <c r="CT605" s="36">
        <v>0</v>
      </c>
      <c r="CU605" s="26">
        <v>0</v>
      </c>
      <c r="CV605" s="26">
        <v>0</v>
      </c>
      <c r="CW605" s="27">
        <v>0</v>
      </c>
      <c r="CX605" s="36">
        <v>0</v>
      </c>
      <c r="CY605" s="26">
        <v>0</v>
      </c>
      <c r="CZ605" s="26">
        <v>0</v>
      </c>
      <c r="DA605" s="27">
        <v>0</v>
      </c>
      <c r="DB605" s="36">
        <v>0</v>
      </c>
      <c r="DC605" s="26">
        <v>0</v>
      </c>
      <c r="DD605" s="26">
        <v>0</v>
      </c>
      <c r="DE605" s="27">
        <v>0</v>
      </c>
      <c r="DF605" s="36">
        <v>0</v>
      </c>
      <c r="DG605" s="26">
        <v>0</v>
      </c>
      <c r="DH605" s="26">
        <v>0</v>
      </c>
      <c r="DI605" s="27">
        <v>0</v>
      </c>
      <c r="DJ605" s="36">
        <v>0</v>
      </c>
      <c r="DK605" s="26">
        <v>0</v>
      </c>
      <c r="DL605" s="26">
        <v>0</v>
      </c>
      <c r="DM605" s="27">
        <v>0</v>
      </c>
      <c r="DN605" s="36">
        <v>0</v>
      </c>
      <c r="DO605" s="26">
        <v>0</v>
      </c>
      <c r="DP605" s="26">
        <v>0</v>
      </c>
      <c r="DQ605" s="27">
        <v>0</v>
      </c>
      <c r="DR605" s="36">
        <v>0</v>
      </c>
      <c r="DS605" s="26">
        <v>0</v>
      </c>
      <c r="DT605" s="26">
        <v>0</v>
      </c>
      <c r="DU605" s="27">
        <v>0</v>
      </c>
      <c r="DV605" s="36">
        <v>0</v>
      </c>
      <c r="DW605" s="26">
        <v>0</v>
      </c>
      <c r="DX605" s="26">
        <v>0</v>
      </c>
      <c r="DY605" s="27">
        <v>0</v>
      </c>
      <c r="DZ605" s="36">
        <v>7</v>
      </c>
      <c r="EA605" s="26">
        <v>4758.0166666666664</v>
      </c>
      <c r="EB605" s="26">
        <v>4758.0166666666664</v>
      </c>
      <c r="EC605" s="27">
        <v>44181.583333333328</v>
      </c>
      <c r="ED605" s="36">
        <v>12</v>
      </c>
      <c r="EE605" s="26">
        <v>8156.5999999999985</v>
      </c>
      <c r="EF605" s="26">
        <v>12914.62</v>
      </c>
      <c r="EG605" s="27">
        <v>36024.979999999996</v>
      </c>
      <c r="EH605" s="36">
        <v>12</v>
      </c>
      <c r="EI605" s="26">
        <v>8156.5999999999985</v>
      </c>
      <c r="EJ605" s="26">
        <v>21071.22</v>
      </c>
      <c r="EK605" s="27">
        <v>27868.38</v>
      </c>
      <c r="EL605" s="36" cm="1">
        <f t="array" ref="EL605">+_xlfn.IFS(YEAR($A605)&gt;YEAR(EL$6),0,YEAR(EL$6)=YEAR($A605),13-MONTH($A605),AND(EK605&lt;$L605,YEAR(EL$6)=YEAR($B605)),IF(MONTH($B605)&lt;EK605/$M605,MONTH($B605),EK605/$M605),EK605&lt;$L605,EK605/$M605,YEAR(EL$6)=YEAR($B605),MONTH($B605),AND(YEAR(EL$6)&gt;YEAR($B605),NOT(ISBLANK($B605))),0,YEAR(EL$6)&gt;YEAR($A605),12,EL$6&lt;$A605,0,YEAR(EH$6)=YEAR($B605),0)</f>
        <v>12</v>
      </c>
      <c r="EM605" s="26">
        <f t="shared" si="74"/>
        <v>8156.5999999999985</v>
      </c>
      <c r="EN605" s="26">
        <f t="shared" si="75"/>
        <v>29227.82</v>
      </c>
      <c r="EO605" s="27">
        <f t="shared" si="76"/>
        <v>19711.78</v>
      </c>
      <c r="EP605" s="28">
        <f t="shared" si="77"/>
        <v>28.999995095995882</v>
      </c>
      <c r="EQ605" s="34">
        <f t="shared" si="78"/>
        <v>2039.1499999999996</v>
      </c>
      <c r="ES605" s="21">
        <f>IFERROR(IF(VLOOKUP(D605,'DIV CHANGE'!A:D,3,FALSE)="", E605, VLOOKUP(D605,'DIV CHANGE'!A:D,3,FALSE)), E605)</f>
        <v>1</v>
      </c>
      <c r="ET605" s="21" t="str">
        <f t="shared" si="79"/>
        <v>SAME</v>
      </c>
      <c r="EU605" s="29">
        <v>44720</v>
      </c>
    </row>
    <row r="606" spans="1:151" ht="12.75">
      <c r="A606" s="29">
        <v>44743</v>
      </c>
      <c r="B606" s="24"/>
      <c r="C606" s="35">
        <v>718</v>
      </c>
      <c r="D606" s="21" t="s">
        <v>1181</v>
      </c>
      <c r="E606" s="21">
        <v>1</v>
      </c>
      <c r="F606" s="21" t="s">
        <v>179</v>
      </c>
      <c r="G606" s="21" t="s">
        <v>1182</v>
      </c>
      <c r="H606" s="55">
        <v>51531.380000000005</v>
      </c>
      <c r="I606" s="22">
        <v>6</v>
      </c>
      <c r="J606" s="25">
        <v>0</v>
      </c>
      <c r="K606" s="25">
        <v>0</v>
      </c>
      <c r="L606" s="25">
        <f t="shared" si="72"/>
        <v>8588.5633333333335</v>
      </c>
      <c r="M606" s="37">
        <f t="shared" si="73"/>
        <v>715.71361111111116</v>
      </c>
      <c r="N606" s="36">
        <v>0</v>
      </c>
      <c r="O606" s="26">
        <v>0</v>
      </c>
      <c r="P606" s="26">
        <v>0</v>
      </c>
      <c r="Q606" s="27">
        <v>0</v>
      </c>
      <c r="R606" s="36">
        <v>0</v>
      </c>
      <c r="S606" s="26">
        <v>0</v>
      </c>
      <c r="T606" s="26">
        <v>0</v>
      </c>
      <c r="U606" s="27">
        <v>0</v>
      </c>
      <c r="V606" s="36">
        <v>0</v>
      </c>
      <c r="W606" s="26">
        <v>0</v>
      </c>
      <c r="X606" s="26">
        <v>0</v>
      </c>
      <c r="Y606" s="27">
        <v>0</v>
      </c>
      <c r="Z606" s="36">
        <v>0</v>
      </c>
      <c r="AA606" s="26">
        <v>0</v>
      </c>
      <c r="AB606" s="26">
        <v>0</v>
      </c>
      <c r="AC606" s="27">
        <v>0</v>
      </c>
      <c r="AD606" s="36">
        <v>0</v>
      </c>
      <c r="AE606" s="26">
        <v>0</v>
      </c>
      <c r="AF606" s="26">
        <v>0</v>
      </c>
      <c r="AG606" s="27">
        <v>0</v>
      </c>
      <c r="AH606" s="36">
        <v>0</v>
      </c>
      <c r="AI606" s="26">
        <v>0</v>
      </c>
      <c r="AJ606" s="26">
        <v>0</v>
      </c>
      <c r="AK606" s="27">
        <v>0</v>
      </c>
      <c r="AL606" s="36">
        <v>0</v>
      </c>
      <c r="AM606" s="26">
        <v>0</v>
      </c>
      <c r="AN606" s="26">
        <v>0</v>
      </c>
      <c r="AO606" s="27">
        <v>0</v>
      </c>
      <c r="AP606" s="36">
        <v>0</v>
      </c>
      <c r="AQ606" s="26">
        <v>0</v>
      </c>
      <c r="AR606" s="26">
        <v>0</v>
      </c>
      <c r="AS606" s="27">
        <v>0</v>
      </c>
      <c r="AT606" s="36">
        <v>0</v>
      </c>
      <c r="AU606" s="26">
        <v>0</v>
      </c>
      <c r="AV606" s="26">
        <v>0</v>
      </c>
      <c r="AW606" s="27">
        <v>0</v>
      </c>
      <c r="AX606" s="36">
        <v>0</v>
      </c>
      <c r="AY606" s="26">
        <v>0</v>
      </c>
      <c r="AZ606" s="26">
        <v>0</v>
      </c>
      <c r="BA606" s="27">
        <v>0</v>
      </c>
      <c r="BB606" s="36">
        <v>0</v>
      </c>
      <c r="BC606" s="26">
        <v>0</v>
      </c>
      <c r="BD606" s="26">
        <v>0</v>
      </c>
      <c r="BE606" s="27">
        <v>0</v>
      </c>
      <c r="BF606" s="36">
        <v>0</v>
      </c>
      <c r="BG606" s="26">
        <v>0</v>
      </c>
      <c r="BH606" s="26">
        <v>0</v>
      </c>
      <c r="BI606" s="27">
        <v>0</v>
      </c>
      <c r="BJ606" s="36">
        <v>0</v>
      </c>
      <c r="BK606" s="26">
        <v>0</v>
      </c>
      <c r="BL606" s="26">
        <v>0</v>
      </c>
      <c r="BM606" s="27">
        <v>0</v>
      </c>
      <c r="BN606" s="36">
        <v>0</v>
      </c>
      <c r="BO606" s="26">
        <v>0</v>
      </c>
      <c r="BP606" s="26">
        <v>0</v>
      </c>
      <c r="BQ606" s="27">
        <v>0</v>
      </c>
      <c r="BR606" s="36">
        <v>0</v>
      </c>
      <c r="BS606" s="26">
        <v>0</v>
      </c>
      <c r="BT606" s="26">
        <v>0</v>
      </c>
      <c r="BU606" s="27">
        <v>0</v>
      </c>
      <c r="BV606" s="36">
        <v>0</v>
      </c>
      <c r="BW606" s="26">
        <v>0</v>
      </c>
      <c r="BX606" s="26">
        <v>0</v>
      </c>
      <c r="BY606" s="27">
        <v>0</v>
      </c>
      <c r="BZ606" s="36">
        <v>0</v>
      </c>
      <c r="CA606" s="26">
        <v>0</v>
      </c>
      <c r="CB606" s="26">
        <v>0</v>
      </c>
      <c r="CC606" s="27">
        <v>0</v>
      </c>
      <c r="CD606" s="36">
        <v>0</v>
      </c>
      <c r="CE606" s="26">
        <v>0</v>
      </c>
      <c r="CF606" s="26">
        <v>0</v>
      </c>
      <c r="CG606" s="27">
        <v>0</v>
      </c>
      <c r="CH606" s="36">
        <v>0</v>
      </c>
      <c r="CI606" s="26">
        <v>0</v>
      </c>
      <c r="CJ606" s="26">
        <v>0</v>
      </c>
      <c r="CK606" s="27">
        <v>0</v>
      </c>
      <c r="CL606" s="36">
        <v>0</v>
      </c>
      <c r="CM606" s="26">
        <v>0</v>
      </c>
      <c r="CN606" s="26">
        <v>0</v>
      </c>
      <c r="CO606" s="27">
        <v>0</v>
      </c>
      <c r="CP606" s="36">
        <v>0</v>
      </c>
      <c r="CQ606" s="26">
        <v>0</v>
      </c>
      <c r="CR606" s="26">
        <v>0</v>
      </c>
      <c r="CS606" s="27">
        <v>0</v>
      </c>
      <c r="CT606" s="36">
        <v>0</v>
      </c>
      <c r="CU606" s="26">
        <v>0</v>
      </c>
      <c r="CV606" s="26">
        <v>0</v>
      </c>
      <c r="CW606" s="27">
        <v>0</v>
      </c>
      <c r="CX606" s="36">
        <v>0</v>
      </c>
      <c r="CY606" s="26">
        <v>0</v>
      </c>
      <c r="CZ606" s="26">
        <v>0</v>
      </c>
      <c r="DA606" s="27">
        <v>0</v>
      </c>
      <c r="DB606" s="36">
        <v>0</v>
      </c>
      <c r="DC606" s="26">
        <v>0</v>
      </c>
      <c r="DD606" s="26">
        <v>0</v>
      </c>
      <c r="DE606" s="27">
        <v>0</v>
      </c>
      <c r="DF606" s="36">
        <v>0</v>
      </c>
      <c r="DG606" s="26">
        <v>0</v>
      </c>
      <c r="DH606" s="26">
        <v>0</v>
      </c>
      <c r="DI606" s="27">
        <v>0</v>
      </c>
      <c r="DJ606" s="36">
        <v>0</v>
      </c>
      <c r="DK606" s="26">
        <v>0</v>
      </c>
      <c r="DL606" s="26">
        <v>0</v>
      </c>
      <c r="DM606" s="27">
        <v>0</v>
      </c>
      <c r="DN606" s="36">
        <v>0</v>
      </c>
      <c r="DO606" s="26">
        <v>0</v>
      </c>
      <c r="DP606" s="26">
        <v>0</v>
      </c>
      <c r="DQ606" s="27">
        <v>0</v>
      </c>
      <c r="DR606" s="36">
        <v>0</v>
      </c>
      <c r="DS606" s="26">
        <v>0</v>
      </c>
      <c r="DT606" s="26">
        <v>0</v>
      </c>
      <c r="DU606" s="27">
        <v>0</v>
      </c>
      <c r="DV606" s="36">
        <v>0</v>
      </c>
      <c r="DW606" s="26">
        <v>0</v>
      </c>
      <c r="DX606" s="26">
        <v>0</v>
      </c>
      <c r="DY606" s="27">
        <v>0</v>
      </c>
      <c r="DZ606" s="36">
        <v>6</v>
      </c>
      <c r="EA606" s="26">
        <v>4294.2816666666668</v>
      </c>
      <c r="EB606" s="26">
        <v>4294.2816666666668</v>
      </c>
      <c r="EC606" s="27">
        <v>47237.098333333335</v>
      </c>
      <c r="ED606" s="36">
        <v>12</v>
      </c>
      <c r="EE606" s="26">
        <v>8588.5633333333335</v>
      </c>
      <c r="EF606" s="26">
        <v>12882.84</v>
      </c>
      <c r="EG606" s="27">
        <v>38648.540000000008</v>
      </c>
      <c r="EH606" s="36">
        <v>12</v>
      </c>
      <c r="EI606" s="26">
        <v>8588.5633333333335</v>
      </c>
      <c r="EJ606" s="26">
        <v>21471.403333333335</v>
      </c>
      <c r="EK606" s="27">
        <v>30059.98</v>
      </c>
      <c r="EL606" s="36" cm="1">
        <f t="array" ref="EL606">+_xlfn.IFS(YEAR($A606)&gt;YEAR(EL$6),0,YEAR(EL$6)=YEAR($A606),13-MONTH($A606),AND(EK606&lt;$L606,YEAR(EL$6)=YEAR($B606)),IF(MONTH($B606)&lt;EK606/$M606,MONTH($B606),EK606/$M606),EK606&lt;$L606,EK606/$M606,YEAR(EL$6)=YEAR($B606),MONTH($B606),AND(YEAR(EL$6)&gt;YEAR($B606),NOT(ISBLANK($B606))),0,YEAR(EL$6)&gt;YEAR($A606),12,EL$6&lt;$A606,0,YEAR(EH$6)=YEAR($B606),0)</f>
        <v>12</v>
      </c>
      <c r="EM606" s="26">
        <f t="shared" si="74"/>
        <v>8588.5633333333335</v>
      </c>
      <c r="EN606" s="26">
        <f t="shared" si="75"/>
        <v>30059.966666666667</v>
      </c>
      <c r="EO606" s="27">
        <f t="shared" si="76"/>
        <v>21471.41</v>
      </c>
      <c r="EP606" s="28">
        <f t="shared" si="77"/>
        <v>30.000002328678175</v>
      </c>
      <c r="EQ606" s="34">
        <f t="shared" si="78"/>
        <v>2147.1408333333334</v>
      </c>
      <c r="ES606" s="21">
        <f>IFERROR(IF(VLOOKUP(D606,'DIV CHANGE'!A:D,3,FALSE)="", E606, VLOOKUP(D606,'DIV CHANGE'!A:D,3,FALSE)), E606)</f>
        <v>1</v>
      </c>
      <c r="ET606" s="21" t="str">
        <f t="shared" si="79"/>
        <v>SAME</v>
      </c>
      <c r="EU606" s="29">
        <v>44743</v>
      </c>
    </row>
    <row r="607" spans="1:151" ht="12.75">
      <c r="A607" s="29">
        <v>44742</v>
      </c>
      <c r="B607" s="24"/>
      <c r="C607" s="35">
        <v>743</v>
      </c>
      <c r="D607" s="21" t="s">
        <v>1183</v>
      </c>
      <c r="E607" s="21">
        <v>2</v>
      </c>
      <c r="F607" s="21" t="s">
        <v>179</v>
      </c>
      <c r="G607" s="21" t="s">
        <v>1184</v>
      </c>
      <c r="H607" s="55">
        <v>49845.020000000004</v>
      </c>
      <c r="I607" s="22">
        <v>6</v>
      </c>
      <c r="J607" s="25">
        <v>0</v>
      </c>
      <c r="K607" s="25">
        <v>0</v>
      </c>
      <c r="L607" s="25">
        <f t="shared" si="72"/>
        <v>8307.503333333334</v>
      </c>
      <c r="M607" s="37">
        <f t="shared" si="73"/>
        <v>692.29194444444454</v>
      </c>
      <c r="N607" s="36">
        <v>0</v>
      </c>
      <c r="O607" s="26">
        <v>0</v>
      </c>
      <c r="P607" s="26">
        <v>0</v>
      </c>
      <c r="Q607" s="27">
        <v>0</v>
      </c>
      <c r="R607" s="36">
        <v>0</v>
      </c>
      <c r="S607" s="26">
        <v>0</v>
      </c>
      <c r="T607" s="26">
        <v>0</v>
      </c>
      <c r="U607" s="27">
        <v>0</v>
      </c>
      <c r="V607" s="36">
        <v>0</v>
      </c>
      <c r="W607" s="26">
        <v>0</v>
      </c>
      <c r="X607" s="26">
        <v>0</v>
      </c>
      <c r="Y607" s="27">
        <v>0</v>
      </c>
      <c r="Z607" s="36">
        <v>0</v>
      </c>
      <c r="AA607" s="26">
        <v>0</v>
      </c>
      <c r="AB607" s="26">
        <v>0</v>
      </c>
      <c r="AC607" s="27">
        <v>0</v>
      </c>
      <c r="AD607" s="36">
        <v>0</v>
      </c>
      <c r="AE607" s="26">
        <v>0</v>
      </c>
      <c r="AF607" s="26">
        <v>0</v>
      </c>
      <c r="AG607" s="27">
        <v>0</v>
      </c>
      <c r="AH607" s="36">
        <v>0</v>
      </c>
      <c r="AI607" s="26">
        <v>0</v>
      </c>
      <c r="AJ607" s="26">
        <v>0</v>
      </c>
      <c r="AK607" s="27">
        <v>0</v>
      </c>
      <c r="AL607" s="36">
        <v>0</v>
      </c>
      <c r="AM607" s="26">
        <v>0</v>
      </c>
      <c r="AN607" s="26">
        <v>0</v>
      </c>
      <c r="AO607" s="27">
        <v>0</v>
      </c>
      <c r="AP607" s="36">
        <v>0</v>
      </c>
      <c r="AQ607" s="26">
        <v>0</v>
      </c>
      <c r="AR607" s="26">
        <v>0</v>
      </c>
      <c r="AS607" s="27">
        <v>0</v>
      </c>
      <c r="AT607" s="36">
        <v>0</v>
      </c>
      <c r="AU607" s="26">
        <v>0</v>
      </c>
      <c r="AV607" s="26">
        <v>0</v>
      </c>
      <c r="AW607" s="27">
        <v>0</v>
      </c>
      <c r="AX607" s="36">
        <v>0</v>
      </c>
      <c r="AY607" s="26">
        <v>0</v>
      </c>
      <c r="AZ607" s="26">
        <v>0</v>
      </c>
      <c r="BA607" s="27">
        <v>0</v>
      </c>
      <c r="BB607" s="36">
        <v>0</v>
      </c>
      <c r="BC607" s="26">
        <v>0</v>
      </c>
      <c r="BD607" s="26">
        <v>0</v>
      </c>
      <c r="BE607" s="27">
        <v>0</v>
      </c>
      <c r="BF607" s="36">
        <v>0</v>
      </c>
      <c r="BG607" s="26">
        <v>0</v>
      </c>
      <c r="BH607" s="26">
        <v>0</v>
      </c>
      <c r="BI607" s="27">
        <v>0</v>
      </c>
      <c r="BJ607" s="36">
        <v>0</v>
      </c>
      <c r="BK607" s="26">
        <v>0</v>
      </c>
      <c r="BL607" s="26">
        <v>0</v>
      </c>
      <c r="BM607" s="27">
        <v>0</v>
      </c>
      <c r="BN607" s="36">
        <v>0</v>
      </c>
      <c r="BO607" s="26">
        <v>0</v>
      </c>
      <c r="BP607" s="26">
        <v>0</v>
      </c>
      <c r="BQ607" s="27">
        <v>0</v>
      </c>
      <c r="BR607" s="36">
        <v>0</v>
      </c>
      <c r="BS607" s="26">
        <v>0</v>
      </c>
      <c r="BT607" s="26">
        <v>0</v>
      </c>
      <c r="BU607" s="27">
        <v>0</v>
      </c>
      <c r="BV607" s="36">
        <v>0</v>
      </c>
      <c r="BW607" s="26">
        <v>0</v>
      </c>
      <c r="BX607" s="26">
        <v>0</v>
      </c>
      <c r="BY607" s="27">
        <v>0</v>
      </c>
      <c r="BZ607" s="36">
        <v>0</v>
      </c>
      <c r="CA607" s="26">
        <v>0</v>
      </c>
      <c r="CB607" s="26">
        <v>0</v>
      </c>
      <c r="CC607" s="27">
        <v>0</v>
      </c>
      <c r="CD607" s="36">
        <v>0</v>
      </c>
      <c r="CE607" s="26">
        <v>0</v>
      </c>
      <c r="CF607" s="26">
        <v>0</v>
      </c>
      <c r="CG607" s="27">
        <v>0</v>
      </c>
      <c r="CH607" s="36">
        <v>0</v>
      </c>
      <c r="CI607" s="26">
        <v>0</v>
      </c>
      <c r="CJ607" s="26">
        <v>0</v>
      </c>
      <c r="CK607" s="27">
        <v>0</v>
      </c>
      <c r="CL607" s="36">
        <v>0</v>
      </c>
      <c r="CM607" s="26">
        <v>0</v>
      </c>
      <c r="CN607" s="26">
        <v>0</v>
      </c>
      <c r="CO607" s="27">
        <v>0</v>
      </c>
      <c r="CP607" s="36">
        <v>0</v>
      </c>
      <c r="CQ607" s="26">
        <v>0</v>
      </c>
      <c r="CR607" s="26">
        <v>0</v>
      </c>
      <c r="CS607" s="27">
        <v>0</v>
      </c>
      <c r="CT607" s="36">
        <v>0</v>
      </c>
      <c r="CU607" s="26">
        <v>0</v>
      </c>
      <c r="CV607" s="26">
        <v>0</v>
      </c>
      <c r="CW607" s="27">
        <v>0</v>
      </c>
      <c r="CX607" s="36">
        <v>0</v>
      </c>
      <c r="CY607" s="26">
        <v>0</v>
      </c>
      <c r="CZ607" s="26">
        <v>0</v>
      </c>
      <c r="DA607" s="27">
        <v>0</v>
      </c>
      <c r="DB607" s="36">
        <v>0</v>
      </c>
      <c r="DC607" s="26">
        <v>0</v>
      </c>
      <c r="DD607" s="26">
        <v>0</v>
      </c>
      <c r="DE607" s="27">
        <v>0</v>
      </c>
      <c r="DF607" s="36">
        <v>0</v>
      </c>
      <c r="DG607" s="26">
        <v>0</v>
      </c>
      <c r="DH607" s="26">
        <v>0</v>
      </c>
      <c r="DI607" s="27">
        <v>0</v>
      </c>
      <c r="DJ607" s="36">
        <v>0</v>
      </c>
      <c r="DK607" s="26">
        <v>0</v>
      </c>
      <c r="DL607" s="26">
        <v>0</v>
      </c>
      <c r="DM607" s="27">
        <v>0</v>
      </c>
      <c r="DN607" s="36">
        <v>0</v>
      </c>
      <c r="DO607" s="26">
        <v>0</v>
      </c>
      <c r="DP607" s="26">
        <v>0</v>
      </c>
      <c r="DQ607" s="27">
        <v>0</v>
      </c>
      <c r="DR607" s="36">
        <v>0</v>
      </c>
      <c r="DS607" s="26">
        <v>0</v>
      </c>
      <c r="DT607" s="26">
        <v>0</v>
      </c>
      <c r="DU607" s="27">
        <v>0</v>
      </c>
      <c r="DV607" s="36">
        <v>0</v>
      </c>
      <c r="DW607" s="26">
        <v>0</v>
      </c>
      <c r="DX607" s="26">
        <v>0</v>
      </c>
      <c r="DY607" s="27">
        <v>0</v>
      </c>
      <c r="DZ607" s="36">
        <v>7</v>
      </c>
      <c r="EA607" s="26">
        <v>4846.0436111111121</v>
      </c>
      <c r="EB607" s="26">
        <v>4846.0436111111121</v>
      </c>
      <c r="EC607" s="27">
        <v>44998.976388888892</v>
      </c>
      <c r="ED607" s="36">
        <v>12</v>
      </c>
      <c r="EE607" s="26">
        <v>8307.503333333334</v>
      </c>
      <c r="EF607" s="26">
        <v>12461.25</v>
      </c>
      <c r="EG607" s="27">
        <v>37383.770000000004</v>
      </c>
      <c r="EH607" s="36">
        <v>12</v>
      </c>
      <c r="EI607" s="26">
        <v>8307.503333333334</v>
      </c>
      <c r="EJ607" s="26">
        <v>20768.753333333334</v>
      </c>
      <c r="EK607" s="27">
        <v>29076.27</v>
      </c>
      <c r="EL607" s="36" cm="1">
        <f t="array" ref="EL607">+_xlfn.IFS(YEAR($A607)&gt;YEAR(EL$6),0,YEAR(EL$6)=YEAR($A607),13-MONTH($A607),AND(EK607&lt;$L607,YEAR(EL$6)=YEAR($B607)),IF(MONTH($B607)&lt;EK607/$M607,MONTH($B607),EK607/$M607),EK607&lt;$L607,EK607/$M607,YEAR(EL$6)=YEAR($B607),MONTH($B607),AND(YEAR(EL$6)&gt;YEAR($B607),NOT(ISBLANK($B607))),0,YEAR(EL$6)&gt;YEAR($A607),12,EL$6&lt;$A607,0,YEAR(EH$6)=YEAR($B607),0)</f>
        <v>12</v>
      </c>
      <c r="EM607" s="26">
        <f t="shared" si="74"/>
        <v>8307.503333333334</v>
      </c>
      <c r="EN607" s="26">
        <f t="shared" si="75"/>
        <v>29076.256666666668</v>
      </c>
      <c r="EO607" s="27">
        <f t="shared" si="76"/>
        <v>20768.759999999998</v>
      </c>
      <c r="EP607" s="28">
        <f t="shared" si="77"/>
        <v>30.000002407462162</v>
      </c>
      <c r="EQ607" s="34">
        <f t="shared" si="78"/>
        <v>2076.8758333333335</v>
      </c>
      <c r="ES607" s="21">
        <f>IFERROR(IF(VLOOKUP(D607,'DIV CHANGE'!A:D,3,FALSE)="", E607, VLOOKUP(D607,'DIV CHANGE'!A:D,3,FALSE)), E607)</f>
        <v>2</v>
      </c>
      <c r="ET607" s="21" t="str">
        <f t="shared" si="79"/>
        <v>SAME</v>
      </c>
      <c r="EU607" s="29">
        <v>44742</v>
      </c>
    </row>
    <row r="608" spans="1:151" ht="12.75">
      <c r="A608" s="29">
        <v>44742</v>
      </c>
      <c r="B608" s="24"/>
      <c r="C608" s="35">
        <v>744</v>
      </c>
      <c r="D608" s="21" t="s">
        <v>1185</v>
      </c>
      <c r="E608" s="21">
        <v>2</v>
      </c>
      <c r="F608" s="21" t="s">
        <v>179</v>
      </c>
      <c r="G608" s="21" t="s">
        <v>1186</v>
      </c>
      <c r="H608" s="55">
        <v>49845.020000000004</v>
      </c>
      <c r="I608" s="22">
        <v>6</v>
      </c>
      <c r="J608" s="25">
        <v>0</v>
      </c>
      <c r="K608" s="25">
        <v>0</v>
      </c>
      <c r="L608" s="25">
        <f t="shared" si="72"/>
        <v>8307.503333333334</v>
      </c>
      <c r="M608" s="37">
        <f t="shared" si="73"/>
        <v>692.29194444444454</v>
      </c>
      <c r="N608" s="36">
        <v>0</v>
      </c>
      <c r="O608" s="26">
        <v>0</v>
      </c>
      <c r="P608" s="26">
        <v>0</v>
      </c>
      <c r="Q608" s="27">
        <v>0</v>
      </c>
      <c r="R608" s="36">
        <v>0</v>
      </c>
      <c r="S608" s="26">
        <v>0</v>
      </c>
      <c r="T608" s="26">
        <v>0</v>
      </c>
      <c r="U608" s="27">
        <v>0</v>
      </c>
      <c r="V608" s="36">
        <v>0</v>
      </c>
      <c r="W608" s="26">
        <v>0</v>
      </c>
      <c r="X608" s="26">
        <v>0</v>
      </c>
      <c r="Y608" s="27">
        <v>0</v>
      </c>
      <c r="Z608" s="36">
        <v>0</v>
      </c>
      <c r="AA608" s="26">
        <v>0</v>
      </c>
      <c r="AB608" s="26">
        <v>0</v>
      </c>
      <c r="AC608" s="27">
        <v>0</v>
      </c>
      <c r="AD608" s="36">
        <v>0</v>
      </c>
      <c r="AE608" s="26">
        <v>0</v>
      </c>
      <c r="AF608" s="26">
        <v>0</v>
      </c>
      <c r="AG608" s="27">
        <v>0</v>
      </c>
      <c r="AH608" s="36">
        <v>0</v>
      </c>
      <c r="AI608" s="26">
        <v>0</v>
      </c>
      <c r="AJ608" s="26">
        <v>0</v>
      </c>
      <c r="AK608" s="27">
        <v>0</v>
      </c>
      <c r="AL608" s="36">
        <v>0</v>
      </c>
      <c r="AM608" s="26">
        <v>0</v>
      </c>
      <c r="AN608" s="26">
        <v>0</v>
      </c>
      <c r="AO608" s="27">
        <v>0</v>
      </c>
      <c r="AP608" s="36">
        <v>0</v>
      </c>
      <c r="AQ608" s="26">
        <v>0</v>
      </c>
      <c r="AR608" s="26">
        <v>0</v>
      </c>
      <c r="AS608" s="27">
        <v>0</v>
      </c>
      <c r="AT608" s="36">
        <v>0</v>
      </c>
      <c r="AU608" s="26">
        <v>0</v>
      </c>
      <c r="AV608" s="26">
        <v>0</v>
      </c>
      <c r="AW608" s="27">
        <v>0</v>
      </c>
      <c r="AX608" s="36">
        <v>0</v>
      </c>
      <c r="AY608" s="26">
        <v>0</v>
      </c>
      <c r="AZ608" s="26">
        <v>0</v>
      </c>
      <c r="BA608" s="27">
        <v>0</v>
      </c>
      <c r="BB608" s="36">
        <v>0</v>
      </c>
      <c r="BC608" s="26">
        <v>0</v>
      </c>
      <c r="BD608" s="26">
        <v>0</v>
      </c>
      <c r="BE608" s="27">
        <v>0</v>
      </c>
      <c r="BF608" s="36">
        <v>0</v>
      </c>
      <c r="BG608" s="26">
        <v>0</v>
      </c>
      <c r="BH608" s="26">
        <v>0</v>
      </c>
      <c r="BI608" s="27">
        <v>0</v>
      </c>
      <c r="BJ608" s="36">
        <v>0</v>
      </c>
      <c r="BK608" s="26">
        <v>0</v>
      </c>
      <c r="BL608" s="26">
        <v>0</v>
      </c>
      <c r="BM608" s="27">
        <v>0</v>
      </c>
      <c r="BN608" s="36">
        <v>0</v>
      </c>
      <c r="BO608" s="26">
        <v>0</v>
      </c>
      <c r="BP608" s="26">
        <v>0</v>
      </c>
      <c r="BQ608" s="27">
        <v>0</v>
      </c>
      <c r="BR608" s="36">
        <v>0</v>
      </c>
      <c r="BS608" s="26">
        <v>0</v>
      </c>
      <c r="BT608" s="26">
        <v>0</v>
      </c>
      <c r="BU608" s="27">
        <v>0</v>
      </c>
      <c r="BV608" s="36">
        <v>0</v>
      </c>
      <c r="BW608" s="26">
        <v>0</v>
      </c>
      <c r="BX608" s="26">
        <v>0</v>
      </c>
      <c r="BY608" s="27">
        <v>0</v>
      </c>
      <c r="BZ608" s="36">
        <v>0</v>
      </c>
      <c r="CA608" s="26">
        <v>0</v>
      </c>
      <c r="CB608" s="26">
        <v>0</v>
      </c>
      <c r="CC608" s="27">
        <v>0</v>
      </c>
      <c r="CD608" s="36">
        <v>0</v>
      </c>
      <c r="CE608" s="26">
        <v>0</v>
      </c>
      <c r="CF608" s="26">
        <v>0</v>
      </c>
      <c r="CG608" s="27">
        <v>0</v>
      </c>
      <c r="CH608" s="36">
        <v>0</v>
      </c>
      <c r="CI608" s="26">
        <v>0</v>
      </c>
      <c r="CJ608" s="26">
        <v>0</v>
      </c>
      <c r="CK608" s="27">
        <v>0</v>
      </c>
      <c r="CL608" s="36">
        <v>0</v>
      </c>
      <c r="CM608" s="26">
        <v>0</v>
      </c>
      <c r="CN608" s="26">
        <v>0</v>
      </c>
      <c r="CO608" s="27">
        <v>0</v>
      </c>
      <c r="CP608" s="36">
        <v>0</v>
      </c>
      <c r="CQ608" s="26">
        <v>0</v>
      </c>
      <c r="CR608" s="26">
        <v>0</v>
      </c>
      <c r="CS608" s="27">
        <v>0</v>
      </c>
      <c r="CT608" s="36">
        <v>0</v>
      </c>
      <c r="CU608" s="26">
        <v>0</v>
      </c>
      <c r="CV608" s="26">
        <v>0</v>
      </c>
      <c r="CW608" s="27">
        <v>0</v>
      </c>
      <c r="CX608" s="36">
        <v>0</v>
      </c>
      <c r="CY608" s="26">
        <v>0</v>
      </c>
      <c r="CZ608" s="26">
        <v>0</v>
      </c>
      <c r="DA608" s="27">
        <v>0</v>
      </c>
      <c r="DB608" s="36">
        <v>0</v>
      </c>
      <c r="DC608" s="26">
        <v>0</v>
      </c>
      <c r="DD608" s="26">
        <v>0</v>
      </c>
      <c r="DE608" s="27">
        <v>0</v>
      </c>
      <c r="DF608" s="36">
        <v>0</v>
      </c>
      <c r="DG608" s="26">
        <v>0</v>
      </c>
      <c r="DH608" s="26">
        <v>0</v>
      </c>
      <c r="DI608" s="27">
        <v>0</v>
      </c>
      <c r="DJ608" s="36">
        <v>0</v>
      </c>
      <c r="DK608" s="26">
        <v>0</v>
      </c>
      <c r="DL608" s="26">
        <v>0</v>
      </c>
      <c r="DM608" s="27">
        <v>0</v>
      </c>
      <c r="DN608" s="36">
        <v>0</v>
      </c>
      <c r="DO608" s="26">
        <v>0</v>
      </c>
      <c r="DP608" s="26">
        <v>0</v>
      </c>
      <c r="DQ608" s="27">
        <v>0</v>
      </c>
      <c r="DR608" s="36">
        <v>0</v>
      </c>
      <c r="DS608" s="26">
        <v>0</v>
      </c>
      <c r="DT608" s="26">
        <v>0</v>
      </c>
      <c r="DU608" s="27">
        <v>0</v>
      </c>
      <c r="DV608" s="36">
        <v>0</v>
      </c>
      <c r="DW608" s="26">
        <v>0</v>
      </c>
      <c r="DX608" s="26">
        <v>0</v>
      </c>
      <c r="DY608" s="27">
        <v>0</v>
      </c>
      <c r="DZ608" s="36">
        <v>7</v>
      </c>
      <c r="EA608" s="26">
        <v>4846.0436111111121</v>
      </c>
      <c r="EB608" s="26">
        <v>4846.0436111111121</v>
      </c>
      <c r="EC608" s="27">
        <v>44998.976388888892</v>
      </c>
      <c r="ED608" s="36">
        <v>12</v>
      </c>
      <c r="EE608" s="26">
        <v>8307.503333333334</v>
      </c>
      <c r="EF608" s="26">
        <v>12461.25</v>
      </c>
      <c r="EG608" s="27">
        <v>37383.770000000004</v>
      </c>
      <c r="EH608" s="36">
        <v>12</v>
      </c>
      <c r="EI608" s="26">
        <v>8307.503333333334</v>
      </c>
      <c r="EJ608" s="26">
        <v>20768.753333333334</v>
      </c>
      <c r="EK608" s="27">
        <v>29076.27</v>
      </c>
      <c r="EL608" s="36" cm="1">
        <f t="array" ref="EL608">+_xlfn.IFS(YEAR($A608)&gt;YEAR(EL$6),0,YEAR(EL$6)=YEAR($A608),13-MONTH($A608),AND(EK608&lt;$L608,YEAR(EL$6)=YEAR($B608)),IF(MONTH($B608)&lt;EK608/$M608,MONTH($B608),EK608/$M608),EK608&lt;$L608,EK608/$M608,YEAR(EL$6)=YEAR($B608),MONTH($B608),AND(YEAR(EL$6)&gt;YEAR($B608),NOT(ISBLANK($B608))),0,YEAR(EL$6)&gt;YEAR($A608),12,EL$6&lt;$A608,0,YEAR(EH$6)=YEAR($B608),0)</f>
        <v>12</v>
      </c>
      <c r="EM608" s="26">
        <f t="shared" si="74"/>
        <v>8307.503333333334</v>
      </c>
      <c r="EN608" s="26">
        <f t="shared" si="75"/>
        <v>29076.256666666668</v>
      </c>
      <c r="EO608" s="27">
        <f t="shared" si="76"/>
        <v>20768.759999999998</v>
      </c>
      <c r="EP608" s="28">
        <f t="shared" si="77"/>
        <v>30.000002407462162</v>
      </c>
      <c r="EQ608" s="34">
        <f t="shared" si="78"/>
        <v>2076.8758333333335</v>
      </c>
      <c r="ES608" s="21">
        <v>2</v>
      </c>
      <c r="ET608" s="21" t="str">
        <f t="shared" si="79"/>
        <v>SAME</v>
      </c>
      <c r="EU608" s="29">
        <v>44742</v>
      </c>
    </row>
    <row r="609" spans="1:151" ht="12.75">
      <c r="A609" s="29">
        <v>44772</v>
      </c>
      <c r="B609" s="24"/>
      <c r="C609" s="35">
        <v>719</v>
      </c>
      <c r="D609" s="21" t="s">
        <v>1187</v>
      </c>
      <c r="E609" s="21">
        <v>1</v>
      </c>
      <c r="F609" s="21" t="s">
        <v>179</v>
      </c>
      <c r="G609" s="21" t="s">
        <v>1188</v>
      </c>
      <c r="H609" s="55">
        <v>49445.06</v>
      </c>
      <c r="I609" s="22">
        <v>6</v>
      </c>
      <c r="J609" s="25">
        <v>0</v>
      </c>
      <c r="K609" s="25">
        <v>0</v>
      </c>
      <c r="L609" s="25">
        <f t="shared" si="72"/>
        <v>8240.8433333333323</v>
      </c>
      <c r="M609" s="37">
        <f t="shared" si="73"/>
        <v>686.73694444444436</v>
      </c>
      <c r="N609" s="36">
        <v>0</v>
      </c>
      <c r="O609" s="26">
        <v>0</v>
      </c>
      <c r="P609" s="26">
        <v>0</v>
      </c>
      <c r="Q609" s="27">
        <v>0</v>
      </c>
      <c r="R609" s="36">
        <v>0</v>
      </c>
      <c r="S609" s="26">
        <v>0</v>
      </c>
      <c r="T609" s="26">
        <v>0</v>
      </c>
      <c r="U609" s="27">
        <v>0</v>
      </c>
      <c r="V609" s="36">
        <v>0</v>
      </c>
      <c r="W609" s="26">
        <v>0</v>
      </c>
      <c r="X609" s="26">
        <v>0</v>
      </c>
      <c r="Y609" s="27">
        <v>0</v>
      </c>
      <c r="Z609" s="36">
        <v>0</v>
      </c>
      <c r="AA609" s="26">
        <v>0</v>
      </c>
      <c r="AB609" s="26">
        <v>0</v>
      </c>
      <c r="AC609" s="27">
        <v>0</v>
      </c>
      <c r="AD609" s="36">
        <v>0</v>
      </c>
      <c r="AE609" s="26">
        <v>0</v>
      </c>
      <c r="AF609" s="26">
        <v>0</v>
      </c>
      <c r="AG609" s="27">
        <v>0</v>
      </c>
      <c r="AH609" s="36">
        <v>0</v>
      </c>
      <c r="AI609" s="26">
        <v>0</v>
      </c>
      <c r="AJ609" s="26">
        <v>0</v>
      </c>
      <c r="AK609" s="27">
        <v>0</v>
      </c>
      <c r="AL609" s="36">
        <v>0</v>
      </c>
      <c r="AM609" s="26">
        <v>0</v>
      </c>
      <c r="AN609" s="26">
        <v>0</v>
      </c>
      <c r="AO609" s="27">
        <v>0</v>
      </c>
      <c r="AP609" s="36">
        <v>0</v>
      </c>
      <c r="AQ609" s="26">
        <v>0</v>
      </c>
      <c r="AR609" s="26">
        <v>0</v>
      </c>
      <c r="AS609" s="27">
        <v>0</v>
      </c>
      <c r="AT609" s="36">
        <v>0</v>
      </c>
      <c r="AU609" s="26">
        <v>0</v>
      </c>
      <c r="AV609" s="26">
        <v>0</v>
      </c>
      <c r="AW609" s="27">
        <v>0</v>
      </c>
      <c r="AX609" s="36">
        <v>0</v>
      </c>
      <c r="AY609" s="26">
        <v>0</v>
      </c>
      <c r="AZ609" s="26">
        <v>0</v>
      </c>
      <c r="BA609" s="27">
        <v>0</v>
      </c>
      <c r="BB609" s="36">
        <v>0</v>
      </c>
      <c r="BC609" s="26">
        <v>0</v>
      </c>
      <c r="BD609" s="26">
        <v>0</v>
      </c>
      <c r="BE609" s="27">
        <v>0</v>
      </c>
      <c r="BF609" s="36">
        <v>0</v>
      </c>
      <c r="BG609" s="26">
        <v>0</v>
      </c>
      <c r="BH609" s="26">
        <v>0</v>
      </c>
      <c r="BI609" s="27">
        <v>0</v>
      </c>
      <c r="BJ609" s="36">
        <v>0</v>
      </c>
      <c r="BK609" s="26">
        <v>0</v>
      </c>
      <c r="BL609" s="26">
        <v>0</v>
      </c>
      <c r="BM609" s="27">
        <v>0</v>
      </c>
      <c r="BN609" s="36">
        <v>0</v>
      </c>
      <c r="BO609" s="26">
        <v>0</v>
      </c>
      <c r="BP609" s="26">
        <v>0</v>
      </c>
      <c r="BQ609" s="27">
        <v>0</v>
      </c>
      <c r="BR609" s="36">
        <v>0</v>
      </c>
      <c r="BS609" s="26">
        <v>0</v>
      </c>
      <c r="BT609" s="26">
        <v>0</v>
      </c>
      <c r="BU609" s="27">
        <v>0</v>
      </c>
      <c r="BV609" s="36">
        <v>0</v>
      </c>
      <c r="BW609" s="26">
        <v>0</v>
      </c>
      <c r="BX609" s="26">
        <v>0</v>
      </c>
      <c r="BY609" s="27">
        <v>0</v>
      </c>
      <c r="BZ609" s="36">
        <v>0</v>
      </c>
      <c r="CA609" s="26">
        <v>0</v>
      </c>
      <c r="CB609" s="26">
        <v>0</v>
      </c>
      <c r="CC609" s="27">
        <v>0</v>
      </c>
      <c r="CD609" s="36">
        <v>0</v>
      </c>
      <c r="CE609" s="26">
        <v>0</v>
      </c>
      <c r="CF609" s="26">
        <v>0</v>
      </c>
      <c r="CG609" s="27">
        <v>0</v>
      </c>
      <c r="CH609" s="36">
        <v>0</v>
      </c>
      <c r="CI609" s="26">
        <v>0</v>
      </c>
      <c r="CJ609" s="26">
        <v>0</v>
      </c>
      <c r="CK609" s="27">
        <v>0</v>
      </c>
      <c r="CL609" s="36">
        <v>0</v>
      </c>
      <c r="CM609" s="26">
        <v>0</v>
      </c>
      <c r="CN609" s="26">
        <v>0</v>
      </c>
      <c r="CO609" s="27">
        <v>0</v>
      </c>
      <c r="CP609" s="36">
        <v>0</v>
      </c>
      <c r="CQ609" s="26">
        <v>0</v>
      </c>
      <c r="CR609" s="26">
        <v>0</v>
      </c>
      <c r="CS609" s="27">
        <v>0</v>
      </c>
      <c r="CT609" s="36">
        <v>0</v>
      </c>
      <c r="CU609" s="26">
        <v>0</v>
      </c>
      <c r="CV609" s="26">
        <v>0</v>
      </c>
      <c r="CW609" s="27">
        <v>0</v>
      </c>
      <c r="CX609" s="36">
        <v>0</v>
      </c>
      <c r="CY609" s="26">
        <v>0</v>
      </c>
      <c r="CZ609" s="26">
        <v>0</v>
      </c>
      <c r="DA609" s="27">
        <v>0</v>
      </c>
      <c r="DB609" s="36">
        <v>0</v>
      </c>
      <c r="DC609" s="26">
        <v>0</v>
      </c>
      <c r="DD609" s="26">
        <v>0</v>
      </c>
      <c r="DE609" s="27">
        <v>0</v>
      </c>
      <c r="DF609" s="36">
        <v>0</v>
      </c>
      <c r="DG609" s="26">
        <v>0</v>
      </c>
      <c r="DH609" s="26">
        <v>0</v>
      </c>
      <c r="DI609" s="27">
        <v>0</v>
      </c>
      <c r="DJ609" s="36">
        <v>0</v>
      </c>
      <c r="DK609" s="26">
        <v>0</v>
      </c>
      <c r="DL609" s="26">
        <v>0</v>
      </c>
      <c r="DM609" s="27">
        <v>0</v>
      </c>
      <c r="DN609" s="36">
        <v>0</v>
      </c>
      <c r="DO609" s="26">
        <v>0</v>
      </c>
      <c r="DP609" s="26">
        <v>0</v>
      </c>
      <c r="DQ609" s="27">
        <v>0</v>
      </c>
      <c r="DR609" s="36">
        <v>0</v>
      </c>
      <c r="DS609" s="26">
        <v>0</v>
      </c>
      <c r="DT609" s="26">
        <v>0</v>
      </c>
      <c r="DU609" s="27">
        <v>0</v>
      </c>
      <c r="DV609" s="36">
        <v>0</v>
      </c>
      <c r="DW609" s="26">
        <v>0</v>
      </c>
      <c r="DX609" s="26">
        <v>0</v>
      </c>
      <c r="DY609" s="27">
        <v>0</v>
      </c>
      <c r="DZ609" s="36">
        <v>6</v>
      </c>
      <c r="EA609" s="26">
        <v>4120.4216666666662</v>
      </c>
      <c r="EB609" s="26">
        <v>4120.4216666666662</v>
      </c>
      <c r="EC609" s="27">
        <v>45324.638333333329</v>
      </c>
      <c r="ED609" s="36">
        <v>12</v>
      </c>
      <c r="EE609" s="26">
        <v>8240.8433333333323</v>
      </c>
      <c r="EF609" s="26">
        <v>11674.52</v>
      </c>
      <c r="EG609" s="27">
        <v>37770.539999999994</v>
      </c>
      <c r="EH609" s="36">
        <v>12</v>
      </c>
      <c r="EI609" s="26">
        <v>8240.8433333333323</v>
      </c>
      <c r="EJ609" s="26">
        <v>19915.363333333335</v>
      </c>
      <c r="EK609" s="27">
        <v>29529.7</v>
      </c>
      <c r="EL609" s="36" cm="1">
        <f t="array" ref="EL609">+_xlfn.IFS(YEAR($A609)&gt;YEAR(EL$6),0,YEAR(EL$6)=YEAR($A609),13-MONTH($A609),AND(EK609&lt;$L609,YEAR(EL$6)=YEAR($B609)),IF(MONTH($B609)&lt;EK609/$M609,MONTH($B609),EK609/$M609),EK609&lt;$L609,EK609/$M609,YEAR(EL$6)=YEAR($B609),MONTH($B609),AND(YEAR(EL$6)&gt;YEAR($B609),NOT(ISBLANK($B609))),0,YEAR(EL$6)&gt;YEAR($A609),12,EL$6&lt;$A609,0,YEAR(EH$6)=YEAR($B609),0)</f>
        <v>12</v>
      </c>
      <c r="EM609" s="26">
        <f t="shared" si="74"/>
        <v>8240.8433333333323</v>
      </c>
      <c r="EN609" s="26">
        <f t="shared" si="75"/>
        <v>28156.206666666665</v>
      </c>
      <c r="EO609" s="27">
        <f t="shared" si="76"/>
        <v>21288.85</v>
      </c>
      <c r="EP609" s="28">
        <f t="shared" si="77"/>
        <v>31.000006876318889</v>
      </c>
      <c r="EQ609" s="34">
        <f t="shared" si="78"/>
        <v>2060.2108333333331</v>
      </c>
      <c r="ES609" s="21">
        <f>IFERROR(IF(VLOOKUP(D609,'DIV CHANGE'!A:D,3,FALSE)="", E609, VLOOKUP(D609,'DIV CHANGE'!A:D,3,FALSE)), E609)</f>
        <v>1</v>
      </c>
      <c r="ET609" s="21" t="str">
        <f t="shared" si="79"/>
        <v>SAME</v>
      </c>
      <c r="EU609" s="29">
        <v>44772</v>
      </c>
    </row>
    <row r="610" spans="1:151" ht="12.75">
      <c r="A610" s="29">
        <v>44777</v>
      </c>
      <c r="B610" s="24"/>
      <c r="C610" s="35">
        <v>720</v>
      </c>
      <c r="D610" s="21" t="s">
        <v>1189</v>
      </c>
      <c r="E610" s="21">
        <v>1</v>
      </c>
      <c r="F610" s="21" t="s">
        <v>179</v>
      </c>
      <c r="G610" s="21" t="s">
        <v>1190</v>
      </c>
      <c r="H610" s="55">
        <v>58070.71</v>
      </c>
      <c r="I610" s="22">
        <v>6</v>
      </c>
      <c r="J610" s="25">
        <v>0</v>
      </c>
      <c r="K610" s="25">
        <v>0</v>
      </c>
      <c r="L610" s="25">
        <f t="shared" si="72"/>
        <v>9678.4516666666659</v>
      </c>
      <c r="M610" s="37">
        <f t="shared" si="73"/>
        <v>806.53763888888886</v>
      </c>
      <c r="N610" s="36">
        <v>0</v>
      </c>
      <c r="O610" s="26">
        <v>0</v>
      </c>
      <c r="P610" s="26">
        <v>0</v>
      </c>
      <c r="Q610" s="27">
        <v>0</v>
      </c>
      <c r="R610" s="36">
        <v>0</v>
      </c>
      <c r="S610" s="26">
        <v>0</v>
      </c>
      <c r="T610" s="26">
        <v>0</v>
      </c>
      <c r="U610" s="27">
        <v>0</v>
      </c>
      <c r="V610" s="36">
        <v>0</v>
      </c>
      <c r="W610" s="26">
        <v>0</v>
      </c>
      <c r="X610" s="26">
        <v>0</v>
      </c>
      <c r="Y610" s="27">
        <v>0</v>
      </c>
      <c r="Z610" s="36">
        <v>0</v>
      </c>
      <c r="AA610" s="26">
        <v>0</v>
      </c>
      <c r="AB610" s="26">
        <v>0</v>
      </c>
      <c r="AC610" s="27">
        <v>0</v>
      </c>
      <c r="AD610" s="36">
        <v>0</v>
      </c>
      <c r="AE610" s="26">
        <v>0</v>
      </c>
      <c r="AF610" s="26">
        <v>0</v>
      </c>
      <c r="AG610" s="27">
        <v>0</v>
      </c>
      <c r="AH610" s="36">
        <v>0</v>
      </c>
      <c r="AI610" s="26">
        <v>0</v>
      </c>
      <c r="AJ610" s="26">
        <v>0</v>
      </c>
      <c r="AK610" s="27">
        <v>0</v>
      </c>
      <c r="AL610" s="36">
        <v>0</v>
      </c>
      <c r="AM610" s="26">
        <v>0</v>
      </c>
      <c r="AN610" s="26">
        <v>0</v>
      </c>
      <c r="AO610" s="27">
        <v>0</v>
      </c>
      <c r="AP610" s="36">
        <v>0</v>
      </c>
      <c r="AQ610" s="26">
        <v>0</v>
      </c>
      <c r="AR610" s="26">
        <v>0</v>
      </c>
      <c r="AS610" s="27">
        <v>0</v>
      </c>
      <c r="AT610" s="36">
        <v>0</v>
      </c>
      <c r="AU610" s="26">
        <v>0</v>
      </c>
      <c r="AV610" s="26">
        <v>0</v>
      </c>
      <c r="AW610" s="27">
        <v>0</v>
      </c>
      <c r="AX610" s="36">
        <v>0</v>
      </c>
      <c r="AY610" s="26">
        <v>0</v>
      </c>
      <c r="AZ610" s="26">
        <v>0</v>
      </c>
      <c r="BA610" s="27">
        <v>0</v>
      </c>
      <c r="BB610" s="36">
        <v>0</v>
      </c>
      <c r="BC610" s="26">
        <v>0</v>
      </c>
      <c r="BD610" s="26">
        <v>0</v>
      </c>
      <c r="BE610" s="27">
        <v>0</v>
      </c>
      <c r="BF610" s="36">
        <v>0</v>
      </c>
      <c r="BG610" s="26">
        <v>0</v>
      </c>
      <c r="BH610" s="26">
        <v>0</v>
      </c>
      <c r="BI610" s="27">
        <v>0</v>
      </c>
      <c r="BJ610" s="36">
        <v>0</v>
      </c>
      <c r="BK610" s="26">
        <v>0</v>
      </c>
      <c r="BL610" s="26">
        <v>0</v>
      </c>
      <c r="BM610" s="27">
        <v>0</v>
      </c>
      <c r="BN610" s="36">
        <v>0</v>
      </c>
      <c r="BO610" s="26">
        <v>0</v>
      </c>
      <c r="BP610" s="26">
        <v>0</v>
      </c>
      <c r="BQ610" s="27">
        <v>0</v>
      </c>
      <c r="BR610" s="36">
        <v>0</v>
      </c>
      <c r="BS610" s="26">
        <v>0</v>
      </c>
      <c r="BT610" s="26">
        <v>0</v>
      </c>
      <c r="BU610" s="27">
        <v>0</v>
      </c>
      <c r="BV610" s="36">
        <v>0</v>
      </c>
      <c r="BW610" s="26">
        <v>0</v>
      </c>
      <c r="BX610" s="26">
        <v>0</v>
      </c>
      <c r="BY610" s="27">
        <v>0</v>
      </c>
      <c r="BZ610" s="36">
        <v>0</v>
      </c>
      <c r="CA610" s="26">
        <v>0</v>
      </c>
      <c r="CB610" s="26">
        <v>0</v>
      </c>
      <c r="CC610" s="27">
        <v>0</v>
      </c>
      <c r="CD610" s="36">
        <v>0</v>
      </c>
      <c r="CE610" s="26">
        <v>0</v>
      </c>
      <c r="CF610" s="26">
        <v>0</v>
      </c>
      <c r="CG610" s="27">
        <v>0</v>
      </c>
      <c r="CH610" s="36">
        <v>0</v>
      </c>
      <c r="CI610" s="26">
        <v>0</v>
      </c>
      <c r="CJ610" s="26">
        <v>0</v>
      </c>
      <c r="CK610" s="27">
        <v>0</v>
      </c>
      <c r="CL610" s="36">
        <v>0</v>
      </c>
      <c r="CM610" s="26">
        <v>0</v>
      </c>
      <c r="CN610" s="26">
        <v>0</v>
      </c>
      <c r="CO610" s="27">
        <v>0</v>
      </c>
      <c r="CP610" s="36">
        <v>0</v>
      </c>
      <c r="CQ610" s="26">
        <v>0</v>
      </c>
      <c r="CR610" s="26">
        <v>0</v>
      </c>
      <c r="CS610" s="27">
        <v>0</v>
      </c>
      <c r="CT610" s="36">
        <v>0</v>
      </c>
      <c r="CU610" s="26">
        <v>0</v>
      </c>
      <c r="CV610" s="26">
        <v>0</v>
      </c>
      <c r="CW610" s="27">
        <v>0</v>
      </c>
      <c r="CX610" s="36">
        <v>0</v>
      </c>
      <c r="CY610" s="26">
        <v>0</v>
      </c>
      <c r="CZ610" s="26">
        <v>0</v>
      </c>
      <c r="DA610" s="27">
        <v>0</v>
      </c>
      <c r="DB610" s="36">
        <v>0</v>
      </c>
      <c r="DC610" s="26">
        <v>0</v>
      </c>
      <c r="DD610" s="26">
        <v>0</v>
      </c>
      <c r="DE610" s="27">
        <v>0</v>
      </c>
      <c r="DF610" s="36">
        <v>0</v>
      </c>
      <c r="DG610" s="26">
        <v>0</v>
      </c>
      <c r="DH610" s="26">
        <v>0</v>
      </c>
      <c r="DI610" s="27">
        <v>0</v>
      </c>
      <c r="DJ610" s="36">
        <v>0</v>
      </c>
      <c r="DK610" s="26">
        <v>0</v>
      </c>
      <c r="DL610" s="26">
        <v>0</v>
      </c>
      <c r="DM610" s="27">
        <v>0</v>
      </c>
      <c r="DN610" s="36">
        <v>0</v>
      </c>
      <c r="DO610" s="26">
        <v>0</v>
      </c>
      <c r="DP610" s="26">
        <v>0</v>
      </c>
      <c r="DQ610" s="27">
        <v>0</v>
      </c>
      <c r="DR610" s="36">
        <v>0</v>
      </c>
      <c r="DS610" s="26">
        <v>0</v>
      </c>
      <c r="DT610" s="26">
        <v>0</v>
      </c>
      <c r="DU610" s="27">
        <v>0</v>
      </c>
      <c r="DV610" s="36">
        <v>0</v>
      </c>
      <c r="DW610" s="26">
        <v>0</v>
      </c>
      <c r="DX610" s="26">
        <v>0</v>
      </c>
      <c r="DY610" s="27">
        <v>0</v>
      </c>
      <c r="DZ610" s="36">
        <v>5</v>
      </c>
      <c r="EA610" s="26">
        <v>4032.6881944444444</v>
      </c>
      <c r="EB610" s="26">
        <v>4032.6881944444444</v>
      </c>
      <c r="EC610" s="27">
        <v>54038.021805555552</v>
      </c>
      <c r="ED610" s="36">
        <v>12</v>
      </c>
      <c r="EE610" s="26">
        <v>9678.4516666666659</v>
      </c>
      <c r="EF610" s="26">
        <v>13711.140000000001</v>
      </c>
      <c r="EG610" s="27">
        <v>44359.57</v>
      </c>
      <c r="EH610" s="36">
        <v>12</v>
      </c>
      <c r="EI610" s="26">
        <v>9678.4516666666659</v>
      </c>
      <c r="EJ610" s="26">
        <v>23389.591666666667</v>
      </c>
      <c r="EK610" s="27">
        <v>34681.120000000003</v>
      </c>
      <c r="EL610" s="36" cm="1">
        <f t="array" ref="EL610">+_xlfn.IFS(YEAR($A610)&gt;YEAR(EL$6),0,YEAR(EL$6)=YEAR($A610),13-MONTH($A610),AND(EK610&lt;$L610,YEAR(EL$6)=YEAR($B610)),IF(MONTH($B610)&lt;EK610/$M610,MONTH($B610),EK610/$M610),EK610&lt;$L610,EK610/$M610,YEAR(EL$6)=YEAR($B610),MONTH($B610),AND(YEAR(EL$6)&gt;YEAR($B610),NOT(ISBLANK($B610))),0,YEAR(EL$6)&gt;YEAR($A610),12,EL$6&lt;$A610,0,YEAR(EH$6)=YEAR($B610),0)</f>
        <v>12</v>
      </c>
      <c r="EM610" s="26">
        <f t="shared" si="74"/>
        <v>9678.4516666666659</v>
      </c>
      <c r="EN610" s="26">
        <f t="shared" si="75"/>
        <v>33068.043333333335</v>
      </c>
      <c r="EO610" s="27">
        <f t="shared" si="76"/>
        <v>25002.67</v>
      </c>
      <c r="EP610" s="28">
        <f t="shared" si="77"/>
        <v>31.000003960688616</v>
      </c>
      <c r="EQ610" s="34">
        <f t="shared" si="78"/>
        <v>2419.6129166666665</v>
      </c>
      <c r="ES610" s="21">
        <f>IFERROR(IF(VLOOKUP(D610,'DIV CHANGE'!A:D,3,FALSE)="", E610, VLOOKUP(D610,'DIV CHANGE'!A:D,3,FALSE)), E610)</f>
        <v>1</v>
      </c>
      <c r="ET610" s="21" t="str">
        <f t="shared" si="79"/>
        <v>SAME</v>
      </c>
      <c r="EU610" s="29">
        <v>44777</v>
      </c>
    </row>
    <row r="611" spans="1:151" ht="12.75">
      <c r="A611" s="29">
        <v>44777</v>
      </c>
      <c r="B611" s="24"/>
      <c r="C611" s="35">
        <v>721</v>
      </c>
      <c r="D611" s="21" t="s">
        <v>1191</v>
      </c>
      <c r="E611" s="21">
        <v>1</v>
      </c>
      <c r="F611" s="21" t="s">
        <v>179</v>
      </c>
      <c r="G611" s="21" t="s">
        <v>1192</v>
      </c>
      <c r="H611" s="55">
        <v>53754.5</v>
      </c>
      <c r="I611" s="22">
        <v>6</v>
      </c>
      <c r="J611" s="25">
        <v>0</v>
      </c>
      <c r="K611" s="25">
        <v>0</v>
      </c>
      <c r="L611" s="25">
        <f t="shared" si="72"/>
        <v>8959.0833333333339</v>
      </c>
      <c r="M611" s="37">
        <f t="shared" si="73"/>
        <v>746.59027777777783</v>
      </c>
      <c r="N611" s="36">
        <v>0</v>
      </c>
      <c r="O611" s="26">
        <v>0</v>
      </c>
      <c r="P611" s="26">
        <v>0</v>
      </c>
      <c r="Q611" s="27">
        <v>0</v>
      </c>
      <c r="R611" s="36">
        <v>0</v>
      </c>
      <c r="S611" s="26">
        <v>0</v>
      </c>
      <c r="T611" s="26">
        <v>0</v>
      </c>
      <c r="U611" s="27">
        <v>0</v>
      </c>
      <c r="V611" s="36">
        <v>0</v>
      </c>
      <c r="W611" s="26">
        <v>0</v>
      </c>
      <c r="X611" s="26">
        <v>0</v>
      </c>
      <c r="Y611" s="27">
        <v>0</v>
      </c>
      <c r="Z611" s="36">
        <v>0</v>
      </c>
      <c r="AA611" s="26">
        <v>0</v>
      </c>
      <c r="AB611" s="26">
        <v>0</v>
      </c>
      <c r="AC611" s="27">
        <v>0</v>
      </c>
      <c r="AD611" s="36">
        <v>0</v>
      </c>
      <c r="AE611" s="26">
        <v>0</v>
      </c>
      <c r="AF611" s="26">
        <v>0</v>
      </c>
      <c r="AG611" s="27">
        <v>0</v>
      </c>
      <c r="AH611" s="36">
        <v>0</v>
      </c>
      <c r="AI611" s="26">
        <v>0</v>
      </c>
      <c r="AJ611" s="26">
        <v>0</v>
      </c>
      <c r="AK611" s="27">
        <v>0</v>
      </c>
      <c r="AL611" s="36">
        <v>0</v>
      </c>
      <c r="AM611" s="26">
        <v>0</v>
      </c>
      <c r="AN611" s="26">
        <v>0</v>
      </c>
      <c r="AO611" s="27">
        <v>0</v>
      </c>
      <c r="AP611" s="36">
        <v>0</v>
      </c>
      <c r="AQ611" s="26">
        <v>0</v>
      </c>
      <c r="AR611" s="26">
        <v>0</v>
      </c>
      <c r="AS611" s="27">
        <v>0</v>
      </c>
      <c r="AT611" s="36">
        <v>0</v>
      </c>
      <c r="AU611" s="26">
        <v>0</v>
      </c>
      <c r="AV611" s="26">
        <v>0</v>
      </c>
      <c r="AW611" s="27">
        <v>0</v>
      </c>
      <c r="AX611" s="36">
        <v>0</v>
      </c>
      <c r="AY611" s="26">
        <v>0</v>
      </c>
      <c r="AZ611" s="26">
        <v>0</v>
      </c>
      <c r="BA611" s="27">
        <v>0</v>
      </c>
      <c r="BB611" s="36">
        <v>0</v>
      </c>
      <c r="BC611" s="26">
        <v>0</v>
      </c>
      <c r="BD611" s="26">
        <v>0</v>
      </c>
      <c r="BE611" s="27">
        <v>0</v>
      </c>
      <c r="BF611" s="36">
        <v>0</v>
      </c>
      <c r="BG611" s="26">
        <v>0</v>
      </c>
      <c r="BH611" s="26">
        <v>0</v>
      </c>
      <c r="BI611" s="27">
        <v>0</v>
      </c>
      <c r="BJ611" s="36">
        <v>0</v>
      </c>
      <c r="BK611" s="26">
        <v>0</v>
      </c>
      <c r="BL611" s="26">
        <v>0</v>
      </c>
      <c r="BM611" s="27">
        <v>0</v>
      </c>
      <c r="BN611" s="36">
        <v>0</v>
      </c>
      <c r="BO611" s="26">
        <v>0</v>
      </c>
      <c r="BP611" s="26">
        <v>0</v>
      </c>
      <c r="BQ611" s="27">
        <v>0</v>
      </c>
      <c r="BR611" s="36">
        <v>0</v>
      </c>
      <c r="BS611" s="26">
        <v>0</v>
      </c>
      <c r="BT611" s="26">
        <v>0</v>
      </c>
      <c r="BU611" s="27">
        <v>0</v>
      </c>
      <c r="BV611" s="36">
        <v>0</v>
      </c>
      <c r="BW611" s="26">
        <v>0</v>
      </c>
      <c r="BX611" s="26">
        <v>0</v>
      </c>
      <c r="BY611" s="27">
        <v>0</v>
      </c>
      <c r="BZ611" s="36">
        <v>0</v>
      </c>
      <c r="CA611" s="26">
        <v>0</v>
      </c>
      <c r="CB611" s="26">
        <v>0</v>
      </c>
      <c r="CC611" s="27">
        <v>0</v>
      </c>
      <c r="CD611" s="36">
        <v>0</v>
      </c>
      <c r="CE611" s="26">
        <v>0</v>
      </c>
      <c r="CF611" s="26">
        <v>0</v>
      </c>
      <c r="CG611" s="27">
        <v>0</v>
      </c>
      <c r="CH611" s="36">
        <v>0</v>
      </c>
      <c r="CI611" s="26">
        <v>0</v>
      </c>
      <c r="CJ611" s="26">
        <v>0</v>
      </c>
      <c r="CK611" s="27">
        <v>0</v>
      </c>
      <c r="CL611" s="36">
        <v>0</v>
      </c>
      <c r="CM611" s="26">
        <v>0</v>
      </c>
      <c r="CN611" s="26">
        <v>0</v>
      </c>
      <c r="CO611" s="27">
        <v>0</v>
      </c>
      <c r="CP611" s="36">
        <v>0</v>
      </c>
      <c r="CQ611" s="26">
        <v>0</v>
      </c>
      <c r="CR611" s="26">
        <v>0</v>
      </c>
      <c r="CS611" s="27">
        <v>0</v>
      </c>
      <c r="CT611" s="36">
        <v>0</v>
      </c>
      <c r="CU611" s="26">
        <v>0</v>
      </c>
      <c r="CV611" s="26">
        <v>0</v>
      </c>
      <c r="CW611" s="27">
        <v>0</v>
      </c>
      <c r="CX611" s="36">
        <v>0</v>
      </c>
      <c r="CY611" s="26">
        <v>0</v>
      </c>
      <c r="CZ611" s="26">
        <v>0</v>
      </c>
      <c r="DA611" s="27">
        <v>0</v>
      </c>
      <c r="DB611" s="36">
        <v>0</v>
      </c>
      <c r="DC611" s="26">
        <v>0</v>
      </c>
      <c r="DD611" s="26">
        <v>0</v>
      </c>
      <c r="DE611" s="27">
        <v>0</v>
      </c>
      <c r="DF611" s="36">
        <v>0</v>
      </c>
      <c r="DG611" s="26">
        <v>0</v>
      </c>
      <c r="DH611" s="26">
        <v>0</v>
      </c>
      <c r="DI611" s="27">
        <v>0</v>
      </c>
      <c r="DJ611" s="36">
        <v>0</v>
      </c>
      <c r="DK611" s="26">
        <v>0</v>
      </c>
      <c r="DL611" s="26">
        <v>0</v>
      </c>
      <c r="DM611" s="27">
        <v>0</v>
      </c>
      <c r="DN611" s="36">
        <v>0</v>
      </c>
      <c r="DO611" s="26">
        <v>0</v>
      </c>
      <c r="DP611" s="26">
        <v>0</v>
      </c>
      <c r="DQ611" s="27">
        <v>0</v>
      </c>
      <c r="DR611" s="36">
        <v>0</v>
      </c>
      <c r="DS611" s="26">
        <v>0</v>
      </c>
      <c r="DT611" s="26">
        <v>0</v>
      </c>
      <c r="DU611" s="27">
        <v>0</v>
      </c>
      <c r="DV611" s="36">
        <v>0</v>
      </c>
      <c r="DW611" s="26">
        <v>0</v>
      </c>
      <c r="DX611" s="26">
        <v>0</v>
      </c>
      <c r="DY611" s="27">
        <v>0</v>
      </c>
      <c r="DZ611" s="36">
        <v>5</v>
      </c>
      <c r="EA611" s="26">
        <v>3732.9513888888891</v>
      </c>
      <c r="EB611" s="26">
        <v>3732.9513888888891</v>
      </c>
      <c r="EC611" s="27">
        <v>50021.548611111109</v>
      </c>
      <c r="ED611" s="36">
        <v>12</v>
      </c>
      <c r="EE611" s="26">
        <v>8959.0833333333339</v>
      </c>
      <c r="EF611" s="26">
        <v>12692.03</v>
      </c>
      <c r="EG611" s="27">
        <v>41062.47</v>
      </c>
      <c r="EH611" s="36">
        <v>12</v>
      </c>
      <c r="EI611" s="26">
        <v>8959.0833333333339</v>
      </c>
      <c r="EJ611" s="26">
        <v>21651.113333333335</v>
      </c>
      <c r="EK611" s="27">
        <v>32103.39</v>
      </c>
      <c r="EL611" s="36" cm="1">
        <f t="array" ref="EL611">+_xlfn.IFS(YEAR($A611)&gt;YEAR(EL$6),0,YEAR(EL$6)=YEAR($A611),13-MONTH($A611),AND(EK611&lt;$L611,YEAR(EL$6)=YEAR($B611)),IF(MONTH($B611)&lt;EK611/$M611,MONTH($B611),EK611/$M611),EK611&lt;$L611,EK611/$M611,YEAR(EL$6)=YEAR($B611),MONTH($B611),AND(YEAR(EL$6)&gt;YEAR($B611),NOT(ISBLANK($B611))),0,YEAR(EL$6)&gt;YEAR($A611),12,EL$6&lt;$A611,0,YEAR(EH$6)=YEAR($B611),0)</f>
        <v>12</v>
      </c>
      <c r="EM611" s="26">
        <f t="shared" si="74"/>
        <v>8959.0833333333339</v>
      </c>
      <c r="EN611" s="26">
        <f t="shared" si="75"/>
        <v>30610.19666666667</v>
      </c>
      <c r="EO611" s="27">
        <f t="shared" si="76"/>
        <v>23144.3</v>
      </c>
      <c r="EP611" s="28">
        <f t="shared" si="77"/>
        <v>31.000001860309368</v>
      </c>
      <c r="EQ611" s="34">
        <f t="shared" si="78"/>
        <v>2239.7708333333335</v>
      </c>
      <c r="ES611" s="21">
        <f>IFERROR(IF(VLOOKUP(D611,'DIV CHANGE'!A:D,3,FALSE)="", E611, VLOOKUP(D611,'DIV CHANGE'!A:D,3,FALSE)), E611)</f>
        <v>1</v>
      </c>
      <c r="ET611" s="21" t="str">
        <f t="shared" si="79"/>
        <v>SAME</v>
      </c>
      <c r="EU611" s="29">
        <v>44777</v>
      </c>
    </row>
    <row r="612" spans="1:151" ht="12.75">
      <c r="A612" s="29">
        <v>44777</v>
      </c>
      <c r="B612" s="24"/>
      <c r="C612" s="35">
        <v>722</v>
      </c>
      <c r="D612" s="21" t="s">
        <v>1193</v>
      </c>
      <c r="E612" s="21">
        <v>1</v>
      </c>
      <c r="F612" s="21" t="s">
        <v>179</v>
      </c>
      <c r="G612" s="21" t="s">
        <v>1194</v>
      </c>
      <c r="H612" s="55">
        <v>53754.5</v>
      </c>
      <c r="I612" s="22">
        <v>6</v>
      </c>
      <c r="J612" s="25">
        <v>0</v>
      </c>
      <c r="K612" s="25">
        <v>0</v>
      </c>
      <c r="L612" s="25">
        <f t="shared" si="72"/>
        <v>8959.0833333333339</v>
      </c>
      <c r="M612" s="37">
        <f t="shared" si="73"/>
        <v>746.59027777777783</v>
      </c>
      <c r="N612" s="36">
        <v>0</v>
      </c>
      <c r="O612" s="26">
        <v>0</v>
      </c>
      <c r="P612" s="26">
        <v>0</v>
      </c>
      <c r="Q612" s="27">
        <v>0</v>
      </c>
      <c r="R612" s="36">
        <v>0</v>
      </c>
      <c r="S612" s="26">
        <v>0</v>
      </c>
      <c r="T612" s="26">
        <v>0</v>
      </c>
      <c r="U612" s="27">
        <v>0</v>
      </c>
      <c r="V612" s="36">
        <v>0</v>
      </c>
      <c r="W612" s="26">
        <v>0</v>
      </c>
      <c r="X612" s="26">
        <v>0</v>
      </c>
      <c r="Y612" s="27">
        <v>0</v>
      </c>
      <c r="Z612" s="36">
        <v>0</v>
      </c>
      <c r="AA612" s="26">
        <v>0</v>
      </c>
      <c r="AB612" s="26">
        <v>0</v>
      </c>
      <c r="AC612" s="27">
        <v>0</v>
      </c>
      <c r="AD612" s="36">
        <v>0</v>
      </c>
      <c r="AE612" s="26">
        <v>0</v>
      </c>
      <c r="AF612" s="26">
        <v>0</v>
      </c>
      <c r="AG612" s="27">
        <v>0</v>
      </c>
      <c r="AH612" s="36">
        <v>0</v>
      </c>
      <c r="AI612" s="26">
        <v>0</v>
      </c>
      <c r="AJ612" s="26">
        <v>0</v>
      </c>
      <c r="AK612" s="27">
        <v>0</v>
      </c>
      <c r="AL612" s="36">
        <v>0</v>
      </c>
      <c r="AM612" s="26">
        <v>0</v>
      </c>
      <c r="AN612" s="26">
        <v>0</v>
      </c>
      <c r="AO612" s="27">
        <v>0</v>
      </c>
      <c r="AP612" s="36">
        <v>0</v>
      </c>
      <c r="AQ612" s="26">
        <v>0</v>
      </c>
      <c r="AR612" s="26">
        <v>0</v>
      </c>
      <c r="AS612" s="27">
        <v>0</v>
      </c>
      <c r="AT612" s="36">
        <v>0</v>
      </c>
      <c r="AU612" s="26">
        <v>0</v>
      </c>
      <c r="AV612" s="26">
        <v>0</v>
      </c>
      <c r="AW612" s="27">
        <v>0</v>
      </c>
      <c r="AX612" s="36">
        <v>0</v>
      </c>
      <c r="AY612" s="26">
        <v>0</v>
      </c>
      <c r="AZ612" s="26">
        <v>0</v>
      </c>
      <c r="BA612" s="27">
        <v>0</v>
      </c>
      <c r="BB612" s="36">
        <v>0</v>
      </c>
      <c r="BC612" s="26">
        <v>0</v>
      </c>
      <c r="BD612" s="26">
        <v>0</v>
      </c>
      <c r="BE612" s="27">
        <v>0</v>
      </c>
      <c r="BF612" s="36">
        <v>0</v>
      </c>
      <c r="BG612" s="26">
        <v>0</v>
      </c>
      <c r="BH612" s="26">
        <v>0</v>
      </c>
      <c r="BI612" s="27">
        <v>0</v>
      </c>
      <c r="BJ612" s="36">
        <v>0</v>
      </c>
      <c r="BK612" s="26">
        <v>0</v>
      </c>
      <c r="BL612" s="26">
        <v>0</v>
      </c>
      <c r="BM612" s="27">
        <v>0</v>
      </c>
      <c r="BN612" s="36">
        <v>0</v>
      </c>
      <c r="BO612" s="26">
        <v>0</v>
      </c>
      <c r="BP612" s="26">
        <v>0</v>
      </c>
      <c r="BQ612" s="27">
        <v>0</v>
      </c>
      <c r="BR612" s="36">
        <v>0</v>
      </c>
      <c r="BS612" s="26">
        <v>0</v>
      </c>
      <c r="BT612" s="26">
        <v>0</v>
      </c>
      <c r="BU612" s="27">
        <v>0</v>
      </c>
      <c r="BV612" s="36">
        <v>0</v>
      </c>
      <c r="BW612" s="26">
        <v>0</v>
      </c>
      <c r="BX612" s="26">
        <v>0</v>
      </c>
      <c r="BY612" s="27">
        <v>0</v>
      </c>
      <c r="BZ612" s="36">
        <v>0</v>
      </c>
      <c r="CA612" s="26">
        <v>0</v>
      </c>
      <c r="CB612" s="26">
        <v>0</v>
      </c>
      <c r="CC612" s="27">
        <v>0</v>
      </c>
      <c r="CD612" s="36">
        <v>0</v>
      </c>
      <c r="CE612" s="26">
        <v>0</v>
      </c>
      <c r="CF612" s="26">
        <v>0</v>
      </c>
      <c r="CG612" s="27">
        <v>0</v>
      </c>
      <c r="CH612" s="36">
        <v>0</v>
      </c>
      <c r="CI612" s="26">
        <v>0</v>
      </c>
      <c r="CJ612" s="26">
        <v>0</v>
      </c>
      <c r="CK612" s="27">
        <v>0</v>
      </c>
      <c r="CL612" s="36">
        <v>0</v>
      </c>
      <c r="CM612" s="26">
        <v>0</v>
      </c>
      <c r="CN612" s="26">
        <v>0</v>
      </c>
      <c r="CO612" s="27">
        <v>0</v>
      </c>
      <c r="CP612" s="36">
        <v>0</v>
      </c>
      <c r="CQ612" s="26">
        <v>0</v>
      </c>
      <c r="CR612" s="26">
        <v>0</v>
      </c>
      <c r="CS612" s="27">
        <v>0</v>
      </c>
      <c r="CT612" s="36">
        <v>0</v>
      </c>
      <c r="CU612" s="26">
        <v>0</v>
      </c>
      <c r="CV612" s="26">
        <v>0</v>
      </c>
      <c r="CW612" s="27">
        <v>0</v>
      </c>
      <c r="CX612" s="36">
        <v>0</v>
      </c>
      <c r="CY612" s="26">
        <v>0</v>
      </c>
      <c r="CZ612" s="26">
        <v>0</v>
      </c>
      <c r="DA612" s="27">
        <v>0</v>
      </c>
      <c r="DB612" s="36">
        <v>0</v>
      </c>
      <c r="DC612" s="26">
        <v>0</v>
      </c>
      <c r="DD612" s="26">
        <v>0</v>
      </c>
      <c r="DE612" s="27">
        <v>0</v>
      </c>
      <c r="DF612" s="36">
        <v>0</v>
      </c>
      <c r="DG612" s="26">
        <v>0</v>
      </c>
      <c r="DH612" s="26">
        <v>0</v>
      </c>
      <c r="DI612" s="27">
        <v>0</v>
      </c>
      <c r="DJ612" s="36">
        <v>0</v>
      </c>
      <c r="DK612" s="26">
        <v>0</v>
      </c>
      <c r="DL612" s="26">
        <v>0</v>
      </c>
      <c r="DM612" s="27">
        <v>0</v>
      </c>
      <c r="DN612" s="36">
        <v>0</v>
      </c>
      <c r="DO612" s="26">
        <v>0</v>
      </c>
      <c r="DP612" s="26">
        <v>0</v>
      </c>
      <c r="DQ612" s="27">
        <v>0</v>
      </c>
      <c r="DR612" s="36">
        <v>0</v>
      </c>
      <c r="DS612" s="26">
        <v>0</v>
      </c>
      <c r="DT612" s="26">
        <v>0</v>
      </c>
      <c r="DU612" s="27">
        <v>0</v>
      </c>
      <c r="DV612" s="36">
        <v>0</v>
      </c>
      <c r="DW612" s="26">
        <v>0</v>
      </c>
      <c r="DX612" s="26">
        <v>0</v>
      </c>
      <c r="DY612" s="27">
        <v>0</v>
      </c>
      <c r="DZ612" s="36">
        <v>5</v>
      </c>
      <c r="EA612" s="26">
        <v>3732.9513888888891</v>
      </c>
      <c r="EB612" s="26">
        <v>3732.9513888888891</v>
      </c>
      <c r="EC612" s="27">
        <v>50021.548611111109</v>
      </c>
      <c r="ED612" s="36">
        <v>12</v>
      </c>
      <c r="EE612" s="26">
        <v>8959.0833333333339</v>
      </c>
      <c r="EF612" s="26">
        <v>12692.03</v>
      </c>
      <c r="EG612" s="27">
        <v>41062.47</v>
      </c>
      <c r="EH612" s="36">
        <v>12</v>
      </c>
      <c r="EI612" s="26">
        <v>8959.0833333333339</v>
      </c>
      <c r="EJ612" s="26">
        <v>21651.113333333335</v>
      </c>
      <c r="EK612" s="27">
        <v>32103.39</v>
      </c>
      <c r="EL612" s="36" cm="1">
        <f t="array" ref="EL612">+_xlfn.IFS(YEAR($A612)&gt;YEAR(EL$6),0,YEAR(EL$6)=YEAR($A612),13-MONTH($A612),AND(EK612&lt;$L612,YEAR(EL$6)=YEAR($B612)),IF(MONTH($B612)&lt;EK612/$M612,MONTH($B612),EK612/$M612),EK612&lt;$L612,EK612/$M612,YEAR(EL$6)=YEAR($B612),MONTH($B612),AND(YEAR(EL$6)&gt;YEAR($B612),NOT(ISBLANK($B612))),0,YEAR(EL$6)&gt;YEAR($A612),12,EL$6&lt;$A612,0,YEAR(EH$6)=YEAR($B612),0)</f>
        <v>12</v>
      </c>
      <c r="EM612" s="26">
        <f t="shared" si="74"/>
        <v>8959.0833333333339</v>
      </c>
      <c r="EN612" s="26">
        <f t="shared" si="75"/>
        <v>30610.19666666667</v>
      </c>
      <c r="EO612" s="27">
        <f t="shared" si="76"/>
        <v>23144.3</v>
      </c>
      <c r="EP612" s="28">
        <f t="shared" si="77"/>
        <v>31.000001860309368</v>
      </c>
      <c r="EQ612" s="34">
        <f t="shared" si="78"/>
        <v>2239.7708333333335</v>
      </c>
      <c r="ES612" s="21">
        <f>IFERROR(IF(VLOOKUP(D612,'DIV CHANGE'!A:D,3,FALSE)="", E612, VLOOKUP(D612,'DIV CHANGE'!A:D,3,FALSE)), E612)</f>
        <v>1</v>
      </c>
      <c r="ET612" s="21" t="str">
        <f t="shared" si="79"/>
        <v>SAME</v>
      </c>
      <c r="EU612" s="29">
        <v>44777</v>
      </c>
    </row>
    <row r="613" spans="1:151" ht="12.75">
      <c r="A613" s="29">
        <v>44757</v>
      </c>
      <c r="B613" s="24"/>
      <c r="C613" s="35">
        <v>729</v>
      </c>
      <c r="D613" s="21" t="s">
        <v>1195</v>
      </c>
      <c r="E613" s="21">
        <v>2</v>
      </c>
      <c r="F613" s="21" t="s">
        <v>179</v>
      </c>
      <c r="G613" s="21" t="s">
        <v>1196</v>
      </c>
      <c r="H613" s="55">
        <v>45672.32</v>
      </c>
      <c r="I613" s="22">
        <v>6</v>
      </c>
      <c r="J613" s="25">
        <v>0</v>
      </c>
      <c r="K613" s="25">
        <v>0</v>
      </c>
      <c r="L613" s="25">
        <f t="shared" si="72"/>
        <v>7612.0533333333333</v>
      </c>
      <c r="M613" s="37">
        <f t="shared" si="73"/>
        <v>634.33777777777777</v>
      </c>
      <c r="N613" s="36">
        <v>0</v>
      </c>
      <c r="O613" s="26">
        <v>0</v>
      </c>
      <c r="P613" s="26">
        <v>0</v>
      </c>
      <c r="Q613" s="27">
        <v>0</v>
      </c>
      <c r="R613" s="36">
        <v>0</v>
      </c>
      <c r="S613" s="26">
        <v>0</v>
      </c>
      <c r="T613" s="26">
        <v>0</v>
      </c>
      <c r="U613" s="27">
        <v>0</v>
      </c>
      <c r="V613" s="36">
        <v>0</v>
      </c>
      <c r="W613" s="26">
        <v>0</v>
      </c>
      <c r="X613" s="26">
        <v>0</v>
      </c>
      <c r="Y613" s="27">
        <v>0</v>
      </c>
      <c r="Z613" s="36">
        <v>0</v>
      </c>
      <c r="AA613" s="26">
        <v>0</v>
      </c>
      <c r="AB613" s="26">
        <v>0</v>
      </c>
      <c r="AC613" s="27">
        <v>0</v>
      </c>
      <c r="AD613" s="36">
        <v>0</v>
      </c>
      <c r="AE613" s="26">
        <v>0</v>
      </c>
      <c r="AF613" s="26">
        <v>0</v>
      </c>
      <c r="AG613" s="27">
        <v>0</v>
      </c>
      <c r="AH613" s="36">
        <v>0</v>
      </c>
      <c r="AI613" s="26">
        <v>0</v>
      </c>
      <c r="AJ613" s="26">
        <v>0</v>
      </c>
      <c r="AK613" s="27">
        <v>0</v>
      </c>
      <c r="AL613" s="36">
        <v>0</v>
      </c>
      <c r="AM613" s="26">
        <v>0</v>
      </c>
      <c r="AN613" s="26">
        <v>0</v>
      </c>
      <c r="AO613" s="27">
        <v>0</v>
      </c>
      <c r="AP613" s="36">
        <v>0</v>
      </c>
      <c r="AQ613" s="26">
        <v>0</v>
      </c>
      <c r="AR613" s="26">
        <v>0</v>
      </c>
      <c r="AS613" s="27">
        <v>0</v>
      </c>
      <c r="AT613" s="36">
        <v>0</v>
      </c>
      <c r="AU613" s="26">
        <v>0</v>
      </c>
      <c r="AV613" s="26">
        <v>0</v>
      </c>
      <c r="AW613" s="27">
        <v>0</v>
      </c>
      <c r="AX613" s="36">
        <v>0</v>
      </c>
      <c r="AY613" s="26">
        <v>0</v>
      </c>
      <c r="AZ613" s="26">
        <v>0</v>
      </c>
      <c r="BA613" s="27">
        <v>0</v>
      </c>
      <c r="BB613" s="36">
        <v>0</v>
      </c>
      <c r="BC613" s="26">
        <v>0</v>
      </c>
      <c r="BD613" s="26">
        <v>0</v>
      </c>
      <c r="BE613" s="27">
        <v>0</v>
      </c>
      <c r="BF613" s="36">
        <v>0</v>
      </c>
      <c r="BG613" s="26">
        <v>0</v>
      </c>
      <c r="BH613" s="26">
        <v>0</v>
      </c>
      <c r="BI613" s="27">
        <v>0</v>
      </c>
      <c r="BJ613" s="36">
        <v>0</v>
      </c>
      <c r="BK613" s="26">
        <v>0</v>
      </c>
      <c r="BL613" s="26">
        <v>0</v>
      </c>
      <c r="BM613" s="27">
        <v>0</v>
      </c>
      <c r="BN613" s="36">
        <v>0</v>
      </c>
      <c r="BO613" s="26">
        <v>0</v>
      </c>
      <c r="BP613" s="26">
        <v>0</v>
      </c>
      <c r="BQ613" s="27">
        <v>0</v>
      </c>
      <c r="BR613" s="36">
        <v>0</v>
      </c>
      <c r="BS613" s="26">
        <v>0</v>
      </c>
      <c r="BT613" s="26">
        <v>0</v>
      </c>
      <c r="BU613" s="27">
        <v>0</v>
      </c>
      <c r="BV613" s="36">
        <v>0</v>
      </c>
      <c r="BW613" s="26">
        <v>0</v>
      </c>
      <c r="BX613" s="26">
        <v>0</v>
      </c>
      <c r="BY613" s="27">
        <v>0</v>
      </c>
      <c r="BZ613" s="36">
        <v>0</v>
      </c>
      <c r="CA613" s="26">
        <v>0</v>
      </c>
      <c r="CB613" s="26">
        <v>0</v>
      </c>
      <c r="CC613" s="27">
        <v>0</v>
      </c>
      <c r="CD613" s="36">
        <v>0</v>
      </c>
      <c r="CE613" s="26">
        <v>0</v>
      </c>
      <c r="CF613" s="26">
        <v>0</v>
      </c>
      <c r="CG613" s="27">
        <v>0</v>
      </c>
      <c r="CH613" s="36">
        <v>0</v>
      </c>
      <c r="CI613" s="26">
        <v>0</v>
      </c>
      <c r="CJ613" s="26">
        <v>0</v>
      </c>
      <c r="CK613" s="27">
        <v>0</v>
      </c>
      <c r="CL613" s="36">
        <v>0</v>
      </c>
      <c r="CM613" s="26">
        <v>0</v>
      </c>
      <c r="CN613" s="26">
        <v>0</v>
      </c>
      <c r="CO613" s="27">
        <v>0</v>
      </c>
      <c r="CP613" s="36">
        <v>0</v>
      </c>
      <c r="CQ613" s="26">
        <v>0</v>
      </c>
      <c r="CR613" s="26">
        <v>0</v>
      </c>
      <c r="CS613" s="27">
        <v>0</v>
      </c>
      <c r="CT613" s="36">
        <v>0</v>
      </c>
      <c r="CU613" s="26">
        <v>0</v>
      </c>
      <c r="CV613" s="26">
        <v>0</v>
      </c>
      <c r="CW613" s="27">
        <v>0</v>
      </c>
      <c r="CX613" s="36">
        <v>0</v>
      </c>
      <c r="CY613" s="26">
        <v>0</v>
      </c>
      <c r="CZ613" s="26">
        <v>0</v>
      </c>
      <c r="DA613" s="27">
        <v>0</v>
      </c>
      <c r="DB613" s="36">
        <v>0</v>
      </c>
      <c r="DC613" s="26">
        <v>0</v>
      </c>
      <c r="DD613" s="26">
        <v>0</v>
      </c>
      <c r="DE613" s="27">
        <v>0</v>
      </c>
      <c r="DF613" s="36">
        <v>0</v>
      </c>
      <c r="DG613" s="26">
        <v>0</v>
      </c>
      <c r="DH613" s="26">
        <v>0</v>
      </c>
      <c r="DI613" s="27">
        <v>0</v>
      </c>
      <c r="DJ613" s="36">
        <v>0</v>
      </c>
      <c r="DK613" s="26">
        <v>0</v>
      </c>
      <c r="DL613" s="26">
        <v>0</v>
      </c>
      <c r="DM613" s="27">
        <v>0</v>
      </c>
      <c r="DN613" s="36">
        <v>0</v>
      </c>
      <c r="DO613" s="26">
        <v>0</v>
      </c>
      <c r="DP613" s="26">
        <v>0</v>
      </c>
      <c r="DQ613" s="27">
        <v>0</v>
      </c>
      <c r="DR613" s="36">
        <v>0</v>
      </c>
      <c r="DS613" s="26">
        <v>0</v>
      </c>
      <c r="DT613" s="26">
        <v>0</v>
      </c>
      <c r="DU613" s="27">
        <v>0</v>
      </c>
      <c r="DV613" s="36">
        <v>0</v>
      </c>
      <c r="DW613" s="26">
        <v>0</v>
      </c>
      <c r="DX613" s="26">
        <v>0</v>
      </c>
      <c r="DY613" s="27">
        <v>0</v>
      </c>
      <c r="DZ613" s="36">
        <v>6</v>
      </c>
      <c r="EA613" s="26">
        <v>3806.0266666666666</v>
      </c>
      <c r="EB613" s="26">
        <v>3806.0266666666666</v>
      </c>
      <c r="EC613" s="27">
        <v>41866.293333333335</v>
      </c>
      <c r="ED613" s="36">
        <v>12</v>
      </c>
      <c r="EE613" s="26">
        <v>7612.0533333333333</v>
      </c>
      <c r="EF613" s="26">
        <v>11418.08</v>
      </c>
      <c r="EG613" s="27">
        <v>34254.239999999998</v>
      </c>
      <c r="EH613" s="36">
        <v>12</v>
      </c>
      <c r="EI613" s="26">
        <v>7612.0533333333333</v>
      </c>
      <c r="EJ613" s="26">
        <v>19030.133333333331</v>
      </c>
      <c r="EK613" s="27">
        <v>26642.19</v>
      </c>
      <c r="EL613" s="36" cm="1">
        <f t="array" ref="EL613">+_xlfn.IFS(YEAR($A613)&gt;YEAR(EL$6),0,YEAR(EL$6)=YEAR($A613),13-MONTH($A613),AND(EK613&lt;$L613,YEAR(EL$6)=YEAR($B613)),IF(MONTH($B613)&lt;EK613/$M613,MONTH($B613),EK613/$M613),EK613&lt;$L613,EK613/$M613,YEAR(EL$6)=YEAR($B613),MONTH($B613),AND(YEAR(EL$6)&gt;YEAR($B613),NOT(ISBLANK($B613))),0,YEAR(EL$6)&gt;YEAR($A613),12,EL$6&lt;$A613,0,YEAR(EH$6)=YEAR($B613),0)</f>
        <v>12</v>
      </c>
      <c r="EM613" s="26">
        <f t="shared" si="74"/>
        <v>7612.0533333333333</v>
      </c>
      <c r="EN613" s="26">
        <f t="shared" si="75"/>
        <v>26642.186666666665</v>
      </c>
      <c r="EO613" s="27">
        <f t="shared" si="76"/>
        <v>19030.13</v>
      </c>
      <c r="EP613" s="28">
        <f t="shared" si="77"/>
        <v>29.999994745176075</v>
      </c>
      <c r="EQ613" s="34">
        <f t="shared" si="78"/>
        <v>1903.0133333333333</v>
      </c>
      <c r="ES613" s="21">
        <f>IFERROR(IF(VLOOKUP(D613,'DIV CHANGE'!A:D,3,FALSE)="", E613, VLOOKUP(D613,'DIV CHANGE'!A:D,3,FALSE)), E613)</f>
        <v>2</v>
      </c>
      <c r="ET613" s="21" t="str">
        <f t="shared" si="79"/>
        <v>SAME</v>
      </c>
      <c r="EU613" s="29">
        <v>44757</v>
      </c>
    </row>
    <row r="614" spans="1:151" ht="12.75">
      <c r="A614" s="29">
        <v>44875</v>
      </c>
      <c r="B614" s="24"/>
      <c r="C614" s="35">
        <v>747</v>
      </c>
      <c r="D614" s="21" t="s">
        <v>1197</v>
      </c>
      <c r="E614" s="21">
        <v>1</v>
      </c>
      <c r="F614" s="21" t="s">
        <v>179</v>
      </c>
      <c r="G614" s="21" t="s">
        <v>1198</v>
      </c>
      <c r="H614" s="55">
        <v>64142.380000000005</v>
      </c>
      <c r="I614" s="22">
        <v>6</v>
      </c>
      <c r="J614" s="25">
        <v>30000</v>
      </c>
      <c r="K614" s="25">
        <v>0</v>
      </c>
      <c r="L614" s="25">
        <f t="shared" si="72"/>
        <v>5690.3966666666674</v>
      </c>
      <c r="M614" s="37">
        <f t="shared" si="73"/>
        <v>474.19972222222231</v>
      </c>
      <c r="N614" s="36">
        <v>0</v>
      </c>
      <c r="O614" s="26">
        <v>0</v>
      </c>
      <c r="P614" s="26">
        <v>0</v>
      </c>
      <c r="Q614" s="27">
        <v>0</v>
      </c>
      <c r="R614" s="36">
        <v>0</v>
      </c>
      <c r="S614" s="26">
        <v>0</v>
      </c>
      <c r="T614" s="26">
        <v>0</v>
      </c>
      <c r="U614" s="27">
        <v>0</v>
      </c>
      <c r="V614" s="36">
        <v>0</v>
      </c>
      <c r="W614" s="26">
        <v>0</v>
      </c>
      <c r="X614" s="26">
        <v>0</v>
      </c>
      <c r="Y614" s="27">
        <v>0</v>
      </c>
      <c r="Z614" s="36">
        <v>0</v>
      </c>
      <c r="AA614" s="26">
        <v>0</v>
      </c>
      <c r="AB614" s="26">
        <v>0</v>
      </c>
      <c r="AC614" s="27">
        <v>0</v>
      </c>
      <c r="AD614" s="36">
        <v>0</v>
      </c>
      <c r="AE614" s="26">
        <v>0</v>
      </c>
      <c r="AF614" s="26">
        <v>0</v>
      </c>
      <c r="AG614" s="27">
        <v>0</v>
      </c>
      <c r="AH614" s="36">
        <v>0</v>
      </c>
      <c r="AI614" s="26">
        <v>0</v>
      </c>
      <c r="AJ614" s="26">
        <v>0</v>
      </c>
      <c r="AK614" s="27">
        <v>0</v>
      </c>
      <c r="AL614" s="36">
        <v>0</v>
      </c>
      <c r="AM614" s="26">
        <v>0</v>
      </c>
      <c r="AN614" s="26">
        <v>0</v>
      </c>
      <c r="AO614" s="27">
        <v>0</v>
      </c>
      <c r="AP614" s="36">
        <v>0</v>
      </c>
      <c r="AQ614" s="26">
        <v>0</v>
      </c>
      <c r="AR614" s="26">
        <v>0</v>
      </c>
      <c r="AS614" s="27">
        <v>0</v>
      </c>
      <c r="AT614" s="36">
        <v>0</v>
      </c>
      <c r="AU614" s="26">
        <v>0</v>
      </c>
      <c r="AV614" s="26">
        <v>0</v>
      </c>
      <c r="AW614" s="27">
        <v>0</v>
      </c>
      <c r="AX614" s="36">
        <v>0</v>
      </c>
      <c r="AY614" s="26">
        <v>0</v>
      </c>
      <c r="AZ614" s="26">
        <v>0</v>
      </c>
      <c r="BA614" s="27">
        <v>0</v>
      </c>
      <c r="BB614" s="36">
        <v>0</v>
      </c>
      <c r="BC614" s="26">
        <v>0</v>
      </c>
      <c r="BD614" s="26">
        <v>0</v>
      </c>
      <c r="BE614" s="27">
        <v>0</v>
      </c>
      <c r="BF614" s="36">
        <v>0</v>
      </c>
      <c r="BG614" s="26">
        <v>0</v>
      </c>
      <c r="BH614" s="26">
        <v>0</v>
      </c>
      <c r="BI614" s="27">
        <v>0</v>
      </c>
      <c r="BJ614" s="36">
        <v>0</v>
      </c>
      <c r="BK614" s="26">
        <v>0</v>
      </c>
      <c r="BL614" s="26">
        <v>0</v>
      </c>
      <c r="BM614" s="27">
        <v>0</v>
      </c>
      <c r="BN614" s="36">
        <v>0</v>
      </c>
      <c r="BO614" s="26">
        <v>0</v>
      </c>
      <c r="BP614" s="26">
        <v>0</v>
      </c>
      <c r="BQ614" s="27">
        <v>0</v>
      </c>
      <c r="BR614" s="36">
        <v>0</v>
      </c>
      <c r="BS614" s="26">
        <v>0</v>
      </c>
      <c r="BT614" s="26">
        <v>0</v>
      </c>
      <c r="BU614" s="27">
        <v>0</v>
      </c>
      <c r="BV614" s="36">
        <v>0</v>
      </c>
      <c r="BW614" s="26">
        <v>0</v>
      </c>
      <c r="BX614" s="26">
        <v>0</v>
      </c>
      <c r="BY614" s="27">
        <v>0</v>
      </c>
      <c r="BZ614" s="36">
        <v>0</v>
      </c>
      <c r="CA614" s="26">
        <v>0</v>
      </c>
      <c r="CB614" s="26">
        <v>0</v>
      </c>
      <c r="CC614" s="27">
        <v>0</v>
      </c>
      <c r="CD614" s="36">
        <v>0</v>
      </c>
      <c r="CE614" s="26">
        <v>0</v>
      </c>
      <c r="CF614" s="26">
        <v>0</v>
      </c>
      <c r="CG614" s="27">
        <v>0</v>
      </c>
      <c r="CH614" s="36">
        <v>0</v>
      </c>
      <c r="CI614" s="26">
        <v>0</v>
      </c>
      <c r="CJ614" s="26">
        <v>0</v>
      </c>
      <c r="CK614" s="27">
        <v>0</v>
      </c>
      <c r="CL614" s="36">
        <v>0</v>
      </c>
      <c r="CM614" s="26">
        <v>0</v>
      </c>
      <c r="CN614" s="26">
        <v>0</v>
      </c>
      <c r="CO614" s="27">
        <v>0</v>
      </c>
      <c r="CP614" s="36">
        <v>0</v>
      </c>
      <c r="CQ614" s="26">
        <v>0</v>
      </c>
      <c r="CR614" s="26">
        <v>0</v>
      </c>
      <c r="CS614" s="27">
        <v>0</v>
      </c>
      <c r="CT614" s="36">
        <v>0</v>
      </c>
      <c r="CU614" s="26">
        <v>0</v>
      </c>
      <c r="CV614" s="26">
        <v>0</v>
      </c>
      <c r="CW614" s="27">
        <v>0</v>
      </c>
      <c r="CX614" s="36">
        <v>0</v>
      </c>
      <c r="CY614" s="26">
        <v>0</v>
      </c>
      <c r="CZ614" s="26">
        <v>0</v>
      </c>
      <c r="DA614" s="27">
        <v>0</v>
      </c>
      <c r="DB614" s="36">
        <v>0</v>
      </c>
      <c r="DC614" s="26">
        <v>0</v>
      </c>
      <c r="DD614" s="26">
        <v>0</v>
      </c>
      <c r="DE614" s="27">
        <v>0</v>
      </c>
      <c r="DF614" s="36">
        <v>0</v>
      </c>
      <c r="DG614" s="26">
        <v>0</v>
      </c>
      <c r="DH614" s="26">
        <v>0</v>
      </c>
      <c r="DI614" s="27">
        <v>0</v>
      </c>
      <c r="DJ614" s="36">
        <v>0</v>
      </c>
      <c r="DK614" s="26">
        <v>0</v>
      </c>
      <c r="DL614" s="26">
        <v>0</v>
      </c>
      <c r="DM614" s="27">
        <v>0</v>
      </c>
      <c r="DN614" s="36">
        <v>0</v>
      </c>
      <c r="DO614" s="26">
        <v>0</v>
      </c>
      <c r="DP614" s="26">
        <v>0</v>
      </c>
      <c r="DQ614" s="27">
        <v>0</v>
      </c>
      <c r="DR614" s="36">
        <v>0</v>
      </c>
      <c r="DS614" s="26">
        <v>0</v>
      </c>
      <c r="DT614" s="26">
        <v>0</v>
      </c>
      <c r="DU614" s="27">
        <v>0</v>
      </c>
      <c r="DV614" s="36">
        <v>0</v>
      </c>
      <c r="DW614" s="26">
        <v>0</v>
      </c>
      <c r="DX614" s="26">
        <v>0</v>
      </c>
      <c r="DY614" s="27">
        <v>0</v>
      </c>
      <c r="DZ614" s="36">
        <v>2</v>
      </c>
      <c r="EA614" s="26">
        <v>948.39944444444461</v>
      </c>
      <c r="EB614" s="26">
        <v>948.39944444444461</v>
      </c>
      <c r="EC614" s="27">
        <v>33193.980555555558</v>
      </c>
      <c r="ED614" s="36">
        <v>12</v>
      </c>
      <c r="EE614" s="26">
        <v>5690.3966666666674</v>
      </c>
      <c r="EF614" s="26">
        <v>6638.8</v>
      </c>
      <c r="EG614" s="27">
        <v>27503.580000000005</v>
      </c>
      <c r="EH614" s="36">
        <v>12</v>
      </c>
      <c r="EI614" s="26">
        <v>5690.3966666666674</v>
      </c>
      <c r="EJ614" s="26">
        <v>12329.196666666667</v>
      </c>
      <c r="EK614" s="27">
        <v>21813.18</v>
      </c>
      <c r="EL614" s="36" cm="1">
        <f t="array" ref="EL614">+_xlfn.IFS(YEAR($A614)&gt;YEAR(EL$6),0,YEAR(EL$6)=YEAR($A614),13-MONTH($A614),AND(EK614&lt;$L614,YEAR(EL$6)=YEAR($B614)),IF(MONTH($B614)&lt;EK614/$M614,MONTH($B614),EK614/$M614),EK614&lt;$L614,EK614/$M614,YEAR(EL$6)=YEAR($B614),MONTH($B614),AND(YEAR(EL$6)&gt;YEAR($B614),NOT(ISBLANK($B614))),0,YEAR(EL$6)&gt;YEAR($A614),12,EL$6&lt;$A614,0,YEAR(EH$6)=YEAR($B614),0)</f>
        <v>12</v>
      </c>
      <c r="EM614" s="26">
        <f t="shared" si="74"/>
        <v>5690.3966666666674</v>
      </c>
      <c r="EN614" s="26">
        <f t="shared" si="75"/>
        <v>18019.593333333334</v>
      </c>
      <c r="EO614" s="27">
        <f t="shared" si="76"/>
        <v>16122.79</v>
      </c>
      <c r="EP614" s="28">
        <f t="shared" si="77"/>
        <v>33.999998828435508</v>
      </c>
      <c r="EQ614" s="34">
        <f t="shared" si="78"/>
        <v>1422.5991666666669</v>
      </c>
      <c r="ES614" s="21">
        <f>IFERROR(IF(VLOOKUP(D614,'DIV CHANGE'!A:D,3,FALSE)="", E614, VLOOKUP(D614,'DIV CHANGE'!A:D,3,FALSE)), E614)</f>
        <v>1</v>
      </c>
      <c r="ET614" s="21" t="str">
        <f t="shared" si="79"/>
        <v>SAME</v>
      </c>
      <c r="EU614" s="29">
        <v>44875</v>
      </c>
    </row>
    <row r="615" spans="1:151" ht="12.75">
      <c r="A615" s="29">
        <v>44949</v>
      </c>
      <c r="B615" s="24"/>
      <c r="C615" s="35">
        <v>796</v>
      </c>
      <c r="D615" s="21" t="s">
        <v>1199</v>
      </c>
      <c r="E615" s="21">
        <v>2</v>
      </c>
      <c r="F615" s="21" t="s">
        <v>179</v>
      </c>
      <c r="G615" s="21" t="s">
        <v>1200</v>
      </c>
      <c r="H615" s="55">
        <v>64500.01</v>
      </c>
      <c r="I615" s="22">
        <v>6</v>
      </c>
      <c r="J615" s="25">
        <v>0</v>
      </c>
      <c r="K615" s="25">
        <v>0</v>
      </c>
      <c r="L615" s="25">
        <f t="shared" si="72"/>
        <v>10750.001666666667</v>
      </c>
      <c r="M615" s="37">
        <f t="shared" si="73"/>
        <v>895.83347222222221</v>
      </c>
      <c r="N615" s="36">
        <v>0</v>
      </c>
      <c r="O615" s="26">
        <v>0</v>
      </c>
      <c r="P615" s="26">
        <v>0</v>
      </c>
      <c r="Q615" s="27">
        <v>0</v>
      </c>
      <c r="R615" s="36">
        <v>0</v>
      </c>
      <c r="S615" s="26">
        <v>0</v>
      </c>
      <c r="T615" s="26">
        <v>0</v>
      </c>
      <c r="U615" s="27">
        <v>0</v>
      </c>
      <c r="V615" s="36">
        <v>0</v>
      </c>
      <c r="W615" s="26">
        <v>0</v>
      </c>
      <c r="X615" s="26">
        <v>0</v>
      </c>
      <c r="Y615" s="27">
        <v>0</v>
      </c>
      <c r="Z615" s="36">
        <v>0</v>
      </c>
      <c r="AA615" s="26">
        <v>0</v>
      </c>
      <c r="AB615" s="26">
        <v>0</v>
      </c>
      <c r="AC615" s="27">
        <v>0</v>
      </c>
      <c r="AD615" s="36">
        <v>0</v>
      </c>
      <c r="AE615" s="26">
        <v>0</v>
      </c>
      <c r="AF615" s="26">
        <v>0</v>
      </c>
      <c r="AG615" s="27">
        <v>0</v>
      </c>
      <c r="AH615" s="36">
        <v>0</v>
      </c>
      <c r="AI615" s="26">
        <v>0</v>
      </c>
      <c r="AJ615" s="26">
        <v>0</v>
      </c>
      <c r="AK615" s="27">
        <v>0</v>
      </c>
      <c r="AL615" s="36">
        <v>0</v>
      </c>
      <c r="AM615" s="26">
        <v>0</v>
      </c>
      <c r="AN615" s="26">
        <v>0</v>
      </c>
      <c r="AO615" s="27">
        <v>0</v>
      </c>
      <c r="AP615" s="36">
        <v>0</v>
      </c>
      <c r="AQ615" s="26">
        <v>0</v>
      </c>
      <c r="AR615" s="26">
        <v>0</v>
      </c>
      <c r="AS615" s="27">
        <v>0</v>
      </c>
      <c r="AT615" s="36">
        <v>0</v>
      </c>
      <c r="AU615" s="26">
        <v>0</v>
      </c>
      <c r="AV615" s="26">
        <v>0</v>
      </c>
      <c r="AW615" s="27">
        <v>0</v>
      </c>
      <c r="AX615" s="36">
        <v>0</v>
      </c>
      <c r="AY615" s="26">
        <v>0</v>
      </c>
      <c r="AZ615" s="26">
        <v>0</v>
      </c>
      <c r="BA615" s="27">
        <v>0</v>
      </c>
      <c r="BB615" s="36">
        <v>0</v>
      </c>
      <c r="BC615" s="26">
        <v>0</v>
      </c>
      <c r="BD615" s="26">
        <v>0</v>
      </c>
      <c r="BE615" s="27">
        <v>0</v>
      </c>
      <c r="BF615" s="36">
        <v>0</v>
      </c>
      <c r="BG615" s="26">
        <v>0</v>
      </c>
      <c r="BH615" s="26">
        <v>0</v>
      </c>
      <c r="BI615" s="27">
        <v>0</v>
      </c>
      <c r="BJ615" s="36">
        <v>0</v>
      </c>
      <c r="BK615" s="26">
        <v>0</v>
      </c>
      <c r="BL615" s="26">
        <v>0</v>
      </c>
      <c r="BM615" s="27">
        <v>0</v>
      </c>
      <c r="BN615" s="36">
        <v>0</v>
      </c>
      <c r="BO615" s="26">
        <v>0</v>
      </c>
      <c r="BP615" s="26">
        <v>0</v>
      </c>
      <c r="BQ615" s="27">
        <v>0</v>
      </c>
      <c r="BR615" s="36">
        <v>0</v>
      </c>
      <c r="BS615" s="26">
        <v>0</v>
      </c>
      <c r="BT615" s="26">
        <v>0</v>
      </c>
      <c r="BU615" s="27">
        <v>0</v>
      </c>
      <c r="BV615" s="36">
        <v>0</v>
      </c>
      <c r="BW615" s="26">
        <v>0</v>
      </c>
      <c r="BX615" s="26">
        <v>0</v>
      </c>
      <c r="BY615" s="27">
        <v>0</v>
      </c>
      <c r="BZ615" s="36">
        <v>0</v>
      </c>
      <c r="CA615" s="26">
        <v>0</v>
      </c>
      <c r="CB615" s="26">
        <v>0</v>
      </c>
      <c r="CC615" s="27">
        <v>0</v>
      </c>
      <c r="CD615" s="36">
        <v>0</v>
      </c>
      <c r="CE615" s="26">
        <v>0</v>
      </c>
      <c r="CF615" s="26">
        <v>0</v>
      </c>
      <c r="CG615" s="27">
        <v>0</v>
      </c>
      <c r="CH615" s="36">
        <v>0</v>
      </c>
      <c r="CI615" s="26">
        <v>0</v>
      </c>
      <c r="CJ615" s="26">
        <v>0</v>
      </c>
      <c r="CK615" s="27">
        <v>0</v>
      </c>
      <c r="CL615" s="36">
        <v>0</v>
      </c>
      <c r="CM615" s="26">
        <v>0</v>
      </c>
      <c r="CN615" s="26">
        <v>0</v>
      </c>
      <c r="CO615" s="27">
        <v>0</v>
      </c>
      <c r="CP615" s="36">
        <v>0</v>
      </c>
      <c r="CQ615" s="26">
        <v>0</v>
      </c>
      <c r="CR615" s="26">
        <v>0</v>
      </c>
      <c r="CS615" s="27">
        <v>0</v>
      </c>
      <c r="CT615" s="36">
        <v>0</v>
      </c>
      <c r="CU615" s="26">
        <v>0</v>
      </c>
      <c r="CV615" s="26">
        <v>0</v>
      </c>
      <c r="CW615" s="27">
        <v>0</v>
      </c>
      <c r="CX615" s="36">
        <v>0</v>
      </c>
      <c r="CY615" s="26">
        <v>0</v>
      </c>
      <c r="CZ615" s="26">
        <v>0</v>
      </c>
      <c r="DA615" s="27">
        <v>0</v>
      </c>
      <c r="DB615" s="36">
        <v>0</v>
      </c>
      <c r="DC615" s="26">
        <v>0</v>
      </c>
      <c r="DD615" s="26">
        <v>0</v>
      </c>
      <c r="DE615" s="27">
        <v>0</v>
      </c>
      <c r="DF615" s="36">
        <v>0</v>
      </c>
      <c r="DG615" s="26">
        <v>0</v>
      </c>
      <c r="DH615" s="26">
        <v>0</v>
      </c>
      <c r="DI615" s="27">
        <v>0</v>
      </c>
      <c r="DJ615" s="36">
        <v>0</v>
      </c>
      <c r="DK615" s="26">
        <v>0</v>
      </c>
      <c r="DL615" s="26">
        <v>0</v>
      </c>
      <c r="DM615" s="27">
        <v>0</v>
      </c>
      <c r="DN615" s="36">
        <v>0</v>
      </c>
      <c r="DO615" s="26">
        <v>0</v>
      </c>
      <c r="DP615" s="26">
        <v>0</v>
      </c>
      <c r="DQ615" s="27">
        <v>0</v>
      </c>
      <c r="DR615" s="36">
        <v>0</v>
      </c>
      <c r="DS615" s="26">
        <v>0</v>
      </c>
      <c r="DT615" s="26">
        <v>0</v>
      </c>
      <c r="DU615" s="27">
        <v>0</v>
      </c>
      <c r="DV615" s="36">
        <v>0</v>
      </c>
      <c r="DW615" s="26">
        <v>0</v>
      </c>
      <c r="DX615" s="26">
        <v>0</v>
      </c>
      <c r="DY615" s="27">
        <v>0</v>
      </c>
      <c r="DZ615" s="36">
        <v>0</v>
      </c>
      <c r="EA615" s="26">
        <v>0</v>
      </c>
      <c r="EB615" s="26">
        <v>0</v>
      </c>
      <c r="EC615" s="27">
        <v>0</v>
      </c>
      <c r="ED615" s="36">
        <v>11</v>
      </c>
      <c r="EE615" s="26">
        <v>9854.17</v>
      </c>
      <c r="EF615" s="26">
        <v>9854.17</v>
      </c>
      <c r="EG615" s="27">
        <v>54645.84</v>
      </c>
      <c r="EH615" s="36">
        <v>12</v>
      </c>
      <c r="EI615" s="26">
        <v>10750.001666666667</v>
      </c>
      <c r="EJ615" s="26">
        <v>20604.171666666669</v>
      </c>
      <c r="EK615" s="27">
        <v>43895.839999999997</v>
      </c>
      <c r="EL615" s="36" cm="1">
        <f t="array" ref="EL615">+_xlfn.IFS(YEAR($A615)&gt;YEAR(EL$6),0,YEAR(EL$6)=YEAR($A615),13-MONTH($A615),AND(EK615&lt;$L615,YEAR(EL$6)=YEAR($B615)),IF(MONTH($B615)&lt;EK615/$M615,MONTH($B615),EK615/$M615),EK615&lt;$L615,EK615/$M615,YEAR(EL$6)=YEAR($B615),MONTH($B615),AND(YEAR(EL$6)&gt;YEAR($B615),NOT(ISBLANK($B615))),0,YEAR(EL$6)&gt;YEAR($A615),12,EL$6&lt;$A615,0,YEAR(EH$6)=YEAR($B615),0)</f>
        <v>12</v>
      </c>
      <c r="EM615" s="26">
        <f t="shared" si="74"/>
        <v>10750.001666666667</v>
      </c>
      <c r="EN615" s="26">
        <f t="shared" si="75"/>
        <v>31354.173333333336</v>
      </c>
      <c r="EO615" s="27">
        <f t="shared" si="76"/>
        <v>33145.839999999997</v>
      </c>
      <c r="EP615" s="28">
        <f t="shared" si="77"/>
        <v>37.000001705426087</v>
      </c>
      <c r="EQ615" s="34">
        <f t="shared" si="78"/>
        <v>2687.5004166666668</v>
      </c>
      <c r="ES615" s="21">
        <f>IFERROR(IF(VLOOKUP(D615,'DIV CHANGE'!A:D,3,FALSE)="", E615, VLOOKUP(D615,'DIV CHANGE'!A:D,3,FALSE)), E615)</f>
        <v>2</v>
      </c>
      <c r="ET615" s="21" t="str">
        <f t="shared" si="79"/>
        <v>SAME</v>
      </c>
      <c r="EU615" s="29">
        <v>44949</v>
      </c>
    </row>
    <row r="616" spans="1:151" ht="12.75">
      <c r="A616" s="29">
        <v>44949</v>
      </c>
      <c r="B616" s="24"/>
      <c r="C616" s="35">
        <v>797</v>
      </c>
      <c r="D616" s="21" t="s">
        <v>1201</v>
      </c>
      <c r="E616" s="21">
        <v>2</v>
      </c>
      <c r="F616" s="21" t="s">
        <v>179</v>
      </c>
      <c r="G616" s="21" t="s">
        <v>1202</v>
      </c>
      <c r="H616" s="55">
        <v>63246.51</v>
      </c>
      <c r="I616" s="22">
        <v>6</v>
      </c>
      <c r="J616" s="25">
        <v>0</v>
      </c>
      <c r="K616" s="25">
        <v>0</v>
      </c>
      <c r="L616" s="25">
        <f t="shared" si="72"/>
        <v>10541.085000000001</v>
      </c>
      <c r="M616" s="37">
        <f t="shared" si="73"/>
        <v>878.42375000000004</v>
      </c>
      <c r="N616" s="36">
        <v>0</v>
      </c>
      <c r="O616" s="26">
        <v>0</v>
      </c>
      <c r="P616" s="26">
        <v>0</v>
      </c>
      <c r="Q616" s="27">
        <v>0</v>
      </c>
      <c r="R616" s="36">
        <v>0</v>
      </c>
      <c r="S616" s="26">
        <v>0</v>
      </c>
      <c r="T616" s="26">
        <v>0</v>
      </c>
      <c r="U616" s="27">
        <v>0</v>
      </c>
      <c r="V616" s="36">
        <v>0</v>
      </c>
      <c r="W616" s="26">
        <v>0</v>
      </c>
      <c r="X616" s="26">
        <v>0</v>
      </c>
      <c r="Y616" s="27">
        <v>0</v>
      </c>
      <c r="Z616" s="36">
        <v>0</v>
      </c>
      <c r="AA616" s="26">
        <v>0</v>
      </c>
      <c r="AB616" s="26">
        <v>0</v>
      </c>
      <c r="AC616" s="27">
        <v>0</v>
      </c>
      <c r="AD616" s="36">
        <v>0</v>
      </c>
      <c r="AE616" s="26">
        <v>0</v>
      </c>
      <c r="AF616" s="26">
        <v>0</v>
      </c>
      <c r="AG616" s="27">
        <v>0</v>
      </c>
      <c r="AH616" s="36">
        <v>0</v>
      </c>
      <c r="AI616" s="26">
        <v>0</v>
      </c>
      <c r="AJ616" s="26">
        <v>0</v>
      </c>
      <c r="AK616" s="27">
        <v>0</v>
      </c>
      <c r="AL616" s="36">
        <v>0</v>
      </c>
      <c r="AM616" s="26">
        <v>0</v>
      </c>
      <c r="AN616" s="26">
        <v>0</v>
      </c>
      <c r="AO616" s="27">
        <v>0</v>
      </c>
      <c r="AP616" s="36">
        <v>0</v>
      </c>
      <c r="AQ616" s="26">
        <v>0</v>
      </c>
      <c r="AR616" s="26">
        <v>0</v>
      </c>
      <c r="AS616" s="27">
        <v>0</v>
      </c>
      <c r="AT616" s="36">
        <v>0</v>
      </c>
      <c r="AU616" s="26">
        <v>0</v>
      </c>
      <c r="AV616" s="26">
        <v>0</v>
      </c>
      <c r="AW616" s="27">
        <v>0</v>
      </c>
      <c r="AX616" s="36">
        <v>0</v>
      </c>
      <c r="AY616" s="26">
        <v>0</v>
      </c>
      <c r="AZ616" s="26">
        <v>0</v>
      </c>
      <c r="BA616" s="27">
        <v>0</v>
      </c>
      <c r="BB616" s="36">
        <v>0</v>
      </c>
      <c r="BC616" s="26">
        <v>0</v>
      </c>
      <c r="BD616" s="26">
        <v>0</v>
      </c>
      <c r="BE616" s="27">
        <v>0</v>
      </c>
      <c r="BF616" s="36">
        <v>0</v>
      </c>
      <c r="BG616" s="26">
        <v>0</v>
      </c>
      <c r="BH616" s="26">
        <v>0</v>
      </c>
      <c r="BI616" s="27">
        <v>0</v>
      </c>
      <c r="BJ616" s="36">
        <v>0</v>
      </c>
      <c r="BK616" s="26">
        <v>0</v>
      </c>
      <c r="BL616" s="26">
        <v>0</v>
      </c>
      <c r="BM616" s="27">
        <v>0</v>
      </c>
      <c r="BN616" s="36">
        <v>0</v>
      </c>
      <c r="BO616" s="26">
        <v>0</v>
      </c>
      <c r="BP616" s="26">
        <v>0</v>
      </c>
      <c r="BQ616" s="27">
        <v>0</v>
      </c>
      <c r="BR616" s="36">
        <v>0</v>
      </c>
      <c r="BS616" s="26">
        <v>0</v>
      </c>
      <c r="BT616" s="26">
        <v>0</v>
      </c>
      <c r="BU616" s="27">
        <v>0</v>
      </c>
      <c r="BV616" s="36">
        <v>0</v>
      </c>
      <c r="BW616" s="26">
        <v>0</v>
      </c>
      <c r="BX616" s="26">
        <v>0</v>
      </c>
      <c r="BY616" s="27">
        <v>0</v>
      </c>
      <c r="BZ616" s="36">
        <v>0</v>
      </c>
      <c r="CA616" s="26">
        <v>0</v>
      </c>
      <c r="CB616" s="26">
        <v>0</v>
      </c>
      <c r="CC616" s="27">
        <v>0</v>
      </c>
      <c r="CD616" s="36">
        <v>0</v>
      </c>
      <c r="CE616" s="26">
        <v>0</v>
      </c>
      <c r="CF616" s="26">
        <v>0</v>
      </c>
      <c r="CG616" s="27">
        <v>0</v>
      </c>
      <c r="CH616" s="36">
        <v>0</v>
      </c>
      <c r="CI616" s="26">
        <v>0</v>
      </c>
      <c r="CJ616" s="26">
        <v>0</v>
      </c>
      <c r="CK616" s="27">
        <v>0</v>
      </c>
      <c r="CL616" s="36">
        <v>0</v>
      </c>
      <c r="CM616" s="26">
        <v>0</v>
      </c>
      <c r="CN616" s="26">
        <v>0</v>
      </c>
      <c r="CO616" s="27">
        <v>0</v>
      </c>
      <c r="CP616" s="36">
        <v>0</v>
      </c>
      <c r="CQ616" s="26">
        <v>0</v>
      </c>
      <c r="CR616" s="26">
        <v>0</v>
      </c>
      <c r="CS616" s="27">
        <v>0</v>
      </c>
      <c r="CT616" s="36">
        <v>0</v>
      </c>
      <c r="CU616" s="26">
        <v>0</v>
      </c>
      <c r="CV616" s="26">
        <v>0</v>
      </c>
      <c r="CW616" s="27">
        <v>0</v>
      </c>
      <c r="CX616" s="36">
        <v>0</v>
      </c>
      <c r="CY616" s="26">
        <v>0</v>
      </c>
      <c r="CZ616" s="26">
        <v>0</v>
      </c>
      <c r="DA616" s="27">
        <v>0</v>
      </c>
      <c r="DB616" s="36">
        <v>0</v>
      </c>
      <c r="DC616" s="26">
        <v>0</v>
      </c>
      <c r="DD616" s="26">
        <v>0</v>
      </c>
      <c r="DE616" s="27">
        <v>0</v>
      </c>
      <c r="DF616" s="36">
        <v>0</v>
      </c>
      <c r="DG616" s="26">
        <v>0</v>
      </c>
      <c r="DH616" s="26">
        <v>0</v>
      </c>
      <c r="DI616" s="27">
        <v>0</v>
      </c>
      <c r="DJ616" s="36">
        <v>0</v>
      </c>
      <c r="DK616" s="26">
        <v>0</v>
      </c>
      <c r="DL616" s="26">
        <v>0</v>
      </c>
      <c r="DM616" s="27">
        <v>0</v>
      </c>
      <c r="DN616" s="36">
        <v>0</v>
      </c>
      <c r="DO616" s="26">
        <v>0</v>
      </c>
      <c r="DP616" s="26">
        <v>0</v>
      </c>
      <c r="DQ616" s="27">
        <v>0</v>
      </c>
      <c r="DR616" s="36">
        <v>0</v>
      </c>
      <c r="DS616" s="26">
        <v>0</v>
      </c>
      <c r="DT616" s="26">
        <v>0</v>
      </c>
      <c r="DU616" s="27">
        <v>0</v>
      </c>
      <c r="DV616" s="36">
        <v>0</v>
      </c>
      <c r="DW616" s="26">
        <v>0</v>
      </c>
      <c r="DX616" s="26">
        <v>0</v>
      </c>
      <c r="DY616" s="27">
        <v>0</v>
      </c>
      <c r="DZ616" s="36">
        <v>0</v>
      </c>
      <c r="EA616" s="26">
        <v>0</v>
      </c>
      <c r="EB616" s="26">
        <v>0</v>
      </c>
      <c r="EC616" s="27">
        <v>0</v>
      </c>
      <c r="ED616" s="36">
        <v>11</v>
      </c>
      <c r="EE616" s="26">
        <v>9662.67</v>
      </c>
      <c r="EF616" s="26">
        <v>9662.67</v>
      </c>
      <c r="EG616" s="27">
        <v>53583.839999999997</v>
      </c>
      <c r="EH616" s="36">
        <v>12</v>
      </c>
      <c r="EI616" s="26">
        <v>10541.085000000001</v>
      </c>
      <c r="EJ616" s="26">
        <v>20203.755000000001</v>
      </c>
      <c r="EK616" s="27">
        <v>43042.76</v>
      </c>
      <c r="EL616" s="36" cm="1">
        <f t="array" ref="EL616">+_xlfn.IFS(YEAR($A616)&gt;YEAR(EL$6),0,YEAR(EL$6)=YEAR($A616),13-MONTH($A616),AND(EK616&lt;$L616,YEAR(EL$6)=YEAR($B616)),IF(MONTH($B616)&lt;EK616/$M616,MONTH($B616),EK616/$M616),EK616&lt;$L616,EK616/$M616,YEAR(EL$6)=YEAR($B616),MONTH($B616),AND(YEAR(EL$6)&gt;YEAR($B616),NOT(ISBLANK($B616))),0,YEAR(EL$6)&gt;YEAR($A616),12,EL$6&lt;$A616,0,YEAR(EH$6)=YEAR($B616),0)</f>
        <v>12</v>
      </c>
      <c r="EM616" s="26">
        <f t="shared" si="74"/>
        <v>10541.085000000001</v>
      </c>
      <c r="EN616" s="26">
        <f t="shared" si="75"/>
        <v>30744.840000000004</v>
      </c>
      <c r="EO616" s="27">
        <f t="shared" si="76"/>
        <v>32501.67</v>
      </c>
      <c r="EP616" s="28">
        <f t="shared" si="77"/>
        <v>36.999990038976058</v>
      </c>
      <c r="EQ616" s="34">
        <f t="shared" si="78"/>
        <v>2635.2712500000002</v>
      </c>
      <c r="ES616" s="21">
        <v>2</v>
      </c>
      <c r="ET616" s="21" t="str">
        <f t="shared" si="79"/>
        <v>SAME</v>
      </c>
      <c r="EU616" s="29">
        <v>44949</v>
      </c>
    </row>
    <row r="617" spans="1:151" ht="12.75">
      <c r="A617" s="29">
        <v>44949</v>
      </c>
      <c r="B617" s="24"/>
      <c r="C617" s="35">
        <v>798</v>
      </c>
      <c r="D617" s="21" t="s">
        <v>1203</v>
      </c>
      <c r="E617" s="21">
        <v>2</v>
      </c>
      <c r="F617" s="21" t="s">
        <v>179</v>
      </c>
      <c r="G617" s="21" t="s">
        <v>1204</v>
      </c>
      <c r="H617" s="55">
        <v>63124.090000000004</v>
      </c>
      <c r="I617" s="22">
        <v>6</v>
      </c>
      <c r="J617" s="25">
        <v>0</v>
      </c>
      <c r="K617" s="25">
        <v>0</v>
      </c>
      <c r="L617" s="25">
        <f t="shared" si="72"/>
        <v>10520.681666666667</v>
      </c>
      <c r="M617" s="37">
        <f t="shared" si="73"/>
        <v>876.72347222222231</v>
      </c>
      <c r="N617" s="36">
        <v>0</v>
      </c>
      <c r="O617" s="26">
        <v>0</v>
      </c>
      <c r="P617" s="26">
        <v>0</v>
      </c>
      <c r="Q617" s="27">
        <v>0</v>
      </c>
      <c r="R617" s="36">
        <v>0</v>
      </c>
      <c r="S617" s="26">
        <v>0</v>
      </c>
      <c r="T617" s="26">
        <v>0</v>
      </c>
      <c r="U617" s="27">
        <v>0</v>
      </c>
      <c r="V617" s="36">
        <v>0</v>
      </c>
      <c r="W617" s="26">
        <v>0</v>
      </c>
      <c r="X617" s="26">
        <v>0</v>
      </c>
      <c r="Y617" s="27">
        <v>0</v>
      </c>
      <c r="Z617" s="36">
        <v>0</v>
      </c>
      <c r="AA617" s="26">
        <v>0</v>
      </c>
      <c r="AB617" s="26">
        <v>0</v>
      </c>
      <c r="AC617" s="27">
        <v>0</v>
      </c>
      <c r="AD617" s="36">
        <v>0</v>
      </c>
      <c r="AE617" s="26">
        <v>0</v>
      </c>
      <c r="AF617" s="26">
        <v>0</v>
      </c>
      <c r="AG617" s="27">
        <v>0</v>
      </c>
      <c r="AH617" s="36">
        <v>0</v>
      </c>
      <c r="AI617" s="26">
        <v>0</v>
      </c>
      <c r="AJ617" s="26">
        <v>0</v>
      </c>
      <c r="AK617" s="27">
        <v>0</v>
      </c>
      <c r="AL617" s="36">
        <v>0</v>
      </c>
      <c r="AM617" s="26">
        <v>0</v>
      </c>
      <c r="AN617" s="26">
        <v>0</v>
      </c>
      <c r="AO617" s="27">
        <v>0</v>
      </c>
      <c r="AP617" s="36">
        <v>0</v>
      </c>
      <c r="AQ617" s="26">
        <v>0</v>
      </c>
      <c r="AR617" s="26">
        <v>0</v>
      </c>
      <c r="AS617" s="27">
        <v>0</v>
      </c>
      <c r="AT617" s="36">
        <v>0</v>
      </c>
      <c r="AU617" s="26">
        <v>0</v>
      </c>
      <c r="AV617" s="26">
        <v>0</v>
      </c>
      <c r="AW617" s="27">
        <v>0</v>
      </c>
      <c r="AX617" s="36">
        <v>0</v>
      </c>
      <c r="AY617" s="26">
        <v>0</v>
      </c>
      <c r="AZ617" s="26">
        <v>0</v>
      </c>
      <c r="BA617" s="27">
        <v>0</v>
      </c>
      <c r="BB617" s="36">
        <v>0</v>
      </c>
      <c r="BC617" s="26">
        <v>0</v>
      </c>
      <c r="BD617" s="26">
        <v>0</v>
      </c>
      <c r="BE617" s="27">
        <v>0</v>
      </c>
      <c r="BF617" s="36">
        <v>0</v>
      </c>
      <c r="BG617" s="26">
        <v>0</v>
      </c>
      <c r="BH617" s="26">
        <v>0</v>
      </c>
      <c r="BI617" s="27">
        <v>0</v>
      </c>
      <c r="BJ617" s="36">
        <v>0</v>
      </c>
      <c r="BK617" s="26">
        <v>0</v>
      </c>
      <c r="BL617" s="26">
        <v>0</v>
      </c>
      <c r="BM617" s="27">
        <v>0</v>
      </c>
      <c r="BN617" s="36">
        <v>0</v>
      </c>
      <c r="BO617" s="26">
        <v>0</v>
      </c>
      <c r="BP617" s="26">
        <v>0</v>
      </c>
      <c r="BQ617" s="27">
        <v>0</v>
      </c>
      <c r="BR617" s="36">
        <v>0</v>
      </c>
      <c r="BS617" s="26">
        <v>0</v>
      </c>
      <c r="BT617" s="26">
        <v>0</v>
      </c>
      <c r="BU617" s="27">
        <v>0</v>
      </c>
      <c r="BV617" s="36">
        <v>0</v>
      </c>
      <c r="BW617" s="26">
        <v>0</v>
      </c>
      <c r="BX617" s="26">
        <v>0</v>
      </c>
      <c r="BY617" s="27">
        <v>0</v>
      </c>
      <c r="BZ617" s="36">
        <v>0</v>
      </c>
      <c r="CA617" s="26">
        <v>0</v>
      </c>
      <c r="CB617" s="26">
        <v>0</v>
      </c>
      <c r="CC617" s="27">
        <v>0</v>
      </c>
      <c r="CD617" s="36">
        <v>0</v>
      </c>
      <c r="CE617" s="26">
        <v>0</v>
      </c>
      <c r="CF617" s="26">
        <v>0</v>
      </c>
      <c r="CG617" s="27">
        <v>0</v>
      </c>
      <c r="CH617" s="36">
        <v>0</v>
      </c>
      <c r="CI617" s="26">
        <v>0</v>
      </c>
      <c r="CJ617" s="26">
        <v>0</v>
      </c>
      <c r="CK617" s="27">
        <v>0</v>
      </c>
      <c r="CL617" s="36">
        <v>0</v>
      </c>
      <c r="CM617" s="26">
        <v>0</v>
      </c>
      <c r="CN617" s="26">
        <v>0</v>
      </c>
      <c r="CO617" s="27">
        <v>0</v>
      </c>
      <c r="CP617" s="36">
        <v>0</v>
      </c>
      <c r="CQ617" s="26">
        <v>0</v>
      </c>
      <c r="CR617" s="26">
        <v>0</v>
      </c>
      <c r="CS617" s="27">
        <v>0</v>
      </c>
      <c r="CT617" s="36">
        <v>0</v>
      </c>
      <c r="CU617" s="26">
        <v>0</v>
      </c>
      <c r="CV617" s="26">
        <v>0</v>
      </c>
      <c r="CW617" s="27">
        <v>0</v>
      </c>
      <c r="CX617" s="36">
        <v>0</v>
      </c>
      <c r="CY617" s="26">
        <v>0</v>
      </c>
      <c r="CZ617" s="26">
        <v>0</v>
      </c>
      <c r="DA617" s="27">
        <v>0</v>
      </c>
      <c r="DB617" s="36">
        <v>0</v>
      </c>
      <c r="DC617" s="26">
        <v>0</v>
      </c>
      <c r="DD617" s="26">
        <v>0</v>
      </c>
      <c r="DE617" s="27">
        <v>0</v>
      </c>
      <c r="DF617" s="36">
        <v>0</v>
      </c>
      <c r="DG617" s="26">
        <v>0</v>
      </c>
      <c r="DH617" s="26">
        <v>0</v>
      </c>
      <c r="DI617" s="27">
        <v>0</v>
      </c>
      <c r="DJ617" s="36">
        <v>0</v>
      </c>
      <c r="DK617" s="26">
        <v>0</v>
      </c>
      <c r="DL617" s="26">
        <v>0</v>
      </c>
      <c r="DM617" s="27">
        <v>0</v>
      </c>
      <c r="DN617" s="36">
        <v>0</v>
      </c>
      <c r="DO617" s="26">
        <v>0</v>
      </c>
      <c r="DP617" s="26">
        <v>0</v>
      </c>
      <c r="DQ617" s="27">
        <v>0</v>
      </c>
      <c r="DR617" s="36">
        <v>0</v>
      </c>
      <c r="DS617" s="26">
        <v>0</v>
      </c>
      <c r="DT617" s="26">
        <v>0</v>
      </c>
      <c r="DU617" s="27">
        <v>0</v>
      </c>
      <c r="DV617" s="36">
        <v>0</v>
      </c>
      <c r="DW617" s="26">
        <v>0</v>
      </c>
      <c r="DX617" s="26">
        <v>0</v>
      </c>
      <c r="DY617" s="27">
        <v>0</v>
      </c>
      <c r="DZ617" s="36">
        <v>0</v>
      </c>
      <c r="EA617" s="26">
        <v>0</v>
      </c>
      <c r="EB617" s="26">
        <v>0</v>
      </c>
      <c r="EC617" s="27">
        <v>0</v>
      </c>
      <c r="ED617" s="36">
        <v>11</v>
      </c>
      <c r="EE617" s="26">
        <v>9643.9599999999991</v>
      </c>
      <c r="EF617" s="26">
        <v>9643.9599999999991</v>
      </c>
      <c r="EG617" s="27">
        <v>53480.13</v>
      </c>
      <c r="EH617" s="36">
        <v>12</v>
      </c>
      <c r="EI617" s="26">
        <v>10520.681666666667</v>
      </c>
      <c r="EJ617" s="26">
        <v>20164.641666666666</v>
      </c>
      <c r="EK617" s="27">
        <v>42959.45</v>
      </c>
      <c r="EL617" s="36" cm="1">
        <f t="array" ref="EL617">+_xlfn.IFS(YEAR($A617)&gt;YEAR(EL$6),0,YEAR(EL$6)=YEAR($A617),13-MONTH($A617),AND(EK617&lt;$L617,YEAR(EL$6)=YEAR($B617)),IF(MONTH($B617)&lt;EK617/$M617,MONTH($B617),EK617/$M617),EK617&lt;$L617,EK617/$M617,YEAR(EL$6)=YEAR($B617),MONTH($B617),AND(YEAR(EL$6)&gt;YEAR($B617),NOT(ISBLANK($B617))),0,YEAR(EL$6)&gt;YEAR($A617),12,EL$6&lt;$A617,0,YEAR(EH$6)=YEAR($B617),0)</f>
        <v>12</v>
      </c>
      <c r="EM617" s="26">
        <f t="shared" si="74"/>
        <v>10520.681666666667</v>
      </c>
      <c r="EN617" s="26">
        <f t="shared" si="75"/>
        <v>30685.323333333334</v>
      </c>
      <c r="EO617" s="27">
        <f t="shared" si="76"/>
        <v>32438.77</v>
      </c>
      <c r="EP617" s="28">
        <f t="shared" si="77"/>
        <v>37.000001742599373</v>
      </c>
      <c r="EQ617" s="34">
        <f t="shared" si="78"/>
        <v>2630.1704166666668</v>
      </c>
      <c r="ES617" s="21">
        <f>IFERROR(IF(VLOOKUP(D617,'DIV CHANGE'!A:D,3,FALSE)="", E617, VLOOKUP(D617,'DIV CHANGE'!A:D,3,FALSE)), E617)</f>
        <v>2</v>
      </c>
      <c r="ET617" s="21" t="str">
        <f t="shared" si="79"/>
        <v>SAME</v>
      </c>
      <c r="EU617" s="29">
        <v>44949</v>
      </c>
    </row>
    <row r="618" spans="1:151" ht="12.75">
      <c r="A618" s="29">
        <v>44949</v>
      </c>
      <c r="B618" s="24"/>
      <c r="C618" s="35">
        <v>799</v>
      </c>
      <c r="D618" s="21" t="s">
        <v>1205</v>
      </c>
      <c r="E618" s="21">
        <v>4</v>
      </c>
      <c r="F618" s="21" t="s">
        <v>179</v>
      </c>
      <c r="G618" s="21" t="s">
        <v>1206</v>
      </c>
      <c r="H618" s="55">
        <v>63048.340000000004</v>
      </c>
      <c r="I618" s="22">
        <v>6</v>
      </c>
      <c r="J618" s="25">
        <v>0</v>
      </c>
      <c r="K618" s="25">
        <v>0</v>
      </c>
      <c r="L618" s="25">
        <f t="shared" si="72"/>
        <v>10508.056666666667</v>
      </c>
      <c r="M618" s="37">
        <f t="shared" si="73"/>
        <v>875.67138888888894</v>
      </c>
      <c r="N618" s="36">
        <v>0</v>
      </c>
      <c r="O618" s="26">
        <v>0</v>
      </c>
      <c r="P618" s="26">
        <v>0</v>
      </c>
      <c r="Q618" s="27">
        <v>0</v>
      </c>
      <c r="R618" s="36">
        <v>0</v>
      </c>
      <c r="S618" s="26">
        <v>0</v>
      </c>
      <c r="T618" s="26">
        <v>0</v>
      </c>
      <c r="U618" s="27">
        <v>0</v>
      </c>
      <c r="V618" s="36">
        <v>0</v>
      </c>
      <c r="W618" s="26">
        <v>0</v>
      </c>
      <c r="X618" s="26">
        <v>0</v>
      </c>
      <c r="Y618" s="27">
        <v>0</v>
      </c>
      <c r="Z618" s="36">
        <v>0</v>
      </c>
      <c r="AA618" s="26">
        <v>0</v>
      </c>
      <c r="AB618" s="26">
        <v>0</v>
      </c>
      <c r="AC618" s="27">
        <v>0</v>
      </c>
      <c r="AD618" s="36">
        <v>0</v>
      </c>
      <c r="AE618" s="26">
        <v>0</v>
      </c>
      <c r="AF618" s="26">
        <v>0</v>
      </c>
      <c r="AG618" s="27">
        <v>0</v>
      </c>
      <c r="AH618" s="36">
        <v>0</v>
      </c>
      <c r="AI618" s="26">
        <v>0</v>
      </c>
      <c r="AJ618" s="26">
        <v>0</v>
      </c>
      <c r="AK618" s="27">
        <v>0</v>
      </c>
      <c r="AL618" s="36">
        <v>0</v>
      </c>
      <c r="AM618" s="26">
        <v>0</v>
      </c>
      <c r="AN618" s="26">
        <v>0</v>
      </c>
      <c r="AO618" s="27">
        <v>0</v>
      </c>
      <c r="AP618" s="36">
        <v>0</v>
      </c>
      <c r="AQ618" s="26">
        <v>0</v>
      </c>
      <c r="AR618" s="26">
        <v>0</v>
      </c>
      <c r="AS618" s="27">
        <v>0</v>
      </c>
      <c r="AT618" s="36">
        <v>0</v>
      </c>
      <c r="AU618" s="26">
        <v>0</v>
      </c>
      <c r="AV618" s="26">
        <v>0</v>
      </c>
      <c r="AW618" s="27">
        <v>0</v>
      </c>
      <c r="AX618" s="36">
        <v>0</v>
      </c>
      <c r="AY618" s="26">
        <v>0</v>
      </c>
      <c r="AZ618" s="26">
        <v>0</v>
      </c>
      <c r="BA618" s="27">
        <v>0</v>
      </c>
      <c r="BB618" s="36">
        <v>0</v>
      </c>
      <c r="BC618" s="26">
        <v>0</v>
      </c>
      <c r="BD618" s="26">
        <v>0</v>
      </c>
      <c r="BE618" s="27">
        <v>0</v>
      </c>
      <c r="BF618" s="36">
        <v>0</v>
      </c>
      <c r="BG618" s="26">
        <v>0</v>
      </c>
      <c r="BH618" s="26">
        <v>0</v>
      </c>
      <c r="BI618" s="27">
        <v>0</v>
      </c>
      <c r="BJ618" s="36">
        <v>0</v>
      </c>
      <c r="BK618" s="26">
        <v>0</v>
      </c>
      <c r="BL618" s="26">
        <v>0</v>
      </c>
      <c r="BM618" s="27">
        <v>0</v>
      </c>
      <c r="BN618" s="36">
        <v>0</v>
      </c>
      <c r="BO618" s="26">
        <v>0</v>
      </c>
      <c r="BP618" s="26">
        <v>0</v>
      </c>
      <c r="BQ618" s="27">
        <v>0</v>
      </c>
      <c r="BR618" s="36">
        <v>0</v>
      </c>
      <c r="BS618" s="26">
        <v>0</v>
      </c>
      <c r="BT618" s="26">
        <v>0</v>
      </c>
      <c r="BU618" s="27">
        <v>0</v>
      </c>
      <c r="BV618" s="36">
        <v>0</v>
      </c>
      <c r="BW618" s="26">
        <v>0</v>
      </c>
      <c r="BX618" s="26">
        <v>0</v>
      </c>
      <c r="BY618" s="27">
        <v>0</v>
      </c>
      <c r="BZ618" s="36">
        <v>0</v>
      </c>
      <c r="CA618" s="26">
        <v>0</v>
      </c>
      <c r="CB618" s="26">
        <v>0</v>
      </c>
      <c r="CC618" s="27">
        <v>0</v>
      </c>
      <c r="CD618" s="36">
        <v>0</v>
      </c>
      <c r="CE618" s="26">
        <v>0</v>
      </c>
      <c r="CF618" s="26">
        <v>0</v>
      </c>
      <c r="CG618" s="27">
        <v>0</v>
      </c>
      <c r="CH618" s="36">
        <v>0</v>
      </c>
      <c r="CI618" s="26">
        <v>0</v>
      </c>
      <c r="CJ618" s="26">
        <v>0</v>
      </c>
      <c r="CK618" s="27">
        <v>0</v>
      </c>
      <c r="CL618" s="36">
        <v>0</v>
      </c>
      <c r="CM618" s="26">
        <v>0</v>
      </c>
      <c r="CN618" s="26">
        <v>0</v>
      </c>
      <c r="CO618" s="27">
        <v>0</v>
      </c>
      <c r="CP618" s="36">
        <v>0</v>
      </c>
      <c r="CQ618" s="26">
        <v>0</v>
      </c>
      <c r="CR618" s="26">
        <v>0</v>
      </c>
      <c r="CS618" s="27">
        <v>0</v>
      </c>
      <c r="CT618" s="36">
        <v>0</v>
      </c>
      <c r="CU618" s="26">
        <v>0</v>
      </c>
      <c r="CV618" s="26">
        <v>0</v>
      </c>
      <c r="CW618" s="27">
        <v>0</v>
      </c>
      <c r="CX618" s="36">
        <v>0</v>
      </c>
      <c r="CY618" s="26">
        <v>0</v>
      </c>
      <c r="CZ618" s="26">
        <v>0</v>
      </c>
      <c r="DA618" s="27">
        <v>0</v>
      </c>
      <c r="DB618" s="36">
        <v>0</v>
      </c>
      <c r="DC618" s="26">
        <v>0</v>
      </c>
      <c r="DD618" s="26">
        <v>0</v>
      </c>
      <c r="DE618" s="27">
        <v>0</v>
      </c>
      <c r="DF618" s="36">
        <v>0</v>
      </c>
      <c r="DG618" s="26">
        <v>0</v>
      </c>
      <c r="DH618" s="26">
        <v>0</v>
      </c>
      <c r="DI618" s="27">
        <v>0</v>
      </c>
      <c r="DJ618" s="36">
        <v>0</v>
      </c>
      <c r="DK618" s="26">
        <v>0</v>
      </c>
      <c r="DL618" s="26">
        <v>0</v>
      </c>
      <c r="DM618" s="27">
        <v>0</v>
      </c>
      <c r="DN618" s="36">
        <v>0</v>
      </c>
      <c r="DO618" s="26">
        <v>0</v>
      </c>
      <c r="DP618" s="26">
        <v>0</v>
      </c>
      <c r="DQ618" s="27">
        <v>0</v>
      </c>
      <c r="DR618" s="36">
        <v>0</v>
      </c>
      <c r="DS618" s="26">
        <v>0</v>
      </c>
      <c r="DT618" s="26">
        <v>0</v>
      </c>
      <c r="DU618" s="27">
        <v>0</v>
      </c>
      <c r="DV618" s="36">
        <v>0</v>
      </c>
      <c r="DW618" s="26">
        <v>0</v>
      </c>
      <c r="DX618" s="26">
        <v>0</v>
      </c>
      <c r="DY618" s="27">
        <v>0</v>
      </c>
      <c r="DZ618" s="36">
        <v>0</v>
      </c>
      <c r="EA618" s="26">
        <v>0</v>
      </c>
      <c r="EB618" s="26">
        <v>0</v>
      </c>
      <c r="EC618" s="27">
        <v>0</v>
      </c>
      <c r="ED618" s="36">
        <v>11</v>
      </c>
      <c r="EE618" s="26">
        <v>9632.39</v>
      </c>
      <c r="EF618" s="26">
        <v>9632.39</v>
      </c>
      <c r="EG618" s="27">
        <v>53415.95</v>
      </c>
      <c r="EH618" s="36">
        <v>12</v>
      </c>
      <c r="EI618" s="26">
        <v>10508.056666666667</v>
      </c>
      <c r="EJ618" s="26">
        <v>20140.446666666667</v>
      </c>
      <c r="EK618" s="27">
        <v>42907.89</v>
      </c>
      <c r="EL618" s="36" cm="1">
        <f t="array" ref="EL618">+_xlfn.IFS(YEAR($A618)&gt;YEAR(EL$6),0,YEAR(EL$6)=YEAR($A618),13-MONTH($A618),AND(EK618&lt;$L618,YEAR(EL$6)=YEAR($B618)),IF(MONTH($B618)&lt;EK618/$M618,MONTH($B618),EK618/$M618),EK618&lt;$L618,EK618/$M618,YEAR(EL$6)=YEAR($B618),MONTH($B618),AND(YEAR(EL$6)&gt;YEAR($B618),NOT(ISBLANK($B618))),0,YEAR(EL$6)&gt;YEAR($A618),12,EL$6&lt;$A618,0,YEAR(EH$6)=YEAR($B618),0)</f>
        <v>12</v>
      </c>
      <c r="EM618" s="26">
        <f t="shared" si="74"/>
        <v>10508.056666666667</v>
      </c>
      <c r="EN618" s="26">
        <f t="shared" si="75"/>
        <v>30648.503333333334</v>
      </c>
      <c r="EO618" s="27">
        <f t="shared" si="76"/>
        <v>32399.84</v>
      </c>
      <c r="EP618" s="28">
        <f t="shared" si="77"/>
        <v>36.999998413915414</v>
      </c>
      <c r="EQ618" s="34">
        <f t="shared" si="78"/>
        <v>2627.0141666666668</v>
      </c>
      <c r="ES618" s="21">
        <f>IFERROR(IF(VLOOKUP(D618,'DIV CHANGE'!A:D,3,FALSE)="", E618, VLOOKUP(D618,'DIV CHANGE'!A:D,3,FALSE)), E618)</f>
        <v>4</v>
      </c>
      <c r="ET618" s="21" t="str">
        <f t="shared" si="79"/>
        <v>SAME</v>
      </c>
      <c r="EU618" s="29">
        <v>44949</v>
      </c>
    </row>
    <row r="619" spans="1:151" ht="12.75">
      <c r="A619" s="29">
        <v>44956</v>
      </c>
      <c r="B619" s="24"/>
      <c r="C619" s="35">
        <v>777</v>
      </c>
      <c r="D619" s="21" t="s">
        <v>1207</v>
      </c>
      <c r="E619" s="21">
        <v>1</v>
      </c>
      <c r="F619" s="21" t="s">
        <v>179</v>
      </c>
      <c r="G619" s="21" t="s">
        <v>1208</v>
      </c>
      <c r="H619" s="55">
        <v>59403.37</v>
      </c>
      <c r="I619" s="22">
        <v>6</v>
      </c>
      <c r="J619" s="25">
        <v>0</v>
      </c>
      <c r="K619" s="25">
        <v>0</v>
      </c>
      <c r="L619" s="25">
        <f t="shared" si="72"/>
        <v>9900.5616666666665</v>
      </c>
      <c r="M619" s="37">
        <f t="shared" si="73"/>
        <v>825.04680555555558</v>
      </c>
      <c r="N619" s="36">
        <v>0</v>
      </c>
      <c r="O619" s="26">
        <v>0</v>
      </c>
      <c r="P619" s="26">
        <v>0</v>
      </c>
      <c r="Q619" s="27">
        <v>0</v>
      </c>
      <c r="R619" s="36">
        <v>0</v>
      </c>
      <c r="S619" s="26">
        <v>0</v>
      </c>
      <c r="T619" s="26">
        <v>0</v>
      </c>
      <c r="U619" s="27">
        <v>0</v>
      </c>
      <c r="V619" s="36">
        <v>0</v>
      </c>
      <c r="W619" s="26">
        <v>0</v>
      </c>
      <c r="X619" s="26">
        <v>0</v>
      </c>
      <c r="Y619" s="27">
        <v>0</v>
      </c>
      <c r="Z619" s="36">
        <v>0</v>
      </c>
      <c r="AA619" s="26">
        <v>0</v>
      </c>
      <c r="AB619" s="26">
        <v>0</v>
      </c>
      <c r="AC619" s="27">
        <v>0</v>
      </c>
      <c r="AD619" s="36">
        <v>0</v>
      </c>
      <c r="AE619" s="26">
        <v>0</v>
      </c>
      <c r="AF619" s="26">
        <v>0</v>
      </c>
      <c r="AG619" s="27">
        <v>0</v>
      </c>
      <c r="AH619" s="36">
        <v>0</v>
      </c>
      <c r="AI619" s="26">
        <v>0</v>
      </c>
      <c r="AJ619" s="26">
        <v>0</v>
      </c>
      <c r="AK619" s="27">
        <v>0</v>
      </c>
      <c r="AL619" s="36">
        <v>0</v>
      </c>
      <c r="AM619" s="26">
        <v>0</v>
      </c>
      <c r="AN619" s="26">
        <v>0</v>
      </c>
      <c r="AO619" s="27">
        <v>0</v>
      </c>
      <c r="AP619" s="36">
        <v>0</v>
      </c>
      <c r="AQ619" s="26">
        <v>0</v>
      </c>
      <c r="AR619" s="26">
        <v>0</v>
      </c>
      <c r="AS619" s="27">
        <v>0</v>
      </c>
      <c r="AT619" s="36">
        <v>0</v>
      </c>
      <c r="AU619" s="26">
        <v>0</v>
      </c>
      <c r="AV619" s="26">
        <v>0</v>
      </c>
      <c r="AW619" s="27">
        <v>0</v>
      </c>
      <c r="AX619" s="36">
        <v>0</v>
      </c>
      <c r="AY619" s="26">
        <v>0</v>
      </c>
      <c r="AZ619" s="26">
        <v>0</v>
      </c>
      <c r="BA619" s="27">
        <v>0</v>
      </c>
      <c r="BB619" s="36">
        <v>0</v>
      </c>
      <c r="BC619" s="26">
        <v>0</v>
      </c>
      <c r="BD619" s="26">
        <v>0</v>
      </c>
      <c r="BE619" s="27">
        <v>0</v>
      </c>
      <c r="BF619" s="36">
        <v>0</v>
      </c>
      <c r="BG619" s="26">
        <v>0</v>
      </c>
      <c r="BH619" s="26">
        <v>0</v>
      </c>
      <c r="BI619" s="27">
        <v>0</v>
      </c>
      <c r="BJ619" s="36">
        <v>0</v>
      </c>
      <c r="BK619" s="26">
        <v>0</v>
      </c>
      <c r="BL619" s="26">
        <v>0</v>
      </c>
      <c r="BM619" s="27">
        <v>0</v>
      </c>
      <c r="BN619" s="36">
        <v>0</v>
      </c>
      <c r="BO619" s="26">
        <v>0</v>
      </c>
      <c r="BP619" s="26">
        <v>0</v>
      </c>
      <c r="BQ619" s="27">
        <v>0</v>
      </c>
      <c r="BR619" s="36">
        <v>0</v>
      </c>
      <c r="BS619" s="26">
        <v>0</v>
      </c>
      <c r="BT619" s="26">
        <v>0</v>
      </c>
      <c r="BU619" s="27">
        <v>0</v>
      </c>
      <c r="BV619" s="36">
        <v>0</v>
      </c>
      <c r="BW619" s="26">
        <v>0</v>
      </c>
      <c r="BX619" s="26">
        <v>0</v>
      </c>
      <c r="BY619" s="27">
        <v>0</v>
      </c>
      <c r="BZ619" s="36">
        <v>0</v>
      </c>
      <c r="CA619" s="26">
        <v>0</v>
      </c>
      <c r="CB619" s="26">
        <v>0</v>
      </c>
      <c r="CC619" s="27">
        <v>0</v>
      </c>
      <c r="CD619" s="36">
        <v>0</v>
      </c>
      <c r="CE619" s="26">
        <v>0</v>
      </c>
      <c r="CF619" s="26">
        <v>0</v>
      </c>
      <c r="CG619" s="27">
        <v>0</v>
      </c>
      <c r="CH619" s="36">
        <v>0</v>
      </c>
      <c r="CI619" s="26">
        <v>0</v>
      </c>
      <c r="CJ619" s="26">
        <v>0</v>
      </c>
      <c r="CK619" s="27">
        <v>0</v>
      </c>
      <c r="CL619" s="36">
        <v>0</v>
      </c>
      <c r="CM619" s="26">
        <v>0</v>
      </c>
      <c r="CN619" s="26">
        <v>0</v>
      </c>
      <c r="CO619" s="27">
        <v>0</v>
      </c>
      <c r="CP619" s="36">
        <v>0</v>
      </c>
      <c r="CQ619" s="26">
        <v>0</v>
      </c>
      <c r="CR619" s="26">
        <v>0</v>
      </c>
      <c r="CS619" s="27">
        <v>0</v>
      </c>
      <c r="CT619" s="36">
        <v>0</v>
      </c>
      <c r="CU619" s="26">
        <v>0</v>
      </c>
      <c r="CV619" s="26">
        <v>0</v>
      </c>
      <c r="CW619" s="27">
        <v>0</v>
      </c>
      <c r="CX619" s="36">
        <v>0</v>
      </c>
      <c r="CY619" s="26">
        <v>0</v>
      </c>
      <c r="CZ619" s="26">
        <v>0</v>
      </c>
      <c r="DA619" s="27">
        <v>0</v>
      </c>
      <c r="DB619" s="36">
        <v>0</v>
      </c>
      <c r="DC619" s="26">
        <v>0</v>
      </c>
      <c r="DD619" s="26">
        <v>0</v>
      </c>
      <c r="DE619" s="27">
        <v>0</v>
      </c>
      <c r="DF619" s="36">
        <v>0</v>
      </c>
      <c r="DG619" s="26">
        <v>0</v>
      </c>
      <c r="DH619" s="26">
        <v>0</v>
      </c>
      <c r="DI619" s="27">
        <v>0</v>
      </c>
      <c r="DJ619" s="36">
        <v>0</v>
      </c>
      <c r="DK619" s="26">
        <v>0</v>
      </c>
      <c r="DL619" s="26">
        <v>0</v>
      </c>
      <c r="DM619" s="27">
        <v>0</v>
      </c>
      <c r="DN619" s="36">
        <v>0</v>
      </c>
      <c r="DO619" s="26">
        <v>0</v>
      </c>
      <c r="DP619" s="26">
        <v>0</v>
      </c>
      <c r="DQ619" s="27">
        <v>0</v>
      </c>
      <c r="DR619" s="36">
        <v>0</v>
      </c>
      <c r="DS619" s="26">
        <v>0</v>
      </c>
      <c r="DT619" s="26">
        <v>0</v>
      </c>
      <c r="DU619" s="27">
        <v>0</v>
      </c>
      <c r="DV619" s="36">
        <v>0</v>
      </c>
      <c r="DW619" s="26">
        <v>0</v>
      </c>
      <c r="DX619" s="26">
        <v>0</v>
      </c>
      <c r="DY619" s="27">
        <v>0</v>
      </c>
      <c r="DZ619" s="36">
        <v>0</v>
      </c>
      <c r="EA619" s="26">
        <v>0</v>
      </c>
      <c r="EB619" s="26">
        <v>0</v>
      </c>
      <c r="EC619" s="27">
        <v>0</v>
      </c>
      <c r="ED619" s="36">
        <v>11</v>
      </c>
      <c r="EE619" s="26">
        <v>9075.51</v>
      </c>
      <c r="EF619" s="26">
        <v>9075.51</v>
      </c>
      <c r="EG619" s="27">
        <v>50327.86</v>
      </c>
      <c r="EH619" s="36">
        <v>12</v>
      </c>
      <c r="EI619" s="26">
        <v>9900.5616666666665</v>
      </c>
      <c r="EJ619" s="26">
        <v>18976.071666666667</v>
      </c>
      <c r="EK619" s="27">
        <v>40427.300000000003</v>
      </c>
      <c r="EL619" s="36" cm="1">
        <f t="array" ref="EL619">+_xlfn.IFS(YEAR($A619)&gt;YEAR(EL$6),0,YEAR(EL$6)=YEAR($A619),13-MONTH($A619),AND(EK619&lt;$L619,YEAR(EL$6)=YEAR($B619)),IF(MONTH($B619)&lt;EK619/$M619,MONTH($B619),EK619/$M619),EK619&lt;$L619,EK619/$M619,YEAR(EL$6)=YEAR($B619),MONTH($B619),AND(YEAR(EL$6)&gt;YEAR($B619),NOT(ISBLANK($B619))),0,YEAR(EL$6)&gt;YEAR($A619),12,EL$6&lt;$A619,0,YEAR(EH$6)=YEAR($B619),0)</f>
        <v>12</v>
      </c>
      <c r="EM619" s="26">
        <f t="shared" si="74"/>
        <v>9900.5616666666665</v>
      </c>
      <c r="EN619" s="26">
        <f t="shared" si="75"/>
        <v>28876.633333333331</v>
      </c>
      <c r="EO619" s="27">
        <f t="shared" si="76"/>
        <v>30526.74</v>
      </c>
      <c r="EP619" s="28">
        <f t="shared" si="77"/>
        <v>37.000009932096447</v>
      </c>
      <c r="EQ619" s="34">
        <f t="shared" si="78"/>
        <v>2475.1404166666666</v>
      </c>
      <c r="ES619" s="21">
        <f>IFERROR(IF(VLOOKUP(D619,'DIV CHANGE'!A:D,3,FALSE)="", E619, VLOOKUP(D619,'DIV CHANGE'!A:D,3,FALSE)), E619)</f>
        <v>1</v>
      </c>
      <c r="ET619" s="21" t="str">
        <f t="shared" si="79"/>
        <v>SAME</v>
      </c>
      <c r="EU619" s="29">
        <v>44956</v>
      </c>
    </row>
    <row r="620" spans="1:151" ht="12.75">
      <c r="A620" s="29">
        <v>44974</v>
      </c>
      <c r="B620" s="24"/>
      <c r="C620" s="35">
        <v>783</v>
      </c>
      <c r="D620" s="21" t="s">
        <v>1209</v>
      </c>
      <c r="E620" s="21">
        <v>1</v>
      </c>
      <c r="F620" s="21" t="s">
        <v>179</v>
      </c>
      <c r="G620" s="21" t="s">
        <v>1210</v>
      </c>
      <c r="H620" s="55">
        <v>60850.01</v>
      </c>
      <c r="I620" s="22">
        <v>6</v>
      </c>
      <c r="J620" s="25">
        <v>8000</v>
      </c>
      <c r="K620" s="25">
        <v>0</v>
      </c>
      <c r="L620" s="25">
        <f t="shared" si="72"/>
        <v>8808.3350000000009</v>
      </c>
      <c r="M620" s="37">
        <f t="shared" si="73"/>
        <v>734.02791666666678</v>
      </c>
      <c r="N620" s="36">
        <v>0</v>
      </c>
      <c r="O620" s="26">
        <v>0</v>
      </c>
      <c r="P620" s="26">
        <v>0</v>
      </c>
      <c r="Q620" s="27">
        <v>0</v>
      </c>
      <c r="R620" s="36">
        <v>0</v>
      </c>
      <c r="S620" s="26">
        <v>0</v>
      </c>
      <c r="T620" s="26">
        <v>0</v>
      </c>
      <c r="U620" s="27">
        <v>0</v>
      </c>
      <c r="V620" s="36">
        <v>0</v>
      </c>
      <c r="W620" s="26">
        <v>0</v>
      </c>
      <c r="X620" s="26">
        <v>0</v>
      </c>
      <c r="Y620" s="27">
        <v>0</v>
      </c>
      <c r="Z620" s="36">
        <v>0</v>
      </c>
      <c r="AA620" s="26">
        <v>0</v>
      </c>
      <c r="AB620" s="26">
        <v>0</v>
      </c>
      <c r="AC620" s="27">
        <v>0</v>
      </c>
      <c r="AD620" s="36">
        <v>0</v>
      </c>
      <c r="AE620" s="26">
        <v>0</v>
      </c>
      <c r="AF620" s="26">
        <v>0</v>
      </c>
      <c r="AG620" s="27">
        <v>0</v>
      </c>
      <c r="AH620" s="36">
        <v>0</v>
      </c>
      <c r="AI620" s="26">
        <v>0</v>
      </c>
      <c r="AJ620" s="26">
        <v>0</v>
      </c>
      <c r="AK620" s="27">
        <v>0</v>
      </c>
      <c r="AL620" s="36">
        <v>0</v>
      </c>
      <c r="AM620" s="26">
        <v>0</v>
      </c>
      <c r="AN620" s="26">
        <v>0</v>
      </c>
      <c r="AO620" s="27">
        <v>0</v>
      </c>
      <c r="AP620" s="36">
        <v>0</v>
      </c>
      <c r="AQ620" s="26">
        <v>0</v>
      </c>
      <c r="AR620" s="26">
        <v>0</v>
      </c>
      <c r="AS620" s="27">
        <v>0</v>
      </c>
      <c r="AT620" s="36">
        <v>0</v>
      </c>
      <c r="AU620" s="26">
        <v>0</v>
      </c>
      <c r="AV620" s="26">
        <v>0</v>
      </c>
      <c r="AW620" s="27">
        <v>0</v>
      </c>
      <c r="AX620" s="36">
        <v>0</v>
      </c>
      <c r="AY620" s="26">
        <v>0</v>
      </c>
      <c r="AZ620" s="26">
        <v>0</v>
      </c>
      <c r="BA620" s="27">
        <v>0</v>
      </c>
      <c r="BB620" s="36">
        <v>0</v>
      </c>
      <c r="BC620" s="26">
        <v>0</v>
      </c>
      <c r="BD620" s="26">
        <v>0</v>
      </c>
      <c r="BE620" s="27">
        <v>0</v>
      </c>
      <c r="BF620" s="36">
        <v>0</v>
      </c>
      <c r="BG620" s="26">
        <v>0</v>
      </c>
      <c r="BH620" s="26">
        <v>0</v>
      </c>
      <c r="BI620" s="27">
        <v>0</v>
      </c>
      <c r="BJ620" s="36">
        <v>0</v>
      </c>
      <c r="BK620" s="26">
        <v>0</v>
      </c>
      <c r="BL620" s="26">
        <v>0</v>
      </c>
      <c r="BM620" s="27">
        <v>0</v>
      </c>
      <c r="BN620" s="36">
        <v>0</v>
      </c>
      <c r="BO620" s="26">
        <v>0</v>
      </c>
      <c r="BP620" s="26">
        <v>0</v>
      </c>
      <c r="BQ620" s="27">
        <v>0</v>
      </c>
      <c r="BR620" s="36">
        <v>0</v>
      </c>
      <c r="BS620" s="26">
        <v>0</v>
      </c>
      <c r="BT620" s="26">
        <v>0</v>
      </c>
      <c r="BU620" s="27">
        <v>0</v>
      </c>
      <c r="BV620" s="36">
        <v>0</v>
      </c>
      <c r="BW620" s="26">
        <v>0</v>
      </c>
      <c r="BX620" s="26">
        <v>0</v>
      </c>
      <c r="BY620" s="27">
        <v>0</v>
      </c>
      <c r="BZ620" s="36">
        <v>0</v>
      </c>
      <c r="CA620" s="26">
        <v>0</v>
      </c>
      <c r="CB620" s="26">
        <v>0</v>
      </c>
      <c r="CC620" s="27">
        <v>0</v>
      </c>
      <c r="CD620" s="36">
        <v>0</v>
      </c>
      <c r="CE620" s="26">
        <v>0</v>
      </c>
      <c r="CF620" s="26">
        <v>0</v>
      </c>
      <c r="CG620" s="27">
        <v>0</v>
      </c>
      <c r="CH620" s="36">
        <v>0</v>
      </c>
      <c r="CI620" s="26">
        <v>0</v>
      </c>
      <c r="CJ620" s="26">
        <v>0</v>
      </c>
      <c r="CK620" s="27">
        <v>0</v>
      </c>
      <c r="CL620" s="36">
        <v>0</v>
      </c>
      <c r="CM620" s="26">
        <v>0</v>
      </c>
      <c r="CN620" s="26">
        <v>0</v>
      </c>
      <c r="CO620" s="27">
        <v>0</v>
      </c>
      <c r="CP620" s="36">
        <v>0</v>
      </c>
      <c r="CQ620" s="26">
        <v>0</v>
      </c>
      <c r="CR620" s="26">
        <v>0</v>
      </c>
      <c r="CS620" s="27">
        <v>0</v>
      </c>
      <c r="CT620" s="36">
        <v>0</v>
      </c>
      <c r="CU620" s="26">
        <v>0</v>
      </c>
      <c r="CV620" s="26">
        <v>0</v>
      </c>
      <c r="CW620" s="27">
        <v>0</v>
      </c>
      <c r="CX620" s="36">
        <v>0</v>
      </c>
      <c r="CY620" s="26">
        <v>0</v>
      </c>
      <c r="CZ620" s="26">
        <v>0</v>
      </c>
      <c r="DA620" s="27">
        <v>0</v>
      </c>
      <c r="DB620" s="36">
        <v>0</v>
      </c>
      <c r="DC620" s="26">
        <v>0</v>
      </c>
      <c r="DD620" s="26">
        <v>0</v>
      </c>
      <c r="DE620" s="27">
        <v>0</v>
      </c>
      <c r="DF620" s="36">
        <v>0</v>
      </c>
      <c r="DG620" s="26">
        <v>0</v>
      </c>
      <c r="DH620" s="26">
        <v>0</v>
      </c>
      <c r="DI620" s="27">
        <v>0</v>
      </c>
      <c r="DJ620" s="36">
        <v>0</v>
      </c>
      <c r="DK620" s="26">
        <v>0</v>
      </c>
      <c r="DL620" s="26">
        <v>0</v>
      </c>
      <c r="DM620" s="27">
        <v>0</v>
      </c>
      <c r="DN620" s="36">
        <v>0</v>
      </c>
      <c r="DO620" s="26">
        <v>0</v>
      </c>
      <c r="DP620" s="26">
        <v>0</v>
      </c>
      <c r="DQ620" s="27">
        <v>0</v>
      </c>
      <c r="DR620" s="36">
        <v>0</v>
      </c>
      <c r="DS620" s="26">
        <v>0</v>
      </c>
      <c r="DT620" s="26">
        <v>0</v>
      </c>
      <c r="DU620" s="27">
        <v>0</v>
      </c>
      <c r="DV620" s="36">
        <v>0</v>
      </c>
      <c r="DW620" s="26">
        <v>0</v>
      </c>
      <c r="DX620" s="26">
        <v>0</v>
      </c>
      <c r="DY620" s="27">
        <v>0</v>
      </c>
      <c r="DZ620" s="36">
        <v>0</v>
      </c>
      <c r="EA620" s="26">
        <v>0</v>
      </c>
      <c r="EB620" s="26">
        <v>0</v>
      </c>
      <c r="EC620" s="27">
        <v>0</v>
      </c>
      <c r="ED620" s="36">
        <v>10</v>
      </c>
      <c r="EE620" s="26">
        <v>7340.27</v>
      </c>
      <c r="EF620" s="26">
        <v>7340.27</v>
      </c>
      <c r="EG620" s="27">
        <v>53509.74</v>
      </c>
      <c r="EH620" s="36">
        <v>12</v>
      </c>
      <c r="EI620" s="26">
        <v>8808.3350000000009</v>
      </c>
      <c r="EJ620" s="26">
        <v>16148.605000000001</v>
      </c>
      <c r="EK620" s="27">
        <v>36701.410000000003</v>
      </c>
      <c r="EL620" s="36" cm="1">
        <f t="array" ref="EL620">+_xlfn.IFS(YEAR($A620)&gt;YEAR(EL$6),0,YEAR(EL$6)=YEAR($A620),13-MONTH($A620),AND(EK620&lt;$L620,YEAR(EL$6)=YEAR($B620)),IF(MONTH($B620)&lt;EK620/$M620,MONTH($B620),EK620/$M620),EK620&lt;$L620,EK620/$M620,YEAR(EL$6)=YEAR($B620),MONTH($B620),AND(YEAR(EL$6)&gt;YEAR($B620),NOT(ISBLANK($B620))),0,YEAR(EL$6)&gt;YEAR($A620),12,EL$6&lt;$A620,0,YEAR(EH$6)=YEAR($B620),0)</f>
        <v>12</v>
      </c>
      <c r="EM620" s="26">
        <f t="shared" si="74"/>
        <v>8808.3350000000009</v>
      </c>
      <c r="EN620" s="26">
        <f t="shared" si="75"/>
        <v>24956.940000000002</v>
      </c>
      <c r="EO620" s="27">
        <f t="shared" si="76"/>
        <v>27893.07</v>
      </c>
      <c r="EP620" s="28">
        <f t="shared" si="77"/>
        <v>38.000012488171706</v>
      </c>
      <c r="EQ620" s="34">
        <f t="shared" si="78"/>
        <v>2202.0837500000002</v>
      </c>
      <c r="ES620" s="21">
        <f>IFERROR(IF(VLOOKUP(D620,'DIV CHANGE'!A:D,3,FALSE)="", E620, VLOOKUP(D620,'DIV CHANGE'!A:D,3,FALSE)), E620)</f>
        <v>1</v>
      </c>
      <c r="ET620" s="21" t="str">
        <f t="shared" si="79"/>
        <v>SAME</v>
      </c>
      <c r="EU620" s="29">
        <v>44974</v>
      </c>
    </row>
    <row r="621" spans="1:151" ht="12.75">
      <c r="A621" s="29">
        <v>44974</v>
      </c>
      <c r="B621" s="24"/>
      <c r="C621" s="35">
        <v>784</v>
      </c>
      <c r="D621" s="21" t="s">
        <v>1211</v>
      </c>
      <c r="E621" s="21">
        <v>1</v>
      </c>
      <c r="F621" s="21" t="s">
        <v>179</v>
      </c>
      <c r="G621" s="21" t="s">
        <v>1212</v>
      </c>
      <c r="H621" s="55">
        <v>60850.01</v>
      </c>
      <c r="I621" s="22">
        <v>6</v>
      </c>
      <c r="J621" s="25">
        <v>8000</v>
      </c>
      <c r="K621" s="25">
        <v>0</v>
      </c>
      <c r="L621" s="25">
        <f t="shared" si="72"/>
        <v>8808.3350000000009</v>
      </c>
      <c r="M621" s="37">
        <f t="shared" si="73"/>
        <v>734.02791666666678</v>
      </c>
      <c r="N621" s="36">
        <v>0</v>
      </c>
      <c r="O621" s="26">
        <v>0</v>
      </c>
      <c r="P621" s="26">
        <v>0</v>
      </c>
      <c r="Q621" s="27">
        <v>0</v>
      </c>
      <c r="R621" s="36">
        <v>0</v>
      </c>
      <c r="S621" s="26">
        <v>0</v>
      </c>
      <c r="T621" s="26">
        <v>0</v>
      </c>
      <c r="U621" s="27">
        <v>0</v>
      </c>
      <c r="V621" s="36">
        <v>0</v>
      </c>
      <c r="W621" s="26">
        <v>0</v>
      </c>
      <c r="X621" s="26">
        <v>0</v>
      </c>
      <c r="Y621" s="27">
        <v>0</v>
      </c>
      <c r="Z621" s="36">
        <v>0</v>
      </c>
      <c r="AA621" s="26">
        <v>0</v>
      </c>
      <c r="AB621" s="26">
        <v>0</v>
      </c>
      <c r="AC621" s="27">
        <v>0</v>
      </c>
      <c r="AD621" s="36">
        <v>0</v>
      </c>
      <c r="AE621" s="26">
        <v>0</v>
      </c>
      <c r="AF621" s="26">
        <v>0</v>
      </c>
      <c r="AG621" s="27">
        <v>0</v>
      </c>
      <c r="AH621" s="36">
        <v>0</v>
      </c>
      <c r="AI621" s="26">
        <v>0</v>
      </c>
      <c r="AJ621" s="26">
        <v>0</v>
      </c>
      <c r="AK621" s="27">
        <v>0</v>
      </c>
      <c r="AL621" s="36">
        <v>0</v>
      </c>
      <c r="AM621" s="26">
        <v>0</v>
      </c>
      <c r="AN621" s="26">
        <v>0</v>
      </c>
      <c r="AO621" s="27">
        <v>0</v>
      </c>
      <c r="AP621" s="36">
        <v>0</v>
      </c>
      <c r="AQ621" s="26">
        <v>0</v>
      </c>
      <c r="AR621" s="26">
        <v>0</v>
      </c>
      <c r="AS621" s="27">
        <v>0</v>
      </c>
      <c r="AT621" s="36">
        <v>0</v>
      </c>
      <c r="AU621" s="26">
        <v>0</v>
      </c>
      <c r="AV621" s="26">
        <v>0</v>
      </c>
      <c r="AW621" s="27">
        <v>0</v>
      </c>
      <c r="AX621" s="36">
        <v>0</v>
      </c>
      <c r="AY621" s="26">
        <v>0</v>
      </c>
      <c r="AZ621" s="26">
        <v>0</v>
      </c>
      <c r="BA621" s="27">
        <v>0</v>
      </c>
      <c r="BB621" s="36">
        <v>0</v>
      </c>
      <c r="BC621" s="26">
        <v>0</v>
      </c>
      <c r="BD621" s="26">
        <v>0</v>
      </c>
      <c r="BE621" s="27">
        <v>0</v>
      </c>
      <c r="BF621" s="36">
        <v>0</v>
      </c>
      <c r="BG621" s="26">
        <v>0</v>
      </c>
      <c r="BH621" s="26">
        <v>0</v>
      </c>
      <c r="BI621" s="27">
        <v>0</v>
      </c>
      <c r="BJ621" s="36">
        <v>0</v>
      </c>
      <c r="BK621" s="26">
        <v>0</v>
      </c>
      <c r="BL621" s="26">
        <v>0</v>
      </c>
      <c r="BM621" s="27">
        <v>0</v>
      </c>
      <c r="BN621" s="36">
        <v>0</v>
      </c>
      <c r="BO621" s="26">
        <v>0</v>
      </c>
      <c r="BP621" s="26">
        <v>0</v>
      </c>
      <c r="BQ621" s="27">
        <v>0</v>
      </c>
      <c r="BR621" s="36">
        <v>0</v>
      </c>
      <c r="BS621" s="26">
        <v>0</v>
      </c>
      <c r="BT621" s="26">
        <v>0</v>
      </c>
      <c r="BU621" s="27">
        <v>0</v>
      </c>
      <c r="BV621" s="36">
        <v>0</v>
      </c>
      <c r="BW621" s="26">
        <v>0</v>
      </c>
      <c r="BX621" s="26">
        <v>0</v>
      </c>
      <c r="BY621" s="27">
        <v>0</v>
      </c>
      <c r="BZ621" s="36">
        <v>0</v>
      </c>
      <c r="CA621" s="26">
        <v>0</v>
      </c>
      <c r="CB621" s="26">
        <v>0</v>
      </c>
      <c r="CC621" s="27">
        <v>0</v>
      </c>
      <c r="CD621" s="36">
        <v>0</v>
      </c>
      <c r="CE621" s="26">
        <v>0</v>
      </c>
      <c r="CF621" s="26">
        <v>0</v>
      </c>
      <c r="CG621" s="27">
        <v>0</v>
      </c>
      <c r="CH621" s="36">
        <v>0</v>
      </c>
      <c r="CI621" s="26">
        <v>0</v>
      </c>
      <c r="CJ621" s="26">
        <v>0</v>
      </c>
      <c r="CK621" s="27">
        <v>0</v>
      </c>
      <c r="CL621" s="36">
        <v>0</v>
      </c>
      <c r="CM621" s="26">
        <v>0</v>
      </c>
      <c r="CN621" s="26">
        <v>0</v>
      </c>
      <c r="CO621" s="27">
        <v>0</v>
      </c>
      <c r="CP621" s="36">
        <v>0</v>
      </c>
      <c r="CQ621" s="26">
        <v>0</v>
      </c>
      <c r="CR621" s="26">
        <v>0</v>
      </c>
      <c r="CS621" s="27">
        <v>0</v>
      </c>
      <c r="CT621" s="36">
        <v>0</v>
      </c>
      <c r="CU621" s="26">
        <v>0</v>
      </c>
      <c r="CV621" s="26">
        <v>0</v>
      </c>
      <c r="CW621" s="27">
        <v>0</v>
      </c>
      <c r="CX621" s="36">
        <v>0</v>
      </c>
      <c r="CY621" s="26">
        <v>0</v>
      </c>
      <c r="CZ621" s="26">
        <v>0</v>
      </c>
      <c r="DA621" s="27">
        <v>0</v>
      </c>
      <c r="DB621" s="36">
        <v>0</v>
      </c>
      <c r="DC621" s="26">
        <v>0</v>
      </c>
      <c r="DD621" s="26">
        <v>0</v>
      </c>
      <c r="DE621" s="27">
        <v>0</v>
      </c>
      <c r="DF621" s="36">
        <v>0</v>
      </c>
      <c r="DG621" s="26">
        <v>0</v>
      </c>
      <c r="DH621" s="26">
        <v>0</v>
      </c>
      <c r="DI621" s="27">
        <v>0</v>
      </c>
      <c r="DJ621" s="36">
        <v>0</v>
      </c>
      <c r="DK621" s="26">
        <v>0</v>
      </c>
      <c r="DL621" s="26">
        <v>0</v>
      </c>
      <c r="DM621" s="27">
        <v>0</v>
      </c>
      <c r="DN621" s="36">
        <v>0</v>
      </c>
      <c r="DO621" s="26">
        <v>0</v>
      </c>
      <c r="DP621" s="26">
        <v>0</v>
      </c>
      <c r="DQ621" s="27">
        <v>0</v>
      </c>
      <c r="DR621" s="36">
        <v>0</v>
      </c>
      <c r="DS621" s="26">
        <v>0</v>
      </c>
      <c r="DT621" s="26">
        <v>0</v>
      </c>
      <c r="DU621" s="27">
        <v>0</v>
      </c>
      <c r="DV621" s="36">
        <v>0</v>
      </c>
      <c r="DW621" s="26">
        <v>0</v>
      </c>
      <c r="DX621" s="26">
        <v>0</v>
      </c>
      <c r="DY621" s="27">
        <v>0</v>
      </c>
      <c r="DZ621" s="36">
        <v>0</v>
      </c>
      <c r="EA621" s="26">
        <v>0</v>
      </c>
      <c r="EB621" s="26">
        <v>0</v>
      </c>
      <c r="EC621" s="27">
        <v>0</v>
      </c>
      <c r="ED621" s="36">
        <v>10</v>
      </c>
      <c r="EE621" s="26">
        <v>7340.27</v>
      </c>
      <c r="EF621" s="26">
        <v>7340.27</v>
      </c>
      <c r="EG621" s="27">
        <v>53509.74</v>
      </c>
      <c r="EH621" s="36">
        <v>12</v>
      </c>
      <c r="EI621" s="26">
        <v>8808.3350000000009</v>
      </c>
      <c r="EJ621" s="26">
        <v>16148.605000000001</v>
      </c>
      <c r="EK621" s="27">
        <v>36701.410000000003</v>
      </c>
      <c r="EL621" s="36" cm="1">
        <f t="array" ref="EL621">+_xlfn.IFS(YEAR($A621)&gt;YEAR(EL$6),0,YEAR(EL$6)=YEAR($A621),13-MONTH($A621),AND(EK621&lt;$L621,YEAR(EL$6)=YEAR($B621)),IF(MONTH($B621)&lt;EK621/$M621,MONTH($B621),EK621/$M621),EK621&lt;$L621,EK621/$M621,YEAR(EL$6)=YEAR($B621),MONTH($B621),AND(YEAR(EL$6)&gt;YEAR($B621),NOT(ISBLANK($B621))),0,YEAR(EL$6)&gt;YEAR($A621),12,EL$6&lt;$A621,0,YEAR(EH$6)=YEAR($B621),0)</f>
        <v>12</v>
      </c>
      <c r="EM621" s="26">
        <f t="shared" si="74"/>
        <v>8808.3350000000009</v>
      </c>
      <c r="EN621" s="26">
        <f t="shared" si="75"/>
        <v>24956.940000000002</v>
      </c>
      <c r="EO621" s="27">
        <f t="shared" si="76"/>
        <v>27893.07</v>
      </c>
      <c r="EP621" s="28">
        <f t="shared" si="77"/>
        <v>38.000012488171706</v>
      </c>
      <c r="EQ621" s="34">
        <f t="shared" si="78"/>
        <v>2202.0837500000002</v>
      </c>
      <c r="ES621" s="21">
        <f>IFERROR(IF(VLOOKUP(D621,'DIV CHANGE'!A:D,3,FALSE)="", E621, VLOOKUP(D621,'DIV CHANGE'!A:D,3,FALSE)), E621)</f>
        <v>1</v>
      </c>
      <c r="ET621" s="21" t="str">
        <f t="shared" si="79"/>
        <v>SAME</v>
      </c>
      <c r="EU621" s="29">
        <v>44974</v>
      </c>
    </row>
    <row r="622" spans="1:151" ht="12.75">
      <c r="A622" s="29">
        <v>45020</v>
      </c>
      <c r="B622" s="24"/>
      <c r="C622" s="35">
        <v>806</v>
      </c>
      <c r="D622" s="21" t="s">
        <v>1213</v>
      </c>
      <c r="E622" s="21">
        <v>1</v>
      </c>
      <c r="F622" s="21" t="s">
        <v>179</v>
      </c>
      <c r="G622" s="21" t="s">
        <v>1214</v>
      </c>
      <c r="H622" s="55">
        <v>59167.97</v>
      </c>
      <c r="I622" s="22">
        <v>6</v>
      </c>
      <c r="J622" s="25">
        <v>0</v>
      </c>
      <c r="K622" s="25">
        <v>0</v>
      </c>
      <c r="L622" s="25">
        <f t="shared" si="72"/>
        <v>9861.3283333333329</v>
      </c>
      <c r="M622" s="37">
        <f t="shared" si="73"/>
        <v>821.77736111111108</v>
      </c>
      <c r="N622" s="36">
        <v>0</v>
      </c>
      <c r="O622" s="26">
        <v>0</v>
      </c>
      <c r="P622" s="26">
        <v>0</v>
      </c>
      <c r="Q622" s="27">
        <v>0</v>
      </c>
      <c r="R622" s="36">
        <v>0</v>
      </c>
      <c r="S622" s="26">
        <v>0</v>
      </c>
      <c r="T622" s="26">
        <v>0</v>
      </c>
      <c r="U622" s="27">
        <v>0</v>
      </c>
      <c r="V622" s="36">
        <v>0</v>
      </c>
      <c r="W622" s="26">
        <v>0</v>
      </c>
      <c r="X622" s="26">
        <v>0</v>
      </c>
      <c r="Y622" s="27">
        <v>0</v>
      </c>
      <c r="Z622" s="36">
        <v>0</v>
      </c>
      <c r="AA622" s="26">
        <v>0</v>
      </c>
      <c r="AB622" s="26">
        <v>0</v>
      </c>
      <c r="AC622" s="27">
        <v>0</v>
      </c>
      <c r="AD622" s="36">
        <v>0</v>
      </c>
      <c r="AE622" s="26">
        <v>0</v>
      </c>
      <c r="AF622" s="26">
        <v>0</v>
      </c>
      <c r="AG622" s="27">
        <v>0</v>
      </c>
      <c r="AH622" s="36">
        <v>0</v>
      </c>
      <c r="AI622" s="26">
        <v>0</v>
      </c>
      <c r="AJ622" s="26">
        <v>0</v>
      </c>
      <c r="AK622" s="27">
        <v>0</v>
      </c>
      <c r="AL622" s="36">
        <v>0</v>
      </c>
      <c r="AM622" s="26">
        <v>0</v>
      </c>
      <c r="AN622" s="26">
        <v>0</v>
      </c>
      <c r="AO622" s="27">
        <v>0</v>
      </c>
      <c r="AP622" s="36">
        <v>0</v>
      </c>
      <c r="AQ622" s="26">
        <v>0</v>
      </c>
      <c r="AR622" s="26">
        <v>0</v>
      </c>
      <c r="AS622" s="27">
        <v>0</v>
      </c>
      <c r="AT622" s="36">
        <v>0</v>
      </c>
      <c r="AU622" s="26">
        <v>0</v>
      </c>
      <c r="AV622" s="26">
        <v>0</v>
      </c>
      <c r="AW622" s="27">
        <v>0</v>
      </c>
      <c r="AX622" s="36">
        <v>0</v>
      </c>
      <c r="AY622" s="26">
        <v>0</v>
      </c>
      <c r="AZ622" s="26">
        <v>0</v>
      </c>
      <c r="BA622" s="27">
        <v>0</v>
      </c>
      <c r="BB622" s="36">
        <v>0</v>
      </c>
      <c r="BC622" s="26">
        <v>0</v>
      </c>
      <c r="BD622" s="26">
        <v>0</v>
      </c>
      <c r="BE622" s="27">
        <v>0</v>
      </c>
      <c r="BF622" s="36">
        <v>0</v>
      </c>
      <c r="BG622" s="26">
        <v>0</v>
      </c>
      <c r="BH622" s="26">
        <v>0</v>
      </c>
      <c r="BI622" s="27">
        <v>0</v>
      </c>
      <c r="BJ622" s="36">
        <v>0</v>
      </c>
      <c r="BK622" s="26">
        <v>0</v>
      </c>
      <c r="BL622" s="26">
        <v>0</v>
      </c>
      <c r="BM622" s="27">
        <v>0</v>
      </c>
      <c r="BN622" s="36">
        <v>0</v>
      </c>
      <c r="BO622" s="26">
        <v>0</v>
      </c>
      <c r="BP622" s="26">
        <v>0</v>
      </c>
      <c r="BQ622" s="27">
        <v>0</v>
      </c>
      <c r="BR622" s="36">
        <v>0</v>
      </c>
      <c r="BS622" s="26">
        <v>0</v>
      </c>
      <c r="BT622" s="26">
        <v>0</v>
      </c>
      <c r="BU622" s="27">
        <v>0</v>
      </c>
      <c r="BV622" s="36">
        <v>0</v>
      </c>
      <c r="BW622" s="26">
        <v>0</v>
      </c>
      <c r="BX622" s="26">
        <v>0</v>
      </c>
      <c r="BY622" s="27">
        <v>0</v>
      </c>
      <c r="BZ622" s="36">
        <v>0</v>
      </c>
      <c r="CA622" s="26">
        <v>0</v>
      </c>
      <c r="CB622" s="26">
        <v>0</v>
      </c>
      <c r="CC622" s="27">
        <v>0</v>
      </c>
      <c r="CD622" s="36">
        <v>0</v>
      </c>
      <c r="CE622" s="26">
        <v>0</v>
      </c>
      <c r="CF622" s="26">
        <v>0</v>
      </c>
      <c r="CG622" s="27">
        <v>0</v>
      </c>
      <c r="CH622" s="36">
        <v>0</v>
      </c>
      <c r="CI622" s="26">
        <v>0</v>
      </c>
      <c r="CJ622" s="26">
        <v>0</v>
      </c>
      <c r="CK622" s="27">
        <v>0</v>
      </c>
      <c r="CL622" s="36">
        <v>0</v>
      </c>
      <c r="CM622" s="26">
        <v>0</v>
      </c>
      <c r="CN622" s="26">
        <v>0</v>
      </c>
      <c r="CO622" s="27">
        <v>0</v>
      </c>
      <c r="CP622" s="36">
        <v>0</v>
      </c>
      <c r="CQ622" s="26">
        <v>0</v>
      </c>
      <c r="CR622" s="26">
        <v>0</v>
      </c>
      <c r="CS622" s="27">
        <v>0</v>
      </c>
      <c r="CT622" s="36">
        <v>0</v>
      </c>
      <c r="CU622" s="26">
        <v>0</v>
      </c>
      <c r="CV622" s="26">
        <v>0</v>
      </c>
      <c r="CW622" s="27">
        <v>0</v>
      </c>
      <c r="CX622" s="36">
        <v>0</v>
      </c>
      <c r="CY622" s="26">
        <v>0</v>
      </c>
      <c r="CZ622" s="26">
        <v>0</v>
      </c>
      <c r="DA622" s="27">
        <v>0</v>
      </c>
      <c r="DB622" s="36">
        <v>0</v>
      </c>
      <c r="DC622" s="26">
        <v>0</v>
      </c>
      <c r="DD622" s="26">
        <v>0</v>
      </c>
      <c r="DE622" s="27">
        <v>0</v>
      </c>
      <c r="DF622" s="36">
        <v>0</v>
      </c>
      <c r="DG622" s="26">
        <v>0</v>
      </c>
      <c r="DH622" s="26">
        <v>0</v>
      </c>
      <c r="DI622" s="27">
        <v>0</v>
      </c>
      <c r="DJ622" s="36">
        <v>0</v>
      </c>
      <c r="DK622" s="26">
        <v>0</v>
      </c>
      <c r="DL622" s="26">
        <v>0</v>
      </c>
      <c r="DM622" s="27">
        <v>0</v>
      </c>
      <c r="DN622" s="36">
        <v>0</v>
      </c>
      <c r="DO622" s="26">
        <v>0</v>
      </c>
      <c r="DP622" s="26">
        <v>0</v>
      </c>
      <c r="DQ622" s="27">
        <v>0</v>
      </c>
      <c r="DR622" s="36">
        <v>0</v>
      </c>
      <c r="DS622" s="26">
        <v>0</v>
      </c>
      <c r="DT622" s="26">
        <v>0</v>
      </c>
      <c r="DU622" s="27">
        <v>0</v>
      </c>
      <c r="DV622" s="36">
        <v>0</v>
      </c>
      <c r="DW622" s="26">
        <v>0</v>
      </c>
      <c r="DX622" s="26">
        <v>0</v>
      </c>
      <c r="DY622" s="27">
        <v>0</v>
      </c>
      <c r="DZ622" s="36">
        <v>0</v>
      </c>
      <c r="EA622" s="26">
        <v>0</v>
      </c>
      <c r="EB622" s="26">
        <v>0</v>
      </c>
      <c r="EC622" s="27">
        <v>0</v>
      </c>
      <c r="ED622" s="36">
        <v>9</v>
      </c>
      <c r="EE622" s="26">
        <v>7395.9962500000001</v>
      </c>
      <c r="EF622" s="26">
        <v>7395.9962500000001</v>
      </c>
      <c r="EG622" s="27">
        <v>51771.97</v>
      </c>
      <c r="EH622" s="36">
        <v>12</v>
      </c>
      <c r="EI622" s="26">
        <v>9861.3283333333329</v>
      </c>
      <c r="EJ622" s="26">
        <v>17257.324583333335</v>
      </c>
      <c r="EK622" s="27">
        <v>41910.65</v>
      </c>
      <c r="EL622" s="36" cm="1">
        <f t="array" ref="EL622">+_xlfn.IFS(YEAR($A622)&gt;YEAR(EL$6),0,YEAR(EL$6)=YEAR($A622),13-MONTH($A622),AND(EK622&lt;$L622,YEAR(EL$6)=YEAR($B622)),IF(MONTH($B622)&lt;EK622/$M622,MONTH($B622),EK622/$M622),EK622&lt;$L622,EK622/$M622,YEAR(EL$6)=YEAR($B622),MONTH($B622),AND(YEAR(EL$6)&gt;YEAR($B622),NOT(ISBLANK($B622))),0,YEAR(EL$6)&gt;YEAR($A622),12,EL$6&lt;$A622,0,YEAR(EH$6)=YEAR($B622),0)</f>
        <v>12</v>
      </c>
      <c r="EM622" s="26">
        <f t="shared" si="74"/>
        <v>9861.3283333333329</v>
      </c>
      <c r="EN622" s="26">
        <f t="shared" si="75"/>
        <v>27118.652916666666</v>
      </c>
      <c r="EO622" s="27">
        <f t="shared" si="76"/>
        <v>32049.32</v>
      </c>
      <c r="EP622" s="28">
        <f t="shared" si="77"/>
        <v>39.000003549217595</v>
      </c>
      <c r="EQ622" s="34">
        <f t="shared" si="78"/>
        <v>2465.3320833333332</v>
      </c>
      <c r="ES622" s="21">
        <f>IFERROR(IF(VLOOKUP(D622,'DIV CHANGE'!A:D,3,FALSE)="", E622, VLOOKUP(D622,'DIV CHANGE'!A:D,3,FALSE)), E622)</f>
        <v>1</v>
      </c>
      <c r="ET622" s="21" t="str">
        <f t="shared" si="79"/>
        <v>SAME</v>
      </c>
      <c r="EU622" s="29">
        <v>45020</v>
      </c>
    </row>
    <row r="623" spans="1:151" ht="12.75">
      <c r="A623" s="29">
        <v>45020</v>
      </c>
      <c r="B623" s="24"/>
      <c r="C623" s="35">
        <v>808</v>
      </c>
      <c r="D623" s="21" t="s">
        <v>1215</v>
      </c>
      <c r="E623" s="21">
        <v>1</v>
      </c>
      <c r="F623" s="21" t="s">
        <v>179</v>
      </c>
      <c r="G623" s="21" t="s">
        <v>1216</v>
      </c>
      <c r="H623" s="55">
        <v>59167.97</v>
      </c>
      <c r="I623" s="22">
        <v>6</v>
      </c>
      <c r="J623" s="25">
        <v>0</v>
      </c>
      <c r="K623" s="25">
        <v>0</v>
      </c>
      <c r="L623" s="25">
        <f t="shared" si="72"/>
        <v>9861.3283333333329</v>
      </c>
      <c r="M623" s="37">
        <f t="shared" si="73"/>
        <v>821.77736111111108</v>
      </c>
      <c r="N623" s="36">
        <v>0</v>
      </c>
      <c r="O623" s="26">
        <v>0</v>
      </c>
      <c r="P623" s="26">
        <v>0</v>
      </c>
      <c r="Q623" s="27">
        <v>0</v>
      </c>
      <c r="R623" s="36">
        <v>0</v>
      </c>
      <c r="S623" s="26">
        <v>0</v>
      </c>
      <c r="T623" s="26">
        <v>0</v>
      </c>
      <c r="U623" s="27">
        <v>0</v>
      </c>
      <c r="V623" s="36">
        <v>0</v>
      </c>
      <c r="W623" s="26">
        <v>0</v>
      </c>
      <c r="X623" s="26">
        <v>0</v>
      </c>
      <c r="Y623" s="27">
        <v>0</v>
      </c>
      <c r="Z623" s="36">
        <v>0</v>
      </c>
      <c r="AA623" s="26">
        <v>0</v>
      </c>
      <c r="AB623" s="26">
        <v>0</v>
      </c>
      <c r="AC623" s="27">
        <v>0</v>
      </c>
      <c r="AD623" s="36">
        <v>0</v>
      </c>
      <c r="AE623" s="26">
        <v>0</v>
      </c>
      <c r="AF623" s="26">
        <v>0</v>
      </c>
      <c r="AG623" s="27">
        <v>0</v>
      </c>
      <c r="AH623" s="36">
        <v>0</v>
      </c>
      <c r="AI623" s="26">
        <v>0</v>
      </c>
      <c r="AJ623" s="26">
        <v>0</v>
      </c>
      <c r="AK623" s="27">
        <v>0</v>
      </c>
      <c r="AL623" s="36">
        <v>0</v>
      </c>
      <c r="AM623" s="26">
        <v>0</v>
      </c>
      <c r="AN623" s="26">
        <v>0</v>
      </c>
      <c r="AO623" s="27">
        <v>0</v>
      </c>
      <c r="AP623" s="36">
        <v>0</v>
      </c>
      <c r="AQ623" s="26">
        <v>0</v>
      </c>
      <c r="AR623" s="26">
        <v>0</v>
      </c>
      <c r="AS623" s="27">
        <v>0</v>
      </c>
      <c r="AT623" s="36">
        <v>0</v>
      </c>
      <c r="AU623" s="26">
        <v>0</v>
      </c>
      <c r="AV623" s="26">
        <v>0</v>
      </c>
      <c r="AW623" s="27">
        <v>0</v>
      </c>
      <c r="AX623" s="36">
        <v>0</v>
      </c>
      <c r="AY623" s="26">
        <v>0</v>
      </c>
      <c r="AZ623" s="26">
        <v>0</v>
      </c>
      <c r="BA623" s="27">
        <v>0</v>
      </c>
      <c r="BB623" s="36">
        <v>0</v>
      </c>
      <c r="BC623" s="26">
        <v>0</v>
      </c>
      <c r="BD623" s="26">
        <v>0</v>
      </c>
      <c r="BE623" s="27">
        <v>0</v>
      </c>
      <c r="BF623" s="36">
        <v>0</v>
      </c>
      <c r="BG623" s="26">
        <v>0</v>
      </c>
      <c r="BH623" s="26">
        <v>0</v>
      </c>
      <c r="BI623" s="27">
        <v>0</v>
      </c>
      <c r="BJ623" s="36">
        <v>0</v>
      </c>
      <c r="BK623" s="26">
        <v>0</v>
      </c>
      <c r="BL623" s="26">
        <v>0</v>
      </c>
      <c r="BM623" s="27">
        <v>0</v>
      </c>
      <c r="BN623" s="36">
        <v>0</v>
      </c>
      <c r="BO623" s="26">
        <v>0</v>
      </c>
      <c r="BP623" s="26">
        <v>0</v>
      </c>
      <c r="BQ623" s="27">
        <v>0</v>
      </c>
      <c r="BR623" s="36">
        <v>0</v>
      </c>
      <c r="BS623" s="26">
        <v>0</v>
      </c>
      <c r="BT623" s="26">
        <v>0</v>
      </c>
      <c r="BU623" s="27">
        <v>0</v>
      </c>
      <c r="BV623" s="36">
        <v>0</v>
      </c>
      <c r="BW623" s="26">
        <v>0</v>
      </c>
      <c r="BX623" s="26">
        <v>0</v>
      </c>
      <c r="BY623" s="27">
        <v>0</v>
      </c>
      <c r="BZ623" s="36">
        <v>0</v>
      </c>
      <c r="CA623" s="26">
        <v>0</v>
      </c>
      <c r="CB623" s="26">
        <v>0</v>
      </c>
      <c r="CC623" s="27">
        <v>0</v>
      </c>
      <c r="CD623" s="36">
        <v>0</v>
      </c>
      <c r="CE623" s="26">
        <v>0</v>
      </c>
      <c r="CF623" s="26">
        <v>0</v>
      </c>
      <c r="CG623" s="27">
        <v>0</v>
      </c>
      <c r="CH623" s="36">
        <v>0</v>
      </c>
      <c r="CI623" s="26">
        <v>0</v>
      </c>
      <c r="CJ623" s="26">
        <v>0</v>
      </c>
      <c r="CK623" s="27">
        <v>0</v>
      </c>
      <c r="CL623" s="36">
        <v>0</v>
      </c>
      <c r="CM623" s="26">
        <v>0</v>
      </c>
      <c r="CN623" s="26">
        <v>0</v>
      </c>
      <c r="CO623" s="27">
        <v>0</v>
      </c>
      <c r="CP623" s="36">
        <v>0</v>
      </c>
      <c r="CQ623" s="26">
        <v>0</v>
      </c>
      <c r="CR623" s="26">
        <v>0</v>
      </c>
      <c r="CS623" s="27">
        <v>0</v>
      </c>
      <c r="CT623" s="36">
        <v>0</v>
      </c>
      <c r="CU623" s="26">
        <v>0</v>
      </c>
      <c r="CV623" s="26">
        <v>0</v>
      </c>
      <c r="CW623" s="27">
        <v>0</v>
      </c>
      <c r="CX623" s="36">
        <v>0</v>
      </c>
      <c r="CY623" s="26">
        <v>0</v>
      </c>
      <c r="CZ623" s="26">
        <v>0</v>
      </c>
      <c r="DA623" s="27">
        <v>0</v>
      </c>
      <c r="DB623" s="36">
        <v>0</v>
      </c>
      <c r="DC623" s="26">
        <v>0</v>
      </c>
      <c r="DD623" s="26">
        <v>0</v>
      </c>
      <c r="DE623" s="27">
        <v>0</v>
      </c>
      <c r="DF623" s="36">
        <v>0</v>
      </c>
      <c r="DG623" s="26">
        <v>0</v>
      </c>
      <c r="DH623" s="26">
        <v>0</v>
      </c>
      <c r="DI623" s="27">
        <v>0</v>
      </c>
      <c r="DJ623" s="36">
        <v>0</v>
      </c>
      <c r="DK623" s="26">
        <v>0</v>
      </c>
      <c r="DL623" s="26">
        <v>0</v>
      </c>
      <c r="DM623" s="27">
        <v>0</v>
      </c>
      <c r="DN623" s="36">
        <v>0</v>
      </c>
      <c r="DO623" s="26">
        <v>0</v>
      </c>
      <c r="DP623" s="26">
        <v>0</v>
      </c>
      <c r="DQ623" s="27">
        <v>0</v>
      </c>
      <c r="DR623" s="36">
        <v>0</v>
      </c>
      <c r="DS623" s="26">
        <v>0</v>
      </c>
      <c r="DT623" s="26">
        <v>0</v>
      </c>
      <c r="DU623" s="27">
        <v>0</v>
      </c>
      <c r="DV623" s="36">
        <v>0</v>
      </c>
      <c r="DW623" s="26">
        <v>0</v>
      </c>
      <c r="DX623" s="26">
        <v>0</v>
      </c>
      <c r="DY623" s="27">
        <v>0</v>
      </c>
      <c r="DZ623" s="36">
        <v>0</v>
      </c>
      <c r="EA623" s="26">
        <v>0</v>
      </c>
      <c r="EB623" s="26">
        <v>0</v>
      </c>
      <c r="EC623" s="27">
        <v>0</v>
      </c>
      <c r="ED623" s="36">
        <v>9</v>
      </c>
      <c r="EE623" s="26">
        <v>7395.9962500000001</v>
      </c>
      <c r="EF623" s="26">
        <v>7395.9962500000001</v>
      </c>
      <c r="EG623" s="27">
        <v>51771.97</v>
      </c>
      <c r="EH623" s="36">
        <v>12</v>
      </c>
      <c r="EI623" s="26">
        <v>9861.3283333333329</v>
      </c>
      <c r="EJ623" s="26">
        <v>17257.324583333335</v>
      </c>
      <c r="EK623" s="27">
        <v>41910.65</v>
      </c>
      <c r="EL623" s="36" cm="1">
        <f t="array" ref="EL623">+_xlfn.IFS(YEAR($A623)&gt;YEAR(EL$6),0,YEAR(EL$6)=YEAR($A623),13-MONTH($A623),AND(EK623&lt;$L623,YEAR(EL$6)=YEAR($B623)),IF(MONTH($B623)&lt;EK623/$M623,MONTH($B623),EK623/$M623),EK623&lt;$L623,EK623/$M623,YEAR(EL$6)=YEAR($B623),MONTH($B623),AND(YEAR(EL$6)&gt;YEAR($B623),NOT(ISBLANK($B623))),0,YEAR(EL$6)&gt;YEAR($A623),12,EL$6&lt;$A623,0,YEAR(EH$6)=YEAR($B623),0)</f>
        <v>12</v>
      </c>
      <c r="EM623" s="26">
        <f t="shared" si="74"/>
        <v>9861.3283333333329</v>
      </c>
      <c r="EN623" s="26">
        <f t="shared" si="75"/>
        <v>27118.652916666666</v>
      </c>
      <c r="EO623" s="27">
        <f t="shared" si="76"/>
        <v>32049.32</v>
      </c>
      <c r="EP623" s="28">
        <f t="shared" si="77"/>
        <v>39.000003549217595</v>
      </c>
      <c r="EQ623" s="34">
        <f t="shared" si="78"/>
        <v>2465.3320833333332</v>
      </c>
      <c r="ES623" s="21">
        <f>IFERROR(IF(VLOOKUP(D623,'DIV CHANGE'!A:D,3,FALSE)="", E623, VLOOKUP(D623,'DIV CHANGE'!A:D,3,FALSE)), E623)</f>
        <v>1</v>
      </c>
      <c r="ET623" s="21" t="str">
        <f t="shared" si="79"/>
        <v>SAME</v>
      </c>
      <c r="EU623" s="29">
        <v>45020</v>
      </c>
    </row>
    <row r="624" spans="1:151" ht="12.75">
      <c r="A624" s="29">
        <v>45088</v>
      </c>
      <c r="B624" s="24"/>
      <c r="C624" s="35">
        <v>815</v>
      </c>
      <c r="D624" s="21" t="s">
        <v>1217</v>
      </c>
      <c r="E624" s="21">
        <v>4</v>
      </c>
      <c r="F624" s="21" t="s">
        <v>179</v>
      </c>
      <c r="G624" s="21" t="s">
        <v>1218</v>
      </c>
      <c r="H624" s="55">
        <v>57000</v>
      </c>
      <c r="I624" s="22">
        <v>6</v>
      </c>
      <c r="J624" s="25">
        <v>0</v>
      </c>
      <c r="K624" s="25">
        <v>0</v>
      </c>
      <c r="L624" s="25">
        <f t="shared" si="72"/>
        <v>9500</v>
      </c>
      <c r="M624" s="37">
        <f t="shared" si="73"/>
        <v>791.66666666666663</v>
      </c>
      <c r="N624" s="36">
        <v>0</v>
      </c>
      <c r="O624" s="26">
        <v>0</v>
      </c>
      <c r="P624" s="26">
        <v>0</v>
      </c>
      <c r="Q624" s="27">
        <v>0</v>
      </c>
      <c r="R624" s="36">
        <v>0</v>
      </c>
      <c r="S624" s="26">
        <v>0</v>
      </c>
      <c r="T624" s="26">
        <v>0</v>
      </c>
      <c r="U624" s="27">
        <v>0</v>
      </c>
      <c r="V624" s="36">
        <v>0</v>
      </c>
      <c r="W624" s="26">
        <v>0</v>
      </c>
      <c r="X624" s="26">
        <v>0</v>
      </c>
      <c r="Y624" s="27">
        <v>0</v>
      </c>
      <c r="Z624" s="36">
        <v>0</v>
      </c>
      <c r="AA624" s="26">
        <v>0</v>
      </c>
      <c r="AB624" s="26">
        <v>0</v>
      </c>
      <c r="AC624" s="27">
        <v>0</v>
      </c>
      <c r="AD624" s="36">
        <v>0</v>
      </c>
      <c r="AE624" s="26">
        <v>0</v>
      </c>
      <c r="AF624" s="26">
        <v>0</v>
      </c>
      <c r="AG624" s="27">
        <v>0</v>
      </c>
      <c r="AH624" s="36">
        <v>0</v>
      </c>
      <c r="AI624" s="26">
        <v>0</v>
      </c>
      <c r="AJ624" s="26">
        <v>0</v>
      </c>
      <c r="AK624" s="27">
        <v>0</v>
      </c>
      <c r="AL624" s="36">
        <v>0</v>
      </c>
      <c r="AM624" s="26">
        <v>0</v>
      </c>
      <c r="AN624" s="26">
        <v>0</v>
      </c>
      <c r="AO624" s="27">
        <v>0</v>
      </c>
      <c r="AP624" s="36">
        <v>0</v>
      </c>
      <c r="AQ624" s="26">
        <v>0</v>
      </c>
      <c r="AR624" s="26">
        <v>0</v>
      </c>
      <c r="AS624" s="27">
        <v>0</v>
      </c>
      <c r="AT624" s="36">
        <v>0</v>
      </c>
      <c r="AU624" s="26">
        <v>0</v>
      </c>
      <c r="AV624" s="26">
        <v>0</v>
      </c>
      <c r="AW624" s="27">
        <v>0</v>
      </c>
      <c r="AX624" s="36">
        <v>0</v>
      </c>
      <c r="AY624" s="26">
        <v>0</v>
      </c>
      <c r="AZ624" s="26">
        <v>0</v>
      </c>
      <c r="BA624" s="27">
        <v>0</v>
      </c>
      <c r="BB624" s="36">
        <v>0</v>
      </c>
      <c r="BC624" s="26">
        <v>0</v>
      </c>
      <c r="BD624" s="26">
        <v>0</v>
      </c>
      <c r="BE624" s="27">
        <v>0</v>
      </c>
      <c r="BF624" s="36">
        <v>0</v>
      </c>
      <c r="BG624" s="26">
        <v>0</v>
      </c>
      <c r="BH624" s="26">
        <v>0</v>
      </c>
      <c r="BI624" s="27">
        <v>0</v>
      </c>
      <c r="BJ624" s="36">
        <v>0</v>
      </c>
      <c r="BK624" s="26">
        <v>0</v>
      </c>
      <c r="BL624" s="26">
        <v>0</v>
      </c>
      <c r="BM624" s="27">
        <v>0</v>
      </c>
      <c r="BN624" s="36">
        <v>0</v>
      </c>
      <c r="BO624" s="26">
        <v>0</v>
      </c>
      <c r="BP624" s="26">
        <v>0</v>
      </c>
      <c r="BQ624" s="27">
        <v>0</v>
      </c>
      <c r="BR624" s="36">
        <v>0</v>
      </c>
      <c r="BS624" s="26">
        <v>0</v>
      </c>
      <c r="BT624" s="26">
        <v>0</v>
      </c>
      <c r="BU624" s="27">
        <v>0</v>
      </c>
      <c r="BV624" s="36">
        <v>0</v>
      </c>
      <c r="BW624" s="26">
        <v>0</v>
      </c>
      <c r="BX624" s="26">
        <v>0</v>
      </c>
      <c r="BY624" s="27">
        <v>0</v>
      </c>
      <c r="BZ624" s="36">
        <v>0</v>
      </c>
      <c r="CA624" s="26">
        <v>0</v>
      </c>
      <c r="CB624" s="26">
        <v>0</v>
      </c>
      <c r="CC624" s="27">
        <v>0</v>
      </c>
      <c r="CD624" s="36">
        <v>0</v>
      </c>
      <c r="CE624" s="26">
        <v>0</v>
      </c>
      <c r="CF624" s="26">
        <v>0</v>
      </c>
      <c r="CG624" s="27">
        <v>0</v>
      </c>
      <c r="CH624" s="36">
        <v>0</v>
      </c>
      <c r="CI624" s="26">
        <v>0</v>
      </c>
      <c r="CJ624" s="26">
        <v>0</v>
      </c>
      <c r="CK624" s="27">
        <v>0</v>
      </c>
      <c r="CL624" s="36">
        <v>0</v>
      </c>
      <c r="CM624" s="26">
        <v>0</v>
      </c>
      <c r="CN624" s="26">
        <v>0</v>
      </c>
      <c r="CO624" s="27">
        <v>0</v>
      </c>
      <c r="CP624" s="36">
        <v>0</v>
      </c>
      <c r="CQ624" s="26">
        <v>0</v>
      </c>
      <c r="CR624" s="26">
        <v>0</v>
      </c>
      <c r="CS624" s="27">
        <v>0</v>
      </c>
      <c r="CT624" s="36">
        <v>0</v>
      </c>
      <c r="CU624" s="26">
        <v>0</v>
      </c>
      <c r="CV624" s="26">
        <v>0</v>
      </c>
      <c r="CW624" s="27">
        <v>0</v>
      </c>
      <c r="CX624" s="36">
        <v>0</v>
      </c>
      <c r="CY624" s="26">
        <v>0</v>
      </c>
      <c r="CZ624" s="26">
        <v>0</v>
      </c>
      <c r="DA624" s="27">
        <v>0</v>
      </c>
      <c r="DB624" s="36">
        <v>0</v>
      </c>
      <c r="DC624" s="26">
        <v>0</v>
      </c>
      <c r="DD624" s="26">
        <v>0</v>
      </c>
      <c r="DE624" s="27">
        <v>0</v>
      </c>
      <c r="DF624" s="36">
        <v>0</v>
      </c>
      <c r="DG624" s="26">
        <v>0</v>
      </c>
      <c r="DH624" s="26">
        <v>0</v>
      </c>
      <c r="DI624" s="27">
        <v>0</v>
      </c>
      <c r="DJ624" s="36">
        <v>0</v>
      </c>
      <c r="DK624" s="26">
        <v>0</v>
      </c>
      <c r="DL624" s="26">
        <v>0</v>
      </c>
      <c r="DM624" s="27">
        <v>0</v>
      </c>
      <c r="DN624" s="36">
        <v>0</v>
      </c>
      <c r="DO624" s="26">
        <v>0</v>
      </c>
      <c r="DP624" s="26">
        <v>0</v>
      </c>
      <c r="DQ624" s="27">
        <v>0</v>
      </c>
      <c r="DR624" s="36">
        <v>0</v>
      </c>
      <c r="DS624" s="26">
        <v>0</v>
      </c>
      <c r="DT624" s="26">
        <v>0</v>
      </c>
      <c r="DU624" s="27">
        <v>0</v>
      </c>
      <c r="DV624" s="36">
        <v>0</v>
      </c>
      <c r="DW624" s="26">
        <v>0</v>
      </c>
      <c r="DX624" s="26">
        <v>0</v>
      </c>
      <c r="DY624" s="27">
        <v>0</v>
      </c>
      <c r="DZ624" s="36">
        <v>0</v>
      </c>
      <c r="EA624" s="26">
        <v>0</v>
      </c>
      <c r="EB624" s="26">
        <v>0</v>
      </c>
      <c r="EC624" s="27">
        <v>0</v>
      </c>
      <c r="ED624" s="36">
        <v>7</v>
      </c>
      <c r="EE624" s="26">
        <v>5541.6666666666661</v>
      </c>
      <c r="EF624" s="26">
        <v>5541.6666666666661</v>
      </c>
      <c r="EG624" s="27">
        <v>51458.33</v>
      </c>
      <c r="EH624" s="36">
        <v>12</v>
      </c>
      <c r="EI624" s="26">
        <v>9500</v>
      </c>
      <c r="EJ624" s="26">
        <v>15041.666666666666</v>
      </c>
      <c r="EK624" s="27">
        <v>41958.33</v>
      </c>
      <c r="EL624" s="36" cm="1">
        <f t="array" ref="EL624">+_xlfn.IFS(YEAR($A624)&gt;YEAR(EL$6),0,YEAR(EL$6)=YEAR($A624),13-MONTH($A624),AND(EK624&lt;$L624,YEAR(EL$6)=YEAR($B624)),IF(MONTH($B624)&lt;EK624/$M624,MONTH($B624),EK624/$M624),EK624&lt;$L624,EK624/$M624,YEAR(EL$6)=YEAR($B624),MONTH($B624),AND(YEAR(EL$6)&gt;YEAR($B624),NOT(ISBLANK($B624))),0,YEAR(EL$6)&gt;YEAR($A624),12,EL$6&lt;$A624,0,YEAR(EH$6)=YEAR($B624),0)</f>
        <v>12</v>
      </c>
      <c r="EM624" s="26">
        <f t="shared" si="74"/>
        <v>9500</v>
      </c>
      <c r="EN624" s="26">
        <f t="shared" si="75"/>
        <v>24541.666666666664</v>
      </c>
      <c r="EO624" s="27">
        <f t="shared" si="76"/>
        <v>32458.33</v>
      </c>
      <c r="EP624" s="28">
        <f t="shared" si="77"/>
        <v>40.999995789473687</v>
      </c>
      <c r="EQ624" s="34">
        <f t="shared" si="78"/>
        <v>2375</v>
      </c>
      <c r="ES624" s="21">
        <f>IFERROR(IF(VLOOKUP(D624,'DIV CHANGE'!A:D,3,FALSE)="", E624, VLOOKUP(D624,'DIV CHANGE'!A:D,3,FALSE)), E624)</f>
        <v>4</v>
      </c>
      <c r="ET624" s="21" t="str">
        <f t="shared" si="79"/>
        <v>SAME</v>
      </c>
      <c r="EU624" s="29">
        <v>45088</v>
      </c>
    </row>
    <row r="625" spans="1:151" ht="12.75">
      <c r="A625" s="29">
        <v>45101</v>
      </c>
      <c r="B625" s="24"/>
      <c r="C625" s="35">
        <v>816</v>
      </c>
      <c r="D625" s="21" t="s">
        <v>1219</v>
      </c>
      <c r="E625" s="21">
        <v>4</v>
      </c>
      <c r="F625" s="21" t="s">
        <v>179</v>
      </c>
      <c r="G625" s="21" t="s">
        <v>1220</v>
      </c>
      <c r="H625" s="55">
        <v>63629.55</v>
      </c>
      <c r="I625" s="22">
        <v>6</v>
      </c>
      <c r="J625" s="25">
        <v>0</v>
      </c>
      <c r="K625" s="25">
        <v>0</v>
      </c>
      <c r="L625" s="25">
        <f t="shared" si="72"/>
        <v>10604.925000000001</v>
      </c>
      <c r="M625" s="37">
        <f t="shared" si="73"/>
        <v>883.74375000000009</v>
      </c>
      <c r="N625" s="36">
        <v>0</v>
      </c>
      <c r="O625" s="26">
        <v>0</v>
      </c>
      <c r="P625" s="26">
        <v>0</v>
      </c>
      <c r="Q625" s="27">
        <v>0</v>
      </c>
      <c r="R625" s="36">
        <v>0</v>
      </c>
      <c r="S625" s="26">
        <v>0</v>
      </c>
      <c r="T625" s="26">
        <v>0</v>
      </c>
      <c r="U625" s="27">
        <v>0</v>
      </c>
      <c r="V625" s="36">
        <v>0</v>
      </c>
      <c r="W625" s="26">
        <v>0</v>
      </c>
      <c r="X625" s="26">
        <v>0</v>
      </c>
      <c r="Y625" s="27">
        <v>0</v>
      </c>
      <c r="Z625" s="36">
        <v>0</v>
      </c>
      <c r="AA625" s="26">
        <v>0</v>
      </c>
      <c r="AB625" s="26">
        <v>0</v>
      </c>
      <c r="AC625" s="27">
        <v>0</v>
      </c>
      <c r="AD625" s="36">
        <v>0</v>
      </c>
      <c r="AE625" s="26">
        <v>0</v>
      </c>
      <c r="AF625" s="26">
        <v>0</v>
      </c>
      <c r="AG625" s="27">
        <v>0</v>
      </c>
      <c r="AH625" s="36">
        <v>0</v>
      </c>
      <c r="AI625" s="26">
        <v>0</v>
      </c>
      <c r="AJ625" s="26">
        <v>0</v>
      </c>
      <c r="AK625" s="27">
        <v>0</v>
      </c>
      <c r="AL625" s="36">
        <v>0</v>
      </c>
      <c r="AM625" s="26">
        <v>0</v>
      </c>
      <c r="AN625" s="26">
        <v>0</v>
      </c>
      <c r="AO625" s="27">
        <v>0</v>
      </c>
      <c r="AP625" s="36">
        <v>0</v>
      </c>
      <c r="AQ625" s="26">
        <v>0</v>
      </c>
      <c r="AR625" s="26">
        <v>0</v>
      </c>
      <c r="AS625" s="27">
        <v>0</v>
      </c>
      <c r="AT625" s="36">
        <v>0</v>
      </c>
      <c r="AU625" s="26">
        <v>0</v>
      </c>
      <c r="AV625" s="26">
        <v>0</v>
      </c>
      <c r="AW625" s="27">
        <v>0</v>
      </c>
      <c r="AX625" s="36">
        <v>0</v>
      </c>
      <c r="AY625" s="26">
        <v>0</v>
      </c>
      <c r="AZ625" s="26">
        <v>0</v>
      </c>
      <c r="BA625" s="27">
        <v>0</v>
      </c>
      <c r="BB625" s="36">
        <v>0</v>
      </c>
      <c r="BC625" s="26">
        <v>0</v>
      </c>
      <c r="BD625" s="26">
        <v>0</v>
      </c>
      <c r="BE625" s="27">
        <v>0</v>
      </c>
      <c r="BF625" s="36">
        <v>0</v>
      </c>
      <c r="BG625" s="26">
        <v>0</v>
      </c>
      <c r="BH625" s="26">
        <v>0</v>
      </c>
      <c r="BI625" s="27">
        <v>0</v>
      </c>
      <c r="BJ625" s="36">
        <v>0</v>
      </c>
      <c r="BK625" s="26">
        <v>0</v>
      </c>
      <c r="BL625" s="26">
        <v>0</v>
      </c>
      <c r="BM625" s="27">
        <v>0</v>
      </c>
      <c r="BN625" s="36">
        <v>0</v>
      </c>
      <c r="BO625" s="26">
        <v>0</v>
      </c>
      <c r="BP625" s="26">
        <v>0</v>
      </c>
      <c r="BQ625" s="27">
        <v>0</v>
      </c>
      <c r="BR625" s="36">
        <v>0</v>
      </c>
      <c r="BS625" s="26">
        <v>0</v>
      </c>
      <c r="BT625" s="26">
        <v>0</v>
      </c>
      <c r="BU625" s="27">
        <v>0</v>
      </c>
      <c r="BV625" s="36">
        <v>0</v>
      </c>
      <c r="BW625" s="26">
        <v>0</v>
      </c>
      <c r="BX625" s="26">
        <v>0</v>
      </c>
      <c r="BY625" s="27">
        <v>0</v>
      </c>
      <c r="BZ625" s="36">
        <v>0</v>
      </c>
      <c r="CA625" s="26">
        <v>0</v>
      </c>
      <c r="CB625" s="26">
        <v>0</v>
      </c>
      <c r="CC625" s="27">
        <v>0</v>
      </c>
      <c r="CD625" s="36">
        <v>0</v>
      </c>
      <c r="CE625" s="26">
        <v>0</v>
      </c>
      <c r="CF625" s="26">
        <v>0</v>
      </c>
      <c r="CG625" s="27">
        <v>0</v>
      </c>
      <c r="CH625" s="36">
        <v>0</v>
      </c>
      <c r="CI625" s="26">
        <v>0</v>
      </c>
      <c r="CJ625" s="26">
        <v>0</v>
      </c>
      <c r="CK625" s="27">
        <v>0</v>
      </c>
      <c r="CL625" s="36">
        <v>0</v>
      </c>
      <c r="CM625" s="26">
        <v>0</v>
      </c>
      <c r="CN625" s="26">
        <v>0</v>
      </c>
      <c r="CO625" s="27">
        <v>0</v>
      </c>
      <c r="CP625" s="36">
        <v>0</v>
      </c>
      <c r="CQ625" s="26">
        <v>0</v>
      </c>
      <c r="CR625" s="26">
        <v>0</v>
      </c>
      <c r="CS625" s="27">
        <v>0</v>
      </c>
      <c r="CT625" s="36">
        <v>0</v>
      </c>
      <c r="CU625" s="26">
        <v>0</v>
      </c>
      <c r="CV625" s="26">
        <v>0</v>
      </c>
      <c r="CW625" s="27">
        <v>0</v>
      </c>
      <c r="CX625" s="36">
        <v>0</v>
      </c>
      <c r="CY625" s="26">
        <v>0</v>
      </c>
      <c r="CZ625" s="26">
        <v>0</v>
      </c>
      <c r="DA625" s="27">
        <v>0</v>
      </c>
      <c r="DB625" s="36">
        <v>0</v>
      </c>
      <c r="DC625" s="26">
        <v>0</v>
      </c>
      <c r="DD625" s="26">
        <v>0</v>
      </c>
      <c r="DE625" s="27">
        <v>0</v>
      </c>
      <c r="DF625" s="36">
        <v>0</v>
      </c>
      <c r="DG625" s="26">
        <v>0</v>
      </c>
      <c r="DH625" s="26">
        <v>0</v>
      </c>
      <c r="DI625" s="27">
        <v>0</v>
      </c>
      <c r="DJ625" s="36">
        <v>0</v>
      </c>
      <c r="DK625" s="26">
        <v>0</v>
      </c>
      <c r="DL625" s="26">
        <v>0</v>
      </c>
      <c r="DM625" s="27">
        <v>0</v>
      </c>
      <c r="DN625" s="36">
        <v>0</v>
      </c>
      <c r="DO625" s="26">
        <v>0</v>
      </c>
      <c r="DP625" s="26">
        <v>0</v>
      </c>
      <c r="DQ625" s="27">
        <v>0</v>
      </c>
      <c r="DR625" s="36">
        <v>0</v>
      </c>
      <c r="DS625" s="26">
        <v>0</v>
      </c>
      <c r="DT625" s="26">
        <v>0</v>
      </c>
      <c r="DU625" s="27">
        <v>0</v>
      </c>
      <c r="DV625" s="36">
        <v>0</v>
      </c>
      <c r="DW625" s="26">
        <v>0</v>
      </c>
      <c r="DX625" s="26">
        <v>0</v>
      </c>
      <c r="DY625" s="27">
        <v>0</v>
      </c>
      <c r="DZ625" s="36">
        <v>0</v>
      </c>
      <c r="EA625" s="26">
        <v>0</v>
      </c>
      <c r="EB625" s="26">
        <v>0</v>
      </c>
      <c r="EC625" s="27">
        <v>0</v>
      </c>
      <c r="ED625" s="36">
        <v>6</v>
      </c>
      <c r="EE625" s="26">
        <v>6186.2062500000011</v>
      </c>
      <c r="EF625" s="26">
        <v>5302.47</v>
      </c>
      <c r="EG625" s="27">
        <v>58327.08</v>
      </c>
      <c r="EH625" s="36">
        <v>12</v>
      </c>
      <c r="EI625" s="26">
        <v>10604.925000000001</v>
      </c>
      <c r="EJ625" s="26">
        <v>15907.395</v>
      </c>
      <c r="EK625" s="27">
        <v>47722.16</v>
      </c>
      <c r="EL625" s="36" cm="1">
        <f t="array" ref="EL625">+_xlfn.IFS(YEAR($A625)&gt;YEAR(EL$6),0,YEAR(EL$6)=YEAR($A625),13-MONTH($A625),AND(EK625&lt;$L625,YEAR(EL$6)=YEAR($B625)),IF(MONTH($B625)&lt;EK625/$M625,MONTH($B625),EK625/$M625),EK625&lt;$L625,EK625/$M625,YEAR(EL$6)=YEAR($B625),MONTH($B625),AND(YEAR(EL$6)&gt;YEAR($B625),NOT(ISBLANK($B625))),0,YEAR(EL$6)&gt;YEAR($A625),12,EL$6&lt;$A625,0,YEAR(EH$6)=YEAR($B625),0)</f>
        <v>12</v>
      </c>
      <c r="EM625" s="26">
        <f t="shared" si="74"/>
        <v>10604.925000000001</v>
      </c>
      <c r="EN625" s="26">
        <f t="shared" si="75"/>
        <v>26512.32</v>
      </c>
      <c r="EO625" s="27">
        <f t="shared" si="76"/>
        <v>37117.230000000003</v>
      </c>
      <c r="EP625" s="28">
        <f t="shared" si="77"/>
        <v>41.99999151337704</v>
      </c>
      <c r="EQ625" s="34">
        <f t="shared" si="78"/>
        <v>2651.2312500000003</v>
      </c>
      <c r="ES625" s="21">
        <f>IFERROR(IF(VLOOKUP(D625,'DIV CHANGE'!A:D,3,FALSE)="", E625, VLOOKUP(D625,'DIV CHANGE'!A:D,3,FALSE)), E625)</f>
        <v>4</v>
      </c>
      <c r="ET625" s="21" t="str">
        <f t="shared" si="79"/>
        <v>SAME</v>
      </c>
      <c r="EU625" s="29">
        <v>45101</v>
      </c>
    </row>
    <row r="626" spans="1:151" ht="12.75">
      <c r="A626" s="29">
        <v>45098</v>
      </c>
      <c r="B626" s="24"/>
      <c r="C626" s="35">
        <v>817</v>
      </c>
      <c r="D626" s="21" t="s">
        <v>1221</v>
      </c>
      <c r="E626" s="21">
        <v>2</v>
      </c>
      <c r="F626" s="21" t="s">
        <v>179</v>
      </c>
      <c r="G626" s="21" t="s">
        <v>1222</v>
      </c>
      <c r="H626" s="55">
        <v>69487.5</v>
      </c>
      <c r="I626" s="22">
        <v>6</v>
      </c>
      <c r="J626" s="25">
        <v>0</v>
      </c>
      <c r="K626" s="25">
        <v>0</v>
      </c>
      <c r="L626" s="25">
        <f t="shared" si="72"/>
        <v>11581.25</v>
      </c>
      <c r="M626" s="37">
        <f t="shared" si="73"/>
        <v>965.10416666666663</v>
      </c>
      <c r="N626" s="36">
        <v>0</v>
      </c>
      <c r="O626" s="26">
        <v>0</v>
      </c>
      <c r="P626" s="26">
        <v>0</v>
      </c>
      <c r="Q626" s="27">
        <v>0</v>
      </c>
      <c r="R626" s="36">
        <v>0</v>
      </c>
      <c r="S626" s="26">
        <v>0</v>
      </c>
      <c r="T626" s="26">
        <v>0</v>
      </c>
      <c r="U626" s="27">
        <v>0</v>
      </c>
      <c r="V626" s="36">
        <v>0</v>
      </c>
      <c r="W626" s="26">
        <v>0</v>
      </c>
      <c r="X626" s="26">
        <v>0</v>
      </c>
      <c r="Y626" s="27">
        <v>0</v>
      </c>
      <c r="Z626" s="36">
        <v>0</v>
      </c>
      <c r="AA626" s="26">
        <v>0</v>
      </c>
      <c r="AB626" s="26">
        <v>0</v>
      </c>
      <c r="AC626" s="27">
        <v>0</v>
      </c>
      <c r="AD626" s="36">
        <v>0</v>
      </c>
      <c r="AE626" s="26">
        <v>0</v>
      </c>
      <c r="AF626" s="26">
        <v>0</v>
      </c>
      <c r="AG626" s="27">
        <v>0</v>
      </c>
      <c r="AH626" s="36">
        <v>0</v>
      </c>
      <c r="AI626" s="26">
        <v>0</v>
      </c>
      <c r="AJ626" s="26">
        <v>0</v>
      </c>
      <c r="AK626" s="27">
        <v>0</v>
      </c>
      <c r="AL626" s="36">
        <v>0</v>
      </c>
      <c r="AM626" s="26">
        <v>0</v>
      </c>
      <c r="AN626" s="26">
        <v>0</v>
      </c>
      <c r="AO626" s="27">
        <v>0</v>
      </c>
      <c r="AP626" s="36">
        <v>0</v>
      </c>
      <c r="AQ626" s="26">
        <v>0</v>
      </c>
      <c r="AR626" s="26">
        <v>0</v>
      </c>
      <c r="AS626" s="27">
        <v>0</v>
      </c>
      <c r="AT626" s="36">
        <v>0</v>
      </c>
      <c r="AU626" s="26">
        <v>0</v>
      </c>
      <c r="AV626" s="26">
        <v>0</v>
      </c>
      <c r="AW626" s="27">
        <v>0</v>
      </c>
      <c r="AX626" s="36">
        <v>0</v>
      </c>
      <c r="AY626" s="26">
        <v>0</v>
      </c>
      <c r="AZ626" s="26">
        <v>0</v>
      </c>
      <c r="BA626" s="27">
        <v>0</v>
      </c>
      <c r="BB626" s="36">
        <v>0</v>
      </c>
      <c r="BC626" s="26">
        <v>0</v>
      </c>
      <c r="BD626" s="26">
        <v>0</v>
      </c>
      <c r="BE626" s="27">
        <v>0</v>
      </c>
      <c r="BF626" s="36">
        <v>0</v>
      </c>
      <c r="BG626" s="26">
        <v>0</v>
      </c>
      <c r="BH626" s="26">
        <v>0</v>
      </c>
      <c r="BI626" s="27">
        <v>0</v>
      </c>
      <c r="BJ626" s="36">
        <v>0</v>
      </c>
      <c r="BK626" s="26">
        <v>0</v>
      </c>
      <c r="BL626" s="26">
        <v>0</v>
      </c>
      <c r="BM626" s="27">
        <v>0</v>
      </c>
      <c r="BN626" s="36">
        <v>0</v>
      </c>
      <c r="BO626" s="26">
        <v>0</v>
      </c>
      <c r="BP626" s="26">
        <v>0</v>
      </c>
      <c r="BQ626" s="27">
        <v>0</v>
      </c>
      <c r="BR626" s="36">
        <v>0</v>
      </c>
      <c r="BS626" s="26">
        <v>0</v>
      </c>
      <c r="BT626" s="26">
        <v>0</v>
      </c>
      <c r="BU626" s="27">
        <v>0</v>
      </c>
      <c r="BV626" s="36">
        <v>0</v>
      </c>
      <c r="BW626" s="26">
        <v>0</v>
      </c>
      <c r="BX626" s="26">
        <v>0</v>
      </c>
      <c r="BY626" s="27">
        <v>0</v>
      </c>
      <c r="BZ626" s="36">
        <v>0</v>
      </c>
      <c r="CA626" s="26">
        <v>0</v>
      </c>
      <c r="CB626" s="26">
        <v>0</v>
      </c>
      <c r="CC626" s="27">
        <v>0</v>
      </c>
      <c r="CD626" s="36">
        <v>0</v>
      </c>
      <c r="CE626" s="26">
        <v>0</v>
      </c>
      <c r="CF626" s="26">
        <v>0</v>
      </c>
      <c r="CG626" s="27">
        <v>0</v>
      </c>
      <c r="CH626" s="36">
        <v>0</v>
      </c>
      <c r="CI626" s="26">
        <v>0</v>
      </c>
      <c r="CJ626" s="26">
        <v>0</v>
      </c>
      <c r="CK626" s="27">
        <v>0</v>
      </c>
      <c r="CL626" s="36">
        <v>0</v>
      </c>
      <c r="CM626" s="26">
        <v>0</v>
      </c>
      <c r="CN626" s="26">
        <v>0</v>
      </c>
      <c r="CO626" s="27">
        <v>0</v>
      </c>
      <c r="CP626" s="36">
        <v>0</v>
      </c>
      <c r="CQ626" s="26">
        <v>0</v>
      </c>
      <c r="CR626" s="26">
        <v>0</v>
      </c>
      <c r="CS626" s="27">
        <v>0</v>
      </c>
      <c r="CT626" s="36">
        <v>0</v>
      </c>
      <c r="CU626" s="26">
        <v>0</v>
      </c>
      <c r="CV626" s="26">
        <v>0</v>
      </c>
      <c r="CW626" s="27">
        <v>0</v>
      </c>
      <c r="CX626" s="36">
        <v>0</v>
      </c>
      <c r="CY626" s="26">
        <v>0</v>
      </c>
      <c r="CZ626" s="26">
        <v>0</v>
      </c>
      <c r="DA626" s="27">
        <v>0</v>
      </c>
      <c r="DB626" s="36">
        <v>0</v>
      </c>
      <c r="DC626" s="26">
        <v>0</v>
      </c>
      <c r="DD626" s="26">
        <v>0</v>
      </c>
      <c r="DE626" s="27">
        <v>0</v>
      </c>
      <c r="DF626" s="36">
        <v>0</v>
      </c>
      <c r="DG626" s="26">
        <v>0</v>
      </c>
      <c r="DH626" s="26">
        <v>0</v>
      </c>
      <c r="DI626" s="27">
        <v>0</v>
      </c>
      <c r="DJ626" s="36">
        <v>0</v>
      </c>
      <c r="DK626" s="26">
        <v>0</v>
      </c>
      <c r="DL626" s="26">
        <v>0</v>
      </c>
      <c r="DM626" s="27">
        <v>0</v>
      </c>
      <c r="DN626" s="36">
        <v>0</v>
      </c>
      <c r="DO626" s="26">
        <v>0</v>
      </c>
      <c r="DP626" s="26">
        <v>0</v>
      </c>
      <c r="DQ626" s="27">
        <v>0</v>
      </c>
      <c r="DR626" s="36">
        <v>0</v>
      </c>
      <c r="DS626" s="26">
        <v>0</v>
      </c>
      <c r="DT626" s="26">
        <v>0</v>
      </c>
      <c r="DU626" s="27">
        <v>0</v>
      </c>
      <c r="DV626" s="36">
        <v>0</v>
      </c>
      <c r="DW626" s="26">
        <v>0</v>
      </c>
      <c r="DX626" s="26">
        <v>0</v>
      </c>
      <c r="DY626" s="27">
        <v>0</v>
      </c>
      <c r="DZ626" s="36">
        <v>0</v>
      </c>
      <c r="EA626" s="26">
        <v>0</v>
      </c>
      <c r="EB626" s="26">
        <v>0</v>
      </c>
      <c r="EC626" s="27">
        <v>0</v>
      </c>
      <c r="ED626" s="36">
        <v>6</v>
      </c>
      <c r="EE626" s="26">
        <v>5790.63</v>
      </c>
      <c r="EF626" s="26">
        <v>5790.63</v>
      </c>
      <c r="EG626" s="27">
        <v>63696.87</v>
      </c>
      <c r="EH626" s="36">
        <v>12</v>
      </c>
      <c r="EI626" s="26">
        <v>11581.25</v>
      </c>
      <c r="EJ626" s="26">
        <v>17371.88</v>
      </c>
      <c r="EK626" s="27">
        <v>52115.62</v>
      </c>
      <c r="EL626" s="36" cm="1">
        <f t="array" ref="EL626">+_xlfn.IFS(YEAR($A626)&gt;YEAR(EL$6),0,YEAR(EL$6)=YEAR($A626),13-MONTH($A626),AND(EK626&lt;$L626,YEAR(EL$6)=YEAR($B626)),IF(MONTH($B626)&lt;EK626/$M626,MONTH($B626),EK626/$M626),EK626&lt;$L626,EK626/$M626,YEAR(EL$6)=YEAR($B626),MONTH($B626),AND(YEAR(EL$6)&gt;YEAR($B626),NOT(ISBLANK($B626))),0,YEAR(EL$6)&gt;YEAR($A626),12,EL$6&lt;$A626,0,YEAR(EH$6)=YEAR($B626),0)</f>
        <v>12</v>
      </c>
      <c r="EM626" s="26">
        <f t="shared" si="74"/>
        <v>11581.25</v>
      </c>
      <c r="EN626" s="26">
        <f t="shared" si="75"/>
        <v>28953.13</v>
      </c>
      <c r="EO626" s="27">
        <f t="shared" si="76"/>
        <v>40534.370000000003</v>
      </c>
      <c r="EP626" s="28">
        <f t="shared" si="77"/>
        <v>41.999994819212091</v>
      </c>
      <c r="EQ626" s="34">
        <f t="shared" si="78"/>
        <v>2895.3125</v>
      </c>
      <c r="ES626" s="21">
        <f>IFERROR(IF(VLOOKUP(D626,'DIV CHANGE'!A:D,3,FALSE)="", E626, VLOOKUP(D626,'DIV CHANGE'!A:D,3,FALSE)), E626)</f>
        <v>2</v>
      </c>
      <c r="ET626" s="21" t="str">
        <f t="shared" si="79"/>
        <v>SAME</v>
      </c>
      <c r="EU626" s="29">
        <v>45098</v>
      </c>
    </row>
    <row r="627" spans="1:151" ht="12.75">
      <c r="A627" s="29">
        <v>45114</v>
      </c>
      <c r="B627" s="24"/>
      <c r="C627" s="35">
        <v>807</v>
      </c>
      <c r="D627" s="21" t="s">
        <v>1223</v>
      </c>
      <c r="E627" s="21">
        <v>1</v>
      </c>
      <c r="F627" s="21" t="s">
        <v>179</v>
      </c>
      <c r="G627" s="21" t="s">
        <v>1224</v>
      </c>
      <c r="H627" s="55">
        <v>57758.73</v>
      </c>
      <c r="I627" s="22">
        <v>6</v>
      </c>
      <c r="J627" s="25">
        <v>0</v>
      </c>
      <c r="K627" s="25">
        <v>0</v>
      </c>
      <c r="L627" s="25">
        <f t="shared" si="72"/>
        <v>9626.4549999999999</v>
      </c>
      <c r="M627" s="37">
        <f t="shared" si="73"/>
        <v>802.20458333333329</v>
      </c>
      <c r="N627" s="36">
        <v>0</v>
      </c>
      <c r="O627" s="26">
        <v>0</v>
      </c>
      <c r="P627" s="26">
        <v>0</v>
      </c>
      <c r="Q627" s="27">
        <v>0</v>
      </c>
      <c r="R627" s="36">
        <v>0</v>
      </c>
      <c r="S627" s="26">
        <v>0</v>
      </c>
      <c r="T627" s="26">
        <v>0</v>
      </c>
      <c r="U627" s="27">
        <v>0</v>
      </c>
      <c r="V627" s="36">
        <v>0</v>
      </c>
      <c r="W627" s="26">
        <v>0</v>
      </c>
      <c r="X627" s="26">
        <v>0</v>
      </c>
      <c r="Y627" s="27">
        <v>0</v>
      </c>
      <c r="Z627" s="36">
        <v>0</v>
      </c>
      <c r="AA627" s="26">
        <v>0</v>
      </c>
      <c r="AB627" s="26">
        <v>0</v>
      </c>
      <c r="AC627" s="27">
        <v>0</v>
      </c>
      <c r="AD627" s="36">
        <v>0</v>
      </c>
      <c r="AE627" s="26">
        <v>0</v>
      </c>
      <c r="AF627" s="26">
        <v>0</v>
      </c>
      <c r="AG627" s="27">
        <v>0</v>
      </c>
      <c r="AH627" s="36">
        <v>0</v>
      </c>
      <c r="AI627" s="26">
        <v>0</v>
      </c>
      <c r="AJ627" s="26">
        <v>0</v>
      </c>
      <c r="AK627" s="27">
        <v>0</v>
      </c>
      <c r="AL627" s="36">
        <v>0</v>
      </c>
      <c r="AM627" s="26">
        <v>0</v>
      </c>
      <c r="AN627" s="26">
        <v>0</v>
      </c>
      <c r="AO627" s="27">
        <v>0</v>
      </c>
      <c r="AP627" s="36">
        <v>0</v>
      </c>
      <c r="AQ627" s="26">
        <v>0</v>
      </c>
      <c r="AR627" s="26">
        <v>0</v>
      </c>
      <c r="AS627" s="27">
        <v>0</v>
      </c>
      <c r="AT627" s="36">
        <v>0</v>
      </c>
      <c r="AU627" s="26">
        <v>0</v>
      </c>
      <c r="AV627" s="26">
        <v>0</v>
      </c>
      <c r="AW627" s="27">
        <v>0</v>
      </c>
      <c r="AX627" s="36">
        <v>0</v>
      </c>
      <c r="AY627" s="26">
        <v>0</v>
      </c>
      <c r="AZ627" s="26">
        <v>0</v>
      </c>
      <c r="BA627" s="27">
        <v>0</v>
      </c>
      <c r="BB627" s="36">
        <v>0</v>
      </c>
      <c r="BC627" s="26">
        <v>0</v>
      </c>
      <c r="BD627" s="26">
        <v>0</v>
      </c>
      <c r="BE627" s="27">
        <v>0</v>
      </c>
      <c r="BF627" s="36">
        <v>0</v>
      </c>
      <c r="BG627" s="26">
        <v>0</v>
      </c>
      <c r="BH627" s="26">
        <v>0</v>
      </c>
      <c r="BI627" s="27">
        <v>0</v>
      </c>
      <c r="BJ627" s="36">
        <v>0</v>
      </c>
      <c r="BK627" s="26">
        <v>0</v>
      </c>
      <c r="BL627" s="26">
        <v>0</v>
      </c>
      <c r="BM627" s="27">
        <v>0</v>
      </c>
      <c r="BN627" s="36">
        <v>0</v>
      </c>
      <c r="BO627" s="26">
        <v>0</v>
      </c>
      <c r="BP627" s="26">
        <v>0</v>
      </c>
      <c r="BQ627" s="27">
        <v>0</v>
      </c>
      <c r="BR627" s="36">
        <v>0</v>
      </c>
      <c r="BS627" s="26">
        <v>0</v>
      </c>
      <c r="BT627" s="26">
        <v>0</v>
      </c>
      <c r="BU627" s="27">
        <v>0</v>
      </c>
      <c r="BV627" s="36">
        <v>0</v>
      </c>
      <c r="BW627" s="26">
        <v>0</v>
      </c>
      <c r="BX627" s="26">
        <v>0</v>
      </c>
      <c r="BY627" s="27">
        <v>0</v>
      </c>
      <c r="BZ627" s="36">
        <v>0</v>
      </c>
      <c r="CA627" s="26">
        <v>0</v>
      </c>
      <c r="CB627" s="26">
        <v>0</v>
      </c>
      <c r="CC627" s="27">
        <v>0</v>
      </c>
      <c r="CD627" s="36">
        <v>0</v>
      </c>
      <c r="CE627" s="26">
        <v>0</v>
      </c>
      <c r="CF627" s="26">
        <v>0</v>
      </c>
      <c r="CG627" s="27">
        <v>0</v>
      </c>
      <c r="CH627" s="36">
        <v>0</v>
      </c>
      <c r="CI627" s="26">
        <v>0</v>
      </c>
      <c r="CJ627" s="26">
        <v>0</v>
      </c>
      <c r="CK627" s="27">
        <v>0</v>
      </c>
      <c r="CL627" s="36">
        <v>0</v>
      </c>
      <c r="CM627" s="26">
        <v>0</v>
      </c>
      <c r="CN627" s="26">
        <v>0</v>
      </c>
      <c r="CO627" s="27">
        <v>0</v>
      </c>
      <c r="CP627" s="36">
        <v>0</v>
      </c>
      <c r="CQ627" s="26">
        <v>0</v>
      </c>
      <c r="CR627" s="26">
        <v>0</v>
      </c>
      <c r="CS627" s="27">
        <v>0</v>
      </c>
      <c r="CT627" s="36">
        <v>0</v>
      </c>
      <c r="CU627" s="26">
        <v>0</v>
      </c>
      <c r="CV627" s="26">
        <v>0</v>
      </c>
      <c r="CW627" s="27">
        <v>0</v>
      </c>
      <c r="CX627" s="36">
        <v>0</v>
      </c>
      <c r="CY627" s="26">
        <v>0</v>
      </c>
      <c r="CZ627" s="26">
        <v>0</v>
      </c>
      <c r="DA627" s="27">
        <v>0</v>
      </c>
      <c r="DB627" s="36">
        <v>0</v>
      </c>
      <c r="DC627" s="26">
        <v>0</v>
      </c>
      <c r="DD627" s="26">
        <v>0</v>
      </c>
      <c r="DE627" s="27">
        <v>0</v>
      </c>
      <c r="DF627" s="36">
        <v>0</v>
      </c>
      <c r="DG627" s="26">
        <v>0</v>
      </c>
      <c r="DH627" s="26">
        <v>0</v>
      </c>
      <c r="DI627" s="27">
        <v>0</v>
      </c>
      <c r="DJ627" s="36">
        <v>0</v>
      </c>
      <c r="DK627" s="26">
        <v>0</v>
      </c>
      <c r="DL627" s="26">
        <v>0</v>
      </c>
      <c r="DM627" s="27">
        <v>0</v>
      </c>
      <c r="DN627" s="36">
        <v>0</v>
      </c>
      <c r="DO627" s="26">
        <v>0</v>
      </c>
      <c r="DP627" s="26">
        <v>0</v>
      </c>
      <c r="DQ627" s="27">
        <v>0</v>
      </c>
      <c r="DR627" s="36">
        <v>0</v>
      </c>
      <c r="DS627" s="26">
        <v>0</v>
      </c>
      <c r="DT627" s="26">
        <v>0</v>
      </c>
      <c r="DU627" s="27">
        <v>0</v>
      </c>
      <c r="DV627" s="36">
        <v>0</v>
      </c>
      <c r="DW627" s="26">
        <v>0</v>
      </c>
      <c r="DX627" s="26">
        <v>0</v>
      </c>
      <c r="DY627" s="27">
        <v>0</v>
      </c>
      <c r="DZ627" s="36">
        <v>0</v>
      </c>
      <c r="EA627" s="26">
        <v>0</v>
      </c>
      <c r="EB627" s="26">
        <v>0</v>
      </c>
      <c r="EC627" s="27">
        <v>0</v>
      </c>
      <c r="ED627" s="36">
        <v>6</v>
      </c>
      <c r="EE627" s="26">
        <v>4813.2275</v>
      </c>
      <c r="EF627" s="26">
        <v>4813.2275</v>
      </c>
      <c r="EG627" s="27">
        <v>52945.5</v>
      </c>
      <c r="EH627" s="36">
        <v>12</v>
      </c>
      <c r="EI627" s="26">
        <v>9626.4549999999999</v>
      </c>
      <c r="EJ627" s="26">
        <v>14439.682499999999</v>
      </c>
      <c r="EK627" s="27">
        <v>43319.05</v>
      </c>
      <c r="EL627" s="36" cm="1">
        <f t="array" ref="EL627">+_xlfn.IFS(YEAR($A627)&gt;YEAR(EL$6),0,YEAR(EL$6)=YEAR($A627),13-MONTH($A627),AND(EK627&lt;$L627,YEAR(EL$6)=YEAR($B627)),IF(MONTH($B627)&lt;EK627/$M627,MONTH($B627),EK627/$M627),EK627&lt;$L627,EK627/$M627,YEAR(EL$6)=YEAR($B627),MONTH($B627),AND(YEAR(EL$6)&gt;YEAR($B627),NOT(ISBLANK($B627))),0,YEAR(EL$6)&gt;YEAR($A627),12,EL$6&lt;$A627,0,YEAR(EH$6)=YEAR($B627),0)</f>
        <v>12</v>
      </c>
      <c r="EM627" s="26">
        <f t="shared" si="74"/>
        <v>9626.4549999999999</v>
      </c>
      <c r="EN627" s="26">
        <f t="shared" si="75"/>
        <v>24066.137499999997</v>
      </c>
      <c r="EO627" s="27">
        <f t="shared" si="76"/>
        <v>33692.589999999997</v>
      </c>
      <c r="EP627" s="28">
        <f t="shared" si="77"/>
        <v>41.999996883587983</v>
      </c>
      <c r="EQ627" s="34">
        <f t="shared" si="78"/>
        <v>2406.61375</v>
      </c>
      <c r="ES627" s="21">
        <f>IFERROR(IF(VLOOKUP(D627,'DIV CHANGE'!A:D,3,FALSE)="", E627, VLOOKUP(D627,'DIV CHANGE'!A:D,3,FALSE)), E627)</f>
        <v>1</v>
      </c>
      <c r="ET627" s="21" t="str">
        <f t="shared" si="79"/>
        <v>SAME</v>
      </c>
      <c r="EU627" s="29">
        <v>45114</v>
      </c>
    </row>
    <row r="628" spans="1:151" ht="12.75">
      <c r="A628" s="29">
        <v>45118</v>
      </c>
      <c r="B628" s="24"/>
      <c r="C628" s="35">
        <v>848</v>
      </c>
      <c r="D628" s="21" t="s">
        <v>1225</v>
      </c>
      <c r="E628" s="21">
        <v>4</v>
      </c>
      <c r="F628" s="21" t="s">
        <v>179</v>
      </c>
      <c r="G628" s="21" t="s">
        <v>1226</v>
      </c>
      <c r="H628" s="55">
        <v>46877.13</v>
      </c>
      <c r="I628" s="22">
        <v>6</v>
      </c>
      <c r="J628" s="25">
        <v>0</v>
      </c>
      <c r="K628" s="25">
        <v>0</v>
      </c>
      <c r="L628" s="25">
        <f t="shared" si="72"/>
        <v>7812.8549999999996</v>
      </c>
      <c r="M628" s="37">
        <f t="shared" si="73"/>
        <v>651.07124999999996</v>
      </c>
      <c r="N628" s="36">
        <v>0</v>
      </c>
      <c r="O628" s="26">
        <v>0</v>
      </c>
      <c r="P628" s="26">
        <v>0</v>
      </c>
      <c r="Q628" s="27">
        <v>0</v>
      </c>
      <c r="R628" s="36">
        <v>0</v>
      </c>
      <c r="S628" s="26">
        <v>0</v>
      </c>
      <c r="T628" s="26">
        <v>0</v>
      </c>
      <c r="U628" s="27">
        <v>0</v>
      </c>
      <c r="V628" s="36">
        <v>0</v>
      </c>
      <c r="W628" s="26">
        <v>0</v>
      </c>
      <c r="X628" s="26">
        <v>0</v>
      </c>
      <c r="Y628" s="27">
        <v>0</v>
      </c>
      <c r="Z628" s="36">
        <v>0</v>
      </c>
      <c r="AA628" s="26">
        <v>0</v>
      </c>
      <c r="AB628" s="26">
        <v>0</v>
      </c>
      <c r="AC628" s="27">
        <v>0</v>
      </c>
      <c r="AD628" s="36">
        <v>0</v>
      </c>
      <c r="AE628" s="26">
        <v>0</v>
      </c>
      <c r="AF628" s="26">
        <v>0</v>
      </c>
      <c r="AG628" s="27">
        <v>0</v>
      </c>
      <c r="AH628" s="36">
        <v>0</v>
      </c>
      <c r="AI628" s="26">
        <v>0</v>
      </c>
      <c r="AJ628" s="26">
        <v>0</v>
      </c>
      <c r="AK628" s="27">
        <v>0</v>
      </c>
      <c r="AL628" s="36">
        <v>0</v>
      </c>
      <c r="AM628" s="26">
        <v>0</v>
      </c>
      <c r="AN628" s="26">
        <v>0</v>
      </c>
      <c r="AO628" s="27">
        <v>0</v>
      </c>
      <c r="AP628" s="36">
        <v>0</v>
      </c>
      <c r="AQ628" s="26">
        <v>0</v>
      </c>
      <c r="AR628" s="26">
        <v>0</v>
      </c>
      <c r="AS628" s="27">
        <v>0</v>
      </c>
      <c r="AT628" s="36">
        <v>0</v>
      </c>
      <c r="AU628" s="26">
        <v>0</v>
      </c>
      <c r="AV628" s="26">
        <v>0</v>
      </c>
      <c r="AW628" s="27">
        <v>0</v>
      </c>
      <c r="AX628" s="36">
        <v>0</v>
      </c>
      <c r="AY628" s="26">
        <v>0</v>
      </c>
      <c r="AZ628" s="26">
        <v>0</v>
      </c>
      <c r="BA628" s="27">
        <v>0</v>
      </c>
      <c r="BB628" s="36">
        <v>0</v>
      </c>
      <c r="BC628" s="26">
        <v>0</v>
      </c>
      <c r="BD628" s="26">
        <v>0</v>
      </c>
      <c r="BE628" s="27">
        <v>0</v>
      </c>
      <c r="BF628" s="36">
        <v>0</v>
      </c>
      <c r="BG628" s="26">
        <v>0</v>
      </c>
      <c r="BH628" s="26">
        <v>0</v>
      </c>
      <c r="BI628" s="27">
        <v>0</v>
      </c>
      <c r="BJ628" s="36">
        <v>0</v>
      </c>
      <c r="BK628" s="26">
        <v>0</v>
      </c>
      <c r="BL628" s="26">
        <v>0</v>
      </c>
      <c r="BM628" s="27">
        <v>0</v>
      </c>
      <c r="BN628" s="36">
        <v>0</v>
      </c>
      <c r="BO628" s="26">
        <v>0</v>
      </c>
      <c r="BP628" s="26">
        <v>0</v>
      </c>
      <c r="BQ628" s="27">
        <v>0</v>
      </c>
      <c r="BR628" s="36">
        <v>0</v>
      </c>
      <c r="BS628" s="26">
        <v>0</v>
      </c>
      <c r="BT628" s="26">
        <v>0</v>
      </c>
      <c r="BU628" s="27">
        <v>0</v>
      </c>
      <c r="BV628" s="36">
        <v>0</v>
      </c>
      <c r="BW628" s="26">
        <v>0</v>
      </c>
      <c r="BX628" s="26">
        <v>0</v>
      </c>
      <c r="BY628" s="27">
        <v>0</v>
      </c>
      <c r="BZ628" s="36">
        <v>0</v>
      </c>
      <c r="CA628" s="26">
        <v>0</v>
      </c>
      <c r="CB628" s="26">
        <v>0</v>
      </c>
      <c r="CC628" s="27">
        <v>0</v>
      </c>
      <c r="CD628" s="36">
        <v>0</v>
      </c>
      <c r="CE628" s="26">
        <v>0</v>
      </c>
      <c r="CF628" s="26">
        <v>0</v>
      </c>
      <c r="CG628" s="27">
        <v>0</v>
      </c>
      <c r="CH628" s="36">
        <v>0</v>
      </c>
      <c r="CI628" s="26">
        <v>0</v>
      </c>
      <c r="CJ628" s="26">
        <v>0</v>
      </c>
      <c r="CK628" s="27">
        <v>0</v>
      </c>
      <c r="CL628" s="36">
        <v>0</v>
      </c>
      <c r="CM628" s="26">
        <v>0</v>
      </c>
      <c r="CN628" s="26">
        <v>0</v>
      </c>
      <c r="CO628" s="27">
        <v>0</v>
      </c>
      <c r="CP628" s="36">
        <v>0</v>
      </c>
      <c r="CQ628" s="26">
        <v>0</v>
      </c>
      <c r="CR628" s="26">
        <v>0</v>
      </c>
      <c r="CS628" s="27">
        <v>0</v>
      </c>
      <c r="CT628" s="36">
        <v>0</v>
      </c>
      <c r="CU628" s="26">
        <v>0</v>
      </c>
      <c r="CV628" s="26">
        <v>0</v>
      </c>
      <c r="CW628" s="27">
        <v>0</v>
      </c>
      <c r="CX628" s="36">
        <v>0</v>
      </c>
      <c r="CY628" s="26">
        <v>0</v>
      </c>
      <c r="CZ628" s="26">
        <v>0</v>
      </c>
      <c r="DA628" s="27">
        <v>0</v>
      </c>
      <c r="DB628" s="36">
        <v>0</v>
      </c>
      <c r="DC628" s="26">
        <v>0</v>
      </c>
      <c r="DD628" s="26">
        <v>0</v>
      </c>
      <c r="DE628" s="27">
        <v>0</v>
      </c>
      <c r="DF628" s="36">
        <v>0</v>
      </c>
      <c r="DG628" s="26">
        <v>0</v>
      </c>
      <c r="DH628" s="26">
        <v>0</v>
      </c>
      <c r="DI628" s="27">
        <v>0</v>
      </c>
      <c r="DJ628" s="36">
        <v>0</v>
      </c>
      <c r="DK628" s="26">
        <v>0</v>
      </c>
      <c r="DL628" s="26">
        <v>0</v>
      </c>
      <c r="DM628" s="27">
        <v>0</v>
      </c>
      <c r="DN628" s="36">
        <v>0</v>
      </c>
      <c r="DO628" s="26">
        <v>0</v>
      </c>
      <c r="DP628" s="26">
        <v>0</v>
      </c>
      <c r="DQ628" s="27">
        <v>0</v>
      </c>
      <c r="DR628" s="36">
        <v>0</v>
      </c>
      <c r="DS628" s="26">
        <v>0</v>
      </c>
      <c r="DT628" s="26">
        <v>0</v>
      </c>
      <c r="DU628" s="27">
        <v>0</v>
      </c>
      <c r="DV628" s="36">
        <v>0</v>
      </c>
      <c r="DW628" s="26">
        <v>0</v>
      </c>
      <c r="DX628" s="26">
        <v>0</v>
      </c>
      <c r="DY628" s="27">
        <v>0</v>
      </c>
      <c r="DZ628" s="36">
        <v>0</v>
      </c>
      <c r="EA628" s="26">
        <v>0</v>
      </c>
      <c r="EB628" s="26">
        <v>0</v>
      </c>
      <c r="EC628" s="27">
        <v>0</v>
      </c>
      <c r="ED628" s="36">
        <v>6</v>
      </c>
      <c r="EE628" s="26">
        <v>3906.4274999999998</v>
      </c>
      <c r="EF628" s="26">
        <v>3906.4274999999998</v>
      </c>
      <c r="EG628" s="27">
        <v>42970.7</v>
      </c>
      <c r="EH628" s="36">
        <v>12</v>
      </c>
      <c r="EI628" s="26">
        <v>7812.8549999999996</v>
      </c>
      <c r="EJ628" s="26">
        <v>11719.282499999999</v>
      </c>
      <c r="EK628" s="27">
        <v>35157.85</v>
      </c>
      <c r="EL628" s="36" cm="1">
        <f t="array" ref="EL628">+_xlfn.IFS(YEAR($A628)&gt;YEAR(EL$6),0,YEAR(EL$6)=YEAR($A628),13-MONTH($A628),AND(EK628&lt;$L628,YEAR(EL$6)=YEAR($B628)),IF(MONTH($B628)&lt;EK628/$M628,MONTH($B628),EK628/$M628),EK628&lt;$L628,EK628/$M628,YEAR(EL$6)=YEAR($B628),MONTH($B628),AND(YEAR(EL$6)&gt;YEAR($B628),NOT(ISBLANK($B628))),0,YEAR(EL$6)&gt;YEAR($A628),12,EL$6&lt;$A628,0,YEAR(EH$6)=YEAR($B628),0)</f>
        <v>12</v>
      </c>
      <c r="EM628" s="26">
        <f t="shared" si="74"/>
        <v>7812.8549999999996</v>
      </c>
      <c r="EN628" s="26">
        <f t="shared" si="75"/>
        <v>19532.137499999997</v>
      </c>
      <c r="EO628" s="27">
        <f t="shared" si="76"/>
        <v>27344.99</v>
      </c>
      <c r="EP628" s="28">
        <f t="shared" si="77"/>
        <v>41.99999616017449</v>
      </c>
      <c r="EQ628" s="34">
        <f t="shared" si="78"/>
        <v>1953.2137499999999</v>
      </c>
      <c r="ES628" s="21">
        <f>IFERROR(IF(VLOOKUP(D628,'DIV CHANGE'!A:D,3,FALSE)="", E628, VLOOKUP(D628,'DIV CHANGE'!A:D,3,FALSE)), E628)</f>
        <v>4</v>
      </c>
      <c r="ET628" s="21" t="str">
        <f t="shared" si="79"/>
        <v>SAME</v>
      </c>
      <c r="EU628" s="29">
        <v>45118</v>
      </c>
    </row>
    <row r="629" spans="1:151" ht="12.75">
      <c r="A629" s="29">
        <v>45118</v>
      </c>
      <c r="B629" s="24"/>
      <c r="C629" s="35">
        <v>849</v>
      </c>
      <c r="D629" s="21" t="s">
        <v>1227</v>
      </c>
      <c r="E629" s="21">
        <v>2</v>
      </c>
      <c r="F629" s="21" t="s">
        <v>179</v>
      </c>
      <c r="G629" s="21" t="s">
        <v>1228</v>
      </c>
      <c r="H629" s="55">
        <v>46877.13</v>
      </c>
      <c r="I629" s="22">
        <v>6</v>
      </c>
      <c r="J629" s="25">
        <v>0</v>
      </c>
      <c r="K629" s="25">
        <v>0</v>
      </c>
      <c r="L629" s="25">
        <f t="shared" si="72"/>
        <v>7812.8549999999996</v>
      </c>
      <c r="M629" s="37">
        <f t="shared" si="73"/>
        <v>651.07124999999996</v>
      </c>
      <c r="N629" s="36">
        <v>0</v>
      </c>
      <c r="O629" s="26">
        <v>0</v>
      </c>
      <c r="P629" s="26">
        <v>0</v>
      </c>
      <c r="Q629" s="27">
        <v>0</v>
      </c>
      <c r="R629" s="36">
        <v>0</v>
      </c>
      <c r="S629" s="26">
        <v>0</v>
      </c>
      <c r="T629" s="26">
        <v>0</v>
      </c>
      <c r="U629" s="27">
        <v>0</v>
      </c>
      <c r="V629" s="36">
        <v>0</v>
      </c>
      <c r="W629" s="26">
        <v>0</v>
      </c>
      <c r="X629" s="26">
        <v>0</v>
      </c>
      <c r="Y629" s="27">
        <v>0</v>
      </c>
      <c r="Z629" s="36">
        <v>0</v>
      </c>
      <c r="AA629" s="26">
        <v>0</v>
      </c>
      <c r="AB629" s="26">
        <v>0</v>
      </c>
      <c r="AC629" s="27">
        <v>0</v>
      </c>
      <c r="AD629" s="36">
        <v>0</v>
      </c>
      <c r="AE629" s="26">
        <v>0</v>
      </c>
      <c r="AF629" s="26">
        <v>0</v>
      </c>
      <c r="AG629" s="27">
        <v>0</v>
      </c>
      <c r="AH629" s="36">
        <v>0</v>
      </c>
      <c r="AI629" s="26">
        <v>0</v>
      </c>
      <c r="AJ629" s="26">
        <v>0</v>
      </c>
      <c r="AK629" s="27">
        <v>0</v>
      </c>
      <c r="AL629" s="36">
        <v>0</v>
      </c>
      <c r="AM629" s="26">
        <v>0</v>
      </c>
      <c r="AN629" s="26">
        <v>0</v>
      </c>
      <c r="AO629" s="27">
        <v>0</v>
      </c>
      <c r="AP629" s="36">
        <v>0</v>
      </c>
      <c r="AQ629" s="26">
        <v>0</v>
      </c>
      <c r="AR629" s="26">
        <v>0</v>
      </c>
      <c r="AS629" s="27">
        <v>0</v>
      </c>
      <c r="AT629" s="36">
        <v>0</v>
      </c>
      <c r="AU629" s="26">
        <v>0</v>
      </c>
      <c r="AV629" s="26">
        <v>0</v>
      </c>
      <c r="AW629" s="27">
        <v>0</v>
      </c>
      <c r="AX629" s="36">
        <v>0</v>
      </c>
      <c r="AY629" s="26">
        <v>0</v>
      </c>
      <c r="AZ629" s="26">
        <v>0</v>
      </c>
      <c r="BA629" s="27">
        <v>0</v>
      </c>
      <c r="BB629" s="36">
        <v>0</v>
      </c>
      <c r="BC629" s="26">
        <v>0</v>
      </c>
      <c r="BD629" s="26">
        <v>0</v>
      </c>
      <c r="BE629" s="27">
        <v>0</v>
      </c>
      <c r="BF629" s="36">
        <v>0</v>
      </c>
      <c r="BG629" s="26">
        <v>0</v>
      </c>
      <c r="BH629" s="26">
        <v>0</v>
      </c>
      <c r="BI629" s="27">
        <v>0</v>
      </c>
      <c r="BJ629" s="36">
        <v>0</v>
      </c>
      <c r="BK629" s="26">
        <v>0</v>
      </c>
      <c r="BL629" s="26">
        <v>0</v>
      </c>
      <c r="BM629" s="27">
        <v>0</v>
      </c>
      <c r="BN629" s="36">
        <v>0</v>
      </c>
      <c r="BO629" s="26">
        <v>0</v>
      </c>
      <c r="BP629" s="26">
        <v>0</v>
      </c>
      <c r="BQ629" s="27">
        <v>0</v>
      </c>
      <c r="BR629" s="36">
        <v>0</v>
      </c>
      <c r="BS629" s="26">
        <v>0</v>
      </c>
      <c r="BT629" s="26">
        <v>0</v>
      </c>
      <c r="BU629" s="27">
        <v>0</v>
      </c>
      <c r="BV629" s="36">
        <v>0</v>
      </c>
      <c r="BW629" s="26">
        <v>0</v>
      </c>
      <c r="BX629" s="26">
        <v>0</v>
      </c>
      <c r="BY629" s="27">
        <v>0</v>
      </c>
      <c r="BZ629" s="36">
        <v>0</v>
      </c>
      <c r="CA629" s="26">
        <v>0</v>
      </c>
      <c r="CB629" s="26">
        <v>0</v>
      </c>
      <c r="CC629" s="27">
        <v>0</v>
      </c>
      <c r="CD629" s="36">
        <v>0</v>
      </c>
      <c r="CE629" s="26">
        <v>0</v>
      </c>
      <c r="CF629" s="26">
        <v>0</v>
      </c>
      <c r="CG629" s="27">
        <v>0</v>
      </c>
      <c r="CH629" s="36">
        <v>0</v>
      </c>
      <c r="CI629" s="26">
        <v>0</v>
      </c>
      <c r="CJ629" s="26">
        <v>0</v>
      </c>
      <c r="CK629" s="27">
        <v>0</v>
      </c>
      <c r="CL629" s="36">
        <v>0</v>
      </c>
      <c r="CM629" s="26">
        <v>0</v>
      </c>
      <c r="CN629" s="26">
        <v>0</v>
      </c>
      <c r="CO629" s="27">
        <v>0</v>
      </c>
      <c r="CP629" s="36">
        <v>0</v>
      </c>
      <c r="CQ629" s="26">
        <v>0</v>
      </c>
      <c r="CR629" s="26">
        <v>0</v>
      </c>
      <c r="CS629" s="27">
        <v>0</v>
      </c>
      <c r="CT629" s="36">
        <v>0</v>
      </c>
      <c r="CU629" s="26">
        <v>0</v>
      </c>
      <c r="CV629" s="26">
        <v>0</v>
      </c>
      <c r="CW629" s="27">
        <v>0</v>
      </c>
      <c r="CX629" s="36">
        <v>0</v>
      </c>
      <c r="CY629" s="26">
        <v>0</v>
      </c>
      <c r="CZ629" s="26">
        <v>0</v>
      </c>
      <c r="DA629" s="27">
        <v>0</v>
      </c>
      <c r="DB629" s="36">
        <v>0</v>
      </c>
      <c r="DC629" s="26">
        <v>0</v>
      </c>
      <c r="DD629" s="26">
        <v>0</v>
      </c>
      <c r="DE629" s="27">
        <v>0</v>
      </c>
      <c r="DF629" s="36">
        <v>0</v>
      </c>
      <c r="DG629" s="26">
        <v>0</v>
      </c>
      <c r="DH629" s="26">
        <v>0</v>
      </c>
      <c r="DI629" s="27">
        <v>0</v>
      </c>
      <c r="DJ629" s="36">
        <v>0</v>
      </c>
      <c r="DK629" s="26">
        <v>0</v>
      </c>
      <c r="DL629" s="26">
        <v>0</v>
      </c>
      <c r="DM629" s="27">
        <v>0</v>
      </c>
      <c r="DN629" s="36">
        <v>0</v>
      </c>
      <c r="DO629" s="26">
        <v>0</v>
      </c>
      <c r="DP629" s="26">
        <v>0</v>
      </c>
      <c r="DQ629" s="27">
        <v>0</v>
      </c>
      <c r="DR629" s="36">
        <v>0</v>
      </c>
      <c r="DS629" s="26">
        <v>0</v>
      </c>
      <c r="DT629" s="26">
        <v>0</v>
      </c>
      <c r="DU629" s="27">
        <v>0</v>
      </c>
      <c r="DV629" s="36">
        <v>0</v>
      </c>
      <c r="DW629" s="26">
        <v>0</v>
      </c>
      <c r="DX629" s="26">
        <v>0</v>
      </c>
      <c r="DY629" s="27">
        <v>0</v>
      </c>
      <c r="DZ629" s="36">
        <v>0</v>
      </c>
      <c r="EA629" s="26">
        <v>0</v>
      </c>
      <c r="EB629" s="26">
        <v>0</v>
      </c>
      <c r="EC629" s="27">
        <v>0</v>
      </c>
      <c r="ED629" s="36">
        <v>6</v>
      </c>
      <c r="EE629" s="26">
        <v>3906.4274999999998</v>
      </c>
      <c r="EF629" s="26">
        <v>3906.4274999999998</v>
      </c>
      <c r="EG629" s="27">
        <v>42970.7</v>
      </c>
      <c r="EH629" s="36">
        <v>12</v>
      </c>
      <c r="EI629" s="26">
        <v>7812.8549999999996</v>
      </c>
      <c r="EJ629" s="26">
        <v>11719.282499999999</v>
      </c>
      <c r="EK629" s="27">
        <v>35157.85</v>
      </c>
      <c r="EL629" s="36" cm="1">
        <f t="array" ref="EL629">+_xlfn.IFS(YEAR($A629)&gt;YEAR(EL$6),0,YEAR(EL$6)=YEAR($A629),13-MONTH($A629),AND(EK629&lt;$L629,YEAR(EL$6)=YEAR($B629)),IF(MONTH($B629)&lt;EK629/$M629,MONTH($B629),EK629/$M629),EK629&lt;$L629,EK629/$M629,YEAR(EL$6)=YEAR($B629),MONTH($B629),AND(YEAR(EL$6)&gt;YEAR($B629),NOT(ISBLANK($B629))),0,YEAR(EL$6)&gt;YEAR($A629),12,EL$6&lt;$A629,0,YEAR(EH$6)=YEAR($B629),0)</f>
        <v>12</v>
      </c>
      <c r="EM629" s="26">
        <f t="shared" si="74"/>
        <v>7812.8549999999996</v>
      </c>
      <c r="EN629" s="26">
        <f t="shared" si="75"/>
        <v>19532.137499999997</v>
      </c>
      <c r="EO629" s="27">
        <f t="shared" si="76"/>
        <v>27344.99</v>
      </c>
      <c r="EP629" s="28">
        <f t="shared" si="77"/>
        <v>41.99999616017449</v>
      </c>
      <c r="EQ629" s="34">
        <f t="shared" si="78"/>
        <v>1953.2137499999999</v>
      </c>
      <c r="ES629" s="21">
        <f>IFERROR(IF(VLOOKUP(D629,'DIV CHANGE'!A:D,3,FALSE)="", E629, VLOOKUP(D629,'DIV CHANGE'!A:D,3,FALSE)), E629)</f>
        <v>2</v>
      </c>
      <c r="ET629" s="21" t="str">
        <f t="shared" si="79"/>
        <v>SAME</v>
      </c>
      <c r="EU629" s="29">
        <v>45118</v>
      </c>
    </row>
    <row r="630" spans="1:151" ht="12.75">
      <c r="A630" s="29">
        <v>45118</v>
      </c>
      <c r="B630" s="24"/>
      <c r="C630" s="35">
        <v>850</v>
      </c>
      <c r="D630" s="21" t="s">
        <v>1229</v>
      </c>
      <c r="E630" s="21">
        <v>2</v>
      </c>
      <c r="F630" s="21" t="s">
        <v>179</v>
      </c>
      <c r="G630" s="21" t="s">
        <v>1230</v>
      </c>
      <c r="H630" s="55">
        <v>46877.13</v>
      </c>
      <c r="I630" s="22">
        <v>6</v>
      </c>
      <c r="J630" s="25">
        <v>0</v>
      </c>
      <c r="K630" s="25">
        <v>0</v>
      </c>
      <c r="L630" s="25">
        <f t="shared" si="72"/>
        <v>7812.8549999999996</v>
      </c>
      <c r="M630" s="37">
        <f t="shared" si="73"/>
        <v>651.07124999999996</v>
      </c>
      <c r="N630" s="36">
        <v>0</v>
      </c>
      <c r="O630" s="26">
        <v>0</v>
      </c>
      <c r="P630" s="26">
        <v>0</v>
      </c>
      <c r="Q630" s="27">
        <v>0</v>
      </c>
      <c r="R630" s="36">
        <v>0</v>
      </c>
      <c r="S630" s="26">
        <v>0</v>
      </c>
      <c r="T630" s="26">
        <v>0</v>
      </c>
      <c r="U630" s="27">
        <v>0</v>
      </c>
      <c r="V630" s="36">
        <v>0</v>
      </c>
      <c r="W630" s="26">
        <v>0</v>
      </c>
      <c r="X630" s="26">
        <v>0</v>
      </c>
      <c r="Y630" s="27">
        <v>0</v>
      </c>
      <c r="Z630" s="36">
        <v>0</v>
      </c>
      <c r="AA630" s="26">
        <v>0</v>
      </c>
      <c r="AB630" s="26">
        <v>0</v>
      </c>
      <c r="AC630" s="27">
        <v>0</v>
      </c>
      <c r="AD630" s="36">
        <v>0</v>
      </c>
      <c r="AE630" s="26">
        <v>0</v>
      </c>
      <c r="AF630" s="26">
        <v>0</v>
      </c>
      <c r="AG630" s="27">
        <v>0</v>
      </c>
      <c r="AH630" s="36">
        <v>0</v>
      </c>
      <c r="AI630" s="26">
        <v>0</v>
      </c>
      <c r="AJ630" s="26">
        <v>0</v>
      </c>
      <c r="AK630" s="27">
        <v>0</v>
      </c>
      <c r="AL630" s="36">
        <v>0</v>
      </c>
      <c r="AM630" s="26">
        <v>0</v>
      </c>
      <c r="AN630" s="26">
        <v>0</v>
      </c>
      <c r="AO630" s="27">
        <v>0</v>
      </c>
      <c r="AP630" s="36">
        <v>0</v>
      </c>
      <c r="AQ630" s="26">
        <v>0</v>
      </c>
      <c r="AR630" s="26">
        <v>0</v>
      </c>
      <c r="AS630" s="27">
        <v>0</v>
      </c>
      <c r="AT630" s="36">
        <v>0</v>
      </c>
      <c r="AU630" s="26">
        <v>0</v>
      </c>
      <c r="AV630" s="26">
        <v>0</v>
      </c>
      <c r="AW630" s="27">
        <v>0</v>
      </c>
      <c r="AX630" s="36">
        <v>0</v>
      </c>
      <c r="AY630" s="26">
        <v>0</v>
      </c>
      <c r="AZ630" s="26">
        <v>0</v>
      </c>
      <c r="BA630" s="27">
        <v>0</v>
      </c>
      <c r="BB630" s="36">
        <v>0</v>
      </c>
      <c r="BC630" s="26">
        <v>0</v>
      </c>
      <c r="BD630" s="26">
        <v>0</v>
      </c>
      <c r="BE630" s="27">
        <v>0</v>
      </c>
      <c r="BF630" s="36">
        <v>0</v>
      </c>
      <c r="BG630" s="26">
        <v>0</v>
      </c>
      <c r="BH630" s="26">
        <v>0</v>
      </c>
      <c r="BI630" s="27">
        <v>0</v>
      </c>
      <c r="BJ630" s="36">
        <v>0</v>
      </c>
      <c r="BK630" s="26">
        <v>0</v>
      </c>
      <c r="BL630" s="26">
        <v>0</v>
      </c>
      <c r="BM630" s="27">
        <v>0</v>
      </c>
      <c r="BN630" s="36">
        <v>0</v>
      </c>
      <c r="BO630" s="26">
        <v>0</v>
      </c>
      <c r="BP630" s="26">
        <v>0</v>
      </c>
      <c r="BQ630" s="27">
        <v>0</v>
      </c>
      <c r="BR630" s="36">
        <v>0</v>
      </c>
      <c r="BS630" s="26">
        <v>0</v>
      </c>
      <c r="BT630" s="26">
        <v>0</v>
      </c>
      <c r="BU630" s="27">
        <v>0</v>
      </c>
      <c r="BV630" s="36">
        <v>0</v>
      </c>
      <c r="BW630" s="26">
        <v>0</v>
      </c>
      <c r="BX630" s="26">
        <v>0</v>
      </c>
      <c r="BY630" s="27">
        <v>0</v>
      </c>
      <c r="BZ630" s="36">
        <v>0</v>
      </c>
      <c r="CA630" s="26">
        <v>0</v>
      </c>
      <c r="CB630" s="26">
        <v>0</v>
      </c>
      <c r="CC630" s="27">
        <v>0</v>
      </c>
      <c r="CD630" s="36">
        <v>0</v>
      </c>
      <c r="CE630" s="26">
        <v>0</v>
      </c>
      <c r="CF630" s="26">
        <v>0</v>
      </c>
      <c r="CG630" s="27">
        <v>0</v>
      </c>
      <c r="CH630" s="36">
        <v>0</v>
      </c>
      <c r="CI630" s="26">
        <v>0</v>
      </c>
      <c r="CJ630" s="26">
        <v>0</v>
      </c>
      <c r="CK630" s="27">
        <v>0</v>
      </c>
      <c r="CL630" s="36">
        <v>0</v>
      </c>
      <c r="CM630" s="26">
        <v>0</v>
      </c>
      <c r="CN630" s="26">
        <v>0</v>
      </c>
      <c r="CO630" s="27">
        <v>0</v>
      </c>
      <c r="CP630" s="36">
        <v>0</v>
      </c>
      <c r="CQ630" s="26">
        <v>0</v>
      </c>
      <c r="CR630" s="26">
        <v>0</v>
      </c>
      <c r="CS630" s="27">
        <v>0</v>
      </c>
      <c r="CT630" s="36">
        <v>0</v>
      </c>
      <c r="CU630" s="26">
        <v>0</v>
      </c>
      <c r="CV630" s="26">
        <v>0</v>
      </c>
      <c r="CW630" s="27">
        <v>0</v>
      </c>
      <c r="CX630" s="36">
        <v>0</v>
      </c>
      <c r="CY630" s="26">
        <v>0</v>
      </c>
      <c r="CZ630" s="26">
        <v>0</v>
      </c>
      <c r="DA630" s="27">
        <v>0</v>
      </c>
      <c r="DB630" s="36">
        <v>0</v>
      </c>
      <c r="DC630" s="26">
        <v>0</v>
      </c>
      <c r="DD630" s="26">
        <v>0</v>
      </c>
      <c r="DE630" s="27">
        <v>0</v>
      </c>
      <c r="DF630" s="36">
        <v>0</v>
      </c>
      <c r="DG630" s="26">
        <v>0</v>
      </c>
      <c r="DH630" s="26">
        <v>0</v>
      </c>
      <c r="DI630" s="27">
        <v>0</v>
      </c>
      <c r="DJ630" s="36">
        <v>0</v>
      </c>
      <c r="DK630" s="26">
        <v>0</v>
      </c>
      <c r="DL630" s="26">
        <v>0</v>
      </c>
      <c r="DM630" s="27">
        <v>0</v>
      </c>
      <c r="DN630" s="36">
        <v>0</v>
      </c>
      <c r="DO630" s="26">
        <v>0</v>
      </c>
      <c r="DP630" s="26">
        <v>0</v>
      </c>
      <c r="DQ630" s="27">
        <v>0</v>
      </c>
      <c r="DR630" s="36">
        <v>0</v>
      </c>
      <c r="DS630" s="26">
        <v>0</v>
      </c>
      <c r="DT630" s="26">
        <v>0</v>
      </c>
      <c r="DU630" s="27">
        <v>0</v>
      </c>
      <c r="DV630" s="36">
        <v>0</v>
      </c>
      <c r="DW630" s="26">
        <v>0</v>
      </c>
      <c r="DX630" s="26">
        <v>0</v>
      </c>
      <c r="DY630" s="27">
        <v>0</v>
      </c>
      <c r="DZ630" s="36">
        <v>0</v>
      </c>
      <c r="EA630" s="26">
        <v>0</v>
      </c>
      <c r="EB630" s="26">
        <v>0</v>
      </c>
      <c r="EC630" s="27">
        <v>0</v>
      </c>
      <c r="ED630" s="36">
        <v>6</v>
      </c>
      <c r="EE630" s="26">
        <v>3906.4274999999998</v>
      </c>
      <c r="EF630" s="26">
        <v>3906.4274999999998</v>
      </c>
      <c r="EG630" s="27">
        <v>42970.7</v>
      </c>
      <c r="EH630" s="36">
        <v>12</v>
      </c>
      <c r="EI630" s="26">
        <v>7812.8549999999996</v>
      </c>
      <c r="EJ630" s="26">
        <v>11719.282499999999</v>
      </c>
      <c r="EK630" s="27">
        <v>35157.85</v>
      </c>
      <c r="EL630" s="36" cm="1">
        <f t="array" ref="EL630">+_xlfn.IFS(YEAR($A630)&gt;YEAR(EL$6),0,YEAR(EL$6)=YEAR($A630),13-MONTH($A630),AND(EK630&lt;$L630,YEAR(EL$6)=YEAR($B630)),IF(MONTH($B630)&lt;EK630/$M630,MONTH($B630),EK630/$M630),EK630&lt;$L630,EK630/$M630,YEAR(EL$6)=YEAR($B630),MONTH($B630),AND(YEAR(EL$6)&gt;YEAR($B630),NOT(ISBLANK($B630))),0,YEAR(EL$6)&gt;YEAR($A630),12,EL$6&lt;$A630,0,YEAR(EH$6)=YEAR($B630),0)</f>
        <v>12</v>
      </c>
      <c r="EM630" s="26">
        <f t="shared" si="74"/>
        <v>7812.8549999999996</v>
      </c>
      <c r="EN630" s="26">
        <f t="shared" si="75"/>
        <v>19532.137499999997</v>
      </c>
      <c r="EO630" s="27">
        <f t="shared" si="76"/>
        <v>27344.99</v>
      </c>
      <c r="EP630" s="28">
        <f t="shared" si="77"/>
        <v>41.99999616017449</v>
      </c>
      <c r="EQ630" s="34">
        <f t="shared" si="78"/>
        <v>1953.2137499999999</v>
      </c>
      <c r="ES630" s="21">
        <v>2</v>
      </c>
      <c r="ET630" s="21" t="str">
        <f t="shared" si="79"/>
        <v>SAME</v>
      </c>
      <c r="EU630" s="29">
        <v>45118</v>
      </c>
    </row>
    <row r="631" spans="1:151" ht="12.75">
      <c r="A631" s="29">
        <v>45118</v>
      </c>
      <c r="B631" s="24"/>
      <c r="C631" s="35">
        <v>851</v>
      </c>
      <c r="D631" s="21" t="s">
        <v>1231</v>
      </c>
      <c r="E631" s="21">
        <v>2</v>
      </c>
      <c r="F631" s="21" t="s">
        <v>179</v>
      </c>
      <c r="G631" s="21" t="s">
        <v>1232</v>
      </c>
      <c r="H631" s="55">
        <v>63981.42</v>
      </c>
      <c r="I631" s="22">
        <v>6</v>
      </c>
      <c r="J631" s="25">
        <v>0</v>
      </c>
      <c r="K631" s="25">
        <v>0</v>
      </c>
      <c r="L631" s="25">
        <f t="shared" si="72"/>
        <v>10663.57</v>
      </c>
      <c r="M631" s="37">
        <f t="shared" si="73"/>
        <v>888.63083333333327</v>
      </c>
      <c r="N631" s="36">
        <v>0</v>
      </c>
      <c r="O631" s="26">
        <v>0</v>
      </c>
      <c r="P631" s="26">
        <v>0</v>
      </c>
      <c r="Q631" s="27">
        <v>0</v>
      </c>
      <c r="R631" s="36">
        <v>0</v>
      </c>
      <c r="S631" s="26">
        <v>0</v>
      </c>
      <c r="T631" s="26">
        <v>0</v>
      </c>
      <c r="U631" s="27">
        <v>0</v>
      </c>
      <c r="V631" s="36">
        <v>0</v>
      </c>
      <c r="W631" s="26">
        <v>0</v>
      </c>
      <c r="X631" s="26">
        <v>0</v>
      </c>
      <c r="Y631" s="27">
        <v>0</v>
      </c>
      <c r="Z631" s="36">
        <v>0</v>
      </c>
      <c r="AA631" s="26">
        <v>0</v>
      </c>
      <c r="AB631" s="26">
        <v>0</v>
      </c>
      <c r="AC631" s="27">
        <v>0</v>
      </c>
      <c r="AD631" s="36">
        <v>0</v>
      </c>
      <c r="AE631" s="26">
        <v>0</v>
      </c>
      <c r="AF631" s="26">
        <v>0</v>
      </c>
      <c r="AG631" s="27">
        <v>0</v>
      </c>
      <c r="AH631" s="36">
        <v>0</v>
      </c>
      <c r="AI631" s="26">
        <v>0</v>
      </c>
      <c r="AJ631" s="26">
        <v>0</v>
      </c>
      <c r="AK631" s="27">
        <v>0</v>
      </c>
      <c r="AL631" s="36">
        <v>0</v>
      </c>
      <c r="AM631" s="26">
        <v>0</v>
      </c>
      <c r="AN631" s="26">
        <v>0</v>
      </c>
      <c r="AO631" s="27">
        <v>0</v>
      </c>
      <c r="AP631" s="36">
        <v>0</v>
      </c>
      <c r="AQ631" s="26">
        <v>0</v>
      </c>
      <c r="AR631" s="26">
        <v>0</v>
      </c>
      <c r="AS631" s="27">
        <v>0</v>
      </c>
      <c r="AT631" s="36">
        <v>0</v>
      </c>
      <c r="AU631" s="26">
        <v>0</v>
      </c>
      <c r="AV631" s="26">
        <v>0</v>
      </c>
      <c r="AW631" s="27">
        <v>0</v>
      </c>
      <c r="AX631" s="36">
        <v>0</v>
      </c>
      <c r="AY631" s="26">
        <v>0</v>
      </c>
      <c r="AZ631" s="26">
        <v>0</v>
      </c>
      <c r="BA631" s="27">
        <v>0</v>
      </c>
      <c r="BB631" s="36">
        <v>0</v>
      </c>
      <c r="BC631" s="26">
        <v>0</v>
      </c>
      <c r="BD631" s="26">
        <v>0</v>
      </c>
      <c r="BE631" s="27">
        <v>0</v>
      </c>
      <c r="BF631" s="36">
        <v>0</v>
      </c>
      <c r="BG631" s="26">
        <v>0</v>
      </c>
      <c r="BH631" s="26">
        <v>0</v>
      </c>
      <c r="BI631" s="27">
        <v>0</v>
      </c>
      <c r="BJ631" s="36">
        <v>0</v>
      </c>
      <c r="BK631" s="26">
        <v>0</v>
      </c>
      <c r="BL631" s="26">
        <v>0</v>
      </c>
      <c r="BM631" s="27">
        <v>0</v>
      </c>
      <c r="BN631" s="36">
        <v>0</v>
      </c>
      <c r="BO631" s="26">
        <v>0</v>
      </c>
      <c r="BP631" s="26">
        <v>0</v>
      </c>
      <c r="BQ631" s="27">
        <v>0</v>
      </c>
      <c r="BR631" s="36">
        <v>0</v>
      </c>
      <c r="BS631" s="26">
        <v>0</v>
      </c>
      <c r="BT631" s="26">
        <v>0</v>
      </c>
      <c r="BU631" s="27">
        <v>0</v>
      </c>
      <c r="BV631" s="36">
        <v>0</v>
      </c>
      <c r="BW631" s="26">
        <v>0</v>
      </c>
      <c r="BX631" s="26">
        <v>0</v>
      </c>
      <c r="BY631" s="27">
        <v>0</v>
      </c>
      <c r="BZ631" s="36">
        <v>0</v>
      </c>
      <c r="CA631" s="26">
        <v>0</v>
      </c>
      <c r="CB631" s="26">
        <v>0</v>
      </c>
      <c r="CC631" s="27">
        <v>0</v>
      </c>
      <c r="CD631" s="36">
        <v>0</v>
      </c>
      <c r="CE631" s="26">
        <v>0</v>
      </c>
      <c r="CF631" s="26">
        <v>0</v>
      </c>
      <c r="CG631" s="27">
        <v>0</v>
      </c>
      <c r="CH631" s="36">
        <v>0</v>
      </c>
      <c r="CI631" s="26">
        <v>0</v>
      </c>
      <c r="CJ631" s="26">
        <v>0</v>
      </c>
      <c r="CK631" s="27">
        <v>0</v>
      </c>
      <c r="CL631" s="36">
        <v>0</v>
      </c>
      <c r="CM631" s="26">
        <v>0</v>
      </c>
      <c r="CN631" s="26">
        <v>0</v>
      </c>
      <c r="CO631" s="27">
        <v>0</v>
      </c>
      <c r="CP631" s="36">
        <v>0</v>
      </c>
      <c r="CQ631" s="26">
        <v>0</v>
      </c>
      <c r="CR631" s="26">
        <v>0</v>
      </c>
      <c r="CS631" s="27">
        <v>0</v>
      </c>
      <c r="CT631" s="36">
        <v>0</v>
      </c>
      <c r="CU631" s="26">
        <v>0</v>
      </c>
      <c r="CV631" s="26">
        <v>0</v>
      </c>
      <c r="CW631" s="27">
        <v>0</v>
      </c>
      <c r="CX631" s="36">
        <v>0</v>
      </c>
      <c r="CY631" s="26">
        <v>0</v>
      </c>
      <c r="CZ631" s="26">
        <v>0</v>
      </c>
      <c r="DA631" s="27">
        <v>0</v>
      </c>
      <c r="DB631" s="36">
        <v>0</v>
      </c>
      <c r="DC631" s="26">
        <v>0</v>
      </c>
      <c r="DD631" s="26">
        <v>0</v>
      </c>
      <c r="DE631" s="27">
        <v>0</v>
      </c>
      <c r="DF631" s="36">
        <v>0</v>
      </c>
      <c r="DG631" s="26">
        <v>0</v>
      </c>
      <c r="DH631" s="26">
        <v>0</v>
      </c>
      <c r="DI631" s="27">
        <v>0</v>
      </c>
      <c r="DJ631" s="36">
        <v>0</v>
      </c>
      <c r="DK631" s="26">
        <v>0</v>
      </c>
      <c r="DL631" s="26">
        <v>0</v>
      </c>
      <c r="DM631" s="27">
        <v>0</v>
      </c>
      <c r="DN631" s="36">
        <v>0</v>
      </c>
      <c r="DO631" s="26">
        <v>0</v>
      </c>
      <c r="DP631" s="26">
        <v>0</v>
      </c>
      <c r="DQ631" s="27">
        <v>0</v>
      </c>
      <c r="DR631" s="36">
        <v>0</v>
      </c>
      <c r="DS631" s="26">
        <v>0</v>
      </c>
      <c r="DT631" s="26">
        <v>0</v>
      </c>
      <c r="DU631" s="27">
        <v>0</v>
      </c>
      <c r="DV631" s="36">
        <v>0</v>
      </c>
      <c r="DW631" s="26">
        <v>0</v>
      </c>
      <c r="DX631" s="26">
        <v>0</v>
      </c>
      <c r="DY631" s="27">
        <v>0</v>
      </c>
      <c r="DZ631" s="36">
        <v>0</v>
      </c>
      <c r="EA631" s="26">
        <v>0</v>
      </c>
      <c r="EB631" s="26">
        <v>0</v>
      </c>
      <c r="EC631" s="27">
        <v>0</v>
      </c>
      <c r="ED631" s="36">
        <v>6</v>
      </c>
      <c r="EE631" s="26">
        <v>5331.7849999999999</v>
      </c>
      <c r="EF631" s="26">
        <v>5331.7849999999999</v>
      </c>
      <c r="EG631" s="27">
        <v>58649.63</v>
      </c>
      <c r="EH631" s="36">
        <v>12</v>
      </c>
      <c r="EI631" s="26">
        <v>10663.57</v>
      </c>
      <c r="EJ631" s="26">
        <v>15995.355</v>
      </c>
      <c r="EK631" s="27">
        <v>47986.07</v>
      </c>
      <c r="EL631" s="36" cm="1">
        <f t="array" ref="EL631">+_xlfn.IFS(YEAR($A631)&gt;YEAR(EL$6),0,YEAR(EL$6)=YEAR($A631),13-MONTH($A631),AND(EK631&lt;$L631,YEAR(EL$6)=YEAR($B631)),IF(MONTH($B631)&lt;EK631/$M631,MONTH($B631),EK631/$M631),EK631&lt;$L631,EK631/$M631,YEAR(EL$6)=YEAR($B631),MONTH($B631),AND(YEAR(EL$6)&gt;YEAR($B631),NOT(ISBLANK($B631))),0,YEAR(EL$6)&gt;YEAR($A631),12,EL$6&lt;$A631,0,YEAR(EH$6)=YEAR($B631),0)</f>
        <v>12</v>
      </c>
      <c r="EM631" s="26">
        <f t="shared" si="74"/>
        <v>10663.57</v>
      </c>
      <c r="EN631" s="26">
        <f t="shared" si="75"/>
        <v>26658.924999999999</v>
      </c>
      <c r="EO631" s="27">
        <f t="shared" si="76"/>
        <v>37322.5</v>
      </c>
      <c r="EP631" s="28">
        <f t="shared" si="77"/>
        <v>42.000005626633488</v>
      </c>
      <c r="EQ631" s="34">
        <f t="shared" si="78"/>
        <v>2665.8924999999999</v>
      </c>
      <c r="ES631" s="21">
        <f>IFERROR(IF(VLOOKUP(D631,'DIV CHANGE'!A:D,3,FALSE)="", E631, VLOOKUP(D631,'DIV CHANGE'!A:D,3,FALSE)), E631)</f>
        <v>2</v>
      </c>
      <c r="ET631" s="21" t="str">
        <f t="shared" si="79"/>
        <v>SAME</v>
      </c>
      <c r="EU631" s="29">
        <v>45118</v>
      </c>
    </row>
    <row r="632" spans="1:151" ht="12.75">
      <c r="A632" s="29">
        <v>45132</v>
      </c>
      <c r="B632" s="24"/>
      <c r="C632" s="35">
        <v>852</v>
      </c>
      <c r="D632" s="21" t="s">
        <v>1233</v>
      </c>
      <c r="E632" s="21">
        <v>2</v>
      </c>
      <c r="F632" s="21" t="s">
        <v>179</v>
      </c>
      <c r="G632" s="21" t="s">
        <v>1234</v>
      </c>
      <c r="H632" s="55">
        <v>46000</v>
      </c>
      <c r="I632" s="22">
        <v>6</v>
      </c>
      <c r="J632" s="25">
        <v>0</v>
      </c>
      <c r="K632" s="25">
        <v>0</v>
      </c>
      <c r="L632" s="25">
        <f t="shared" si="72"/>
        <v>7666.666666666667</v>
      </c>
      <c r="M632" s="37">
        <f t="shared" si="73"/>
        <v>638.88888888888891</v>
      </c>
      <c r="N632" s="36">
        <v>0</v>
      </c>
      <c r="O632" s="26">
        <v>0</v>
      </c>
      <c r="P632" s="26">
        <v>0</v>
      </c>
      <c r="Q632" s="27">
        <v>0</v>
      </c>
      <c r="R632" s="36">
        <v>0</v>
      </c>
      <c r="S632" s="26">
        <v>0</v>
      </c>
      <c r="T632" s="26">
        <v>0</v>
      </c>
      <c r="U632" s="27">
        <v>0</v>
      </c>
      <c r="V632" s="36">
        <v>0</v>
      </c>
      <c r="W632" s="26">
        <v>0</v>
      </c>
      <c r="X632" s="26">
        <v>0</v>
      </c>
      <c r="Y632" s="27">
        <v>0</v>
      </c>
      <c r="Z632" s="36">
        <v>0</v>
      </c>
      <c r="AA632" s="26">
        <v>0</v>
      </c>
      <c r="AB632" s="26">
        <v>0</v>
      </c>
      <c r="AC632" s="27">
        <v>0</v>
      </c>
      <c r="AD632" s="36">
        <v>0</v>
      </c>
      <c r="AE632" s="26">
        <v>0</v>
      </c>
      <c r="AF632" s="26">
        <v>0</v>
      </c>
      <c r="AG632" s="27">
        <v>0</v>
      </c>
      <c r="AH632" s="36">
        <v>0</v>
      </c>
      <c r="AI632" s="26">
        <v>0</v>
      </c>
      <c r="AJ632" s="26">
        <v>0</v>
      </c>
      <c r="AK632" s="27">
        <v>0</v>
      </c>
      <c r="AL632" s="36">
        <v>0</v>
      </c>
      <c r="AM632" s="26">
        <v>0</v>
      </c>
      <c r="AN632" s="26">
        <v>0</v>
      </c>
      <c r="AO632" s="27">
        <v>0</v>
      </c>
      <c r="AP632" s="36">
        <v>0</v>
      </c>
      <c r="AQ632" s="26">
        <v>0</v>
      </c>
      <c r="AR632" s="26">
        <v>0</v>
      </c>
      <c r="AS632" s="27">
        <v>0</v>
      </c>
      <c r="AT632" s="36">
        <v>0</v>
      </c>
      <c r="AU632" s="26">
        <v>0</v>
      </c>
      <c r="AV632" s="26">
        <v>0</v>
      </c>
      <c r="AW632" s="27">
        <v>0</v>
      </c>
      <c r="AX632" s="36">
        <v>0</v>
      </c>
      <c r="AY632" s="26">
        <v>0</v>
      </c>
      <c r="AZ632" s="26">
        <v>0</v>
      </c>
      <c r="BA632" s="27">
        <v>0</v>
      </c>
      <c r="BB632" s="36">
        <v>0</v>
      </c>
      <c r="BC632" s="26">
        <v>0</v>
      </c>
      <c r="BD632" s="26">
        <v>0</v>
      </c>
      <c r="BE632" s="27">
        <v>0</v>
      </c>
      <c r="BF632" s="36">
        <v>0</v>
      </c>
      <c r="BG632" s="26">
        <v>0</v>
      </c>
      <c r="BH632" s="26">
        <v>0</v>
      </c>
      <c r="BI632" s="27">
        <v>0</v>
      </c>
      <c r="BJ632" s="36">
        <v>0</v>
      </c>
      <c r="BK632" s="26">
        <v>0</v>
      </c>
      <c r="BL632" s="26">
        <v>0</v>
      </c>
      <c r="BM632" s="27">
        <v>0</v>
      </c>
      <c r="BN632" s="36">
        <v>0</v>
      </c>
      <c r="BO632" s="26">
        <v>0</v>
      </c>
      <c r="BP632" s="26">
        <v>0</v>
      </c>
      <c r="BQ632" s="27">
        <v>0</v>
      </c>
      <c r="BR632" s="36">
        <v>0</v>
      </c>
      <c r="BS632" s="26">
        <v>0</v>
      </c>
      <c r="BT632" s="26">
        <v>0</v>
      </c>
      <c r="BU632" s="27">
        <v>0</v>
      </c>
      <c r="BV632" s="36">
        <v>0</v>
      </c>
      <c r="BW632" s="26">
        <v>0</v>
      </c>
      <c r="BX632" s="26">
        <v>0</v>
      </c>
      <c r="BY632" s="27">
        <v>0</v>
      </c>
      <c r="BZ632" s="36">
        <v>0</v>
      </c>
      <c r="CA632" s="26">
        <v>0</v>
      </c>
      <c r="CB632" s="26">
        <v>0</v>
      </c>
      <c r="CC632" s="27">
        <v>0</v>
      </c>
      <c r="CD632" s="36">
        <v>0</v>
      </c>
      <c r="CE632" s="26">
        <v>0</v>
      </c>
      <c r="CF632" s="26">
        <v>0</v>
      </c>
      <c r="CG632" s="27">
        <v>0</v>
      </c>
      <c r="CH632" s="36">
        <v>0</v>
      </c>
      <c r="CI632" s="26">
        <v>0</v>
      </c>
      <c r="CJ632" s="26">
        <v>0</v>
      </c>
      <c r="CK632" s="27">
        <v>0</v>
      </c>
      <c r="CL632" s="36">
        <v>0</v>
      </c>
      <c r="CM632" s="26">
        <v>0</v>
      </c>
      <c r="CN632" s="26">
        <v>0</v>
      </c>
      <c r="CO632" s="27">
        <v>0</v>
      </c>
      <c r="CP632" s="36">
        <v>0</v>
      </c>
      <c r="CQ632" s="26">
        <v>0</v>
      </c>
      <c r="CR632" s="26">
        <v>0</v>
      </c>
      <c r="CS632" s="27">
        <v>0</v>
      </c>
      <c r="CT632" s="36">
        <v>0</v>
      </c>
      <c r="CU632" s="26">
        <v>0</v>
      </c>
      <c r="CV632" s="26">
        <v>0</v>
      </c>
      <c r="CW632" s="27">
        <v>0</v>
      </c>
      <c r="CX632" s="36">
        <v>0</v>
      </c>
      <c r="CY632" s="26">
        <v>0</v>
      </c>
      <c r="CZ632" s="26">
        <v>0</v>
      </c>
      <c r="DA632" s="27">
        <v>0</v>
      </c>
      <c r="DB632" s="36">
        <v>0</v>
      </c>
      <c r="DC632" s="26">
        <v>0</v>
      </c>
      <c r="DD632" s="26">
        <v>0</v>
      </c>
      <c r="DE632" s="27">
        <v>0</v>
      </c>
      <c r="DF632" s="36">
        <v>0</v>
      </c>
      <c r="DG632" s="26">
        <v>0</v>
      </c>
      <c r="DH632" s="26">
        <v>0</v>
      </c>
      <c r="DI632" s="27">
        <v>0</v>
      </c>
      <c r="DJ632" s="36">
        <v>0</v>
      </c>
      <c r="DK632" s="26">
        <v>0</v>
      </c>
      <c r="DL632" s="26">
        <v>0</v>
      </c>
      <c r="DM632" s="27">
        <v>0</v>
      </c>
      <c r="DN632" s="36">
        <v>0</v>
      </c>
      <c r="DO632" s="26">
        <v>0</v>
      </c>
      <c r="DP632" s="26">
        <v>0</v>
      </c>
      <c r="DQ632" s="27">
        <v>0</v>
      </c>
      <c r="DR632" s="36">
        <v>0</v>
      </c>
      <c r="DS632" s="26">
        <v>0</v>
      </c>
      <c r="DT632" s="26">
        <v>0</v>
      </c>
      <c r="DU632" s="27">
        <v>0</v>
      </c>
      <c r="DV632" s="36">
        <v>0</v>
      </c>
      <c r="DW632" s="26">
        <v>0</v>
      </c>
      <c r="DX632" s="26">
        <v>0</v>
      </c>
      <c r="DY632" s="27">
        <v>0</v>
      </c>
      <c r="DZ632" s="36">
        <v>0</v>
      </c>
      <c r="EA632" s="26">
        <v>0</v>
      </c>
      <c r="EB632" s="26">
        <v>0</v>
      </c>
      <c r="EC632" s="27">
        <v>0</v>
      </c>
      <c r="ED632" s="36">
        <v>5</v>
      </c>
      <c r="EE632" s="26">
        <v>3833.3333333333335</v>
      </c>
      <c r="EF632" s="26">
        <v>3194.45</v>
      </c>
      <c r="EG632" s="27">
        <v>42805.55</v>
      </c>
      <c r="EH632" s="36">
        <v>12</v>
      </c>
      <c r="EI632" s="26">
        <v>7666.666666666667</v>
      </c>
      <c r="EJ632" s="26">
        <v>10861.116666666667</v>
      </c>
      <c r="EK632" s="27">
        <v>35138.879999999997</v>
      </c>
      <c r="EL632" s="36" cm="1">
        <f t="array" ref="EL632">+_xlfn.IFS(YEAR($A632)&gt;YEAR(EL$6),0,YEAR(EL$6)=YEAR($A632),13-MONTH($A632),AND(EK632&lt;$L632,YEAR(EL$6)=YEAR($B632)),IF(MONTH($B632)&lt;EK632/$M632,MONTH($B632),EK632/$M632),EK632&lt;$L632,EK632/$M632,YEAR(EL$6)=YEAR($B632),MONTH($B632),AND(YEAR(EL$6)&gt;YEAR($B632),NOT(ISBLANK($B632))),0,YEAR(EL$6)&gt;YEAR($A632),12,EL$6&lt;$A632,0,YEAR(EH$6)=YEAR($B632),0)</f>
        <v>12</v>
      </c>
      <c r="EM632" s="26">
        <f t="shared" si="74"/>
        <v>7666.666666666667</v>
      </c>
      <c r="EN632" s="26">
        <f t="shared" si="75"/>
        <v>18527.783333333333</v>
      </c>
      <c r="EO632" s="27">
        <f t="shared" si="76"/>
        <v>27472.22</v>
      </c>
      <c r="EP632" s="28">
        <f t="shared" si="77"/>
        <v>42.999996521739128</v>
      </c>
      <c r="EQ632" s="34">
        <f t="shared" si="78"/>
        <v>1916.6666666666667</v>
      </c>
      <c r="ES632" s="21">
        <v>2</v>
      </c>
      <c r="ET632" s="21" t="str">
        <f t="shared" si="79"/>
        <v>SAME</v>
      </c>
      <c r="EU632" s="29">
        <v>45132</v>
      </c>
    </row>
    <row r="633" spans="1:151" ht="12.75">
      <c r="A633" s="29">
        <v>45132</v>
      </c>
      <c r="B633" s="24"/>
      <c r="C633" s="35">
        <v>853</v>
      </c>
      <c r="D633" s="21" t="s">
        <v>1235</v>
      </c>
      <c r="E633" s="21">
        <v>2</v>
      </c>
      <c r="F633" s="21" t="s">
        <v>179</v>
      </c>
      <c r="G633" s="21" t="s">
        <v>1236</v>
      </c>
      <c r="H633" s="55">
        <v>46000</v>
      </c>
      <c r="I633" s="22">
        <v>6</v>
      </c>
      <c r="J633" s="25">
        <v>0</v>
      </c>
      <c r="K633" s="25">
        <v>0</v>
      </c>
      <c r="L633" s="25">
        <f t="shared" si="72"/>
        <v>7666.666666666667</v>
      </c>
      <c r="M633" s="37">
        <f t="shared" si="73"/>
        <v>638.88888888888891</v>
      </c>
      <c r="N633" s="36">
        <v>0</v>
      </c>
      <c r="O633" s="26">
        <v>0</v>
      </c>
      <c r="P633" s="26">
        <v>0</v>
      </c>
      <c r="Q633" s="27">
        <v>0</v>
      </c>
      <c r="R633" s="36">
        <v>0</v>
      </c>
      <c r="S633" s="26">
        <v>0</v>
      </c>
      <c r="T633" s="26">
        <v>0</v>
      </c>
      <c r="U633" s="27">
        <v>0</v>
      </c>
      <c r="V633" s="36">
        <v>0</v>
      </c>
      <c r="W633" s="26">
        <v>0</v>
      </c>
      <c r="X633" s="26">
        <v>0</v>
      </c>
      <c r="Y633" s="27">
        <v>0</v>
      </c>
      <c r="Z633" s="36">
        <v>0</v>
      </c>
      <c r="AA633" s="26">
        <v>0</v>
      </c>
      <c r="AB633" s="26">
        <v>0</v>
      </c>
      <c r="AC633" s="27">
        <v>0</v>
      </c>
      <c r="AD633" s="36">
        <v>0</v>
      </c>
      <c r="AE633" s="26">
        <v>0</v>
      </c>
      <c r="AF633" s="26">
        <v>0</v>
      </c>
      <c r="AG633" s="27">
        <v>0</v>
      </c>
      <c r="AH633" s="36">
        <v>0</v>
      </c>
      <c r="AI633" s="26">
        <v>0</v>
      </c>
      <c r="AJ633" s="26">
        <v>0</v>
      </c>
      <c r="AK633" s="27">
        <v>0</v>
      </c>
      <c r="AL633" s="36">
        <v>0</v>
      </c>
      <c r="AM633" s="26">
        <v>0</v>
      </c>
      <c r="AN633" s="26">
        <v>0</v>
      </c>
      <c r="AO633" s="27">
        <v>0</v>
      </c>
      <c r="AP633" s="36">
        <v>0</v>
      </c>
      <c r="AQ633" s="26">
        <v>0</v>
      </c>
      <c r="AR633" s="26">
        <v>0</v>
      </c>
      <c r="AS633" s="27">
        <v>0</v>
      </c>
      <c r="AT633" s="36">
        <v>0</v>
      </c>
      <c r="AU633" s="26">
        <v>0</v>
      </c>
      <c r="AV633" s="26">
        <v>0</v>
      </c>
      <c r="AW633" s="27">
        <v>0</v>
      </c>
      <c r="AX633" s="36">
        <v>0</v>
      </c>
      <c r="AY633" s="26">
        <v>0</v>
      </c>
      <c r="AZ633" s="26">
        <v>0</v>
      </c>
      <c r="BA633" s="27">
        <v>0</v>
      </c>
      <c r="BB633" s="36">
        <v>0</v>
      </c>
      <c r="BC633" s="26">
        <v>0</v>
      </c>
      <c r="BD633" s="26">
        <v>0</v>
      </c>
      <c r="BE633" s="27">
        <v>0</v>
      </c>
      <c r="BF633" s="36">
        <v>0</v>
      </c>
      <c r="BG633" s="26">
        <v>0</v>
      </c>
      <c r="BH633" s="26">
        <v>0</v>
      </c>
      <c r="BI633" s="27">
        <v>0</v>
      </c>
      <c r="BJ633" s="36">
        <v>0</v>
      </c>
      <c r="BK633" s="26">
        <v>0</v>
      </c>
      <c r="BL633" s="26">
        <v>0</v>
      </c>
      <c r="BM633" s="27">
        <v>0</v>
      </c>
      <c r="BN633" s="36">
        <v>0</v>
      </c>
      <c r="BO633" s="26">
        <v>0</v>
      </c>
      <c r="BP633" s="26">
        <v>0</v>
      </c>
      <c r="BQ633" s="27">
        <v>0</v>
      </c>
      <c r="BR633" s="36">
        <v>0</v>
      </c>
      <c r="BS633" s="26">
        <v>0</v>
      </c>
      <c r="BT633" s="26">
        <v>0</v>
      </c>
      <c r="BU633" s="27">
        <v>0</v>
      </c>
      <c r="BV633" s="36">
        <v>0</v>
      </c>
      <c r="BW633" s="26">
        <v>0</v>
      </c>
      <c r="BX633" s="26">
        <v>0</v>
      </c>
      <c r="BY633" s="27">
        <v>0</v>
      </c>
      <c r="BZ633" s="36">
        <v>0</v>
      </c>
      <c r="CA633" s="26">
        <v>0</v>
      </c>
      <c r="CB633" s="26">
        <v>0</v>
      </c>
      <c r="CC633" s="27">
        <v>0</v>
      </c>
      <c r="CD633" s="36">
        <v>0</v>
      </c>
      <c r="CE633" s="26">
        <v>0</v>
      </c>
      <c r="CF633" s="26">
        <v>0</v>
      </c>
      <c r="CG633" s="27">
        <v>0</v>
      </c>
      <c r="CH633" s="36">
        <v>0</v>
      </c>
      <c r="CI633" s="26">
        <v>0</v>
      </c>
      <c r="CJ633" s="26">
        <v>0</v>
      </c>
      <c r="CK633" s="27">
        <v>0</v>
      </c>
      <c r="CL633" s="36">
        <v>0</v>
      </c>
      <c r="CM633" s="26">
        <v>0</v>
      </c>
      <c r="CN633" s="26">
        <v>0</v>
      </c>
      <c r="CO633" s="27">
        <v>0</v>
      </c>
      <c r="CP633" s="36">
        <v>0</v>
      </c>
      <c r="CQ633" s="26">
        <v>0</v>
      </c>
      <c r="CR633" s="26">
        <v>0</v>
      </c>
      <c r="CS633" s="27">
        <v>0</v>
      </c>
      <c r="CT633" s="36">
        <v>0</v>
      </c>
      <c r="CU633" s="26">
        <v>0</v>
      </c>
      <c r="CV633" s="26">
        <v>0</v>
      </c>
      <c r="CW633" s="27">
        <v>0</v>
      </c>
      <c r="CX633" s="36">
        <v>0</v>
      </c>
      <c r="CY633" s="26">
        <v>0</v>
      </c>
      <c r="CZ633" s="26">
        <v>0</v>
      </c>
      <c r="DA633" s="27">
        <v>0</v>
      </c>
      <c r="DB633" s="36">
        <v>0</v>
      </c>
      <c r="DC633" s="26">
        <v>0</v>
      </c>
      <c r="DD633" s="26">
        <v>0</v>
      </c>
      <c r="DE633" s="27">
        <v>0</v>
      </c>
      <c r="DF633" s="36">
        <v>0</v>
      </c>
      <c r="DG633" s="26">
        <v>0</v>
      </c>
      <c r="DH633" s="26">
        <v>0</v>
      </c>
      <c r="DI633" s="27">
        <v>0</v>
      </c>
      <c r="DJ633" s="36">
        <v>0</v>
      </c>
      <c r="DK633" s="26">
        <v>0</v>
      </c>
      <c r="DL633" s="26">
        <v>0</v>
      </c>
      <c r="DM633" s="27">
        <v>0</v>
      </c>
      <c r="DN633" s="36">
        <v>0</v>
      </c>
      <c r="DO633" s="26">
        <v>0</v>
      </c>
      <c r="DP633" s="26">
        <v>0</v>
      </c>
      <c r="DQ633" s="27">
        <v>0</v>
      </c>
      <c r="DR633" s="36">
        <v>0</v>
      </c>
      <c r="DS633" s="26">
        <v>0</v>
      </c>
      <c r="DT633" s="26">
        <v>0</v>
      </c>
      <c r="DU633" s="27">
        <v>0</v>
      </c>
      <c r="DV633" s="36">
        <v>0</v>
      </c>
      <c r="DW633" s="26">
        <v>0</v>
      </c>
      <c r="DX633" s="26">
        <v>0</v>
      </c>
      <c r="DY633" s="27">
        <v>0</v>
      </c>
      <c r="DZ633" s="36">
        <v>0</v>
      </c>
      <c r="EA633" s="26">
        <v>0</v>
      </c>
      <c r="EB633" s="26">
        <v>0</v>
      </c>
      <c r="EC633" s="27">
        <v>0</v>
      </c>
      <c r="ED633" s="36">
        <v>5</v>
      </c>
      <c r="EE633" s="26">
        <v>3833.3333333333335</v>
      </c>
      <c r="EF633" s="26">
        <v>3194.45</v>
      </c>
      <c r="EG633" s="27">
        <v>42805.55</v>
      </c>
      <c r="EH633" s="36">
        <v>12</v>
      </c>
      <c r="EI633" s="26">
        <v>7666.666666666667</v>
      </c>
      <c r="EJ633" s="26">
        <v>10861.116666666667</v>
      </c>
      <c r="EK633" s="27">
        <v>35138.879999999997</v>
      </c>
      <c r="EL633" s="36" cm="1">
        <f t="array" ref="EL633">+_xlfn.IFS(YEAR($A633)&gt;YEAR(EL$6),0,YEAR(EL$6)=YEAR($A633),13-MONTH($A633),AND(EK633&lt;$L633,YEAR(EL$6)=YEAR($B633)),IF(MONTH($B633)&lt;EK633/$M633,MONTH($B633),EK633/$M633),EK633&lt;$L633,EK633/$M633,YEAR(EL$6)=YEAR($B633),MONTH($B633),AND(YEAR(EL$6)&gt;YEAR($B633),NOT(ISBLANK($B633))),0,YEAR(EL$6)&gt;YEAR($A633),12,EL$6&lt;$A633,0,YEAR(EH$6)=YEAR($B633),0)</f>
        <v>12</v>
      </c>
      <c r="EM633" s="26">
        <f t="shared" si="74"/>
        <v>7666.666666666667</v>
      </c>
      <c r="EN633" s="26">
        <f t="shared" si="75"/>
        <v>18527.783333333333</v>
      </c>
      <c r="EO633" s="27">
        <f t="shared" si="76"/>
        <v>27472.22</v>
      </c>
      <c r="EP633" s="28">
        <f t="shared" si="77"/>
        <v>42.999996521739128</v>
      </c>
      <c r="EQ633" s="34">
        <f t="shared" si="78"/>
        <v>1916.6666666666667</v>
      </c>
      <c r="ES633" s="21">
        <f>IFERROR(IF(VLOOKUP(D633,'DIV CHANGE'!A:D,3,FALSE)="", E633, VLOOKUP(D633,'DIV CHANGE'!A:D,3,FALSE)), E633)</f>
        <v>2</v>
      </c>
      <c r="ET633" s="21" t="str">
        <f t="shared" si="79"/>
        <v>SAME</v>
      </c>
      <c r="EU633" s="29">
        <v>45132</v>
      </c>
    </row>
    <row r="634" spans="1:151" ht="12.75">
      <c r="A634" s="29">
        <v>45132</v>
      </c>
      <c r="B634" s="24"/>
      <c r="C634" s="35">
        <v>854</v>
      </c>
      <c r="D634" s="21" t="s">
        <v>1237</v>
      </c>
      <c r="E634" s="21">
        <v>2</v>
      </c>
      <c r="F634" s="21" t="s">
        <v>179</v>
      </c>
      <c r="G634" s="21" t="s">
        <v>1238</v>
      </c>
      <c r="H634" s="55">
        <v>46000</v>
      </c>
      <c r="I634" s="22">
        <v>6</v>
      </c>
      <c r="J634" s="25">
        <v>0</v>
      </c>
      <c r="K634" s="25">
        <v>0</v>
      </c>
      <c r="L634" s="25">
        <f t="shared" si="72"/>
        <v>7666.666666666667</v>
      </c>
      <c r="M634" s="37">
        <f t="shared" si="73"/>
        <v>638.88888888888891</v>
      </c>
      <c r="N634" s="36">
        <v>0</v>
      </c>
      <c r="O634" s="26">
        <v>0</v>
      </c>
      <c r="P634" s="26">
        <v>0</v>
      </c>
      <c r="Q634" s="27">
        <v>0</v>
      </c>
      <c r="R634" s="36">
        <v>0</v>
      </c>
      <c r="S634" s="26">
        <v>0</v>
      </c>
      <c r="T634" s="26">
        <v>0</v>
      </c>
      <c r="U634" s="27">
        <v>0</v>
      </c>
      <c r="V634" s="36">
        <v>0</v>
      </c>
      <c r="W634" s="26">
        <v>0</v>
      </c>
      <c r="X634" s="26">
        <v>0</v>
      </c>
      <c r="Y634" s="27">
        <v>0</v>
      </c>
      <c r="Z634" s="36">
        <v>0</v>
      </c>
      <c r="AA634" s="26">
        <v>0</v>
      </c>
      <c r="AB634" s="26">
        <v>0</v>
      </c>
      <c r="AC634" s="27">
        <v>0</v>
      </c>
      <c r="AD634" s="36">
        <v>0</v>
      </c>
      <c r="AE634" s="26">
        <v>0</v>
      </c>
      <c r="AF634" s="26">
        <v>0</v>
      </c>
      <c r="AG634" s="27">
        <v>0</v>
      </c>
      <c r="AH634" s="36">
        <v>0</v>
      </c>
      <c r="AI634" s="26">
        <v>0</v>
      </c>
      <c r="AJ634" s="26">
        <v>0</v>
      </c>
      <c r="AK634" s="27">
        <v>0</v>
      </c>
      <c r="AL634" s="36">
        <v>0</v>
      </c>
      <c r="AM634" s="26">
        <v>0</v>
      </c>
      <c r="AN634" s="26">
        <v>0</v>
      </c>
      <c r="AO634" s="27">
        <v>0</v>
      </c>
      <c r="AP634" s="36">
        <v>0</v>
      </c>
      <c r="AQ634" s="26">
        <v>0</v>
      </c>
      <c r="AR634" s="26">
        <v>0</v>
      </c>
      <c r="AS634" s="27">
        <v>0</v>
      </c>
      <c r="AT634" s="36">
        <v>0</v>
      </c>
      <c r="AU634" s="26">
        <v>0</v>
      </c>
      <c r="AV634" s="26">
        <v>0</v>
      </c>
      <c r="AW634" s="27">
        <v>0</v>
      </c>
      <c r="AX634" s="36">
        <v>0</v>
      </c>
      <c r="AY634" s="26">
        <v>0</v>
      </c>
      <c r="AZ634" s="26">
        <v>0</v>
      </c>
      <c r="BA634" s="27">
        <v>0</v>
      </c>
      <c r="BB634" s="36">
        <v>0</v>
      </c>
      <c r="BC634" s="26">
        <v>0</v>
      </c>
      <c r="BD634" s="26">
        <v>0</v>
      </c>
      <c r="BE634" s="27">
        <v>0</v>
      </c>
      <c r="BF634" s="36">
        <v>0</v>
      </c>
      <c r="BG634" s="26">
        <v>0</v>
      </c>
      <c r="BH634" s="26">
        <v>0</v>
      </c>
      <c r="BI634" s="27">
        <v>0</v>
      </c>
      <c r="BJ634" s="36">
        <v>0</v>
      </c>
      <c r="BK634" s="26">
        <v>0</v>
      </c>
      <c r="BL634" s="26">
        <v>0</v>
      </c>
      <c r="BM634" s="27">
        <v>0</v>
      </c>
      <c r="BN634" s="36">
        <v>0</v>
      </c>
      <c r="BO634" s="26">
        <v>0</v>
      </c>
      <c r="BP634" s="26">
        <v>0</v>
      </c>
      <c r="BQ634" s="27">
        <v>0</v>
      </c>
      <c r="BR634" s="36">
        <v>0</v>
      </c>
      <c r="BS634" s="26">
        <v>0</v>
      </c>
      <c r="BT634" s="26">
        <v>0</v>
      </c>
      <c r="BU634" s="27">
        <v>0</v>
      </c>
      <c r="BV634" s="36">
        <v>0</v>
      </c>
      <c r="BW634" s="26">
        <v>0</v>
      </c>
      <c r="BX634" s="26">
        <v>0</v>
      </c>
      <c r="BY634" s="27">
        <v>0</v>
      </c>
      <c r="BZ634" s="36">
        <v>0</v>
      </c>
      <c r="CA634" s="26">
        <v>0</v>
      </c>
      <c r="CB634" s="26">
        <v>0</v>
      </c>
      <c r="CC634" s="27">
        <v>0</v>
      </c>
      <c r="CD634" s="36">
        <v>0</v>
      </c>
      <c r="CE634" s="26">
        <v>0</v>
      </c>
      <c r="CF634" s="26">
        <v>0</v>
      </c>
      <c r="CG634" s="27">
        <v>0</v>
      </c>
      <c r="CH634" s="36">
        <v>0</v>
      </c>
      <c r="CI634" s="26">
        <v>0</v>
      </c>
      <c r="CJ634" s="26">
        <v>0</v>
      </c>
      <c r="CK634" s="27">
        <v>0</v>
      </c>
      <c r="CL634" s="36">
        <v>0</v>
      </c>
      <c r="CM634" s="26">
        <v>0</v>
      </c>
      <c r="CN634" s="26">
        <v>0</v>
      </c>
      <c r="CO634" s="27">
        <v>0</v>
      </c>
      <c r="CP634" s="36">
        <v>0</v>
      </c>
      <c r="CQ634" s="26">
        <v>0</v>
      </c>
      <c r="CR634" s="26">
        <v>0</v>
      </c>
      <c r="CS634" s="27">
        <v>0</v>
      </c>
      <c r="CT634" s="36">
        <v>0</v>
      </c>
      <c r="CU634" s="26">
        <v>0</v>
      </c>
      <c r="CV634" s="26">
        <v>0</v>
      </c>
      <c r="CW634" s="27">
        <v>0</v>
      </c>
      <c r="CX634" s="36">
        <v>0</v>
      </c>
      <c r="CY634" s="26">
        <v>0</v>
      </c>
      <c r="CZ634" s="26">
        <v>0</v>
      </c>
      <c r="DA634" s="27">
        <v>0</v>
      </c>
      <c r="DB634" s="36">
        <v>0</v>
      </c>
      <c r="DC634" s="26">
        <v>0</v>
      </c>
      <c r="DD634" s="26">
        <v>0</v>
      </c>
      <c r="DE634" s="27">
        <v>0</v>
      </c>
      <c r="DF634" s="36">
        <v>0</v>
      </c>
      <c r="DG634" s="26">
        <v>0</v>
      </c>
      <c r="DH634" s="26">
        <v>0</v>
      </c>
      <c r="DI634" s="27">
        <v>0</v>
      </c>
      <c r="DJ634" s="36">
        <v>0</v>
      </c>
      <c r="DK634" s="26">
        <v>0</v>
      </c>
      <c r="DL634" s="26">
        <v>0</v>
      </c>
      <c r="DM634" s="27">
        <v>0</v>
      </c>
      <c r="DN634" s="36">
        <v>0</v>
      </c>
      <c r="DO634" s="26">
        <v>0</v>
      </c>
      <c r="DP634" s="26">
        <v>0</v>
      </c>
      <c r="DQ634" s="27">
        <v>0</v>
      </c>
      <c r="DR634" s="36">
        <v>0</v>
      </c>
      <c r="DS634" s="26">
        <v>0</v>
      </c>
      <c r="DT634" s="26">
        <v>0</v>
      </c>
      <c r="DU634" s="27">
        <v>0</v>
      </c>
      <c r="DV634" s="36">
        <v>0</v>
      </c>
      <c r="DW634" s="26">
        <v>0</v>
      </c>
      <c r="DX634" s="26">
        <v>0</v>
      </c>
      <c r="DY634" s="27">
        <v>0</v>
      </c>
      <c r="DZ634" s="36">
        <v>0</v>
      </c>
      <c r="EA634" s="26">
        <v>0</v>
      </c>
      <c r="EB634" s="26">
        <v>0</v>
      </c>
      <c r="EC634" s="27">
        <v>0</v>
      </c>
      <c r="ED634" s="36">
        <v>5</v>
      </c>
      <c r="EE634" s="26">
        <v>3833.3333333333335</v>
      </c>
      <c r="EF634" s="26">
        <v>3194.45</v>
      </c>
      <c r="EG634" s="27">
        <v>42805.55</v>
      </c>
      <c r="EH634" s="36">
        <v>12</v>
      </c>
      <c r="EI634" s="26">
        <v>7666.666666666667</v>
      </c>
      <c r="EJ634" s="26">
        <v>10861.116666666667</v>
      </c>
      <c r="EK634" s="27">
        <v>35138.879999999997</v>
      </c>
      <c r="EL634" s="36" cm="1">
        <f t="array" ref="EL634">+_xlfn.IFS(YEAR($A634)&gt;YEAR(EL$6),0,YEAR(EL$6)=YEAR($A634),13-MONTH($A634),AND(EK634&lt;$L634,YEAR(EL$6)=YEAR($B634)),IF(MONTH($B634)&lt;EK634/$M634,MONTH($B634),EK634/$M634),EK634&lt;$L634,EK634/$M634,YEAR(EL$6)=YEAR($B634),MONTH($B634),AND(YEAR(EL$6)&gt;YEAR($B634),NOT(ISBLANK($B634))),0,YEAR(EL$6)&gt;YEAR($A634),12,EL$6&lt;$A634,0,YEAR(EH$6)=YEAR($B634),0)</f>
        <v>12</v>
      </c>
      <c r="EM634" s="26">
        <f t="shared" si="74"/>
        <v>7666.666666666667</v>
      </c>
      <c r="EN634" s="26">
        <f t="shared" si="75"/>
        <v>18527.783333333333</v>
      </c>
      <c r="EO634" s="27">
        <f t="shared" si="76"/>
        <v>27472.22</v>
      </c>
      <c r="EP634" s="28">
        <f t="shared" si="77"/>
        <v>42.999996521739128</v>
      </c>
      <c r="EQ634" s="34">
        <f t="shared" si="78"/>
        <v>1916.6666666666667</v>
      </c>
      <c r="ES634" s="21">
        <f>IFERROR(IF(VLOOKUP(D634,'DIV CHANGE'!A:D,3,FALSE)="", E634, VLOOKUP(D634,'DIV CHANGE'!A:D,3,FALSE)), E634)</f>
        <v>2</v>
      </c>
      <c r="ET634" s="21" t="str">
        <f t="shared" si="79"/>
        <v>SAME</v>
      </c>
      <c r="EU634" s="29">
        <v>45132</v>
      </c>
    </row>
    <row r="635" spans="1:151" ht="12.75">
      <c r="A635" s="29">
        <v>45132</v>
      </c>
      <c r="B635" s="24"/>
      <c r="C635" s="35">
        <v>855</v>
      </c>
      <c r="D635" s="21" t="s">
        <v>1239</v>
      </c>
      <c r="E635" s="21">
        <v>4</v>
      </c>
      <c r="F635" s="21" t="s">
        <v>179</v>
      </c>
      <c r="G635" s="21" t="s">
        <v>1240</v>
      </c>
      <c r="H635" s="55">
        <v>46000</v>
      </c>
      <c r="I635" s="22">
        <v>6</v>
      </c>
      <c r="J635" s="25">
        <v>0</v>
      </c>
      <c r="K635" s="25">
        <v>0</v>
      </c>
      <c r="L635" s="25">
        <f t="shared" si="72"/>
        <v>7666.666666666667</v>
      </c>
      <c r="M635" s="37">
        <f t="shared" si="73"/>
        <v>638.88888888888891</v>
      </c>
      <c r="N635" s="36">
        <v>0</v>
      </c>
      <c r="O635" s="26">
        <v>0</v>
      </c>
      <c r="P635" s="26">
        <v>0</v>
      </c>
      <c r="Q635" s="27">
        <v>0</v>
      </c>
      <c r="R635" s="36">
        <v>0</v>
      </c>
      <c r="S635" s="26">
        <v>0</v>
      </c>
      <c r="T635" s="26">
        <v>0</v>
      </c>
      <c r="U635" s="27">
        <v>0</v>
      </c>
      <c r="V635" s="36">
        <v>0</v>
      </c>
      <c r="W635" s="26">
        <v>0</v>
      </c>
      <c r="X635" s="26">
        <v>0</v>
      </c>
      <c r="Y635" s="27">
        <v>0</v>
      </c>
      <c r="Z635" s="36">
        <v>0</v>
      </c>
      <c r="AA635" s="26">
        <v>0</v>
      </c>
      <c r="AB635" s="26">
        <v>0</v>
      </c>
      <c r="AC635" s="27">
        <v>0</v>
      </c>
      <c r="AD635" s="36">
        <v>0</v>
      </c>
      <c r="AE635" s="26">
        <v>0</v>
      </c>
      <c r="AF635" s="26">
        <v>0</v>
      </c>
      <c r="AG635" s="27">
        <v>0</v>
      </c>
      <c r="AH635" s="36">
        <v>0</v>
      </c>
      <c r="AI635" s="26">
        <v>0</v>
      </c>
      <c r="AJ635" s="26">
        <v>0</v>
      </c>
      <c r="AK635" s="27">
        <v>0</v>
      </c>
      <c r="AL635" s="36">
        <v>0</v>
      </c>
      <c r="AM635" s="26">
        <v>0</v>
      </c>
      <c r="AN635" s="26">
        <v>0</v>
      </c>
      <c r="AO635" s="27">
        <v>0</v>
      </c>
      <c r="AP635" s="36">
        <v>0</v>
      </c>
      <c r="AQ635" s="26">
        <v>0</v>
      </c>
      <c r="AR635" s="26">
        <v>0</v>
      </c>
      <c r="AS635" s="27">
        <v>0</v>
      </c>
      <c r="AT635" s="36">
        <v>0</v>
      </c>
      <c r="AU635" s="26">
        <v>0</v>
      </c>
      <c r="AV635" s="26">
        <v>0</v>
      </c>
      <c r="AW635" s="27">
        <v>0</v>
      </c>
      <c r="AX635" s="36">
        <v>0</v>
      </c>
      <c r="AY635" s="26">
        <v>0</v>
      </c>
      <c r="AZ635" s="26">
        <v>0</v>
      </c>
      <c r="BA635" s="27">
        <v>0</v>
      </c>
      <c r="BB635" s="36">
        <v>0</v>
      </c>
      <c r="BC635" s="26">
        <v>0</v>
      </c>
      <c r="BD635" s="26">
        <v>0</v>
      </c>
      <c r="BE635" s="27">
        <v>0</v>
      </c>
      <c r="BF635" s="36">
        <v>0</v>
      </c>
      <c r="BG635" s="26">
        <v>0</v>
      </c>
      <c r="BH635" s="26">
        <v>0</v>
      </c>
      <c r="BI635" s="27">
        <v>0</v>
      </c>
      <c r="BJ635" s="36">
        <v>0</v>
      </c>
      <c r="BK635" s="26">
        <v>0</v>
      </c>
      <c r="BL635" s="26">
        <v>0</v>
      </c>
      <c r="BM635" s="27">
        <v>0</v>
      </c>
      <c r="BN635" s="36">
        <v>0</v>
      </c>
      <c r="BO635" s="26">
        <v>0</v>
      </c>
      <c r="BP635" s="26">
        <v>0</v>
      </c>
      <c r="BQ635" s="27">
        <v>0</v>
      </c>
      <c r="BR635" s="36">
        <v>0</v>
      </c>
      <c r="BS635" s="26">
        <v>0</v>
      </c>
      <c r="BT635" s="26">
        <v>0</v>
      </c>
      <c r="BU635" s="27">
        <v>0</v>
      </c>
      <c r="BV635" s="36">
        <v>0</v>
      </c>
      <c r="BW635" s="26">
        <v>0</v>
      </c>
      <c r="BX635" s="26">
        <v>0</v>
      </c>
      <c r="BY635" s="27">
        <v>0</v>
      </c>
      <c r="BZ635" s="36">
        <v>0</v>
      </c>
      <c r="CA635" s="26">
        <v>0</v>
      </c>
      <c r="CB635" s="26">
        <v>0</v>
      </c>
      <c r="CC635" s="27">
        <v>0</v>
      </c>
      <c r="CD635" s="36">
        <v>0</v>
      </c>
      <c r="CE635" s="26">
        <v>0</v>
      </c>
      <c r="CF635" s="26">
        <v>0</v>
      </c>
      <c r="CG635" s="27">
        <v>0</v>
      </c>
      <c r="CH635" s="36">
        <v>0</v>
      </c>
      <c r="CI635" s="26">
        <v>0</v>
      </c>
      <c r="CJ635" s="26">
        <v>0</v>
      </c>
      <c r="CK635" s="27">
        <v>0</v>
      </c>
      <c r="CL635" s="36">
        <v>0</v>
      </c>
      <c r="CM635" s="26">
        <v>0</v>
      </c>
      <c r="CN635" s="26">
        <v>0</v>
      </c>
      <c r="CO635" s="27">
        <v>0</v>
      </c>
      <c r="CP635" s="36">
        <v>0</v>
      </c>
      <c r="CQ635" s="26">
        <v>0</v>
      </c>
      <c r="CR635" s="26">
        <v>0</v>
      </c>
      <c r="CS635" s="27">
        <v>0</v>
      </c>
      <c r="CT635" s="36">
        <v>0</v>
      </c>
      <c r="CU635" s="26">
        <v>0</v>
      </c>
      <c r="CV635" s="26">
        <v>0</v>
      </c>
      <c r="CW635" s="27">
        <v>0</v>
      </c>
      <c r="CX635" s="36">
        <v>0</v>
      </c>
      <c r="CY635" s="26">
        <v>0</v>
      </c>
      <c r="CZ635" s="26">
        <v>0</v>
      </c>
      <c r="DA635" s="27">
        <v>0</v>
      </c>
      <c r="DB635" s="36">
        <v>0</v>
      </c>
      <c r="DC635" s="26">
        <v>0</v>
      </c>
      <c r="DD635" s="26">
        <v>0</v>
      </c>
      <c r="DE635" s="27">
        <v>0</v>
      </c>
      <c r="DF635" s="36">
        <v>0</v>
      </c>
      <c r="DG635" s="26">
        <v>0</v>
      </c>
      <c r="DH635" s="26">
        <v>0</v>
      </c>
      <c r="DI635" s="27">
        <v>0</v>
      </c>
      <c r="DJ635" s="36">
        <v>0</v>
      </c>
      <c r="DK635" s="26">
        <v>0</v>
      </c>
      <c r="DL635" s="26">
        <v>0</v>
      </c>
      <c r="DM635" s="27">
        <v>0</v>
      </c>
      <c r="DN635" s="36">
        <v>0</v>
      </c>
      <c r="DO635" s="26">
        <v>0</v>
      </c>
      <c r="DP635" s="26">
        <v>0</v>
      </c>
      <c r="DQ635" s="27">
        <v>0</v>
      </c>
      <c r="DR635" s="36">
        <v>0</v>
      </c>
      <c r="DS635" s="26">
        <v>0</v>
      </c>
      <c r="DT635" s="26">
        <v>0</v>
      </c>
      <c r="DU635" s="27">
        <v>0</v>
      </c>
      <c r="DV635" s="36">
        <v>0</v>
      </c>
      <c r="DW635" s="26">
        <v>0</v>
      </c>
      <c r="DX635" s="26">
        <v>0</v>
      </c>
      <c r="DY635" s="27">
        <v>0</v>
      </c>
      <c r="DZ635" s="36">
        <v>0</v>
      </c>
      <c r="EA635" s="26">
        <v>0</v>
      </c>
      <c r="EB635" s="26">
        <v>0</v>
      </c>
      <c r="EC635" s="27">
        <v>0</v>
      </c>
      <c r="ED635" s="36">
        <v>5</v>
      </c>
      <c r="EE635" s="26">
        <v>3833.3333333333335</v>
      </c>
      <c r="EF635" s="26">
        <v>3194.45</v>
      </c>
      <c r="EG635" s="27">
        <v>42805.55</v>
      </c>
      <c r="EH635" s="36">
        <v>12</v>
      </c>
      <c r="EI635" s="26">
        <v>7666.666666666667</v>
      </c>
      <c r="EJ635" s="26">
        <v>10861.116666666667</v>
      </c>
      <c r="EK635" s="27">
        <v>35138.879999999997</v>
      </c>
      <c r="EL635" s="36" cm="1">
        <f t="array" ref="EL635">+_xlfn.IFS(YEAR($A635)&gt;YEAR(EL$6),0,YEAR(EL$6)=YEAR($A635),13-MONTH($A635),AND(EK635&lt;$L635,YEAR(EL$6)=YEAR($B635)),IF(MONTH($B635)&lt;EK635/$M635,MONTH($B635),EK635/$M635),EK635&lt;$L635,EK635/$M635,YEAR(EL$6)=YEAR($B635),MONTH($B635),AND(YEAR(EL$6)&gt;YEAR($B635),NOT(ISBLANK($B635))),0,YEAR(EL$6)&gt;YEAR($A635),12,EL$6&lt;$A635,0,YEAR(EH$6)=YEAR($B635),0)</f>
        <v>12</v>
      </c>
      <c r="EM635" s="26">
        <f t="shared" si="74"/>
        <v>7666.666666666667</v>
      </c>
      <c r="EN635" s="26">
        <f t="shared" si="75"/>
        <v>18527.783333333333</v>
      </c>
      <c r="EO635" s="27">
        <f t="shared" si="76"/>
        <v>27472.22</v>
      </c>
      <c r="EP635" s="28">
        <f t="shared" si="77"/>
        <v>42.999996521739128</v>
      </c>
      <c r="EQ635" s="34">
        <f t="shared" si="78"/>
        <v>1916.6666666666667</v>
      </c>
      <c r="ES635" s="21">
        <f>IFERROR(IF(VLOOKUP(D635,'DIV CHANGE'!A:D,3,FALSE)="", E635, VLOOKUP(D635,'DIV CHANGE'!A:D,3,FALSE)), E635)</f>
        <v>4</v>
      </c>
      <c r="ET635" s="21" t="str">
        <f t="shared" si="79"/>
        <v>SAME</v>
      </c>
      <c r="EU635" s="29">
        <v>45132</v>
      </c>
    </row>
    <row r="636" spans="1:151" ht="12.75">
      <c r="A636" s="29">
        <v>45132</v>
      </c>
      <c r="B636" s="24"/>
      <c r="C636" s="35">
        <v>856</v>
      </c>
      <c r="D636" s="21" t="s">
        <v>1241</v>
      </c>
      <c r="E636" s="21">
        <v>2</v>
      </c>
      <c r="F636" s="21" t="s">
        <v>179</v>
      </c>
      <c r="G636" s="21" t="s">
        <v>1242</v>
      </c>
      <c r="H636" s="55">
        <v>46000</v>
      </c>
      <c r="I636" s="22">
        <v>6</v>
      </c>
      <c r="J636" s="25">
        <v>0</v>
      </c>
      <c r="K636" s="25">
        <v>0</v>
      </c>
      <c r="L636" s="25">
        <f t="shared" si="72"/>
        <v>7666.666666666667</v>
      </c>
      <c r="M636" s="37">
        <f t="shared" si="73"/>
        <v>638.88888888888891</v>
      </c>
      <c r="N636" s="36">
        <v>0</v>
      </c>
      <c r="O636" s="26">
        <v>0</v>
      </c>
      <c r="P636" s="26">
        <v>0</v>
      </c>
      <c r="Q636" s="27">
        <v>0</v>
      </c>
      <c r="R636" s="36">
        <v>0</v>
      </c>
      <c r="S636" s="26">
        <v>0</v>
      </c>
      <c r="T636" s="26">
        <v>0</v>
      </c>
      <c r="U636" s="27">
        <v>0</v>
      </c>
      <c r="V636" s="36">
        <v>0</v>
      </c>
      <c r="W636" s="26">
        <v>0</v>
      </c>
      <c r="X636" s="26">
        <v>0</v>
      </c>
      <c r="Y636" s="27">
        <v>0</v>
      </c>
      <c r="Z636" s="36">
        <v>0</v>
      </c>
      <c r="AA636" s="26">
        <v>0</v>
      </c>
      <c r="AB636" s="26">
        <v>0</v>
      </c>
      <c r="AC636" s="27">
        <v>0</v>
      </c>
      <c r="AD636" s="36">
        <v>0</v>
      </c>
      <c r="AE636" s="26">
        <v>0</v>
      </c>
      <c r="AF636" s="26">
        <v>0</v>
      </c>
      <c r="AG636" s="27">
        <v>0</v>
      </c>
      <c r="AH636" s="36">
        <v>0</v>
      </c>
      <c r="AI636" s="26">
        <v>0</v>
      </c>
      <c r="AJ636" s="26">
        <v>0</v>
      </c>
      <c r="AK636" s="27">
        <v>0</v>
      </c>
      <c r="AL636" s="36">
        <v>0</v>
      </c>
      <c r="AM636" s="26">
        <v>0</v>
      </c>
      <c r="AN636" s="26">
        <v>0</v>
      </c>
      <c r="AO636" s="27">
        <v>0</v>
      </c>
      <c r="AP636" s="36">
        <v>0</v>
      </c>
      <c r="AQ636" s="26">
        <v>0</v>
      </c>
      <c r="AR636" s="26">
        <v>0</v>
      </c>
      <c r="AS636" s="27">
        <v>0</v>
      </c>
      <c r="AT636" s="36">
        <v>0</v>
      </c>
      <c r="AU636" s="26">
        <v>0</v>
      </c>
      <c r="AV636" s="26">
        <v>0</v>
      </c>
      <c r="AW636" s="27">
        <v>0</v>
      </c>
      <c r="AX636" s="36">
        <v>0</v>
      </c>
      <c r="AY636" s="26">
        <v>0</v>
      </c>
      <c r="AZ636" s="26">
        <v>0</v>
      </c>
      <c r="BA636" s="27">
        <v>0</v>
      </c>
      <c r="BB636" s="36">
        <v>0</v>
      </c>
      <c r="BC636" s="26">
        <v>0</v>
      </c>
      <c r="BD636" s="26">
        <v>0</v>
      </c>
      <c r="BE636" s="27">
        <v>0</v>
      </c>
      <c r="BF636" s="36">
        <v>0</v>
      </c>
      <c r="BG636" s="26">
        <v>0</v>
      </c>
      <c r="BH636" s="26">
        <v>0</v>
      </c>
      <c r="BI636" s="27">
        <v>0</v>
      </c>
      <c r="BJ636" s="36">
        <v>0</v>
      </c>
      <c r="BK636" s="26">
        <v>0</v>
      </c>
      <c r="BL636" s="26">
        <v>0</v>
      </c>
      <c r="BM636" s="27">
        <v>0</v>
      </c>
      <c r="BN636" s="36">
        <v>0</v>
      </c>
      <c r="BO636" s="26">
        <v>0</v>
      </c>
      <c r="BP636" s="26">
        <v>0</v>
      </c>
      <c r="BQ636" s="27">
        <v>0</v>
      </c>
      <c r="BR636" s="36">
        <v>0</v>
      </c>
      <c r="BS636" s="26">
        <v>0</v>
      </c>
      <c r="BT636" s="26">
        <v>0</v>
      </c>
      <c r="BU636" s="27">
        <v>0</v>
      </c>
      <c r="BV636" s="36">
        <v>0</v>
      </c>
      <c r="BW636" s="26">
        <v>0</v>
      </c>
      <c r="BX636" s="26">
        <v>0</v>
      </c>
      <c r="BY636" s="27">
        <v>0</v>
      </c>
      <c r="BZ636" s="36">
        <v>0</v>
      </c>
      <c r="CA636" s="26">
        <v>0</v>
      </c>
      <c r="CB636" s="26">
        <v>0</v>
      </c>
      <c r="CC636" s="27">
        <v>0</v>
      </c>
      <c r="CD636" s="36">
        <v>0</v>
      </c>
      <c r="CE636" s="26">
        <v>0</v>
      </c>
      <c r="CF636" s="26">
        <v>0</v>
      </c>
      <c r="CG636" s="27">
        <v>0</v>
      </c>
      <c r="CH636" s="36">
        <v>0</v>
      </c>
      <c r="CI636" s="26">
        <v>0</v>
      </c>
      <c r="CJ636" s="26">
        <v>0</v>
      </c>
      <c r="CK636" s="27">
        <v>0</v>
      </c>
      <c r="CL636" s="36">
        <v>0</v>
      </c>
      <c r="CM636" s="26">
        <v>0</v>
      </c>
      <c r="CN636" s="26">
        <v>0</v>
      </c>
      <c r="CO636" s="27">
        <v>0</v>
      </c>
      <c r="CP636" s="36">
        <v>0</v>
      </c>
      <c r="CQ636" s="26">
        <v>0</v>
      </c>
      <c r="CR636" s="26">
        <v>0</v>
      </c>
      <c r="CS636" s="27">
        <v>0</v>
      </c>
      <c r="CT636" s="36">
        <v>0</v>
      </c>
      <c r="CU636" s="26">
        <v>0</v>
      </c>
      <c r="CV636" s="26">
        <v>0</v>
      </c>
      <c r="CW636" s="27">
        <v>0</v>
      </c>
      <c r="CX636" s="36">
        <v>0</v>
      </c>
      <c r="CY636" s="26">
        <v>0</v>
      </c>
      <c r="CZ636" s="26">
        <v>0</v>
      </c>
      <c r="DA636" s="27">
        <v>0</v>
      </c>
      <c r="DB636" s="36">
        <v>0</v>
      </c>
      <c r="DC636" s="26">
        <v>0</v>
      </c>
      <c r="DD636" s="26">
        <v>0</v>
      </c>
      <c r="DE636" s="27">
        <v>0</v>
      </c>
      <c r="DF636" s="36">
        <v>0</v>
      </c>
      <c r="DG636" s="26">
        <v>0</v>
      </c>
      <c r="DH636" s="26">
        <v>0</v>
      </c>
      <c r="DI636" s="27">
        <v>0</v>
      </c>
      <c r="DJ636" s="36">
        <v>0</v>
      </c>
      <c r="DK636" s="26">
        <v>0</v>
      </c>
      <c r="DL636" s="26">
        <v>0</v>
      </c>
      <c r="DM636" s="27">
        <v>0</v>
      </c>
      <c r="DN636" s="36">
        <v>0</v>
      </c>
      <c r="DO636" s="26">
        <v>0</v>
      </c>
      <c r="DP636" s="26">
        <v>0</v>
      </c>
      <c r="DQ636" s="27">
        <v>0</v>
      </c>
      <c r="DR636" s="36">
        <v>0</v>
      </c>
      <c r="DS636" s="26">
        <v>0</v>
      </c>
      <c r="DT636" s="26">
        <v>0</v>
      </c>
      <c r="DU636" s="27">
        <v>0</v>
      </c>
      <c r="DV636" s="36">
        <v>0</v>
      </c>
      <c r="DW636" s="26">
        <v>0</v>
      </c>
      <c r="DX636" s="26">
        <v>0</v>
      </c>
      <c r="DY636" s="27">
        <v>0</v>
      </c>
      <c r="DZ636" s="36">
        <v>0</v>
      </c>
      <c r="EA636" s="26">
        <v>0</v>
      </c>
      <c r="EB636" s="26">
        <v>0</v>
      </c>
      <c r="EC636" s="27">
        <v>0</v>
      </c>
      <c r="ED636" s="36">
        <v>5</v>
      </c>
      <c r="EE636" s="26">
        <v>3833.3333333333335</v>
      </c>
      <c r="EF636" s="26">
        <v>3194.45</v>
      </c>
      <c r="EG636" s="27">
        <v>42805.55</v>
      </c>
      <c r="EH636" s="36">
        <v>12</v>
      </c>
      <c r="EI636" s="26">
        <v>7666.666666666667</v>
      </c>
      <c r="EJ636" s="26">
        <v>10861.116666666667</v>
      </c>
      <c r="EK636" s="27">
        <v>35138.879999999997</v>
      </c>
      <c r="EL636" s="36" cm="1">
        <f t="array" ref="EL636">+_xlfn.IFS(YEAR($A636)&gt;YEAR(EL$6),0,YEAR(EL$6)=YEAR($A636),13-MONTH($A636),AND(EK636&lt;$L636,YEAR(EL$6)=YEAR($B636)),IF(MONTH($B636)&lt;EK636/$M636,MONTH($B636),EK636/$M636),EK636&lt;$L636,EK636/$M636,YEAR(EL$6)=YEAR($B636),MONTH($B636),AND(YEAR(EL$6)&gt;YEAR($B636),NOT(ISBLANK($B636))),0,YEAR(EL$6)&gt;YEAR($A636),12,EL$6&lt;$A636,0,YEAR(EH$6)=YEAR($B636),0)</f>
        <v>12</v>
      </c>
      <c r="EM636" s="26">
        <f t="shared" si="74"/>
        <v>7666.666666666667</v>
      </c>
      <c r="EN636" s="26">
        <f t="shared" si="75"/>
        <v>18527.783333333333</v>
      </c>
      <c r="EO636" s="27">
        <f t="shared" si="76"/>
        <v>27472.22</v>
      </c>
      <c r="EP636" s="28">
        <f t="shared" si="77"/>
        <v>42.999996521739128</v>
      </c>
      <c r="EQ636" s="34">
        <f t="shared" si="78"/>
        <v>1916.6666666666667</v>
      </c>
      <c r="ES636" s="21">
        <f>IFERROR(IF(VLOOKUP(D636,'DIV CHANGE'!A:D,3,FALSE)="", E636, VLOOKUP(D636,'DIV CHANGE'!A:D,3,FALSE)), E636)</f>
        <v>2</v>
      </c>
      <c r="ET636" s="21" t="str">
        <f t="shared" si="79"/>
        <v>SAME</v>
      </c>
      <c r="EU636" s="29">
        <v>45132</v>
      </c>
    </row>
    <row r="637" spans="1:151" ht="12.75">
      <c r="A637" s="29">
        <v>45146</v>
      </c>
      <c r="B637" s="24"/>
      <c r="C637" s="35">
        <v>828</v>
      </c>
      <c r="D637" s="21" t="s">
        <v>1243</v>
      </c>
      <c r="E637" s="21">
        <v>1</v>
      </c>
      <c r="F637" s="21" t="s">
        <v>179</v>
      </c>
      <c r="G637" s="21" t="s">
        <v>1244</v>
      </c>
      <c r="H637" s="55">
        <v>57672.61</v>
      </c>
      <c r="I637" s="22">
        <v>6</v>
      </c>
      <c r="J637" s="25">
        <v>0</v>
      </c>
      <c r="K637" s="25">
        <v>0</v>
      </c>
      <c r="L637" s="25">
        <f t="shared" si="72"/>
        <v>9612.1016666666674</v>
      </c>
      <c r="M637" s="37">
        <f t="shared" si="73"/>
        <v>801.00847222222228</v>
      </c>
      <c r="N637" s="36">
        <v>0</v>
      </c>
      <c r="O637" s="26">
        <v>0</v>
      </c>
      <c r="P637" s="26">
        <v>0</v>
      </c>
      <c r="Q637" s="27">
        <v>0</v>
      </c>
      <c r="R637" s="36">
        <v>0</v>
      </c>
      <c r="S637" s="26">
        <v>0</v>
      </c>
      <c r="T637" s="26">
        <v>0</v>
      </c>
      <c r="U637" s="27">
        <v>0</v>
      </c>
      <c r="V637" s="36">
        <v>0</v>
      </c>
      <c r="W637" s="26">
        <v>0</v>
      </c>
      <c r="X637" s="26">
        <v>0</v>
      </c>
      <c r="Y637" s="27">
        <v>0</v>
      </c>
      <c r="Z637" s="36">
        <v>0</v>
      </c>
      <c r="AA637" s="26">
        <v>0</v>
      </c>
      <c r="AB637" s="26">
        <v>0</v>
      </c>
      <c r="AC637" s="27">
        <v>0</v>
      </c>
      <c r="AD637" s="36">
        <v>0</v>
      </c>
      <c r="AE637" s="26">
        <v>0</v>
      </c>
      <c r="AF637" s="26">
        <v>0</v>
      </c>
      <c r="AG637" s="27">
        <v>0</v>
      </c>
      <c r="AH637" s="36">
        <v>0</v>
      </c>
      <c r="AI637" s="26">
        <v>0</v>
      </c>
      <c r="AJ637" s="26">
        <v>0</v>
      </c>
      <c r="AK637" s="27">
        <v>0</v>
      </c>
      <c r="AL637" s="36">
        <v>0</v>
      </c>
      <c r="AM637" s="26">
        <v>0</v>
      </c>
      <c r="AN637" s="26">
        <v>0</v>
      </c>
      <c r="AO637" s="27">
        <v>0</v>
      </c>
      <c r="AP637" s="36">
        <v>0</v>
      </c>
      <c r="AQ637" s="26">
        <v>0</v>
      </c>
      <c r="AR637" s="26">
        <v>0</v>
      </c>
      <c r="AS637" s="27">
        <v>0</v>
      </c>
      <c r="AT637" s="36">
        <v>0</v>
      </c>
      <c r="AU637" s="26">
        <v>0</v>
      </c>
      <c r="AV637" s="26">
        <v>0</v>
      </c>
      <c r="AW637" s="27">
        <v>0</v>
      </c>
      <c r="AX637" s="36">
        <v>0</v>
      </c>
      <c r="AY637" s="26">
        <v>0</v>
      </c>
      <c r="AZ637" s="26">
        <v>0</v>
      </c>
      <c r="BA637" s="27">
        <v>0</v>
      </c>
      <c r="BB637" s="36">
        <v>0</v>
      </c>
      <c r="BC637" s="26">
        <v>0</v>
      </c>
      <c r="BD637" s="26">
        <v>0</v>
      </c>
      <c r="BE637" s="27">
        <v>0</v>
      </c>
      <c r="BF637" s="36">
        <v>0</v>
      </c>
      <c r="BG637" s="26">
        <v>0</v>
      </c>
      <c r="BH637" s="26">
        <v>0</v>
      </c>
      <c r="BI637" s="27">
        <v>0</v>
      </c>
      <c r="BJ637" s="36">
        <v>0</v>
      </c>
      <c r="BK637" s="26">
        <v>0</v>
      </c>
      <c r="BL637" s="26">
        <v>0</v>
      </c>
      <c r="BM637" s="27">
        <v>0</v>
      </c>
      <c r="BN637" s="36">
        <v>0</v>
      </c>
      <c r="BO637" s="26">
        <v>0</v>
      </c>
      <c r="BP637" s="26">
        <v>0</v>
      </c>
      <c r="BQ637" s="27">
        <v>0</v>
      </c>
      <c r="BR637" s="36">
        <v>0</v>
      </c>
      <c r="BS637" s="26">
        <v>0</v>
      </c>
      <c r="BT637" s="26">
        <v>0</v>
      </c>
      <c r="BU637" s="27">
        <v>0</v>
      </c>
      <c r="BV637" s="36">
        <v>0</v>
      </c>
      <c r="BW637" s="26">
        <v>0</v>
      </c>
      <c r="BX637" s="26">
        <v>0</v>
      </c>
      <c r="BY637" s="27">
        <v>0</v>
      </c>
      <c r="BZ637" s="36">
        <v>0</v>
      </c>
      <c r="CA637" s="26">
        <v>0</v>
      </c>
      <c r="CB637" s="26">
        <v>0</v>
      </c>
      <c r="CC637" s="27">
        <v>0</v>
      </c>
      <c r="CD637" s="36">
        <v>0</v>
      </c>
      <c r="CE637" s="26">
        <v>0</v>
      </c>
      <c r="CF637" s="26">
        <v>0</v>
      </c>
      <c r="CG637" s="27">
        <v>0</v>
      </c>
      <c r="CH637" s="36">
        <v>0</v>
      </c>
      <c r="CI637" s="26">
        <v>0</v>
      </c>
      <c r="CJ637" s="26">
        <v>0</v>
      </c>
      <c r="CK637" s="27">
        <v>0</v>
      </c>
      <c r="CL637" s="36">
        <v>0</v>
      </c>
      <c r="CM637" s="26">
        <v>0</v>
      </c>
      <c r="CN637" s="26">
        <v>0</v>
      </c>
      <c r="CO637" s="27">
        <v>0</v>
      </c>
      <c r="CP637" s="36">
        <v>0</v>
      </c>
      <c r="CQ637" s="26">
        <v>0</v>
      </c>
      <c r="CR637" s="26">
        <v>0</v>
      </c>
      <c r="CS637" s="27">
        <v>0</v>
      </c>
      <c r="CT637" s="36">
        <v>0</v>
      </c>
      <c r="CU637" s="26">
        <v>0</v>
      </c>
      <c r="CV637" s="26">
        <v>0</v>
      </c>
      <c r="CW637" s="27">
        <v>0</v>
      </c>
      <c r="CX637" s="36">
        <v>0</v>
      </c>
      <c r="CY637" s="26">
        <v>0</v>
      </c>
      <c r="CZ637" s="26">
        <v>0</v>
      </c>
      <c r="DA637" s="27">
        <v>0</v>
      </c>
      <c r="DB637" s="36">
        <v>0</v>
      </c>
      <c r="DC637" s="26">
        <v>0</v>
      </c>
      <c r="DD637" s="26">
        <v>0</v>
      </c>
      <c r="DE637" s="27">
        <v>0</v>
      </c>
      <c r="DF637" s="36">
        <v>0</v>
      </c>
      <c r="DG637" s="26">
        <v>0</v>
      </c>
      <c r="DH637" s="26">
        <v>0</v>
      </c>
      <c r="DI637" s="27">
        <v>0</v>
      </c>
      <c r="DJ637" s="36">
        <v>0</v>
      </c>
      <c r="DK637" s="26">
        <v>0</v>
      </c>
      <c r="DL637" s="26">
        <v>0</v>
      </c>
      <c r="DM637" s="27">
        <v>0</v>
      </c>
      <c r="DN637" s="36">
        <v>0</v>
      </c>
      <c r="DO637" s="26">
        <v>0</v>
      </c>
      <c r="DP637" s="26">
        <v>0</v>
      </c>
      <c r="DQ637" s="27">
        <v>0</v>
      </c>
      <c r="DR637" s="36">
        <v>0</v>
      </c>
      <c r="DS637" s="26">
        <v>0</v>
      </c>
      <c r="DT637" s="26">
        <v>0</v>
      </c>
      <c r="DU637" s="27">
        <v>0</v>
      </c>
      <c r="DV637" s="36">
        <v>0</v>
      </c>
      <c r="DW637" s="26">
        <v>0</v>
      </c>
      <c r="DX637" s="26">
        <v>0</v>
      </c>
      <c r="DY637" s="27">
        <v>0</v>
      </c>
      <c r="DZ637" s="36">
        <v>0</v>
      </c>
      <c r="EA637" s="26">
        <v>0</v>
      </c>
      <c r="EB637" s="26">
        <v>0</v>
      </c>
      <c r="EC637" s="27">
        <v>0</v>
      </c>
      <c r="ED637" s="36">
        <v>5</v>
      </c>
      <c r="EE637" s="26">
        <v>4005.0423611111114</v>
      </c>
      <c r="EF637" s="26">
        <v>4005.0423611111114</v>
      </c>
      <c r="EG637" s="27">
        <v>53667.57</v>
      </c>
      <c r="EH637" s="36">
        <v>12</v>
      </c>
      <c r="EI637" s="26">
        <v>9612.1016666666674</v>
      </c>
      <c r="EJ637" s="26">
        <v>13617.144027777778</v>
      </c>
      <c r="EK637" s="27">
        <v>44055.47</v>
      </c>
      <c r="EL637" s="36" cm="1">
        <f t="array" ref="EL637">+_xlfn.IFS(YEAR($A637)&gt;YEAR(EL$6),0,YEAR(EL$6)=YEAR($A637),13-MONTH($A637),AND(EK637&lt;$L637,YEAR(EL$6)=YEAR($B637)),IF(MONTH($B637)&lt;EK637/$M637,MONTH($B637),EK637/$M637),EK637&lt;$L637,EK637/$M637,YEAR(EL$6)=YEAR($B637),MONTH($B637),AND(YEAR(EL$6)&gt;YEAR($B637),NOT(ISBLANK($B637))),0,YEAR(EL$6)&gt;YEAR($A637),12,EL$6&lt;$A637,0,YEAR(EH$6)=YEAR($B637),0)</f>
        <v>12</v>
      </c>
      <c r="EM637" s="26">
        <f t="shared" si="74"/>
        <v>9612.1016666666674</v>
      </c>
      <c r="EN637" s="26">
        <f t="shared" si="75"/>
        <v>23229.245694444446</v>
      </c>
      <c r="EO637" s="27">
        <f t="shared" si="76"/>
        <v>34443.360000000001</v>
      </c>
      <c r="EP637" s="28">
        <f t="shared" si="77"/>
        <v>42.999994624831437</v>
      </c>
      <c r="EQ637" s="34">
        <f t="shared" si="78"/>
        <v>2403.0254166666668</v>
      </c>
      <c r="ES637" s="21">
        <f>IFERROR(IF(VLOOKUP(D637,'DIV CHANGE'!A:D,3,FALSE)="", E637, VLOOKUP(D637,'DIV CHANGE'!A:D,3,FALSE)), E637)</f>
        <v>1</v>
      </c>
      <c r="ET637" s="21" t="str">
        <f t="shared" si="79"/>
        <v>SAME</v>
      </c>
      <c r="EU637" s="29">
        <v>45146</v>
      </c>
    </row>
    <row r="638" spans="1:151" ht="12.75">
      <c r="A638" s="29">
        <v>45146</v>
      </c>
      <c r="B638" s="24"/>
      <c r="C638" s="35">
        <v>829</v>
      </c>
      <c r="D638" s="21" t="s">
        <v>1245</v>
      </c>
      <c r="E638" s="21">
        <v>1</v>
      </c>
      <c r="F638" s="21" t="s">
        <v>179</v>
      </c>
      <c r="G638" s="21" t="s">
        <v>1246</v>
      </c>
      <c r="H638" s="55">
        <v>58169.61</v>
      </c>
      <c r="I638" s="22">
        <v>6</v>
      </c>
      <c r="J638" s="25">
        <v>0</v>
      </c>
      <c r="K638" s="25">
        <v>0</v>
      </c>
      <c r="L638" s="25">
        <f t="shared" si="72"/>
        <v>9694.9349999999995</v>
      </c>
      <c r="M638" s="37">
        <f t="shared" si="73"/>
        <v>807.91125</v>
      </c>
      <c r="N638" s="36">
        <v>0</v>
      </c>
      <c r="O638" s="26">
        <v>0</v>
      </c>
      <c r="P638" s="26">
        <v>0</v>
      </c>
      <c r="Q638" s="27">
        <v>0</v>
      </c>
      <c r="R638" s="36">
        <v>0</v>
      </c>
      <c r="S638" s="26">
        <v>0</v>
      </c>
      <c r="T638" s="26">
        <v>0</v>
      </c>
      <c r="U638" s="27">
        <v>0</v>
      </c>
      <c r="V638" s="36">
        <v>0</v>
      </c>
      <c r="W638" s="26">
        <v>0</v>
      </c>
      <c r="X638" s="26">
        <v>0</v>
      </c>
      <c r="Y638" s="27">
        <v>0</v>
      </c>
      <c r="Z638" s="36">
        <v>0</v>
      </c>
      <c r="AA638" s="26">
        <v>0</v>
      </c>
      <c r="AB638" s="26">
        <v>0</v>
      </c>
      <c r="AC638" s="27">
        <v>0</v>
      </c>
      <c r="AD638" s="36">
        <v>0</v>
      </c>
      <c r="AE638" s="26">
        <v>0</v>
      </c>
      <c r="AF638" s="26">
        <v>0</v>
      </c>
      <c r="AG638" s="27">
        <v>0</v>
      </c>
      <c r="AH638" s="36">
        <v>0</v>
      </c>
      <c r="AI638" s="26">
        <v>0</v>
      </c>
      <c r="AJ638" s="26">
        <v>0</v>
      </c>
      <c r="AK638" s="27">
        <v>0</v>
      </c>
      <c r="AL638" s="36">
        <v>0</v>
      </c>
      <c r="AM638" s="26">
        <v>0</v>
      </c>
      <c r="AN638" s="26">
        <v>0</v>
      </c>
      <c r="AO638" s="27">
        <v>0</v>
      </c>
      <c r="AP638" s="36">
        <v>0</v>
      </c>
      <c r="AQ638" s="26">
        <v>0</v>
      </c>
      <c r="AR638" s="26">
        <v>0</v>
      </c>
      <c r="AS638" s="27">
        <v>0</v>
      </c>
      <c r="AT638" s="36">
        <v>0</v>
      </c>
      <c r="AU638" s="26">
        <v>0</v>
      </c>
      <c r="AV638" s="26">
        <v>0</v>
      </c>
      <c r="AW638" s="27">
        <v>0</v>
      </c>
      <c r="AX638" s="36">
        <v>0</v>
      </c>
      <c r="AY638" s="26">
        <v>0</v>
      </c>
      <c r="AZ638" s="26">
        <v>0</v>
      </c>
      <c r="BA638" s="27">
        <v>0</v>
      </c>
      <c r="BB638" s="36">
        <v>0</v>
      </c>
      <c r="BC638" s="26">
        <v>0</v>
      </c>
      <c r="BD638" s="26">
        <v>0</v>
      </c>
      <c r="BE638" s="27">
        <v>0</v>
      </c>
      <c r="BF638" s="36">
        <v>0</v>
      </c>
      <c r="BG638" s="26">
        <v>0</v>
      </c>
      <c r="BH638" s="26">
        <v>0</v>
      </c>
      <c r="BI638" s="27">
        <v>0</v>
      </c>
      <c r="BJ638" s="36">
        <v>0</v>
      </c>
      <c r="BK638" s="26">
        <v>0</v>
      </c>
      <c r="BL638" s="26">
        <v>0</v>
      </c>
      <c r="BM638" s="27">
        <v>0</v>
      </c>
      <c r="BN638" s="36">
        <v>0</v>
      </c>
      <c r="BO638" s="26">
        <v>0</v>
      </c>
      <c r="BP638" s="26">
        <v>0</v>
      </c>
      <c r="BQ638" s="27">
        <v>0</v>
      </c>
      <c r="BR638" s="36">
        <v>0</v>
      </c>
      <c r="BS638" s="26">
        <v>0</v>
      </c>
      <c r="BT638" s="26">
        <v>0</v>
      </c>
      <c r="BU638" s="27">
        <v>0</v>
      </c>
      <c r="BV638" s="36">
        <v>0</v>
      </c>
      <c r="BW638" s="26">
        <v>0</v>
      </c>
      <c r="BX638" s="26">
        <v>0</v>
      </c>
      <c r="BY638" s="27">
        <v>0</v>
      </c>
      <c r="BZ638" s="36">
        <v>0</v>
      </c>
      <c r="CA638" s="26">
        <v>0</v>
      </c>
      <c r="CB638" s="26">
        <v>0</v>
      </c>
      <c r="CC638" s="27">
        <v>0</v>
      </c>
      <c r="CD638" s="36">
        <v>0</v>
      </c>
      <c r="CE638" s="26">
        <v>0</v>
      </c>
      <c r="CF638" s="26">
        <v>0</v>
      </c>
      <c r="CG638" s="27">
        <v>0</v>
      </c>
      <c r="CH638" s="36">
        <v>0</v>
      </c>
      <c r="CI638" s="26">
        <v>0</v>
      </c>
      <c r="CJ638" s="26">
        <v>0</v>
      </c>
      <c r="CK638" s="27">
        <v>0</v>
      </c>
      <c r="CL638" s="36">
        <v>0</v>
      </c>
      <c r="CM638" s="26">
        <v>0</v>
      </c>
      <c r="CN638" s="26">
        <v>0</v>
      </c>
      <c r="CO638" s="27">
        <v>0</v>
      </c>
      <c r="CP638" s="36">
        <v>0</v>
      </c>
      <c r="CQ638" s="26">
        <v>0</v>
      </c>
      <c r="CR638" s="26">
        <v>0</v>
      </c>
      <c r="CS638" s="27">
        <v>0</v>
      </c>
      <c r="CT638" s="36">
        <v>0</v>
      </c>
      <c r="CU638" s="26">
        <v>0</v>
      </c>
      <c r="CV638" s="26">
        <v>0</v>
      </c>
      <c r="CW638" s="27">
        <v>0</v>
      </c>
      <c r="CX638" s="36">
        <v>0</v>
      </c>
      <c r="CY638" s="26">
        <v>0</v>
      </c>
      <c r="CZ638" s="26">
        <v>0</v>
      </c>
      <c r="DA638" s="27">
        <v>0</v>
      </c>
      <c r="DB638" s="36">
        <v>0</v>
      </c>
      <c r="DC638" s="26">
        <v>0</v>
      </c>
      <c r="DD638" s="26">
        <v>0</v>
      </c>
      <c r="DE638" s="27">
        <v>0</v>
      </c>
      <c r="DF638" s="36">
        <v>0</v>
      </c>
      <c r="DG638" s="26">
        <v>0</v>
      </c>
      <c r="DH638" s="26">
        <v>0</v>
      </c>
      <c r="DI638" s="27">
        <v>0</v>
      </c>
      <c r="DJ638" s="36">
        <v>0</v>
      </c>
      <c r="DK638" s="26">
        <v>0</v>
      </c>
      <c r="DL638" s="26">
        <v>0</v>
      </c>
      <c r="DM638" s="27">
        <v>0</v>
      </c>
      <c r="DN638" s="36">
        <v>0</v>
      </c>
      <c r="DO638" s="26">
        <v>0</v>
      </c>
      <c r="DP638" s="26">
        <v>0</v>
      </c>
      <c r="DQ638" s="27">
        <v>0</v>
      </c>
      <c r="DR638" s="36">
        <v>0</v>
      </c>
      <c r="DS638" s="26">
        <v>0</v>
      </c>
      <c r="DT638" s="26">
        <v>0</v>
      </c>
      <c r="DU638" s="27">
        <v>0</v>
      </c>
      <c r="DV638" s="36">
        <v>0</v>
      </c>
      <c r="DW638" s="26">
        <v>0</v>
      </c>
      <c r="DX638" s="26">
        <v>0</v>
      </c>
      <c r="DY638" s="27">
        <v>0</v>
      </c>
      <c r="DZ638" s="36">
        <v>0</v>
      </c>
      <c r="EA638" s="26">
        <v>0</v>
      </c>
      <c r="EB638" s="26">
        <v>0</v>
      </c>
      <c r="EC638" s="27">
        <v>0</v>
      </c>
      <c r="ED638" s="36">
        <v>5</v>
      </c>
      <c r="EE638" s="26">
        <v>4039.5562500000001</v>
      </c>
      <c r="EF638" s="26">
        <v>4039.5562500000001</v>
      </c>
      <c r="EG638" s="27">
        <v>54130.05</v>
      </c>
      <c r="EH638" s="36">
        <v>12</v>
      </c>
      <c r="EI638" s="26">
        <v>9694.9349999999995</v>
      </c>
      <c r="EJ638" s="26">
        <v>13734.491249999999</v>
      </c>
      <c r="EK638" s="27">
        <v>44435.12</v>
      </c>
      <c r="EL638" s="36" cm="1">
        <f t="array" ref="EL638">+_xlfn.IFS(YEAR($A638)&gt;YEAR(EL$6),0,YEAR(EL$6)=YEAR($A638),13-MONTH($A638),AND(EK638&lt;$L638,YEAR(EL$6)=YEAR($B638)),IF(MONTH($B638)&lt;EK638/$M638,MONTH($B638),EK638/$M638),EK638&lt;$L638,EK638/$M638,YEAR(EL$6)=YEAR($B638),MONTH($B638),AND(YEAR(EL$6)&gt;YEAR($B638),NOT(ISBLANK($B638))),0,YEAR(EL$6)&gt;YEAR($A638),12,EL$6&lt;$A638,0,YEAR(EH$6)=YEAR($B638),0)</f>
        <v>12</v>
      </c>
      <c r="EM638" s="26">
        <f t="shared" si="74"/>
        <v>9694.9349999999995</v>
      </c>
      <c r="EN638" s="26">
        <f t="shared" si="75"/>
        <v>23429.426249999997</v>
      </c>
      <c r="EO638" s="27">
        <f t="shared" si="76"/>
        <v>34740.18</v>
      </c>
      <c r="EP638" s="28">
        <f t="shared" si="77"/>
        <v>42.999995358401065</v>
      </c>
      <c r="EQ638" s="34">
        <f t="shared" si="78"/>
        <v>2423.7337499999999</v>
      </c>
      <c r="ES638" s="21">
        <f>IFERROR(IF(VLOOKUP(D638,'DIV CHANGE'!A:D,3,FALSE)="", E638, VLOOKUP(D638,'DIV CHANGE'!A:D,3,FALSE)), E638)</f>
        <v>1</v>
      </c>
      <c r="ET638" s="21" t="str">
        <f t="shared" si="79"/>
        <v>SAME</v>
      </c>
      <c r="EU638" s="29">
        <v>45146</v>
      </c>
    </row>
    <row r="639" spans="1:151" ht="12.75">
      <c r="A639" s="29">
        <v>45149</v>
      </c>
      <c r="B639" s="24"/>
      <c r="C639" s="35">
        <v>830</v>
      </c>
      <c r="D639" s="21" t="s">
        <v>1247</v>
      </c>
      <c r="E639" s="21">
        <v>1</v>
      </c>
      <c r="F639" s="21" t="s">
        <v>179</v>
      </c>
      <c r="G639" s="21" t="s">
        <v>1248</v>
      </c>
      <c r="H639" s="55">
        <v>63151.46</v>
      </c>
      <c r="I639" s="22">
        <v>6</v>
      </c>
      <c r="J639" s="25">
        <v>0</v>
      </c>
      <c r="K639" s="25">
        <v>0</v>
      </c>
      <c r="L639" s="25">
        <f t="shared" si="72"/>
        <v>10525.243333333334</v>
      </c>
      <c r="M639" s="37">
        <f t="shared" si="73"/>
        <v>877.10361111111115</v>
      </c>
      <c r="N639" s="36">
        <v>0</v>
      </c>
      <c r="O639" s="26">
        <v>0</v>
      </c>
      <c r="P639" s="26">
        <v>0</v>
      </c>
      <c r="Q639" s="27">
        <v>0</v>
      </c>
      <c r="R639" s="36">
        <v>0</v>
      </c>
      <c r="S639" s="26">
        <v>0</v>
      </c>
      <c r="T639" s="26">
        <v>0</v>
      </c>
      <c r="U639" s="27">
        <v>0</v>
      </c>
      <c r="V639" s="36">
        <v>0</v>
      </c>
      <c r="W639" s="26">
        <v>0</v>
      </c>
      <c r="X639" s="26">
        <v>0</v>
      </c>
      <c r="Y639" s="27">
        <v>0</v>
      </c>
      <c r="Z639" s="36">
        <v>0</v>
      </c>
      <c r="AA639" s="26">
        <v>0</v>
      </c>
      <c r="AB639" s="26">
        <v>0</v>
      </c>
      <c r="AC639" s="27">
        <v>0</v>
      </c>
      <c r="AD639" s="36">
        <v>0</v>
      </c>
      <c r="AE639" s="26">
        <v>0</v>
      </c>
      <c r="AF639" s="26">
        <v>0</v>
      </c>
      <c r="AG639" s="27">
        <v>0</v>
      </c>
      <c r="AH639" s="36">
        <v>0</v>
      </c>
      <c r="AI639" s="26">
        <v>0</v>
      </c>
      <c r="AJ639" s="26">
        <v>0</v>
      </c>
      <c r="AK639" s="27">
        <v>0</v>
      </c>
      <c r="AL639" s="36">
        <v>0</v>
      </c>
      <c r="AM639" s="26">
        <v>0</v>
      </c>
      <c r="AN639" s="26">
        <v>0</v>
      </c>
      <c r="AO639" s="27">
        <v>0</v>
      </c>
      <c r="AP639" s="36">
        <v>0</v>
      </c>
      <c r="AQ639" s="26">
        <v>0</v>
      </c>
      <c r="AR639" s="26">
        <v>0</v>
      </c>
      <c r="AS639" s="27">
        <v>0</v>
      </c>
      <c r="AT639" s="36">
        <v>0</v>
      </c>
      <c r="AU639" s="26">
        <v>0</v>
      </c>
      <c r="AV639" s="26">
        <v>0</v>
      </c>
      <c r="AW639" s="27">
        <v>0</v>
      </c>
      <c r="AX639" s="36">
        <v>0</v>
      </c>
      <c r="AY639" s="26">
        <v>0</v>
      </c>
      <c r="AZ639" s="26">
        <v>0</v>
      </c>
      <c r="BA639" s="27">
        <v>0</v>
      </c>
      <c r="BB639" s="36">
        <v>0</v>
      </c>
      <c r="BC639" s="26">
        <v>0</v>
      </c>
      <c r="BD639" s="26">
        <v>0</v>
      </c>
      <c r="BE639" s="27">
        <v>0</v>
      </c>
      <c r="BF639" s="36">
        <v>0</v>
      </c>
      <c r="BG639" s="26">
        <v>0</v>
      </c>
      <c r="BH639" s="26">
        <v>0</v>
      </c>
      <c r="BI639" s="27">
        <v>0</v>
      </c>
      <c r="BJ639" s="36">
        <v>0</v>
      </c>
      <c r="BK639" s="26">
        <v>0</v>
      </c>
      <c r="BL639" s="26">
        <v>0</v>
      </c>
      <c r="BM639" s="27">
        <v>0</v>
      </c>
      <c r="BN639" s="36">
        <v>0</v>
      </c>
      <c r="BO639" s="26">
        <v>0</v>
      </c>
      <c r="BP639" s="26">
        <v>0</v>
      </c>
      <c r="BQ639" s="27">
        <v>0</v>
      </c>
      <c r="BR639" s="36">
        <v>0</v>
      </c>
      <c r="BS639" s="26">
        <v>0</v>
      </c>
      <c r="BT639" s="26">
        <v>0</v>
      </c>
      <c r="BU639" s="27">
        <v>0</v>
      </c>
      <c r="BV639" s="36">
        <v>0</v>
      </c>
      <c r="BW639" s="26">
        <v>0</v>
      </c>
      <c r="BX639" s="26">
        <v>0</v>
      </c>
      <c r="BY639" s="27">
        <v>0</v>
      </c>
      <c r="BZ639" s="36">
        <v>0</v>
      </c>
      <c r="CA639" s="26">
        <v>0</v>
      </c>
      <c r="CB639" s="26">
        <v>0</v>
      </c>
      <c r="CC639" s="27">
        <v>0</v>
      </c>
      <c r="CD639" s="36">
        <v>0</v>
      </c>
      <c r="CE639" s="26">
        <v>0</v>
      </c>
      <c r="CF639" s="26">
        <v>0</v>
      </c>
      <c r="CG639" s="27">
        <v>0</v>
      </c>
      <c r="CH639" s="36">
        <v>0</v>
      </c>
      <c r="CI639" s="26">
        <v>0</v>
      </c>
      <c r="CJ639" s="26">
        <v>0</v>
      </c>
      <c r="CK639" s="27">
        <v>0</v>
      </c>
      <c r="CL639" s="36">
        <v>0</v>
      </c>
      <c r="CM639" s="26">
        <v>0</v>
      </c>
      <c r="CN639" s="26">
        <v>0</v>
      </c>
      <c r="CO639" s="27">
        <v>0</v>
      </c>
      <c r="CP639" s="36">
        <v>0</v>
      </c>
      <c r="CQ639" s="26">
        <v>0</v>
      </c>
      <c r="CR639" s="26">
        <v>0</v>
      </c>
      <c r="CS639" s="27">
        <v>0</v>
      </c>
      <c r="CT639" s="36">
        <v>0</v>
      </c>
      <c r="CU639" s="26">
        <v>0</v>
      </c>
      <c r="CV639" s="26">
        <v>0</v>
      </c>
      <c r="CW639" s="27">
        <v>0</v>
      </c>
      <c r="CX639" s="36">
        <v>0</v>
      </c>
      <c r="CY639" s="26">
        <v>0</v>
      </c>
      <c r="CZ639" s="26">
        <v>0</v>
      </c>
      <c r="DA639" s="27">
        <v>0</v>
      </c>
      <c r="DB639" s="36">
        <v>0</v>
      </c>
      <c r="DC639" s="26">
        <v>0</v>
      </c>
      <c r="DD639" s="26">
        <v>0</v>
      </c>
      <c r="DE639" s="27">
        <v>0</v>
      </c>
      <c r="DF639" s="36">
        <v>0</v>
      </c>
      <c r="DG639" s="26">
        <v>0</v>
      </c>
      <c r="DH639" s="26">
        <v>0</v>
      </c>
      <c r="DI639" s="27">
        <v>0</v>
      </c>
      <c r="DJ639" s="36">
        <v>0</v>
      </c>
      <c r="DK639" s="26">
        <v>0</v>
      </c>
      <c r="DL639" s="26">
        <v>0</v>
      </c>
      <c r="DM639" s="27">
        <v>0</v>
      </c>
      <c r="DN639" s="36">
        <v>0</v>
      </c>
      <c r="DO639" s="26">
        <v>0</v>
      </c>
      <c r="DP639" s="26">
        <v>0</v>
      </c>
      <c r="DQ639" s="27">
        <v>0</v>
      </c>
      <c r="DR639" s="36">
        <v>0</v>
      </c>
      <c r="DS639" s="26">
        <v>0</v>
      </c>
      <c r="DT639" s="26">
        <v>0</v>
      </c>
      <c r="DU639" s="27">
        <v>0</v>
      </c>
      <c r="DV639" s="36">
        <v>0</v>
      </c>
      <c r="DW639" s="26">
        <v>0</v>
      </c>
      <c r="DX639" s="26">
        <v>0</v>
      </c>
      <c r="DY639" s="27">
        <v>0</v>
      </c>
      <c r="DZ639" s="36">
        <v>0</v>
      </c>
      <c r="EA639" s="26">
        <v>0</v>
      </c>
      <c r="EB639" s="26">
        <v>0</v>
      </c>
      <c r="EC639" s="27">
        <v>0</v>
      </c>
      <c r="ED639" s="36">
        <v>5</v>
      </c>
      <c r="EE639" s="26">
        <v>4385.5180555555562</v>
      </c>
      <c r="EF639" s="26">
        <v>4385.5180555555562</v>
      </c>
      <c r="EG639" s="27">
        <v>58765.94</v>
      </c>
      <c r="EH639" s="36">
        <v>12</v>
      </c>
      <c r="EI639" s="26">
        <v>10525.243333333334</v>
      </c>
      <c r="EJ639" s="26">
        <v>14910.76138888889</v>
      </c>
      <c r="EK639" s="27">
        <v>48240.7</v>
      </c>
      <c r="EL639" s="36" cm="1">
        <f t="array" ref="EL639">+_xlfn.IFS(YEAR($A639)&gt;YEAR(EL$6),0,YEAR(EL$6)=YEAR($A639),13-MONTH($A639),AND(EK639&lt;$L639,YEAR(EL$6)=YEAR($B639)),IF(MONTH($B639)&lt;EK639/$M639,MONTH($B639),EK639/$M639),EK639&lt;$L639,EK639/$M639,YEAR(EL$6)=YEAR($B639),MONTH($B639),AND(YEAR(EL$6)&gt;YEAR($B639),NOT(ISBLANK($B639))),0,YEAR(EL$6)&gt;YEAR($A639),12,EL$6&lt;$A639,0,YEAR(EH$6)=YEAR($B639),0)</f>
        <v>12</v>
      </c>
      <c r="EM639" s="26">
        <f t="shared" si="74"/>
        <v>10525.243333333334</v>
      </c>
      <c r="EN639" s="26">
        <f t="shared" si="75"/>
        <v>25436.004722222224</v>
      </c>
      <c r="EO639" s="27">
        <f t="shared" si="76"/>
        <v>37715.46</v>
      </c>
      <c r="EP639" s="28">
        <f t="shared" si="77"/>
        <v>43.000005383881856</v>
      </c>
      <c r="EQ639" s="34">
        <f t="shared" si="78"/>
        <v>2631.3108333333334</v>
      </c>
      <c r="ES639" s="21">
        <f>IFERROR(IF(VLOOKUP(D639,'DIV CHANGE'!A:D,3,FALSE)="", E639, VLOOKUP(D639,'DIV CHANGE'!A:D,3,FALSE)), E639)</f>
        <v>1</v>
      </c>
      <c r="ET639" s="21" t="str">
        <f t="shared" si="79"/>
        <v>SAME</v>
      </c>
      <c r="EU639" s="29">
        <v>45149</v>
      </c>
    </row>
    <row r="640" spans="1:151" ht="12.75">
      <c r="A640" s="29">
        <v>45153</v>
      </c>
      <c r="B640" s="24"/>
      <c r="C640" s="35">
        <v>831</v>
      </c>
      <c r="D640" s="21" t="s">
        <v>1249</v>
      </c>
      <c r="E640" s="21">
        <v>1</v>
      </c>
      <c r="F640" s="21" t="s">
        <v>179</v>
      </c>
      <c r="G640" s="21" t="s">
        <v>1250</v>
      </c>
      <c r="H640" s="55">
        <v>70043.399999999994</v>
      </c>
      <c r="I640" s="22">
        <v>6</v>
      </c>
      <c r="J640" s="25">
        <v>0</v>
      </c>
      <c r="K640" s="25">
        <v>0</v>
      </c>
      <c r="L640" s="25">
        <f t="shared" si="72"/>
        <v>11673.9</v>
      </c>
      <c r="M640" s="37">
        <f t="shared" si="73"/>
        <v>972.82499999999993</v>
      </c>
      <c r="N640" s="36">
        <v>0</v>
      </c>
      <c r="O640" s="26">
        <v>0</v>
      </c>
      <c r="P640" s="26">
        <v>0</v>
      </c>
      <c r="Q640" s="27">
        <v>0</v>
      </c>
      <c r="R640" s="36">
        <v>0</v>
      </c>
      <c r="S640" s="26">
        <v>0</v>
      </c>
      <c r="T640" s="26">
        <v>0</v>
      </c>
      <c r="U640" s="27">
        <v>0</v>
      </c>
      <c r="V640" s="36">
        <v>0</v>
      </c>
      <c r="W640" s="26">
        <v>0</v>
      </c>
      <c r="X640" s="26">
        <v>0</v>
      </c>
      <c r="Y640" s="27">
        <v>0</v>
      </c>
      <c r="Z640" s="36">
        <v>0</v>
      </c>
      <c r="AA640" s="26">
        <v>0</v>
      </c>
      <c r="AB640" s="26">
        <v>0</v>
      </c>
      <c r="AC640" s="27">
        <v>0</v>
      </c>
      <c r="AD640" s="36">
        <v>0</v>
      </c>
      <c r="AE640" s="26">
        <v>0</v>
      </c>
      <c r="AF640" s="26">
        <v>0</v>
      </c>
      <c r="AG640" s="27">
        <v>0</v>
      </c>
      <c r="AH640" s="36">
        <v>0</v>
      </c>
      <c r="AI640" s="26">
        <v>0</v>
      </c>
      <c r="AJ640" s="26">
        <v>0</v>
      </c>
      <c r="AK640" s="27">
        <v>0</v>
      </c>
      <c r="AL640" s="36">
        <v>0</v>
      </c>
      <c r="AM640" s="26">
        <v>0</v>
      </c>
      <c r="AN640" s="26">
        <v>0</v>
      </c>
      <c r="AO640" s="27">
        <v>0</v>
      </c>
      <c r="AP640" s="36">
        <v>0</v>
      </c>
      <c r="AQ640" s="26">
        <v>0</v>
      </c>
      <c r="AR640" s="26">
        <v>0</v>
      </c>
      <c r="AS640" s="27">
        <v>0</v>
      </c>
      <c r="AT640" s="36">
        <v>0</v>
      </c>
      <c r="AU640" s="26">
        <v>0</v>
      </c>
      <c r="AV640" s="26">
        <v>0</v>
      </c>
      <c r="AW640" s="27">
        <v>0</v>
      </c>
      <c r="AX640" s="36">
        <v>0</v>
      </c>
      <c r="AY640" s="26">
        <v>0</v>
      </c>
      <c r="AZ640" s="26">
        <v>0</v>
      </c>
      <c r="BA640" s="27">
        <v>0</v>
      </c>
      <c r="BB640" s="36">
        <v>0</v>
      </c>
      <c r="BC640" s="26">
        <v>0</v>
      </c>
      <c r="BD640" s="26">
        <v>0</v>
      </c>
      <c r="BE640" s="27">
        <v>0</v>
      </c>
      <c r="BF640" s="36">
        <v>0</v>
      </c>
      <c r="BG640" s="26">
        <v>0</v>
      </c>
      <c r="BH640" s="26">
        <v>0</v>
      </c>
      <c r="BI640" s="27">
        <v>0</v>
      </c>
      <c r="BJ640" s="36">
        <v>0</v>
      </c>
      <c r="BK640" s="26">
        <v>0</v>
      </c>
      <c r="BL640" s="26">
        <v>0</v>
      </c>
      <c r="BM640" s="27">
        <v>0</v>
      </c>
      <c r="BN640" s="36">
        <v>0</v>
      </c>
      <c r="BO640" s="26">
        <v>0</v>
      </c>
      <c r="BP640" s="26">
        <v>0</v>
      </c>
      <c r="BQ640" s="27">
        <v>0</v>
      </c>
      <c r="BR640" s="36">
        <v>0</v>
      </c>
      <c r="BS640" s="26">
        <v>0</v>
      </c>
      <c r="BT640" s="26">
        <v>0</v>
      </c>
      <c r="BU640" s="27">
        <v>0</v>
      </c>
      <c r="BV640" s="36">
        <v>0</v>
      </c>
      <c r="BW640" s="26">
        <v>0</v>
      </c>
      <c r="BX640" s="26">
        <v>0</v>
      </c>
      <c r="BY640" s="27">
        <v>0</v>
      </c>
      <c r="BZ640" s="36">
        <v>0</v>
      </c>
      <c r="CA640" s="26">
        <v>0</v>
      </c>
      <c r="CB640" s="26">
        <v>0</v>
      </c>
      <c r="CC640" s="27">
        <v>0</v>
      </c>
      <c r="CD640" s="36">
        <v>0</v>
      </c>
      <c r="CE640" s="26">
        <v>0</v>
      </c>
      <c r="CF640" s="26">
        <v>0</v>
      </c>
      <c r="CG640" s="27">
        <v>0</v>
      </c>
      <c r="CH640" s="36">
        <v>0</v>
      </c>
      <c r="CI640" s="26">
        <v>0</v>
      </c>
      <c r="CJ640" s="26">
        <v>0</v>
      </c>
      <c r="CK640" s="27">
        <v>0</v>
      </c>
      <c r="CL640" s="36">
        <v>0</v>
      </c>
      <c r="CM640" s="26">
        <v>0</v>
      </c>
      <c r="CN640" s="26">
        <v>0</v>
      </c>
      <c r="CO640" s="27">
        <v>0</v>
      </c>
      <c r="CP640" s="36">
        <v>0</v>
      </c>
      <c r="CQ640" s="26">
        <v>0</v>
      </c>
      <c r="CR640" s="26">
        <v>0</v>
      </c>
      <c r="CS640" s="27">
        <v>0</v>
      </c>
      <c r="CT640" s="36">
        <v>0</v>
      </c>
      <c r="CU640" s="26">
        <v>0</v>
      </c>
      <c r="CV640" s="26">
        <v>0</v>
      </c>
      <c r="CW640" s="27">
        <v>0</v>
      </c>
      <c r="CX640" s="36">
        <v>0</v>
      </c>
      <c r="CY640" s="26">
        <v>0</v>
      </c>
      <c r="CZ640" s="26">
        <v>0</v>
      </c>
      <c r="DA640" s="27">
        <v>0</v>
      </c>
      <c r="DB640" s="36">
        <v>0</v>
      </c>
      <c r="DC640" s="26">
        <v>0</v>
      </c>
      <c r="DD640" s="26">
        <v>0</v>
      </c>
      <c r="DE640" s="27">
        <v>0</v>
      </c>
      <c r="DF640" s="36">
        <v>0</v>
      </c>
      <c r="DG640" s="26">
        <v>0</v>
      </c>
      <c r="DH640" s="26">
        <v>0</v>
      </c>
      <c r="DI640" s="27">
        <v>0</v>
      </c>
      <c r="DJ640" s="36">
        <v>0</v>
      </c>
      <c r="DK640" s="26">
        <v>0</v>
      </c>
      <c r="DL640" s="26">
        <v>0</v>
      </c>
      <c r="DM640" s="27">
        <v>0</v>
      </c>
      <c r="DN640" s="36">
        <v>0</v>
      </c>
      <c r="DO640" s="26">
        <v>0</v>
      </c>
      <c r="DP640" s="26">
        <v>0</v>
      </c>
      <c r="DQ640" s="27">
        <v>0</v>
      </c>
      <c r="DR640" s="36">
        <v>0</v>
      </c>
      <c r="DS640" s="26">
        <v>0</v>
      </c>
      <c r="DT640" s="26">
        <v>0</v>
      </c>
      <c r="DU640" s="27">
        <v>0</v>
      </c>
      <c r="DV640" s="36">
        <v>0</v>
      </c>
      <c r="DW640" s="26">
        <v>0</v>
      </c>
      <c r="DX640" s="26">
        <v>0</v>
      </c>
      <c r="DY640" s="27">
        <v>0</v>
      </c>
      <c r="DZ640" s="36">
        <v>0</v>
      </c>
      <c r="EA640" s="26">
        <v>0</v>
      </c>
      <c r="EB640" s="26">
        <v>0</v>
      </c>
      <c r="EC640" s="27">
        <v>0</v>
      </c>
      <c r="ED640" s="36">
        <v>5</v>
      </c>
      <c r="EE640" s="26">
        <v>4864.125</v>
      </c>
      <c r="EF640" s="26">
        <v>4864.125</v>
      </c>
      <c r="EG640" s="27">
        <v>65179.27</v>
      </c>
      <c r="EH640" s="36">
        <v>12</v>
      </c>
      <c r="EI640" s="26">
        <v>11673.9</v>
      </c>
      <c r="EJ640" s="26">
        <v>16538.025000000001</v>
      </c>
      <c r="EK640" s="27">
        <v>53505.38</v>
      </c>
      <c r="EL640" s="36" cm="1">
        <f t="array" ref="EL640">+_xlfn.IFS(YEAR($A640)&gt;YEAR(EL$6),0,YEAR(EL$6)=YEAR($A640),13-MONTH($A640),AND(EK640&lt;$L640,YEAR(EL$6)=YEAR($B640)),IF(MONTH($B640)&lt;EK640/$M640,MONTH($B640),EK640/$M640),EK640&lt;$L640,EK640/$M640,YEAR(EL$6)=YEAR($B640),MONTH($B640),AND(YEAR(EL$6)&gt;YEAR($B640),NOT(ISBLANK($B640))),0,YEAR(EL$6)&gt;YEAR($A640),12,EL$6&lt;$A640,0,YEAR(EH$6)=YEAR($B640),0)</f>
        <v>12</v>
      </c>
      <c r="EM640" s="26">
        <f t="shared" si="74"/>
        <v>11673.9</v>
      </c>
      <c r="EN640" s="26">
        <f t="shared" si="75"/>
        <v>28211.925000000003</v>
      </c>
      <c r="EO640" s="27">
        <f t="shared" si="76"/>
        <v>41831.480000000003</v>
      </c>
      <c r="EP640" s="28">
        <f t="shared" si="77"/>
        <v>43.000005139670556</v>
      </c>
      <c r="EQ640" s="34">
        <f t="shared" si="78"/>
        <v>2918.4749999999999</v>
      </c>
      <c r="ES640" s="21">
        <f>IFERROR(IF(VLOOKUP(D640,'DIV CHANGE'!A:D,3,FALSE)="", E640, VLOOKUP(D640,'DIV CHANGE'!A:D,3,FALSE)), E640)</f>
        <v>1</v>
      </c>
      <c r="ET640" s="21" t="str">
        <f t="shared" si="79"/>
        <v>SAME</v>
      </c>
      <c r="EU640" s="29">
        <v>45153</v>
      </c>
    </row>
    <row r="641" spans="1:151" ht="12.75">
      <c r="A641" s="29">
        <v>45156</v>
      </c>
      <c r="B641" s="24"/>
      <c r="C641" s="35">
        <v>862</v>
      </c>
      <c r="D641" s="21" t="s">
        <v>1251</v>
      </c>
      <c r="E641" s="21">
        <v>2</v>
      </c>
      <c r="F641" s="21" t="s">
        <v>179</v>
      </c>
      <c r="G641" s="21" t="s">
        <v>1252</v>
      </c>
      <c r="H641" s="55">
        <v>50879.58</v>
      </c>
      <c r="I641" s="22">
        <v>6</v>
      </c>
      <c r="J641" s="25">
        <v>0</v>
      </c>
      <c r="K641" s="25">
        <v>0</v>
      </c>
      <c r="L641" s="25">
        <f t="shared" si="72"/>
        <v>8479.93</v>
      </c>
      <c r="M641" s="37">
        <f t="shared" si="73"/>
        <v>706.66083333333336</v>
      </c>
      <c r="N641" s="36">
        <v>0</v>
      </c>
      <c r="O641" s="26">
        <v>0</v>
      </c>
      <c r="P641" s="26">
        <v>0</v>
      </c>
      <c r="Q641" s="27">
        <v>0</v>
      </c>
      <c r="R641" s="36">
        <v>0</v>
      </c>
      <c r="S641" s="26">
        <v>0</v>
      </c>
      <c r="T641" s="26">
        <v>0</v>
      </c>
      <c r="U641" s="27">
        <v>0</v>
      </c>
      <c r="V641" s="36">
        <v>0</v>
      </c>
      <c r="W641" s="26">
        <v>0</v>
      </c>
      <c r="X641" s="26">
        <v>0</v>
      </c>
      <c r="Y641" s="27">
        <v>0</v>
      </c>
      <c r="Z641" s="36">
        <v>0</v>
      </c>
      <c r="AA641" s="26">
        <v>0</v>
      </c>
      <c r="AB641" s="26">
        <v>0</v>
      </c>
      <c r="AC641" s="27">
        <v>0</v>
      </c>
      <c r="AD641" s="36">
        <v>0</v>
      </c>
      <c r="AE641" s="26">
        <v>0</v>
      </c>
      <c r="AF641" s="26">
        <v>0</v>
      </c>
      <c r="AG641" s="27">
        <v>0</v>
      </c>
      <c r="AH641" s="36">
        <v>0</v>
      </c>
      <c r="AI641" s="26">
        <v>0</v>
      </c>
      <c r="AJ641" s="26">
        <v>0</v>
      </c>
      <c r="AK641" s="27">
        <v>0</v>
      </c>
      <c r="AL641" s="36">
        <v>0</v>
      </c>
      <c r="AM641" s="26">
        <v>0</v>
      </c>
      <c r="AN641" s="26">
        <v>0</v>
      </c>
      <c r="AO641" s="27">
        <v>0</v>
      </c>
      <c r="AP641" s="36">
        <v>0</v>
      </c>
      <c r="AQ641" s="26">
        <v>0</v>
      </c>
      <c r="AR641" s="26">
        <v>0</v>
      </c>
      <c r="AS641" s="27">
        <v>0</v>
      </c>
      <c r="AT641" s="36">
        <v>0</v>
      </c>
      <c r="AU641" s="26">
        <v>0</v>
      </c>
      <c r="AV641" s="26">
        <v>0</v>
      </c>
      <c r="AW641" s="27">
        <v>0</v>
      </c>
      <c r="AX641" s="36">
        <v>0</v>
      </c>
      <c r="AY641" s="26">
        <v>0</v>
      </c>
      <c r="AZ641" s="26">
        <v>0</v>
      </c>
      <c r="BA641" s="27">
        <v>0</v>
      </c>
      <c r="BB641" s="36">
        <v>0</v>
      </c>
      <c r="BC641" s="26">
        <v>0</v>
      </c>
      <c r="BD641" s="26">
        <v>0</v>
      </c>
      <c r="BE641" s="27">
        <v>0</v>
      </c>
      <c r="BF641" s="36">
        <v>0</v>
      </c>
      <c r="BG641" s="26">
        <v>0</v>
      </c>
      <c r="BH641" s="26">
        <v>0</v>
      </c>
      <c r="BI641" s="27">
        <v>0</v>
      </c>
      <c r="BJ641" s="36">
        <v>0</v>
      </c>
      <c r="BK641" s="26">
        <v>0</v>
      </c>
      <c r="BL641" s="26">
        <v>0</v>
      </c>
      <c r="BM641" s="27">
        <v>0</v>
      </c>
      <c r="BN641" s="36">
        <v>0</v>
      </c>
      <c r="BO641" s="26">
        <v>0</v>
      </c>
      <c r="BP641" s="26">
        <v>0</v>
      </c>
      <c r="BQ641" s="27">
        <v>0</v>
      </c>
      <c r="BR641" s="36">
        <v>0</v>
      </c>
      <c r="BS641" s="26">
        <v>0</v>
      </c>
      <c r="BT641" s="26">
        <v>0</v>
      </c>
      <c r="BU641" s="27">
        <v>0</v>
      </c>
      <c r="BV641" s="36">
        <v>0</v>
      </c>
      <c r="BW641" s="26">
        <v>0</v>
      </c>
      <c r="BX641" s="26">
        <v>0</v>
      </c>
      <c r="BY641" s="27">
        <v>0</v>
      </c>
      <c r="BZ641" s="36">
        <v>0</v>
      </c>
      <c r="CA641" s="26">
        <v>0</v>
      </c>
      <c r="CB641" s="26">
        <v>0</v>
      </c>
      <c r="CC641" s="27">
        <v>0</v>
      </c>
      <c r="CD641" s="36">
        <v>0</v>
      </c>
      <c r="CE641" s="26">
        <v>0</v>
      </c>
      <c r="CF641" s="26">
        <v>0</v>
      </c>
      <c r="CG641" s="27">
        <v>0</v>
      </c>
      <c r="CH641" s="36">
        <v>0</v>
      </c>
      <c r="CI641" s="26">
        <v>0</v>
      </c>
      <c r="CJ641" s="26">
        <v>0</v>
      </c>
      <c r="CK641" s="27">
        <v>0</v>
      </c>
      <c r="CL641" s="36">
        <v>0</v>
      </c>
      <c r="CM641" s="26">
        <v>0</v>
      </c>
      <c r="CN641" s="26">
        <v>0</v>
      </c>
      <c r="CO641" s="27">
        <v>0</v>
      </c>
      <c r="CP641" s="36">
        <v>0</v>
      </c>
      <c r="CQ641" s="26">
        <v>0</v>
      </c>
      <c r="CR641" s="26">
        <v>0</v>
      </c>
      <c r="CS641" s="27">
        <v>0</v>
      </c>
      <c r="CT641" s="36">
        <v>0</v>
      </c>
      <c r="CU641" s="26">
        <v>0</v>
      </c>
      <c r="CV641" s="26">
        <v>0</v>
      </c>
      <c r="CW641" s="27">
        <v>0</v>
      </c>
      <c r="CX641" s="36">
        <v>0</v>
      </c>
      <c r="CY641" s="26">
        <v>0</v>
      </c>
      <c r="CZ641" s="26">
        <v>0</v>
      </c>
      <c r="DA641" s="27">
        <v>0</v>
      </c>
      <c r="DB641" s="36">
        <v>0</v>
      </c>
      <c r="DC641" s="26">
        <v>0</v>
      </c>
      <c r="DD641" s="26">
        <v>0</v>
      </c>
      <c r="DE641" s="27">
        <v>0</v>
      </c>
      <c r="DF641" s="36">
        <v>0</v>
      </c>
      <c r="DG641" s="26">
        <v>0</v>
      </c>
      <c r="DH641" s="26">
        <v>0</v>
      </c>
      <c r="DI641" s="27">
        <v>0</v>
      </c>
      <c r="DJ641" s="36">
        <v>0</v>
      </c>
      <c r="DK641" s="26">
        <v>0</v>
      </c>
      <c r="DL641" s="26">
        <v>0</v>
      </c>
      <c r="DM641" s="27">
        <v>0</v>
      </c>
      <c r="DN641" s="36">
        <v>0</v>
      </c>
      <c r="DO641" s="26">
        <v>0</v>
      </c>
      <c r="DP641" s="26">
        <v>0</v>
      </c>
      <c r="DQ641" s="27">
        <v>0</v>
      </c>
      <c r="DR641" s="36">
        <v>0</v>
      </c>
      <c r="DS641" s="26">
        <v>0</v>
      </c>
      <c r="DT641" s="26">
        <v>0</v>
      </c>
      <c r="DU641" s="27">
        <v>0</v>
      </c>
      <c r="DV641" s="36">
        <v>0</v>
      </c>
      <c r="DW641" s="26">
        <v>0</v>
      </c>
      <c r="DX641" s="26">
        <v>0</v>
      </c>
      <c r="DY641" s="27">
        <v>0</v>
      </c>
      <c r="DZ641" s="36">
        <v>0</v>
      </c>
      <c r="EA641" s="26">
        <v>0</v>
      </c>
      <c r="EB641" s="26">
        <v>0</v>
      </c>
      <c r="EC641" s="27">
        <v>0</v>
      </c>
      <c r="ED641" s="36">
        <v>4</v>
      </c>
      <c r="EE641" s="26">
        <v>2826.64</v>
      </c>
      <c r="EF641" s="26">
        <v>2826.64</v>
      </c>
      <c r="EG641" s="27">
        <v>48052.94</v>
      </c>
      <c r="EH641" s="36">
        <v>12</v>
      </c>
      <c r="EI641" s="26">
        <v>8479.93</v>
      </c>
      <c r="EJ641" s="26">
        <v>11306.57</v>
      </c>
      <c r="EK641" s="27">
        <v>39573.01</v>
      </c>
      <c r="EL641" s="36" cm="1">
        <f t="array" ref="EL641">+_xlfn.IFS(YEAR($A641)&gt;YEAR(EL$6),0,YEAR(EL$6)=YEAR($A641),13-MONTH($A641),AND(EK641&lt;$L641,YEAR(EL$6)=YEAR($B641)),IF(MONTH($B641)&lt;EK641/$M641,MONTH($B641),EK641/$M641),EK641&lt;$L641,EK641/$M641,YEAR(EL$6)=YEAR($B641),MONTH($B641),AND(YEAR(EL$6)&gt;YEAR($B641),NOT(ISBLANK($B641))),0,YEAR(EL$6)&gt;YEAR($A641),12,EL$6&lt;$A641,0,YEAR(EH$6)=YEAR($B641),0)</f>
        <v>12</v>
      </c>
      <c r="EM641" s="26">
        <f t="shared" si="74"/>
        <v>8479.93</v>
      </c>
      <c r="EN641" s="26">
        <f t="shared" si="75"/>
        <v>19786.5</v>
      </c>
      <c r="EO641" s="27">
        <f t="shared" si="76"/>
        <v>31093.08</v>
      </c>
      <c r="EP641" s="28">
        <f t="shared" si="77"/>
        <v>44.000004717020069</v>
      </c>
      <c r="EQ641" s="34">
        <f t="shared" si="78"/>
        <v>2119.9825000000001</v>
      </c>
      <c r="ES641" s="21">
        <f>IFERROR(IF(VLOOKUP(D641,'DIV CHANGE'!A:D,3,FALSE)="", E641, VLOOKUP(D641,'DIV CHANGE'!A:D,3,FALSE)), E641)</f>
        <v>2</v>
      </c>
      <c r="ET641" s="21" t="str">
        <f t="shared" si="79"/>
        <v>SAME</v>
      </c>
      <c r="EU641" s="29">
        <v>45156</v>
      </c>
    </row>
    <row r="642" spans="1:151" ht="12.75">
      <c r="A642" s="29">
        <v>45162</v>
      </c>
      <c r="B642" s="24"/>
      <c r="C642" s="35">
        <v>832</v>
      </c>
      <c r="D642" s="21" t="s">
        <v>1253</v>
      </c>
      <c r="E642" s="21">
        <v>1</v>
      </c>
      <c r="F642" s="21" t="s">
        <v>179</v>
      </c>
      <c r="G642" s="21" t="s">
        <v>1254</v>
      </c>
      <c r="H642" s="55">
        <v>49334.87</v>
      </c>
      <c r="I642" s="22">
        <v>6</v>
      </c>
      <c r="J642" s="25">
        <v>0</v>
      </c>
      <c r="K642" s="25">
        <v>0</v>
      </c>
      <c r="L642" s="25">
        <f t="shared" si="72"/>
        <v>8222.4783333333344</v>
      </c>
      <c r="M642" s="37">
        <f t="shared" si="73"/>
        <v>685.20652777777786</v>
      </c>
      <c r="N642" s="36">
        <v>0</v>
      </c>
      <c r="O642" s="26">
        <v>0</v>
      </c>
      <c r="P642" s="26">
        <v>0</v>
      </c>
      <c r="Q642" s="27">
        <v>0</v>
      </c>
      <c r="R642" s="36">
        <v>0</v>
      </c>
      <c r="S642" s="26">
        <v>0</v>
      </c>
      <c r="T642" s="26">
        <v>0</v>
      </c>
      <c r="U642" s="27">
        <v>0</v>
      </c>
      <c r="V642" s="36">
        <v>0</v>
      </c>
      <c r="W642" s="26">
        <v>0</v>
      </c>
      <c r="X642" s="26">
        <v>0</v>
      </c>
      <c r="Y642" s="27">
        <v>0</v>
      </c>
      <c r="Z642" s="36">
        <v>0</v>
      </c>
      <c r="AA642" s="26">
        <v>0</v>
      </c>
      <c r="AB642" s="26">
        <v>0</v>
      </c>
      <c r="AC642" s="27">
        <v>0</v>
      </c>
      <c r="AD642" s="36">
        <v>0</v>
      </c>
      <c r="AE642" s="26">
        <v>0</v>
      </c>
      <c r="AF642" s="26">
        <v>0</v>
      </c>
      <c r="AG642" s="27">
        <v>0</v>
      </c>
      <c r="AH642" s="36">
        <v>0</v>
      </c>
      <c r="AI642" s="26">
        <v>0</v>
      </c>
      <c r="AJ642" s="26">
        <v>0</v>
      </c>
      <c r="AK642" s="27">
        <v>0</v>
      </c>
      <c r="AL642" s="36">
        <v>0</v>
      </c>
      <c r="AM642" s="26">
        <v>0</v>
      </c>
      <c r="AN642" s="26">
        <v>0</v>
      </c>
      <c r="AO642" s="27">
        <v>0</v>
      </c>
      <c r="AP642" s="36">
        <v>0</v>
      </c>
      <c r="AQ642" s="26">
        <v>0</v>
      </c>
      <c r="AR642" s="26">
        <v>0</v>
      </c>
      <c r="AS642" s="27">
        <v>0</v>
      </c>
      <c r="AT642" s="36">
        <v>0</v>
      </c>
      <c r="AU642" s="26">
        <v>0</v>
      </c>
      <c r="AV642" s="26">
        <v>0</v>
      </c>
      <c r="AW642" s="27">
        <v>0</v>
      </c>
      <c r="AX642" s="36">
        <v>0</v>
      </c>
      <c r="AY642" s="26">
        <v>0</v>
      </c>
      <c r="AZ642" s="26">
        <v>0</v>
      </c>
      <c r="BA642" s="27">
        <v>0</v>
      </c>
      <c r="BB642" s="36">
        <v>0</v>
      </c>
      <c r="BC642" s="26">
        <v>0</v>
      </c>
      <c r="BD642" s="26">
        <v>0</v>
      </c>
      <c r="BE642" s="27">
        <v>0</v>
      </c>
      <c r="BF642" s="36">
        <v>0</v>
      </c>
      <c r="BG642" s="26">
        <v>0</v>
      </c>
      <c r="BH642" s="26">
        <v>0</v>
      </c>
      <c r="BI642" s="27">
        <v>0</v>
      </c>
      <c r="BJ642" s="36">
        <v>0</v>
      </c>
      <c r="BK642" s="26">
        <v>0</v>
      </c>
      <c r="BL642" s="26">
        <v>0</v>
      </c>
      <c r="BM642" s="27">
        <v>0</v>
      </c>
      <c r="BN642" s="36">
        <v>0</v>
      </c>
      <c r="BO642" s="26">
        <v>0</v>
      </c>
      <c r="BP642" s="26">
        <v>0</v>
      </c>
      <c r="BQ642" s="27">
        <v>0</v>
      </c>
      <c r="BR642" s="36">
        <v>0</v>
      </c>
      <c r="BS642" s="26">
        <v>0</v>
      </c>
      <c r="BT642" s="26">
        <v>0</v>
      </c>
      <c r="BU642" s="27">
        <v>0</v>
      </c>
      <c r="BV642" s="36">
        <v>0</v>
      </c>
      <c r="BW642" s="26">
        <v>0</v>
      </c>
      <c r="BX642" s="26">
        <v>0</v>
      </c>
      <c r="BY642" s="27">
        <v>0</v>
      </c>
      <c r="BZ642" s="36">
        <v>0</v>
      </c>
      <c r="CA642" s="26">
        <v>0</v>
      </c>
      <c r="CB642" s="26">
        <v>0</v>
      </c>
      <c r="CC642" s="27">
        <v>0</v>
      </c>
      <c r="CD642" s="36">
        <v>0</v>
      </c>
      <c r="CE642" s="26">
        <v>0</v>
      </c>
      <c r="CF642" s="26">
        <v>0</v>
      </c>
      <c r="CG642" s="27">
        <v>0</v>
      </c>
      <c r="CH642" s="36">
        <v>0</v>
      </c>
      <c r="CI642" s="26">
        <v>0</v>
      </c>
      <c r="CJ642" s="26">
        <v>0</v>
      </c>
      <c r="CK642" s="27">
        <v>0</v>
      </c>
      <c r="CL642" s="36">
        <v>0</v>
      </c>
      <c r="CM642" s="26">
        <v>0</v>
      </c>
      <c r="CN642" s="26">
        <v>0</v>
      </c>
      <c r="CO642" s="27">
        <v>0</v>
      </c>
      <c r="CP642" s="36">
        <v>0</v>
      </c>
      <c r="CQ642" s="26">
        <v>0</v>
      </c>
      <c r="CR642" s="26">
        <v>0</v>
      </c>
      <c r="CS642" s="27">
        <v>0</v>
      </c>
      <c r="CT642" s="36">
        <v>0</v>
      </c>
      <c r="CU642" s="26">
        <v>0</v>
      </c>
      <c r="CV642" s="26">
        <v>0</v>
      </c>
      <c r="CW642" s="27">
        <v>0</v>
      </c>
      <c r="CX642" s="36">
        <v>0</v>
      </c>
      <c r="CY642" s="26">
        <v>0</v>
      </c>
      <c r="CZ642" s="26">
        <v>0</v>
      </c>
      <c r="DA642" s="27">
        <v>0</v>
      </c>
      <c r="DB642" s="36">
        <v>0</v>
      </c>
      <c r="DC642" s="26">
        <v>0</v>
      </c>
      <c r="DD642" s="26">
        <v>0</v>
      </c>
      <c r="DE642" s="27">
        <v>0</v>
      </c>
      <c r="DF642" s="36">
        <v>0</v>
      </c>
      <c r="DG642" s="26">
        <v>0</v>
      </c>
      <c r="DH642" s="26">
        <v>0</v>
      </c>
      <c r="DI642" s="27">
        <v>0</v>
      </c>
      <c r="DJ642" s="36">
        <v>0</v>
      </c>
      <c r="DK642" s="26">
        <v>0</v>
      </c>
      <c r="DL642" s="26">
        <v>0</v>
      </c>
      <c r="DM642" s="27">
        <v>0</v>
      </c>
      <c r="DN642" s="36">
        <v>0</v>
      </c>
      <c r="DO642" s="26">
        <v>0</v>
      </c>
      <c r="DP642" s="26">
        <v>0</v>
      </c>
      <c r="DQ642" s="27">
        <v>0</v>
      </c>
      <c r="DR642" s="36">
        <v>0</v>
      </c>
      <c r="DS642" s="26">
        <v>0</v>
      </c>
      <c r="DT642" s="26">
        <v>0</v>
      </c>
      <c r="DU642" s="27">
        <v>0</v>
      </c>
      <c r="DV642" s="36">
        <v>0</v>
      </c>
      <c r="DW642" s="26">
        <v>0</v>
      </c>
      <c r="DX642" s="26">
        <v>0</v>
      </c>
      <c r="DY642" s="27">
        <v>0</v>
      </c>
      <c r="DZ642" s="36">
        <v>0</v>
      </c>
      <c r="EA642" s="26">
        <v>0</v>
      </c>
      <c r="EB642" s="26">
        <v>0</v>
      </c>
      <c r="EC642" s="27">
        <v>0</v>
      </c>
      <c r="ED642" s="36">
        <v>4</v>
      </c>
      <c r="EE642" s="26">
        <v>2740.83</v>
      </c>
      <c r="EF642" s="26">
        <v>2740.83</v>
      </c>
      <c r="EG642" s="27">
        <v>46594.04</v>
      </c>
      <c r="EH642" s="36">
        <v>12</v>
      </c>
      <c r="EI642" s="26">
        <v>8222.4783333333344</v>
      </c>
      <c r="EJ642" s="26">
        <v>10963.308333333334</v>
      </c>
      <c r="EK642" s="27">
        <v>38371.56</v>
      </c>
      <c r="EL642" s="36" cm="1">
        <f t="array" ref="EL642">+_xlfn.IFS(YEAR($A642)&gt;YEAR(EL$6),0,YEAR(EL$6)=YEAR($A642),13-MONTH($A642),AND(EK642&lt;$L642,YEAR(EL$6)=YEAR($B642)),IF(MONTH($B642)&lt;EK642/$M642,MONTH($B642),EK642/$M642),EK642&lt;$L642,EK642/$M642,YEAR(EL$6)=YEAR($B642),MONTH($B642),AND(YEAR(EL$6)&gt;YEAR($B642),NOT(ISBLANK($B642))),0,YEAR(EL$6)&gt;YEAR($A642),12,EL$6&lt;$A642,0,YEAR(EH$6)=YEAR($B642),0)</f>
        <v>12</v>
      </c>
      <c r="EM642" s="26">
        <f t="shared" si="74"/>
        <v>8222.4783333333344</v>
      </c>
      <c r="EN642" s="26">
        <f t="shared" si="75"/>
        <v>19185.786666666667</v>
      </c>
      <c r="EO642" s="27">
        <f t="shared" si="76"/>
        <v>30149.08</v>
      </c>
      <c r="EP642" s="28">
        <f t="shared" si="77"/>
        <v>43.99998945978777</v>
      </c>
      <c r="EQ642" s="34">
        <f t="shared" si="78"/>
        <v>2055.6195833333336</v>
      </c>
      <c r="ES642" s="21">
        <f>IFERROR(IF(VLOOKUP(D642,'DIV CHANGE'!A:D,3,FALSE)="", E642, VLOOKUP(D642,'DIV CHANGE'!A:D,3,FALSE)), E642)</f>
        <v>1</v>
      </c>
      <c r="ET642" s="21" t="str">
        <f t="shared" si="79"/>
        <v>SAME</v>
      </c>
      <c r="EU642" s="29">
        <v>45162</v>
      </c>
    </row>
    <row r="643" spans="1:151" ht="12.75">
      <c r="A643" s="29">
        <v>45303</v>
      </c>
      <c r="B643" s="24"/>
      <c r="C643" s="77"/>
      <c r="D643" s="21" t="s">
        <v>1255</v>
      </c>
      <c r="E643" s="21">
        <v>1</v>
      </c>
      <c r="F643" s="21" t="s">
        <v>179</v>
      </c>
      <c r="G643" s="21" t="s">
        <v>1256</v>
      </c>
      <c r="H643" s="55">
        <v>60526.48</v>
      </c>
      <c r="I643" s="22">
        <v>6</v>
      </c>
      <c r="J643" s="56">
        <v>0</v>
      </c>
      <c r="K643" s="56">
        <v>0</v>
      </c>
      <c r="L643" s="25">
        <f t="shared" si="72"/>
        <v>10087.746666666668</v>
      </c>
      <c r="M643" s="37">
        <f t="shared" si="73"/>
        <v>840.64555555555569</v>
      </c>
      <c r="N643" s="36">
        <v>0</v>
      </c>
      <c r="O643" s="26">
        <v>0</v>
      </c>
      <c r="P643" s="26">
        <v>0</v>
      </c>
      <c r="Q643" s="27">
        <v>0</v>
      </c>
      <c r="R643" s="36">
        <v>0</v>
      </c>
      <c r="S643" s="26">
        <v>0</v>
      </c>
      <c r="T643" s="26">
        <v>0</v>
      </c>
      <c r="U643" s="27">
        <v>0</v>
      </c>
      <c r="V643" s="36">
        <v>0</v>
      </c>
      <c r="W643" s="26">
        <v>0</v>
      </c>
      <c r="X643" s="26">
        <v>0</v>
      </c>
      <c r="Y643" s="27">
        <v>0</v>
      </c>
      <c r="Z643" s="36">
        <v>0</v>
      </c>
      <c r="AA643" s="26">
        <v>0</v>
      </c>
      <c r="AB643" s="26">
        <v>0</v>
      </c>
      <c r="AC643" s="27">
        <v>0</v>
      </c>
      <c r="AD643" s="36">
        <v>0</v>
      </c>
      <c r="AE643" s="26">
        <v>0</v>
      </c>
      <c r="AF643" s="26">
        <v>0</v>
      </c>
      <c r="AG643" s="27">
        <v>0</v>
      </c>
      <c r="AH643" s="36">
        <v>0</v>
      </c>
      <c r="AI643" s="26">
        <v>0</v>
      </c>
      <c r="AJ643" s="26">
        <v>0</v>
      </c>
      <c r="AK643" s="27">
        <v>0</v>
      </c>
      <c r="AL643" s="36">
        <v>0</v>
      </c>
      <c r="AM643" s="26">
        <v>0</v>
      </c>
      <c r="AN643" s="26">
        <v>0</v>
      </c>
      <c r="AO643" s="27">
        <v>0</v>
      </c>
      <c r="AP643" s="36">
        <v>0</v>
      </c>
      <c r="AQ643" s="26">
        <v>0</v>
      </c>
      <c r="AR643" s="26">
        <v>0</v>
      </c>
      <c r="AS643" s="27">
        <v>0</v>
      </c>
      <c r="AT643" s="36">
        <v>0</v>
      </c>
      <c r="AU643" s="26">
        <v>0</v>
      </c>
      <c r="AV643" s="26">
        <v>0</v>
      </c>
      <c r="AW643" s="27">
        <v>0</v>
      </c>
      <c r="AX643" s="36">
        <v>0</v>
      </c>
      <c r="AY643" s="26">
        <v>0</v>
      </c>
      <c r="AZ643" s="26">
        <v>0</v>
      </c>
      <c r="BA643" s="27">
        <v>0</v>
      </c>
      <c r="BB643" s="36">
        <v>0</v>
      </c>
      <c r="BC643" s="26">
        <v>0</v>
      </c>
      <c r="BD643" s="26">
        <v>0</v>
      </c>
      <c r="BE643" s="27">
        <v>0</v>
      </c>
      <c r="BF643" s="36">
        <v>0</v>
      </c>
      <c r="BG643" s="26">
        <v>0</v>
      </c>
      <c r="BH643" s="26">
        <v>0</v>
      </c>
      <c r="BI643" s="27">
        <v>0</v>
      </c>
      <c r="BJ643" s="36">
        <v>0</v>
      </c>
      <c r="BK643" s="26">
        <v>0</v>
      </c>
      <c r="BL643" s="26">
        <v>0</v>
      </c>
      <c r="BM643" s="27">
        <v>0</v>
      </c>
      <c r="BN643" s="36">
        <v>0</v>
      </c>
      <c r="BO643" s="26">
        <v>0</v>
      </c>
      <c r="BP643" s="26">
        <v>0</v>
      </c>
      <c r="BQ643" s="27">
        <v>0</v>
      </c>
      <c r="BR643" s="36">
        <v>0</v>
      </c>
      <c r="BS643" s="26">
        <v>0</v>
      </c>
      <c r="BT643" s="26">
        <v>0</v>
      </c>
      <c r="BU643" s="27">
        <v>0</v>
      </c>
      <c r="BV643" s="36">
        <v>0</v>
      </c>
      <c r="BW643" s="26">
        <v>0</v>
      </c>
      <c r="BX643" s="26">
        <v>0</v>
      </c>
      <c r="BY643" s="27">
        <v>0</v>
      </c>
      <c r="BZ643" s="36">
        <v>0</v>
      </c>
      <c r="CA643" s="26">
        <v>0</v>
      </c>
      <c r="CB643" s="26">
        <v>0</v>
      </c>
      <c r="CC643" s="27">
        <v>0</v>
      </c>
      <c r="CD643" s="36">
        <v>0</v>
      </c>
      <c r="CE643" s="26">
        <v>0</v>
      </c>
      <c r="CF643" s="26">
        <v>0</v>
      </c>
      <c r="CG643" s="27">
        <v>0</v>
      </c>
      <c r="CH643" s="36">
        <v>0</v>
      </c>
      <c r="CI643" s="26">
        <v>0</v>
      </c>
      <c r="CJ643" s="26">
        <v>0</v>
      </c>
      <c r="CK643" s="27">
        <v>0</v>
      </c>
      <c r="CL643" s="36">
        <v>0</v>
      </c>
      <c r="CM643" s="26">
        <v>0</v>
      </c>
      <c r="CN643" s="26">
        <v>0</v>
      </c>
      <c r="CO643" s="27">
        <v>0</v>
      </c>
      <c r="CP643" s="36">
        <v>0</v>
      </c>
      <c r="CQ643" s="26">
        <v>0</v>
      </c>
      <c r="CR643" s="26">
        <v>0</v>
      </c>
      <c r="CS643" s="27">
        <v>0</v>
      </c>
      <c r="CT643" s="36">
        <v>0</v>
      </c>
      <c r="CU643" s="26">
        <v>0</v>
      </c>
      <c r="CV643" s="26">
        <v>0</v>
      </c>
      <c r="CW643" s="27">
        <v>0</v>
      </c>
      <c r="CX643" s="36">
        <v>0</v>
      </c>
      <c r="CY643" s="26">
        <v>0</v>
      </c>
      <c r="CZ643" s="26">
        <v>0</v>
      </c>
      <c r="DA643" s="27">
        <v>0</v>
      </c>
      <c r="DB643" s="36">
        <v>0</v>
      </c>
      <c r="DC643" s="26">
        <v>0</v>
      </c>
      <c r="DD643" s="26">
        <v>0</v>
      </c>
      <c r="DE643" s="27">
        <v>0</v>
      </c>
      <c r="DF643" s="36">
        <v>0</v>
      </c>
      <c r="DG643" s="26">
        <v>0</v>
      </c>
      <c r="DH643" s="26">
        <v>0</v>
      </c>
      <c r="DI643" s="27">
        <v>0</v>
      </c>
      <c r="DJ643" s="36">
        <v>0</v>
      </c>
      <c r="DK643" s="26">
        <v>0</v>
      </c>
      <c r="DL643" s="26">
        <v>0</v>
      </c>
      <c r="DM643" s="27">
        <v>0</v>
      </c>
      <c r="DN643" s="36">
        <v>0</v>
      </c>
      <c r="DO643" s="26">
        <v>0</v>
      </c>
      <c r="DP643" s="26">
        <v>0</v>
      </c>
      <c r="DQ643" s="27">
        <v>0</v>
      </c>
      <c r="DR643" s="36">
        <v>0</v>
      </c>
      <c r="DS643" s="26">
        <v>0</v>
      </c>
      <c r="DT643" s="26">
        <v>0</v>
      </c>
      <c r="DU643" s="27">
        <v>0</v>
      </c>
      <c r="DV643" s="36">
        <v>0</v>
      </c>
      <c r="DW643" s="26">
        <v>0</v>
      </c>
      <c r="DX643" s="26">
        <v>0</v>
      </c>
      <c r="DY643" s="27">
        <v>0</v>
      </c>
      <c r="DZ643" s="36">
        <v>0</v>
      </c>
      <c r="EA643" s="26">
        <v>0</v>
      </c>
      <c r="EB643" s="26">
        <v>0</v>
      </c>
      <c r="EC643" s="27">
        <v>0</v>
      </c>
      <c r="ED643" s="36">
        <v>0</v>
      </c>
      <c r="EE643" s="26">
        <v>0</v>
      </c>
      <c r="EF643" s="26">
        <v>0</v>
      </c>
      <c r="EG643" s="27">
        <v>0</v>
      </c>
      <c r="EH643" s="36">
        <v>12</v>
      </c>
      <c r="EI643" s="26">
        <v>10087.746666666668</v>
      </c>
      <c r="EJ643" s="26">
        <v>10087.746666666668</v>
      </c>
      <c r="EK643" s="27">
        <v>50438.73</v>
      </c>
      <c r="EL643" s="36" cm="1">
        <f t="array" ref="EL643">+_xlfn.IFS(YEAR($A643)&gt;YEAR(EL$6),0,YEAR(EL$6)=YEAR($A643),13-MONTH($A643),AND(EK643&lt;$L643,YEAR(EL$6)=YEAR($B643)),IF(MONTH($B643)&lt;EK643/$M643,MONTH($B643),EK643/$M643),EK643&lt;$L643,EK643/$M643,YEAR(EL$6)=YEAR($B643),MONTH($B643),AND(YEAR(EL$6)&gt;YEAR($B643),NOT(ISBLANK($B643))),0,YEAR(EL$6)&gt;YEAR($A643),12,EL$6&lt;$A643,0,YEAR(EH$6)=YEAR($B643),0)</f>
        <v>12</v>
      </c>
      <c r="EM643" s="26">
        <f t="shared" si="74"/>
        <v>10087.746666666668</v>
      </c>
      <c r="EN643" s="26">
        <f t="shared" si="75"/>
        <v>20175.493333333336</v>
      </c>
      <c r="EO643" s="27">
        <f t="shared" si="76"/>
        <v>40350.99</v>
      </c>
      <c r="EP643" s="28">
        <f t="shared" si="77"/>
        <v>48.000003965206623</v>
      </c>
      <c r="EQ643" s="34">
        <f t="shared" si="78"/>
        <v>2521.936666666667</v>
      </c>
      <c r="ES643" s="21">
        <f>IFERROR(IF(VLOOKUP(D643,'DIV CHANGE'!A:D,3,FALSE)="", E643, VLOOKUP(D643,'DIV CHANGE'!A:D,3,FALSE)), E643)</f>
        <v>1</v>
      </c>
      <c r="ET643" s="21" t="str">
        <f t="shared" si="79"/>
        <v>SAME</v>
      </c>
      <c r="EU643" s="24">
        <v>45303</v>
      </c>
    </row>
    <row r="644" spans="1:151" ht="12.75">
      <c r="A644" s="29">
        <v>45362</v>
      </c>
      <c r="B644" s="24"/>
      <c r="C644" s="77"/>
      <c r="D644" s="21" t="s">
        <v>1257</v>
      </c>
      <c r="E644" s="21">
        <v>1</v>
      </c>
      <c r="F644" s="21" t="s">
        <v>179</v>
      </c>
      <c r="G644" s="21" t="s">
        <v>1258</v>
      </c>
      <c r="H644" s="55">
        <v>58887.22</v>
      </c>
      <c r="I644" s="22">
        <v>6</v>
      </c>
      <c r="J644" s="56">
        <v>0</v>
      </c>
      <c r="K644" s="56">
        <v>0</v>
      </c>
      <c r="L644" s="25">
        <f t="shared" si="72"/>
        <v>9814.5366666666669</v>
      </c>
      <c r="M644" s="37">
        <f t="shared" si="73"/>
        <v>817.87805555555553</v>
      </c>
      <c r="N644" s="36">
        <v>0</v>
      </c>
      <c r="O644" s="26">
        <v>0</v>
      </c>
      <c r="P644" s="26">
        <v>0</v>
      </c>
      <c r="Q644" s="27">
        <v>0</v>
      </c>
      <c r="R644" s="36">
        <v>0</v>
      </c>
      <c r="S644" s="26">
        <v>0</v>
      </c>
      <c r="T644" s="26">
        <v>0</v>
      </c>
      <c r="U644" s="27">
        <v>0</v>
      </c>
      <c r="V644" s="36">
        <v>0</v>
      </c>
      <c r="W644" s="26">
        <v>0</v>
      </c>
      <c r="X644" s="26">
        <v>0</v>
      </c>
      <c r="Y644" s="27">
        <v>0</v>
      </c>
      <c r="Z644" s="36">
        <v>0</v>
      </c>
      <c r="AA644" s="26">
        <v>0</v>
      </c>
      <c r="AB644" s="26">
        <v>0</v>
      </c>
      <c r="AC644" s="27">
        <v>0</v>
      </c>
      <c r="AD644" s="36">
        <v>0</v>
      </c>
      <c r="AE644" s="26">
        <v>0</v>
      </c>
      <c r="AF644" s="26">
        <v>0</v>
      </c>
      <c r="AG644" s="27">
        <v>0</v>
      </c>
      <c r="AH644" s="36">
        <v>0</v>
      </c>
      <c r="AI644" s="26">
        <v>0</v>
      </c>
      <c r="AJ644" s="26">
        <v>0</v>
      </c>
      <c r="AK644" s="27">
        <v>0</v>
      </c>
      <c r="AL644" s="36">
        <v>0</v>
      </c>
      <c r="AM644" s="26">
        <v>0</v>
      </c>
      <c r="AN644" s="26">
        <v>0</v>
      </c>
      <c r="AO644" s="27">
        <v>0</v>
      </c>
      <c r="AP644" s="36">
        <v>0</v>
      </c>
      <c r="AQ644" s="26">
        <v>0</v>
      </c>
      <c r="AR644" s="26">
        <v>0</v>
      </c>
      <c r="AS644" s="27">
        <v>0</v>
      </c>
      <c r="AT644" s="36">
        <v>0</v>
      </c>
      <c r="AU644" s="26">
        <v>0</v>
      </c>
      <c r="AV644" s="26">
        <v>0</v>
      </c>
      <c r="AW644" s="27">
        <v>0</v>
      </c>
      <c r="AX644" s="36">
        <v>0</v>
      </c>
      <c r="AY644" s="26">
        <v>0</v>
      </c>
      <c r="AZ644" s="26">
        <v>0</v>
      </c>
      <c r="BA644" s="27">
        <v>0</v>
      </c>
      <c r="BB644" s="36">
        <v>0</v>
      </c>
      <c r="BC644" s="26">
        <v>0</v>
      </c>
      <c r="BD644" s="26">
        <v>0</v>
      </c>
      <c r="BE644" s="27">
        <v>0</v>
      </c>
      <c r="BF644" s="36">
        <v>0</v>
      </c>
      <c r="BG644" s="26">
        <v>0</v>
      </c>
      <c r="BH644" s="26">
        <v>0</v>
      </c>
      <c r="BI644" s="27">
        <v>0</v>
      </c>
      <c r="BJ644" s="36">
        <v>0</v>
      </c>
      <c r="BK644" s="26">
        <v>0</v>
      </c>
      <c r="BL644" s="26">
        <v>0</v>
      </c>
      <c r="BM644" s="27">
        <v>0</v>
      </c>
      <c r="BN644" s="36">
        <v>0</v>
      </c>
      <c r="BO644" s="26">
        <v>0</v>
      </c>
      <c r="BP644" s="26">
        <v>0</v>
      </c>
      <c r="BQ644" s="27">
        <v>0</v>
      </c>
      <c r="BR644" s="36">
        <v>0</v>
      </c>
      <c r="BS644" s="26">
        <v>0</v>
      </c>
      <c r="BT644" s="26">
        <v>0</v>
      </c>
      <c r="BU644" s="27">
        <v>0</v>
      </c>
      <c r="BV644" s="36">
        <v>0</v>
      </c>
      <c r="BW644" s="26">
        <v>0</v>
      </c>
      <c r="BX644" s="26">
        <v>0</v>
      </c>
      <c r="BY644" s="27">
        <v>0</v>
      </c>
      <c r="BZ644" s="36">
        <v>0</v>
      </c>
      <c r="CA644" s="26">
        <v>0</v>
      </c>
      <c r="CB644" s="26">
        <v>0</v>
      </c>
      <c r="CC644" s="27">
        <v>0</v>
      </c>
      <c r="CD644" s="36">
        <v>0</v>
      </c>
      <c r="CE644" s="26">
        <v>0</v>
      </c>
      <c r="CF644" s="26">
        <v>0</v>
      </c>
      <c r="CG644" s="27">
        <v>0</v>
      </c>
      <c r="CH644" s="36">
        <v>0</v>
      </c>
      <c r="CI644" s="26">
        <v>0</v>
      </c>
      <c r="CJ644" s="26">
        <v>0</v>
      </c>
      <c r="CK644" s="27">
        <v>0</v>
      </c>
      <c r="CL644" s="36">
        <v>0</v>
      </c>
      <c r="CM644" s="26">
        <v>0</v>
      </c>
      <c r="CN644" s="26">
        <v>0</v>
      </c>
      <c r="CO644" s="27">
        <v>0</v>
      </c>
      <c r="CP644" s="36">
        <v>0</v>
      </c>
      <c r="CQ644" s="26">
        <v>0</v>
      </c>
      <c r="CR644" s="26">
        <v>0</v>
      </c>
      <c r="CS644" s="27">
        <v>0</v>
      </c>
      <c r="CT644" s="36">
        <v>0</v>
      </c>
      <c r="CU644" s="26">
        <v>0</v>
      </c>
      <c r="CV644" s="26">
        <v>0</v>
      </c>
      <c r="CW644" s="27">
        <v>0</v>
      </c>
      <c r="CX644" s="36">
        <v>0</v>
      </c>
      <c r="CY644" s="26">
        <v>0</v>
      </c>
      <c r="CZ644" s="26">
        <v>0</v>
      </c>
      <c r="DA644" s="27">
        <v>0</v>
      </c>
      <c r="DB644" s="36">
        <v>0</v>
      </c>
      <c r="DC644" s="26">
        <v>0</v>
      </c>
      <c r="DD644" s="26">
        <v>0</v>
      </c>
      <c r="DE644" s="27">
        <v>0</v>
      </c>
      <c r="DF644" s="36">
        <v>0</v>
      </c>
      <c r="DG644" s="26">
        <v>0</v>
      </c>
      <c r="DH644" s="26">
        <v>0</v>
      </c>
      <c r="DI644" s="27">
        <v>0</v>
      </c>
      <c r="DJ644" s="36">
        <v>0</v>
      </c>
      <c r="DK644" s="26">
        <v>0</v>
      </c>
      <c r="DL644" s="26">
        <v>0</v>
      </c>
      <c r="DM644" s="27">
        <v>0</v>
      </c>
      <c r="DN644" s="36">
        <v>0</v>
      </c>
      <c r="DO644" s="26">
        <v>0</v>
      </c>
      <c r="DP644" s="26">
        <v>0</v>
      </c>
      <c r="DQ644" s="27">
        <v>0</v>
      </c>
      <c r="DR644" s="36">
        <v>0</v>
      </c>
      <c r="DS644" s="26">
        <v>0</v>
      </c>
      <c r="DT644" s="26">
        <v>0</v>
      </c>
      <c r="DU644" s="27">
        <v>0</v>
      </c>
      <c r="DV644" s="36">
        <v>0</v>
      </c>
      <c r="DW644" s="26">
        <v>0</v>
      </c>
      <c r="DX644" s="26">
        <v>0</v>
      </c>
      <c r="DY644" s="27">
        <v>0</v>
      </c>
      <c r="DZ644" s="36">
        <v>0</v>
      </c>
      <c r="EA644" s="26">
        <v>0</v>
      </c>
      <c r="EB644" s="26">
        <v>0</v>
      </c>
      <c r="EC644" s="27">
        <v>0</v>
      </c>
      <c r="ED644" s="36">
        <v>0</v>
      </c>
      <c r="EE644" s="26">
        <v>0</v>
      </c>
      <c r="EF644" s="26">
        <v>0</v>
      </c>
      <c r="EG644" s="27">
        <v>0</v>
      </c>
      <c r="EH644" s="36">
        <v>10</v>
      </c>
      <c r="EI644" s="26">
        <v>8178.7805555555551</v>
      </c>
      <c r="EJ644" s="26">
        <v>8178.7805555555551</v>
      </c>
      <c r="EK644" s="27">
        <v>50708.44</v>
      </c>
      <c r="EL644" s="36" cm="1">
        <f t="array" ref="EL644">+_xlfn.IFS(YEAR($A644)&gt;YEAR(EL$6),0,YEAR(EL$6)=YEAR($A644),13-MONTH($A644),AND(EK644&lt;$L644,YEAR(EL$6)=YEAR($B644)),IF(MONTH($B644)&lt;EK644/$M644,MONTH($B644),EK644/$M644),EK644&lt;$L644,EK644/$M644,YEAR(EL$6)=YEAR($B644),MONTH($B644),AND(YEAR(EL$6)&gt;YEAR($B644),NOT(ISBLANK($B644))),0,YEAR(EL$6)&gt;YEAR($A644),12,EL$6&lt;$A644,0,YEAR(EH$6)=YEAR($B644),0)</f>
        <v>12</v>
      </c>
      <c r="EM644" s="26">
        <f t="shared" si="74"/>
        <v>9814.5366666666669</v>
      </c>
      <c r="EN644" s="26">
        <f t="shared" si="75"/>
        <v>17993.31722222222</v>
      </c>
      <c r="EO644" s="27">
        <f t="shared" si="76"/>
        <v>40893.9</v>
      </c>
      <c r="EP644" s="28">
        <f t="shared" si="77"/>
        <v>49.999996603677339</v>
      </c>
      <c r="EQ644" s="34">
        <f t="shared" si="78"/>
        <v>2453.6341666666667</v>
      </c>
      <c r="ES644" s="21">
        <f>IFERROR(IF(VLOOKUP(D644,'DIV CHANGE'!A:D,3,FALSE)="", E644, VLOOKUP(D644,'DIV CHANGE'!A:D,3,FALSE)), E644)</f>
        <v>1</v>
      </c>
      <c r="ET644" s="21" t="str">
        <f t="shared" si="79"/>
        <v>SAME</v>
      </c>
      <c r="EU644" s="24">
        <v>45362</v>
      </c>
    </row>
    <row r="645" spans="1:151" ht="12.75">
      <c r="A645" s="29">
        <v>45362</v>
      </c>
      <c r="B645" s="24"/>
      <c r="C645" s="77"/>
      <c r="D645" s="21" t="s">
        <v>1259</v>
      </c>
      <c r="E645" s="21">
        <v>1</v>
      </c>
      <c r="F645" s="21" t="s">
        <v>179</v>
      </c>
      <c r="G645" s="21" t="s">
        <v>1260</v>
      </c>
      <c r="H645" s="55">
        <v>54923.4</v>
      </c>
      <c r="I645" s="22">
        <v>6</v>
      </c>
      <c r="J645" s="56">
        <v>0</v>
      </c>
      <c r="K645" s="56">
        <v>0</v>
      </c>
      <c r="L645" s="25">
        <f t="shared" si="72"/>
        <v>9153.9</v>
      </c>
      <c r="M645" s="37">
        <f t="shared" si="73"/>
        <v>762.82499999999993</v>
      </c>
      <c r="N645" s="36">
        <v>0</v>
      </c>
      <c r="O645" s="26">
        <v>0</v>
      </c>
      <c r="P645" s="26">
        <v>0</v>
      </c>
      <c r="Q645" s="27">
        <v>0</v>
      </c>
      <c r="R645" s="36">
        <v>0</v>
      </c>
      <c r="S645" s="26">
        <v>0</v>
      </c>
      <c r="T645" s="26">
        <v>0</v>
      </c>
      <c r="U645" s="27">
        <v>0</v>
      </c>
      <c r="V645" s="36">
        <v>0</v>
      </c>
      <c r="W645" s="26">
        <v>0</v>
      </c>
      <c r="X645" s="26">
        <v>0</v>
      </c>
      <c r="Y645" s="27">
        <v>0</v>
      </c>
      <c r="Z645" s="36">
        <v>0</v>
      </c>
      <c r="AA645" s="26">
        <v>0</v>
      </c>
      <c r="AB645" s="26">
        <v>0</v>
      </c>
      <c r="AC645" s="27">
        <v>0</v>
      </c>
      <c r="AD645" s="36">
        <v>0</v>
      </c>
      <c r="AE645" s="26">
        <v>0</v>
      </c>
      <c r="AF645" s="26">
        <v>0</v>
      </c>
      <c r="AG645" s="27">
        <v>0</v>
      </c>
      <c r="AH645" s="36">
        <v>0</v>
      </c>
      <c r="AI645" s="26">
        <v>0</v>
      </c>
      <c r="AJ645" s="26">
        <v>0</v>
      </c>
      <c r="AK645" s="27">
        <v>0</v>
      </c>
      <c r="AL645" s="36">
        <v>0</v>
      </c>
      <c r="AM645" s="26">
        <v>0</v>
      </c>
      <c r="AN645" s="26">
        <v>0</v>
      </c>
      <c r="AO645" s="27">
        <v>0</v>
      </c>
      <c r="AP645" s="36">
        <v>0</v>
      </c>
      <c r="AQ645" s="26">
        <v>0</v>
      </c>
      <c r="AR645" s="26">
        <v>0</v>
      </c>
      <c r="AS645" s="27">
        <v>0</v>
      </c>
      <c r="AT645" s="36">
        <v>0</v>
      </c>
      <c r="AU645" s="26">
        <v>0</v>
      </c>
      <c r="AV645" s="26">
        <v>0</v>
      </c>
      <c r="AW645" s="27">
        <v>0</v>
      </c>
      <c r="AX645" s="36">
        <v>0</v>
      </c>
      <c r="AY645" s="26">
        <v>0</v>
      </c>
      <c r="AZ645" s="26">
        <v>0</v>
      </c>
      <c r="BA645" s="27">
        <v>0</v>
      </c>
      <c r="BB645" s="36">
        <v>0</v>
      </c>
      <c r="BC645" s="26">
        <v>0</v>
      </c>
      <c r="BD645" s="26">
        <v>0</v>
      </c>
      <c r="BE645" s="27">
        <v>0</v>
      </c>
      <c r="BF645" s="36">
        <v>0</v>
      </c>
      <c r="BG645" s="26">
        <v>0</v>
      </c>
      <c r="BH645" s="26">
        <v>0</v>
      </c>
      <c r="BI645" s="27">
        <v>0</v>
      </c>
      <c r="BJ645" s="36">
        <v>0</v>
      </c>
      <c r="BK645" s="26">
        <v>0</v>
      </c>
      <c r="BL645" s="26">
        <v>0</v>
      </c>
      <c r="BM645" s="27">
        <v>0</v>
      </c>
      <c r="BN645" s="36">
        <v>0</v>
      </c>
      <c r="BO645" s="26">
        <v>0</v>
      </c>
      <c r="BP645" s="26">
        <v>0</v>
      </c>
      <c r="BQ645" s="27">
        <v>0</v>
      </c>
      <c r="BR645" s="36">
        <v>0</v>
      </c>
      <c r="BS645" s="26">
        <v>0</v>
      </c>
      <c r="BT645" s="26">
        <v>0</v>
      </c>
      <c r="BU645" s="27">
        <v>0</v>
      </c>
      <c r="BV645" s="36">
        <v>0</v>
      </c>
      <c r="BW645" s="26">
        <v>0</v>
      </c>
      <c r="BX645" s="26">
        <v>0</v>
      </c>
      <c r="BY645" s="27">
        <v>0</v>
      </c>
      <c r="BZ645" s="36">
        <v>0</v>
      </c>
      <c r="CA645" s="26">
        <v>0</v>
      </c>
      <c r="CB645" s="26">
        <v>0</v>
      </c>
      <c r="CC645" s="27">
        <v>0</v>
      </c>
      <c r="CD645" s="36">
        <v>0</v>
      </c>
      <c r="CE645" s="26">
        <v>0</v>
      </c>
      <c r="CF645" s="26">
        <v>0</v>
      </c>
      <c r="CG645" s="27">
        <v>0</v>
      </c>
      <c r="CH645" s="36">
        <v>0</v>
      </c>
      <c r="CI645" s="26">
        <v>0</v>
      </c>
      <c r="CJ645" s="26">
        <v>0</v>
      </c>
      <c r="CK645" s="27">
        <v>0</v>
      </c>
      <c r="CL645" s="36">
        <v>0</v>
      </c>
      <c r="CM645" s="26">
        <v>0</v>
      </c>
      <c r="CN645" s="26">
        <v>0</v>
      </c>
      <c r="CO645" s="27">
        <v>0</v>
      </c>
      <c r="CP645" s="36">
        <v>0</v>
      </c>
      <c r="CQ645" s="26">
        <v>0</v>
      </c>
      <c r="CR645" s="26">
        <v>0</v>
      </c>
      <c r="CS645" s="27">
        <v>0</v>
      </c>
      <c r="CT645" s="36">
        <v>0</v>
      </c>
      <c r="CU645" s="26">
        <v>0</v>
      </c>
      <c r="CV645" s="26">
        <v>0</v>
      </c>
      <c r="CW645" s="27">
        <v>0</v>
      </c>
      <c r="CX645" s="36">
        <v>0</v>
      </c>
      <c r="CY645" s="26">
        <v>0</v>
      </c>
      <c r="CZ645" s="26">
        <v>0</v>
      </c>
      <c r="DA645" s="27">
        <v>0</v>
      </c>
      <c r="DB645" s="36">
        <v>0</v>
      </c>
      <c r="DC645" s="26">
        <v>0</v>
      </c>
      <c r="DD645" s="26">
        <v>0</v>
      </c>
      <c r="DE645" s="27">
        <v>0</v>
      </c>
      <c r="DF645" s="36">
        <v>0</v>
      </c>
      <c r="DG645" s="26">
        <v>0</v>
      </c>
      <c r="DH645" s="26">
        <v>0</v>
      </c>
      <c r="DI645" s="27">
        <v>0</v>
      </c>
      <c r="DJ645" s="36">
        <v>0</v>
      </c>
      <c r="DK645" s="26">
        <v>0</v>
      </c>
      <c r="DL645" s="26">
        <v>0</v>
      </c>
      <c r="DM645" s="27">
        <v>0</v>
      </c>
      <c r="DN645" s="36">
        <v>0</v>
      </c>
      <c r="DO645" s="26">
        <v>0</v>
      </c>
      <c r="DP645" s="26">
        <v>0</v>
      </c>
      <c r="DQ645" s="27">
        <v>0</v>
      </c>
      <c r="DR645" s="36">
        <v>0</v>
      </c>
      <c r="DS645" s="26">
        <v>0</v>
      </c>
      <c r="DT645" s="26">
        <v>0</v>
      </c>
      <c r="DU645" s="27">
        <v>0</v>
      </c>
      <c r="DV645" s="36">
        <v>0</v>
      </c>
      <c r="DW645" s="26">
        <v>0</v>
      </c>
      <c r="DX645" s="26">
        <v>0</v>
      </c>
      <c r="DY645" s="27">
        <v>0</v>
      </c>
      <c r="DZ645" s="36">
        <v>0</v>
      </c>
      <c r="EA645" s="26">
        <v>0</v>
      </c>
      <c r="EB645" s="26">
        <v>0</v>
      </c>
      <c r="EC645" s="27">
        <v>0</v>
      </c>
      <c r="ED645" s="36">
        <v>0</v>
      </c>
      <c r="EE645" s="26">
        <v>0</v>
      </c>
      <c r="EF645" s="26">
        <v>0</v>
      </c>
      <c r="EG645" s="27">
        <v>0</v>
      </c>
      <c r="EH645" s="36">
        <v>10</v>
      </c>
      <c r="EI645" s="26">
        <v>7628.2499999999991</v>
      </c>
      <c r="EJ645" s="26">
        <v>7628.2499999999991</v>
      </c>
      <c r="EK645" s="27">
        <v>47295.15</v>
      </c>
      <c r="EL645" s="36" cm="1">
        <f t="array" ref="EL645">+_xlfn.IFS(YEAR($A645)&gt;YEAR(EL$6),0,YEAR(EL$6)=YEAR($A645),13-MONTH($A645),AND(EK645&lt;$L645,YEAR(EL$6)=YEAR($B645)),IF(MONTH($B645)&lt;EK645/$M645,MONTH($B645),EK645/$M645),EK645&lt;$L645,EK645/$M645,YEAR(EL$6)=YEAR($B645),MONTH($B645),AND(YEAR(EL$6)&gt;YEAR($B645),NOT(ISBLANK($B645))),0,YEAR(EL$6)&gt;YEAR($A645),12,EL$6&lt;$A645,0,YEAR(EH$6)=YEAR($B645),0)</f>
        <v>12</v>
      </c>
      <c r="EM645" s="26">
        <f t="shared" si="74"/>
        <v>9153.9</v>
      </c>
      <c r="EN645" s="26">
        <f t="shared" si="75"/>
        <v>16782.149999999998</v>
      </c>
      <c r="EO645" s="27">
        <f t="shared" si="76"/>
        <v>38141.25</v>
      </c>
      <c r="EP645" s="28">
        <f t="shared" si="77"/>
        <v>50.000000000000007</v>
      </c>
      <c r="EQ645" s="34">
        <f t="shared" si="78"/>
        <v>2288.4749999999999</v>
      </c>
      <c r="ES645" s="21">
        <f>IFERROR(IF(VLOOKUP(D645,'DIV CHANGE'!A:D,3,FALSE)="", E645, VLOOKUP(D645,'DIV CHANGE'!A:D,3,FALSE)), E645)</f>
        <v>1</v>
      </c>
      <c r="ET645" s="21" t="str">
        <f t="shared" si="79"/>
        <v>SAME</v>
      </c>
      <c r="EU645" s="24">
        <v>45362</v>
      </c>
    </row>
    <row r="646" spans="1:151" ht="12.75">
      <c r="A646" s="29">
        <v>45377</v>
      </c>
      <c r="B646" s="24"/>
      <c r="C646" s="77"/>
      <c r="D646" s="21" t="s">
        <v>1261</v>
      </c>
      <c r="E646" s="21">
        <v>1</v>
      </c>
      <c r="F646" s="21" t="s">
        <v>179</v>
      </c>
      <c r="G646" s="21" t="s">
        <v>1262</v>
      </c>
      <c r="H646" s="55">
        <v>61560.22</v>
      </c>
      <c r="I646" s="22">
        <v>6</v>
      </c>
      <c r="J646" s="56">
        <v>0</v>
      </c>
      <c r="K646" s="56">
        <v>0</v>
      </c>
      <c r="L646" s="25">
        <f t="shared" si="72"/>
        <v>10260.036666666667</v>
      </c>
      <c r="M646" s="37">
        <f t="shared" si="73"/>
        <v>855.00305555555553</v>
      </c>
      <c r="N646" s="36">
        <v>0</v>
      </c>
      <c r="O646" s="26">
        <v>0</v>
      </c>
      <c r="P646" s="26">
        <v>0</v>
      </c>
      <c r="Q646" s="27">
        <v>0</v>
      </c>
      <c r="R646" s="36">
        <v>0</v>
      </c>
      <c r="S646" s="26">
        <v>0</v>
      </c>
      <c r="T646" s="26">
        <v>0</v>
      </c>
      <c r="U646" s="27">
        <v>0</v>
      </c>
      <c r="V646" s="36">
        <v>0</v>
      </c>
      <c r="W646" s="26">
        <v>0</v>
      </c>
      <c r="X646" s="26">
        <v>0</v>
      </c>
      <c r="Y646" s="27">
        <v>0</v>
      </c>
      <c r="Z646" s="36">
        <v>0</v>
      </c>
      <c r="AA646" s="26">
        <v>0</v>
      </c>
      <c r="AB646" s="26">
        <v>0</v>
      </c>
      <c r="AC646" s="27">
        <v>0</v>
      </c>
      <c r="AD646" s="36">
        <v>0</v>
      </c>
      <c r="AE646" s="26">
        <v>0</v>
      </c>
      <c r="AF646" s="26">
        <v>0</v>
      </c>
      <c r="AG646" s="27">
        <v>0</v>
      </c>
      <c r="AH646" s="36">
        <v>0</v>
      </c>
      <c r="AI646" s="26">
        <v>0</v>
      </c>
      <c r="AJ646" s="26">
        <v>0</v>
      </c>
      <c r="AK646" s="27">
        <v>0</v>
      </c>
      <c r="AL646" s="36">
        <v>0</v>
      </c>
      <c r="AM646" s="26">
        <v>0</v>
      </c>
      <c r="AN646" s="26">
        <v>0</v>
      </c>
      <c r="AO646" s="27">
        <v>0</v>
      </c>
      <c r="AP646" s="36">
        <v>0</v>
      </c>
      <c r="AQ646" s="26">
        <v>0</v>
      </c>
      <c r="AR646" s="26">
        <v>0</v>
      </c>
      <c r="AS646" s="27">
        <v>0</v>
      </c>
      <c r="AT646" s="36">
        <v>0</v>
      </c>
      <c r="AU646" s="26">
        <v>0</v>
      </c>
      <c r="AV646" s="26">
        <v>0</v>
      </c>
      <c r="AW646" s="27">
        <v>0</v>
      </c>
      <c r="AX646" s="36">
        <v>0</v>
      </c>
      <c r="AY646" s="26">
        <v>0</v>
      </c>
      <c r="AZ646" s="26">
        <v>0</v>
      </c>
      <c r="BA646" s="27">
        <v>0</v>
      </c>
      <c r="BB646" s="36">
        <v>0</v>
      </c>
      <c r="BC646" s="26">
        <v>0</v>
      </c>
      <c r="BD646" s="26">
        <v>0</v>
      </c>
      <c r="BE646" s="27">
        <v>0</v>
      </c>
      <c r="BF646" s="36">
        <v>0</v>
      </c>
      <c r="BG646" s="26">
        <v>0</v>
      </c>
      <c r="BH646" s="26">
        <v>0</v>
      </c>
      <c r="BI646" s="27">
        <v>0</v>
      </c>
      <c r="BJ646" s="36">
        <v>0</v>
      </c>
      <c r="BK646" s="26">
        <v>0</v>
      </c>
      <c r="BL646" s="26">
        <v>0</v>
      </c>
      <c r="BM646" s="27">
        <v>0</v>
      </c>
      <c r="BN646" s="36">
        <v>0</v>
      </c>
      <c r="BO646" s="26">
        <v>0</v>
      </c>
      <c r="BP646" s="26">
        <v>0</v>
      </c>
      <c r="BQ646" s="27">
        <v>0</v>
      </c>
      <c r="BR646" s="36">
        <v>0</v>
      </c>
      <c r="BS646" s="26">
        <v>0</v>
      </c>
      <c r="BT646" s="26">
        <v>0</v>
      </c>
      <c r="BU646" s="27">
        <v>0</v>
      </c>
      <c r="BV646" s="36">
        <v>0</v>
      </c>
      <c r="BW646" s="26">
        <v>0</v>
      </c>
      <c r="BX646" s="26">
        <v>0</v>
      </c>
      <c r="BY646" s="27">
        <v>0</v>
      </c>
      <c r="BZ646" s="36">
        <v>0</v>
      </c>
      <c r="CA646" s="26">
        <v>0</v>
      </c>
      <c r="CB646" s="26">
        <v>0</v>
      </c>
      <c r="CC646" s="27">
        <v>0</v>
      </c>
      <c r="CD646" s="36">
        <v>0</v>
      </c>
      <c r="CE646" s="26">
        <v>0</v>
      </c>
      <c r="CF646" s="26">
        <v>0</v>
      </c>
      <c r="CG646" s="27">
        <v>0</v>
      </c>
      <c r="CH646" s="36">
        <v>0</v>
      </c>
      <c r="CI646" s="26">
        <v>0</v>
      </c>
      <c r="CJ646" s="26">
        <v>0</v>
      </c>
      <c r="CK646" s="27">
        <v>0</v>
      </c>
      <c r="CL646" s="36">
        <v>0</v>
      </c>
      <c r="CM646" s="26">
        <v>0</v>
      </c>
      <c r="CN646" s="26">
        <v>0</v>
      </c>
      <c r="CO646" s="27">
        <v>0</v>
      </c>
      <c r="CP646" s="36">
        <v>0</v>
      </c>
      <c r="CQ646" s="26">
        <v>0</v>
      </c>
      <c r="CR646" s="26">
        <v>0</v>
      </c>
      <c r="CS646" s="27">
        <v>0</v>
      </c>
      <c r="CT646" s="36">
        <v>0</v>
      </c>
      <c r="CU646" s="26">
        <v>0</v>
      </c>
      <c r="CV646" s="26">
        <v>0</v>
      </c>
      <c r="CW646" s="27">
        <v>0</v>
      </c>
      <c r="CX646" s="36">
        <v>0</v>
      </c>
      <c r="CY646" s="26">
        <v>0</v>
      </c>
      <c r="CZ646" s="26">
        <v>0</v>
      </c>
      <c r="DA646" s="27">
        <v>0</v>
      </c>
      <c r="DB646" s="36">
        <v>0</v>
      </c>
      <c r="DC646" s="26">
        <v>0</v>
      </c>
      <c r="DD646" s="26">
        <v>0</v>
      </c>
      <c r="DE646" s="27">
        <v>0</v>
      </c>
      <c r="DF646" s="36">
        <v>0</v>
      </c>
      <c r="DG646" s="26">
        <v>0</v>
      </c>
      <c r="DH646" s="26">
        <v>0</v>
      </c>
      <c r="DI646" s="27">
        <v>0</v>
      </c>
      <c r="DJ646" s="36">
        <v>0</v>
      </c>
      <c r="DK646" s="26">
        <v>0</v>
      </c>
      <c r="DL646" s="26">
        <v>0</v>
      </c>
      <c r="DM646" s="27">
        <v>0</v>
      </c>
      <c r="DN646" s="36">
        <v>0</v>
      </c>
      <c r="DO646" s="26">
        <v>0</v>
      </c>
      <c r="DP646" s="26">
        <v>0</v>
      </c>
      <c r="DQ646" s="27">
        <v>0</v>
      </c>
      <c r="DR646" s="36">
        <v>0</v>
      </c>
      <c r="DS646" s="26">
        <v>0</v>
      </c>
      <c r="DT646" s="26">
        <v>0</v>
      </c>
      <c r="DU646" s="27">
        <v>0</v>
      </c>
      <c r="DV646" s="36">
        <v>0</v>
      </c>
      <c r="DW646" s="26">
        <v>0</v>
      </c>
      <c r="DX646" s="26">
        <v>0</v>
      </c>
      <c r="DY646" s="27">
        <v>0</v>
      </c>
      <c r="DZ646" s="36">
        <v>0</v>
      </c>
      <c r="EA646" s="26">
        <v>0</v>
      </c>
      <c r="EB646" s="26">
        <v>0</v>
      </c>
      <c r="EC646" s="27">
        <v>0</v>
      </c>
      <c r="ED646" s="36">
        <v>0</v>
      </c>
      <c r="EE646" s="26">
        <v>0</v>
      </c>
      <c r="EF646" s="26">
        <v>0</v>
      </c>
      <c r="EG646" s="27">
        <v>0</v>
      </c>
      <c r="EH646" s="36">
        <v>9</v>
      </c>
      <c r="EI646" s="26">
        <v>7695.0275000000001</v>
      </c>
      <c r="EJ646" s="26">
        <v>7695.0275000000001</v>
      </c>
      <c r="EK646" s="27">
        <v>53865.19</v>
      </c>
      <c r="EL646" s="36" cm="1">
        <f t="array" ref="EL646">+_xlfn.IFS(YEAR($A646)&gt;YEAR(EL$6),0,YEAR(EL$6)=YEAR($A646),13-MONTH($A646),AND(EK646&lt;$L646,YEAR(EL$6)=YEAR($B646)),IF(MONTH($B646)&lt;EK646/$M646,MONTH($B646),EK646/$M646),EK646&lt;$L646,EK646/$M646,YEAR(EL$6)=YEAR($B646),MONTH($B646),AND(YEAR(EL$6)&gt;YEAR($B646),NOT(ISBLANK($B646))),0,YEAR(EL$6)&gt;YEAR($A646),12,EL$6&lt;$A646,0,YEAR(EH$6)=YEAR($B646),0)</f>
        <v>12</v>
      </c>
      <c r="EM646" s="26">
        <f t="shared" si="74"/>
        <v>10260.036666666667</v>
      </c>
      <c r="EN646" s="26">
        <f t="shared" si="75"/>
        <v>17955.064166666667</v>
      </c>
      <c r="EO646" s="27">
        <f t="shared" si="76"/>
        <v>43605.16</v>
      </c>
      <c r="EP646" s="28">
        <f t="shared" si="77"/>
        <v>51.000004873276936</v>
      </c>
      <c r="EQ646" s="34">
        <f t="shared" si="78"/>
        <v>2565.0091666666667</v>
      </c>
      <c r="ES646" s="21">
        <f>IFERROR(IF(VLOOKUP(D646,'DIV CHANGE'!A:D,3,FALSE)="", E646, VLOOKUP(D646,'DIV CHANGE'!A:D,3,FALSE)), E646)</f>
        <v>1</v>
      </c>
      <c r="ET646" s="21" t="str">
        <f t="shared" si="79"/>
        <v>SAME</v>
      </c>
      <c r="EU646" s="24">
        <v>45377</v>
      </c>
    </row>
    <row r="647" spans="1:151" ht="12.75">
      <c r="A647" s="29">
        <v>45405</v>
      </c>
      <c r="B647" s="24"/>
      <c r="C647" s="77"/>
      <c r="D647" s="21" t="s">
        <v>1263</v>
      </c>
      <c r="E647" s="21">
        <v>1</v>
      </c>
      <c r="F647" s="21" t="s">
        <v>179</v>
      </c>
      <c r="G647" s="21" t="s">
        <v>1264</v>
      </c>
      <c r="H647" s="55">
        <v>67077.67</v>
      </c>
      <c r="I647" s="22">
        <v>6</v>
      </c>
      <c r="J647" s="56">
        <v>0</v>
      </c>
      <c r="K647" s="56">
        <v>0</v>
      </c>
      <c r="L647" s="25">
        <f t="shared" si="72"/>
        <v>11179.611666666666</v>
      </c>
      <c r="M647" s="37">
        <f t="shared" si="73"/>
        <v>931.63430555555544</v>
      </c>
      <c r="N647" s="36">
        <v>0</v>
      </c>
      <c r="O647" s="26">
        <v>0</v>
      </c>
      <c r="P647" s="26">
        <v>0</v>
      </c>
      <c r="Q647" s="27">
        <v>0</v>
      </c>
      <c r="R647" s="36">
        <v>0</v>
      </c>
      <c r="S647" s="26">
        <v>0</v>
      </c>
      <c r="T647" s="26">
        <v>0</v>
      </c>
      <c r="U647" s="27">
        <v>0</v>
      </c>
      <c r="V647" s="36">
        <v>0</v>
      </c>
      <c r="W647" s="26">
        <v>0</v>
      </c>
      <c r="X647" s="26">
        <v>0</v>
      </c>
      <c r="Y647" s="27">
        <v>0</v>
      </c>
      <c r="Z647" s="36">
        <v>0</v>
      </c>
      <c r="AA647" s="26">
        <v>0</v>
      </c>
      <c r="AB647" s="26">
        <v>0</v>
      </c>
      <c r="AC647" s="27">
        <v>0</v>
      </c>
      <c r="AD647" s="36">
        <v>0</v>
      </c>
      <c r="AE647" s="26">
        <v>0</v>
      </c>
      <c r="AF647" s="26">
        <v>0</v>
      </c>
      <c r="AG647" s="27">
        <v>0</v>
      </c>
      <c r="AH647" s="36">
        <v>0</v>
      </c>
      <c r="AI647" s="26">
        <v>0</v>
      </c>
      <c r="AJ647" s="26">
        <v>0</v>
      </c>
      <c r="AK647" s="27">
        <v>0</v>
      </c>
      <c r="AL647" s="36">
        <v>0</v>
      </c>
      <c r="AM647" s="26">
        <v>0</v>
      </c>
      <c r="AN647" s="26">
        <v>0</v>
      </c>
      <c r="AO647" s="27">
        <v>0</v>
      </c>
      <c r="AP647" s="36">
        <v>0</v>
      </c>
      <c r="AQ647" s="26">
        <v>0</v>
      </c>
      <c r="AR647" s="26">
        <v>0</v>
      </c>
      <c r="AS647" s="27">
        <v>0</v>
      </c>
      <c r="AT647" s="36">
        <v>0</v>
      </c>
      <c r="AU647" s="26">
        <v>0</v>
      </c>
      <c r="AV647" s="26">
        <v>0</v>
      </c>
      <c r="AW647" s="27">
        <v>0</v>
      </c>
      <c r="AX647" s="36">
        <v>0</v>
      </c>
      <c r="AY647" s="26">
        <v>0</v>
      </c>
      <c r="AZ647" s="26">
        <v>0</v>
      </c>
      <c r="BA647" s="27">
        <v>0</v>
      </c>
      <c r="BB647" s="36">
        <v>0</v>
      </c>
      <c r="BC647" s="26">
        <v>0</v>
      </c>
      <c r="BD647" s="26">
        <v>0</v>
      </c>
      <c r="BE647" s="27">
        <v>0</v>
      </c>
      <c r="BF647" s="36">
        <v>0</v>
      </c>
      <c r="BG647" s="26">
        <v>0</v>
      </c>
      <c r="BH647" s="26">
        <v>0</v>
      </c>
      <c r="BI647" s="27">
        <v>0</v>
      </c>
      <c r="BJ647" s="36">
        <v>0</v>
      </c>
      <c r="BK647" s="26">
        <v>0</v>
      </c>
      <c r="BL647" s="26">
        <v>0</v>
      </c>
      <c r="BM647" s="27">
        <v>0</v>
      </c>
      <c r="BN647" s="36">
        <v>0</v>
      </c>
      <c r="BO647" s="26">
        <v>0</v>
      </c>
      <c r="BP647" s="26">
        <v>0</v>
      </c>
      <c r="BQ647" s="27">
        <v>0</v>
      </c>
      <c r="BR647" s="36">
        <v>0</v>
      </c>
      <c r="BS647" s="26">
        <v>0</v>
      </c>
      <c r="BT647" s="26">
        <v>0</v>
      </c>
      <c r="BU647" s="27">
        <v>0</v>
      </c>
      <c r="BV647" s="36">
        <v>0</v>
      </c>
      <c r="BW647" s="26">
        <v>0</v>
      </c>
      <c r="BX647" s="26">
        <v>0</v>
      </c>
      <c r="BY647" s="27">
        <v>0</v>
      </c>
      <c r="BZ647" s="36">
        <v>0</v>
      </c>
      <c r="CA647" s="26">
        <v>0</v>
      </c>
      <c r="CB647" s="26">
        <v>0</v>
      </c>
      <c r="CC647" s="27">
        <v>0</v>
      </c>
      <c r="CD647" s="36">
        <v>0</v>
      </c>
      <c r="CE647" s="26">
        <v>0</v>
      </c>
      <c r="CF647" s="26">
        <v>0</v>
      </c>
      <c r="CG647" s="27">
        <v>0</v>
      </c>
      <c r="CH647" s="36">
        <v>0</v>
      </c>
      <c r="CI647" s="26">
        <v>0</v>
      </c>
      <c r="CJ647" s="26">
        <v>0</v>
      </c>
      <c r="CK647" s="27">
        <v>0</v>
      </c>
      <c r="CL647" s="36">
        <v>0</v>
      </c>
      <c r="CM647" s="26">
        <v>0</v>
      </c>
      <c r="CN647" s="26">
        <v>0</v>
      </c>
      <c r="CO647" s="27">
        <v>0</v>
      </c>
      <c r="CP647" s="36">
        <v>0</v>
      </c>
      <c r="CQ647" s="26">
        <v>0</v>
      </c>
      <c r="CR647" s="26">
        <v>0</v>
      </c>
      <c r="CS647" s="27">
        <v>0</v>
      </c>
      <c r="CT647" s="36">
        <v>0</v>
      </c>
      <c r="CU647" s="26">
        <v>0</v>
      </c>
      <c r="CV647" s="26">
        <v>0</v>
      </c>
      <c r="CW647" s="27">
        <v>0</v>
      </c>
      <c r="CX647" s="36">
        <v>0</v>
      </c>
      <c r="CY647" s="26">
        <v>0</v>
      </c>
      <c r="CZ647" s="26">
        <v>0</v>
      </c>
      <c r="DA647" s="27">
        <v>0</v>
      </c>
      <c r="DB647" s="36">
        <v>0</v>
      </c>
      <c r="DC647" s="26">
        <v>0</v>
      </c>
      <c r="DD647" s="26">
        <v>0</v>
      </c>
      <c r="DE647" s="27">
        <v>0</v>
      </c>
      <c r="DF647" s="36">
        <v>0</v>
      </c>
      <c r="DG647" s="26">
        <v>0</v>
      </c>
      <c r="DH647" s="26">
        <v>0</v>
      </c>
      <c r="DI647" s="27">
        <v>0</v>
      </c>
      <c r="DJ647" s="36">
        <v>0</v>
      </c>
      <c r="DK647" s="26">
        <v>0</v>
      </c>
      <c r="DL647" s="26">
        <v>0</v>
      </c>
      <c r="DM647" s="27">
        <v>0</v>
      </c>
      <c r="DN647" s="36">
        <v>0</v>
      </c>
      <c r="DO647" s="26">
        <v>0</v>
      </c>
      <c r="DP647" s="26">
        <v>0</v>
      </c>
      <c r="DQ647" s="27">
        <v>0</v>
      </c>
      <c r="DR647" s="36">
        <v>0</v>
      </c>
      <c r="DS647" s="26">
        <v>0</v>
      </c>
      <c r="DT647" s="26">
        <v>0</v>
      </c>
      <c r="DU647" s="27">
        <v>0</v>
      </c>
      <c r="DV647" s="36">
        <v>0</v>
      </c>
      <c r="DW647" s="26">
        <v>0</v>
      </c>
      <c r="DX647" s="26">
        <v>0</v>
      </c>
      <c r="DY647" s="27">
        <v>0</v>
      </c>
      <c r="DZ647" s="36">
        <v>0</v>
      </c>
      <c r="EA647" s="26">
        <v>0</v>
      </c>
      <c r="EB647" s="26">
        <v>0</v>
      </c>
      <c r="EC647" s="27">
        <v>0</v>
      </c>
      <c r="ED647" s="36">
        <v>0</v>
      </c>
      <c r="EE647" s="26">
        <v>0</v>
      </c>
      <c r="EF647" s="26">
        <v>0</v>
      </c>
      <c r="EG647" s="27">
        <v>0</v>
      </c>
      <c r="EH647" s="36">
        <v>8</v>
      </c>
      <c r="EI647" s="26">
        <v>7453.0744444444435</v>
      </c>
      <c r="EJ647" s="26">
        <v>7453.0744444444435</v>
      </c>
      <c r="EK647" s="27">
        <v>59624.6</v>
      </c>
      <c r="EL647" s="36" cm="1">
        <f t="array" ref="EL647">+_xlfn.IFS(YEAR($A647)&gt;YEAR(EL$6),0,YEAR(EL$6)=YEAR($A647),13-MONTH($A647),AND(EK647&lt;$L647,YEAR(EL$6)=YEAR($B647)),IF(MONTH($B647)&lt;EK647/$M647,MONTH($B647),EK647/$M647),EK647&lt;$L647,EK647/$M647,YEAR(EL$6)=YEAR($B647),MONTH($B647),AND(YEAR(EL$6)&gt;YEAR($B647),NOT(ISBLANK($B647))),0,YEAR(EL$6)&gt;YEAR($A647),12,EL$6&lt;$A647,0,YEAR(EH$6)=YEAR($B647),0)</f>
        <v>12</v>
      </c>
      <c r="EM647" s="26">
        <f t="shared" si="74"/>
        <v>11179.611666666666</v>
      </c>
      <c r="EN647" s="26">
        <f t="shared" si="75"/>
        <v>18632.68611111111</v>
      </c>
      <c r="EO647" s="27">
        <f t="shared" si="76"/>
        <v>48444.98</v>
      </c>
      <c r="EP647" s="28">
        <f t="shared" si="77"/>
        <v>51.999995825734565</v>
      </c>
      <c r="EQ647" s="34">
        <f t="shared" si="78"/>
        <v>2794.9029166666664</v>
      </c>
      <c r="ES647" s="21">
        <f>IFERROR(IF(VLOOKUP(D647,'DIV CHANGE'!A:D,3,FALSE)="", E647, VLOOKUP(D647,'DIV CHANGE'!A:D,3,FALSE)), E647)</f>
        <v>1</v>
      </c>
      <c r="ET647" s="21" t="str">
        <f t="shared" si="79"/>
        <v>SAME</v>
      </c>
      <c r="EU647" s="24">
        <v>45405</v>
      </c>
    </row>
    <row r="648" spans="1:151" ht="12.75">
      <c r="A648" s="29">
        <v>45405</v>
      </c>
      <c r="B648" s="24"/>
      <c r="C648" s="77"/>
      <c r="D648" s="21" t="s">
        <v>1265</v>
      </c>
      <c r="E648" s="21">
        <v>1</v>
      </c>
      <c r="F648" s="21" t="s">
        <v>179</v>
      </c>
      <c r="G648" s="21" t="s">
        <v>1266</v>
      </c>
      <c r="H648" s="55">
        <v>66479.600000000006</v>
      </c>
      <c r="I648" s="22">
        <v>6</v>
      </c>
      <c r="J648" s="56">
        <v>0</v>
      </c>
      <c r="K648" s="56">
        <v>0</v>
      </c>
      <c r="L648" s="25">
        <f t="shared" ref="L648:L711" si="80">IFERROR(($H648-$J648-$K648)/$I648,0)</f>
        <v>11079.933333333334</v>
      </c>
      <c r="M648" s="37">
        <f t="shared" ref="M648:M711" si="81">IFERROR($L648/12,0)</f>
        <v>923.3277777777779</v>
      </c>
      <c r="N648" s="36">
        <v>0</v>
      </c>
      <c r="O648" s="26">
        <v>0</v>
      </c>
      <c r="P648" s="26">
        <v>0</v>
      </c>
      <c r="Q648" s="27">
        <v>0</v>
      </c>
      <c r="R648" s="36">
        <v>0</v>
      </c>
      <c r="S648" s="26">
        <v>0</v>
      </c>
      <c r="T648" s="26">
        <v>0</v>
      </c>
      <c r="U648" s="27">
        <v>0</v>
      </c>
      <c r="V648" s="36">
        <v>0</v>
      </c>
      <c r="W648" s="26">
        <v>0</v>
      </c>
      <c r="X648" s="26">
        <v>0</v>
      </c>
      <c r="Y648" s="27">
        <v>0</v>
      </c>
      <c r="Z648" s="36">
        <v>0</v>
      </c>
      <c r="AA648" s="26">
        <v>0</v>
      </c>
      <c r="AB648" s="26">
        <v>0</v>
      </c>
      <c r="AC648" s="27">
        <v>0</v>
      </c>
      <c r="AD648" s="36">
        <v>0</v>
      </c>
      <c r="AE648" s="26">
        <v>0</v>
      </c>
      <c r="AF648" s="26">
        <v>0</v>
      </c>
      <c r="AG648" s="27">
        <v>0</v>
      </c>
      <c r="AH648" s="36">
        <v>0</v>
      </c>
      <c r="AI648" s="26">
        <v>0</v>
      </c>
      <c r="AJ648" s="26">
        <v>0</v>
      </c>
      <c r="AK648" s="27">
        <v>0</v>
      </c>
      <c r="AL648" s="36">
        <v>0</v>
      </c>
      <c r="AM648" s="26">
        <v>0</v>
      </c>
      <c r="AN648" s="26">
        <v>0</v>
      </c>
      <c r="AO648" s="27">
        <v>0</v>
      </c>
      <c r="AP648" s="36">
        <v>0</v>
      </c>
      <c r="AQ648" s="26">
        <v>0</v>
      </c>
      <c r="AR648" s="26">
        <v>0</v>
      </c>
      <c r="AS648" s="27">
        <v>0</v>
      </c>
      <c r="AT648" s="36">
        <v>0</v>
      </c>
      <c r="AU648" s="26">
        <v>0</v>
      </c>
      <c r="AV648" s="26">
        <v>0</v>
      </c>
      <c r="AW648" s="27">
        <v>0</v>
      </c>
      <c r="AX648" s="36">
        <v>0</v>
      </c>
      <c r="AY648" s="26">
        <v>0</v>
      </c>
      <c r="AZ648" s="26">
        <v>0</v>
      </c>
      <c r="BA648" s="27">
        <v>0</v>
      </c>
      <c r="BB648" s="36">
        <v>0</v>
      </c>
      <c r="BC648" s="26">
        <v>0</v>
      </c>
      <c r="BD648" s="26">
        <v>0</v>
      </c>
      <c r="BE648" s="27">
        <v>0</v>
      </c>
      <c r="BF648" s="36">
        <v>0</v>
      </c>
      <c r="BG648" s="26">
        <v>0</v>
      </c>
      <c r="BH648" s="26">
        <v>0</v>
      </c>
      <c r="BI648" s="27">
        <v>0</v>
      </c>
      <c r="BJ648" s="36">
        <v>0</v>
      </c>
      <c r="BK648" s="26">
        <v>0</v>
      </c>
      <c r="BL648" s="26">
        <v>0</v>
      </c>
      <c r="BM648" s="27">
        <v>0</v>
      </c>
      <c r="BN648" s="36">
        <v>0</v>
      </c>
      <c r="BO648" s="26">
        <v>0</v>
      </c>
      <c r="BP648" s="26">
        <v>0</v>
      </c>
      <c r="BQ648" s="27">
        <v>0</v>
      </c>
      <c r="BR648" s="36">
        <v>0</v>
      </c>
      <c r="BS648" s="26">
        <v>0</v>
      </c>
      <c r="BT648" s="26">
        <v>0</v>
      </c>
      <c r="BU648" s="27">
        <v>0</v>
      </c>
      <c r="BV648" s="36">
        <v>0</v>
      </c>
      <c r="BW648" s="26">
        <v>0</v>
      </c>
      <c r="BX648" s="26">
        <v>0</v>
      </c>
      <c r="BY648" s="27">
        <v>0</v>
      </c>
      <c r="BZ648" s="36">
        <v>0</v>
      </c>
      <c r="CA648" s="26">
        <v>0</v>
      </c>
      <c r="CB648" s="26">
        <v>0</v>
      </c>
      <c r="CC648" s="27">
        <v>0</v>
      </c>
      <c r="CD648" s="36">
        <v>0</v>
      </c>
      <c r="CE648" s="26">
        <v>0</v>
      </c>
      <c r="CF648" s="26">
        <v>0</v>
      </c>
      <c r="CG648" s="27">
        <v>0</v>
      </c>
      <c r="CH648" s="36">
        <v>0</v>
      </c>
      <c r="CI648" s="26">
        <v>0</v>
      </c>
      <c r="CJ648" s="26">
        <v>0</v>
      </c>
      <c r="CK648" s="27">
        <v>0</v>
      </c>
      <c r="CL648" s="36">
        <v>0</v>
      </c>
      <c r="CM648" s="26">
        <v>0</v>
      </c>
      <c r="CN648" s="26">
        <v>0</v>
      </c>
      <c r="CO648" s="27">
        <v>0</v>
      </c>
      <c r="CP648" s="36">
        <v>0</v>
      </c>
      <c r="CQ648" s="26">
        <v>0</v>
      </c>
      <c r="CR648" s="26">
        <v>0</v>
      </c>
      <c r="CS648" s="27">
        <v>0</v>
      </c>
      <c r="CT648" s="36">
        <v>0</v>
      </c>
      <c r="CU648" s="26">
        <v>0</v>
      </c>
      <c r="CV648" s="26">
        <v>0</v>
      </c>
      <c r="CW648" s="27">
        <v>0</v>
      </c>
      <c r="CX648" s="36">
        <v>0</v>
      </c>
      <c r="CY648" s="26">
        <v>0</v>
      </c>
      <c r="CZ648" s="26">
        <v>0</v>
      </c>
      <c r="DA648" s="27">
        <v>0</v>
      </c>
      <c r="DB648" s="36">
        <v>0</v>
      </c>
      <c r="DC648" s="26">
        <v>0</v>
      </c>
      <c r="DD648" s="26">
        <v>0</v>
      </c>
      <c r="DE648" s="27">
        <v>0</v>
      </c>
      <c r="DF648" s="36">
        <v>0</v>
      </c>
      <c r="DG648" s="26">
        <v>0</v>
      </c>
      <c r="DH648" s="26">
        <v>0</v>
      </c>
      <c r="DI648" s="27">
        <v>0</v>
      </c>
      <c r="DJ648" s="36">
        <v>0</v>
      </c>
      <c r="DK648" s="26">
        <v>0</v>
      </c>
      <c r="DL648" s="26">
        <v>0</v>
      </c>
      <c r="DM648" s="27">
        <v>0</v>
      </c>
      <c r="DN648" s="36">
        <v>0</v>
      </c>
      <c r="DO648" s="26">
        <v>0</v>
      </c>
      <c r="DP648" s="26">
        <v>0</v>
      </c>
      <c r="DQ648" s="27">
        <v>0</v>
      </c>
      <c r="DR648" s="36">
        <v>0</v>
      </c>
      <c r="DS648" s="26">
        <v>0</v>
      </c>
      <c r="DT648" s="26">
        <v>0</v>
      </c>
      <c r="DU648" s="27">
        <v>0</v>
      </c>
      <c r="DV648" s="36">
        <v>0</v>
      </c>
      <c r="DW648" s="26">
        <v>0</v>
      </c>
      <c r="DX648" s="26">
        <v>0</v>
      </c>
      <c r="DY648" s="27">
        <v>0</v>
      </c>
      <c r="DZ648" s="36">
        <v>0</v>
      </c>
      <c r="EA648" s="26">
        <v>0</v>
      </c>
      <c r="EB648" s="26">
        <v>0</v>
      </c>
      <c r="EC648" s="27">
        <v>0</v>
      </c>
      <c r="ED648" s="36">
        <v>0</v>
      </c>
      <c r="EE648" s="26">
        <v>0</v>
      </c>
      <c r="EF648" s="26">
        <v>0</v>
      </c>
      <c r="EG648" s="27">
        <v>0</v>
      </c>
      <c r="EH648" s="36">
        <v>8</v>
      </c>
      <c r="EI648" s="26">
        <v>7386.6222222222232</v>
      </c>
      <c r="EJ648" s="26">
        <v>7386.6222222222232</v>
      </c>
      <c r="EK648" s="27">
        <v>59092.98</v>
      </c>
      <c r="EL648" s="36" cm="1">
        <f t="array" ref="EL648">+_xlfn.IFS(YEAR($A648)&gt;YEAR(EL$6),0,YEAR(EL$6)=YEAR($A648),13-MONTH($A648),AND(EK648&lt;$L648,YEAR(EL$6)=YEAR($B648)),IF(MONTH($B648)&lt;EK648/$M648,MONTH($B648),EK648/$M648),EK648&lt;$L648,EK648/$M648,YEAR(EL$6)=YEAR($B648),MONTH($B648),AND(YEAR(EL$6)&gt;YEAR($B648),NOT(ISBLANK($B648))),0,YEAR(EL$6)&gt;YEAR($A648),12,EL$6&lt;$A648,0,YEAR(EH$6)=YEAR($B648),0)</f>
        <v>12</v>
      </c>
      <c r="EM648" s="26">
        <f t="shared" ref="EM648:EM711" si="82">EL648*$M648</f>
        <v>11079.933333333334</v>
      </c>
      <c r="EN648" s="26">
        <f t="shared" ref="EN648:EN711" si="83">EM648+EJ648</f>
        <v>18466.555555555558</v>
      </c>
      <c r="EO648" s="27">
        <f t="shared" ref="EO648:EO711" si="84">ROUND(IF(YEAR(EL$6)&lt;YEAR($A648),0,($H648-$J648)-EN648),2)</f>
        <v>48013.04</v>
      </c>
      <c r="EP648" s="28">
        <f t="shared" ref="EP648:EP711" si="85">IFERROR(SUM(EO648/$M648),0)</f>
        <v>51.999995186493294</v>
      </c>
      <c r="EQ648" s="34">
        <f t="shared" ref="EQ648:EQ711" si="86">+IFERROR(IF(YEAR($D$4)=YEAR($A648),IF(MONTH($D$4)&gt;=MONTH($A648),IF(MONTH($D$4)-MONTH($A648)=0,1,MONTH($D$4)-MONTH($A648)+1)*$M648,0),IF(MONTH($D$4)&gt;EL648,EL648*$M648,MONTH($D$4)*$M648)),0)</f>
        <v>2769.9833333333336</v>
      </c>
      <c r="ES648" s="21">
        <f>IFERROR(IF(VLOOKUP(D648,'DIV CHANGE'!A:D,3,FALSE)="", E648, VLOOKUP(D648,'DIV CHANGE'!A:D,3,FALSE)), E648)</f>
        <v>1</v>
      </c>
      <c r="ET648" s="21" t="str">
        <f t="shared" ref="ET648:ET711" si="87">IF(E648=ES648, "SAME", "CHANGE")</f>
        <v>SAME</v>
      </c>
      <c r="EU648" s="24">
        <v>45405</v>
      </c>
    </row>
    <row r="649" spans="1:151" ht="12.75">
      <c r="A649" s="29">
        <v>45394</v>
      </c>
      <c r="C649" s="77"/>
      <c r="D649" s="21" t="s">
        <v>1267</v>
      </c>
      <c r="E649" s="21">
        <v>8</v>
      </c>
      <c r="F649" s="21" t="s">
        <v>179</v>
      </c>
      <c r="G649" s="21" t="s">
        <v>1268</v>
      </c>
      <c r="H649" s="55">
        <v>73994.87</v>
      </c>
      <c r="I649" s="22">
        <v>6</v>
      </c>
      <c r="J649" s="56">
        <v>30000</v>
      </c>
      <c r="K649" s="56">
        <v>0</v>
      </c>
      <c r="L649" s="25">
        <f t="shared" si="80"/>
        <v>7332.4783333333326</v>
      </c>
      <c r="M649" s="37">
        <f t="shared" si="81"/>
        <v>611.03986111111101</v>
      </c>
      <c r="N649" s="36">
        <v>0</v>
      </c>
      <c r="O649" s="26">
        <v>0</v>
      </c>
      <c r="P649" s="26">
        <v>0</v>
      </c>
      <c r="Q649" s="27">
        <v>0</v>
      </c>
      <c r="R649" s="36">
        <v>0</v>
      </c>
      <c r="S649" s="26">
        <v>0</v>
      </c>
      <c r="T649" s="26">
        <v>0</v>
      </c>
      <c r="U649" s="27">
        <v>0</v>
      </c>
      <c r="V649" s="36">
        <v>0</v>
      </c>
      <c r="W649" s="26">
        <v>0</v>
      </c>
      <c r="X649" s="26">
        <v>0</v>
      </c>
      <c r="Y649" s="27">
        <v>0</v>
      </c>
      <c r="Z649" s="36">
        <v>0</v>
      </c>
      <c r="AA649" s="26">
        <v>0</v>
      </c>
      <c r="AB649" s="26">
        <v>0</v>
      </c>
      <c r="AC649" s="27">
        <v>0</v>
      </c>
      <c r="AD649" s="36">
        <v>0</v>
      </c>
      <c r="AE649" s="26">
        <v>0</v>
      </c>
      <c r="AF649" s="26">
        <v>0</v>
      </c>
      <c r="AG649" s="27">
        <v>0</v>
      </c>
      <c r="AH649" s="36">
        <v>0</v>
      </c>
      <c r="AI649" s="26">
        <v>0</v>
      </c>
      <c r="AJ649" s="26">
        <v>0</v>
      </c>
      <c r="AK649" s="27">
        <v>0</v>
      </c>
      <c r="AL649" s="36">
        <v>0</v>
      </c>
      <c r="AM649" s="26">
        <v>0</v>
      </c>
      <c r="AN649" s="26">
        <v>0</v>
      </c>
      <c r="AO649" s="27">
        <v>0</v>
      </c>
      <c r="AP649" s="36">
        <v>0</v>
      </c>
      <c r="AQ649" s="26">
        <v>0</v>
      </c>
      <c r="AR649" s="26">
        <v>0</v>
      </c>
      <c r="AS649" s="27">
        <v>0</v>
      </c>
      <c r="AT649" s="36">
        <v>0</v>
      </c>
      <c r="AU649" s="26">
        <v>0</v>
      </c>
      <c r="AV649" s="26">
        <v>0</v>
      </c>
      <c r="AW649" s="27">
        <v>0</v>
      </c>
      <c r="AX649" s="36">
        <v>0</v>
      </c>
      <c r="AY649" s="26">
        <v>0</v>
      </c>
      <c r="AZ649" s="26">
        <v>0</v>
      </c>
      <c r="BA649" s="27">
        <v>0</v>
      </c>
      <c r="BB649" s="36">
        <v>0</v>
      </c>
      <c r="BC649" s="26">
        <v>0</v>
      </c>
      <c r="BD649" s="26">
        <v>0</v>
      </c>
      <c r="BE649" s="27">
        <v>0</v>
      </c>
      <c r="BF649" s="36">
        <v>0</v>
      </c>
      <c r="BG649" s="26">
        <v>0</v>
      </c>
      <c r="BH649" s="26">
        <v>0</v>
      </c>
      <c r="BI649" s="27">
        <v>0</v>
      </c>
      <c r="BJ649" s="36">
        <v>0</v>
      </c>
      <c r="BK649" s="26">
        <v>0</v>
      </c>
      <c r="BL649" s="26">
        <v>0</v>
      </c>
      <c r="BM649" s="27">
        <v>0</v>
      </c>
      <c r="BN649" s="36">
        <v>0</v>
      </c>
      <c r="BO649" s="26">
        <v>0</v>
      </c>
      <c r="BP649" s="26">
        <v>0</v>
      </c>
      <c r="BQ649" s="27">
        <v>0</v>
      </c>
      <c r="BR649" s="36">
        <v>0</v>
      </c>
      <c r="BS649" s="26">
        <v>0</v>
      </c>
      <c r="BT649" s="26">
        <v>0</v>
      </c>
      <c r="BU649" s="27">
        <v>0</v>
      </c>
      <c r="BV649" s="36">
        <v>0</v>
      </c>
      <c r="BW649" s="26">
        <v>0</v>
      </c>
      <c r="BX649" s="26">
        <v>0</v>
      </c>
      <c r="BY649" s="27">
        <v>0</v>
      </c>
      <c r="BZ649" s="36">
        <v>0</v>
      </c>
      <c r="CA649" s="26">
        <v>0</v>
      </c>
      <c r="CB649" s="26">
        <v>0</v>
      </c>
      <c r="CC649" s="27">
        <v>0</v>
      </c>
      <c r="CD649" s="36">
        <v>0</v>
      </c>
      <c r="CE649" s="26">
        <v>0</v>
      </c>
      <c r="CF649" s="26">
        <v>0</v>
      </c>
      <c r="CG649" s="27">
        <v>0</v>
      </c>
      <c r="CH649" s="36">
        <v>0</v>
      </c>
      <c r="CI649" s="26">
        <v>0</v>
      </c>
      <c r="CJ649" s="26">
        <v>0</v>
      </c>
      <c r="CK649" s="27">
        <v>0</v>
      </c>
      <c r="CL649" s="36">
        <v>0</v>
      </c>
      <c r="CM649" s="26">
        <v>0</v>
      </c>
      <c r="CN649" s="26">
        <v>0</v>
      </c>
      <c r="CO649" s="27">
        <v>0</v>
      </c>
      <c r="CP649" s="36">
        <v>0</v>
      </c>
      <c r="CQ649" s="26">
        <v>0</v>
      </c>
      <c r="CR649" s="26">
        <v>0</v>
      </c>
      <c r="CS649" s="27">
        <v>0</v>
      </c>
      <c r="CT649" s="36">
        <v>0</v>
      </c>
      <c r="CU649" s="26">
        <v>0</v>
      </c>
      <c r="CV649" s="26">
        <v>0</v>
      </c>
      <c r="CW649" s="27">
        <v>0</v>
      </c>
      <c r="CX649" s="36">
        <v>0</v>
      </c>
      <c r="CY649" s="26">
        <v>0</v>
      </c>
      <c r="CZ649" s="26">
        <v>0</v>
      </c>
      <c r="DA649" s="27">
        <v>0</v>
      </c>
      <c r="DB649" s="36">
        <v>0</v>
      </c>
      <c r="DC649" s="26">
        <v>0</v>
      </c>
      <c r="DD649" s="26">
        <v>0</v>
      </c>
      <c r="DE649" s="27">
        <v>0</v>
      </c>
      <c r="DF649" s="36">
        <v>0</v>
      </c>
      <c r="DG649" s="26">
        <v>0</v>
      </c>
      <c r="DH649" s="26">
        <v>0</v>
      </c>
      <c r="DI649" s="27">
        <v>0</v>
      </c>
      <c r="DJ649" s="36">
        <v>0</v>
      </c>
      <c r="DK649" s="26">
        <v>0</v>
      </c>
      <c r="DL649" s="26">
        <v>0</v>
      </c>
      <c r="DM649" s="27">
        <v>0</v>
      </c>
      <c r="DN649" s="36">
        <v>0</v>
      </c>
      <c r="DO649" s="26">
        <v>0</v>
      </c>
      <c r="DP649" s="26">
        <v>0</v>
      </c>
      <c r="DQ649" s="27">
        <v>0</v>
      </c>
      <c r="DR649" s="36">
        <v>0</v>
      </c>
      <c r="DS649" s="26">
        <v>0</v>
      </c>
      <c r="DT649" s="26">
        <v>0</v>
      </c>
      <c r="DU649" s="27">
        <v>0</v>
      </c>
      <c r="DV649" s="36">
        <v>0</v>
      </c>
      <c r="DW649" s="26">
        <v>0</v>
      </c>
      <c r="DX649" s="26">
        <v>0</v>
      </c>
      <c r="DY649" s="27">
        <v>0</v>
      </c>
      <c r="DZ649" s="36">
        <v>0</v>
      </c>
      <c r="EA649" s="26">
        <v>0</v>
      </c>
      <c r="EB649" s="26">
        <v>0</v>
      </c>
      <c r="EC649" s="27">
        <v>0</v>
      </c>
      <c r="ED649" s="36">
        <v>0</v>
      </c>
      <c r="EE649" s="26">
        <v>0</v>
      </c>
      <c r="EF649" s="26">
        <v>0</v>
      </c>
      <c r="EG649" s="27">
        <v>0</v>
      </c>
      <c r="EH649" s="36">
        <v>9</v>
      </c>
      <c r="EI649" s="26">
        <v>5499.3587499999994</v>
      </c>
      <c r="EJ649" s="26">
        <v>5499.3587499999994</v>
      </c>
      <c r="EK649" s="27">
        <v>38495.51</v>
      </c>
      <c r="EL649" s="36" cm="1">
        <f t="array" ref="EL649">+_xlfn.IFS(YEAR($A649)&gt;YEAR(EL$6),0,YEAR(EL$6)=YEAR($A649),13-MONTH($A649),AND(EK649&lt;$L649,YEAR(EL$6)=YEAR($B649)),IF(MONTH($B649)&lt;EK649/$M649,MONTH($B649),EK649/$M649),EK649&lt;$L649,EK649/$M649,YEAR(EL$6)=YEAR($B649),MONTH($B649),AND(YEAR(EL$6)&gt;YEAR($B649),NOT(ISBLANK($B649))),0,YEAR(EL$6)&gt;YEAR($A649),12,EL$6&lt;$A649,0,YEAR(EH$6)=YEAR($B649),0)</f>
        <v>12</v>
      </c>
      <c r="EM649" s="26">
        <f t="shared" si="82"/>
        <v>7332.4783333333326</v>
      </c>
      <c r="EN649" s="26">
        <f t="shared" si="83"/>
        <v>12831.837083333332</v>
      </c>
      <c r="EO649" s="27">
        <f t="shared" si="84"/>
        <v>31163.03</v>
      </c>
      <c r="EP649" s="28">
        <f t="shared" si="85"/>
        <v>50.999995226716216</v>
      </c>
      <c r="EQ649" s="34">
        <f t="shared" si="86"/>
        <v>1833.1195833333331</v>
      </c>
      <c r="ES649" s="21">
        <f>IFERROR(IF(VLOOKUP(D649,'DIV CHANGE'!A:D,3,FALSE)="", E649, VLOOKUP(D649,'DIV CHANGE'!A:D,3,FALSE)), E649)</f>
        <v>8</v>
      </c>
      <c r="ET649" s="21" t="str">
        <f t="shared" si="87"/>
        <v>SAME</v>
      </c>
      <c r="EU649" s="29">
        <v>45394</v>
      </c>
    </row>
    <row r="650" spans="1:151" ht="12.75">
      <c r="A650" s="29">
        <v>45442</v>
      </c>
      <c r="C650" s="77"/>
      <c r="D650" s="21" t="s">
        <v>1269</v>
      </c>
      <c r="E650" s="21">
        <v>1</v>
      </c>
      <c r="F650" s="21" t="s">
        <v>179</v>
      </c>
      <c r="G650" s="21" t="s">
        <v>1270</v>
      </c>
      <c r="H650" s="55">
        <v>58459.58</v>
      </c>
      <c r="I650" s="22">
        <v>6</v>
      </c>
      <c r="J650" s="56">
        <v>0</v>
      </c>
      <c r="K650" s="56">
        <v>0</v>
      </c>
      <c r="L650" s="25">
        <f t="shared" si="80"/>
        <v>9743.2633333333342</v>
      </c>
      <c r="M650" s="37">
        <f t="shared" si="81"/>
        <v>811.93861111111119</v>
      </c>
      <c r="N650" s="36"/>
      <c r="O650" s="26"/>
      <c r="P650" s="26"/>
      <c r="Q650" s="27"/>
      <c r="R650" s="36"/>
      <c r="S650" s="26"/>
      <c r="T650" s="26"/>
      <c r="U650" s="27"/>
      <c r="V650" s="36"/>
      <c r="W650" s="26"/>
      <c r="X650" s="26"/>
      <c r="Y650" s="27"/>
      <c r="Z650" s="36"/>
      <c r="AA650" s="26"/>
      <c r="AB650" s="26"/>
      <c r="AC650" s="27"/>
      <c r="AD650" s="36"/>
      <c r="AE650" s="26"/>
      <c r="AF650" s="26"/>
      <c r="AG650" s="27"/>
      <c r="AH650" s="36"/>
      <c r="AI650" s="26"/>
      <c r="AJ650" s="26"/>
      <c r="AK650" s="27"/>
      <c r="AL650" s="36"/>
      <c r="AM650" s="26"/>
      <c r="AN650" s="26"/>
      <c r="AO650" s="27"/>
      <c r="AP650" s="36"/>
      <c r="AQ650" s="26"/>
      <c r="AR650" s="26"/>
      <c r="AS650" s="27"/>
      <c r="AT650" s="36"/>
      <c r="AU650" s="26"/>
      <c r="AV650" s="26"/>
      <c r="AW650" s="27"/>
      <c r="AX650" s="36"/>
      <c r="AY650" s="26"/>
      <c r="AZ650" s="26"/>
      <c r="BA650" s="27"/>
      <c r="BB650" s="36"/>
      <c r="BC650" s="26"/>
      <c r="BD650" s="26"/>
      <c r="BE650" s="27"/>
      <c r="BF650" s="36"/>
      <c r="BG650" s="26"/>
      <c r="BH650" s="26"/>
      <c r="BI650" s="27"/>
      <c r="BJ650" s="36"/>
      <c r="BK650" s="26"/>
      <c r="BL650" s="26"/>
      <c r="BM650" s="27"/>
      <c r="BN650" s="36"/>
      <c r="BO650" s="26"/>
      <c r="BP650" s="26"/>
      <c r="BQ650" s="27"/>
      <c r="BR650" s="36"/>
      <c r="BS650" s="26"/>
      <c r="BT650" s="26"/>
      <c r="BU650" s="27"/>
      <c r="BV650" s="36"/>
      <c r="BW650" s="26"/>
      <c r="BX650" s="26"/>
      <c r="BY650" s="27"/>
      <c r="BZ650" s="36"/>
      <c r="CA650" s="26"/>
      <c r="CB650" s="26"/>
      <c r="CC650" s="27"/>
      <c r="CD650" s="36"/>
      <c r="CE650" s="26"/>
      <c r="CF650" s="26"/>
      <c r="CG650" s="27"/>
      <c r="CH650" s="36"/>
      <c r="CI650" s="26"/>
      <c r="CJ650" s="26"/>
      <c r="CK650" s="27"/>
      <c r="CL650" s="36"/>
      <c r="CM650" s="26"/>
      <c r="CN650" s="26"/>
      <c r="CO650" s="27"/>
      <c r="CP650" s="36"/>
      <c r="CQ650" s="26"/>
      <c r="CR650" s="26"/>
      <c r="CS650" s="27"/>
      <c r="CT650" s="36"/>
      <c r="CU650" s="26"/>
      <c r="CV650" s="26"/>
      <c r="CW650" s="27"/>
      <c r="CX650" s="36"/>
      <c r="CY650" s="26"/>
      <c r="CZ650" s="26"/>
      <c r="DA650" s="27"/>
      <c r="DB650" s="36"/>
      <c r="DC650" s="26"/>
      <c r="DD650" s="26"/>
      <c r="DE650" s="27"/>
      <c r="DF650" s="36"/>
      <c r="DG650" s="26"/>
      <c r="DH650" s="26"/>
      <c r="DI650" s="27"/>
      <c r="DJ650" s="36"/>
      <c r="DK650" s="26"/>
      <c r="DL650" s="26"/>
      <c r="DM650" s="27"/>
      <c r="DN650" s="36"/>
      <c r="DO650" s="26"/>
      <c r="DP650" s="26"/>
      <c r="DQ650" s="27"/>
      <c r="DR650" s="36"/>
      <c r="DS650" s="26"/>
      <c r="DT650" s="26"/>
      <c r="DU650" s="27"/>
      <c r="DV650" s="36"/>
      <c r="DW650" s="26"/>
      <c r="DX650" s="26"/>
      <c r="DY650" s="27"/>
      <c r="DZ650" s="36"/>
      <c r="EA650" s="26"/>
      <c r="EB650" s="26"/>
      <c r="EC650" s="27"/>
      <c r="ED650" s="36">
        <v>0</v>
      </c>
      <c r="EE650" s="26">
        <v>0</v>
      </c>
      <c r="EF650" s="26">
        <v>0</v>
      </c>
      <c r="EG650" s="27">
        <v>0</v>
      </c>
      <c r="EH650" s="36">
        <v>7</v>
      </c>
      <c r="EI650" s="26">
        <v>5683.5702777777788</v>
      </c>
      <c r="EJ650" s="26">
        <v>5683.5702777777788</v>
      </c>
      <c r="EK650" s="27">
        <v>52776.01</v>
      </c>
      <c r="EL650" s="36" cm="1">
        <f t="array" ref="EL650">+_xlfn.IFS(YEAR($A650)&gt;YEAR(EL$6),0,YEAR(EL$6)=YEAR($A650),13-MONTH($A650),AND(EK650&lt;$L650,YEAR(EL$6)=YEAR($B650)),IF(MONTH($B650)&lt;EK650/$M650,MONTH($B650),EK650/$M650),EK650&lt;$L650,EK650/$M650,YEAR(EL$6)=YEAR($B650),MONTH($B650),AND(YEAR(EL$6)&gt;YEAR($B650),NOT(ISBLANK($B650))),0,YEAR(EL$6)&gt;YEAR($A650),12,EL$6&lt;$A650,0,YEAR(EH$6)=YEAR($B650),0)</f>
        <v>12</v>
      </c>
      <c r="EM650" s="26">
        <f t="shared" si="82"/>
        <v>9743.2633333333342</v>
      </c>
      <c r="EN650" s="26">
        <f t="shared" si="83"/>
        <v>15426.833611111113</v>
      </c>
      <c r="EO650" s="27">
        <f t="shared" si="84"/>
        <v>43032.75</v>
      </c>
      <c r="EP650" s="28">
        <f t="shared" si="85"/>
        <v>53.000004447517405</v>
      </c>
      <c r="EQ650" s="34">
        <f t="shared" si="86"/>
        <v>2435.8158333333336</v>
      </c>
      <c r="ES650" s="21">
        <f>IFERROR(IF(VLOOKUP(D650,'DIV CHANGE'!A:D,3,FALSE)="", E650, VLOOKUP(D650,'DIV CHANGE'!A:D,3,FALSE)), E650)</f>
        <v>1</v>
      </c>
      <c r="ET650" s="21" t="str">
        <f t="shared" si="87"/>
        <v>SAME</v>
      </c>
      <c r="EU650" s="24">
        <v>45442</v>
      </c>
    </row>
    <row r="651" spans="1:151" ht="12.75">
      <c r="A651" s="29">
        <v>45449</v>
      </c>
      <c r="C651" s="77"/>
      <c r="D651" s="21" t="s">
        <v>1271</v>
      </c>
      <c r="E651" s="21">
        <v>1</v>
      </c>
      <c r="F651" s="21" t="s">
        <v>179</v>
      </c>
      <c r="G651" s="21" t="s">
        <v>1272</v>
      </c>
      <c r="H651" s="55">
        <v>56637.31</v>
      </c>
      <c r="I651" s="22">
        <v>6</v>
      </c>
      <c r="J651" s="56">
        <v>0</v>
      </c>
      <c r="K651" s="56">
        <v>0</v>
      </c>
      <c r="L651" s="25">
        <f t="shared" si="80"/>
        <v>9439.5516666666663</v>
      </c>
      <c r="M651" s="37">
        <f t="shared" si="81"/>
        <v>786.62930555555556</v>
      </c>
      <c r="N651" s="36"/>
      <c r="O651" s="26"/>
      <c r="P651" s="26"/>
      <c r="Q651" s="27"/>
      <c r="R651" s="36"/>
      <c r="S651" s="26"/>
      <c r="T651" s="26"/>
      <c r="U651" s="27"/>
      <c r="V651" s="36"/>
      <c r="W651" s="26"/>
      <c r="X651" s="26"/>
      <c r="Y651" s="27"/>
      <c r="Z651" s="36"/>
      <c r="AA651" s="26"/>
      <c r="AB651" s="26"/>
      <c r="AC651" s="27"/>
      <c r="AD651" s="36"/>
      <c r="AE651" s="26"/>
      <c r="AF651" s="26"/>
      <c r="AG651" s="27"/>
      <c r="AH651" s="36"/>
      <c r="AI651" s="26"/>
      <c r="AJ651" s="26"/>
      <c r="AK651" s="27"/>
      <c r="AL651" s="36"/>
      <c r="AM651" s="26"/>
      <c r="AN651" s="26"/>
      <c r="AO651" s="27"/>
      <c r="AP651" s="36"/>
      <c r="AQ651" s="26"/>
      <c r="AR651" s="26"/>
      <c r="AS651" s="27"/>
      <c r="AT651" s="36"/>
      <c r="AU651" s="26"/>
      <c r="AV651" s="26"/>
      <c r="AW651" s="27"/>
      <c r="AX651" s="36"/>
      <c r="AY651" s="26"/>
      <c r="AZ651" s="26"/>
      <c r="BA651" s="27"/>
      <c r="BB651" s="36"/>
      <c r="BC651" s="26"/>
      <c r="BD651" s="26"/>
      <c r="BE651" s="27"/>
      <c r="BF651" s="36"/>
      <c r="BG651" s="26"/>
      <c r="BH651" s="26"/>
      <c r="BI651" s="27"/>
      <c r="BJ651" s="36"/>
      <c r="BK651" s="26"/>
      <c r="BL651" s="26"/>
      <c r="BM651" s="27"/>
      <c r="BN651" s="36"/>
      <c r="BO651" s="26"/>
      <c r="BP651" s="26"/>
      <c r="BQ651" s="27"/>
      <c r="BR651" s="36"/>
      <c r="BS651" s="26"/>
      <c r="BT651" s="26"/>
      <c r="BU651" s="27"/>
      <c r="BV651" s="36"/>
      <c r="BW651" s="26"/>
      <c r="BX651" s="26"/>
      <c r="BY651" s="27"/>
      <c r="BZ651" s="36"/>
      <c r="CA651" s="26"/>
      <c r="CB651" s="26"/>
      <c r="CC651" s="27"/>
      <c r="CD651" s="36"/>
      <c r="CE651" s="26"/>
      <c r="CF651" s="26"/>
      <c r="CG651" s="27"/>
      <c r="CH651" s="36"/>
      <c r="CI651" s="26"/>
      <c r="CJ651" s="26"/>
      <c r="CK651" s="27"/>
      <c r="CL651" s="36"/>
      <c r="CM651" s="26"/>
      <c r="CN651" s="26"/>
      <c r="CO651" s="27"/>
      <c r="CP651" s="36"/>
      <c r="CQ651" s="26"/>
      <c r="CR651" s="26"/>
      <c r="CS651" s="27"/>
      <c r="CT651" s="36"/>
      <c r="CU651" s="26"/>
      <c r="CV651" s="26"/>
      <c r="CW651" s="27"/>
      <c r="CX651" s="36"/>
      <c r="CY651" s="26"/>
      <c r="CZ651" s="26"/>
      <c r="DA651" s="27"/>
      <c r="DB651" s="36"/>
      <c r="DC651" s="26"/>
      <c r="DD651" s="26"/>
      <c r="DE651" s="27"/>
      <c r="DF651" s="36"/>
      <c r="DG651" s="26"/>
      <c r="DH651" s="26"/>
      <c r="DI651" s="27"/>
      <c r="DJ651" s="36"/>
      <c r="DK651" s="26"/>
      <c r="DL651" s="26"/>
      <c r="DM651" s="27"/>
      <c r="DN651" s="36"/>
      <c r="DO651" s="26"/>
      <c r="DP651" s="26"/>
      <c r="DQ651" s="27"/>
      <c r="DR651" s="36"/>
      <c r="DS651" s="26"/>
      <c r="DT651" s="26"/>
      <c r="DU651" s="27"/>
      <c r="DV651" s="36"/>
      <c r="DW651" s="26"/>
      <c r="DX651" s="26"/>
      <c r="DY651" s="27"/>
      <c r="DZ651" s="36"/>
      <c r="EA651" s="26"/>
      <c r="EB651" s="26"/>
      <c r="EC651" s="27"/>
      <c r="ED651" s="36">
        <v>0</v>
      </c>
      <c r="EE651" s="26">
        <v>0</v>
      </c>
      <c r="EF651" s="26">
        <v>0</v>
      </c>
      <c r="EG651" s="27">
        <v>0</v>
      </c>
      <c r="EH651" s="36">
        <v>7</v>
      </c>
      <c r="EI651" s="26">
        <v>5506.4051388888893</v>
      </c>
      <c r="EJ651" s="26">
        <v>5506.4051388888893</v>
      </c>
      <c r="EK651" s="27">
        <v>51130.9</v>
      </c>
      <c r="EL651" s="36" cm="1">
        <f t="array" ref="EL651">+_xlfn.IFS(YEAR($A651)&gt;YEAR(EL$6),0,YEAR(EL$6)=YEAR($A651),13-MONTH($A651),AND(EK651&lt;$L651,YEAR(EL$6)=YEAR($B651)),IF(MONTH($B651)&lt;EK651/$M651,MONTH($B651),EK651/$M651),EK651&lt;$L651,EK651/$M651,YEAR(EL$6)=YEAR($B651),MONTH($B651),AND(YEAR(EL$6)&gt;YEAR($B651),NOT(ISBLANK($B651))),0,YEAR(EL$6)&gt;YEAR($A651),12,EL$6&lt;$A651,0,YEAR(EH$6)=YEAR($B651),0)</f>
        <v>12</v>
      </c>
      <c r="EM651" s="26">
        <f t="shared" si="82"/>
        <v>9439.5516666666663</v>
      </c>
      <c r="EN651" s="26">
        <f t="shared" si="83"/>
        <v>14945.956805555556</v>
      </c>
      <c r="EO651" s="27">
        <f t="shared" si="84"/>
        <v>41691.35</v>
      </c>
      <c r="EP651" s="28">
        <f t="shared" si="85"/>
        <v>52.999995939072669</v>
      </c>
      <c r="EQ651" s="34">
        <f t="shared" si="86"/>
        <v>2359.8879166666666</v>
      </c>
      <c r="ES651" s="21">
        <f>IFERROR(IF(VLOOKUP(D651,'DIV CHANGE'!A:D,3,FALSE)="", E651, VLOOKUP(D651,'DIV CHANGE'!A:D,3,FALSE)), E651)</f>
        <v>1</v>
      </c>
      <c r="ET651" s="21" t="str">
        <f t="shared" si="87"/>
        <v>SAME</v>
      </c>
      <c r="EU651" s="24">
        <v>45449</v>
      </c>
    </row>
    <row r="652" spans="1:151" ht="12.75">
      <c r="A652" s="29">
        <v>45449</v>
      </c>
      <c r="C652" s="77"/>
      <c r="D652" s="21" t="s">
        <v>1273</v>
      </c>
      <c r="E652" s="21">
        <v>1</v>
      </c>
      <c r="F652" s="21" t="s">
        <v>179</v>
      </c>
      <c r="G652" s="21" t="s">
        <v>1274</v>
      </c>
      <c r="H652" s="55">
        <v>56637.31</v>
      </c>
      <c r="I652" s="22">
        <v>6</v>
      </c>
      <c r="J652" s="56">
        <v>0</v>
      </c>
      <c r="K652" s="56">
        <v>0</v>
      </c>
      <c r="L652" s="25">
        <f t="shared" si="80"/>
        <v>9439.5516666666663</v>
      </c>
      <c r="M652" s="37">
        <f t="shared" si="81"/>
        <v>786.62930555555556</v>
      </c>
      <c r="N652" s="36"/>
      <c r="O652" s="26"/>
      <c r="P652" s="26"/>
      <c r="Q652" s="27"/>
      <c r="R652" s="36"/>
      <c r="S652" s="26"/>
      <c r="T652" s="26"/>
      <c r="U652" s="27"/>
      <c r="V652" s="36"/>
      <c r="W652" s="26"/>
      <c r="X652" s="26"/>
      <c r="Y652" s="27"/>
      <c r="Z652" s="36"/>
      <c r="AA652" s="26"/>
      <c r="AB652" s="26"/>
      <c r="AC652" s="27"/>
      <c r="AD652" s="36"/>
      <c r="AE652" s="26"/>
      <c r="AF652" s="26"/>
      <c r="AG652" s="27"/>
      <c r="AH652" s="36"/>
      <c r="AI652" s="26"/>
      <c r="AJ652" s="26"/>
      <c r="AK652" s="27"/>
      <c r="AL652" s="36"/>
      <c r="AM652" s="26"/>
      <c r="AN652" s="26"/>
      <c r="AO652" s="27"/>
      <c r="AP652" s="36"/>
      <c r="AQ652" s="26"/>
      <c r="AR652" s="26"/>
      <c r="AS652" s="27"/>
      <c r="AT652" s="36"/>
      <c r="AU652" s="26"/>
      <c r="AV652" s="26"/>
      <c r="AW652" s="27"/>
      <c r="AX652" s="36"/>
      <c r="AY652" s="26"/>
      <c r="AZ652" s="26"/>
      <c r="BA652" s="27"/>
      <c r="BB652" s="36"/>
      <c r="BC652" s="26"/>
      <c r="BD652" s="26"/>
      <c r="BE652" s="27"/>
      <c r="BF652" s="36"/>
      <c r="BG652" s="26"/>
      <c r="BH652" s="26"/>
      <c r="BI652" s="27"/>
      <c r="BJ652" s="36"/>
      <c r="BK652" s="26"/>
      <c r="BL652" s="26"/>
      <c r="BM652" s="27"/>
      <c r="BN652" s="36"/>
      <c r="BO652" s="26"/>
      <c r="BP652" s="26"/>
      <c r="BQ652" s="27"/>
      <c r="BR652" s="36"/>
      <c r="BS652" s="26"/>
      <c r="BT652" s="26"/>
      <c r="BU652" s="27"/>
      <c r="BV652" s="36"/>
      <c r="BW652" s="26"/>
      <c r="BX652" s="26"/>
      <c r="BY652" s="27"/>
      <c r="BZ652" s="36"/>
      <c r="CA652" s="26"/>
      <c r="CB652" s="26"/>
      <c r="CC652" s="27"/>
      <c r="CD652" s="36"/>
      <c r="CE652" s="26"/>
      <c r="CF652" s="26"/>
      <c r="CG652" s="27"/>
      <c r="CH652" s="36"/>
      <c r="CI652" s="26"/>
      <c r="CJ652" s="26"/>
      <c r="CK652" s="27"/>
      <c r="CL652" s="36"/>
      <c r="CM652" s="26"/>
      <c r="CN652" s="26"/>
      <c r="CO652" s="27"/>
      <c r="CP652" s="36"/>
      <c r="CQ652" s="26"/>
      <c r="CR652" s="26"/>
      <c r="CS652" s="27"/>
      <c r="CT652" s="36"/>
      <c r="CU652" s="26"/>
      <c r="CV652" s="26"/>
      <c r="CW652" s="27"/>
      <c r="CX652" s="36"/>
      <c r="CY652" s="26"/>
      <c r="CZ652" s="26"/>
      <c r="DA652" s="27"/>
      <c r="DB652" s="36"/>
      <c r="DC652" s="26"/>
      <c r="DD652" s="26"/>
      <c r="DE652" s="27"/>
      <c r="DF652" s="36"/>
      <c r="DG652" s="26"/>
      <c r="DH652" s="26"/>
      <c r="DI652" s="27"/>
      <c r="DJ652" s="36"/>
      <c r="DK652" s="26"/>
      <c r="DL652" s="26"/>
      <c r="DM652" s="27"/>
      <c r="DN652" s="36"/>
      <c r="DO652" s="26"/>
      <c r="DP652" s="26"/>
      <c r="DQ652" s="27"/>
      <c r="DR652" s="36"/>
      <c r="DS652" s="26"/>
      <c r="DT652" s="26"/>
      <c r="DU652" s="27"/>
      <c r="DV652" s="36"/>
      <c r="DW652" s="26"/>
      <c r="DX652" s="26"/>
      <c r="DY652" s="27"/>
      <c r="DZ652" s="36"/>
      <c r="EA652" s="26"/>
      <c r="EB652" s="26"/>
      <c r="EC652" s="27"/>
      <c r="ED652" s="36">
        <v>0</v>
      </c>
      <c r="EE652" s="26">
        <v>0</v>
      </c>
      <c r="EF652" s="26">
        <v>0</v>
      </c>
      <c r="EG652" s="27">
        <v>0</v>
      </c>
      <c r="EH652" s="36">
        <v>7</v>
      </c>
      <c r="EI652" s="26">
        <v>5506.4051388888893</v>
      </c>
      <c r="EJ652" s="26">
        <v>5506.4051388888893</v>
      </c>
      <c r="EK652" s="27">
        <v>51130.9</v>
      </c>
      <c r="EL652" s="36" cm="1">
        <f t="array" ref="EL652">+_xlfn.IFS(YEAR($A652)&gt;YEAR(EL$6),0,YEAR(EL$6)=YEAR($A652),13-MONTH($A652),AND(EK652&lt;$L652,YEAR(EL$6)=YEAR($B652)),IF(MONTH($B652)&lt;EK652/$M652,MONTH($B652),EK652/$M652),EK652&lt;$L652,EK652/$M652,YEAR(EL$6)=YEAR($B652),MONTH($B652),AND(YEAR(EL$6)&gt;YEAR($B652),NOT(ISBLANK($B652))),0,YEAR(EL$6)&gt;YEAR($A652),12,EL$6&lt;$A652,0,YEAR(EH$6)=YEAR($B652),0)</f>
        <v>12</v>
      </c>
      <c r="EM652" s="26">
        <f t="shared" si="82"/>
        <v>9439.5516666666663</v>
      </c>
      <c r="EN652" s="26">
        <f t="shared" si="83"/>
        <v>14945.956805555556</v>
      </c>
      <c r="EO652" s="27">
        <f t="shared" si="84"/>
        <v>41691.35</v>
      </c>
      <c r="EP652" s="28">
        <f t="shared" si="85"/>
        <v>52.999995939072669</v>
      </c>
      <c r="EQ652" s="34">
        <f t="shared" si="86"/>
        <v>2359.8879166666666</v>
      </c>
      <c r="ES652" s="21">
        <f>IFERROR(IF(VLOOKUP(D652,'DIV CHANGE'!A:D,3,FALSE)="", E652, VLOOKUP(D652,'DIV CHANGE'!A:D,3,FALSE)), E652)</f>
        <v>1</v>
      </c>
      <c r="ET652" s="21" t="str">
        <f t="shared" si="87"/>
        <v>SAME</v>
      </c>
      <c r="EU652" s="24">
        <v>45449</v>
      </c>
    </row>
    <row r="653" spans="1:151" ht="12.75">
      <c r="A653" s="29">
        <v>45456</v>
      </c>
      <c r="C653" s="77"/>
      <c r="D653" s="21" t="s">
        <v>1275</v>
      </c>
      <c r="E653" s="21">
        <v>1</v>
      </c>
      <c r="F653" s="21" t="s">
        <v>179</v>
      </c>
      <c r="G653" s="21" t="s">
        <v>1276</v>
      </c>
      <c r="H653" s="55">
        <v>49016.7</v>
      </c>
      <c r="I653" s="22">
        <v>6</v>
      </c>
      <c r="J653" s="56">
        <v>0</v>
      </c>
      <c r="K653" s="56">
        <v>0</v>
      </c>
      <c r="L653" s="25">
        <f t="shared" si="80"/>
        <v>8169.45</v>
      </c>
      <c r="M653" s="37">
        <f t="shared" si="81"/>
        <v>680.78750000000002</v>
      </c>
      <c r="N653" s="36"/>
      <c r="O653" s="26"/>
      <c r="P653" s="26"/>
      <c r="Q653" s="27"/>
      <c r="R653" s="36"/>
      <c r="S653" s="26"/>
      <c r="T653" s="26"/>
      <c r="U653" s="27"/>
      <c r="V653" s="36"/>
      <c r="W653" s="26"/>
      <c r="X653" s="26"/>
      <c r="Y653" s="27"/>
      <c r="Z653" s="36"/>
      <c r="AA653" s="26"/>
      <c r="AB653" s="26"/>
      <c r="AC653" s="27"/>
      <c r="AD653" s="36"/>
      <c r="AE653" s="26"/>
      <c r="AF653" s="26"/>
      <c r="AG653" s="27"/>
      <c r="AH653" s="36"/>
      <c r="AI653" s="26"/>
      <c r="AJ653" s="26"/>
      <c r="AK653" s="27"/>
      <c r="AL653" s="36"/>
      <c r="AM653" s="26"/>
      <c r="AN653" s="26"/>
      <c r="AO653" s="27"/>
      <c r="AP653" s="36"/>
      <c r="AQ653" s="26"/>
      <c r="AR653" s="26"/>
      <c r="AS653" s="27"/>
      <c r="AT653" s="36"/>
      <c r="AU653" s="26"/>
      <c r="AV653" s="26"/>
      <c r="AW653" s="27"/>
      <c r="AX653" s="36"/>
      <c r="AY653" s="26"/>
      <c r="AZ653" s="26"/>
      <c r="BA653" s="27"/>
      <c r="BB653" s="36"/>
      <c r="BC653" s="26"/>
      <c r="BD653" s="26"/>
      <c r="BE653" s="27"/>
      <c r="BF653" s="36"/>
      <c r="BG653" s="26"/>
      <c r="BH653" s="26"/>
      <c r="BI653" s="27"/>
      <c r="BJ653" s="36"/>
      <c r="BK653" s="26"/>
      <c r="BL653" s="26"/>
      <c r="BM653" s="27"/>
      <c r="BN653" s="36"/>
      <c r="BO653" s="26"/>
      <c r="BP653" s="26"/>
      <c r="BQ653" s="27"/>
      <c r="BR653" s="36"/>
      <c r="BS653" s="26"/>
      <c r="BT653" s="26"/>
      <c r="BU653" s="27"/>
      <c r="BV653" s="36"/>
      <c r="BW653" s="26"/>
      <c r="BX653" s="26"/>
      <c r="BY653" s="27"/>
      <c r="BZ653" s="36"/>
      <c r="CA653" s="26"/>
      <c r="CB653" s="26"/>
      <c r="CC653" s="27"/>
      <c r="CD653" s="36"/>
      <c r="CE653" s="26"/>
      <c r="CF653" s="26"/>
      <c r="CG653" s="27"/>
      <c r="CH653" s="36"/>
      <c r="CI653" s="26"/>
      <c r="CJ653" s="26"/>
      <c r="CK653" s="27"/>
      <c r="CL653" s="36"/>
      <c r="CM653" s="26"/>
      <c r="CN653" s="26"/>
      <c r="CO653" s="27"/>
      <c r="CP653" s="36"/>
      <c r="CQ653" s="26"/>
      <c r="CR653" s="26"/>
      <c r="CS653" s="27"/>
      <c r="CT653" s="36"/>
      <c r="CU653" s="26"/>
      <c r="CV653" s="26"/>
      <c r="CW653" s="27"/>
      <c r="CX653" s="36"/>
      <c r="CY653" s="26"/>
      <c r="CZ653" s="26"/>
      <c r="DA653" s="27"/>
      <c r="DB653" s="36"/>
      <c r="DC653" s="26"/>
      <c r="DD653" s="26"/>
      <c r="DE653" s="27"/>
      <c r="DF653" s="36"/>
      <c r="DG653" s="26"/>
      <c r="DH653" s="26"/>
      <c r="DI653" s="27"/>
      <c r="DJ653" s="36"/>
      <c r="DK653" s="26"/>
      <c r="DL653" s="26"/>
      <c r="DM653" s="27"/>
      <c r="DN653" s="36"/>
      <c r="DO653" s="26"/>
      <c r="DP653" s="26"/>
      <c r="DQ653" s="27"/>
      <c r="DR653" s="36"/>
      <c r="DS653" s="26"/>
      <c r="DT653" s="26"/>
      <c r="DU653" s="27"/>
      <c r="DV653" s="36"/>
      <c r="DW653" s="26"/>
      <c r="DX653" s="26"/>
      <c r="DY653" s="27"/>
      <c r="DZ653" s="36"/>
      <c r="EA653" s="26"/>
      <c r="EB653" s="26"/>
      <c r="EC653" s="27"/>
      <c r="ED653" s="36">
        <v>0</v>
      </c>
      <c r="EE653" s="26">
        <v>0</v>
      </c>
      <c r="EF653" s="26">
        <v>0</v>
      </c>
      <c r="EG653" s="27">
        <v>0</v>
      </c>
      <c r="EH653" s="36">
        <v>7</v>
      </c>
      <c r="EI653" s="26">
        <v>4765.5124999999998</v>
      </c>
      <c r="EJ653" s="26">
        <v>4765.5124999999998</v>
      </c>
      <c r="EK653" s="27">
        <v>44251.19</v>
      </c>
      <c r="EL653" s="36" cm="1">
        <f t="array" ref="EL653">+_xlfn.IFS(YEAR($A653)&gt;YEAR(EL$6),0,YEAR(EL$6)=YEAR($A653),13-MONTH($A653),AND(EK653&lt;$L653,YEAR(EL$6)=YEAR($B653)),IF(MONTH($B653)&lt;EK653/$M653,MONTH($B653),EK653/$M653),EK653&lt;$L653,EK653/$M653,YEAR(EL$6)=YEAR($B653),MONTH($B653),AND(YEAR(EL$6)&gt;YEAR($B653),NOT(ISBLANK($B653))),0,YEAR(EL$6)&gt;YEAR($A653),12,EL$6&lt;$A653,0,YEAR(EH$6)=YEAR($B653),0)</f>
        <v>12</v>
      </c>
      <c r="EM653" s="26">
        <f t="shared" si="82"/>
        <v>8169.4500000000007</v>
      </c>
      <c r="EN653" s="26">
        <f t="shared" si="83"/>
        <v>12934.962500000001</v>
      </c>
      <c r="EO653" s="27">
        <f t="shared" si="84"/>
        <v>36081.74</v>
      </c>
      <c r="EP653" s="28">
        <f t="shared" si="85"/>
        <v>53.000003672217829</v>
      </c>
      <c r="EQ653" s="34">
        <f t="shared" si="86"/>
        <v>2042.3625000000002</v>
      </c>
      <c r="ES653" s="21">
        <f>IFERROR(IF(VLOOKUP(D653,'DIV CHANGE'!A:D,3,FALSE)="", E653, VLOOKUP(D653,'DIV CHANGE'!A:D,3,FALSE)), E653)</f>
        <v>1</v>
      </c>
      <c r="ET653" s="21" t="str">
        <f t="shared" si="87"/>
        <v>SAME</v>
      </c>
      <c r="EU653" s="24">
        <v>45456</v>
      </c>
    </row>
    <row r="654" spans="1:151" ht="12.75">
      <c r="A654" s="29">
        <v>45474</v>
      </c>
      <c r="C654" s="77"/>
      <c r="D654" s="21" t="s">
        <v>1277</v>
      </c>
      <c r="E654" s="21">
        <v>1</v>
      </c>
      <c r="F654" s="21" t="s">
        <v>179</v>
      </c>
      <c r="G654" s="21" t="s">
        <v>1278</v>
      </c>
      <c r="H654" s="55">
        <v>72053.55</v>
      </c>
      <c r="I654" s="22">
        <v>6</v>
      </c>
      <c r="J654" s="56">
        <v>0</v>
      </c>
      <c r="K654" s="56">
        <v>0</v>
      </c>
      <c r="L654" s="25">
        <f t="shared" si="80"/>
        <v>12008.925000000001</v>
      </c>
      <c r="M654" s="37">
        <f t="shared" si="81"/>
        <v>1000.7437500000001</v>
      </c>
      <c r="N654" s="36"/>
      <c r="O654" s="26"/>
      <c r="P654" s="26"/>
      <c r="Q654" s="27"/>
      <c r="R654" s="36"/>
      <c r="S654" s="26"/>
      <c r="T654" s="26"/>
      <c r="U654" s="27"/>
      <c r="V654" s="36"/>
      <c r="W654" s="26"/>
      <c r="X654" s="26"/>
      <c r="Y654" s="27"/>
      <c r="Z654" s="36"/>
      <c r="AA654" s="26"/>
      <c r="AB654" s="26"/>
      <c r="AC654" s="27"/>
      <c r="AD654" s="36"/>
      <c r="AE654" s="26"/>
      <c r="AF654" s="26"/>
      <c r="AG654" s="27"/>
      <c r="AH654" s="36"/>
      <c r="AI654" s="26"/>
      <c r="AJ654" s="26"/>
      <c r="AK654" s="27"/>
      <c r="AL654" s="36"/>
      <c r="AM654" s="26"/>
      <c r="AN654" s="26"/>
      <c r="AO654" s="27"/>
      <c r="AP654" s="36"/>
      <c r="AQ654" s="26"/>
      <c r="AR654" s="26"/>
      <c r="AS654" s="27"/>
      <c r="AT654" s="36"/>
      <c r="AU654" s="26"/>
      <c r="AV654" s="26"/>
      <c r="AW654" s="27"/>
      <c r="AX654" s="36"/>
      <c r="AY654" s="26"/>
      <c r="AZ654" s="26"/>
      <c r="BA654" s="27"/>
      <c r="BB654" s="36"/>
      <c r="BC654" s="26"/>
      <c r="BD654" s="26"/>
      <c r="BE654" s="27"/>
      <c r="BF654" s="36"/>
      <c r="BG654" s="26"/>
      <c r="BH654" s="26"/>
      <c r="BI654" s="27"/>
      <c r="BJ654" s="36"/>
      <c r="BK654" s="26"/>
      <c r="BL654" s="26"/>
      <c r="BM654" s="27"/>
      <c r="BN654" s="36"/>
      <c r="BO654" s="26"/>
      <c r="BP654" s="26"/>
      <c r="BQ654" s="27"/>
      <c r="BR654" s="36"/>
      <c r="BS654" s="26"/>
      <c r="BT654" s="26"/>
      <c r="BU654" s="27"/>
      <c r="BV654" s="36"/>
      <c r="BW654" s="26"/>
      <c r="BX654" s="26"/>
      <c r="BY654" s="27"/>
      <c r="BZ654" s="36"/>
      <c r="CA654" s="26"/>
      <c r="CB654" s="26"/>
      <c r="CC654" s="27"/>
      <c r="CD654" s="36"/>
      <c r="CE654" s="26"/>
      <c r="CF654" s="26"/>
      <c r="CG654" s="27"/>
      <c r="CH654" s="36"/>
      <c r="CI654" s="26"/>
      <c r="CJ654" s="26"/>
      <c r="CK654" s="27"/>
      <c r="CL654" s="36"/>
      <c r="CM654" s="26"/>
      <c r="CN654" s="26"/>
      <c r="CO654" s="27"/>
      <c r="CP654" s="36"/>
      <c r="CQ654" s="26"/>
      <c r="CR654" s="26"/>
      <c r="CS654" s="27"/>
      <c r="CT654" s="36"/>
      <c r="CU654" s="26"/>
      <c r="CV654" s="26"/>
      <c r="CW654" s="27"/>
      <c r="CX654" s="36"/>
      <c r="CY654" s="26"/>
      <c r="CZ654" s="26"/>
      <c r="DA654" s="27"/>
      <c r="DB654" s="36"/>
      <c r="DC654" s="26"/>
      <c r="DD654" s="26"/>
      <c r="DE654" s="27"/>
      <c r="DF654" s="36"/>
      <c r="DG654" s="26"/>
      <c r="DH654" s="26"/>
      <c r="DI654" s="27"/>
      <c r="DJ654" s="36"/>
      <c r="DK654" s="26"/>
      <c r="DL654" s="26"/>
      <c r="DM654" s="27"/>
      <c r="DN654" s="36"/>
      <c r="DO654" s="26"/>
      <c r="DP654" s="26"/>
      <c r="DQ654" s="27"/>
      <c r="DR654" s="36"/>
      <c r="DS654" s="26"/>
      <c r="DT654" s="26"/>
      <c r="DU654" s="27"/>
      <c r="DV654" s="36"/>
      <c r="DW654" s="26"/>
      <c r="DX654" s="26"/>
      <c r="DY654" s="27"/>
      <c r="DZ654" s="36"/>
      <c r="EA654" s="26"/>
      <c r="EB654" s="26"/>
      <c r="EC654" s="27"/>
      <c r="ED654" s="36">
        <v>0</v>
      </c>
      <c r="EE654" s="26">
        <v>0</v>
      </c>
      <c r="EF654" s="26">
        <v>0</v>
      </c>
      <c r="EG654" s="27">
        <v>0</v>
      </c>
      <c r="EH654" s="36">
        <v>6</v>
      </c>
      <c r="EI654" s="26">
        <v>6004.4625000000005</v>
      </c>
      <c r="EJ654" s="26">
        <v>6004.4625000000005</v>
      </c>
      <c r="EK654" s="27">
        <v>66049.09</v>
      </c>
      <c r="EL654" s="36" cm="1">
        <f t="array" ref="EL654">+_xlfn.IFS(YEAR($A654)&gt;YEAR(EL$6),0,YEAR(EL$6)=YEAR($A654),13-MONTH($A654),AND(EK654&lt;$L654,YEAR(EL$6)=YEAR($B654)),IF(MONTH($B654)&lt;EK654/$M654,MONTH($B654),EK654/$M654),EK654&lt;$L654,EK654/$M654,YEAR(EL$6)=YEAR($B654),MONTH($B654),AND(YEAR(EL$6)&gt;YEAR($B654),NOT(ISBLANK($B654))),0,YEAR(EL$6)&gt;YEAR($A654),12,EL$6&lt;$A654,0,YEAR(EH$6)=YEAR($B654),0)</f>
        <v>12</v>
      </c>
      <c r="EM654" s="26">
        <f t="shared" si="82"/>
        <v>12008.925000000001</v>
      </c>
      <c r="EN654" s="26">
        <f t="shared" si="83"/>
        <v>18013.387500000001</v>
      </c>
      <c r="EO654" s="27">
        <f t="shared" si="84"/>
        <v>54040.160000000003</v>
      </c>
      <c r="EP654" s="28">
        <f t="shared" si="85"/>
        <v>53.99999750185799</v>
      </c>
      <c r="EQ654" s="34">
        <f t="shared" si="86"/>
        <v>3002.2312500000003</v>
      </c>
      <c r="ES654" s="21">
        <f>IFERROR(IF(VLOOKUP(D654,'DIV CHANGE'!A:D,3,FALSE)="", E654, VLOOKUP(D654,'DIV CHANGE'!A:D,3,FALSE)), E654)</f>
        <v>1</v>
      </c>
      <c r="ET654" s="21" t="str">
        <f t="shared" si="87"/>
        <v>SAME</v>
      </c>
      <c r="EU654" s="29">
        <v>45474</v>
      </c>
    </row>
    <row r="655" spans="1:151" ht="12.75">
      <c r="A655" s="29">
        <v>45474</v>
      </c>
      <c r="C655" s="77"/>
      <c r="D655" s="21" t="s">
        <v>1279</v>
      </c>
      <c r="E655" s="21">
        <v>1</v>
      </c>
      <c r="F655" s="21" t="s">
        <v>179</v>
      </c>
      <c r="G655" s="21" t="s">
        <v>1280</v>
      </c>
      <c r="H655" s="55">
        <v>49832.21</v>
      </c>
      <c r="I655" s="22">
        <v>6</v>
      </c>
      <c r="J655" s="56">
        <v>0</v>
      </c>
      <c r="K655" s="56">
        <v>0</v>
      </c>
      <c r="L655" s="25">
        <f t="shared" si="80"/>
        <v>8305.3683333333338</v>
      </c>
      <c r="M655" s="37">
        <f t="shared" si="81"/>
        <v>692.11402777777778</v>
      </c>
      <c r="N655" s="36"/>
      <c r="O655" s="26"/>
      <c r="P655" s="26"/>
      <c r="Q655" s="27"/>
      <c r="R655" s="36"/>
      <c r="S655" s="26"/>
      <c r="T655" s="26"/>
      <c r="U655" s="27"/>
      <c r="V655" s="36"/>
      <c r="W655" s="26"/>
      <c r="X655" s="26"/>
      <c r="Y655" s="27"/>
      <c r="Z655" s="36"/>
      <c r="AA655" s="26"/>
      <c r="AB655" s="26"/>
      <c r="AC655" s="27"/>
      <c r="AD655" s="36"/>
      <c r="AE655" s="26"/>
      <c r="AF655" s="26"/>
      <c r="AG655" s="27"/>
      <c r="AH655" s="36"/>
      <c r="AI655" s="26"/>
      <c r="AJ655" s="26"/>
      <c r="AK655" s="27"/>
      <c r="AL655" s="36"/>
      <c r="AM655" s="26"/>
      <c r="AN655" s="26"/>
      <c r="AO655" s="27"/>
      <c r="AP655" s="36"/>
      <c r="AQ655" s="26"/>
      <c r="AR655" s="26"/>
      <c r="AS655" s="27"/>
      <c r="AT655" s="36"/>
      <c r="AU655" s="26"/>
      <c r="AV655" s="26"/>
      <c r="AW655" s="27"/>
      <c r="AX655" s="36"/>
      <c r="AY655" s="26"/>
      <c r="AZ655" s="26"/>
      <c r="BA655" s="27"/>
      <c r="BB655" s="36"/>
      <c r="BC655" s="26"/>
      <c r="BD655" s="26"/>
      <c r="BE655" s="27"/>
      <c r="BF655" s="36"/>
      <c r="BG655" s="26"/>
      <c r="BH655" s="26"/>
      <c r="BI655" s="27"/>
      <c r="BJ655" s="36"/>
      <c r="BK655" s="26"/>
      <c r="BL655" s="26"/>
      <c r="BM655" s="27"/>
      <c r="BN655" s="36"/>
      <c r="BO655" s="26"/>
      <c r="BP655" s="26"/>
      <c r="BQ655" s="27"/>
      <c r="BR655" s="36"/>
      <c r="BS655" s="26"/>
      <c r="BT655" s="26"/>
      <c r="BU655" s="27"/>
      <c r="BV655" s="36"/>
      <c r="BW655" s="26"/>
      <c r="BX655" s="26"/>
      <c r="BY655" s="27"/>
      <c r="BZ655" s="36"/>
      <c r="CA655" s="26"/>
      <c r="CB655" s="26"/>
      <c r="CC655" s="27"/>
      <c r="CD655" s="36"/>
      <c r="CE655" s="26"/>
      <c r="CF655" s="26"/>
      <c r="CG655" s="27"/>
      <c r="CH655" s="36"/>
      <c r="CI655" s="26"/>
      <c r="CJ655" s="26"/>
      <c r="CK655" s="27"/>
      <c r="CL655" s="36"/>
      <c r="CM655" s="26"/>
      <c r="CN655" s="26"/>
      <c r="CO655" s="27"/>
      <c r="CP655" s="36"/>
      <c r="CQ655" s="26"/>
      <c r="CR655" s="26"/>
      <c r="CS655" s="27"/>
      <c r="CT655" s="36"/>
      <c r="CU655" s="26"/>
      <c r="CV655" s="26"/>
      <c r="CW655" s="27"/>
      <c r="CX655" s="36"/>
      <c r="CY655" s="26"/>
      <c r="CZ655" s="26"/>
      <c r="DA655" s="27"/>
      <c r="DB655" s="36"/>
      <c r="DC655" s="26"/>
      <c r="DD655" s="26"/>
      <c r="DE655" s="27"/>
      <c r="DF655" s="36"/>
      <c r="DG655" s="26"/>
      <c r="DH655" s="26"/>
      <c r="DI655" s="27"/>
      <c r="DJ655" s="36"/>
      <c r="DK655" s="26"/>
      <c r="DL655" s="26"/>
      <c r="DM655" s="27"/>
      <c r="DN655" s="36"/>
      <c r="DO655" s="26"/>
      <c r="DP655" s="26"/>
      <c r="DQ655" s="27"/>
      <c r="DR655" s="36"/>
      <c r="DS655" s="26"/>
      <c r="DT655" s="26"/>
      <c r="DU655" s="27"/>
      <c r="DV655" s="36"/>
      <c r="DW655" s="26"/>
      <c r="DX655" s="26"/>
      <c r="DY655" s="27"/>
      <c r="DZ655" s="36"/>
      <c r="EA655" s="26"/>
      <c r="EB655" s="26"/>
      <c r="EC655" s="27"/>
      <c r="ED655" s="36">
        <v>0</v>
      </c>
      <c r="EE655" s="26">
        <v>0</v>
      </c>
      <c r="EF655" s="26">
        <v>0</v>
      </c>
      <c r="EG655" s="27">
        <v>0</v>
      </c>
      <c r="EH655" s="36">
        <v>6</v>
      </c>
      <c r="EI655" s="26">
        <v>4152.6841666666669</v>
      </c>
      <c r="EJ655" s="26">
        <v>4152.6841666666669</v>
      </c>
      <c r="EK655" s="27">
        <v>45679.53</v>
      </c>
      <c r="EL655" s="36" cm="1">
        <f t="array" ref="EL655">+_xlfn.IFS(YEAR($A655)&gt;YEAR(EL$6),0,YEAR(EL$6)=YEAR($A655),13-MONTH($A655),AND(EK655&lt;$L655,YEAR(EL$6)=YEAR($B655)),IF(MONTH($B655)&lt;EK655/$M655,MONTH($B655),EK655/$M655),EK655&lt;$L655,EK655/$M655,YEAR(EL$6)=YEAR($B655),MONTH($B655),AND(YEAR(EL$6)&gt;YEAR($B655),NOT(ISBLANK($B655))),0,YEAR(EL$6)&gt;YEAR($A655),12,EL$6&lt;$A655,0,YEAR(EH$6)=YEAR($B655),0)</f>
        <v>12</v>
      </c>
      <c r="EM655" s="26">
        <f t="shared" si="82"/>
        <v>8305.3683333333338</v>
      </c>
      <c r="EN655" s="26">
        <f t="shared" si="83"/>
        <v>12458.052500000002</v>
      </c>
      <c r="EO655" s="27">
        <f t="shared" si="84"/>
        <v>37374.160000000003</v>
      </c>
      <c r="EP655" s="28">
        <f t="shared" si="85"/>
        <v>54.00000361212156</v>
      </c>
      <c r="EQ655" s="34">
        <f t="shared" si="86"/>
        <v>2076.3420833333334</v>
      </c>
      <c r="ES655" s="21">
        <f>IFERROR(IF(VLOOKUP(D655,'DIV CHANGE'!A:D,3,FALSE)="", E655, VLOOKUP(D655,'DIV CHANGE'!A:D,3,FALSE)), E655)</f>
        <v>1</v>
      </c>
      <c r="ET655" s="21" t="str">
        <f t="shared" si="87"/>
        <v>SAME</v>
      </c>
      <c r="EU655" s="29">
        <v>45474</v>
      </c>
    </row>
    <row r="656" spans="1:151" ht="12.75">
      <c r="A656" s="29">
        <v>45478</v>
      </c>
      <c r="C656" s="77"/>
      <c r="D656" s="21" t="s">
        <v>1281</v>
      </c>
      <c r="E656" s="21">
        <v>1</v>
      </c>
      <c r="F656" s="21" t="s">
        <v>179</v>
      </c>
      <c r="G656" s="21" t="s">
        <v>1282</v>
      </c>
      <c r="H656" s="55">
        <v>61662.12</v>
      </c>
      <c r="I656" s="22">
        <v>6</v>
      </c>
      <c r="J656" s="56">
        <v>8000</v>
      </c>
      <c r="K656" s="56">
        <v>0</v>
      </c>
      <c r="L656" s="25">
        <f t="shared" si="80"/>
        <v>8943.6866666666665</v>
      </c>
      <c r="M656" s="37">
        <f t="shared" si="81"/>
        <v>745.30722222222221</v>
      </c>
      <c r="N656" s="36"/>
      <c r="O656" s="26"/>
      <c r="P656" s="26"/>
      <c r="Q656" s="27"/>
      <c r="R656" s="36"/>
      <c r="S656" s="26"/>
      <c r="T656" s="26"/>
      <c r="U656" s="27"/>
      <c r="V656" s="36"/>
      <c r="W656" s="26"/>
      <c r="X656" s="26"/>
      <c r="Y656" s="27"/>
      <c r="Z656" s="36"/>
      <c r="AA656" s="26"/>
      <c r="AB656" s="26"/>
      <c r="AC656" s="27"/>
      <c r="AD656" s="36"/>
      <c r="AE656" s="26"/>
      <c r="AF656" s="26"/>
      <c r="AG656" s="27"/>
      <c r="AH656" s="36"/>
      <c r="AI656" s="26"/>
      <c r="AJ656" s="26"/>
      <c r="AK656" s="27"/>
      <c r="AL656" s="36"/>
      <c r="AM656" s="26"/>
      <c r="AN656" s="26"/>
      <c r="AO656" s="27"/>
      <c r="AP656" s="36"/>
      <c r="AQ656" s="26"/>
      <c r="AR656" s="26"/>
      <c r="AS656" s="27"/>
      <c r="AT656" s="36"/>
      <c r="AU656" s="26"/>
      <c r="AV656" s="26"/>
      <c r="AW656" s="27"/>
      <c r="AX656" s="36"/>
      <c r="AY656" s="26"/>
      <c r="AZ656" s="26"/>
      <c r="BA656" s="27"/>
      <c r="BB656" s="36"/>
      <c r="BC656" s="26"/>
      <c r="BD656" s="26"/>
      <c r="BE656" s="27"/>
      <c r="BF656" s="36"/>
      <c r="BG656" s="26"/>
      <c r="BH656" s="26"/>
      <c r="BI656" s="27"/>
      <c r="BJ656" s="36"/>
      <c r="BK656" s="26"/>
      <c r="BL656" s="26"/>
      <c r="BM656" s="27"/>
      <c r="BN656" s="36"/>
      <c r="BO656" s="26"/>
      <c r="BP656" s="26"/>
      <c r="BQ656" s="27"/>
      <c r="BR656" s="36"/>
      <c r="BS656" s="26"/>
      <c r="BT656" s="26"/>
      <c r="BU656" s="27"/>
      <c r="BV656" s="36"/>
      <c r="BW656" s="26"/>
      <c r="BX656" s="26"/>
      <c r="BY656" s="27"/>
      <c r="BZ656" s="36"/>
      <c r="CA656" s="26"/>
      <c r="CB656" s="26"/>
      <c r="CC656" s="27"/>
      <c r="CD656" s="36"/>
      <c r="CE656" s="26"/>
      <c r="CF656" s="26"/>
      <c r="CG656" s="27"/>
      <c r="CH656" s="36"/>
      <c r="CI656" s="26"/>
      <c r="CJ656" s="26"/>
      <c r="CK656" s="27"/>
      <c r="CL656" s="36"/>
      <c r="CM656" s="26"/>
      <c r="CN656" s="26"/>
      <c r="CO656" s="27"/>
      <c r="CP656" s="36"/>
      <c r="CQ656" s="26"/>
      <c r="CR656" s="26"/>
      <c r="CS656" s="27"/>
      <c r="CT656" s="36"/>
      <c r="CU656" s="26"/>
      <c r="CV656" s="26"/>
      <c r="CW656" s="27"/>
      <c r="CX656" s="36"/>
      <c r="CY656" s="26"/>
      <c r="CZ656" s="26"/>
      <c r="DA656" s="27"/>
      <c r="DB656" s="36"/>
      <c r="DC656" s="26"/>
      <c r="DD656" s="26"/>
      <c r="DE656" s="27"/>
      <c r="DF656" s="36"/>
      <c r="DG656" s="26"/>
      <c r="DH656" s="26"/>
      <c r="DI656" s="27"/>
      <c r="DJ656" s="36"/>
      <c r="DK656" s="26"/>
      <c r="DL656" s="26"/>
      <c r="DM656" s="27"/>
      <c r="DN656" s="36"/>
      <c r="DO656" s="26"/>
      <c r="DP656" s="26"/>
      <c r="DQ656" s="27"/>
      <c r="DR656" s="36"/>
      <c r="DS656" s="26"/>
      <c r="DT656" s="26"/>
      <c r="DU656" s="27"/>
      <c r="DV656" s="36"/>
      <c r="DW656" s="26"/>
      <c r="DX656" s="26"/>
      <c r="DY656" s="27"/>
      <c r="DZ656" s="36"/>
      <c r="EA656" s="26"/>
      <c r="EB656" s="26"/>
      <c r="EC656" s="27"/>
      <c r="ED656" s="36">
        <v>0</v>
      </c>
      <c r="EE656" s="26">
        <v>0</v>
      </c>
      <c r="EF656" s="26">
        <v>0</v>
      </c>
      <c r="EG656" s="27">
        <v>0</v>
      </c>
      <c r="EH656" s="36">
        <v>6</v>
      </c>
      <c r="EI656" s="26">
        <v>4471.8433333333332</v>
      </c>
      <c r="EJ656" s="26">
        <v>4471.8433333333332</v>
      </c>
      <c r="EK656" s="27">
        <v>49190.28</v>
      </c>
      <c r="EL656" s="36" cm="1">
        <f t="array" ref="EL656">+_xlfn.IFS(YEAR($A656)&gt;YEAR(EL$6),0,YEAR(EL$6)=YEAR($A656),13-MONTH($A656),AND(EK656&lt;$L656,YEAR(EL$6)=YEAR($B656)),IF(MONTH($B656)&lt;EK656/$M656,MONTH($B656),EK656/$M656),EK656&lt;$L656,EK656/$M656,YEAR(EL$6)=YEAR($B656),MONTH($B656),AND(YEAR(EL$6)&gt;YEAR($B656),NOT(ISBLANK($B656))),0,YEAR(EL$6)&gt;YEAR($A656),12,EL$6&lt;$A656,0,YEAR(EH$6)=YEAR($B656),0)</f>
        <v>12</v>
      </c>
      <c r="EM656" s="26">
        <f t="shared" si="82"/>
        <v>8943.6866666666665</v>
      </c>
      <c r="EN656" s="26">
        <f t="shared" si="83"/>
        <v>13415.529999999999</v>
      </c>
      <c r="EO656" s="27">
        <f t="shared" si="84"/>
        <v>40246.589999999997</v>
      </c>
      <c r="EP656" s="28">
        <f t="shared" si="85"/>
        <v>53.999999999999993</v>
      </c>
      <c r="EQ656" s="34">
        <f t="shared" si="86"/>
        <v>2235.9216666666666</v>
      </c>
      <c r="ES656" s="21">
        <f>IFERROR(IF(VLOOKUP(D656,'DIV CHANGE'!A:D,3,FALSE)="", E656, VLOOKUP(D656,'DIV CHANGE'!A:D,3,FALSE)), E656)</f>
        <v>1</v>
      </c>
      <c r="ET656" s="21" t="str">
        <f t="shared" si="87"/>
        <v>SAME</v>
      </c>
      <c r="EU656" s="29">
        <v>45478</v>
      </c>
    </row>
    <row r="657" spans="1:151" ht="12.75">
      <c r="A657" s="29">
        <v>45505</v>
      </c>
      <c r="C657" s="77"/>
      <c r="D657" s="21" t="s">
        <v>1283</v>
      </c>
      <c r="E657" s="21">
        <v>2</v>
      </c>
      <c r="F657" s="21" t="s">
        <v>179</v>
      </c>
      <c r="G657" s="21" t="s">
        <v>1284</v>
      </c>
      <c r="H657" s="55">
        <v>31887.75</v>
      </c>
      <c r="I657" s="22">
        <v>6</v>
      </c>
      <c r="J657" s="56">
        <f>H657*0.1</f>
        <v>3188.7750000000001</v>
      </c>
      <c r="K657" s="56">
        <v>0</v>
      </c>
      <c r="L657" s="25">
        <f t="shared" si="80"/>
        <v>4783.1624999999995</v>
      </c>
      <c r="M657" s="37">
        <f t="shared" si="81"/>
        <v>398.59687499999995</v>
      </c>
      <c r="N657" s="36"/>
      <c r="O657" s="26"/>
      <c r="P657" s="26"/>
      <c r="Q657" s="27"/>
      <c r="R657" s="36"/>
      <c r="S657" s="26"/>
      <c r="T657" s="26"/>
      <c r="U657" s="27"/>
      <c r="V657" s="36"/>
      <c r="W657" s="26"/>
      <c r="X657" s="26"/>
      <c r="Y657" s="27"/>
      <c r="Z657" s="36"/>
      <c r="AA657" s="26"/>
      <c r="AB657" s="26"/>
      <c r="AC657" s="27"/>
      <c r="AD657" s="36"/>
      <c r="AE657" s="26"/>
      <c r="AF657" s="26"/>
      <c r="AG657" s="27"/>
      <c r="AH657" s="36"/>
      <c r="AI657" s="26"/>
      <c r="AJ657" s="26"/>
      <c r="AK657" s="27"/>
      <c r="AL657" s="36"/>
      <c r="AM657" s="26"/>
      <c r="AN657" s="26"/>
      <c r="AO657" s="27"/>
      <c r="AP657" s="36"/>
      <c r="AQ657" s="26"/>
      <c r="AR657" s="26"/>
      <c r="AS657" s="27"/>
      <c r="AT657" s="36"/>
      <c r="AU657" s="26"/>
      <c r="AV657" s="26"/>
      <c r="AW657" s="27"/>
      <c r="AX657" s="36"/>
      <c r="AY657" s="26"/>
      <c r="AZ657" s="26"/>
      <c r="BA657" s="27"/>
      <c r="BB657" s="36"/>
      <c r="BC657" s="26"/>
      <c r="BD657" s="26"/>
      <c r="BE657" s="27"/>
      <c r="BF657" s="36"/>
      <c r="BG657" s="26"/>
      <c r="BH657" s="26"/>
      <c r="BI657" s="27"/>
      <c r="BJ657" s="36"/>
      <c r="BK657" s="26"/>
      <c r="BL657" s="26"/>
      <c r="BM657" s="27"/>
      <c r="BN657" s="36"/>
      <c r="BO657" s="26"/>
      <c r="BP657" s="26"/>
      <c r="BQ657" s="27"/>
      <c r="BR657" s="36"/>
      <c r="BS657" s="26"/>
      <c r="BT657" s="26"/>
      <c r="BU657" s="27"/>
      <c r="BV657" s="36"/>
      <c r="BW657" s="26"/>
      <c r="BX657" s="26"/>
      <c r="BY657" s="27"/>
      <c r="BZ657" s="36"/>
      <c r="CA657" s="26"/>
      <c r="CB657" s="26"/>
      <c r="CC657" s="27"/>
      <c r="CD657" s="36"/>
      <c r="CE657" s="26"/>
      <c r="CF657" s="26"/>
      <c r="CG657" s="27"/>
      <c r="CH657" s="36"/>
      <c r="CI657" s="26"/>
      <c r="CJ657" s="26"/>
      <c r="CK657" s="27"/>
      <c r="CL657" s="36"/>
      <c r="CM657" s="26"/>
      <c r="CN657" s="26"/>
      <c r="CO657" s="27"/>
      <c r="CP657" s="36"/>
      <c r="CQ657" s="26"/>
      <c r="CR657" s="26"/>
      <c r="CS657" s="27"/>
      <c r="CT657" s="36"/>
      <c r="CU657" s="26"/>
      <c r="CV657" s="26"/>
      <c r="CW657" s="27"/>
      <c r="CX657" s="36"/>
      <c r="CY657" s="26"/>
      <c r="CZ657" s="26"/>
      <c r="DA657" s="27"/>
      <c r="DB657" s="36"/>
      <c r="DC657" s="26"/>
      <c r="DD657" s="26"/>
      <c r="DE657" s="27"/>
      <c r="DF657" s="36"/>
      <c r="DG657" s="26"/>
      <c r="DH657" s="26"/>
      <c r="DI657" s="27"/>
      <c r="DJ657" s="36"/>
      <c r="DK657" s="26"/>
      <c r="DL657" s="26"/>
      <c r="DM657" s="27"/>
      <c r="DN657" s="36"/>
      <c r="DO657" s="26"/>
      <c r="DP657" s="26"/>
      <c r="DQ657" s="27"/>
      <c r="DR657" s="36"/>
      <c r="DS657" s="26"/>
      <c r="DT657" s="26"/>
      <c r="DU657" s="27"/>
      <c r="DV657" s="36"/>
      <c r="DW657" s="26"/>
      <c r="DX657" s="26"/>
      <c r="DY657" s="27"/>
      <c r="DZ657" s="36"/>
      <c r="EA657" s="26"/>
      <c r="EB657" s="26"/>
      <c r="EC657" s="27"/>
      <c r="ED657" s="36">
        <v>0</v>
      </c>
      <c r="EE657" s="26">
        <v>0</v>
      </c>
      <c r="EF657" s="26">
        <v>0</v>
      </c>
      <c r="EG657" s="27">
        <v>0</v>
      </c>
      <c r="EH657" s="36">
        <v>5</v>
      </c>
      <c r="EI657" s="26">
        <v>1992.9843749999998</v>
      </c>
      <c r="EJ657" s="26">
        <v>1992.9843749999998</v>
      </c>
      <c r="EK657" s="27">
        <v>26705.99</v>
      </c>
      <c r="EL657" s="36" cm="1">
        <f t="array" ref="EL657">+_xlfn.IFS(YEAR($A657)&gt;YEAR(EL$6),0,YEAR(EL$6)=YEAR($A657),13-MONTH($A657),AND(EK657&lt;$L657,YEAR(EL$6)=YEAR($B657)),IF(MONTH($B657)&lt;EK657/$M657,MONTH($B657),EK657/$M657),EK657&lt;$L657,EK657/$M657,YEAR(EL$6)=YEAR($B657),MONTH($B657),AND(YEAR(EL$6)&gt;YEAR($B657),NOT(ISBLANK($B657))),0,YEAR(EL$6)&gt;YEAR($A657),12,EL$6&lt;$A657,0,YEAR(EH$6)=YEAR($B657),0)</f>
        <v>12</v>
      </c>
      <c r="EM657" s="26">
        <f t="shared" si="82"/>
        <v>4783.1624999999995</v>
      </c>
      <c r="EN657" s="26">
        <f t="shared" si="83"/>
        <v>6776.1468749999995</v>
      </c>
      <c r="EO657" s="27">
        <f t="shared" si="84"/>
        <v>21922.83</v>
      </c>
      <c r="EP657" s="28">
        <f t="shared" si="85"/>
        <v>55.000004704000766</v>
      </c>
      <c r="EQ657" s="34">
        <f t="shared" si="86"/>
        <v>1195.7906249999999</v>
      </c>
      <c r="ES657" s="21">
        <v>2</v>
      </c>
      <c r="ET657" s="21" t="str">
        <f t="shared" si="87"/>
        <v>SAME</v>
      </c>
      <c r="EU657" s="24">
        <v>45505</v>
      </c>
    </row>
    <row r="658" spans="1:151" ht="12.75">
      <c r="A658" s="29">
        <v>45509</v>
      </c>
      <c r="C658" s="77"/>
      <c r="D658" s="21" t="s">
        <v>1285</v>
      </c>
      <c r="E658" s="21">
        <v>2</v>
      </c>
      <c r="F658" s="21" t="s">
        <v>179</v>
      </c>
      <c r="G658" s="21" t="s">
        <v>1286</v>
      </c>
      <c r="H658" s="55">
        <v>85635.1</v>
      </c>
      <c r="I658" s="22">
        <v>6</v>
      </c>
      <c r="J658" s="56">
        <f>H658*0.2</f>
        <v>17127.02</v>
      </c>
      <c r="K658" s="56">
        <v>0</v>
      </c>
      <c r="L658" s="25">
        <f t="shared" si="80"/>
        <v>11418.013333333334</v>
      </c>
      <c r="M658" s="37">
        <f t="shared" si="81"/>
        <v>951.50111111111119</v>
      </c>
      <c r="N658" s="36"/>
      <c r="O658" s="26"/>
      <c r="P658" s="26"/>
      <c r="Q658" s="27"/>
      <c r="R658" s="36"/>
      <c r="S658" s="26"/>
      <c r="T658" s="26"/>
      <c r="U658" s="27"/>
      <c r="V658" s="36"/>
      <c r="W658" s="26"/>
      <c r="X658" s="26"/>
      <c r="Y658" s="27"/>
      <c r="Z658" s="36"/>
      <c r="AA658" s="26"/>
      <c r="AB658" s="26"/>
      <c r="AC658" s="27"/>
      <c r="AD658" s="36"/>
      <c r="AE658" s="26"/>
      <c r="AF658" s="26"/>
      <c r="AG658" s="27"/>
      <c r="AH658" s="36"/>
      <c r="AI658" s="26"/>
      <c r="AJ658" s="26"/>
      <c r="AK658" s="27"/>
      <c r="AL658" s="36"/>
      <c r="AM658" s="26"/>
      <c r="AN658" s="26"/>
      <c r="AO658" s="27"/>
      <c r="AP658" s="36"/>
      <c r="AQ658" s="26"/>
      <c r="AR658" s="26"/>
      <c r="AS658" s="27"/>
      <c r="AT658" s="36"/>
      <c r="AU658" s="26"/>
      <c r="AV658" s="26"/>
      <c r="AW658" s="27"/>
      <c r="AX658" s="36"/>
      <c r="AY658" s="26"/>
      <c r="AZ658" s="26"/>
      <c r="BA658" s="27"/>
      <c r="BB658" s="36"/>
      <c r="BC658" s="26"/>
      <c r="BD658" s="26"/>
      <c r="BE658" s="27"/>
      <c r="BF658" s="36"/>
      <c r="BG658" s="26"/>
      <c r="BH658" s="26"/>
      <c r="BI658" s="27"/>
      <c r="BJ658" s="36"/>
      <c r="BK658" s="26"/>
      <c r="BL658" s="26"/>
      <c r="BM658" s="27"/>
      <c r="BN658" s="36"/>
      <c r="BO658" s="26"/>
      <c r="BP658" s="26"/>
      <c r="BQ658" s="27"/>
      <c r="BR658" s="36"/>
      <c r="BS658" s="26"/>
      <c r="BT658" s="26"/>
      <c r="BU658" s="27"/>
      <c r="BV658" s="36"/>
      <c r="BW658" s="26"/>
      <c r="BX658" s="26"/>
      <c r="BY658" s="27"/>
      <c r="BZ658" s="36"/>
      <c r="CA658" s="26"/>
      <c r="CB658" s="26"/>
      <c r="CC658" s="27"/>
      <c r="CD658" s="36"/>
      <c r="CE658" s="26"/>
      <c r="CF658" s="26"/>
      <c r="CG658" s="27"/>
      <c r="CH658" s="36"/>
      <c r="CI658" s="26"/>
      <c r="CJ658" s="26"/>
      <c r="CK658" s="27"/>
      <c r="CL658" s="36"/>
      <c r="CM658" s="26"/>
      <c r="CN658" s="26"/>
      <c r="CO658" s="27"/>
      <c r="CP658" s="36"/>
      <c r="CQ658" s="26"/>
      <c r="CR658" s="26"/>
      <c r="CS658" s="27"/>
      <c r="CT658" s="36"/>
      <c r="CU658" s="26"/>
      <c r="CV658" s="26"/>
      <c r="CW658" s="27"/>
      <c r="CX658" s="36"/>
      <c r="CY658" s="26"/>
      <c r="CZ658" s="26"/>
      <c r="DA658" s="27"/>
      <c r="DB658" s="36"/>
      <c r="DC658" s="26"/>
      <c r="DD658" s="26"/>
      <c r="DE658" s="27"/>
      <c r="DF658" s="36"/>
      <c r="DG658" s="26"/>
      <c r="DH658" s="26"/>
      <c r="DI658" s="27"/>
      <c r="DJ658" s="36"/>
      <c r="DK658" s="26"/>
      <c r="DL658" s="26"/>
      <c r="DM658" s="27"/>
      <c r="DN658" s="36"/>
      <c r="DO658" s="26"/>
      <c r="DP658" s="26"/>
      <c r="DQ658" s="27"/>
      <c r="DR658" s="36"/>
      <c r="DS658" s="26"/>
      <c r="DT658" s="26"/>
      <c r="DU658" s="27"/>
      <c r="DV658" s="36"/>
      <c r="DW658" s="26"/>
      <c r="DX658" s="26"/>
      <c r="DY658" s="27"/>
      <c r="DZ658" s="36"/>
      <c r="EA658" s="26"/>
      <c r="EB658" s="26"/>
      <c r="EC658" s="27"/>
      <c r="ED658" s="36">
        <v>0</v>
      </c>
      <c r="EE658" s="26">
        <v>0</v>
      </c>
      <c r="EF658" s="26">
        <v>0</v>
      </c>
      <c r="EG658" s="27">
        <v>0</v>
      </c>
      <c r="EH658" s="36">
        <v>5</v>
      </c>
      <c r="EI658" s="26">
        <v>4757.5055555555555</v>
      </c>
      <c r="EJ658" s="26">
        <v>4757.5055555555555</v>
      </c>
      <c r="EK658" s="27">
        <v>63750.57</v>
      </c>
      <c r="EL658" s="36" cm="1">
        <f t="array" ref="EL658">+_xlfn.IFS(YEAR($A658)&gt;YEAR(EL$6),0,YEAR(EL$6)=YEAR($A658),13-MONTH($A658),AND(EK658&lt;$L658,YEAR(EL$6)=YEAR($B658)),IF(MONTH($B658)&lt;EK658/$M658,MONTH($B658),EK658/$M658),EK658&lt;$L658,EK658/$M658,YEAR(EL$6)=YEAR($B658),MONTH($B658),AND(YEAR(EL$6)&gt;YEAR($B658),NOT(ISBLANK($B658))),0,YEAR(EL$6)&gt;YEAR($A658),12,EL$6&lt;$A658,0,YEAR(EH$6)=YEAR($B658),0)</f>
        <v>12</v>
      </c>
      <c r="EM658" s="26">
        <f t="shared" si="82"/>
        <v>11418.013333333334</v>
      </c>
      <c r="EN658" s="26">
        <f t="shared" si="83"/>
        <v>16175.51888888889</v>
      </c>
      <c r="EO658" s="27">
        <f t="shared" si="84"/>
        <v>52332.56</v>
      </c>
      <c r="EP658" s="28">
        <f t="shared" si="85"/>
        <v>54.999998832254526</v>
      </c>
      <c r="EQ658" s="34">
        <f t="shared" si="86"/>
        <v>2854.5033333333336</v>
      </c>
      <c r="ES658" s="21">
        <f>IFERROR(IF(VLOOKUP(D658,'DIV CHANGE'!A:D,3,FALSE)="", E658, VLOOKUP(D658,'DIV CHANGE'!A:D,3,FALSE)), E658)</f>
        <v>2</v>
      </c>
      <c r="ET658" s="21" t="str">
        <f t="shared" si="87"/>
        <v>SAME</v>
      </c>
      <c r="EU658" s="24">
        <v>45509</v>
      </c>
    </row>
    <row r="659" spans="1:151" ht="12.75">
      <c r="A659" s="29">
        <v>45504</v>
      </c>
      <c r="C659" s="77"/>
      <c r="D659" s="21" t="s">
        <v>1287</v>
      </c>
      <c r="E659" s="21">
        <v>2</v>
      </c>
      <c r="F659" s="194" t="s">
        <v>179</v>
      </c>
      <c r="G659" s="21" t="s">
        <v>1288</v>
      </c>
      <c r="H659" s="55">
        <v>24223.439999999999</v>
      </c>
      <c r="I659" s="22">
        <v>7</v>
      </c>
      <c r="J659" s="56">
        <v>0</v>
      </c>
      <c r="K659" s="56">
        <v>0</v>
      </c>
      <c r="L659" s="25">
        <f t="shared" si="80"/>
        <v>3460.4914285714285</v>
      </c>
      <c r="M659" s="37">
        <f t="shared" si="81"/>
        <v>288.37428571428569</v>
      </c>
      <c r="N659" s="36"/>
      <c r="O659" s="26"/>
      <c r="P659" s="26"/>
      <c r="Q659" s="27"/>
      <c r="R659" s="36"/>
      <c r="S659" s="26"/>
      <c r="T659" s="26"/>
      <c r="U659" s="27"/>
      <c r="V659" s="36"/>
      <c r="W659" s="26"/>
      <c r="X659" s="26"/>
      <c r="Y659" s="27"/>
      <c r="Z659" s="36"/>
      <c r="AA659" s="26"/>
      <c r="AB659" s="26"/>
      <c r="AC659" s="27"/>
      <c r="AD659" s="36"/>
      <c r="AE659" s="26"/>
      <c r="AF659" s="26"/>
      <c r="AG659" s="27"/>
      <c r="AH659" s="36"/>
      <c r="AI659" s="26"/>
      <c r="AJ659" s="26"/>
      <c r="AK659" s="27"/>
      <c r="AL659" s="36"/>
      <c r="AM659" s="26"/>
      <c r="AN659" s="26"/>
      <c r="AO659" s="27"/>
      <c r="AP659" s="36"/>
      <c r="AQ659" s="26"/>
      <c r="AR659" s="26"/>
      <c r="AS659" s="27"/>
      <c r="AT659" s="36"/>
      <c r="AU659" s="26"/>
      <c r="AV659" s="26"/>
      <c r="AW659" s="27"/>
      <c r="AX659" s="36"/>
      <c r="AY659" s="26"/>
      <c r="AZ659" s="26"/>
      <c r="BA659" s="27"/>
      <c r="BB659" s="36"/>
      <c r="BC659" s="26"/>
      <c r="BD659" s="26"/>
      <c r="BE659" s="27"/>
      <c r="BF659" s="36"/>
      <c r="BG659" s="26"/>
      <c r="BH659" s="26"/>
      <c r="BI659" s="27"/>
      <c r="BJ659" s="36"/>
      <c r="BK659" s="26"/>
      <c r="BL659" s="26"/>
      <c r="BM659" s="27"/>
      <c r="BN659" s="36"/>
      <c r="BO659" s="26"/>
      <c r="BP659" s="26"/>
      <c r="BQ659" s="27"/>
      <c r="BR659" s="36"/>
      <c r="BS659" s="26"/>
      <c r="BT659" s="26"/>
      <c r="BU659" s="27"/>
      <c r="BV659" s="36"/>
      <c r="BW659" s="26"/>
      <c r="BX659" s="26"/>
      <c r="BY659" s="27"/>
      <c r="BZ659" s="36"/>
      <c r="CA659" s="26"/>
      <c r="CB659" s="26"/>
      <c r="CC659" s="27"/>
      <c r="CD659" s="36"/>
      <c r="CE659" s="26"/>
      <c r="CF659" s="26"/>
      <c r="CG659" s="27"/>
      <c r="CH659" s="36"/>
      <c r="CI659" s="26"/>
      <c r="CJ659" s="26"/>
      <c r="CK659" s="27"/>
      <c r="CL659" s="36"/>
      <c r="CM659" s="26"/>
      <c r="CN659" s="26"/>
      <c r="CO659" s="27"/>
      <c r="CP659" s="36"/>
      <c r="CQ659" s="26"/>
      <c r="CR659" s="26"/>
      <c r="CS659" s="27"/>
      <c r="CT659" s="36"/>
      <c r="CU659" s="26"/>
      <c r="CV659" s="26"/>
      <c r="CW659" s="27"/>
      <c r="CX659" s="36"/>
      <c r="CY659" s="26"/>
      <c r="CZ659" s="26"/>
      <c r="DA659" s="27"/>
      <c r="DB659" s="36"/>
      <c r="DC659" s="26"/>
      <c r="DD659" s="26"/>
      <c r="DE659" s="27"/>
      <c r="DF659" s="36"/>
      <c r="DG659" s="26"/>
      <c r="DH659" s="26"/>
      <c r="DI659" s="27"/>
      <c r="DJ659" s="36"/>
      <c r="DK659" s="26"/>
      <c r="DL659" s="26"/>
      <c r="DM659" s="27"/>
      <c r="DN659" s="36"/>
      <c r="DO659" s="26"/>
      <c r="DP659" s="26"/>
      <c r="DQ659" s="27"/>
      <c r="DR659" s="36"/>
      <c r="DS659" s="26"/>
      <c r="DT659" s="26"/>
      <c r="DU659" s="27"/>
      <c r="DV659" s="36"/>
      <c r="DW659" s="26"/>
      <c r="DX659" s="26"/>
      <c r="DY659" s="27"/>
      <c r="DZ659" s="36"/>
      <c r="EA659" s="26"/>
      <c r="EB659" s="26"/>
      <c r="EC659" s="27"/>
      <c r="ED659" s="36">
        <v>0</v>
      </c>
      <c r="EE659" s="26">
        <v>0</v>
      </c>
      <c r="EF659" s="26">
        <v>0</v>
      </c>
      <c r="EG659" s="27">
        <v>0</v>
      </c>
      <c r="EH659" s="36">
        <v>5</v>
      </c>
      <c r="EI659" s="26">
        <v>1441.8714285714284</v>
      </c>
      <c r="EJ659" s="26">
        <v>1441.8714285714284</v>
      </c>
      <c r="EK659" s="27">
        <v>22781.57</v>
      </c>
      <c r="EL659" s="36" cm="1">
        <f t="array" ref="EL659">+_xlfn.IFS(YEAR($A659)&gt;YEAR(EL$6),0,YEAR(EL$6)=YEAR($A659),13-MONTH($A659),AND(EK659&lt;$L659,YEAR(EL$6)=YEAR($B659)),IF(MONTH($B659)&lt;EK659/$M659,MONTH($B659),EK659/$M659),EK659&lt;$L659,EK659/$M659,YEAR(EL$6)=YEAR($B659),MONTH($B659),AND(YEAR(EL$6)&gt;YEAR($B659),NOT(ISBLANK($B659))),0,YEAR(EL$6)&gt;YEAR($A659),12,EL$6&lt;$A659,0,YEAR(EH$6)=YEAR($B659),0)</f>
        <v>12</v>
      </c>
      <c r="EM659" s="26">
        <f t="shared" si="82"/>
        <v>3460.4914285714285</v>
      </c>
      <c r="EN659" s="26">
        <f t="shared" si="83"/>
        <v>4902.3628571428571</v>
      </c>
      <c r="EO659" s="27">
        <f t="shared" si="84"/>
        <v>19321.080000000002</v>
      </c>
      <c r="EP659" s="28">
        <f t="shared" si="85"/>
        <v>67.000009907758781</v>
      </c>
      <c r="EQ659" s="34">
        <f t="shared" si="86"/>
        <v>865.12285714285713</v>
      </c>
      <c r="ES659" s="21">
        <f>IFERROR(IF(VLOOKUP(D659,'DIV CHANGE'!A:D,3,FALSE)="", E659, VLOOKUP(D659,'DIV CHANGE'!A:D,3,FALSE)), E659)</f>
        <v>2</v>
      </c>
      <c r="ET659" s="21" t="str">
        <f t="shared" si="87"/>
        <v>SAME</v>
      </c>
      <c r="EU659" s="24">
        <v>45504</v>
      </c>
    </row>
    <row r="660" spans="1:151" ht="12.75">
      <c r="A660" s="29">
        <v>45505</v>
      </c>
      <c r="C660" s="77"/>
      <c r="D660" s="21" t="s">
        <v>1289</v>
      </c>
      <c r="E660" s="21">
        <v>2</v>
      </c>
      <c r="F660" s="21" t="s">
        <v>179</v>
      </c>
      <c r="G660" s="21" t="s">
        <v>1290</v>
      </c>
      <c r="H660" s="55">
        <v>29449.34</v>
      </c>
      <c r="I660" s="22">
        <v>6</v>
      </c>
      <c r="J660" s="56">
        <f>H660*0.1</f>
        <v>2944.9340000000002</v>
      </c>
      <c r="K660" s="56">
        <v>0</v>
      </c>
      <c r="L660" s="25">
        <f t="shared" si="80"/>
        <v>4417.4009999999998</v>
      </c>
      <c r="M660" s="37">
        <f t="shared" si="81"/>
        <v>368.11674999999997</v>
      </c>
      <c r="N660" s="36"/>
      <c r="O660" s="26"/>
      <c r="P660" s="26"/>
      <c r="Q660" s="27"/>
      <c r="R660" s="36"/>
      <c r="S660" s="26"/>
      <c r="T660" s="26"/>
      <c r="U660" s="27"/>
      <c r="V660" s="36"/>
      <c r="W660" s="26"/>
      <c r="X660" s="26"/>
      <c r="Y660" s="27"/>
      <c r="Z660" s="36"/>
      <c r="AA660" s="26"/>
      <c r="AB660" s="26"/>
      <c r="AC660" s="27"/>
      <c r="AD660" s="36"/>
      <c r="AE660" s="26"/>
      <c r="AF660" s="26"/>
      <c r="AG660" s="27"/>
      <c r="AH660" s="36"/>
      <c r="AI660" s="26"/>
      <c r="AJ660" s="26"/>
      <c r="AK660" s="27"/>
      <c r="AL660" s="36"/>
      <c r="AM660" s="26"/>
      <c r="AN660" s="26"/>
      <c r="AO660" s="27"/>
      <c r="AP660" s="36"/>
      <c r="AQ660" s="26"/>
      <c r="AR660" s="26"/>
      <c r="AS660" s="27"/>
      <c r="AT660" s="36"/>
      <c r="AU660" s="26"/>
      <c r="AV660" s="26"/>
      <c r="AW660" s="27"/>
      <c r="AX660" s="36"/>
      <c r="AY660" s="26"/>
      <c r="AZ660" s="26"/>
      <c r="BA660" s="27"/>
      <c r="BB660" s="36"/>
      <c r="BC660" s="26"/>
      <c r="BD660" s="26"/>
      <c r="BE660" s="27"/>
      <c r="BF660" s="36"/>
      <c r="BG660" s="26"/>
      <c r="BH660" s="26"/>
      <c r="BI660" s="27"/>
      <c r="BJ660" s="36"/>
      <c r="BK660" s="26"/>
      <c r="BL660" s="26"/>
      <c r="BM660" s="27"/>
      <c r="BN660" s="36"/>
      <c r="BO660" s="26"/>
      <c r="BP660" s="26"/>
      <c r="BQ660" s="27"/>
      <c r="BR660" s="36"/>
      <c r="BS660" s="26"/>
      <c r="BT660" s="26"/>
      <c r="BU660" s="27"/>
      <c r="BV660" s="36"/>
      <c r="BW660" s="26"/>
      <c r="BX660" s="26"/>
      <c r="BY660" s="27"/>
      <c r="BZ660" s="36"/>
      <c r="CA660" s="26"/>
      <c r="CB660" s="26"/>
      <c r="CC660" s="27"/>
      <c r="CD660" s="36"/>
      <c r="CE660" s="26"/>
      <c r="CF660" s="26"/>
      <c r="CG660" s="27"/>
      <c r="CH660" s="36"/>
      <c r="CI660" s="26"/>
      <c r="CJ660" s="26"/>
      <c r="CK660" s="27"/>
      <c r="CL660" s="36"/>
      <c r="CM660" s="26"/>
      <c r="CN660" s="26"/>
      <c r="CO660" s="27"/>
      <c r="CP660" s="36"/>
      <c r="CQ660" s="26"/>
      <c r="CR660" s="26"/>
      <c r="CS660" s="27"/>
      <c r="CT660" s="36"/>
      <c r="CU660" s="26"/>
      <c r="CV660" s="26"/>
      <c r="CW660" s="27"/>
      <c r="CX660" s="36"/>
      <c r="CY660" s="26"/>
      <c r="CZ660" s="26"/>
      <c r="DA660" s="27"/>
      <c r="DB660" s="36"/>
      <c r="DC660" s="26"/>
      <c r="DD660" s="26"/>
      <c r="DE660" s="27"/>
      <c r="DF660" s="36"/>
      <c r="DG660" s="26"/>
      <c r="DH660" s="26"/>
      <c r="DI660" s="27"/>
      <c r="DJ660" s="36"/>
      <c r="DK660" s="26"/>
      <c r="DL660" s="26"/>
      <c r="DM660" s="27"/>
      <c r="DN660" s="36"/>
      <c r="DO660" s="26"/>
      <c r="DP660" s="26"/>
      <c r="DQ660" s="27"/>
      <c r="DR660" s="36"/>
      <c r="DS660" s="26"/>
      <c r="DT660" s="26"/>
      <c r="DU660" s="27"/>
      <c r="DV660" s="36"/>
      <c r="DW660" s="26"/>
      <c r="DX660" s="26"/>
      <c r="DY660" s="27"/>
      <c r="DZ660" s="36"/>
      <c r="EA660" s="26"/>
      <c r="EB660" s="26"/>
      <c r="EC660" s="27"/>
      <c r="ED660" s="36">
        <v>0</v>
      </c>
      <c r="EE660" s="26">
        <v>0</v>
      </c>
      <c r="EF660" s="26">
        <v>0</v>
      </c>
      <c r="EG660" s="27">
        <v>0</v>
      </c>
      <c r="EH660" s="36">
        <v>5</v>
      </c>
      <c r="EI660" s="26">
        <v>1840.5837499999998</v>
      </c>
      <c r="EJ660" s="26">
        <v>1840.5837499999998</v>
      </c>
      <c r="EK660" s="27">
        <v>24663.82</v>
      </c>
      <c r="EL660" s="36" cm="1">
        <f t="array" ref="EL660">+_xlfn.IFS(YEAR($A660)&gt;YEAR(EL$6),0,YEAR(EL$6)=YEAR($A660),13-MONTH($A660),AND(EK660&lt;$L660,YEAR(EL$6)=YEAR($B660)),IF(MONTH($B660)&lt;EK660/$M660,MONTH($B660),EK660/$M660),EK660&lt;$L660,EK660/$M660,YEAR(EL$6)=YEAR($B660),MONTH($B660),AND(YEAR(EL$6)&gt;YEAR($B660),NOT(ISBLANK($B660))),0,YEAR(EL$6)&gt;YEAR($A660),12,EL$6&lt;$A660,0,YEAR(EH$6)=YEAR($B660),0)</f>
        <v>12</v>
      </c>
      <c r="EM660" s="26">
        <f t="shared" si="82"/>
        <v>4417.4009999999998</v>
      </c>
      <c r="EN660" s="26">
        <f t="shared" si="83"/>
        <v>6257.9847499999996</v>
      </c>
      <c r="EO660" s="27">
        <f t="shared" si="84"/>
        <v>20246.419999999998</v>
      </c>
      <c r="EP660" s="28">
        <f t="shared" si="85"/>
        <v>54.999996604338165</v>
      </c>
      <c r="EQ660" s="34">
        <f t="shared" si="86"/>
        <v>1104.35025</v>
      </c>
      <c r="ES660" s="21">
        <v>2</v>
      </c>
      <c r="ET660" s="21" t="str">
        <f t="shared" si="87"/>
        <v>SAME</v>
      </c>
      <c r="EU660" s="24">
        <v>45509</v>
      </c>
    </row>
    <row r="661" spans="1:151" ht="12.75">
      <c r="A661" s="29">
        <v>45504</v>
      </c>
      <c r="C661" s="77"/>
      <c r="D661" s="21" t="s">
        <v>1291</v>
      </c>
      <c r="E661" s="21">
        <v>1</v>
      </c>
      <c r="F661" s="21" t="s">
        <v>179</v>
      </c>
      <c r="G661" s="21" t="s">
        <v>1292</v>
      </c>
      <c r="H661" s="55">
        <v>61629.26</v>
      </c>
      <c r="I661" s="22">
        <v>6</v>
      </c>
      <c r="J661" s="56">
        <v>0</v>
      </c>
      <c r="K661" s="56">
        <v>0</v>
      </c>
      <c r="L661" s="25">
        <f t="shared" si="80"/>
        <v>10271.543333333333</v>
      </c>
      <c r="M661" s="37">
        <f t="shared" si="81"/>
        <v>855.96194444444438</v>
      </c>
      <c r="N661" s="36"/>
      <c r="O661" s="26"/>
      <c r="P661" s="26"/>
      <c r="Q661" s="27"/>
      <c r="R661" s="36"/>
      <c r="S661" s="26"/>
      <c r="T661" s="26"/>
      <c r="U661" s="27"/>
      <c r="V661" s="36"/>
      <c r="W661" s="26"/>
      <c r="X661" s="26"/>
      <c r="Y661" s="27"/>
      <c r="Z661" s="36"/>
      <c r="AA661" s="26"/>
      <c r="AB661" s="26"/>
      <c r="AC661" s="27"/>
      <c r="AD661" s="36"/>
      <c r="AE661" s="26"/>
      <c r="AF661" s="26"/>
      <c r="AG661" s="27"/>
      <c r="AH661" s="36"/>
      <c r="AI661" s="26"/>
      <c r="AJ661" s="26"/>
      <c r="AK661" s="27"/>
      <c r="AL661" s="36"/>
      <c r="AM661" s="26"/>
      <c r="AN661" s="26"/>
      <c r="AO661" s="27"/>
      <c r="AP661" s="36"/>
      <c r="AQ661" s="26"/>
      <c r="AR661" s="26"/>
      <c r="AS661" s="27"/>
      <c r="AT661" s="36"/>
      <c r="AU661" s="26"/>
      <c r="AV661" s="26"/>
      <c r="AW661" s="27"/>
      <c r="AX661" s="36"/>
      <c r="AY661" s="26"/>
      <c r="AZ661" s="26"/>
      <c r="BA661" s="27"/>
      <c r="BB661" s="36"/>
      <c r="BC661" s="26"/>
      <c r="BD661" s="26"/>
      <c r="BE661" s="27"/>
      <c r="BF661" s="36"/>
      <c r="BG661" s="26"/>
      <c r="BH661" s="26"/>
      <c r="BI661" s="27"/>
      <c r="BJ661" s="36"/>
      <c r="BK661" s="26"/>
      <c r="BL661" s="26"/>
      <c r="BM661" s="27"/>
      <c r="BN661" s="36"/>
      <c r="BO661" s="26"/>
      <c r="BP661" s="26"/>
      <c r="BQ661" s="27"/>
      <c r="BR661" s="36"/>
      <c r="BS661" s="26"/>
      <c r="BT661" s="26"/>
      <c r="BU661" s="27"/>
      <c r="BV661" s="36"/>
      <c r="BW661" s="26"/>
      <c r="BX661" s="26"/>
      <c r="BY661" s="27"/>
      <c r="BZ661" s="36"/>
      <c r="CA661" s="26"/>
      <c r="CB661" s="26"/>
      <c r="CC661" s="27"/>
      <c r="CD661" s="36"/>
      <c r="CE661" s="26"/>
      <c r="CF661" s="26"/>
      <c r="CG661" s="27"/>
      <c r="CH661" s="36"/>
      <c r="CI661" s="26"/>
      <c r="CJ661" s="26"/>
      <c r="CK661" s="27"/>
      <c r="CL661" s="36"/>
      <c r="CM661" s="26"/>
      <c r="CN661" s="26"/>
      <c r="CO661" s="27"/>
      <c r="CP661" s="36"/>
      <c r="CQ661" s="26"/>
      <c r="CR661" s="26"/>
      <c r="CS661" s="27"/>
      <c r="CT661" s="36"/>
      <c r="CU661" s="26"/>
      <c r="CV661" s="26"/>
      <c r="CW661" s="27"/>
      <c r="CX661" s="36"/>
      <c r="CY661" s="26"/>
      <c r="CZ661" s="26"/>
      <c r="DA661" s="27"/>
      <c r="DB661" s="36"/>
      <c r="DC661" s="26"/>
      <c r="DD661" s="26"/>
      <c r="DE661" s="27"/>
      <c r="DF661" s="36"/>
      <c r="DG661" s="26"/>
      <c r="DH661" s="26"/>
      <c r="DI661" s="27"/>
      <c r="DJ661" s="36"/>
      <c r="DK661" s="26"/>
      <c r="DL661" s="26"/>
      <c r="DM661" s="27"/>
      <c r="DN661" s="36"/>
      <c r="DO661" s="26"/>
      <c r="DP661" s="26"/>
      <c r="DQ661" s="27"/>
      <c r="DR661" s="36"/>
      <c r="DS661" s="26"/>
      <c r="DT661" s="26"/>
      <c r="DU661" s="27"/>
      <c r="DV661" s="36"/>
      <c r="DW661" s="26"/>
      <c r="DX661" s="26"/>
      <c r="DY661" s="27"/>
      <c r="DZ661" s="36"/>
      <c r="EA661" s="26"/>
      <c r="EB661" s="26"/>
      <c r="EC661" s="27"/>
      <c r="ED661" s="36">
        <v>0</v>
      </c>
      <c r="EE661" s="26">
        <v>0</v>
      </c>
      <c r="EF661" s="26">
        <v>0</v>
      </c>
      <c r="EG661" s="27">
        <v>0</v>
      </c>
      <c r="EH661" s="36">
        <v>5</v>
      </c>
      <c r="EI661" s="26">
        <v>4279.8097222222223</v>
      </c>
      <c r="EJ661" s="26">
        <v>4279.8097222222223</v>
      </c>
      <c r="EK661" s="27">
        <v>57349.45</v>
      </c>
      <c r="EL661" s="36" cm="1">
        <f t="array" ref="EL661">+_xlfn.IFS(YEAR($A661)&gt;YEAR(EL$6),0,YEAR(EL$6)=YEAR($A661),13-MONTH($A661),AND(EK661&lt;$L661,YEAR(EL$6)=YEAR($B661)),IF(MONTH($B661)&lt;EK661/$M661,MONTH($B661),EK661/$M661),EK661&lt;$L661,EK661/$M661,YEAR(EL$6)=YEAR($B661),MONTH($B661),AND(YEAR(EL$6)&gt;YEAR($B661),NOT(ISBLANK($B661))),0,YEAR(EL$6)&gt;YEAR($A661),12,EL$6&lt;$A661,0,YEAR(EH$6)=YEAR($B661),0)</f>
        <v>12</v>
      </c>
      <c r="EM661" s="26">
        <f t="shared" si="82"/>
        <v>10271.543333333333</v>
      </c>
      <c r="EN661" s="26">
        <f t="shared" si="83"/>
        <v>14551.353055555555</v>
      </c>
      <c r="EO661" s="27">
        <f t="shared" si="84"/>
        <v>47077.91</v>
      </c>
      <c r="EP661" s="28">
        <f t="shared" si="85"/>
        <v>55.000003569732954</v>
      </c>
      <c r="EQ661" s="34">
        <f t="shared" si="86"/>
        <v>2567.8858333333333</v>
      </c>
      <c r="ES661" s="21">
        <f>IFERROR(IF(VLOOKUP(D661,'DIV CHANGE'!A:D,3,FALSE)="", E661, VLOOKUP(D661,'DIV CHANGE'!A:D,3,FALSE)), E661)</f>
        <v>1</v>
      </c>
      <c r="ET661" s="21" t="str">
        <f t="shared" si="87"/>
        <v>SAME</v>
      </c>
      <c r="EU661" s="24">
        <v>45504</v>
      </c>
    </row>
    <row r="662" spans="1:151" ht="12.75">
      <c r="A662" s="29">
        <v>45520</v>
      </c>
      <c r="C662" s="77"/>
      <c r="D662" s="21" t="s">
        <v>1293</v>
      </c>
      <c r="E662" s="21">
        <v>1</v>
      </c>
      <c r="F662" s="21" t="s">
        <v>179</v>
      </c>
      <c r="G662" s="21" t="s">
        <v>1294</v>
      </c>
      <c r="H662" s="55">
        <f>49106.76+2651.07</f>
        <v>51757.83</v>
      </c>
      <c r="I662" s="22">
        <v>6</v>
      </c>
      <c r="J662" s="56">
        <v>0</v>
      </c>
      <c r="K662" s="56">
        <v>0</v>
      </c>
      <c r="L662" s="25">
        <f t="shared" si="80"/>
        <v>8626.3050000000003</v>
      </c>
      <c r="M662" s="37">
        <f t="shared" si="81"/>
        <v>718.85874999999999</v>
      </c>
      <c r="N662" s="36"/>
      <c r="O662" s="26"/>
      <c r="P662" s="26"/>
      <c r="Q662" s="27"/>
      <c r="R662" s="36"/>
      <c r="S662" s="26"/>
      <c r="T662" s="26"/>
      <c r="U662" s="27"/>
      <c r="V662" s="36"/>
      <c r="W662" s="26"/>
      <c r="X662" s="26"/>
      <c r="Y662" s="27"/>
      <c r="Z662" s="36"/>
      <c r="AA662" s="26"/>
      <c r="AB662" s="26"/>
      <c r="AC662" s="27"/>
      <c r="AD662" s="36"/>
      <c r="AE662" s="26"/>
      <c r="AF662" s="26"/>
      <c r="AG662" s="27"/>
      <c r="AH662" s="36"/>
      <c r="AI662" s="26"/>
      <c r="AJ662" s="26"/>
      <c r="AK662" s="27"/>
      <c r="AL662" s="36"/>
      <c r="AM662" s="26"/>
      <c r="AN662" s="26"/>
      <c r="AO662" s="27"/>
      <c r="AP662" s="36"/>
      <c r="AQ662" s="26"/>
      <c r="AR662" s="26"/>
      <c r="AS662" s="27"/>
      <c r="AT662" s="36"/>
      <c r="AU662" s="26"/>
      <c r="AV662" s="26"/>
      <c r="AW662" s="27"/>
      <c r="AX662" s="36"/>
      <c r="AY662" s="26"/>
      <c r="AZ662" s="26"/>
      <c r="BA662" s="27"/>
      <c r="BB662" s="36"/>
      <c r="BC662" s="26"/>
      <c r="BD662" s="26"/>
      <c r="BE662" s="27"/>
      <c r="BF662" s="36"/>
      <c r="BG662" s="26"/>
      <c r="BH662" s="26"/>
      <c r="BI662" s="27"/>
      <c r="BJ662" s="36"/>
      <c r="BK662" s="26"/>
      <c r="BL662" s="26"/>
      <c r="BM662" s="27"/>
      <c r="BN662" s="36"/>
      <c r="BO662" s="26"/>
      <c r="BP662" s="26"/>
      <c r="BQ662" s="27"/>
      <c r="BR662" s="36"/>
      <c r="BS662" s="26"/>
      <c r="BT662" s="26"/>
      <c r="BU662" s="27"/>
      <c r="BV662" s="36"/>
      <c r="BW662" s="26"/>
      <c r="BX662" s="26"/>
      <c r="BY662" s="27"/>
      <c r="BZ662" s="36"/>
      <c r="CA662" s="26"/>
      <c r="CB662" s="26"/>
      <c r="CC662" s="27"/>
      <c r="CD662" s="36"/>
      <c r="CE662" s="26"/>
      <c r="CF662" s="26"/>
      <c r="CG662" s="27"/>
      <c r="CH662" s="36"/>
      <c r="CI662" s="26"/>
      <c r="CJ662" s="26"/>
      <c r="CK662" s="27"/>
      <c r="CL662" s="36"/>
      <c r="CM662" s="26"/>
      <c r="CN662" s="26"/>
      <c r="CO662" s="27"/>
      <c r="CP662" s="36"/>
      <c r="CQ662" s="26"/>
      <c r="CR662" s="26"/>
      <c r="CS662" s="27"/>
      <c r="CT662" s="36"/>
      <c r="CU662" s="26"/>
      <c r="CV662" s="26"/>
      <c r="CW662" s="27"/>
      <c r="CX662" s="36"/>
      <c r="CY662" s="26"/>
      <c r="CZ662" s="26"/>
      <c r="DA662" s="27"/>
      <c r="DB662" s="36"/>
      <c r="DC662" s="26"/>
      <c r="DD662" s="26"/>
      <c r="DE662" s="27"/>
      <c r="DF662" s="36"/>
      <c r="DG662" s="26"/>
      <c r="DH662" s="26"/>
      <c r="DI662" s="27"/>
      <c r="DJ662" s="36"/>
      <c r="DK662" s="26"/>
      <c r="DL662" s="26"/>
      <c r="DM662" s="27"/>
      <c r="DN662" s="36"/>
      <c r="DO662" s="26"/>
      <c r="DP662" s="26"/>
      <c r="DQ662" s="27"/>
      <c r="DR662" s="36"/>
      <c r="DS662" s="26"/>
      <c r="DT662" s="26"/>
      <c r="DU662" s="27"/>
      <c r="DV662" s="36"/>
      <c r="DW662" s="26"/>
      <c r="DX662" s="26"/>
      <c r="DY662" s="27"/>
      <c r="DZ662" s="36"/>
      <c r="EA662" s="26"/>
      <c r="EB662" s="26"/>
      <c r="EC662" s="27"/>
      <c r="ED662" s="36">
        <v>0</v>
      </c>
      <c r="EE662" s="26">
        <v>0</v>
      </c>
      <c r="EF662" s="26">
        <v>0</v>
      </c>
      <c r="EG662" s="27">
        <v>0</v>
      </c>
      <c r="EH662" s="36">
        <v>4</v>
      </c>
      <c r="EI662" s="26">
        <v>2875.4349999999999</v>
      </c>
      <c r="EJ662" s="26">
        <v>2875.4349999999999</v>
      </c>
      <c r="EK662" s="27">
        <v>48882.400000000001</v>
      </c>
      <c r="EL662" s="36" cm="1">
        <f t="array" ref="EL662">+_xlfn.IFS(YEAR($A662)&gt;YEAR(EL$6),0,YEAR(EL$6)=YEAR($A662),13-MONTH($A662),AND(EK662&lt;$L662,YEAR(EL$6)=YEAR($B662)),IF(MONTH($B662)&lt;EK662/$M662,MONTH($B662),EK662/$M662),EK662&lt;$L662,EK662/$M662,YEAR(EL$6)=YEAR($B662),MONTH($B662),AND(YEAR(EL$6)&gt;YEAR($B662),NOT(ISBLANK($B662))),0,YEAR(EL$6)&gt;YEAR($A662),12,EL$6&lt;$A662,0,YEAR(EH$6)=YEAR($B662),0)</f>
        <v>12</v>
      </c>
      <c r="EM662" s="26">
        <f t="shared" si="82"/>
        <v>8626.3050000000003</v>
      </c>
      <c r="EN662" s="26">
        <f t="shared" si="83"/>
        <v>11501.74</v>
      </c>
      <c r="EO662" s="27">
        <f t="shared" si="84"/>
        <v>40256.089999999997</v>
      </c>
      <c r="EP662" s="28">
        <f t="shared" si="85"/>
        <v>55.999999999999993</v>
      </c>
      <c r="EQ662" s="34">
        <f t="shared" si="86"/>
        <v>2156.5762500000001</v>
      </c>
      <c r="ES662" s="21">
        <f>IFERROR(IF(VLOOKUP(D662,'DIV CHANGE'!A:D,3,FALSE)="", E662, VLOOKUP(D662,'DIV CHANGE'!A:D,3,FALSE)), E662)</f>
        <v>1</v>
      </c>
      <c r="ET662" s="21" t="str">
        <f t="shared" si="87"/>
        <v>SAME</v>
      </c>
      <c r="EU662" s="24">
        <v>45520</v>
      </c>
    </row>
    <row r="663" spans="1:151" ht="12.75">
      <c r="A663" s="29">
        <v>45520</v>
      </c>
      <c r="C663" s="77"/>
      <c r="D663" s="21" t="s">
        <v>1295</v>
      </c>
      <c r="E663" s="21">
        <v>1</v>
      </c>
      <c r="F663" s="21" t="s">
        <v>179</v>
      </c>
      <c r="G663" s="21" t="s">
        <v>1296</v>
      </c>
      <c r="H663" s="55">
        <v>47587.25</v>
      </c>
      <c r="I663" s="22">
        <v>6</v>
      </c>
      <c r="J663" s="56">
        <v>0</v>
      </c>
      <c r="K663" s="56">
        <v>0</v>
      </c>
      <c r="L663" s="25">
        <f t="shared" si="80"/>
        <v>7931.208333333333</v>
      </c>
      <c r="M663" s="37">
        <f t="shared" si="81"/>
        <v>660.93402777777771</v>
      </c>
      <c r="N663" s="36"/>
      <c r="O663" s="26"/>
      <c r="P663" s="26"/>
      <c r="Q663" s="27"/>
      <c r="R663" s="36"/>
      <c r="S663" s="26"/>
      <c r="T663" s="26"/>
      <c r="U663" s="27"/>
      <c r="V663" s="36"/>
      <c r="W663" s="26"/>
      <c r="X663" s="26"/>
      <c r="Y663" s="27"/>
      <c r="Z663" s="36"/>
      <c r="AA663" s="26"/>
      <c r="AB663" s="26"/>
      <c r="AC663" s="27"/>
      <c r="AD663" s="36"/>
      <c r="AE663" s="26"/>
      <c r="AF663" s="26"/>
      <c r="AG663" s="27"/>
      <c r="AH663" s="36"/>
      <c r="AI663" s="26"/>
      <c r="AJ663" s="26"/>
      <c r="AK663" s="27"/>
      <c r="AL663" s="36"/>
      <c r="AM663" s="26"/>
      <c r="AN663" s="26"/>
      <c r="AO663" s="27"/>
      <c r="AP663" s="36"/>
      <c r="AQ663" s="26"/>
      <c r="AR663" s="26"/>
      <c r="AS663" s="27"/>
      <c r="AT663" s="36"/>
      <c r="AU663" s="26"/>
      <c r="AV663" s="26"/>
      <c r="AW663" s="27"/>
      <c r="AX663" s="36"/>
      <c r="AY663" s="26"/>
      <c r="AZ663" s="26"/>
      <c r="BA663" s="27"/>
      <c r="BB663" s="36"/>
      <c r="BC663" s="26"/>
      <c r="BD663" s="26"/>
      <c r="BE663" s="27"/>
      <c r="BF663" s="36"/>
      <c r="BG663" s="26"/>
      <c r="BH663" s="26"/>
      <c r="BI663" s="27"/>
      <c r="BJ663" s="36"/>
      <c r="BK663" s="26"/>
      <c r="BL663" s="26"/>
      <c r="BM663" s="27"/>
      <c r="BN663" s="36"/>
      <c r="BO663" s="26"/>
      <c r="BP663" s="26"/>
      <c r="BQ663" s="27"/>
      <c r="BR663" s="36"/>
      <c r="BS663" s="26"/>
      <c r="BT663" s="26"/>
      <c r="BU663" s="27"/>
      <c r="BV663" s="36"/>
      <c r="BW663" s="26"/>
      <c r="BX663" s="26"/>
      <c r="BY663" s="27"/>
      <c r="BZ663" s="36"/>
      <c r="CA663" s="26"/>
      <c r="CB663" s="26"/>
      <c r="CC663" s="27"/>
      <c r="CD663" s="36"/>
      <c r="CE663" s="26"/>
      <c r="CF663" s="26"/>
      <c r="CG663" s="27"/>
      <c r="CH663" s="36"/>
      <c r="CI663" s="26"/>
      <c r="CJ663" s="26"/>
      <c r="CK663" s="27"/>
      <c r="CL663" s="36"/>
      <c r="CM663" s="26"/>
      <c r="CN663" s="26"/>
      <c r="CO663" s="27"/>
      <c r="CP663" s="36"/>
      <c r="CQ663" s="26"/>
      <c r="CR663" s="26"/>
      <c r="CS663" s="27"/>
      <c r="CT663" s="36"/>
      <c r="CU663" s="26"/>
      <c r="CV663" s="26"/>
      <c r="CW663" s="27"/>
      <c r="CX663" s="36"/>
      <c r="CY663" s="26"/>
      <c r="CZ663" s="26"/>
      <c r="DA663" s="27"/>
      <c r="DB663" s="36"/>
      <c r="DC663" s="26"/>
      <c r="DD663" s="26"/>
      <c r="DE663" s="27"/>
      <c r="DF663" s="36"/>
      <c r="DG663" s="26"/>
      <c r="DH663" s="26"/>
      <c r="DI663" s="27"/>
      <c r="DJ663" s="36"/>
      <c r="DK663" s="26"/>
      <c r="DL663" s="26"/>
      <c r="DM663" s="27"/>
      <c r="DN663" s="36"/>
      <c r="DO663" s="26"/>
      <c r="DP663" s="26"/>
      <c r="DQ663" s="27"/>
      <c r="DR663" s="36"/>
      <c r="DS663" s="26"/>
      <c r="DT663" s="26"/>
      <c r="DU663" s="27"/>
      <c r="DV663" s="36"/>
      <c r="DW663" s="26"/>
      <c r="DX663" s="26"/>
      <c r="DY663" s="27"/>
      <c r="DZ663" s="36"/>
      <c r="EA663" s="26"/>
      <c r="EB663" s="26"/>
      <c r="EC663" s="27"/>
      <c r="ED663" s="36">
        <v>0</v>
      </c>
      <c r="EE663" s="26">
        <v>0</v>
      </c>
      <c r="EF663" s="26">
        <v>0</v>
      </c>
      <c r="EG663" s="27">
        <v>0</v>
      </c>
      <c r="EH663" s="36">
        <v>4</v>
      </c>
      <c r="EI663" s="26">
        <v>2643.7361111111109</v>
      </c>
      <c r="EJ663" s="26">
        <v>2643.7361111111109</v>
      </c>
      <c r="EK663" s="27">
        <v>44943.51</v>
      </c>
      <c r="EL663" s="36" cm="1">
        <f t="array" ref="EL663">+_xlfn.IFS(YEAR($A663)&gt;YEAR(EL$6),0,YEAR(EL$6)=YEAR($A663),13-MONTH($A663),AND(EK663&lt;$L663,YEAR(EL$6)=YEAR($B663)),IF(MONTH($B663)&lt;EK663/$M663,MONTH($B663),EK663/$M663),EK663&lt;$L663,EK663/$M663,YEAR(EL$6)=YEAR($B663),MONTH($B663),AND(YEAR(EL$6)&gt;YEAR($B663),NOT(ISBLANK($B663))),0,YEAR(EL$6)&gt;YEAR($A663),12,EL$6&lt;$A663,0,YEAR(EH$6)=YEAR($B663),0)</f>
        <v>12</v>
      </c>
      <c r="EM663" s="26">
        <f t="shared" si="82"/>
        <v>7931.2083333333321</v>
      </c>
      <c r="EN663" s="26">
        <f t="shared" si="83"/>
        <v>10574.944444444443</v>
      </c>
      <c r="EO663" s="27">
        <f t="shared" si="84"/>
        <v>37012.31</v>
      </c>
      <c r="EP663" s="28">
        <f t="shared" si="85"/>
        <v>56.000006724490284</v>
      </c>
      <c r="EQ663" s="34">
        <f t="shared" si="86"/>
        <v>1982.802083333333</v>
      </c>
      <c r="ES663" s="21">
        <f>IFERROR(IF(VLOOKUP(D663,'DIV CHANGE'!A:D,3,FALSE)="", E663, VLOOKUP(D663,'DIV CHANGE'!A:D,3,FALSE)), E663)</f>
        <v>1</v>
      </c>
      <c r="ET663" s="21" t="str">
        <f t="shared" si="87"/>
        <v>SAME</v>
      </c>
      <c r="EU663" s="24">
        <v>45520</v>
      </c>
    </row>
    <row r="664" spans="1:151" ht="12.75">
      <c r="A664" s="29">
        <v>45569</v>
      </c>
      <c r="C664" s="77"/>
      <c r="D664" s="21" t="s">
        <v>1297</v>
      </c>
      <c r="E664" s="21">
        <v>2</v>
      </c>
      <c r="F664" s="21" t="s">
        <v>179</v>
      </c>
      <c r="G664" s="21" t="s">
        <v>1298</v>
      </c>
      <c r="H664" s="55">
        <v>28870.43</v>
      </c>
      <c r="I664" s="22">
        <v>6</v>
      </c>
      <c r="J664" s="56">
        <f t="shared" ref="J664:J672" si="88">0.15*H664</f>
        <v>4330.5644999999995</v>
      </c>
      <c r="K664" s="56">
        <v>0</v>
      </c>
      <c r="L664" s="25">
        <f t="shared" si="80"/>
        <v>4089.9775833333333</v>
      </c>
      <c r="M664" s="37">
        <f t="shared" si="81"/>
        <v>340.8314652777778</v>
      </c>
      <c r="N664" s="36"/>
      <c r="O664" s="26"/>
      <c r="P664" s="26"/>
      <c r="Q664" s="27"/>
      <c r="R664" s="36"/>
      <c r="S664" s="26"/>
      <c r="T664" s="26"/>
      <c r="U664" s="27"/>
      <c r="V664" s="36"/>
      <c r="W664" s="26"/>
      <c r="X664" s="26"/>
      <c r="Y664" s="27"/>
      <c r="Z664" s="36"/>
      <c r="AA664" s="26"/>
      <c r="AB664" s="26"/>
      <c r="AC664" s="27"/>
      <c r="AD664" s="36"/>
      <c r="AE664" s="26"/>
      <c r="AF664" s="26"/>
      <c r="AG664" s="27"/>
      <c r="AH664" s="36"/>
      <c r="AI664" s="26"/>
      <c r="AJ664" s="26"/>
      <c r="AK664" s="27"/>
      <c r="AL664" s="36"/>
      <c r="AM664" s="26"/>
      <c r="AN664" s="26"/>
      <c r="AO664" s="27"/>
      <c r="AP664" s="36"/>
      <c r="AQ664" s="26"/>
      <c r="AR664" s="26"/>
      <c r="AS664" s="27"/>
      <c r="AT664" s="36"/>
      <c r="AU664" s="26"/>
      <c r="AV664" s="26"/>
      <c r="AW664" s="27"/>
      <c r="AX664" s="36"/>
      <c r="AY664" s="26"/>
      <c r="AZ664" s="26"/>
      <c r="BA664" s="27"/>
      <c r="BB664" s="36"/>
      <c r="BC664" s="26"/>
      <c r="BD664" s="26"/>
      <c r="BE664" s="27"/>
      <c r="BF664" s="36"/>
      <c r="BG664" s="26"/>
      <c r="BH664" s="26"/>
      <c r="BI664" s="27"/>
      <c r="BJ664" s="36"/>
      <c r="BK664" s="26"/>
      <c r="BL664" s="26"/>
      <c r="BM664" s="27"/>
      <c r="BN664" s="36"/>
      <c r="BO664" s="26"/>
      <c r="BP664" s="26"/>
      <c r="BQ664" s="27"/>
      <c r="BR664" s="36"/>
      <c r="BS664" s="26"/>
      <c r="BT664" s="26"/>
      <c r="BU664" s="27"/>
      <c r="BV664" s="36"/>
      <c r="BW664" s="26"/>
      <c r="BX664" s="26"/>
      <c r="BY664" s="27"/>
      <c r="BZ664" s="36"/>
      <c r="CA664" s="26"/>
      <c r="CB664" s="26"/>
      <c r="CC664" s="27"/>
      <c r="CD664" s="36"/>
      <c r="CE664" s="26"/>
      <c r="CF664" s="26"/>
      <c r="CG664" s="27"/>
      <c r="CH664" s="36"/>
      <c r="CI664" s="26"/>
      <c r="CJ664" s="26"/>
      <c r="CK664" s="27"/>
      <c r="CL664" s="36"/>
      <c r="CM664" s="26"/>
      <c r="CN664" s="26"/>
      <c r="CO664" s="27"/>
      <c r="CP664" s="36"/>
      <c r="CQ664" s="26"/>
      <c r="CR664" s="26"/>
      <c r="CS664" s="27"/>
      <c r="CT664" s="36"/>
      <c r="CU664" s="26"/>
      <c r="CV664" s="26"/>
      <c r="CW664" s="27"/>
      <c r="CX664" s="36"/>
      <c r="CY664" s="26"/>
      <c r="CZ664" s="26"/>
      <c r="DA664" s="27"/>
      <c r="DB664" s="36"/>
      <c r="DC664" s="26"/>
      <c r="DD664" s="26"/>
      <c r="DE664" s="27"/>
      <c r="DF664" s="36"/>
      <c r="DG664" s="26"/>
      <c r="DH664" s="26"/>
      <c r="DI664" s="27"/>
      <c r="DJ664" s="36"/>
      <c r="DK664" s="26"/>
      <c r="DL664" s="26"/>
      <c r="DM664" s="27"/>
      <c r="DN664" s="36"/>
      <c r="DO664" s="26"/>
      <c r="DP664" s="26"/>
      <c r="DQ664" s="27"/>
      <c r="DR664" s="36"/>
      <c r="DS664" s="26"/>
      <c r="DT664" s="26"/>
      <c r="DU664" s="27"/>
      <c r="DV664" s="36"/>
      <c r="DW664" s="26"/>
      <c r="DX664" s="26"/>
      <c r="DY664" s="27"/>
      <c r="DZ664" s="36"/>
      <c r="EA664" s="26"/>
      <c r="EB664" s="26"/>
      <c r="EC664" s="27"/>
      <c r="ED664" s="36">
        <v>0</v>
      </c>
      <c r="EE664" s="26">
        <v>0</v>
      </c>
      <c r="EF664" s="26">
        <v>0</v>
      </c>
      <c r="EG664" s="27">
        <v>0</v>
      </c>
      <c r="EH664" s="36">
        <v>3</v>
      </c>
      <c r="EI664" s="26">
        <v>1022.4943958333333</v>
      </c>
      <c r="EJ664" s="26">
        <v>1022.4943958333333</v>
      </c>
      <c r="EK664" s="27">
        <v>23517.37</v>
      </c>
      <c r="EL664" s="36" cm="1">
        <f t="array" ref="EL664">+_xlfn.IFS(YEAR($A664)&gt;YEAR(EL$6),0,YEAR(EL$6)=YEAR($A664),13-MONTH($A664),AND(EK664&lt;$L664,YEAR(EL$6)=YEAR($B664)),IF(MONTH($B664)&lt;EK664/$M664,MONTH($B664),EK664/$M664),EK664&lt;$L664,EK664/$M664,YEAR(EL$6)=YEAR($B664),MONTH($B664),AND(YEAR(EL$6)&gt;YEAR($B664),NOT(ISBLANK($B664))),0,YEAR(EL$6)&gt;YEAR($A664),12,EL$6&lt;$A664,0,YEAR(EH$6)=YEAR($B664),0)</f>
        <v>12</v>
      </c>
      <c r="EM664" s="26">
        <f t="shared" si="82"/>
        <v>4089.9775833333333</v>
      </c>
      <c r="EN664" s="26">
        <f t="shared" si="83"/>
        <v>5112.4719791666666</v>
      </c>
      <c r="EO664" s="27">
        <f t="shared" si="84"/>
        <v>19427.39</v>
      </c>
      <c r="EP664" s="28">
        <f t="shared" si="85"/>
        <v>56.999989669870025</v>
      </c>
      <c r="EQ664" s="34">
        <f t="shared" si="86"/>
        <v>1022.4943958333333</v>
      </c>
      <c r="ES664" s="21">
        <v>2</v>
      </c>
      <c r="ET664" s="21" t="str">
        <f t="shared" si="87"/>
        <v>SAME</v>
      </c>
      <c r="EU664" s="29">
        <v>45569</v>
      </c>
    </row>
    <row r="665" spans="1:151" ht="12.75">
      <c r="A665" s="29">
        <v>45569</v>
      </c>
      <c r="C665" s="77"/>
      <c r="D665" s="21" t="s">
        <v>1299</v>
      </c>
      <c r="E665" s="21">
        <v>2</v>
      </c>
      <c r="F665" s="21" t="s">
        <v>179</v>
      </c>
      <c r="G665" s="21" t="s">
        <v>1300</v>
      </c>
      <c r="H665" s="55">
        <v>29339.18</v>
      </c>
      <c r="I665" s="22">
        <v>6</v>
      </c>
      <c r="J665" s="56">
        <f t="shared" si="88"/>
        <v>4400.8769999999995</v>
      </c>
      <c r="K665" s="56">
        <v>0</v>
      </c>
      <c r="L665" s="25">
        <f t="shared" si="80"/>
        <v>4156.3838333333333</v>
      </c>
      <c r="M665" s="37">
        <f t="shared" si="81"/>
        <v>346.36531944444442</v>
      </c>
      <c r="N665" s="36"/>
      <c r="O665" s="26"/>
      <c r="P665" s="26"/>
      <c r="Q665" s="27"/>
      <c r="R665" s="36"/>
      <c r="S665" s="26"/>
      <c r="T665" s="26"/>
      <c r="U665" s="27"/>
      <c r="V665" s="36"/>
      <c r="W665" s="26"/>
      <c r="X665" s="26"/>
      <c r="Y665" s="27"/>
      <c r="Z665" s="36"/>
      <c r="AA665" s="26"/>
      <c r="AB665" s="26"/>
      <c r="AC665" s="27"/>
      <c r="AD665" s="36"/>
      <c r="AE665" s="26"/>
      <c r="AF665" s="26"/>
      <c r="AG665" s="27"/>
      <c r="AH665" s="36"/>
      <c r="AI665" s="26"/>
      <c r="AJ665" s="26"/>
      <c r="AK665" s="27"/>
      <c r="AL665" s="36"/>
      <c r="AM665" s="26"/>
      <c r="AN665" s="26"/>
      <c r="AO665" s="27"/>
      <c r="AP665" s="36"/>
      <c r="AQ665" s="26"/>
      <c r="AR665" s="26"/>
      <c r="AS665" s="27"/>
      <c r="AT665" s="36"/>
      <c r="AU665" s="26"/>
      <c r="AV665" s="26"/>
      <c r="AW665" s="27"/>
      <c r="AX665" s="36"/>
      <c r="AY665" s="26"/>
      <c r="AZ665" s="26"/>
      <c r="BA665" s="27"/>
      <c r="BB665" s="36"/>
      <c r="BC665" s="26"/>
      <c r="BD665" s="26"/>
      <c r="BE665" s="27"/>
      <c r="BF665" s="36"/>
      <c r="BG665" s="26"/>
      <c r="BH665" s="26"/>
      <c r="BI665" s="27"/>
      <c r="BJ665" s="36"/>
      <c r="BK665" s="26"/>
      <c r="BL665" s="26"/>
      <c r="BM665" s="27"/>
      <c r="BN665" s="36"/>
      <c r="BO665" s="26"/>
      <c r="BP665" s="26"/>
      <c r="BQ665" s="27"/>
      <c r="BR665" s="36"/>
      <c r="BS665" s="26"/>
      <c r="BT665" s="26"/>
      <c r="BU665" s="27"/>
      <c r="BV665" s="36"/>
      <c r="BW665" s="26"/>
      <c r="BX665" s="26"/>
      <c r="BY665" s="27"/>
      <c r="BZ665" s="36"/>
      <c r="CA665" s="26"/>
      <c r="CB665" s="26"/>
      <c r="CC665" s="27"/>
      <c r="CD665" s="36"/>
      <c r="CE665" s="26"/>
      <c r="CF665" s="26"/>
      <c r="CG665" s="27"/>
      <c r="CH665" s="36"/>
      <c r="CI665" s="26"/>
      <c r="CJ665" s="26"/>
      <c r="CK665" s="27"/>
      <c r="CL665" s="36"/>
      <c r="CM665" s="26"/>
      <c r="CN665" s="26"/>
      <c r="CO665" s="27"/>
      <c r="CP665" s="36"/>
      <c r="CQ665" s="26"/>
      <c r="CR665" s="26"/>
      <c r="CS665" s="27"/>
      <c r="CT665" s="36"/>
      <c r="CU665" s="26"/>
      <c r="CV665" s="26"/>
      <c r="CW665" s="27"/>
      <c r="CX665" s="36"/>
      <c r="CY665" s="26"/>
      <c r="CZ665" s="26"/>
      <c r="DA665" s="27"/>
      <c r="DB665" s="36"/>
      <c r="DC665" s="26"/>
      <c r="DD665" s="26"/>
      <c r="DE665" s="27"/>
      <c r="DF665" s="36"/>
      <c r="DG665" s="26"/>
      <c r="DH665" s="26"/>
      <c r="DI665" s="27"/>
      <c r="DJ665" s="36"/>
      <c r="DK665" s="26"/>
      <c r="DL665" s="26"/>
      <c r="DM665" s="27"/>
      <c r="DN665" s="36"/>
      <c r="DO665" s="26"/>
      <c r="DP665" s="26"/>
      <c r="DQ665" s="27"/>
      <c r="DR665" s="36"/>
      <c r="DS665" s="26"/>
      <c r="DT665" s="26"/>
      <c r="DU665" s="27"/>
      <c r="DV665" s="36"/>
      <c r="DW665" s="26"/>
      <c r="DX665" s="26"/>
      <c r="DY665" s="27"/>
      <c r="DZ665" s="36"/>
      <c r="EA665" s="26"/>
      <c r="EB665" s="26"/>
      <c r="EC665" s="27"/>
      <c r="ED665" s="36">
        <v>0</v>
      </c>
      <c r="EE665" s="26">
        <v>0</v>
      </c>
      <c r="EF665" s="26">
        <v>0</v>
      </c>
      <c r="EG665" s="27">
        <v>0</v>
      </c>
      <c r="EH665" s="36">
        <v>3</v>
      </c>
      <c r="EI665" s="26">
        <v>1039.0959583333333</v>
      </c>
      <c r="EJ665" s="26">
        <v>1039.0959583333333</v>
      </c>
      <c r="EK665" s="27">
        <v>23899.21</v>
      </c>
      <c r="EL665" s="36" cm="1">
        <f t="array" ref="EL665">+_xlfn.IFS(YEAR($A665)&gt;YEAR(EL$6),0,YEAR(EL$6)=YEAR($A665),13-MONTH($A665),AND(EK665&lt;$L665,YEAR(EL$6)=YEAR($B665)),IF(MONTH($B665)&lt;EK665/$M665,MONTH($B665),EK665/$M665),EK665&lt;$L665,EK665/$M665,YEAR(EL$6)=YEAR($B665),MONTH($B665),AND(YEAR(EL$6)&gt;YEAR($B665),NOT(ISBLANK($B665))),0,YEAR(EL$6)&gt;YEAR($A665),12,EL$6&lt;$A665,0,YEAR(EH$6)=YEAR($B665),0)</f>
        <v>12</v>
      </c>
      <c r="EM665" s="26">
        <f t="shared" si="82"/>
        <v>4156.3838333333333</v>
      </c>
      <c r="EN665" s="26">
        <f t="shared" si="83"/>
        <v>5195.4797916666666</v>
      </c>
      <c r="EO665" s="27">
        <f t="shared" si="84"/>
        <v>19742.82</v>
      </c>
      <c r="EP665" s="28">
        <f t="shared" si="85"/>
        <v>56.999990737140379</v>
      </c>
      <c r="EQ665" s="34">
        <f t="shared" si="86"/>
        <v>1039.0959583333333</v>
      </c>
      <c r="ES665" s="21">
        <f>IFERROR(IF(VLOOKUP(D665,'DIV CHANGE'!A:D,3,FALSE)="", E665, VLOOKUP(D665,'DIV CHANGE'!A:D,3,FALSE)), E665)</f>
        <v>8</v>
      </c>
      <c r="ET665" s="21" t="str">
        <f t="shared" si="87"/>
        <v>CHANGE</v>
      </c>
      <c r="EU665" s="29">
        <v>45569</v>
      </c>
    </row>
    <row r="666" spans="1:151" ht="12.75">
      <c r="A666" s="29">
        <v>45569</v>
      </c>
      <c r="C666" s="77"/>
      <c r="D666" s="21" t="s">
        <v>1301</v>
      </c>
      <c r="E666" s="21">
        <v>2</v>
      </c>
      <c r="F666" s="21" t="s">
        <v>179</v>
      </c>
      <c r="G666" s="21" t="s">
        <v>1302</v>
      </c>
      <c r="H666" s="55">
        <v>28932.93</v>
      </c>
      <c r="I666" s="22">
        <v>6</v>
      </c>
      <c r="J666" s="56">
        <f t="shared" si="88"/>
        <v>4339.9394999999995</v>
      </c>
      <c r="K666" s="56">
        <v>0</v>
      </c>
      <c r="L666" s="25">
        <f t="shared" si="80"/>
        <v>4098.8317500000003</v>
      </c>
      <c r="M666" s="37">
        <f t="shared" si="81"/>
        <v>341.56931250000002</v>
      </c>
      <c r="N666" s="36"/>
      <c r="O666" s="26"/>
      <c r="P666" s="26"/>
      <c r="Q666" s="27"/>
      <c r="R666" s="36"/>
      <c r="S666" s="26"/>
      <c r="T666" s="26"/>
      <c r="U666" s="27"/>
      <c r="V666" s="36"/>
      <c r="W666" s="26"/>
      <c r="X666" s="26"/>
      <c r="Y666" s="27"/>
      <c r="Z666" s="36"/>
      <c r="AA666" s="26"/>
      <c r="AB666" s="26"/>
      <c r="AC666" s="27"/>
      <c r="AD666" s="36"/>
      <c r="AE666" s="26"/>
      <c r="AF666" s="26"/>
      <c r="AG666" s="27"/>
      <c r="AH666" s="36"/>
      <c r="AI666" s="26"/>
      <c r="AJ666" s="26"/>
      <c r="AK666" s="27"/>
      <c r="AL666" s="36"/>
      <c r="AM666" s="26"/>
      <c r="AN666" s="26"/>
      <c r="AO666" s="27"/>
      <c r="AP666" s="36"/>
      <c r="AQ666" s="26"/>
      <c r="AR666" s="26"/>
      <c r="AS666" s="27"/>
      <c r="AT666" s="36"/>
      <c r="AU666" s="26"/>
      <c r="AV666" s="26"/>
      <c r="AW666" s="27"/>
      <c r="AX666" s="36"/>
      <c r="AY666" s="26"/>
      <c r="AZ666" s="26"/>
      <c r="BA666" s="27"/>
      <c r="BB666" s="36"/>
      <c r="BC666" s="26"/>
      <c r="BD666" s="26"/>
      <c r="BE666" s="27"/>
      <c r="BF666" s="36"/>
      <c r="BG666" s="26"/>
      <c r="BH666" s="26"/>
      <c r="BI666" s="27"/>
      <c r="BJ666" s="36"/>
      <c r="BK666" s="26"/>
      <c r="BL666" s="26"/>
      <c r="BM666" s="27"/>
      <c r="BN666" s="36"/>
      <c r="BO666" s="26"/>
      <c r="BP666" s="26"/>
      <c r="BQ666" s="27"/>
      <c r="BR666" s="36"/>
      <c r="BS666" s="26"/>
      <c r="BT666" s="26"/>
      <c r="BU666" s="27"/>
      <c r="BV666" s="36"/>
      <c r="BW666" s="26"/>
      <c r="BX666" s="26"/>
      <c r="BY666" s="27"/>
      <c r="BZ666" s="36"/>
      <c r="CA666" s="26"/>
      <c r="CB666" s="26"/>
      <c r="CC666" s="27"/>
      <c r="CD666" s="36"/>
      <c r="CE666" s="26"/>
      <c r="CF666" s="26"/>
      <c r="CG666" s="27"/>
      <c r="CH666" s="36"/>
      <c r="CI666" s="26"/>
      <c r="CJ666" s="26"/>
      <c r="CK666" s="27"/>
      <c r="CL666" s="36"/>
      <c r="CM666" s="26"/>
      <c r="CN666" s="26"/>
      <c r="CO666" s="27"/>
      <c r="CP666" s="36"/>
      <c r="CQ666" s="26"/>
      <c r="CR666" s="26"/>
      <c r="CS666" s="27"/>
      <c r="CT666" s="36"/>
      <c r="CU666" s="26"/>
      <c r="CV666" s="26"/>
      <c r="CW666" s="27"/>
      <c r="CX666" s="36"/>
      <c r="CY666" s="26"/>
      <c r="CZ666" s="26"/>
      <c r="DA666" s="27"/>
      <c r="DB666" s="36"/>
      <c r="DC666" s="26"/>
      <c r="DD666" s="26"/>
      <c r="DE666" s="27"/>
      <c r="DF666" s="36"/>
      <c r="DG666" s="26"/>
      <c r="DH666" s="26"/>
      <c r="DI666" s="27"/>
      <c r="DJ666" s="36"/>
      <c r="DK666" s="26"/>
      <c r="DL666" s="26"/>
      <c r="DM666" s="27"/>
      <c r="DN666" s="36"/>
      <c r="DO666" s="26"/>
      <c r="DP666" s="26"/>
      <c r="DQ666" s="27"/>
      <c r="DR666" s="36"/>
      <c r="DS666" s="26"/>
      <c r="DT666" s="26"/>
      <c r="DU666" s="27"/>
      <c r="DV666" s="36"/>
      <c r="DW666" s="26"/>
      <c r="DX666" s="26"/>
      <c r="DY666" s="27"/>
      <c r="DZ666" s="36"/>
      <c r="EA666" s="26"/>
      <c r="EB666" s="26"/>
      <c r="EC666" s="27"/>
      <c r="ED666" s="36">
        <v>0</v>
      </c>
      <c r="EE666" s="26">
        <v>0</v>
      </c>
      <c r="EF666" s="26">
        <v>0</v>
      </c>
      <c r="EG666" s="27">
        <v>0</v>
      </c>
      <c r="EH666" s="36">
        <v>3</v>
      </c>
      <c r="EI666" s="26">
        <v>1024.7079375000001</v>
      </c>
      <c r="EJ666" s="26">
        <v>1024.7079375000001</v>
      </c>
      <c r="EK666" s="27">
        <v>23568.28</v>
      </c>
      <c r="EL666" s="36" cm="1">
        <f t="array" ref="EL666">+_xlfn.IFS(YEAR($A666)&gt;YEAR(EL$6),0,YEAR(EL$6)=YEAR($A666),13-MONTH($A666),AND(EK666&lt;$L666,YEAR(EL$6)=YEAR($B666)),IF(MONTH($B666)&lt;EK666/$M666,MONTH($B666),EK666/$M666),EK666&lt;$L666,EK666/$M666,YEAR(EL$6)=YEAR($B666),MONTH($B666),AND(YEAR(EL$6)&gt;YEAR($B666),NOT(ISBLANK($B666))),0,YEAR(EL$6)&gt;YEAR($A666),12,EL$6&lt;$A666,0,YEAR(EH$6)=YEAR($B666),0)</f>
        <v>12</v>
      </c>
      <c r="EM666" s="26">
        <f t="shared" si="82"/>
        <v>4098.8317500000003</v>
      </c>
      <c r="EN666" s="26">
        <f t="shared" si="83"/>
        <v>5123.5396875000006</v>
      </c>
      <c r="EO666" s="27">
        <f t="shared" si="84"/>
        <v>19469.45</v>
      </c>
      <c r="EP666" s="28">
        <f t="shared" si="85"/>
        <v>56.999997621273423</v>
      </c>
      <c r="EQ666" s="34">
        <f t="shared" si="86"/>
        <v>1024.7079375000001</v>
      </c>
      <c r="ES666" s="21">
        <v>2</v>
      </c>
      <c r="ET666" s="21" t="str">
        <f t="shared" si="87"/>
        <v>SAME</v>
      </c>
      <c r="EU666" s="29">
        <v>45569</v>
      </c>
    </row>
    <row r="667" spans="1:151" ht="12.75">
      <c r="A667" s="29">
        <v>45569</v>
      </c>
      <c r="C667" s="77"/>
      <c r="D667" s="21" t="s">
        <v>1303</v>
      </c>
      <c r="E667" s="21">
        <v>2</v>
      </c>
      <c r="F667" s="21" t="s">
        <v>179</v>
      </c>
      <c r="G667" s="21" t="s">
        <v>1304</v>
      </c>
      <c r="H667" s="55">
        <v>29026.68</v>
      </c>
      <c r="I667" s="22">
        <v>6</v>
      </c>
      <c r="J667" s="56">
        <f t="shared" si="88"/>
        <v>4354.0019999999995</v>
      </c>
      <c r="K667" s="56">
        <v>0</v>
      </c>
      <c r="L667" s="25">
        <f t="shared" si="80"/>
        <v>4112.1130000000003</v>
      </c>
      <c r="M667" s="37">
        <f t="shared" si="81"/>
        <v>342.67608333333334</v>
      </c>
      <c r="N667" s="36"/>
      <c r="O667" s="26"/>
      <c r="P667" s="26"/>
      <c r="Q667" s="27"/>
      <c r="R667" s="36"/>
      <c r="S667" s="26"/>
      <c r="T667" s="26"/>
      <c r="U667" s="27"/>
      <c r="V667" s="36"/>
      <c r="W667" s="26"/>
      <c r="X667" s="26"/>
      <c r="Y667" s="27"/>
      <c r="Z667" s="36"/>
      <c r="AA667" s="26"/>
      <c r="AB667" s="26"/>
      <c r="AC667" s="27"/>
      <c r="AD667" s="36"/>
      <c r="AE667" s="26"/>
      <c r="AF667" s="26"/>
      <c r="AG667" s="27"/>
      <c r="AH667" s="36"/>
      <c r="AI667" s="26"/>
      <c r="AJ667" s="26"/>
      <c r="AK667" s="27"/>
      <c r="AL667" s="36"/>
      <c r="AM667" s="26"/>
      <c r="AN667" s="26"/>
      <c r="AO667" s="27"/>
      <c r="AP667" s="36"/>
      <c r="AQ667" s="26"/>
      <c r="AR667" s="26"/>
      <c r="AS667" s="27"/>
      <c r="AT667" s="36"/>
      <c r="AU667" s="26"/>
      <c r="AV667" s="26"/>
      <c r="AW667" s="27"/>
      <c r="AX667" s="36"/>
      <c r="AY667" s="26"/>
      <c r="AZ667" s="26"/>
      <c r="BA667" s="27"/>
      <c r="BB667" s="36"/>
      <c r="BC667" s="26"/>
      <c r="BD667" s="26"/>
      <c r="BE667" s="27"/>
      <c r="BF667" s="36"/>
      <c r="BG667" s="26"/>
      <c r="BH667" s="26"/>
      <c r="BI667" s="27"/>
      <c r="BJ667" s="36"/>
      <c r="BK667" s="26"/>
      <c r="BL667" s="26"/>
      <c r="BM667" s="27"/>
      <c r="BN667" s="36"/>
      <c r="BO667" s="26"/>
      <c r="BP667" s="26"/>
      <c r="BQ667" s="27"/>
      <c r="BR667" s="36"/>
      <c r="BS667" s="26"/>
      <c r="BT667" s="26"/>
      <c r="BU667" s="27"/>
      <c r="BV667" s="36"/>
      <c r="BW667" s="26"/>
      <c r="BX667" s="26"/>
      <c r="BY667" s="27"/>
      <c r="BZ667" s="36"/>
      <c r="CA667" s="26"/>
      <c r="CB667" s="26"/>
      <c r="CC667" s="27"/>
      <c r="CD667" s="36"/>
      <c r="CE667" s="26"/>
      <c r="CF667" s="26"/>
      <c r="CG667" s="27"/>
      <c r="CH667" s="36"/>
      <c r="CI667" s="26"/>
      <c r="CJ667" s="26"/>
      <c r="CK667" s="27"/>
      <c r="CL667" s="36"/>
      <c r="CM667" s="26"/>
      <c r="CN667" s="26"/>
      <c r="CO667" s="27"/>
      <c r="CP667" s="36"/>
      <c r="CQ667" s="26"/>
      <c r="CR667" s="26"/>
      <c r="CS667" s="27"/>
      <c r="CT667" s="36"/>
      <c r="CU667" s="26"/>
      <c r="CV667" s="26"/>
      <c r="CW667" s="27"/>
      <c r="CX667" s="36"/>
      <c r="CY667" s="26"/>
      <c r="CZ667" s="26"/>
      <c r="DA667" s="27"/>
      <c r="DB667" s="36"/>
      <c r="DC667" s="26"/>
      <c r="DD667" s="26"/>
      <c r="DE667" s="27"/>
      <c r="DF667" s="36"/>
      <c r="DG667" s="26"/>
      <c r="DH667" s="26"/>
      <c r="DI667" s="27"/>
      <c r="DJ667" s="36"/>
      <c r="DK667" s="26"/>
      <c r="DL667" s="26"/>
      <c r="DM667" s="27"/>
      <c r="DN667" s="36"/>
      <c r="DO667" s="26"/>
      <c r="DP667" s="26"/>
      <c r="DQ667" s="27"/>
      <c r="DR667" s="36"/>
      <c r="DS667" s="26"/>
      <c r="DT667" s="26"/>
      <c r="DU667" s="27"/>
      <c r="DV667" s="36"/>
      <c r="DW667" s="26"/>
      <c r="DX667" s="26"/>
      <c r="DY667" s="27"/>
      <c r="DZ667" s="36"/>
      <c r="EA667" s="26"/>
      <c r="EB667" s="26"/>
      <c r="EC667" s="27"/>
      <c r="ED667" s="36">
        <v>0</v>
      </c>
      <c r="EE667" s="26">
        <v>0</v>
      </c>
      <c r="EF667" s="26">
        <v>0</v>
      </c>
      <c r="EG667" s="27">
        <v>0</v>
      </c>
      <c r="EH667" s="36">
        <v>3</v>
      </c>
      <c r="EI667" s="26">
        <v>1028.0282500000001</v>
      </c>
      <c r="EJ667" s="26">
        <v>1028.0282500000001</v>
      </c>
      <c r="EK667" s="27">
        <v>23644.65</v>
      </c>
      <c r="EL667" s="36" cm="1">
        <f t="array" ref="EL667">+_xlfn.IFS(YEAR($A667)&gt;YEAR(EL$6),0,YEAR(EL$6)=YEAR($A667),13-MONTH($A667),AND(EK667&lt;$L667,YEAR(EL$6)=YEAR($B667)),IF(MONTH($B667)&lt;EK667/$M667,MONTH($B667),EK667/$M667),EK667&lt;$L667,EK667/$M667,YEAR(EL$6)=YEAR($B667),MONTH($B667),AND(YEAR(EL$6)&gt;YEAR($B667),NOT(ISBLANK($B667))),0,YEAR(EL$6)&gt;YEAR($A667),12,EL$6&lt;$A667,0,YEAR(EH$6)=YEAR($B667),0)</f>
        <v>12</v>
      </c>
      <c r="EM667" s="26">
        <f t="shared" si="82"/>
        <v>4112.1130000000003</v>
      </c>
      <c r="EN667" s="26">
        <f t="shared" si="83"/>
        <v>5140.1412500000006</v>
      </c>
      <c r="EO667" s="27">
        <f t="shared" si="84"/>
        <v>19532.54</v>
      </c>
      <c r="EP667" s="28">
        <f t="shared" si="85"/>
        <v>57.000009484175166</v>
      </c>
      <c r="EQ667" s="34">
        <f t="shared" si="86"/>
        <v>1028.0282500000001</v>
      </c>
      <c r="ES667" s="21">
        <v>2</v>
      </c>
      <c r="ET667" s="21" t="str">
        <f t="shared" si="87"/>
        <v>SAME</v>
      </c>
      <c r="EU667" s="29">
        <v>45569</v>
      </c>
    </row>
    <row r="668" spans="1:151" ht="12.75">
      <c r="A668" s="29">
        <v>45569</v>
      </c>
      <c r="C668" s="77"/>
      <c r="D668" s="21" t="s">
        <v>1305</v>
      </c>
      <c r="E668" s="21">
        <v>2</v>
      </c>
      <c r="F668" s="21" t="s">
        <v>179</v>
      </c>
      <c r="G668" s="21" t="s">
        <v>1306</v>
      </c>
      <c r="H668" s="55">
        <v>28870.43</v>
      </c>
      <c r="I668" s="22">
        <v>6</v>
      </c>
      <c r="J668" s="56">
        <f t="shared" si="88"/>
        <v>4330.5644999999995</v>
      </c>
      <c r="K668" s="56">
        <v>0</v>
      </c>
      <c r="L668" s="25">
        <f t="shared" si="80"/>
        <v>4089.9775833333333</v>
      </c>
      <c r="M668" s="37">
        <f t="shared" si="81"/>
        <v>340.8314652777778</v>
      </c>
      <c r="N668" s="36"/>
      <c r="O668" s="26"/>
      <c r="P668" s="26"/>
      <c r="Q668" s="27"/>
      <c r="R668" s="36"/>
      <c r="S668" s="26"/>
      <c r="T668" s="26"/>
      <c r="U668" s="27"/>
      <c r="V668" s="36"/>
      <c r="W668" s="26"/>
      <c r="X668" s="26"/>
      <c r="Y668" s="27"/>
      <c r="Z668" s="36"/>
      <c r="AA668" s="26"/>
      <c r="AB668" s="26"/>
      <c r="AC668" s="27"/>
      <c r="AD668" s="36"/>
      <c r="AE668" s="26"/>
      <c r="AF668" s="26"/>
      <c r="AG668" s="27"/>
      <c r="AH668" s="36"/>
      <c r="AI668" s="26"/>
      <c r="AJ668" s="26"/>
      <c r="AK668" s="27"/>
      <c r="AL668" s="36"/>
      <c r="AM668" s="26"/>
      <c r="AN668" s="26"/>
      <c r="AO668" s="27"/>
      <c r="AP668" s="36"/>
      <c r="AQ668" s="26"/>
      <c r="AR668" s="26"/>
      <c r="AS668" s="27"/>
      <c r="AT668" s="36"/>
      <c r="AU668" s="26"/>
      <c r="AV668" s="26"/>
      <c r="AW668" s="27"/>
      <c r="AX668" s="36"/>
      <c r="AY668" s="26"/>
      <c r="AZ668" s="26"/>
      <c r="BA668" s="27"/>
      <c r="BB668" s="36"/>
      <c r="BC668" s="26"/>
      <c r="BD668" s="26"/>
      <c r="BE668" s="27"/>
      <c r="BF668" s="36"/>
      <c r="BG668" s="26"/>
      <c r="BH668" s="26"/>
      <c r="BI668" s="27"/>
      <c r="BJ668" s="36"/>
      <c r="BK668" s="26"/>
      <c r="BL668" s="26"/>
      <c r="BM668" s="27"/>
      <c r="BN668" s="36"/>
      <c r="BO668" s="26"/>
      <c r="BP668" s="26"/>
      <c r="BQ668" s="27"/>
      <c r="BR668" s="36"/>
      <c r="BS668" s="26"/>
      <c r="BT668" s="26"/>
      <c r="BU668" s="27"/>
      <c r="BV668" s="36"/>
      <c r="BW668" s="26"/>
      <c r="BX668" s="26"/>
      <c r="BY668" s="27"/>
      <c r="BZ668" s="36"/>
      <c r="CA668" s="26"/>
      <c r="CB668" s="26"/>
      <c r="CC668" s="27"/>
      <c r="CD668" s="36"/>
      <c r="CE668" s="26"/>
      <c r="CF668" s="26"/>
      <c r="CG668" s="27"/>
      <c r="CH668" s="36"/>
      <c r="CI668" s="26"/>
      <c r="CJ668" s="26"/>
      <c r="CK668" s="27"/>
      <c r="CL668" s="36"/>
      <c r="CM668" s="26"/>
      <c r="CN668" s="26"/>
      <c r="CO668" s="27"/>
      <c r="CP668" s="36"/>
      <c r="CQ668" s="26"/>
      <c r="CR668" s="26"/>
      <c r="CS668" s="27"/>
      <c r="CT668" s="36"/>
      <c r="CU668" s="26"/>
      <c r="CV668" s="26"/>
      <c r="CW668" s="27"/>
      <c r="CX668" s="36"/>
      <c r="CY668" s="26"/>
      <c r="CZ668" s="26"/>
      <c r="DA668" s="27"/>
      <c r="DB668" s="36"/>
      <c r="DC668" s="26"/>
      <c r="DD668" s="26"/>
      <c r="DE668" s="27"/>
      <c r="DF668" s="36"/>
      <c r="DG668" s="26"/>
      <c r="DH668" s="26"/>
      <c r="DI668" s="27"/>
      <c r="DJ668" s="36"/>
      <c r="DK668" s="26"/>
      <c r="DL668" s="26"/>
      <c r="DM668" s="27"/>
      <c r="DN668" s="36"/>
      <c r="DO668" s="26"/>
      <c r="DP668" s="26"/>
      <c r="DQ668" s="27"/>
      <c r="DR668" s="36"/>
      <c r="DS668" s="26"/>
      <c r="DT668" s="26"/>
      <c r="DU668" s="27"/>
      <c r="DV668" s="36"/>
      <c r="DW668" s="26"/>
      <c r="DX668" s="26"/>
      <c r="DY668" s="27"/>
      <c r="DZ668" s="36"/>
      <c r="EA668" s="26"/>
      <c r="EB668" s="26"/>
      <c r="EC668" s="27"/>
      <c r="ED668" s="36">
        <v>0</v>
      </c>
      <c r="EE668" s="26">
        <v>0</v>
      </c>
      <c r="EF668" s="26">
        <v>0</v>
      </c>
      <c r="EG668" s="27">
        <v>0</v>
      </c>
      <c r="EH668" s="36">
        <v>3</v>
      </c>
      <c r="EI668" s="26">
        <v>1022.4943958333333</v>
      </c>
      <c r="EJ668" s="26">
        <v>1022.4943958333333</v>
      </c>
      <c r="EK668" s="27">
        <v>23517.37</v>
      </c>
      <c r="EL668" s="36" cm="1">
        <f t="array" ref="EL668">+_xlfn.IFS(YEAR($A668)&gt;YEAR(EL$6),0,YEAR(EL$6)=YEAR($A668),13-MONTH($A668),AND(EK668&lt;$L668,YEAR(EL$6)=YEAR($B668)),IF(MONTH($B668)&lt;EK668/$M668,MONTH($B668),EK668/$M668),EK668&lt;$L668,EK668/$M668,YEAR(EL$6)=YEAR($B668),MONTH($B668),AND(YEAR(EL$6)&gt;YEAR($B668),NOT(ISBLANK($B668))),0,YEAR(EL$6)&gt;YEAR($A668),12,EL$6&lt;$A668,0,YEAR(EH$6)=YEAR($B668),0)</f>
        <v>12</v>
      </c>
      <c r="EM668" s="26">
        <f t="shared" si="82"/>
        <v>4089.9775833333333</v>
      </c>
      <c r="EN668" s="26">
        <f t="shared" si="83"/>
        <v>5112.4719791666666</v>
      </c>
      <c r="EO668" s="27">
        <f t="shared" si="84"/>
        <v>19427.39</v>
      </c>
      <c r="EP668" s="28">
        <f t="shared" si="85"/>
        <v>56.999989669870025</v>
      </c>
      <c r="EQ668" s="34">
        <f t="shared" si="86"/>
        <v>1022.4943958333333</v>
      </c>
      <c r="ES668" s="21">
        <f>IFERROR(IF(VLOOKUP(D668,'DIV CHANGE'!A:D,3,FALSE)="", E668, VLOOKUP(D668,'DIV CHANGE'!A:D,3,FALSE)), E668)</f>
        <v>8</v>
      </c>
      <c r="ET668" s="21" t="str">
        <f t="shared" si="87"/>
        <v>CHANGE</v>
      </c>
      <c r="EU668" s="29">
        <v>45569</v>
      </c>
    </row>
    <row r="669" spans="1:151" ht="12.75">
      <c r="A669" s="29">
        <v>45579</v>
      </c>
      <c r="C669" s="77"/>
      <c r="D669" s="21" t="s">
        <v>1307</v>
      </c>
      <c r="E669" s="21">
        <v>2</v>
      </c>
      <c r="F669" s="21" t="s">
        <v>179</v>
      </c>
      <c r="G669" s="21" t="s">
        <v>1308</v>
      </c>
      <c r="H669" s="55">
        <v>56859.18</v>
      </c>
      <c r="I669" s="22">
        <v>6</v>
      </c>
      <c r="J669" s="56">
        <f t="shared" si="88"/>
        <v>8528.8770000000004</v>
      </c>
      <c r="K669" s="56">
        <v>0</v>
      </c>
      <c r="L669" s="25">
        <f t="shared" si="80"/>
        <v>8055.0505000000003</v>
      </c>
      <c r="M669" s="37">
        <f t="shared" si="81"/>
        <v>671.25420833333339</v>
      </c>
      <c r="N669" s="36"/>
      <c r="O669" s="26"/>
      <c r="P669" s="26"/>
      <c r="Q669" s="27"/>
      <c r="R669" s="36"/>
      <c r="S669" s="26"/>
      <c r="T669" s="26"/>
      <c r="U669" s="27"/>
      <c r="V669" s="36"/>
      <c r="W669" s="26"/>
      <c r="X669" s="26"/>
      <c r="Y669" s="27"/>
      <c r="Z669" s="36"/>
      <c r="AA669" s="26"/>
      <c r="AB669" s="26"/>
      <c r="AC669" s="27"/>
      <c r="AD669" s="36"/>
      <c r="AE669" s="26"/>
      <c r="AF669" s="26"/>
      <c r="AG669" s="27"/>
      <c r="AH669" s="36"/>
      <c r="AI669" s="26"/>
      <c r="AJ669" s="26"/>
      <c r="AK669" s="27"/>
      <c r="AL669" s="36"/>
      <c r="AM669" s="26"/>
      <c r="AN669" s="26"/>
      <c r="AO669" s="27"/>
      <c r="AP669" s="36"/>
      <c r="AQ669" s="26"/>
      <c r="AR669" s="26"/>
      <c r="AS669" s="27"/>
      <c r="AT669" s="36"/>
      <c r="AU669" s="26"/>
      <c r="AV669" s="26"/>
      <c r="AW669" s="27"/>
      <c r="AX669" s="36"/>
      <c r="AY669" s="26"/>
      <c r="AZ669" s="26"/>
      <c r="BA669" s="27"/>
      <c r="BB669" s="36"/>
      <c r="BC669" s="26"/>
      <c r="BD669" s="26"/>
      <c r="BE669" s="27"/>
      <c r="BF669" s="36"/>
      <c r="BG669" s="26"/>
      <c r="BH669" s="26"/>
      <c r="BI669" s="27"/>
      <c r="BJ669" s="36"/>
      <c r="BK669" s="26"/>
      <c r="BL669" s="26"/>
      <c r="BM669" s="27"/>
      <c r="BN669" s="36"/>
      <c r="BO669" s="26"/>
      <c r="BP669" s="26"/>
      <c r="BQ669" s="27"/>
      <c r="BR669" s="36"/>
      <c r="BS669" s="26"/>
      <c r="BT669" s="26"/>
      <c r="BU669" s="27"/>
      <c r="BV669" s="36"/>
      <c r="BW669" s="26"/>
      <c r="BX669" s="26"/>
      <c r="BY669" s="27"/>
      <c r="BZ669" s="36"/>
      <c r="CA669" s="26"/>
      <c r="CB669" s="26"/>
      <c r="CC669" s="27"/>
      <c r="CD669" s="36"/>
      <c r="CE669" s="26"/>
      <c r="CF669" s="26"/>
      <c r="CG669" s="27"/>
      <c r="CH669" s="36"/>
      <c r="CI669" s="26"/>
      <c r="CJ669" s="26"/>
      <c r="CK669" s="27"/>
      <c r="CL669" s="36"/>
      <c r="CM669" s="26"/>
      <c r="CN669" s="26"/>
      <c r="CO669" s="27"/>
      <c r="CP669" s="36"/>
      <c r="CQ669" s="26"/>
      <c r="CR669" s="26"/>
      <c r="CS669" s="27"/>
      <c r="CT669" s="36"/>
      <c r="CU669" s="26"/>
      <c r="CV669" s="26"/>
      <c r="CW669" s="27"/>
      <c r="CX669" s="36"/>
      <c r="CY669" s="26"/>
      <c r="CZ669" s="26"/>
      <c r="DA669" s="27"/>
      <c r="DB669" s="36"/>
      <c r="DC669" s="26"/>
      <c r="DD669" s="26"/>
      <c r="DE669" s="27"/>
      <c r="DF669" s="36"/>
      <c r="DG669" s="26"/>
      <c r="DH669" s="26"/>
      <c r="DI669" s="27"/>
      <c r="DJ669" s="36"/>
      <c r="DK669" s="26"/>
      <c r="DL669" s="26"/>
      <c r="DM669" s="27"/>
      <c r="DN669" s="36"/>
      <c r="DO669" s="26"/>
      <c r="DP669" s="26"/>
      <c r="DQ669" s="27"/>
      <c r="DR669" s="36"/>
      <c r="DS669" s="26"/>
      <c r="DT669" s="26"/>
      <c r="DU669" s="27"/>
      <c r="DV669" s="36"/>
      <c r="DW669" s="26"/>
      <c r="DX669" s="26"/>
      <c r="DY669" s="27"/>
      <c r="DZ669" s="36"/>
      <c r="EA669" s="26"/>
      <c r="EB669" s="26"/>
      <c r="EC669" s="27"/>
      <c r="ED669" s="36">
        <v>0</v>
      </c>
      <c r="EE669" s="26">
        <v>0</v>
      </c>
      <c r="EF669" s="26">
        <v>0</v>
      </c>
      <c r="EG669" s="27">
        <v>0</v>
      </c>
      <c r="EH669" s="36">
        <v>3</v>
      </c>
      <c r="EI669" s="26">
        <v>2013.7626250000003</v>
      </c>
      <c r="EJ669" s="26">
        <v>2013.7626250000003</v>
      </c>
      <c r="EK669" s="27">
        <v>46316.54</v>
      </c>
      <c r="EL669" s="36" cm="1">
        <f t="array" ref="EL669">+_xlfn.IFS(YEAR($A669)&gt;YEAR(EL$6),0,YEAR(EL$6)=YEAR($A669),13-MONTH($A669),AND(EK669&lt;$L669,YEAR(EL$6)=YEAR($B669)),IF(MONTH($B669)&lt;EK669/$M669,MONTH($B669),EK669/$M669),EK669&lt;$L669,EK669/$M669,YEAR(EL$6)=YEAR($B669),MONTH($B669),AND(YEAR(EL$6)&gt;YEAR($B669),NOT(ISBLANK($B669))),0,YEAR(EL$6)&gt;YEAR($A669),12,EL$6&lt;$A669,0,YEAR(EH$6)=YEAR($B669),0)</f>
        <v>12</v>
      </c>
      <c r="EM669" s="26">
        <f t="shared" si="82"/>
        <v>8055.0505000000012</v>
      </c>
      <c r="EN669" s="26">
        <f t="shared" si="83"/>
        <v>10068.813125000001</v>
      </c>
      <c r="EO669" s="27">
        <f t="shared" si="84"/>
        <v>38261.49</v>
      </c>
      <c r="EP669" s="28">
        <f t="shared" si="85"/>
        <v>57.000000186218564</v>
      </c>
      <c r="EQ669" s="34">
        <f t="shared" si="86"/>
        <v>2013.7626250000003</v>
      </c>
      <c r="ES669" s="21">
        <f>IFERROR(IF(VLOOKUP(D669,'DIV CHANGE'!A:D,3,FALSE)="", E669, VLOOKUP(D669,'DIV CHANGE'!A:D,3,FALSE)), E669)</f>
        <v>4</v>
      </c>
      <c r="ET669" s="21" t="str">
        <f t="shared" si="87"/>
        <v>CHANGE</v>
      </c>
      <c r="EU669" s="29">
        <v>45566</v>
      </c>
    </row>
    <row r="670" spans="1:151" ht="12.75">
      <c r="A670" s="29">
        <v>45579</v>
      </c>
      <c r="C670" s="77"/>
      <c r="D670" s="21" t="s">
        <v>1309</v>
      </c>
      <c r="E670" s="21">
        <v>4</v>
      </c>
      <c r="F670" s="21" t="s">
        <v>179</v>
      </c>
      <c r="G670" s="21" t="s">
        <v>1310</v>
      </c>
      <c r="H670" s="55">
        <v>56859.18</v>
      </c>
      <c r="I670" s="22">
        <v>6</v>
      </c>
      <c r="J670" s="56">
        <f t="shared" si="88"/>
        <v>8528.8770000000004</v>
      </c>
      <c r="K670" s="56">
        <v>0</v>
      </c>
      <c r="L670" s="25">
        <f t="shared" si="80"/>
        <v>8055.0505000000003</v>
      </c>
      <c r="M670" s="37">
        <f t="shared" si="81"/>
        <v>671.25420833333339</v>
      </c>
      <c r="N670" s="36"/>
      <c r="O670" s="26"/>
      <c r="P670" s="26"/>
      <c r="Q670" s="27"/>
      <c r="R670" s="36"/>
      <c r="S670" s="26"/>
      <c r="T670" s="26"/>
      <c r="U670" s="27"/>
      <c r="V670" s="36"/>
      <c r="W670" s="26"/>
      <c r="X670" s="26"/>
      <c r="Y670" s="27"/>
      <c r="Z670" s="36"/>
      <c r="AA670" s="26"/>
      <c r="AB670" s="26"/>
      <c r="AC670" s="27"/>
      <c r="AD670" s="36"/>
      <c r="AE670" s="26"/>
      <c r="AF670" s="26"/>
      <c r="AG670" s="27"/>
      <c r="AH670" s="36"/>
      <c r="AI670" s="26"/>
      <c r="AJ670" s="26"/>
      <c r="AK670" s="27"/>
      <c r="AL670" s="36"/>
      <c r="AM670" s="26"/>
      <c r="AN670" s="26"/>
      <c r="AO670" s="27"/>
      <c r="AP670" s="36"/>
      <c r="AQ670" s="26"/>
      <c r="AR670" s="26"/>
      <c r="AS670" s="27"/>
      <c r="AT670" s="36"/>
      <c r="AU670" s="26"/>
      <c r="AV670" s="26"/>
      <c r="AW670" s="27"/>
      <c r="AX670" s="36"/>
      <c r="AY670" s="26"/>
      <c r="AZ670" s="26"/>
      <c r="BA670" s="27"/>
      <c r="BB670" s="36"/>
      <c r="BC670" s="26"/>
      <c r="BD670" s="26"/>
      <c r="BE670" s="27"/>
      <c r="BF670" s="36"/>
      <c r="BG670" s="26"/>
      <c r="BH670" s="26"/>
      <c r="BI670" s="27"/>
      <c r="BJ670" s="36"/>
      <c r="BK670" s="26"/>
      <c r="BL670" s="26"/>
      <c r="BM670" s="27"/>
      <c r="BN670" s="36"/>
      <c r="BO670" s="26"/>
      <c r="BP670" s="26"/>
      <c r="BQ670" s="27"/>
      <c r="BR670" s="36"/>
      <c r="BS670" s="26"/>
      <c r="BT670" s="26"/>
      <c r="BU670" s="27"/>
      <c r="BV670" s="36"/>
      <c r="BW670" s="26"/>
      <c r="BX670" s="26"/>
      <c r="BY670" s="27"/>
      <c r="BZ670" s="36"/>
      <c r="CA670" s="26"/>
      <c r="CB670" s="26"/>
      <c r="CC670" s="27"/>
      <c r="CD670" s="36"/>
      <c r="CE670" s="26"/>
      <c r="CF670" s="26"/>
      <c r="CG670" s="27"/>
      <c r="CH670" s="36"/>
      <c r="CI670" s="26"/>
      <c r="CJ670" s="26"/>
      <c r="CK670" s="27"/>
      <c r="CL670" s="36"/>
      <c r="CM670" s="26"/>
      <c r="CN670" s="26"/>
      <c r="CO670" s="27"/>
      <c r="CP670" s="36"/>
      <c r="CQ670" s="26"/>
      <c r="CR670" s="26"/>
      <c r="CS670" s="27"/>
      <c r="CT670" s="36"/>
      <c r="CU670" s="26"/>
      <c r="CV670" s="26"/>
      <c r="CW670" s="27"/>
      <c r="CX670" s="36"/>
      <c r="CY670" s="26"/>
      <c r="CZ670" s="26"/>
      <c r="DA670" s="27"/>
      <c r="DB670" s="36"/>
      <c r="DC670" s="26"/>
      <c r="DD670" s="26"/>
      <c r="DE670" s="27"/>
      <c r="DF670" s="36"/>
      <c r="DG670" s="26"/>
      <c r="DH670" s="26"/>
      <c r="DI670" s="27"/>
      <c r="DJ670" s="36"/>
      <c r="DK670" s="26"/>
      <c r="DL670" s="26"/>
      <c r="DM670" s="27"/>
      <c r="DN670" s="36"/>
      <c r="DO670" s="26"/>
      <c r="DP670" s="26"/>
      <c r="DQ670" s="27"/>
      <c r="DR670" s="36"/>
      <c r="DS670" s="26"/>
      <c r="DT670" s="26"/>
      <c r="DU670" s="27"/>
      <c r="DV670" s="36"/>
      <c r="DW670" s="26"/>
      <c r="DX670" s="26"/>
      <c r="DY670" s="27"/>
      <c r="DZ670" s="36"/>
      <c r="EA670" s="26"/>
      <c r="EB670" s="26"/>
      <c r="EC670" s="27"/>
      <c r="ED670" s="36">
        <v>0</v>
      </c>
      <c r="EE670" s="26">
        <v>0</v>
      </c>
      <c r="EF670" s="26">
        <v>0</v>
      </c>
      <c r="EG670" s="27">
        <v>0</v>
      </c>
      <c r="EH670" s="36">
        <v>3</v>
      </c>
      <c r="EI670" s="26">
        <v>2013.7626250000003</v>
      </c>
      <c r="EJ670" s="26">
        <v>2013.7626250000003</v>
      </c>
      <c r="EK670" s="27">
        <v>46316.54</v>
      </c>
      <c r="EL670" s="36" cm="1">
        <f t="array" ref="EL670">+_xlfn.IFS(YEAR($A670)&gt;YEAR(EL$6),0,YEAR(EL$6)=YEAR($A670),13-MONTH($A670),AND(EK670&lt;$L670,YEAR(EL$6)=YEAR($B670)),IF(MONTH($B670)&lt;EK670/$M670,MONTH($B670),EK670/$M670),EK670&lt;$L670,EK670/$M670,YEAR(EL$6)=YEAR($B670),MONTH($B670),AND(YEAR(EL$6)&gt;YEAR($B670),NOT(ISBLANK($B670))),0,YEAR(EL$6)&gt;YEAR($A670),12,EL$6&lt;$A670,0,YEAR(EH$6)=YEAR($B670),0)</f>
        <v>12</v>
      </c>
      <c r="EM670" s="26">
        <f t="shared" si="82"/>
        <v>8055.0505000000012</v>
      </c>
      <c r="EN670" s="26">
        <f t="shared" si="83"/>
        <v>10068.813125000001</v>
      </c>
      <c r="EO670" s="27">
        <f t="shared" si="84"/>
        <v>38261.49</v>
      </c>
      <c r="EP670" s="28">
        <f t="shared" si="85"/>
        <v>57.000000186218564</v>
      </c>
      <c r="EQ670" s="34">
        <f t="shared" si="86"/>
        <v>2013.7626250000003</v>
      </c>
      <c r="ES670" s="21">
        <f>IFERROR(IF(VLOOKUP(D670,'DIV CHANGE'!A:D,3,FALSE)="", E670, VLOOKUP(D670,'DIV CHANGE'!A:D,3,FALSE)), E670)</f>
        <v>4</v>
      </c>
      <c r="ET670" s="21" t="str">
        <f t="shared" si="87"/>
        <v>SAME</v>
      </c>
      <c r="EU670" s="29">
        <v>45566</v>
      </c>
    </row>
    <row r="671" spans="1:151" ht="12.75">
      <c r="A671" s="29">
        <v>45579</v>
      </c>
      <c r="C671" s="77"/>
      <c r="D671" s="21" t="s">
        <v>1311</v>
      </c>
      <c r="E671" s="21">
        <v>2</v>
      </c>
      <c r="F671" s="21" t="s">
        <v>179</v>
      </c>
      <c r="G671" s="21" t="s">
        <v>1312</v>
      </c>
      <c r="H671" s="55">
        <v>56859.18</v>
      </c>
      <c r="I671" s="22">
        <v>6</v>
      </c>
      <c r="J671" s="56">
        <f t="shared" si="88"/>
        <v>8528.8770000000004</v>
      </c>
      <c r="K671" s="56">
        <v>0</v>
      </c>
      <c r="L671" s="25">
        <f t="shared" si="80"/>
        <v>8055.0505000000003</v>
      </c>
      <c r="M671" s="37">
        <f t="shared" si="81"/>
        <v>671.25420833333339</v>
      </c>
      <c r="N671" s="36"/>
      <c r="O671" s="26"/>
      <c r="P671" s="26"/>
      <c r="Q671" s="27"/>
      <c r="R671" s="36"/>
      <c r="S671" s="26"/>
      <c r="T671" s="26"/>
      <c r="U671" s="27"/>
      <c r="V671" s="36"/>
      <c r="W671" s="26"/>
      <c r="X671" s="26"/>
      <c r="Y671" s="27"/>
      <c r="Z671" s="36"/>
      <c r="AA671" s="26"/>
      <c r="AB671" s="26"/>
      <c r="AC671" s="27"/>
      <c r="AD671" s="36"/>
      <c r="AE671" s="26"/>
      <c r="AF671" s="26"/>
      <c r="AG671" s="27"/>
      <c r="AH671" s="36"/>
      <c r="AI671" s="26"/>
      <c r="AJ671" s="26"/>
      <c r="AK671" s="27"/>
      <c r="AL671" s="36"/>
      <c r="AM671" s="26"/>
      <c r="AN671" s="26"/>
      <c r="AO671" s="27"/>
      <c r="AP671" s="36"/>
      <c r="AQ671" s="26"/>
      <c r="AR671" s="26"/>
      <c r="AS671" s="27"/>
      <c r="AT671" s="36"/>
      <c r="AU671" s="26"/>
      <c r="AV671" s="26"/>
      <c r="AW671" s="27"/>
      <c r="AX671" s="36"/>
      <c r="AY671" s="26"/>
      <c r="AZ671" s="26"/>
      <c r="BA671" s="27"/>
      <c r="BB671" s="36"/>
      <c r="BC671" s="26"/>
      <c r="BD671" s="26"/>
      <c r="BE671" s="27"/>
      <c r="BF671" s="36"/>
      <c r="BG671" s="26"/>
      <c r="BH671" s="26"/>
      <c r="BI671" s="27"/>
      <c r="BJ671" s="36"/>
      <c r="BK671" s="26"/>
      <c r="BL671" s="26"/>
      <c r="BM671" s="27"/>
      <c r="BN671" s="36"/>
      <c r="BO671" s="26"/>
      <c r="BP671" s="26"/>
      <c r="BQ671" s="27"/>
      <c r="BR671" s="36"/>
      <c r="BS671" s="26"/>
      <c r="BT671" s="26"/>
      <c r="BU671" s="27"/>
      <c r="BV671" s="36"/>
      <c r="BW671" s="26"/>
      <c r="BX671" s="26"/>
      <c r="BY671" s="27"/>
      <c r="BZ671" s="36"/>
      <c r="CA671" s="26"/>
      <c r="CB671" s="26"/>
      <c r="CC671" s="27"/>
      <c r="CD671" s="36"/>
      <c r="CE671" s="26"/>
      <c r="CF671" s="26"/>
      <c r="CG671" s="27"/>
      <c r="CH671" s="36"/>
      <c r="CI671" s="26"/>
      <c r="CJ671" s="26"/>
      <c r="CK671" s="27"/>
      <c r="CL671" s="36"/>
      <c r="CM671" s="26"/>
      <c r="CN671" s="26"/>
      <c r="CO671" s="27"/>
      <c r="CP671" s="36"/>
      <c r="CQ671" s="26"/>
      <c r="CR671" s="26"/>
      <c r="CS671" s="27"/>
      <c r="CT671" s="36"/>
      <c r="CU671" s="26"/>
      <c r="CV671" s="26"/>
      <c r="CW671" s="27"/>
      <c r="CX671" s="36"/>
      <c r="CY671" s="26"/>
      <c r="CZ671" s="26"/>
      <c r="DA671" s="27"/>
      <c r="DB671" s="36"/>
      <c r="DC671" s="26"/>
      <c r="DD671" s="26"/>
      <c r="DE671" s="27"/>
      <c r="DF671" s="36"/>
      <c r="DG671" s="26"/>
      <c r="DH671" s="26"/>
      <c r="DI671" s="27"/>
      <c r="DJ671" s="36"/>
      <c r="DK671" s="26"/>
      <c r="DL671" s="26"/>
      <c r="DM671" s="27"/>
      <c r="DN671" s="36"/>
      <c r="DO671" s="26"/>
      <c r="DP671" s="26"/>
      <c r="DQ671" s="27"/>
      <c r="DR671" s="36"/>
      <c r="DS671" s="26"/>
      <c r="DT671" s="26"/>
      <c r="DU671" s="27"/>
      <c r="DV671" s="36"/>
      <c r="DW671" s="26"/>
      <c r="DX671" s="26"/>
      <c r="DY671" s="27"/>
      <c r="DZ671" s="36"/>
      <c r="EA671" s="26"/>
      <c r="EB671" s="26"/>
      <c r="EC671" s="27"/>
      <c r="ED671" s="36">
        <v>0</v>
      </c>
      <c r="EE671" s="26">
        <v>0</v>
      </c>
      <c r="EF671" s="26">
        <v>0</v>
      </c>
      <c r="EG671" s="27">
        <v>0</v>
      </c>
      <c r="EH671" s="36">
        <v>3</v>
      </c>
      <c r="EI671" s="26">
        <v>2013.7626250000003</v>
      </c>
      <c r="EJ671" s="26">
        <v>2013.7626250000003</v>
      </c>
      <c r="EK671" s="27">
        <v>46316.54</v>
      </c>
      <c r="EL671" s="36" cm="1">
        <f t="array" ref="EL671">+_xlfn.IFS(YEAR($A671)&gt;YEAR(EL$6),0,YEAR(EL$6)=YEAR($A671),13-MONTH($A671),AND(EK671&lt;$L671,YEAR(EL$6)=YEAR($B671)),IF(MONTH($B671)&lt;EK671/$M671,MONTH($B671),EK671/$M671),EK671&lt;$L671,EK671/$M671,YEAR(EL$6)=YEAR($B671),MONTH($B671),AND(YEAR(EL$6)&gt;YEAR($B671),NOT(ISBLANK($B671))),0,YEAR(EL$6)&gt;YEAR($A671),12,EL$6&lt;$A671,0,YEAR(EH$6)=YEAR($B671),0)</f>
        <v>12</v>
      </c>
      <c r="EM671" s="26">
        <f t="shared" si="82"/>
        <v>8055.0505000000012</v>
      </c>
      <c r="EN671" s="26">
        <f t="shared" si="83"/>
        <v>10068.813125000001</v>
      </c>
      <c r="EO671" s="27">
        <f t="shared" si="84"/>
        <v>38261.49</v>
      </c>
      <c r="EP671" s="28">
        <f t="shared" si="85"/>
        <v>57.000000186218564</v>
      </c>
      <c r="EQ671" s="34">
        <f t="shared" si="86"/>
        <v>2013.7626250000003</v>
      </c>
      <c r="ES671" s="21">
        <f>IFERROR(IF(VLOOKUP(D671,'DIV CHANGE'!A:D,3,FALSE)="", E671, VLOOKUP(D671,'DIV CHANGE'!A:D,3,FALSE)), E671)</f>
        <v>2</v>
      </c>
      <c r="ET671" s="21" t="str">
        <f t="shared" si="87"/>
        <v>SAME</v>
      </c>
      <c r="EU671" s="29">
        <v>45566</v>
      </c>
    </row>
    <row r="672" spans="1:151" ht="12.75">
      <c r="A672" s="29">
        <v>45566</v>
      </c>
      <c r="C672" s="77"/>
      <c r="D672" s="21" t="s">
        <v>1313</v>
      </c>
      <c r="E672" s="21">
        <v>2</v>
      </c>
      <c r="F672" s="21" t="s">
        <v>179</v>
      </c>
      <c r="G672" s="21" t="s">
        <v>1314</v>
      </c>
      <c r="H672" s="55">
        <v>57142.879999999997</v>
      </c>
      <c r="I672" s="22">
        <v>6</v>
      </c>
      <c r="J672" s="56">
        <f t="shared" si="88"/>
        <v>8571.4319999999989</v>
      </c>
      <c r="K672" s="56">
        <v>0</v>
      </c>
      <c r="L672" s="25">
        <f t="shared" si="80"/>
        <v>8095.2413333333325</v>
      </c>
      <c r="M672" s="37">
        <f t="shared" si="81"/>
        <v>674.60344444444434</v>
      </c>
      <c r="N672" s="36"/>
      <c r="O672" s="26"/>
      <c r="P672" s="26"/>
      <c r="Q672" s="27"/>
      <c r="R672" s="36"/>
      <c r="S672" s="26"/>
      <c r="T672" s="26"/>
      <c r="U672" s="27"/>
      <c r="V672" s="36"/>
      <c r="W672" s="26"/>
      <c r="X672" s="26"/>
      <c r="Y672" s="27"/>
      <c r="Z672" s="36"/>
      <c r="AA672" s="26"/>
      <c r="AB672" s="26"/>
      <c r="AC672" s="27"/>
      <c r="AD672" s="36"/>
      <c r="AE672" s="26"/>
      <c r="AF672" s="26"/>
      <c r="AG672" s="27"/>
      <c r="AH672" s="36"/>
      <c r="AI672" s="26"/>
      <c r="AJ672" s="26"/>
      <c r="AK672" s="27"/>
      <c r="AL672" s="36"/>
      <c r="AM672" s="26"/>
      <c r="AN672" s="26"/>
      <c r="AO672" s="27"/>
      <c r="AP672" s="36"/>
      <c r="AQ672" s="26"/>
      <c r="AR672" s="26"/>
      <c r="AS672" s="27"/>
      <c r="AT672" s="36"/>
      <c r="AU672" s="26"/>
      <c r="AV672" s="26"/>
      <c r="AW672" s="27"/>
      <c r="AX672" s="36"/>
      <c r="AY672" s="26"/>
      <c r="AZ672" s="26"/>
      <c r="BA672" s="27"/>
      <c r="BB672" s="36"/>
      <c r="BC672" s="26"/>
      <c r="BD672" s="26"/>
      <c r="BE672" s="27"/>
      <c r="BF672" s="36"/>
      <c r="BG672" s="26"/>
      <c r="BH672" s="26"/>
      <c r="BI672" s="27"/>
      <c r="BJ672" s="36"/>
      <c r="BK672" s="26"/>
      <c r="BL672" s="26"/>
      <c r="BM672" s="27"/>
      <c r="BN672" s="36"/>
      <c r="BO672" s="26"/>
      <c r="BP672" s="26"/>
      <c r="BQ672" s="27"/>
      <c r="BR672" s="36"/>
      <c r="BS672" s="26"/>
      <c r="BT672" s="26"/>
      <c r="BU672" s="27"/>
      <c r="BV672" s="36"/>
      <c r="BW672" s="26"/>
      <c r="BX672" s="26"/>
      <c r="BY672" s="27"/>
      <c r="BZ672" s="36"/>
      <c r="CA672" s="26"/>
      <c r="CB672" s="26"/>
      <c r="CC672" s="27"/>
      <c r="CD672" s="36"/>
      <c r="CE672" s="26"/>
      <c r="CF672" s="26"/>
      <c r="CG672" s="27"/>
      <c r="CH672" s="36"/>
      <c r="CI672" s="26"/>
      <c r="CJ672" s="26"/>
      <c r="CK672" s="27"/>
      <c r="CL672" s="36"/>
      <c r="CM672" s="26"/>
      <c r="CN672" s="26"/>
      <c r="CO672" s="27"/>
      <c r="CP672" s="36"/>
      <c r="CQ672" s="26"/>
      <c r="CR672" s="26"/>
      <c r="CS672" s="27"/>
      <c r="CT672" s="36"/>
      <c r="CU672" s="26"/>
      <c r="CV672" s="26"/>
      <c r="CW672" s="27"/>
      <c r="CX672" s="36"/>
      <c r="CY672" s="26"/>
      <c r="CZ672" s="26"/>
      <c r="DA672" s="27"/>
      <c r="DB672" s="36"/>
      <c r="DC672" s="26"/>
      <c r="DD672" s="26"/>
      <c r="DE672" s="27"/>
      <c r="DF672" s="36"/>
      <c r="DG672" s="26"/>
      <c r="DH672" s="26"/>
      <c r="DI672" s="27"/>
      <c r="DJ672" s="36"/>
      <c r="DK672" s="26"/>
      <c r="DL672" s="26"/>
      <c r="DM672" s="27"/>
      <c r="DN672" s="36"/>
      <c r="DO672" s="26"/>
      <c r="DP672" s="26"/>
      <c r="DQ672" s="27"/>
      <c r="DR672" s="36"/>
      <c r="DS672" s="26"/>
      <c r="DT672" s="26"/>
      <c r="DU672" s="27"/>
      <c r="DV672" s="36"/>
      <c r="DW672" s="26"/>
      <c r="DX672" s="26"/>
      <c r="DY672" s="27"/>
      <c r="DZ672" s="36"/>
      <c r="EA672" s="26"/>
      <c r="EB672" s="26"/>
      <c r="EC672" s="27"/>
      <c r="ED672" s="36">
        <v>0</v>
      </c>
      <c r="EE672" s="26">
        <v>0</v>
      </c>
      <c r="EF672" s="26">
        <v>0</v>
      </c>
      <c r="EG672" s="27">
        <v>0</v>
      </c>
      <c r="EH672" s="36">
        <v>3</v>
      </c>
      <c r="EI672" s="26">
        <v>2023.8103333333329</v>
      </c>
      <c r="EJ672" s="26">
        <v>2023.8103333333329</v>
      </c>
      <c r="EK672" s="27">
        <v>46547.64</v>
      </c>
      <c r="EL672" s="36" cm="1">
        <f t="array" ref="EL672">+_xlfn.IFS(YEAR($A672)&gt;YEAR(EL$6),0,YEAR(EL$6)=YEAR($A672),13-MONTH($A672),AND(EK672&lt;$L672,YEAR(EL$6)=YEAR($B672)),IF(MONTH($B672)&lt;EK672/$M672,MONTH($B672),EK672/$M672),EK672&lt;$L672,EK672/$M672,YEAR(EL$6)=YEAR($B672),MONTH($B672),AND(YEAR(EL$6)&gt;YEAR($B672),NOT(ISBLANK($B672))),0,YEAR(EL$6)&gt;YEAR($A672),12,EL$6&lt;$A672,0,YEAR(EH$6)=YEAR($B672),0)</f>
        <v>12</v>
      </c>
      <c r="EM672" s="26">
        <f t="shared" si="82"/>
        <v>8095.2413333333316</v>
      </c>
      <c r="EN672" s="26">
        <f t="shared" si="83"/>
        <v>10119.051666666664</v>
      </c>
      <c r="EO672" s="27">
        <f t="shared" si="84"/>
        <v>38452.400000000001</v>
      </c>
      <c r="EP672" s="28">
        <f t="shared" si="85"/>
        <v>57.000005435291953</v>
      </c>
      <c r="EQ672" s="34">
        <f t="shared" si="86"/>
        <v>2023.8103333333329</v>
      </c>
      <c r="ES672" s="21">
        <v>2</v>
      </c>
      <c r="ET672" s="21" t="str">
        <f t="shared" si="87"/>
        <v>SAME</v>
      </c>
      <c r="EU672" s="29">
        <v>45566</v>
      </c>
    </row>
    <row r="673" spans="1:151" ht="12.75">
      <c r="A673" s="29">
        <v>45686</v>
      </c>
      <c r="C673" s="35"/>
      <c r="D673" s="21" t="s">
        <v>1315</v>
      </c>
      <c r="E673" s="21">
        <v>2</v>
      </c>
      <c r="F673" s="21" t="s">
        <v>179</v>
      </c>
      <c r="G673" s="21" t="s">
        <v>1316</v>
      </c>
      <c r="H673" s="55">
        <v>57872.76</v>
      </c>
      <c r="I673" s="22">
        <v>6</v>
      </c>
      <c r="J673" s="25">
        <v>0</v>
      </c>
      <c r="K673" s="25">
        <v>0</v>
      </c>
      <c r="L673" s="25">
        <f t="shared" si="80"/>
        <v>9645.4600000000009</v>
      </c>
      <c r="M673" s="37">
        <f t="shared" si="81"/>
        <v>803.78833333333341</v>
      </c>
      <c r="N673" s="36"/>
      <c r="O673" s="26"/>
      <c r="P673" s="26"/>
      <c r="Q673" s="27"/>
      <c r="R673" s="36"/>
      <c r="S673" s="26"/>
      <c r="T673" s="26"/>
      <c r="U673" s="27"/>
      <c r="V673" s="36"/>
      <c r="W673" s="26"/>
      <c r="X673" s="26"/>
      <c r="Y673" s="27"/>
      <c r="Z673" s="36"/>
      <c r="AA673" s="26"/>
      <c r="AB673" s="26"/>
      <c r="AC673" s="27"/>
      <c r="AD673" s="36"/>
      <c r="AE673" s="26"/>
      <c r="AF673" s="26"/>
      <c r="AG673" s="27"/>
      <c r="AH673" s="36"/>
      <c r="AI673" s="26"/>
      <c r="AJ673" s="26"/>
      <c r="AK673" s="27"/>
      <c r="AL673" s="36"/>
      <c r="AM673" s="26"/>
      <c r="AN673" s="26"/>
      <c r="AO673" s="27"/>
      <c r="AP673" s="36"/>
      <c r="AQ673" s="26"/>
      <c r="AR673" s="26"/>
      <c r="AS673" s="27"/>
      <c r="AT673" s="36"/>
      <c r="AU673" s="26"/>
      <c r="AV673" s="26"/>
      <c r="AW673" s="27"/>
      <c r="AX673" s="36"/>
      <c r="AY673" s="26"/>
      <c r="AZ673" s="26"/>
      <c r="BA673" s="27"/>
      <c r="BB673" s="36"/>
      <c r="BC673" s="26"/>
      <c r="BD673" s="26"/>
      <c r="BE673" s="27"/>
      <c r="BF673" s="36"/>
      <c r="BG673" s="26"/>
      <c r="BH673" s="26"/>
      <c r="BI673" s="27"/>
      <c r="BJ673" s="36"/>
      <c r="BK673" s="26"/>
      <c r="BL673" s="26"/>
      <c r="BM673" s="27"/>
      <c r="BN673" s="36"/>
      <c r="BO673" s="26"/>
      <c r="BP673" s="26"/>
      <c r="BQ673" s="27"/>
      <c r="BR673" s="36"/>
      <c r="BS673" s="26"/>
      <c r="BT673" s="26"/>
      <c r="BU673" s="27"/>
      <c r="BV673" s="36"/>
      <c r="BW673" s="26"/>
      <c r="BX673" s="26"/>
      <c r="BY673" s="27"/>
      <c r="BZ673" s="36"/>
      <c r="CA673" s="26"/>
      <c r="CB673" s="26"/>
      <c r="CC673" s="27"/>
      <c r="CD673" s="36"/>
      <c r="CE673" s="26"/>
      <c r="CF673" s="26"/>
      <c r="CG673" s="27"/>
      <c r="CH673" s="36"/>
      <c r="CI673" s="26"/>
      <c r="CJ673" s="26"/>
      <c r="CK673" s="27"/>
      <c r="CL673" s="36"/>
      <c r="CM673" s="26"/>
      <c r="CN673" s="26"/>
      <c r="CO673" s="27"/>
      <c r="CP673" s="36"/>
      <c r="CQ673" s="26"/>
      <c r="CR673" s="26"/>
      <c r="CS673" s="27"/>
      <c r="CT673" s="36"/>
      <c r="CU673" s="26"/>
      <c r="CV673" s="26"/>
      <c r="CW673" s="27"/>
      <c r="CX673" s="36"/>
      <c r="CY673" s="26"/>
      <c r="CZ673" s="26"/>
      <c r="DA673" s="27"/>
      <c r="DB673" s="36"/>
      <c r="DC673" s="26"/>
      <c r="DD673" s="26"/>
      <c r="DE673" s="27"/>
      <c r="DF673" s="36"/>
      <c r="DG673" s="26"/>
      <c r="DH673" s="26"/>
      <c r="DI673" s="27"/>
      <c r="DJ673" s="36"/>
      <c r="DK673" s="26"/>
      <c r="DL673" s="26"/>
      <c r="DM673" s="27"/>
      <c r="DN673" s="36"/>
      <c r="DO673" s="26"/>
      <c r="DP673" s="26"/>
      <c r="DQ673" s="27"/>
      <c r="DR673" s="36"/>
      <c r="DS673" s="26"/>
      <c r="DT673" s="26"/>
      <c r="DU673" s="27"/>
      <c r="DV673" s="36"/>
      <c r="DW673" s="26"/>
      <c r="DX673" s="26"/>
      <c r="DY673" s="27"/>
      <c r="DZ673" s="36"/>
      <c r="EA673" s="26"/>
      <c r="EB673" s="26"/>
      <c r="EC673" s="27"/>
      <c r="ED673" s="36">
        <v>0</v>
      </c>
      <c r="EE673" s="26">
        <v>0</v>
      </c>
      <c r="EF673" s="26">
        <v>0</v>
      </c>
      <c r="EG673" s="27">
        <v>0</v>
      </c>
      <c r="EH673" s="36">
        <v>0</v>
      </c>
      <c r="EI673" s="26">
        <v>0</v>
      </c>
      <c r="EJ673" s="26">
        <v>0</v>
      </c>
      <c r="EK673" s="27">
        <v>0</v>
      </c>
      <c r="EL673" s="36" cm="1">
        <f t="array" ref="EL673">+_xlfn.IFS(YEAR($A673)&gt;YEAR(EL$6),0,YEAR(EL$6)=YEAR($A673),13-MONTH($A673),AND(EK673&lt;$L673,YEAR(EL$6)=YEAR($B673)),IF(MONTH($B673)&lt;EK673/$M673,MONTH($B673),EK673/$M673),EK673&lt;$L673,EK673/$M673,YEAR(EL$6)=YEAR($B673),MONTH($B673),AND(YEAR(EL$6)&gt;YEAR($B673),NOT(ISBLANK($B673))),0,YEAR(EL$6)&gt;YEAR($A673),12,EL$6&lt;$A673,0,YEAR(EH$6)=YEAR($B673),0)</f>
        <v>12</v>
      </c>
      <c r="EM673" s="26">
        <f t="shared" si="82"/>
        <v>9645.4600000000009</v>
      </c>
      <c r="EN673" s="26">
        <f t="shared" si="83"/>
        <v>9645.4600000000009</v>
      </c>
      <c r="EO673" s="27">
        <f t="shared" si="84"/>
        <v>48227.3</v>
      </c>
      <c r="EP673" s="28">
        <f t="shared" si="85"/>
        <v>60</v>
      </c>
      <c r="EQ673" s="34">
        <f t="shared" si="86"/>
        <v>2411.3650000000002</v>
      </c>
      <c r="ES673" s="21">
        <f>IFERROR(IF(VLOOKUP(D673,'DIV CHANGE'!A:D,3,FALSE)="", E673, VLOOKUP(D673,'DIV CHANGE'!A:D,3,FALSE)), E673)</f>
        <v>2</v>
      </c>
      <c r="ET673" s="21" t="str">
        <f t="shared" si="87"/>
        <v>SAME</v>
      </c>
      <c r="EU673" s="29">
        <v>45686</v>
      </c>
    </row>
    <row r="674" spans="1:151" ht="12.75">
      <c r="A674" s="29">
        <v>45681</v>
      </c>
      <c r="C674" s="35"/>
      <c r="D674" s="21" t="s">
        <v>1317</v>
      </c>
      <c r="E674" s="21">
        <v>2</v>
      </c>
      <c r="F674" s="21" t="s">
        <v>179</v>
      </c>
      <c r="G674" s="21" t="s">
        <v>1318</v>
      </c>
      <c r="H674" s="55">
        <v>57872.76</v>
      </c>
      <c r="I674" s="22">
        <v>6</v>
      </c>
      <c r="J674" s="25">
        <v>0</v>
      </c>
      <c r="K674" s="25">
        <v>0</v>
      </c>
      <c r="L674" s="25">
        <f t="shared" si="80"/>
        <v>9645.4600000000009</v>
      </c>
      <c r="M674" s="37">
        <f t="shared" si="81"/>
        <v>803.78833333333341</v>
      </c>
      <c r="N674" s="36"/>
      <c r="O674" s="26"/>
      <c r="P674" s="26"/>
      <c r="Q674" s="27"/>
      <c r="R674" s="36"/>
      <c r="S674" s="26"/>
      <c r="T674" s="26"/>
      <c r="U674" s="27"/>
      <c r="V674" s="36"/>
      <c r="W674" s="26"/>
      <c r="X674" s="26"/>
      <c r="Y674" s="27"/>
      <c r="Z674" s="36"/>
      <c r="AA674" s="26"/>
      <c r="AB674" s="26"/>
      <c r="AC674" s="27"/>
      <c r="AD674" s="36"/>
      <c r="AE674" s="26"/>
      <c r="AF674" s="26"/>
      <c r="AG674" s="27"/>
      <c r="AH674" s="36"/>
      <c r="AI674" s="26"/>
      <c r="AJ674" s="26"/>
      <c r="AK674" s="27"/>
      <c r="AL674" s="36"/>
      <c r="AM674" s="26"/>
      <c r="AN674" s="26"/>
      <c r="AO674" s="27"/>
      <c r="AP674" s="36"/>
      <c r="AQ674" s="26"/>
      <c r="AR674" s="26"/>
      <c r="AS674" s="27"/>
      <c r="AT674" s="36"/>
      <c r="AU674" s="26"/>
      <c r="AV674" s="26"/>
      <c r="AW674" s="27"/>
      <c r="AX674" s="36"/>
      <c r="AY674" s="26"/>
      <c r="AZ674" s="26"/>
      <c r="BA674" s="27"/>
      <c r="BB674" s="36"/>
      <c r="BC674" s="26"/>
      <c r="BD674" s="26"/>
      <c r="BE674" s="27"/>
      <c r="BF674" s="36"/>
      <c r="BG674" s="26"/>
      <c r="BH674" s="26"/>
      <c r="BI674" s="27"/>
      <c r="BJ674" s="36"/>
      <c r="BK674" s="26"/>
      <c r="BL674" s="26"/>
      <c r="BM674" s="27"/>
      <c r="BN674" s="36"/>
      <c r="BO674" s="26"/>
      <c r="BP674" s="26"/>
      <c r="BQ674" s="27"/>
      <c r="BR674" s="36"/>
      <c r="BS674" s="26"/>
      <c r="BT674" s="26"/>
      <c r="BU674" s="27"/>
      <c r="BV674" s="36"/>
      <c r="BW674" s="26"/>
      <c r="BX674" s="26"/>
      <c r="BY674" s="27"/>
      <c r="BZ674" s="36"/>
      <c r="CA674" s="26"/>
      <c r="CB674" s="26"/>
      <c r="CC674" s="27"/>
      <c r="CD674" s="36"/>
      <c r="CE674" s="26"/>
      <c r="CF674" s="26"/>
      <c r="CG674" s="27"/>
      <c r="CH674" s="36"/>
      <c r="CI674" s="26"/>
      <c r="CJ674" s="26"/>
      <c r="CK674" s="27"/>
      <c r="CL674" s="36"/>
      <c r="CM674" s="26"/>
      <c r="CN674" s="26"/>
      <c r="CO674" s="27"/>
      <c r="CP674" s="36"/>
      <c r="CQ674" s="26"/>
      <c r="CR674" s="26"/>
      <c r="CS674" s="27"/>
      <c r="CT674" s="36"/>
      <c r="CU674" s="26"/>
      <c r="CV674" s="26"/>
      <c r="CW674" s="27"/>
      <c r="CX674" s="36"/>
      <c r="CY674" s="26"/>
      <c r="CZ674" s="26"/>
      <c r="DA674" s="27"/>
      <c r="DB674" s="36"/>
      <c r="DC674" s="26"/>
      <c r="DD674" s="26"/>
      <c r="DE674" s="27"/>
      <c r="DF674" s="36"/>
      <c r="DG674" s="26"/>
      <c r="DH674" s="26"/>
      <c r="DI674" s="27"/>
      <c r="DJ674" s="36"/>
      <c r="DK674" s="26"/>
      <c r="DL674" s="26"/>
      <c r="DM674" s="27"/>
      <c r="DN674" s="36"/>
      <c r="DO674" s="26"/>
      <c r="DP674" s="26"/>
      <c r="DQ674" s="27"/>
      <c r="DR674" s="36"/>
      <c r="DS674" s="26"/>
      <c r="DT674" s="26"/>
      <c r="DU674" s="27"/>
      <c r="DV674" s="36"/>
      <c r="DW674" s="26"/>
      <c r="DX674" s="26"/>
      <c r="DY674" s="27"/>
      <c r="DZ674" s="36"/>
      <c r="EA674" s="26"/>
      <c r="EB674" s="26"/>
      <c r="EC674" s="27"/>
      <c r="ED674" s="36">
        <v>0</v>
      </c>
      <c r="EE674" s="26">
        <v>0</v>
      </c>
      <c r="EF674" s="26">
        <v>0</v>
      </c>
      <c r="EG674" s="27">
        <v>0</v>
      </c>
      <c r="EH674" s="36">
        <v>0</v>
      </c>
      <c r="EI674" s="26">
        <v>0</v>
      </c>
      <c r="EJ674" s="26">
        <v>0</v>
      </c>
      <c r="EK674" s="27">
        <v>0</v>
      </c>
      <c r="EL674" s="36" cm="1">
        <f t="array" ref="EL674">+_xlfn.IFS(YEAR($A674)&gt;YEAR(EL$6),0,YEAR(EL$6)=YEAR($A674),13-MONTH($A674),AND(EK674&lt;$L674,YEAR(EL$6)=YEAR($B674)),IF(MONTH($B674)&lt;EK674/$M674,MONTH($B674),EK674/$M674),EK674&lt;$L674,EK674/$M674,YEAR(EL$6)=YEAR($B674),MONTH($B674),AND(YEAR(EL$6)&gt;YEAR($B674),NOT(ISBLANK($B674))),0,YEAR(EL$6)&gt;YEAR($A674),12,EL$6&lt;$A674,0,YEAR(EH$6)=YEAR($B674),0)</f>
        <v>12</v>
      </c>
      <c r="EM674" s="26">
        <f t="shared" si="82"/>
        <v>9645.4600000000009</v>
      </c>
      <c r="EN674" s="26">
        <f t="shared" si="83"/>
        <v>9645.4600000000009</v>
      </c>
      <c r="EO674" s="27">
        <f t="shared" si="84"/>
        <v>48227.3</v>
      </c>
      <c r="EP674" s="28">
        <f t="shared" si="85"/>
        <v>60</v>
      </c>
      <c r="EQ674" s="34">
        <f t="shared" si="86"/>
        <v>2411.3650000000002</v>
      </c>
      <c r="ES674" s="21">
        <f>IFERROR(IF(VLOOKUP(D674,'DIV CHANGE'!A:D,3,FALSE)="", E674, VLOOKUP(D674,'DIV CHANGE'!A:D,3,FALSE)), E674)</f>
        <v>2</v>
      </c>
      <c r="ET674" s="21" t="str">
        <f t="shared" si="87"/>
        <v>SAME</v>
      </c>
      <c r="EU674" s="29">
        <v>45681</v>
      </c>
    </row>
    <row r="675" spans="1:151" ht="12.75">
      <c r="A675" s="29">
        <v>45719</v>
      </c>
      <c r="C675" s="35"/>
      <c r="D675" s="21" t="s">
        <v>1319</v>
      </c>
      <c r="E675" s="21">
        <v>1</v>
      </c>
      <c r="F675" s="21" t="s">
        <v>179</v>
      </c>
      <c r="G675" s="21" t="s">
        <v>1320</v>
      </c>
      <c r="H675" s="55">
        <v>57823.91</v>
      </c>
      <c r="I675" s="22">
        <v>6</v>
      </c>
      <c r="J675" s="25">
        <v>0</v>
      </c>
      <c r="K675" s="25">
        <v>0</v>
      </c>
      <c r="L675" s="25">
        <f t="shared" si="80"/>
        <v>9637.3183333333345</v>
      </c>
      <c r="M675" s="37">
        <f t="shared" si="81"/>
        <v>803.10986111111117</v>
      </c>
      <c r="N675" s="36"/>
      <c r="O675" s="26"/>
      <c r="P675" s="26"/>
      <c r="Q675" s="27"/>
      <c r="R675" s="36"/>
      <c r="S675" s="26"/>
      <c r="T675" s="26"/>
      <c r="U675" s="27"/>
      <c r="V675" s="36"/>
      <c r="W675" s="26"/>
      <c r="X675" s="26"/>
      <c r="Y675" s="27"/>
      <c r="Z675" s="36"/>
      <c r="AA675" s="26"/>
      <c r="AB675" s="26"/>
      <c r="AC675" s="27"/>
      <c r="AD675" s="36"/>
      <c r="AE675" s="26"/>
      <c r="AF675" s="26"/>
      <c r="AG675" s="27"/>
      <c r="AH675" s="36"/>
      <c r="AI675" s="26"/>
      <c r="AJ675" s="26"/>
      <c r="AK675" s="27"/>
      <c r="AL675" s="36"/>
      <c r="AM675" s="26"/>
      <c r="AN675" s="26"/>
      <c r="AO675" s="27"/>
      <c r="AP675" s="36"/>
      <c r="AQ675" s="26"/>
      <c r="AR675" s="26"/>
      <c r="AS675" s="27"/>
      <c r="AT675" s="36"/>
      <c r="AU675" s="26"/>
      <c r="AV675" s="26"/>
      <c r="AW675" s="27"/>
      <c r="AX675" s="36"/>
      <c r="AY675" s="26"/>
      <c r="AZ675" s="26"/>
      <c r="BA675" s="27"/>
      <c r="BB675" s="36"/>
      <c r="BC675" s="26"/>
      <c r="BD675" s="26"/>
      <c r="BE675" s="27"/>
      <c r="BF675" s="36"/>
      <c r="BG675" s="26"/>
      <c r="BH675" s="26"/>
      <c r="BI675" s="27"/>
      <c r="BJ675" s="36"/>
      <c r="BK675" s="26"/>
      <c r="BL675" s="26"/>
      <c r="BM675" s="27"/>
      <c r="BN675" s="36"/>
      <c r="BO675" s="26"/>
      <c r="BP675" s="26"/>
      <c r="BQ675" s="27"/>
      <c r="BR675" s="36"/>
      <c r="BS675" s="26"/>
      <c r="BT675" s="26"/>
      <c r="BU675" s="27"/>
      <c r="BV675" s="36"/>
      <c r="BW675" s="26"/>
      <c r="BX675" s="26"/>
      <c r="BY675" s="27"/>
      <c r="BZ675" s="36"/>
      <c r="CA675" s="26"/>
      <c r="CB675" s="26"/>
      <c r="CC675" s="27"/>
      <c r="CD675" s="36"/>
      <c r="CE675" s="26"/>
      <c r="CF675" s="26"/>
      <c r="CG675" s="27"/>
      <c r="CH675" s="36"/>
      <c r="CI675" s="26"/>
      <c r="CJ675" s="26"/>
      <c r="CK675" s="27"/>
      <c r="CL675" s="36"/>
      <c r="CM675" s="26"/>
      <c r="CN675" s="26"/>
      <c r="CO675" s="27"/>
      <c r="CP675" s="36"/>
      <c r="CQ675" s="26"/>
      <c r="CR675" s="26"/>
      <c r="CS675" s="27"/>
      <c r="CT675" s="36"/>
      <c r="CU675" s="26"/>
      <c r="CV675" s="26"/>
      <c r="CW675" s="27"/>
      <c r="CX675" s="36"/>
      <c r="CY675" s="26"/>
      <c r="CZ675" s="26"/>
      <c r="DA675" s="27"/>
      <c r="DB675" s="36"/>
      <c r="DC675" s="26"/>
      <c r="DD675" s="26"/>
      <c r="DE675" s="27"/>
      <c r="DF675" s="36"/>
      <c r="DG675" s="26"/>
      <c r="DH675" s="26"/>
      <c r="DI675" s="27"/>
      <c r="DJ675" s="36"/>
      <c r="DK675" s="26"/>
      <c r="DL675" s="26"/>
      <c r="DM675" s="27"/>
      <c r="DN675" s="36"/>
      <c r="DO675" s="26"/>
      <c r="DP675" s="26"/>
      <c r="DQ675" s="27"/>
      <c r="DR675" s="36"/>
      <c r="DS675" s="26"/>
      <c r="DT675" s="26"/>
      <c r="DU675" s="27"/>
      <c r="DV675" s="36"/>
      <c r="DW675" s="26"/>
      <c r="DX675" s="26"/>
      <c r="DY675" s="27"/>
      <c r="DZ675" s="36"/>
      <c r="EA675" s="26"/>
      <c r="EB675" s="26"/>
      <c r="EC675" s="27"/>
      <c r="ED675" s="36"/>
      <c r="EE675" s="26"/>
      <c r="EF675" s="26"/>
      <c r="EG675" s="27"/>
      <c r="EH675" s="36">
        <v>0</v>
      </c>
      <c r="EI675" s="26">
        <v>0</v>
      </c>
      <c r="EJ675" s="26">
        <v>0</v>
      </c>
      <c r="EK675" s="27">
        <v>0</v>
      </c>
      <c r="EL675" s="36" cm="1">
        <f t="array" ref="EL675">+_xlfn.IFS(YEAR($A675)&gt;YEAR(EL$6),0,YEAR(EL$6)=YEAR($A675),13-MONTH($A675),AND(EK675&lt;$L675,YEAR(EL$6)=YEAR($B675)),IF(MONTH($B675)&lt;EK675/$M675,MONTH($B675),EK675/$M675),EK675&lt;$L675,EK675/$M675,YEAR(EL$6)=YEAR($B675),MONTH($B675),AND(YEAR(EL$6)&gt;YEAR($B675),NOT(ISBLANK($B675))),0,YEAR(EL$6)&gt;YEAR($A675),12,EL$6&lt;$A675,0,YEAR(EH$6)=YEAR($B675),0)</f>
        <v>10</v>
      </c>
      <c r="EM675" s="26">
        <f t="shared" si="82"/>
        <v>8031.0986111111115</v>
      </c>
      <c r="EN675" s="26">
        <f t="shared" si="83"/>
        <v>8031.0986111111115</v>
      </c>
      <c r="EO675" s="27">
        <f t="shared" si="84"/>
        <v>49792.81</v>
      </c>
      <c r="EP675" s="28">
        <f t="shared" si="85"/>
        <v>61.999998270611577</v>
      </c>
      <c r="EQ675" s="34">
        <f t="shared" si="86"/>
        <v>803.10986111111117</v>
      </c>
      <c r="ES675" s="21">
        <f>IFERROR(IF(VLOOKUP(D675,'DIV CHANGE'!A:D,3,FALSE)="", E675, VLOOKUP(D675,'DIV CHANGE'!A:D,3,FALSE)), E675)</f>
        <v>1</v>
      </c>
      <c r="ET675" s="21" t="str">
        <f t="shared" si="87"/>
        <v>SAME</v>
      </c>
      <c r="EU675" s="29">
        <v>45719</v>
      </c>
    </row>
    <row r="676" spans="1:151" ht="12.75">
      <c r="A676" s="29">
        <v>45719</v>
      </c>
      <c r="C676" s="35"/>
      <c r="D676" s="21" t="s">
        <v>1321</v>
      </c>
      <c r="E676" s="21">
        <v>1</v>
      </c>
      <c r="F676" s="21" t="s">
        <v>179</v>
      </c>
      <c r="G676" s="21" t="s">
        <v>1322</v>
      </c>
      <c r="H676" s="55">
        <v>48674.06</v>
      </c>
      <c r="I676" s="22">
        <v>6</v>
      </c>
      <c r="J676" s="25">
        <v>0</v>
      </c>
      <c r="K676" s="25">
        <v>0</v>
      </c>
      <c r="L676" s="25">
        <f t="shared" si="80"/>
        <v>8112.3433333333332</v>
      </c>
      <c r="M676" s="37">
        <f t="shared" si="81"/>
        <v>676.0286111111111</v>
      </c>
      <c r="N676" s="36"/>
      <c r="O676" s="26"/>
      <c r="P676" s="26"/>
      <c r="Q676" s="27"/>
      <c r="R676" s="36"/>
      <c r="S676" s="26"/>
      <c r="T676" s="26"/>
      <c r="U676" s="27"/>
      <c r="V676" s="36"/>
      <c r="W676" s="26"/>
      <c r="X676" s="26"/>
      <c r="Y676" s="27"/>
      <c r="Z676" s="36"/>
      <c r="AA676" s="26"/>
      <c r="AB676" s="26"/>
      <c r="AC676" s="27"/>
      <c r="AD676" s="36"/>
      <c r="AE676" s="26"/>
      <c r="AF676" s="26"/>
      <c r="AG676" s="27"/>
      <c r="AH676" s="36"/>
      <c r="AI676" s="26"/>
      <c r="AJ676" s="26"/>
      <c r="AK676" s="27"/>
      <c r="AL676" s="36"/>
      <c r="AM676" s="26"/>
      <c r="AN676" s="26"/>
      <c r="AO676" s="27"/>
      <c r="AP676" s="36"/>
      <c r="AQ676" s="26"/>
      <c r="AR676" s="26"/>
      <c r="AS676" s="27"/>
      <c r="AT676" s="36"/>
      <c r="AU676" s="26"/>
      <c r="AV676" s="26"/>
      <c r="AW676" s="27"/>
      <c r="AX676" s="36"/>
      <c r="AY676" s="26"/>
      <c r="AZ676" s="26"/>
      <c r="BA676" s="27"/>
      <c r="BB676" s="36"/>
      <c r="BC676" s="26"/>
      <c r="BD676" s="26"/>
      <c r="BE676" s="27"/>
      <c r="BF676" s="36"/>
      <c r="BG676" s="26"/>
      <c r="BH676" s="26"/>
      <c r="BI676" s="27"/>
      <c r="BJ676" s="36"/>
      <c r="BK676" s="26"/>
      <c r="BL676" s="26"/>
      <c r="BM676" s="27"/>
      <c r="BN676" s="36"/>
      <c r="BO676" s="26"/>
      <c r="BP676" s="26"/>
      <c r="BQ676" s="27"/>
      <c r="BR676" s="36"/>
      <c r="BS676" s="26"/>
      <c r="BT676" s="26"/>
      <c r="BU676" s="27"/>
      <c r="BV676" s="36"/>
      <c r="BW676" s="26"/>
      <c r="BX676" s="26"/>
      <c r="BY676" s="27"/>
      <c r="BZ676" s="36"/>
      <c r="CA676" s="26"/>
      <c r="CB676" s="26"/>
      <c r="CC676" s="27"/>
      <c r="CD676" s="36"/>
      <c r="CE676" s="26"/>
      <c r="CF676" s="26"/>
      <c r="CG676" s="27"/>
      <c r="CH676" s="36"/>
      <c r="CI676" s="26"/>
      <c r="CJ676" s="26"/>
      <c r="CK676" s="27"/>
      <c r="CL676" s="36"/>
      <c r="CM676" s="26"/>
      <c r="CN676" s="26"/>
      <c r="CO676" s="27"/>
      <c r="CP676" s="36"/>
      <c r="CQ676" s="26"/>
      <c r="CR676" s="26"/>
      <c r="CS676" s="27"/>
      <c r="CT676" s="36"/>
      <c r="CU676" s="26"/>
      <c r="CV676" s="26"/>
      <c r="CW676" s="27"/>
      <c r="CX676" s="36"/>
      <c r="CY676" s="26"/>
      <c r="CZ676" s="26"/>
      <c r="DA676" s="27"/>
      <c r="DB676" s="36"/>
      <c r="DC676" s="26"/>
      <c r="DD676" s="26"/>
      <c r="DE676" s="27"/>
      <c r="DF676" s="36"/>
      <c r="DG676" s="26"/>
      <c r="DH676" s="26"/>
      <c r="DI676" s="27"/>
      <c r="DJ676" s="36"/>
      <c r="DK676" s="26"/>
      <c r="DL676" s="26"/>
      <c r="DM676" s="27"/>
      <c r="DN676" s="36"/>
      <c r="DO676" s="26"/>
      <c r="DP676" s="26"/>
      <c r="DQ676" s="27"/>
      <c r="DR676" s="36"/>
      <c r="DS676" s="26"/>
      <c r="DT676" s="26"/>
      <c r="DU676" s="27"/>
      <c r="DV676" s="36"/>
      <c r="DW676" s="26"/>
      <c r="DX676" s="26"/>
      <c r="DY676" s="27"/>
      <c r="DZ676" s="36"/>
      <c r="EA676" s="26"/>
      <c r="EB676" s="26"/>
      <c r="EC676" s="27"/>
      <c r="ED676" s="36"/>
      <c r="EE676" s="26"/>
      <c r="EF676" s="26"/>
      <c r="EG676" s="27"/>
      <c r="EH676" s="36">
        <v>0</v>
      </c>
      <c r="EI676" s="26">
        <v>0</v>
      </c>
      <c r="EJ676" s="26">
        <v>0</v>
      </c>
      <c r="EK676" s="27">
        <v>0</v>
      </c>
      <c r="EL676" s="36" cm="1">
        <f t="array" ref="EL676">+_xlfn.IFS(YEAR($A676)&gt;YEAR(EL$6),0,YEAR(EL$6)=YEAR($A676),13-MONTH($A676),AND(EK676&lt;$L676,YEAR(EL$6)=YEAR($B676)),IF(MONTH($B676)&lt;EK676/$M676,MONTH($B676),EK676/$M676),EK676&lt;$L676,EK676/$M676,YEAR(EL$6)=YEAR($B676),MONTH($B676),AND(YEAR(EL$6)&gt;YEAR($B676),NOT(ISBLANK($B676))),0,YEAR(EL$6)&gt;YEAR($A676),12,EL$6&lt;$A676,0,YEAR(EH$6)=YEAR($B676),0)</f>
        <v>10</v>
      </c>
      <c r="EM676" s="26">
        <f t="shared" si="82"/>
        <v>6760.2861111111106</v>
      </c>
      <c r="EN676" s="26">
        <f t="shared" si="83"/>
        <v>6760.2861111111106</v>
      </c>
      <c r="EO676" s="27">
        <f t="shared" si="84"/>
        <v>41913.769999999997</v>
      </c>
      <c r="EP676" s="28">
        <f t="shared" si="85"/>
        <v>61.999994247449251</v>
      </c>
      <c r="EQ676" s="34">
        <f t="shared" si="86"/>
        <v>676.0286111111111</v>
      </c>
      <c r="ES676" s="21">
        <f>IFERROR(IF(VLOOKUP(D676,'DIV CHANGE'!A:D,3,FALSE)="", E676, VLOOKUP(D676,'DIV CHANGE'!A:D,3,FALSE)), E676)</f>
        <v>1</v>
      </c>
      <c r="ET676" s="21" t="str">
        <f t="shared" si="87"/>
        <v>SAME</v>
      </c>
      <c r="EU676" s="29">
        <v>45719</v>
      </c>
    </row>
    <row r="677" spans="1:151" ht="12.75">
      <c r="A677" s="29">
        <v>45721</v>
      </c>
      <c r="C677" s="35"/>
      <c r="D677" s="21" t="s">
        <v>1323</v>
      </c>
      <c r="E677" s="21">
        <v>1</v>
      </c>
      <c r="F677" s="21" t="s">
        <v>179</v>
      </c>
      <c r="G677" s="21" t="s">
        <v>1324</v>
      </c>
      <c r="H677" s="55">
        <v>50110.03</v>
      </c>
      <c r="I677" s="22">
        <v>6</v>
      </c>
      <c r="J677" s="25">
        <v>0</v>
      </c>
      <c r="K677" s="25">
        <v>0</v>
      </c>
      <c r="L677" s="25">
        <f t="shared" si="80"/>
        <v>8351.6716666666671</v>
      </c>
      <c r="M677" s="37">
        <f t="shared" si="81"/>
        <v>695.97263888888892</v>
      </c>
      <c r="N677" s="36"/>
      <c r="O677" s="26"/>
      <c r="P677" s="26"/>
      <c r="Q677" s="27"/>
      <c r="R677" s="36"/>
      <c r="S677" s="26"/>
      <c r="T677" s="26"/>
      <c r="U677" s="27"/>
      <c r="V677" s="36"/>
      <c r="W677" s="26"/>
      <c r="X677" s="26"/>
      <c r="Y677" s="27"/>
      <c r="Z677" s="36"/>
      <c r="AA677" s="26"/>
      <c r="AB677" s="26"/>
      <c r="AC677" s="27"/>
      <c r="AD677" s="36"/>
      <c r="AE677" s="26"/>
      <c r="AF677" s="26"/>
      <c r="AG677" s="27"/>
      <c r="AH677" s="36"/>
      <c r="AI677" s="26"/>
      <c r="AJ677" s="26"/>
      <c r="AK677" s="27"/>
      <c r="AL677" s="36"/>
      <c r="AM677" s="26"/>
      <c r="AN677" s="26"/>
      <c r="AO677" s="27"/>
      <c r="AP677" s="36"/>
      <c r="AQ677" s="26"/>
      <c r="AR677" s="26"/>
      <c r="AS677" s="27"/>
      <c r="AT677" s="36"/>
      <c r="AU677" s="26"/>
      <c r="AV677" s="26"/>
      <c r="AW677" s="27"/>
      <c r="AX677" s="36"/>
      <c r="AY677" s="26"/>
      <c r="AZ677" s="26"/>
      <c r="BA677" s="27"/>
      <c r="BB677" s="36"/>
      <c r="BC677" s="26"/>
      <c r="BD677" s="26"/>
      <c r="BE677" s="27"/>
      <c r="BF677" s="36"/>
      <c r="BG677" s="26"/>
      <c r="BH677" s="26"/>
      <c r="BI677" s="27"/>
      <c r="BJ677" s="36"/>
      <c r="BK677" s="26"/>
      <c r="BL677" s="26"/>
      <c r="BM677" s="27"/>
      <c r="BN677" s="36"/>
      <c r="BO677" s="26"/>
      <c r="BP677" s="26"/>
      <c r="BQ677" s="27"/>
      <c r="BR677" s="36"/>
      <c r="BS677" s="26"/>
      <c r="BT677" s="26"/>
      <c r="BU677" s="27"/>
      <c r="BV677" s="36"/>
      <c r="BW677" s="26"/>
      <c r="BX677" s="26"/>
      <c r="BY677" s="27"/>
      <c r="BZ677" s="36"/>
      <c r="CA677" s="26"/>
      <c r="CB677" s="26"/>
      <c r="CC677" s="27"/>
      <c r="CD677" s="36"/>
      <c r="CE677" s="26"/>
      <c r="CF677" s="26"/>
      <c r="CG677" s="27"/>
      <c r="CH677" s="36"/>
      <c r="CI677" s="26"/>
      <c r="CJ677" s="26"/>
      <c r="CK677" s="27"/>
      <c r="CL677" s="36"/>
      <c r="CM677" s="26"/>
      <c r="CN677" s="26"/>
      <c r="CO677" s="27"/>
      <c r="CP677" s="36"/>
      <c r="CQ677" s="26"/>
      <c r="CR677" s="26"/>
      <c r="CS677" s="27"/>
      <c r="CT677" s="36"/>
      <c r="CU677" s="26"/>
      <c r="CV677" s="26"/>
      <c r="CW677" s="27"/>
      <c r="CX677" s="36"/>
      <c r="CY677" s="26"/>
      <c r="CZ677" s="26"/>
      <c r="DA677" s="27"/>
      <c r="DB677" s="36"/>
      <c r="DC677" s="26"/>
      <c r="DD677" s="26"/>
      <c r="DE677" s="27"/>
      <c r="DF677" s="36"/>
      <c r="DG677" s="26"/>
      <c r="DH677" s="26"/>
      <c r="DI677" s="27"/>
      <c r="DJ677" s="36"/>
      <c r="DK677" s="26"/>
      <c r="DL677" s="26"/>
      <c r="DM677" s="27"/>
      <c r="DN677" s="36"/>
      <c r="DO677" s="26"/>
      <c r="DP677" s="26"/>
      <c r="DQ677" s="27"/>
      <c r="DR677" s="36"/>
      <c r="DS677" s="26"/>
      <c r="DT677" s="26"/>
      <c r="DU677" s="27"/>
      <c r="DV677" s="36"/>
      <c r="DW677" s="26"/>
      <c r="DX677" s="26"/>
      <c r="DY677" s="27"/>
      <c r="DZ677" s="36"/>
      <c r="EA677" s="26"/>
      <c r="EB677" s="26"/>
      <c r="EC677" s="27"/>
      <c r="ED677" s="36"/>
      <c r="EE677" s="26"/>
      <c r="EF677" s="26"/>
      <c r="EG677" s="27"/>
      <c r="EH677" s="36">
        <v>0</v>
      </c>
      <c r="EI677" s="26">
        <v>0</v>
      </c>
      <c r="EJ677" s="26">
        <v>0</v>
      </c>
      <c r="EK677" s="27">
        <v>0</v>
      </c>
      <c r="EL677" s="36" cm="1">
        <f t="array" ref="EL677">+_xlfn.IFS(YEAR($A677)&gt;YEAR(EL$6),0,YEAR(EL$6)=YEAR($A677),13-MONTH($A677),AND(EK677&lt;$L677,YEAR(EL$6)=YEAR($B677)),IF(MONTH($B677)&lt;EK677/$M677,MONTH($B677),EK677/$M677),EK677&lt;$L677,EK677/$M677,YEAR(EL$6)=YEAR($B677),MONTH($B677),AND(YEAR(EL$6)&gt;YEAR($B677),NOT(ISBLANK($B677))),0,YEAR(EL$6)&gt;YEAR($A677),12,EL$6&lt;$A677,0,YEAR(EH$6)=YEAR($B677),0)</f>
        <v>10</v>
      </c>
      <c r="EM677" s="26">
        <f t="shared" si="82"/>
        <v>6959.7263888888892</v>
      </c>
      <c r="EN677" s="26">
        <f t="shared" si="83"/>
        <v>6959.7263888888892</v>
      </c>
      <c r="EO677" s="27">
        <f t="shared" si="84"/>
        <v>43150.3</v>
      </c>
      <c r="EP677" s="28">
        <f t="shared" si="85"/>
        <v>61.999994811417992</v>
      </c>
      <c r="EQ677" s="34">
        <f t="shared" si="86"/>
        <v>695.97263888888892</v>
      </c>
      <c r="ES677" s="21">
        <f>IFERROR(IF(VLOOKUP(D677,'DIV CHANGE'!A:D,3,FALSE)="", E677, VLOOKUP(D677,'DIV CHANGE'!A:D,3,FALSE)), E677)</f>
        <v>1</v>
      </c>
      <c r="ET677" s="21" t="str">
        <f t="shared" si="87"/>
        <v>SAME</v>
      </c>
      <c r="EU677" s="29">
        <v>45721</v>
      </c>
    </row>
    <row r="678" spans="1:151" ht="12.75">
      <c r="A678" s="29">
        <v>45721</v>
      </c>
      <c r="C678" s="35"/>
      <c r="D678" s="21" t="s">
        <v>1325</v>
      </c>
      <c r="E678" s="21">
        <v>1</v>
      </c>
      <c r="F678" s="21" t="s">
        <v>179</v>
      </c>
      <c r="G678" s="21" t="s">
        <v>1326</v>
      </c>
      <c r="H678" s="55">
        <v>51855.199999999997</v>
      </c>
      <c r="I678" s="22">
        <v>6</v>
      </c>
      <c r="J678" s="25">
        <v>0</v>
      </c>
      <c r="K678" s="25">
        <v>0</v>
      </c>
      <c r="L678" s="25">
        <f t="shared" si="80"/>
        <v>8642.5333333333328</v>
      </c>
      <c r="M678" s="37">
        <f t="shared" si="81"/>
        <v>720.21111111111111</v>
      </c>
      <c r="N678" s="36"/>
      <c r="O678" s="26"/>
      <c r="P678" s="26"/>
      <c r="Q678" s="27"/>
      <c r="R678" s="36"/>
      <c r="S678" s="26"/>
      <c r="T678" s="26"/>
      <c r="U678" s="27"/>
      <c r="V678" s="36"/>
      <c r="W678" s="26"/>
      <c r="X678" s="26"/>
      <c r="Y678" s="27"/>
      <c r="Z678" s="36"/>
      <c r="AA678" s="26"/>
      <c r="AB678" s="26"/>
      <c r="AC678" s="27"/>
      <c r="AD678" s="36"/>
      <c r="AE678" s="26"/>
      <c r="AF678" s="26"/>
      <c r="AG678" s="27"/>
      <c r="AH678" s="36"/>
      <c r="AI678" s="26"/>
      <c r="AJ678" s="26"/>
      <c r="AK678" s="27"/>
      <c r="AL678" s="36"/>
      <c r="AM678" s="26"/>
      <c r="AN678" s="26"/>
      <c r="AO678" s="27"/>
      <c r="AP678" s="36"/>
      <c r="AQ678" s="26"/>
      <c r="AR678" s="26"/>
      <c r="AS678" s="27"/>
      <c r="AT678" s="36"/>
      <c r="AU678" s="26"/>
      <c r="AV678" s="26"/>
      <c r="AW678" s="27"/>
      <c r="AX678" s="36"/>
      <c r="AY678" s="26"/>
      <c r="AZ678" s="26"/>
      <c r="BA678" s="27"/>
      <c r="BB678" s="36"/>
      <c r="BC678" s="26"/>
      <c r="BD678" s="26"/>
      <c r="BE678" s="27"/>
      <c r="BF678" s="36"/>
      <c r="BG678" s="26"/>
      <c r="BH678" s="26"/>
      <c r="BI678" s="27"/>
      <c r="BJ678" s="36"/>
      <c r="BK678" s="26"/>
      <c r="BL678" s="26"/>
      <c r="BM678" s="27"/>
      <c r="BN678" s="36"/>
      <c r="BO678" s="26"/>
      <c r="BP678" s="26"/>
      <c r="BQ678" s="27"/>
      <c r="BR678" s="36"/>
      <c r="BS678" s="26"/>
      <c r="BT678" s="26"/>
      <c r="BU678" s="27"/>
      <c r="BV678" s="36"/>
      <c r="BW678" s="26"/>
      <c r="BX678" s="26"/>
      <c r="BY678" s="27"/>
      <c r="BZ678" s="36"/>
      <c r="CA678" s="26"/>
      <c r="CB678" s="26"/>
      <c r="CC678" s="27"/>
      <c r="CD678" s="36"/>
      <c r="CE678" s="26"/>
      <c r="CF678" s="26"/>
      <c r="CG678" s="27"/>
      <c r="CH678" s="36"/>
      <c r="CI678" s="26"/>
      <c r="CJ678" s="26"/>
      <c r="CK678" s="27"/>
      <c r="CL678" s="36"/>
      <c r="CM678" s="26"/>
      <c r="CN678" s="26"/>
      <c r="CO678" s="27"/>
      <c r="CP678" s="36"/>
      <c r="CQ678" s="26"/>
      <c r="CR678" s="26"/>
      <c r="CS678" s="27"/>
      <c r="CT678" s="36"/>
      <c r="CU678" s="26"/>
      <c r="CV678" s="26"/>
      <c r="CW678" s="27"/>
      <c r="CX678" s="36"/>
      <c r="CY678" s="26"/>
      <c r="CZ678" s="26"/>
      <c r="DA678" s="27"/>
      <c r="DB678" s="36"/>
      <c r="DC678" s="26"/>
      <c r="DD678" s="26"/>
      <c r="DE678" s="27"/>
      <c r="DF678" s="36"/>
      <c r="DG678" s="26"/>
      <c r="DH678" s="26"/>
      <c r="DI678" s="27"/>
      <c r="DJ678" s="36"/>
      <c r="DK678" s="26"/>
      <c r="DL678" s="26"/>
      <c r="DM678" s="27"/>
      <c r="DN678" s="36"/>
      <c r="DO678" s="26"/>
      <c r="DP678" s="26"/>
      <c r="DQ678" s="27"/>
      <c r="DR678" s="36"/>
      <c r="DS678" s="26"/>
      <c r="DT678" s="26"/>
      <c r="DU678" s="27"/>
      <c r="DV678" s="36"/>
      <c r="DW678" s="26"/>
      <c r="DX678" s="26"/>
      <c r="DY678" s="27"/>
      <c r="DZ678" s="36"/>
      <c r="EA678" s="26"/>
      <c r="EB678" s="26"/>
      <c r="EC678" s="27"/>
      <c r="ED678" s="36"/>
      <c r="EE678" s="26"/>
      <c r="EF678" s="26"/>
      <c r="EG678" s="27"/>
      <c r="EH678" s="36">
        <v>0</v>
      </c>
      <c r="EI678" s="26">
        <v>0</v>
      </c>
      <c r="EJ678" s="26">
        <v>0</v>
      </c>
      <c r="EK678" s="27">
        <v>0</v>
      </c>
      <c r="EL678" s="36" cm="1">
        <f t="array" ref="EL678">+_xlfn.IFS(YEAR($A678)&gt;YEAR(EL$6),0,YEAR(EL$6)=YEAR($A678),13-MONTH($A678),AND(EK678&lt;$L678,YEAR(EL$6)=YEAR($B678)),IF(MONTH($B678)&lt;EK678/$M678,MONTH($B678),EK678/$M678),EK678&lt;$L678,EK678/$M678,YEAR(EL$6)=YEAR($B678),MONTH($B678),AND(YEAR(EL$6)&gt;YEAR($B678),NOT(ISBLANK($B678))),0,YEAR(EL$6)&gt;YEAR($A678),12,EL$6&lt;$A678,0,YEAR(EH$6)=YEAR($B678),0)</f>
        <v>10</v>
      </c>
      <c r="EM678" s="26">
        <f t="shared" si="82"/>
        <v>7202.1111111111113</v>
      </c>
      <c r="EN678" s="26">
        <f t="shared" si="83"/>
        <v>7202.1111111111113</v>
      </c>
      <c r="EO678" s="27">
        <f t="shared" si="84"/>
        <v>44653.09</v>
      </c>
      <c r="EP678" s="28">
        <f t="shared" si="85"/>
        <v>62.000001542757524</v>
      </c>
      <c r="EQ678" s="34">
        <f t="shared" si="86"/>
        <v>720.21111111111111</v>
      </c>
      <c r="ES678" s="21">
        <f>IFERROR(IF(VLOOKUP(D678,'DIV CHANGE'!A:D,3,FALSE)="", E678, VLOOKUP(D678,'DIV CHANGE'!A:D,3,FALSE)), E678)</f>
        <v>1</v>
      </c>
      <c r="ET678" s="21" t="str">
        <f t="shared" si="87"/>
        <v>SAME</v>
      </c>
      <c r="EU678" s="29">
        <v>45721</v>
      </c>
    </row>
    <row r="679" spans="1:151" ht="12.75">
      <c r="A679" s="29">
        <v>45721</v>
      </c>
      <c r="C679" s="35"/>
      <c r="D679" s="21" t="s">
        <v>1327</v>
      </c>
      <c r="E679" s="21">
        <v>1</v>
      </c>
      <c r="F679" s="21" t="s">
        <v>179</v>
      </c>
      <c r="G679" s="21" t="s">
        <v>1328</v>
      </c>
      <c r="H679" s="55">
        <v>51320.2</v>
      </c>
      <c r="I679" s="22">
        <v>6</v>
      </c>
      <c r="J679" s="25">
        <v>0</v>
      </c>
      <c r="K679" s="25">
        <v>0</v>
      </c>
      <c r="L679" s="25">
        <f t="shared" si="80"/>
        <v>8553.3666666666668</v>
      </c>
      <c r="M679" s="37">
        <f t="shared" si="81"/>
        <v>712.78055555555557</v>
      </c>
      <c r="N679" s="36"/>
      <c r="O679" s="26"/>
      <c r="P679" s="26"/>
      <c r="Q679" s="27"/>
      <c r="R679" s="36"/>
      <c r="S679" s="26"/>
      <c r="T679" s="26"/>
      <c r="U679" s="27"/>
      <c r="V679" s="36"/>
      <c r="W679" s="26"/>
      <c r="X679" s="26"/>
      <c r="Y679" s="27"/>
      <c r="Z679" s="36"/>
      <c r="AA679" s="26"/>
      <c r="AB679" s="26"/>
      <c r="AC679" s="27"/>
      <c r="AD679" s="36"/>
      <c r="AE679" s="26"/>
      <c r="AF679" s="26"/>
      <c r="AG679" s="27"/>
      <c r="AH679" s="36"/>
      <c r="AI679" s="26"/>
      <c r="AJ679" s="26"/>
      <c r="AK679" s="27"/>
      <c r="AL679" s="36"/>
      <c r="AM679" s="26"/>
      <c r="AN679" s="26"/>
      <c r="AO679" s="27"/>
      <c r="AP679" s="36"/>
      <c r="AQ679" s="26"/>
      <c r="AR679" s="26"/>
      <c r="AS679" s="27"/>
      <c r="AT679" s="36"/>
      <c r="AU679" s="26"/>
      <c r="AV679" s="26"/>
      <c r="AW679" s="27"/>
      <c r="AX679" s="36"/>
      <c r="AY679" s="26"/>
      <c r="AZ679" s="26"/>
      <c r="BA679" s="27"/>
      <c r="BB679" s="36"/>
      <c r="BC679" s="26"/>
      <c r="BD679" s="26"/>
      <c r="BE679" s="27"/>
      <c r="BF679" s="36"/>
      <c r="BG679" s="26"/>
      <c r="BH679" s="26"/>
      <c r="BI679" s="27"/>
      <c r="BJ679" s="36"/>
      <c r="BK679" s="26"/>
      <c r="BL679" s="26"/>
      <c r="BM679" s="27"/>
      <c r="BN679" s="36"/>
      <c r="BO679" s="26"/>
      <c r="BP679" s="26"/>
      <c r="BQ679" s="27"/>
      <c r="BR679" s="36"/>
      <c r="BS679" s="26"/>
      <c r="BT679" s="26"/>
      <c r="BU679" s="27"/>
      <c r="BV679" s="36"/>
      <c r="BW679" s="26"/>
      <c r="BX679" s="26"/>
      <c r="BY679" s="27"/>
      <c r="BZ679" s="36"/>
      <c r="CA679" s="26"/>
      <c r="CB679" s="26"/>
      <c r="CC679" s="27"/>
      <c r="CD679" s="36"/>
      <c r="CE679" s="26"/>
      <c r="CF679" s="26"/>
      <c r="CG679" s="27"/>
      <c r="CH679" s="36"/>
      <c r="CI679" s="26"/>
      <c r="CJ679" s="26"/>
      <c r="CK679" s="27"/>
      <c r="CL679" s="36"/>
      <c r="CM679" s="26"/>
      <c r="CN679" s="26"/>
      <c r="CO679" s="27"/>
      <c r="CP679" s="36"/>
      <c r="CQ679" s="26"/>
      <c r="CR679" s="26"/>
      <c r="CS679" s="27"/>
      <c r="CT679" s="36"/>
      <c r="CU679" s="26"/>
      <c r="CV679" s="26"/>
      <c r="CW679" s="27"/>
      <c r="CX679" s="36"/>
      <c r="CY679" s="26"/>
      <c r="CZ679" s="26"/>
      <c r="DA679" s="27"/>
      <c r="DB679" s="36"/>
      <c r="DC679" s="26"/>
      <c r="DD679" s="26"/>
      <c r="DE679" s="27"/>
      <c r="DF679" s="36"/>
      <c r="DG679" s="26"/>
      <c r="DH679" s="26"/>
      <c r="DI679" s="27"/>
      <c r="DJ679" s="36"/>
      <c r="DK679" s="26"/>
      <c r="DL679" s="26"/>
      <c r="DM679" s="27"/>
      <c r="DN679" s="36"/>
      <c r="DO679" s="26"/>
      <c r="DP679" s="26"/>
      <c r="DQ679" s="27"/>
      <c r="DR679" s="36"/>
      <c r="DS679" s="26"/>
      <c r="DT679" s="26"/>
      <c r="DU679" s="27"/>
      <c r="DV679" s="36"/>
      <c r="DW679" s="26"/>
      <c r="DX679" s="26"/>
      <c r="DY679" s="27"/>
      <c r="DZ679" s="36"/>
      <c r="EA679" s="26"/>
      <c r="EB679" s="26"/>
      <c r="EC679" s="27"/>
      <c r="ED679" s="36"/>
      <c r="EE679" s="26"/>
      <c r="EF679" s="26"/>
      <c r="EG679" s="27"/>
      <c r="EH679" s="36">
        <v>0</v>
      </c>
      <c r="EI679" s="26">
        <v>0</v>
      </c>
      <c r="EJ679" s="26">
        <v>0</v>
      </c>
      <c r="EK679" s="27">
        <v>0</v>
      </c>
      <c r="EL679" s="36" cm="1">
        <f t="array" ref="EL679">+_xlfn.IFS(YEAR($A679)&gt;YEAR(EL$6),0,YEAR(EL$6)=YEAR($A679),13-MONTH($A679),AND(EK679&lt;$L679,YEAR(EL$6)=YEAR($B679)),IF(MONTH($B679)&lt;EK679/$M679,MONTH($B679),EK679/$M679),EK679&lt;$L679,EK679/$M679,YEAR(EL$6)=YEAR($B679),MONTH($B679),AND(YEAR(EL$6)&gt;YEAR($B679),NOT(ISBLANK($B679))),0,YEAR(EL$6)&gt;YEAR($A679),12,EL$6&lt;$A679,0,YEAR(EH$6)=YEAR($B679),0)</f>
        <v>10</v>
      </c>
      <c r="EM679" s="26">
        <f t="shared" si="82"/>
        <v>7127.8055555555557</v>
      </c>
      <c r="EN679" s="26">
        <f t="shared" si="83"/>
        <v>7127.8055555555557</v>
      </c>
      <c r="EO679" s="27">
        <f t="shared" si="84"/>
        <v>44192.39</v>
      </c>
      <c r="EP679" s="28">
        <f t="shared" si="85"/>
        <v>61.999993764638482</v>
      </c>
      <c r="EQ679" s="34">
        <f t="shared" si="86"/>
        <v>712.78055555555557</v>
      </c>
      <c r="ES679" s="21">
        <f>IFERROR(IF(VLOOKUP(D679,'DIV CHANGE'!A:D,3,FALSE)="", E679, VLOOKUP(D679,'DIV CHANGE'!A:D,3,FALSE)), E679)</f>
        <v>1</v>
      </c>
      <c r="ET679" s="21" t="str">
        <f t="shared" si="87"/>
        <v>SAME</v>
      </c>
      <c r="EU679" s="29">
        <v>45721</v>
      </c>
    </row>
    <row r="680" spans="1:151" ht="12.75">
      <c r="A680" s="29">
        <v>41348</v>
      </c>
      <c r="B680" s="218"/>
      <c r="C680" s="35">
        <v>121</v>
      </c>
      <c r="D680" s="21" t="s">
        <v>1329</v>
      </c>
      <c r="E680" s="21">
        <v>2</v>
      </c>
      <c r="F680" s="21" t="s">
        <v>179</v>
      </c>
      <c r="G680" s="21" t="s">
        <v>1330</v>
      </c>
      <c r="H680" s="55">
        <v>27512.54</v>
      </c>
      <c r="I680" s="22">
        <v>7</v>
      </c>
      <c r="J680" s="25">
        <v>0</v>
      </c>
      <c r="K680" s="25">
        <v>0</v>
      </c>
      <c r="L680" s="25">
        <f t="shared" si="80"/>
        <v>3930.3628571428571</v>
      </c>
      <c r="M680" s="37">
        <f t="shared" si="81"/>
        <v>327.53023809523808</v>
      </c>
      <c r="N680" s="36">
        <v>0</v>
      </c>
      <c r="O680" s="26">
        <v>0</v>
      </c>
      <c r="P680" s="26">
        <v>0</v>
      </c>
      <c r="Q680" s="27">
        <v>0</v>
      </c>
      <c r="R680" s="36">
        <v>0</v>
      </c>
      <c r="S680" s="26">
        <v>0</v>
      </c>
      <c r="T680" s="26">
        <v>0</v>
      </c>
      <c r="U680" s="27">
        <v>0</v>
      </c>
      <c r="V680" s="36">
        <v>0</v>
      </c>
      <c r="W680" s="26">
        <v>0</v>
      </c>
      <c r="X680" s="26">
        <v>0</v>
      </c>
      <c r="Y680" s="27">
        <v>0</v>
      </c>
      <c r="Z680" s="36">
        <v>0</v>
      </c>
      <c r="AA680" s="26">
        <v>0</v>
      </c>
      <c r="AB680" s="26">
        <v>0</v>
      </c>
      <c r="AC680" s="27">
        <v>0</v>
      </c>
      <c r="AD680" s="36">
        <v>0</v>
      </c>
      <c r="AE680" s="26">
        <v>0</v>
      </c>
      <c r="AF680" s="26">
        <v>0</v>
      </c>
      <c r="AG680" s="27">
        <v>0</v>
      </c>
      <c r="AH680" s="36">
        <v>0</v>
      </c>
      <c r="AI680" s="26">
        <v>0</v>
      </c>
      <c r="AJ680" s="26">
        <v>0</v>
      </c>
      <c r="AK680" s="27">
        <v>0</v>
      </c>
      <c r="AL680" s="36">
        <v>0</v>
      </c>
      <c r="AM680" s="26">
        <v>0</v>
      </c>
      <c r="AN680" s="26">
        <v>0</v>
      </c>
      <c r="AO680" s="27">
        <v>0</v>
      </c>
      <c r="AP680" s="36">
        <v>0</v>
      </c>
      <c r="AQ680" s="26">
        <v>0</v>
      </c>
      <c r="AR680" s="26">
        <v>0</v>
      </c>
      <c r="AS680" s="27">
        <v>0</v>
      </c>
      <c r="AT680" s="36">
        <v>0</v>
      </c>
      <c r="AU680" s="26">
        <v>0</v>
      </c>
      <c r="AV680" s="26">
        <v>0</v>
      </c>
      <c r="AW680" s="27">
        <v>0</v>
      </c>
      <c r="AX680" s="36">
        <v>0</v>
      </c>
      <c r="AY680" s="26">
        <v>0</v>
      </c>
      <c r="AZ680" s="26">
        <v>0</v>
      </c>
      <c r="BA680" s="27">
        <v>0</v>
      </c>
      <c r="BB680" s="36">
        <v>0</v>
      </c>
      <c r="BC680" s="26">
        <v>0</v>
      </c>
      <c r="BD680" s="26">
        <v>0</v>
      </c>
      <c r="BE680" s="27">
        <v>0</v>
      </c>
      <c r="BF680" s="36">
        <v>0</v>
      </c>
      <c r="BG680" s="26">
        <v>0</v>
      </c>
      <c r="BH680" s="26">
        <v>0</v>
      </c>
      <c r="BI680" s="27">
        <v>0</v>
      </c>
      <c r="BJ680" s="36">
        <v>0</v>
      </c>
      <c r="BK680" s="26">
        <v>0</v>
      </c>
      <c r="BL680" s="26">
        <v>0</v>
      </c>
      <c r="BM680" s="27">
        <v>0</v>
      </c>
      <c r="BN680" s="36">
        <v>0</v>
      </c>
      <c r="BO680" s="26">
        <v>0</v>
      </c>
      <c r="BP680" s="26">
        <v>0</v>
      </c>
      <c r="BQ680" s="27">
        <v>0</v>
      </c>
      <c r="BR680" s="36">
        <v>0</v>
      </c>
      <c r="BS680" s="26">
        <v>0</v>
      </c>
      <c r="BT680" s="26">
        <v>0</v>
      </c>
      <c r="BU680" s="27">
        <v>0</v>
      </c>
      <c r="BV680" s="36">
        <v>0</v>
      </c>
      <c r="BW680" s="26">
        <v>0</v>
      </c>
      <c r="BX680" s="26">
        <v>0</v>
      </c>
      <c r="BY680" s="27">
        <v>0</v>
      </c>
      <c r="BZ680" s="36">
        <v>0</v>
      </c>
      <c r="CA680" s="26">
        <v>0</v>
      </c>
      <c r="CB680" s="26">
        <v>0</v>
      </c>
      <c r="CC680" s="27">
        <v>0</v>
      </c>
      <c r="CD680" s="36">
        <v>0</v>
      </c>
      <c r="CE680" s="26">
        <v>0</v>
      </c>
      <c r="CF680" s="26">
        <v>0</v>
      </c>
      <c r="CG680" s="27">
        <v>0</v>
      </c>
      <c r="CH680" s="36">
        <v>0</v>
      </c>
      <c r="CI680" s="26">
        <v>0</v>
      </c>
      <c r="CJ680" s="26">
        <v>0</v>
      </c>
      <c r="CK680" s="27">
        <v>0</v>
      </c>
      <c r="CL680" s="36">
        <v>0</v>
      </c>
      <c r="CM680" s="26">
        <v>0</v>
      </c>
      <c r="CN680" s="26">
        <v>0</v>
      </c>
      <c r="CO680" s="27">
        <v>0</v>
      </c>
      <c r="CP680" s="36">
        <v>10</v>
      </c>
      <c r="CQ680" s="26">
        <v>3275.3023809523806</v>
      </c>
      <c r="CR680" s="26">
        <v>3275.3023809523806</v>
      </c>
      <c r="CS680" s="27">
        <v>24237.237619047621</v>
      </c>
      <c r="CT680" s="36">
        <v>12</v>
      </c>
      <c r="CU680" s="26">
        <v>3930.3628571428571</v>
      </c>
      <c r="CV680" s="26">
        <v>7205.6652380952382</v>
      </c>
      <c r="CW680" s="27">
        <v>20306.874761904764</v>
      </c>
      <c r="CX680" s="36">
        <v>12</v>
      </c>
      <c r="CY680" s="26">
        <v>3930.3628571428571</v>
      </c>
      <c r="CZ680" s="26">
        <v>11136.028095238096</v>
      </c>
      <c r="DA680" s="27">
        <v>16376.511904761905</v>
      </c>
      <c r="DB680" s="36">
        <v>12</v>
      </c>
      <c r="DC680" s="26">
        <v>3930.3628571428571</v>
      </c>
      <c r="DD680" s="26">
        <v>15066.390952380953</v>
      </c>
      <c r="DE680" s="27">
        <v>12446.149047619048</v>
      </c>
      <c r="DF680" s="36">
        <v>12</v>
      </c>
      <c r="DG680" s="26">
        <v>3930.3628571428571</v>
      </c>
      <c r="DH680" s="26">
        <v>18996.753809523809</v>
      </c>
      <c r="DI680" s="27">
        <v>8515.7861904761921</v>
      </c>
      <c r="DJ680" s="36">
        <v>12</v>
      </c>
      <c r="DK680" s="26">
        <v>3930.3628571428571</v>
      </c>
      <c r="DL680" s="26">
        <v>22927.116666666665</v>
      </c>
      <c r="DM680" s="27">
        <v>4585.4233333333359</v>
      </c>
      <c r="DN680" s="36">
        <v>12</v>
      </c>
      <c r="DO680" s="26">
        <v>3930.3628571428571</v>
      </c>
      <c r="DP680" s="26">
        <v>26857.479523809521</v>
      </c>
      <c r="DQ680" s="27">
        <v>655.06047619047968</v>
      </c>
      <c r="DR680" s="36">
        <v>2.0000000000000107</v>
      </c>
      <c r="DS680" s="26">
        <v>655.06047619047968</v>
      </c>
      <c r="DT680" s="26">
        <v>27512.54</v>
      </c>
      <c r="DU680" s="27">
        <v>0</v>
      </c>
      <c r="DV680" s="36">
        <v>0</v>
      </c>
      <c r="DW680" s="26">
        <v>0</v>
      </c>
      <c r="DX680" s="26">
        <v>27512.54</v>
      </c>
      <c r="DY680" s="27">
        <v>0</v>
      </c>
      <c r="DZ680" s="36">
        <v>0</v>
      </c>
      <c r="EA680" s="26">
        <v>0</v>
      </c>
      <c r="EB680" s="26">
        <v>27512.54</v>
      </c>
      <c r="EC680" s="27">
        <v>0</v>
      </c>
      <c r="ED680" s="36">
        <v>0</v>
      </c>
      <c r="EE680" s="26">
        <v>0</v>
      </c>
      <c r="EF680" s="26">
        <v>27512.54</v>
      </c>
      <c r="EG680" s="27">
        <v>0</v>
      </c>
      <c r="EH680" s="36">
        <v>0</v>
      </c>
      <c r="EI680" s="26">
        <v>0</v>
      </c>
      <c r="EJ680" s="26">
        <v>27512.54</v>
      </c>
      <c r="EK680" s="27">
        <v>0</v>
      </c>
      <c r="EL680" s="36" cm="1">
        <f t="array" ref="EL680">+_xlfn.IFS(YEAR($A680)&gt;YEAR(EL$6),0,YEAR(EL$6)=YEAR($A680),13-MONTH($A680),AND(EK680&lt;$L680,YEAR(EL$6)=YEAR($B680)),IF(MONTH($B680)&lt;EK680/$M680,MONTH($B680),EK680/$M680),EK680&lt;$L680,EK680/$M680,YEAR(EL$6)=YEAR($B680),MONTH($B680),AND(YEAR(EL$6)&gt;YEAR($B680),NOT(ISBLANK($B680))),0,YEAR(EL$6)&gt;YEAR($A680),12,EL$6&lt;$A680,0,YEAR(EH$6)=YEAR($B680),0)</f>
        <v>0</v>
      </c>
      <c r="EM680" s="26">
        <f t="shared" si="82"/>
        <v>0</v>
      </c>
      <c r="EN680" s="26">
        <f t="shared" si="83"/>
        <v>27512.54</v>
      </c>
      <c r="EO680" s="27">
        <f t="shared" si="84"/>
        <v>0</v>
      </c>
      <c r="EP680" s="28">
        <f t="shared" si="85"/>
        <v>0</v>
      </c>
      <c r="EQ680" s="34">
        <f t="shared" si="86"/>
        <v>0</v>
      </c>
      <c r="ES680" s="21">
        <f>IFERROR(IF(VLOOKUP(D680,'DIV CHANGE'!A:D,3,FALSE)="", E680, VLOOKUP(D680,'DIV CHANGE'!A:D,3,FALSE)), E680)</f>
        <v>2</v>
      </c>
      <c r="ET680" s="21" t="str">
        <f t="shared" si="87"/>
        <v>SAME</v>
      </c>
      <c r="EU680" s="24">
        <v>41348</v>
      </c>
    </row>
    <row r="681" spans="1:151" ht="12.75">
      <c r="A681" s="29">
        <v>45721</v>
      </c>
      <c r="C681" s="35"/>
      <c r="D681" s="21" t="s">
        <v>1331</v>
      </c>
      <c r="E681" s="21">
        <v>1</v>
      </c>
      <c r="F681" s="21" t="s">
        <v>179</v>
      </c>
      <c r="G681" s="21" t="s">
        <v>1332</v>
      </c>
      <c r="H681" s="55">
        <v>52518.6</v>
      </c>
      <c r="I681" s="22">
        <v>6</v>
      </c>
      <c r="J681" s="25">
        <v>0</v>
      </c>
      <c r="K681" s="25">
        <v>0</v>
      </c>
      <c r="L681" s="25">
        <f t="shared" si="80"/>
        <v>8753.1</v>
      </c>
      <c r="M681" s="37">
        <f t="shared" si="81"/>
        <v>729.42500000000007</v>
      </c>
      <c r="N681" s="36"/>
      <c r="O681" s="26"/>
      <c r="P681" s="26"/>
      <c r="Q681" s="27"/>
      <c r="R681" s="36"/>
      <c r="S681" s="26"/>
      <c r="T681" s="26"/>
      <c r="U681" s="27"/>
      <c r="V681" s="36"/>
      <c r="W681" s="26"/>
      <c r="X681" s="26"/>
      <c r="Y681" s="27"/>
      <c r="Z681" s="36"/>
      <c r="AA681" s="26"/>
      <c r="AB681" s="26"/>
      <c r="AC681" s="27"/>
      <c r="AD681" s="36"/>
      <c r="AE681" s="26"/>
      <c r="AF681" s="26"/>
      <c r="AG681" s="27"/>
      <c r="AH681" s="36"/>
      <c r="AI681" s="26"/>
      <c r="AJ681" s="26"/>
      <c r="AK681" s="27"/>
      <c r="AL681" s="36"/>
      <c r="AM681" s="26"/>
      <c r="AN681" s="26"/>
      <c r="AO681" s="27"/>
      <c r="AP681" s="36"/>
      <c r="AQ681" s="26"/>
      <c r="AR681" s="26"/>
      <c r="AS681" s="27"/>
      <c r="AT681" s="36"/>
      <c r="AU681" s="26"/>
      <c r="AV681" s="26"/>
      <c r="AW681" s="27"/>
      <c r="AX681" s="36"/>
      <c r="AY681" s="26"/>
      <c r="AZ681" s="26"/>
      <c r="BA681" s="27"/>
      <c r="BB681" s="36"/>
      <c r="BC681" s="26"/>
      <c r="BD681" s="26"/>
      <c r="BE681" s="27"/>
      <c r="BF681" s="36"/>
      <c r="BG681" s="26"/>
      <c r="BH681" s="26"/>
      <c r="BI681" s="27"/>
      <c r="BJ681" s="36"/>
      <c r="BK681" s="26"/>
      <c r="BL681" s="26"/>
      <c r="BM681" s="27"/>
      <c r="BN681" s="36"/>
      <c r="BO681" s="26"/>
      <c r="BP681" s="26"/>
      <c r="BQ681" s="27"/>
      <c r="BR681" s="36"/>
      <c r="BS681" s="26"/>
      <c r="BT681" s="26"/>
      <c r="BU681" s="27"/>
      <c r="BV681" s="36"/>
      <c r="BW681" s="26"/>
      <c r="BX681" s="26"/>
      <c r="BY681" s="27"/>
      <c r="BZ681" s="36"/>
      <c r="CA681" s="26"/>
      <c r="CB681" s="26"/>
      <c r="CC681" s="27"/>
      <c r="CD681" s="36"/>
      <c r="CE681" s="26"/>
      <c r="CF681" s="26"/>
      <c r="CG681" s="27"/>
      <c r="CH681" s="36"/>
      <c r="CI681" s="26"/>
      <c r="CJ681" s="26"/>
      <c r="CK681" s="27"/>
      <c r="CL681" s="36"/>
      <c r="CM681" s="26"/>
      <c r="CN681" s="26"/>
      <c r="CO681" s="27"/>
      <c r="CP681" s="36"/>
      <c r="CQ681" s="26"/>
      <c r="CR681" s="26"/>
      <c r="CS681" s="27"/>
      <c r="CT681" s="36"/>
      <c r="CU681" s="26"/>
      <c r="CV681" s="26"/>
      <c r="CW681" s="27"/>
      <c r="CX681" s="36"/>
      <c r="CY681" s="26"/>
      <c r="CZ681" s="26"/>
      <c r="DA681" s="27"/>
      <c r="DB681" s="36"/>
      <c r="DC681" s="26"/>
      <c r="DD681" s="26"/>
      <c r="DE681" s="27"/>
      <c r="DF681" s="36"/>
      <c r="DG681" s="26"/>
      <c r="DH681" s="26"/>
      <c r="DI681" s="27"/>
      <c r="DJ681" s="36"/>
      <c r="DK681" s="26"/>
      <c r="DL681" s="26"/>
      <c r="DM681" s="27"/>
      <c r="DN681" s="36"/>
      <c r="DO681" s="26"/>
      <c r="DP681" s="26"/>
      <c r="DQ681" s="27"/>
      <c r="DR681" s="36"/>
      <c r="DS681" s="26"/>
      <c r="DT681" s="26"/>
      <c r="DU681" s="27"/>
      <c r="DV681" s="36"/>
      <c r="DW681" s="26"/>
      <c r="DX681" s="26"/>
      <c r="DY681" s="27"/>
      <c r="DZ681" s="36"/>
      <c r="EA681" s="26"/>
      <c r="EB681" s="26"/>
      <c r="EC681" s="27"/>
      <c r="ED681" s="36"/>
      <c r="EE681" s="26"/>
      <c r="EF681" s="26"/>
      <c r="EG681" s="27"/>
      <c r="EH681" s="36">
        <v>0</v>
      </c>
      <c r="EI681" s="26">
        <v>0</v>
      </c>
      <c r="EJ681" s="26">
        <v>0</v>
      </c>
      <c r="EK681" s="27">
        <v>0</v>
      </c>
      <c r="EL681" s="36" cm="1">
        <f t="array" ref="EL681">+_xlfn.IFS(YEAR($A681)&gt;YEAR(EL$6),0,YEAR(EL$6)=YEAR($A681),13-MONTH($A681),AND(EK681&lt;$L681,YEAR(EL$6)=YEAR($B681)),IF(MONTH($B681)&lt;EK681/$M681,MONTH($B681),EK681/$M681),EK681&lt;$L681,EK681/$M681,YEAR(EL$6)=YEAR($B681),MONTH($B681),AND(YEAR(EL$6)&gt;YEAR($B681),NOT(ISBLANK($B681))),0,YEAR(EL$6)&gt;YEAR($A681),12,EL$6&lt;$A681,0,YEAR(EH$6)=YEAR($B681),0)</f>
        <v>10</v>
      </c>
      <c r="EM681" s="26">
        <f t="shared" si="82"/>
        <v>7294.2500000000009</v>
      </c>
      <c r="EN681" s="26">
        <f t="shared" si="83"/>
        <v>7294.2500000000009</v>
      </c>
      <c r="EO681" s="27">
        <f t="shared" si="84"/>
        <v>45224.35</v>
      </c>
      <c r="EP681" s="28">
        <f t="shared" si="85"/>
        <v>61.999999999999993</v>
      </c>
      <c r="EQ681" s="34">
        <f t="shared" si="86"/>
        <v>729.42500000000007</v>
      </c>
      <c r="ES681" s="21">
        <f>IFERROR(IF(VLOOKUP(D681,'DIV CHANGE'!A:D,3,FALSE)="", E681, VLOOKUP(D681,'DIV CHANGE'!A:D,3,FALSE)), E681)</f>
        <v>1</v>
      </c>
      <c r="ET681" s="21" t="str">
        <f t="shared" si="87"/>
        <v>SAME</v>
      </c>
      <c r="EU681" s="29">
        <v>45721</v>
      </c>
    </row>
    <row r="682" spans="1:151" ht="12.75">
      <c r="A682" s="29">
        <v>41409</v>
      </c>
      <c r="B682" s="218"/>
      <c r="C682" s="35">
        <v>128</v>
      </c>
      <c r="D682" s="21" t="s">
        <v>1333</v>
      </c>
      <c r="E682" s="21">
        <v>2</v>
      </c>
      <c r="F682" s="21" t="s">
        <v>179</v>
      </c>
      <c r="G682" s="21" t="s">
        <v>1334</v>
      </c>
      <c r="H682" s="55">
        <v>22875.5</v>
      </c>
      <c r="I682" s="22">
        <v>7</v>
      </c>
      <c r="J682" s="25">
        <v>0</v>
      </c>
      <c r="K682" s="25">
        <v>0</v>
      </c>
      <c r="L682" s="25">
        <f t="shared" si="80"/>
        <v>3267.9285714285716</v>
      </c>
      <c r="M682" s="37">
        <f t="shared" si="81"/>
        <v>272.32738095238096</v>
      </c>
      <c r="N682" s="36">
        <v>0</v>
      </c>
      <c r="O682" s="26">
        <v>0</v>
      </c>
      <c r="P682" s="26">
        <v>0</v>
      </c>
      <c r="Q682" s="27">
        <v>0</v>
      </c>
      <c r="R682" s="36">
        <v>0</v>
      </c>
      <c r="S682" s="26">
        <v>0</v>
      </c>
      <c r="T682" s="26">
        <v>0</v>
      </c>
      <c r="U682" s="27">
        <v>0</v>
      </c>
      <c r="V682" s="36">
        <v>0</v>
      </c>
      <c r="W682" s="26">
        <v>0</v>
      </c>
      <c r="X682" s="26">
        <v>0</v>
      </c>
      <c r="Y682" s="27">
        <v>0</v>
      </c>
      <c r="Z682" s="36">
        <v>0</v>
      </c>
      <c r="AA682" s="26">
        <v>0</v>
      </c>
      <c r="AB682" s="26">
        <v>0</v>
      </c>
      <c r="AC682" s="27">
        <v>0</v>
      </c>
      <c r="AD682" s="36">
        <v>0</v>
      </c>
      <c r="AE682" s="26">
        <v>0</v>
      </c>
      <c r="AF682" s="26">
        <v>0</v>
      </c>
      <c r="AG682" s="27">
        <v>0</v>
      </c>
      <c r="AH682" s="36">
        <v>0</v>
      </c>
      <c r="AI682" s="26">
        <v>0</v>
      </c>
      <c r="AJ682" s="26">
        <v>0</v>
      </c>
      <c r="AK682" s="27">
        <v>0</v>
      </c>
      <c r="AL682" s="36">
        <v>0</v>
      </c>
      <c r="AM682" s="26">
        <v>0</v>
      </c>
      <c r="AN682" s="26">
        <v>0</v>
      </c>
      <c r="AO682" s="27">
        <v>0</v>
      </c>
      <c r="AP682" s="36">
        <v>0</v>
      </c>
      <c r="AQ682" s="26">
        <v>0</v>
      </c>
      <c r="AR682" s="26">
        <v>0</v>
      </c>
      <c r="AS682" s="27">
        <v>0</v>
      </c>
      <c r="AT682" s="36">
        <v>0</v>
      </c>
      <c r="AU682" s="26">
        <v>0</v>
      </c>
      <c r="AV682" s="26">
        <v>0</v>
      </c>
      <c r="AW682" s="27">
        <v>0</v>
      </c>
      <c r="AX682" s="36">
        <v>0</v>
      </c>
      <c r="AY682" s="26">
        <v>0</v>
      </c>
      <c r="AZ682" s="26">
        <v>0</v>
      </c>
      <c r="BA682" s="27">
        <v>0</v>
      </c>
      <c r="BB682" s="36">
        <v>0</v>
      </c>
      <c r="BC682" s="26">
        <v>0</v>
      </c>
      <c r="BD682" s="26">
        <v>0</v>
      </c>
      <c r="BE682" s="27">
        <v>0</v>
      </c>
      <c r="BF682" s="36">
        <v>0</v>
      </c>
      <c r="BG682" s="26">
        <v>0</v>
      </c>
      <c r="BH682" s="26">
        <v>0</v>
      </c>
      <c r="BI682" s="27">
        <v>0</v>
      </c>
      <c r="BJ682" s="36">
        <v>0</v>
      </c>
      <c r="BK682" s="26">
        <v>0</v>
      </c>
      <c r="BL682" s="26">
        <v>0</v>
      </c>
      <c r="BM682" s="27">
        <v>0</v>
      </c>
      <c r="BN682" s="36">
        <v>0</v>
      </c>
      <c r="BO682" s="26">
        <v>0</v>
      </c>
      <c r="BP682" s="26">
        <v>0</v>
      </c>
      <c r="BQ682" s="27">
        <v>0</v>
      </c>
      <c r="BR682" s="36">
        <v>0</v>
      </c>
      <c r="BS682" s="26">
        <v>0</v>
      </c>
      <c r="BT682" s="26">
        <v>0</v>
      </c>
      <c r="BU682" s="27">
        <v>0</v>
      </c>
      <c r="BV682" s="36">
        <v>0</v>
      </c>
      <c r="BW682" s="26">
        <v>0</v>
      </c>
      <c r="BX682" s="26">
        <v>0</v>
      </c>
      <c r="BY682" s="27">
        <v>0</v>
      </c>
      <c r="BZ682" s="36">
        <v>0</v>
      </c>
      <c r="CA682" s="26">
        <v>0</v>
      </c>
      <c r="CB682" s="26">
        <v>0</v>
      </c>
      <c r="CC682" s="27">
        <v>0</v>
      </c>
      <c r="CD682" s="36">
        <v>0</v>
      </c>
      <c r="CE682" s="26">
        <v>0</v>
      </c>
      <c r="CF682" s="26">
        <v>0</v>
      </c>
      <c r="CG682" s="27">
        <v>0</v>
      </c>
      <c r="CH682" s="36">
        <v>0</v>
      </c>
      <c r="CI682" s="26">
        <v>0</v>
      </c>
      <c r="CJ682" s="26">
        <v>0</v>
      </c>
      <c r="CK682" s="27">
        <v>0</v>
      </c>
      <c r="CL682" s="36">
        <v>0</v>
      </c>
      <c r="CM682" s="26">
        <v>0</v>
      </c>
      <c r="CN682" s="26">
        <v>0</v>
      </c>
      <c r="CO682" s="27">
        <v>0</v>
      </c>
      <c r="CP682" s="36">
        <v>8</v>
      </c>
      <c r="CQ682" s="26">
        <v>2178.6190476190477</v>
      </c>
      <c r="CR682" s="26">
        <v>2178.6190476190477</v>
      </c>
      <c r="CS682" s="27">
        <v>20696.880952380954</v>
      </c>
      <c r="CT682" s="36">
        <v>12</v>
      </c>
      <c r="CU682" s="26">
        <v>3267.9285714285716</v>
      </c>
      <c r="CV682" s="26">
        <v>5446.5476190476193</v>
      </c>
      <c r="CW682" s="27">
        <v>17428.952380952382</v>
      </c>
      <c r="CX682" s="36">
        <v>12</v>
      </c>
      <c r="CY682" s="26">
        <v>3267.9285714285716</v>
      </c>
      <c r="CZ682" s="26">
        <v>8714.4761904761908</v>
      </c>
      <c r="DA682" s="27">
        <v>14161.023809523809</v>
      </c>
      <c r="DB682" s="36">
        <v>12</v>
      </c>
      <c r="DC682" s="26">
        <v>3267.9285714285716</v>
      </c>
      <c r="DD682" s="26">
        <v>11982.404761904763</v>
      </c>
      <c r="DE682" s="27">
        <v>10893.095238095237</v>
      </c>
      <c r="DF682" s="36">
        <v>12</v>
      </c>
      <c r="DG682" s="26">
        <v>3267.9285714285716</v>
      </c>
      <c r="DH682" s="26">
        <v>15250.333333333336</v>
      </c>
      <c r="DI682" s="27">
        <v>7625.1666666666642</v>
      </c>
      <c r="DJ682" s="36">
        <v>12</v>
      </c>
      <c r="DK682" s="26">
        <v>3267.9285714285716</v>
      </c>
      <c r="DL682" s="26">
        <v>18518.261904761908</v>
      </c>
      <c r="DM682" s="27">
        <v>4357.2380952380918</v>
      </c>
      <c r="DN682" s="36">
        <v>12</v>
      </c>
      <c r="DO682" s="26">
        <v>3267.9285714285716</v>
      </c>
      <c r="DP682" s="26">
        <v>21786.190476190481</v>
      </c>
      <c r="DQ682" s="27">
        <v>1089.3095238095193</v>
      </c>
      <c r="DR682" s="36">
        <v>3.9999999999999831</v>
      </c>
      <c r="DS682" s="26">
        <v>1089.3095238095193</v>
      </c>
      <c r="DT682" s="26">
        <v>22875.5</v>
      </c>
      <c r="DU682" s="27">
        <v>0</v>
      </c>
      <c r="DV682" s="36">
        <v>0</v>
      </c>
      <c r="DW682" s="26">
        <v>0</v>
      </c>
      <c r="DX682" s="26">
        <v>22875.5</v>
      </c>
      <c r="DY682" s="27">
        <v>0</v>
      </c>
      <c r="DZ682" s="36">
        <v>0</v>
      </c>
      <c r="EA682" s="26">
        <v>0</v>
      </c>
      <c r="EB682" s="26">
        <v>22875.5</v>
      </c>
      <c r="EC682" s="27">
        <v>0</v>
      </c>
      <c r="ED682" s="36">
        <v>0</v>
      </c>
      <c r="EE682" s="26">
        <v>0</v>
      </c>
      <c r="EF682" s="26">
        <v>22875.5</v>
      </c>
      <c r="EG682" s="27">
        <v>0</v>
      </c>
      <c r="EH682" s="36">
        <v>0</v>
      </c>
      <c r="EI682" s="26">
        <v>0</v>
      </c>
      <c r="EJ682" s="26">
        <v>22875.5</v>
      </c>
      <c r="EK682" s="27">
        <v>0</v>
      </c>
      <c r="EL682" s="36" cm="1">
        <f t="array" ref="EL682">+_xlfn.IFS(YEAR($A682)&gt;YEAR(EL$6),0,YEAR(EL$6)=YEAR($A682),13-MONTH($A682),AND(EK682&lt;$L682,YEAR(EL$6)=YEAR($B682)),IF(MONTH($B682)&lt;EK682/$M682,MONTH($B682),EK682/$M682),EK682&lt;$L682,EK682/$M682,YEAR(EL$6)=YEAR($B682),MONTH($B682),AND(YEAR(EL$6)&gt;YEAR($B682),NOT(ISBLANK($B682))),0,YEAR(EL$6)&gt;YEAR($A682),12,EL$6&lt;$A682,0,YEAR(EH$6)=YEAR($B682),0)</f>
        <v>0</v>
      </c>
      <c r="EM682" s="26">
        <f t="shared" si="82"/>
        <v>0</v>
      </c>
      <c r="EN682" s="26">
        <f t="shared" si="83"/>
        <v>22875.5</v>
      </c>
      <c r="EO682" s="27">
        <f t="shared" si="84"/>
        <v>0</v>
      </c>
      <c r="EP682" s="28">
        <f t="shared" si="85"/>
        <v>0</v>
      </c>
      <c r="EQ682" s="34">
        <f t="shared" si="86"/>
        <v>0</v>
      </c>
      <c r="ES682" s="21">
        <f>IFERROR(IF(VLOOKUP(D682,'DIV CHANGE'!A:D,3,FALSE)="", E682, VLOOKUP(D682,'DIV CHANGE'!A:D,3,FALSE)), E682)</f>
        <v>2</v>
      </c>
      <c r="ET682" s="21" t="str">
        <f t="shared" si="87"/>
        <v>SAME</v>
      </c>
      <c r="EU682" s="24">
        <v>41409</v>
      </c>
    </row>
    <row r="683" spans="1:151" ht="12.75">
      <c r="A683" s="29">
        <v>41771</v>
      </c>
      <c r="B683" s="24">
        <v>45719</v>
      </c>
      <c r="C683" s="35">
        <v>148</v>
      </c>
      <c r="D683" s="216" t="s">
        <v>1335</v>
      </c>
      <c r="E683" s="21">
        <v>1</v>
      </c>
      <c r="F683" s="21" t="s">
        <v>179</v>
      </c>
      <c r="G683" s="21" t="s">
        <v>1336</v>
      </c>
      <c r="H683" s="55">
        <v>28116.5</v>
      </c>
      <c r="I683" s="22">
        <v>6</v>
      </c>
      <c r="J683" s="25">
        <v>0</v>
      </c>
      <c r="K683" s="25">
        <v>0</v>
      </c>
      <c r="L683" s="25">
        <f t="shared" si="80"/>
        <v>4686.083333333333</v>
      </c>
      <c r="M683" s="37">
        <f t="shared" si="81"/>
        <v>390.5069444444444</v>
      </c>
      <c r="N683" s="36">
        <v>0</v>
      </c>
      <c r="O683" s="26">
        <v>0</v>
      </c>
      <c r="P683" s="26">
        <v>0</v>
      </c>
      <c r="Q683" s="27">
        <v>0</v>
      </c>
      <c r="R683" s="36">
        <v>0</v>
      </c>
      <c r="S683" s="26">
        <v>0</v>
      </c>
      <c r="T683" s="26">
        <v>0</v>
      </c>
      <c r="U683" s="27">
        <v>0</v>
      </c>
      <c r="V683" s="36">
        <v>0</v>
      </c>
      <c r="W683" s="26">
        <v>0</v>
      </c>
      <c r="X683" s="26">
        <v>0</v>
      </c>
      <c r="Y683" s="27">
        <v>0</v>
      </c>
      <c r="Z683" s="36">
        <v>0</v>
      </c>
      <c r="AA683" s="26">
        <v>0</v>
      </c>
      <c r="AB683" s="26">
        <v>0</v>
      </c>
      <c r="AC683" s="27">
        <v>0</v>
      </c>
      <c r="AD683" s="36">
        <v>0</v>
      </c>
      <c r="AE683" s="26">
        <v>0</v>
      </c>
      <c r="AF683" s="26">
        <v>0</v>
      </c>
      <c r="AG683" s="27">
        <v>0</v>
      </c>
      <c r="AH683" s="36">
        <v>0</v>
      </c>
      <c r="AI683" s="26">
        <v>0</v>
      </c>
      <c r="AJ683" s="26">
        <v>0</v>
      </c>
      <c r="AK683" s="27">
        <v>0</v>
      </c>
      <c r="AL683" s="36">
        <v>0</v>
      </c>
      <c r="AM683" s="26">
        <v>0</v>
      </c>
      <c r="AN683" s="26">
        <v>0</v>
      </c>
      <c r="AO683" s="27">
        <v>0</v>
      </c>
      <c r="AP683" s="36">
        <v>0</v>
      </c>
      <c r="AQ683" s="26">
        <v>0</v>
      </c>
      <c r="AR683" s="26">
        <v>0</v>
      </c>
      <c r="AS683" s="27">
        <v>0</v>
      </c>
      <c r="AT683" s="36">
        <v>0</v>
      </c>
      <c r="AU683" s="26">
        <v>0</v>
      </c>
      <c r="AV683" s="26">
        <v>0</v>
      </c>
      <c r="AW683" s="27">
        <v>0</v>
      </c>
      <c r="AX683" s="36">
        <v>0</v>
      </c>
      <c r="AY683" s="26">
        <v>0</v>
      </c>
      <c r="AZ683" s="26">
        <v>0</v>
      </c>
      <c r="BA683" s="27">
        <v>0</v>
      </c>
      <c r="BB683" s="36">
        <v>0</v>
      </c>
      <c r="BC683" s="26">
        <v>0</v>
      </c>
      <c r="BD683" s="26">
        <v>0</v>
      </c>
      <c r="BE683" s="27">
        <v>0</v>
      </c>
      <c r="BF683" s="36">
        <v>0</v>
      </c>
      <c r="BG683" s="26">
        <v>0</v>
      </c>
      <c r="BH683" s="26">
        <v>0</v>
      </c>
      <c r="BI683" s="27">
        <v>0</v>
      </c>
      <c r="BJ683" s="36">
        <v>0</v>
      </c>
      <c r="BK683" s="26">
        <v>0</v>
      </c>
      <c r="BL683" s="26">
        <v>0</v>
      </c>
      <c r="BM683" s="27">
        <v>0</v>
      </c>
      <c r="BN683" s="36">
        <v>0</v>
      </c>
      <c r="BO683" s="26">
        <v>0</v>
      </c>
      <c r="BP683" s="26">
        <v>0</v>
      </c>
      <c r="BQ683" s="27">
        <v>0</v>
      </c>
      <c r="BR683" s="36">
        <v>0</v>
      </c>
      <c r="BS683" s="26">
        <v>0</v>
      </c>
      <c r="BT683" s="26">
        <v>0</v>
      </c>
      <c r="BU683" s="27">
        <v>0</v>
      </c>
      <c r="BV683" s="36">
        <v>0</v>
      </c>
      <c r="BW683" s="26">
        <v>0</v>
      </c>
      <c r="BX683" s="26">
        <v>0</v>
      </c>
      <c r="BY683" s="27">
        <v>0</v>
      </c>
      <c r="BZ683" s="36">
        <v>0</v>
      </c>
      <c r="CA683" s="26">
        <v>0</v>
      </c>
      <c r="CB683" s="26">
        <v>0</v>
      </c>
      <c r="CC683" s="27">
        <v>0</v>
      </c>
      <c r="CD683" s="36">
        <v>0</v>
      </c>
      <c r="CE683" s="26">
        <v>0</v>
      </c>
      <c r="CF683" s="26">
        <v>0</v>
      </c>
      <c r="CG683" s="27">
        <v>0</v>
      </c>
      <c r="CH683" s="36">
        <v>0</v>
      </c>
      <c r="CI683" s="26">
        <v>0</v>
      </c>
      <c r="CJ683" s="26">
        <v>0</v>
      </c>
      <c r="CK683" s="27">
        <v>0</v>
      </c>
      <c r="CL683" s="36">
        <v>0</v>
      </c>
      <c r="CM683" s="26">
        <v>0</v>
      </c>
      <c r="CN683" s="26">
        <v>0</v>
      </c>
      <c r="CO683" s="27">
        <v>0</v>
      </c>
      <c r="CP683" s="36">
        <v>0</v>
      </c>
      <c r="CQ683" s="26">
        <v>0</v>
      </c>
      <c r="CR683" s="26">
        <v>0</v>
      </c>
      <c r="CS683" s="27">
        <v>0</v>
      </c>
      <c r="CT683" s="36">
        <v>8</v>
      </c>
      <c r="CU683" s="26">
        <v>3124.0555555555552</v>
      </c>
      <c r="CV683" s="26">
        <v>3124.0555555555552</v>
      </c>
      <c r="CW683" s="27">
        <v>24992.444444444445</v>
      </c>
      <c r="CX683" s="36">
        <v>12</v>
      </c>
      <c r="CY683" s="26">
        <v>4686.083333333333</v>
      </c>
      <c r="CZ683" s="26">
        <v>7810.1388888888887</v>
      </c>
      <c r="DA683" s="27">
        <v>20306.361111111109</v>
      </c>
      <c r="DB683" s="36">
        <v>12</v>
      </c>
      <c r="DC683" s="26">
        <v>4686.083333333333</v>
      </c>
      <c r="DD683" s="26">
        <v>12496.222222222223</v>
      </c>
      <c r="DE683" s="27">
        <v>15620.277777777777</v>
      </c>
      <c r="DF683" s="36">
        <v>12</v>
      </c>
      <c r="DG683" s="26">
        <v>4686.083333333333</v>
      </c>
      <c r="DH683" s="26">
        <v>17182.305555555555</v>
      </c>
      <c r="DI683" s="27">
        <v>10934.194444444445</v>
      </c>
      <c r="DJ683" s="36">
        <v>12</v>
      </c>
      <c r="DK683" s="26">
        <v>4686.083333333333</v>
      </c>
      <c r="DL683" s="26">
        <v>21868.388888888887</v>
      </c>
      <c r="DM683" s="27">
        <v>6248.1111111111131</v>
      </c>
      <c r="DN683" s="36">
        <v>12</v>
      </c>
      <c r="DO683" s="26">
        <v>4686.083333333333</v>
      </c>
      <c r="DP683" s="26">
        <v>26554.472222222219</v>
      </c>
      <c r="DQ683" s="27">
        <v>1562.027777777781</v>
      </c>
      <c r="DR683" s="36">
        <v>4.0000000000000089</v>
      </c>
      <c r="DS683" s="26">
        <v>1562.027777777781</v>
      </c>
      <c r="DT683" s="26">
        <v>28116.5</v>
      </c>
      <c r="DU683" s="27">
        <v>0</v>
      </c>
      <c r="DV683" s="36">
        <v>0</v>
      </c>
      <c r="DW683" s="26">
        <v>0</v>
      </c>
      <c r="DX683" s="26">
        <v>28116.5</v>
      </c>
      <c r="DY683" s="27">
        <v>0</v>
      </c>
      <c r="DZ683" s="36">
        <v>0</v>
      </c>
      <c r="EA683" s="26">
        <v>0</v>
      </c>
      <c r="EB683" s="26">
        <v>28116.5</v>
      </c>
      <c r="EC683" s="27">
        <v>0</v>
      </c>
      <c r="ED683" s="36">
        <v>0</v>
      </c>
      <c r="EE683" s="26">
        <v>0</v>
      </c>
      <c r="EF683" s="26">
        <v>25316.5</v>
      </c>
      <c r="EG683" s="27">
        <v>2800</v>
      </c>
      <c r="EH683" s="36">
        <v>7.1701669837995494</v>
      </c>
      <c r="EI683" s="26">
        <v>2800</v>
      </c>
      <c r="EJ683" s="26">
        <v>28116.5</v>
      </c>
      <c r="EK683" s="27">
        <v>0</v>
      </c>
      <c r="EL683" s="36" cm="1">
        <f t="array" ref="EL683">+_xlfn.IFS(YEAR($A683)&gt;YEAR(EL$6),0,YEAR(EL$6)=YEAR($A683),13-MONTH($A683),AND(EK683&lt;$L683,YEAR(EL$6)=YEAR($B683)),IF(MONTH($B683)&lt;EK683/$M683,MONTH($B683),EK683/$M683),EK683&lt;$L683,EK683/$M683,YEAR(EL$6)=YEAR($B683),MONTH($B683),AND(YEAR(EL$6)&gt;YEAR($B683),NOT(ISBLANK($B683))),0,YEAR(EL$6)&gt;YEAR($A683),12,EL$6&lt;$A683,0,YEAR(EH$6)=YEAR($B683),0)</f>
        <v>0</v>
      </c>
      <c r="EM683" s="26">
        <f t="shared" si="82"/>
        <v>0</v>
      </c>
      <c r="EN683" s="26">
        <f t="shared" si="83"/>
        <v>28116.5</v>
      </c>
      <c r="EO683" s="27">
        <f t="shared" si="84"/>
        <v>0</v>
      </c>
      <c r="EP683" s="28">
        <f t="shared" si="85"/>
        <v>0</v>
      </c>
      <c r="EQ683" s="34">
        <f t="shared" si="86"/>
        <v>0</v>
      </c>
      <c r="ES683" s="21">
        <f>IFERROR(IF(VLOOKUP(D683,'DIV CHANGE'!A:D,3,FALSE)="", E683, VLOOKUP(D683,'DIV CHANGE'!A:D,3,FALSE)), E683)</f>
        <v>1</v>
      </c>
      <c r="ET683" s="21" t="str">
        <f t="shared" si="87"/>
        <v>SAME</v>
      </c>
      <c r="EU683" s="24">
        <v>41771</v>
      </c>
    </row>
    <row r="684" spans="1:151" ht="12.75">
      <c r="A684" s="29">
        <v>41831</v>
      </c>
      <c r="B684" s="24"/>
      <c r="C684" s="35">
        <v>149</v>
      </c>
      <c r="D684" s="21" t="s">
        <v>1337</v>
      </c>
      <c r="E684" s="21">
        <v>1</v>
      </c>
      <c r="F684" s="21" t="s">
        <v>179</v>
      </c>
      <c r="G684" s="21" t="s">
        <v>1338</v>
      </c>
      <c r="H684" s="55">
        <v>32528</v>
      </c>
      <c r="I684" s="22">
        <v>6</v>
      </c>
      <c r="J684" s="25">
        <v>0</v>
      </c>
      <c r="K684" s="25">
        <v>0</v>
      </c>
      <c r="L684" s="25">
        <f t="shared" si="80"/>
        <v>5421.333333333333</v>
      </c>
      <c r="M684" s="37">
        <f t="shared" si="81"/>
        <v>451.77777777777777</v>
      </c>
      <c r="N684" s="36">
        <v>0</v>
      </c>
      <c r="O684" s="26">
        <v>0</v>
      </c>
      <c r="P684" s="26">
        <v>0</v>
      </c>
      <c r="Q684" s="27">
        <v>0</v>
      </c>
      <c r="R684" s="36">
        <v>0</v>
      </c>
      <c r="S684" s="26">
        <v>0</v>
      </c>
      <c r="T684" s="26">
        <v>0</v>
      </c>
      <c r="U684" s="27">
        <v>0</v>
      </c>
      <c r="V684" s="36">
        <v>0</v>
      </c>
      <c r="W684" s="26">
        <v>0</v>
      </c>
      <c r="X684" s="26">
        <v>0</v>
      </c>
      <c r="Y684" s="27">
        <v>0</v>
      </c>
      <c r="Z684" s="36">
        <v>0</v>
      </c>
      <c r="AA684" s="26">
        <v>0</v>
      </c>
      <c r="AB684" s="26">
        <v>0</v>
      </c>
      <c r="AC684" s="27">
        <v>0</v>
      </c>
      <c r="AD684" s="36">
        <v>0</v>
      </c>
      <c r="AE684" s="26">
        <v>0</v>
      </c>
      <c r="AF684" s="26">
        <v>0</v>
      </c>
      <c r="AG684" s="27">
        <v>0</v>
      </c>
      <c r="AH684" s="36">
        <v>0</v>
      </c>
      <c r="AI684" s="26">
        <v>0</v>
      </c>
      <c r="AJ684" s="26">
        <v>0</v>
      </c>
      <c r="AK684" s="27">
        <v>0</v>
      </c>
      <c r="AL684" s="36">
        <v>0</v>
      </c>
      <c r="AM684" s="26">
        <v>0</v>
      </c>
      <c r="AN684" s="26">
        <v>0</v>
      </c>
      <c r="AO684" s="27">
        <v>0</v>
      </c>
      <c r="AP684" s="36">
        <v>0</v>
      </c>
      <c r="AQ684" s="26">
        <v>0</v>
      </c>
      <c r="AR684" s="26">
        <v>0</v>
      </c>
      <c r="AS684" s="27">
        <v>0</v>
      </c>
      <c r="AT684" s="36">
        <v>0</v>
      </c>
      <c r="AU684" s="26">
        <v>0</v>
      </c>
      <c r="AV684" s="26">
        <v>0</v>
      </c>
      <c r="AW684" s="27">
        <v>0</v>
      </c>
      <c r="AX684" s="36">
        <v>0</v>
      </c>
      <c r="AY684" s="26">
        <v>0</v>
      </c>
      <c r="AZ684" s="26">
        <v>0</v>
      </c>
      <c r="BA684" s="27">
        <v>0</v>
      </c>
      <c r="BB684" s="36">
        <v>0</v>
      </c>
      <c r="BC684" s="26">
        <v>0</v>
      </c>
      <c r="BD684" s="26">
        <v>0</v>
      </c>
      <c r="BE684" s="27">
        <v>0</v>
      </c>
      <c r="BF684" s="36">
        <v>0</v>
      </c>
      <c r="BG684" s="26">
        <v>0</v>
      </c>
      <c r="BH684" s="26">
        <v>0</v>
      </c>
      <c r="BI684" s="27">
        <v>0</v>
      </c>
      <c r="BJ684" s="36">
        <v>0</v>
      </c>
      <c r="BK684" s="26">
        <v>0</v>
      </c>
      <c r="BL684" s="26">
        <v>0</v>
      </c>
      <c r="BM684" s="27">
        <v>0</v>
      </c>
      <c r="BN684" s="36">
        <v>0</v>
      </c>
      <c r="BO684" s="26">
        <v>0</v>
      </c>
      <c r="BP684" s="26">
        <v>0</v>
      </c>
      <c r="BQ684" s="27">
        <v>0</v>
      </c>
      <c r="BR684" s="36">
        <v>0</v>
      </c>
      <c r="BS684" s="26">
        <v>0</v>
      </c>
      <c r="BT684" s="26">
        <v>0</v>
      </c>
      <c r="BU684" s="27">
        <v>0</v>
      </c>
      <c r="BV684" s="36">
        <v>0</v>
      </c>
      <c r="BW684" s="26">
        <v>0</v>
      </c>
      <c r="BX684" s="26">
        <v>0</v>
      </c>
      <c r="BY684" s="27">
        <v>0</v>
      </c>
      <c r="BZ684" s="36">
        <v>0</v>
      </c>
      <c r="CA684" s="26">
        <v>0</v>
      </c>
      <c r="CB684" s="26">
        <v>0</v>
      </c>
      <c r="CC684" s="27">
        <v>0</v>
      </c>
      <c r="CD684" s="36">
        <v>0</v>
      </c>
      <c r="CE684" s="26">
        <v>0</v>
      </c>
      <c r="CF684" s="26">
        <v>0</v>
      </c>
      <c r="CG684" s="27">
        <v>0</v>
      </c>
      <c r="CH684" s="36">
        <v>0</v>
      </c>
      <c r="CI684" s="26">
        <v>0</v>
      </c>
      <c r="CJ684" s="26">
        <v>0</v>
      </c>
      <c r="CK684" s="27">
        <v>0</v>
      </c>
      <c r="CL684" s="36">
        <v>0</v>
      </c>
      <c r="CM684" s="26">
        <v>0</v>
      </c>
      <c r="CN684" s="26">
        <v>0</v>
      </c>
      <c r="CO684" s="27">
        <v>0</v>
      </c>
      <c r="CP684" s="36">
        <v>0</v>
      </c>
      <c r="CQ684" s="26">
        <v>0</v>
      </c>
      <c r="CR684" s="26">
        <v>0</v>
      </c>
      <c r="CS684" s="27">
        <v>0</v>
      </c>
      <c r="CT684" s="36">
        <v>6</v>
      </c>
      <c r="CU684" s="26">
        <v>2710.6666666666665</v>
      </c>
      <c r="CV684" s="26">
        <v>2710.6666666666665</v>
      </c>
      <c r="CW684" s="27">
        <v>29817.333333333332</v>
      </c>
      <c r="CX684" s="36">
        <v>12</v>
      </c>
      <c r="CY684" s="26">
        <v>5421.333333333333</v>
      </c>
      <c r="CZ684" s="26">
        <v>8132</v>
      </c>
      <c r="DA684" s="27">
        <v>24396</v>
      </c>
      <c r="DB684" s="36">
        <v>12</v>
      </c>
      <c r="DC684" s="26">
        <v>5421.333333333333</v>
      </c>
      <c r="DD684" s="26">
        <v>13553.333333333332</v>
      </c>
      <c r="DE684" s="27">
        <v>18974.666666666668</v>
      </c>
      <c r="DF684" s="36">
        <v>12</v>
      </c>
      <c r="DG684" s="26">
        <v>5421.333333333333</v>
      </c>
      <c r="DH684" s="26">
        <v>18974.666666666664</v>
      </c>
      <c r="DI684" s="27">
        <v>13553.333333333336</v>
      </c>
      <c r="DJ684" s="36">
        <v>12</v>
      </c>
      <c r="DK684" s="26">
        <v>5421.333333333333</v>
      </c>
      <c r="DL684" s="26">
        <v>24395.999999999996</v>
      </c>
      <c r="DM684" s="27">
        <v>8132.0000000000036</v>
      </c>
      <c r="DN684" s="36">
        <v>12</v>
      </c>
      <c r="DO684" s="26">
        <v>5421.333333333333</v>
      </c>
      <c r="DP684" s="26">
        <v>29817.333333333328</v>
      </c>
      <c r="DQ684" s="27">
        <v>2710.6666666666715</v>
      </c>
      <c r="DR684" s="36">
        <v>6.0000000000000107</v>
      </c>
      <c r="DS684" s="26">
        <v>2710.6666666666715</v>
      </c>
      <c r="DT684" s="26">
        <v>32528</v>
      </c>
      <c r="DU684" s="27">
        <v>0</v>
      </c>
      <c r="DV684" s="36">
        <v>0</v>
      </c>
      <c r="DW684" s="26">
        <v>0</v>
      </c>
      <c r="DX684" s="26">
        <v>32528</v>
      </c>
      <c r="DY684" s="27">
        <v>0</v>
      </c>
      <c r="DZ684" s="36">
        <v>0</v>
      </c>
      <c r="EA684" s="26">
        <v>0</v>
      </c>
      <c r="EB684" s="26">
        <v>32528</v>
      </c>
      <c r="EC684" s="27">
        <v>0</v>
      </c>
      <c r="ED684" s="36">
        <v>0</v>
      </c>
      <c r="EE684" s="26">
        <v>0</v>
      </c>
      <c r="EF684" s="26">
        <v>29328</v>
      </c>
      <c r="EG684" s="27">
        <v>3200</v>
      </c>
      <c r="EH684" s="36">
        <v>7.0831283817019184</v>
      </c>
      <c r="EI684" s="26">
        <v>3200</v>
      </c>
      <c r="EJ684" s="26">
        <v>32528</v>
      </c>
      <c r="EK684" s="27">
        <v>0</v>
      </c>
      <c r="EL684" s="36" cm="1">
        <f t="array" ref="EL684">+_xlfn.IFS(YEAR($A684)&gt;YEAR(EL$6),0,YEAR(EL$6)=YEAR($A684),13-MONTH($A684),AND(EK684&lt;$L684,YEAR(EL$6)=YEAR($B684)),IF(MONTH($B684)&lt;EK684/$M684,MONTH($B684),EK684/$M684),EK684&lt;$L684,EK684/$M684,YEAR(EL$6)=YEAR($B684),MONTH($B684),AND(YEAR(EL$6)&gt;YEAR($B684),NOT(ISBLANK($B684))),0,YEAR(EL$6)&gt;YEAR($A684),12,EL$6&lt;$A684,0,YEAR(EH$6)=YEAR($B684),0)</f>
        <v>0</v>
      </c>
      <c r="EM684" s="26">
        <f t="shared" si="82"/>
        <v>0</v>
      </c>
      <c r="EN684" s="26">
        <f t="shared" si="83"/>
        <v>32528</v>
      </c>
      <c r="EO684" s="27">
        <f t="shared" si="84"/>
        <v>0</v>
      </c>
      <c r="EP684" s="28">
        <f t="shared" si="85"/>
        <v>0</v>
      </c>
      <c r="EQ684" s="34">
        <f t="shared" si="86"/>
        <v>0</v>
      </c>
      <c r="ES684" s="21">
        <f>IFERROR(IF(VLOOKUP(D684,'DIV CHANGE'!A:D,3,FALSE)="", E684, VLOOKUP(D684,'DIV CHANGE'!A:D,3,FALSE)), E684)</f>
        <v>1</v>
      </c>
      <c r="ET684" s="21" t="str">
        <f t="shared" si="87"/>
        <v>SAME</v>
      </c>
      <c r="EU684" s="24">
        <v>41831</v>
      </c>
    </row>
    <row r="685" spans="1:151" ht="12.75">
      <c r="A685" s="29">
        <v>41866</v>
      </c>
      <c r="B685" s="218"/>
      <c r="C685" s="35">
        <v>152</v>
      </c>
      <c r="D685" s="21" t="s">
        <v>1339</v>
      </c>
      <c r="E685" s="21">
        <v>2</v>
      </c>
      <c r="F685" s="21" t="s">
        <v>179</v>
      </c>
      <c r="G685" s="21" t="s">
        <v>1340</v>
      </c>
      <c r="H685" s="55">
        <v>19191.939999999999</v>
      </c>
      <c r="I685" s="22">
        <v>7</v>
      </c>
      <c r="J685" s="25">
        <v>0</v>
      </c>
      <c r="K685" s="25">
        <v>0</v>
      </c>
      <c r="L685" s="25">
        <f t="shared" si="80"/>
        <v>2741.7057142857143</v>
      </c>
      <c r="M685" s="37">
        <f t="shared" si="81"/>
        <v>228.4754761904762</v>
      </c>
      <c r="N685" s="36">
        <v>0</v>
      </c>
      <c r="O685" s="26">
        <v>0</v>
      </c>
      <c r="P685" s="26">
        <v>0</v>
      </c>
      <c r="Q685" s="27">
        <v>0</v>
      </c>
      <c r="R685" s="36">
        <v>0</v>
      </c>
      <c r="S685" s="26">
        <v>0</v>
      </c>
      <c r="T685" s="26">
        <v>0</v>
      </c>
      <c r="U685" s="27">
        <v>0</v>
      </c>
      <c r="V685" s="36">
        <v>0</v>
      </c>
      <c r="W685" s="26">
        <v>0</v>
      </c>
      <c r="X685" s="26">
        <v>0</v>
      </c>
      <c r="Y685" s="27">
        <v>0</v>
      </c>
      <c r="Z685" s="36">
        <v>0</v>
      </c>
      <c r="AA685" s="26">
        <v>0</v>
      </c>
      <c r="AB685" s="26">
        <v>0</v>
      </c>
      <c r="AC685" s="27">
        <v>0</v>
      </c>
      <c r="AD685" s="36">
        <v>0</v>
      </c>
      <c r="AE685" s="26">
        <v>0</v>
      </c>
      <c r="AF685" s="26">
        <v>0</v>
      </c>
      <c r="AG685" s="27">
        <v>0</v>
      </c>
      <c r="AH685" s="36">
        <v>0</v>
      </c>
      <c r="AI685" s="26">
        <v>0</v>
      </c>
      <c r="AJ685" s="26">
        <v>0</v>
      </c>
      <c r="AK685" s="27">
        <v>0</v>
      </c>
      <c r="AL685" s="36">
        <v>0</v>
      </c>
      <c r="AM685" s="26">
        <v>0</v>
      </c>
      <c r="AN685" s="26">
        <v>0</v>
      </c>
      <c r="AO685" s="27">
        <v>0</v>
      </c>
      <c r="AP685" s="36">
        <v>0</v>
      </c>
      <c r="AQ685" s="26">
        <v>0</v>
      </c>
      <c r="AR685" s="26">
        <v>0</v>
      </c>
      <c r="AS685" s="27">
        <v>0</v>
      </c>
      <c r="AT685" s="36">
        <v>0</v>
      </c>
      <c r="AU685" s="26">
        <v>0</v>
      </c>
      <c r="AV685" s="26">
        <v>0</v>
      </c>
      <c r="AW685" s="27">
        <v>0</v>
      </c>
      <c r="AX685" s="36">
        <v>0</v>
      </c>
      <c r="AY685" s="26">
        <v>0</v>
      </c>
      <c r="AZ685" s="26">
        <v>0</v>
      </c>
      <c r="BA685" s="27">
        <v>0</v>
      </c>
      <c r="BB685" s="36">
        <v>0</v>
      </c>
      <c r="BC685" s="26">
        <v>0</v>
      </c>
      <c r="BD685" s="26">
        <v>0</v>
      </c>
      <c r="BE685" s="27">
        <v>0</v>
      </c>
      <c r="BF685" s="36">
        <v>0</v>
      </c>
      <c r="BG685" s="26">
        <v>0</v>
      </c>
      <c r="BH685" s="26">
        <v>0</v>
      </c>
      <c r="BI685" s="27">
        <v>0</v>
      </c>
      <c r="BJ685" s="36">
        <v>0</v>
      </c>
      <c r="BK685" s="26">
        <v>0</v>
      </c>
      <c r="BL685" s="26">
        <v>0</v>
      </c>
      <c r="BM685" s="27">
        <v>0</v>
      </c>
      <c r="BN685" s="36">
        <v>0</v>
      </c>
      <c r="BO685" s="26">
        <v>0</v>
      </c>
      <c r="BP685" s="26">
        <v>0</v>
      </c>
      <c r="BQ685" s="27">
        <v>0</v>
      </c>
      <c r="BR685" s="36">
        <v>0</v>
      </c>
      <c r="BS685" s="26">
        <v>0</v>
      </c>
      <c r="BT685" s="26">
        <v>0</v>
      </c>
      <c r="BU685" s="27">
        <v>0</v>
      </c>
      <c r="BV685" s="36">
        <v>0</v>
      </c>
      <c r="BW685" s="26">
        <v>0</v>
      </c>
      <c r="BX685" s="26">
        <v>0</v>
      </c>
      <c r="BY685" s="27">
        <v>0</v>
      </c>
      <c r="BZ685" s="36">
        <v>0</v>
      </c>
      <c r="CA685" s="26">
        <v>0</v>
      </c>
      <c r="CB685" s="26">
        <v>0</v>
      </c>
      <c r="CC685" s="27">
        <v>0</v>
      </c>
      <c r="CD685" s="36">
        <v>0</v>
      </c>
      <c r="CE685" s="26">
        <v>0</v>
      </c>
      <c r="CF685" s="26">
        <v>0</v>
      </c>
      <c r="CG685" s="27">
        <v>0</v>
      </c>
      <c r="CH685" s="36">
        <v>0</v>
      </c>
      <c r="CI685" s="26">
        <v>0</v>
      </c>
      <c r="CJ685" s="26">
        <v>0</v>
      </c>
      <c r="CK685" s="27">
        <v>0</v>
      </c>
      <c r="CL685" s="36">
        <v>0</v>
      </c>
      <c r="CM685" s="26">
        <v>0</v>
      </c>
      <c r="CN685" s="26">
        <v>0</v>
      </c>
      <c r="CO685" s="27">
        <v>0</v>
      </c>
      <c r="CP685" s="36">
        <v>0</v>
      </c>
      <c r="CQ685" s="26">
        <v>0</v>
      </c>
      <c r="CR685" s="26">
        <v>0</v>
      </c>
      <c r="CS685" s="27">
        <v>0</v>
      </c>
      <c r="CT685" s="36">
        <v>5</v>
      </c>
      <c r="CU685" s="26">
        <v>1142.3773809523809</v>
      </c>
      <c r="CV685" s="26">
        <v>1142.3773809523809</v>
      </c>
      <c r="CW685" s="27">
        <v>18049.562619047618</v>
      </c>
      <c r="CX685" s="36">
        <v>12</v>
      </c>
      <c r="CY685" s="26">
        <v>2741.7057142857143</v>
      </c>
      <c r="CZ685" s="26">
        <v>3884.0830952380952</v>
      </c>
      <c r="DA685" s="27">
        <v>15307.856904761904</v>
      </c>
      <c r="DB685" s="36">
        <v>12</v>
      </c>
      <c r="DC685" s="26">
        <v>2741.7057142857143</v>
      </c>
      <c r="DD685" s="26">
        <v>6625.7888095238095</v>
      </c>
      <c r="DE685" s="27">
        <v>12566.15119047619</v>
      </c>
      <c r="DF685" s="36">
        <v>12</v>
      </c>
      <c r="DG685" s="26">
        <v>2741.7057142857143</v>
      </c>
      <c r="DH685" s="26">
        <v>9367.4945238095243</v>
      </c>
      <c r="DI685" s="27">
        <v>9824.4454761904744</v>
      </c>
      <c r="DJ685" s="36">
        <v>12</v>
      </c>
      <c r="DK685" s="26">
        <v>2741.7057142857143</v>
      </c>
      <c r="DL685" s="26">
        <v>12109.200238095238</v>
      </c>
      <c r="DM685" s="27">
        <v>7082.7397619047606</v>
      </c>
      <c r="DN685" s="36">
        <v>12</v>
      </c>
      <c r="DO685" s="26">
        <v>2741.7057142857143</v>
      </c>
      <c r="DP685" s="26">
        <v>14850.905952380952</v>
      </c>
      <c r="DQ685" s="27">
        <v>4341.0340476190468</v>
      </c>
      <c r="DR685" s="36">
        <v>12</v>
      </c>
      <c r="DS685" s="26">
        <v>2741.7057142857143</v>
      </c>
      <c r="DT685" s="26">
        <v>17592.611666666668</v>
      </c>
      <c r="DU685" s="27">
        <v>1599.3283333333311</v>
      </c>
      <c r="DV685" s="36">
        <v>6.9999999999999902</v>
      </c>
      <c r="DW685" s="26">
        <v>1599.3283333333311</v>
      </c>
      <c r="DX685" s="26">
        <v>19191.939999999999</v>
      </c>
      <c r="DY685" s="27">
        <v>0</v>
      </c>
      <c r="DZ685" s="36">
        <v>0</v>
      </c>
      <c r="EA685" s="26">
        <v>0</v>
      </c>
      <c r="EB685" s="26">
        <v>19191.939999999999</v>
      </c>
      <c r="EC685" s="27">
        <v>0</v>
      </c>
      <c r="ED685" s="36">
        <v>0</v>
      </c>
      <c r="EE685" s="26">
        <v>0</v>
      </c>
      <c r="EF685" s="26">
        <v>19191.939999999999</v>
      </c>
      <c r="EG685" s="27">
        <v>0</v>
      </c>
      <c r="EH685" s="36">
        <v>0</v>
      </c>
      <c r="EI685" s="26">
        <v>0</v>
      </c>
      <c r="EJ685" s="26">
        <v>19191.939999999999</v>
      </c>
      <c r="EK685" s="27">
        <v>0</v>
      </c>
      <c r="EL685" s="36" cm="1">
        <f t="array" ref="EL685">+_xlfn.IFS(YEAR($A685)&gt;YEAR(EL$6),0,YEAR(EL$6)=YEAR($A685),13-MONTH($A685),AND(EK685&lt;$L685,YEAR(EL$6)=YEAR($B685)),IF(MONTH($B685)&lt;EK685/$M685,MONTH($B685),EK685/$M685),EK685&lt;$L685,EK685/$M685,YEAR(EL$6)=YEAR($B685),MONTH($B685),AND(YEAR(EL$6)&gt;YEAR($B685),NOT(ISBLANK($B685))),0,YEAR(EL$6)&gt;YEAR($A685),12,EL$6&lt;$A685,0,YEAR(EH$6)=YEAR($B685),0)</f>
        <v>0</v>
      </c>
      <c r="EM685" s="26">
        <f t="shared" si="82"/>
        <v>0</v>
      </c>
      <c r="EN685" s="26">
        <f t="shared" si="83"/>
        <v>19191.939999999999</v>
      </c>
      <c r="EO685" s="27">
        <f t="shared" si="84"/>
        <v>0</v>
      </c>
      <c r="EP685" s="28">
        <f t="shared" si="85"/>
        <v>0</v>
      </c>
      <c r="EQ685" s="34">
        <f t="shared" si="86"/>
        <v>0</v>
      </c>
      <c r="ES685" s="21">
        <f>IFERROR(IF(VLOOKUP(D685,'DIV CHANGE'!A:D,3,FALSE)="", E685, VLOOKUP(D685,'DIV CHANGE'!A:D,3,FALSE)), E685)</f>
        <v>2</v>
      </c>
      <c r="ET685" s="21" t="str">
        <f t="shared" si="87"/>
        <v>SAME</v>
      </c>
      <c r="EU685" s="24">
        <v>41866</v>
      </c>
    </row>
    <row r="686" spans="1:151" ht="12.75">
      <c r="A686" s="29">
        <v>41859</v>
      </c>
      <c r="B686" s="219"/>
      <c r="C686" s="35">
        <v>151</v>
      </c>
      <c r="D686" s="21" t="s">
        <v>1341</v>
      </c>
      <c r="E686" s="21">
        <v>2</v>
      </c>
      <c r="F686" s="21" t="s">
        <v>179</v>
      </c>
      <c r="G686" s="21" t="s">
        <v>1340</v>
      </c>
      <c r="H686" s="55">
        <v>19191.939999999999</v>
      </c>
      <c r="I686" s="22">
        <v>7</v>
      </c>
      <c r="J686" s="25">
        <v>0</v>
      </c>
      <c r="K686" s="25">
        <v>0</v>
      </c>
      <c r="L686" s="25">
        <f t="shared" si="80"/>
        <v>2741.7057142857143</v>
      </c>
      <c r="M686" s="37">
        <f t="shared" si="81"/>
        <v>228.4754761904762</v>
      </c>
      <c r="N686" s="36"/>
      <c r="O686" s="26"/>
      <c r="P686" s="26"/>
      <c r="Q686" s="27"/>
      <c r="R686" s="36"/>
      <c r="S686" s="26"/>
      <c r="T686" s="26"/>
      <c r="U686" s="27"/>
      <c r="V686" s="36"/>
      <c r="W686" s="26"/>
      <c r="X686" s="26"/>
      <c r="Y686" s="27"/>
      <c r="Z686" s="36"/>
      <c r="AA686" s="26"/>
      <c r="AB686" s="26"/>
      <c r="AC686" s="27"/>
      <c r="AD686" s="36"/>
      <c r="AE686" s="26"/>
      <c r="AF686" s="26"/>
      <c r="AG686" s="27"/>
      <c r="AH686" s="36"/>
      <c r="AI686" s="26"/>
      <c r="AJ686" s="26"/>
      <c r="AK686" s="27"/>
      <c r="AL686" s="36"/>
      <c r="AM686" s="26"/>
      <c r="AN686" s="26"/>
      <c r="AO686" s="27"/>
      <c r="AP686" s="36"/>
      <c r="AQ686" s="26"/>
      <c r="AR686" s="26"/>
      <c r="AS686" s="27"/>
      <c r="AT686" s="36"/>
      <c r="AU686" s="26"/>
      <c r="AV686" s="26"/>
      <c r="AW686" s="27"/>
      <c r="AX686" s="36"/>
      <c r="AY686" s="26"/>
      <c r="AZ686" s="26"/>
      <c r="BA686" s="27"/>
      <c r="BB686" s="36"/>
      <c r="BC686" s="26"/>
      <c r="BD686" s="26"/>
      <c r="BE686" s="27"/>
      <c r="BF686" s="36"/>
      <c r="BG686" s="26"/>
      <c r="BH686" s="26"/>
      <c r="BI686" s="27"/>
      <c r="BJ686" s="36"/>
      <c r="BK686" s="26"/>
      <c r="BL686" s="26"/>
      <c r="BM686" s="27"/>
      <c r="BN686" s="36"/>
      <c r="BO686" s="26"/>
      <c r="BP686" s="26"/>
      <c r="BQ686" s="27"/>
      <c r="BR686" s="36"/>
      <c r="BS686" s="26"/>
      <c r="BT686" s="26"/>
      <c r="BU686" s="27"/>
      <c r="BV686" s="36"/>
      <c r="BW686" s="26"/>
      <c r="BX686" s="26"/>
      <c r="BY686" s="27"/>
      <c r="BZ686" s="36"/>
      <c r="CA686" s="26"/>
      <c r="CB686" s="26"/>
      <c r="CC686" s="27"/>
      <c r="CD686" s="36"/>
      <c r="CE686" s="26"/>
      <c r="CF686" s="26"/>
      <c r="CG686" s="27"/>
      <c r="CH686" s="36"/>
      <c r="CI686" s="26"/>
      <c r="CJ686" s="26"/>
      <c r="CK686" s="27"/>
      <c r="CL686" s="36"/>
      <c r="CM686" s="26"/>
      <c r="CN686" s="26"/>
      <c r="CO686" s="27"/>
      <c r="CP686" s="36"/>
      <c r="CQ686" s="26"/>
      <c r="CR686" s="26"/>
      <c r="CS686" s="27"/>
      <c r="CT686" s="36"/>
      <c r="CU686" s="26"/>
      <c r="CV686" s="26"/>
      <c r="CW686" s="27"/>
      <c r="CX686" s="36"/>
      <c r="CY686" s="26"/>
      <c r="CZ686" s="26"/>
      <c r="DA686" s="27"/>
      <c r="DB686" s="36"/>
      <c r="DC686" s="26"/>
      <c r="DD686" s="26"/>
      <c r="DE686" s="27"/>
      <c r="DF686" s="36"/>
      <c r="DG686" s="26"/>
      <c r="DH686" s="26"/>
      <c r="DI686" s="27"/>
      <c r="DJ686" s="36"/>
      <c r="DK686" s="26"/>
      <c r="DL686" s="26"/>
      <c r="DM686" s="27"/>
      <c r="DN686" s="36"/>
      <c r="DO686" s="26"/>
      <c r="DP686" s="26"/>
      <c r="DQ686" s="27"/>
      <c r="DR686" s="36"/>
      <c r="DS686" s="26"/>
      <c r="DT686" s="26"/>
      <c r="DU686" s="27"/>
      <c r="DV686" s="36"/>
      <c r="DW686" s="26"/>
      <c r="DX686" s="26"/>
      <c r="DY686" s="27"/>
      <c r="DZ686" s="36"/>
      <c r="EA686" s="26"/>
      <c r="EB686" s="26"/>
      <c r="EC686" s="27"/>
      <c r="ED686" s="36">
        <v>0</v>
      </c>
      <c r="EE686" s="26">
        <v>0</v>
      </c>
      <c r="EF686" s="26">
        <v>19191.939999999999</v>
      </c>
      <c r="EG686" s="27">
        <v>0</v>
      </c>
      <c r="EH686" s="36">
        <v>0</v>
      </c>
      <c r="EI686" s="26">
        <v>0</v>
      </c>
      <c r="EJ686" s="26">
        <v>19191.939999999999</v>
      </c>
      <c r="EK686" s="27">
        <v>0</v>
      </c>
      <c r="EL686" s="36" cm="1">
        <f t="array" ref="EL686">+_xlfn.IFS(YEAR($A686)&gt;YEAR(EL$6),0,YEAR(EL$6)=YEAR($A686),13-MONTH($A686),AND(EK686&lt;$L686,YEAR(EL$6)=YEAR($B686)),IF(MONTH($B686)&lt;EK686/$M686,MONTH($B686),EK686/$M686),EK686&lt;$L686,EK686/$M686,YEAR(EL$6)=YEAR($B686),MONTH($B686),AND(YEAR(EL$6)&gt;YEAR($B686),NOT(ISBLANK($B686))),0,YEAR(EL$6)&gt;YEAR($A686),12,EL$6&lt;$A686,0,YEAR(EH$6)=YEAR($B686),0)</f>
        <v>0</v>
      </c>
      <c r="EM686" s="26">
        <f t="shared" si="82"/>
        <v>0</v>
      </c>
      <c r="EN686" s="26">
        <f t="shared" si="83"/>
        <v>19191.939999999999</v>
      </c>
      <c r="EO686" s="27">
        <f t="shared" si="84"/>
        <v>0</v>
      </c>
      <c r="EP686" s="28">
        <f t="shared" si="85"/>
        <v>0</v>
      </c>
      <c r="EQ686" s="34">
        <f t="shared" si="86"/>
        <v>0</v>
      </c>
      <c r="ES686" s="21">
        <f>IFERROR(IF(VLOOKUP(D686,'DIV CHANGE'!A:D,3,FALSE)="", E686, VLOOKUP(D686,'DIV CHANGE'!A:D,3,FALSE)), E686)</f>
        <v>2</v>
      </c>
      <c r="ET686" s="21" t="str">
        <f t="shared" si="87"/>
        <v>SAME</v>
      </c>
      <c r="EU686" s="24"/>
    </row>
    <row r="687" spans="1:151" ht="12.75">
      <c r="A687" s="29">
        <v>42230</v>
      </c>
      <c r="B687" s="24"/>
      <c r="C687" s="35">
        <v>182</v>
      </c>
      <c r="D687" s="21" t="s">
        <v>1342</v>
      </c>
      <c r="E687" s="21">
        <v>1</v>
      </c>
      <c r="F687" s="21" t="s">
        <v>179</v>
      </c>
      <c r="G687" s="21" t="s">
        <v>1343</v>
      </c>
      <c r="H687" s="55">
        <v>36380</v>
      </c>
      <c r="I687" s="22">
        <v>6</v>
      </c>
      <c r="J687" s="25">
        <v>0</v>
      </c>
      <c r="K687" s="25">
        <v>0</v>
      </c>
      <c r="L687" s="25">
        <f t="shared" si="80"/>
        <v>6063.333333333333</v>
      </c>
      <c r="M687" s="37">
        <f t="shared" si="81"/>
        <v>505.27777777777777</v>
      </c>
      <c r="N687" s="36">
        <v>0</v>
      </c>
      <c r="O687" s="26">
        <v>0</v>
      </c>
      <c r="P687" s="26">
        <v>0</v>
      </c>
      <c r="Q687" s="27">
        <v>0</v>
      </c>
      <c r="R687" s="36">
        <v>0</v>
      </c>
      <c r="S687" s="26">
        <v>0</v>
      </c>
      <c r="T687" s="26">
        <v>0</v>
      </c>
      <c r="U687" s="27">
        <v>0</v>
      </c>
      <c r="V687" s="36">
        <v>0</v>
      </c>
      <c r="W687" s="26">
        <v>0</v>
      </c>
      <c r="X687" s="26">
        <v>0</v>
      </c>
      <c r="Y687" s="27">
        <v>0</v>
      </c>
      <c r="Z687" s="36">
        <v>0</v>
      </c>
      <c r="AA687" s="26">
        <v>0</v>
      </c>
      <c r="AB687" s="26">
        <v>0</v>
      </c>
      <c r="AC687" s="27">
        <v>0</v>
      </c>
      <c r="AD687" s="36">
        <v>0</v>
      </c>
      <c r="AE687" s="26">
        <v>0</v>
      </c>
      <c r="AF687" s="26">
        <v>0</v>
      </c>
      <c r="AG687" s="27">
        <v>0</v>
      </c>
      <c r="AH687" s="36">
        <v>0</v>
      </c>
      <c r="AI687" s="26">
        <v>0</v>
      </c>
      <c r="AJ687" s="26">
        <v>0</v>
      </c>
      <c r="AK687" s="27">
        <v>0</v>
      </c>
      <c r="AL687" s="36">
        <v>0</v>
      </c>
      <c r="AM687" s="26">
        <v>0</v>
      </c>
      <c r="AN687" s="26">
        <v>0</v>
      </c>
      <c r="AO687" s="27">
        <v>0</v>
      </c>
      <c r="AP687" s="36">
        <v>0</v>
      </c>
      <c r="AQ687" s="26">
        <v>0</v>
      </c>
      <c r="AR687" s="26">
        <v>0</v>
      </c>
      <c r="AS687" s="27">
        <v>0</v>
      </c>
      <c r="AT687" s="36">
        <v>0</v>
      </c>
      <c r="AU687" s="26">
        <v>0</v>
      </c>
      <c r="AV687" s="26">
        <v>0</v>
      </c>
      <c r="AW687" s="27">
        <v>0</v>
      </c>
      <c r="AX687" s="36">
        <v>0</v>
      </c>
      <c r="AY687" s="26">
        <v>0</v>
      </c>
      <c r="AZ687" s="26">
        <v>0</v>
      </c>
      <c r="BA687" s="27">
        <v>0</v>
      </c>
      <c r="BB687" s="36">
        <v>0</v>
      </c>
      <c r="BC687" s="26">
        <v>0</v>
      </c>
      <c r="BD687" s="26">
        <v>0</v>
      </c>
      <c r="BE687" s="27">
        <v>0</v>
      </c>
      <c r="BF687" s="36">
        <v>0</v>
      </c>
      <c r="BG687" s="26">
        <v>0</v>
      </c>
      <c r="BH687" s="26">
        <v>0</v>
      </c>
      <c r="BI687" s="27">
        <v>0</v>
      </c>
      <c r="BJ687" s="36">
        <v>0</v>
      </c>
      <c r="BK687" s="26">
        <v>0</v>
      </c>
      <c r="BL687" s="26">
        <v>0</v>
      </c>
      <c r="BM687" s="27">
        <v>0</v>
      </c>
      <c r="BN687" s="36">
        <v>0</v>
      </c>
      <c r="BO687" s="26">
        <v>0</v>
      </c>
      <c r="BP687" s="26">
        <v>0</v>
      </c>
      <c r="BQ687" s="27">
        <v>0</v>
      </c>
      <c r="BR687" s="36">
        <v>0</v>
      </c>
      <c r="BS687" s="26">
        <v>0</v>
      </c>
      <c r="BT687" s="26">
        <v>0</v>
      </c>
      <c r="BU687" s="27">
        <v>0</v>
      </c>
      <c r="BV687" s="36">
        <v>0</v>
      </c>
      <c r="BW687" s="26">
        <v>0</v>
      </c>
      <c r="BX687" s="26">
        <v>0</v>
      </c>
      <c r="BY687" s="27">
        <v>0</v>
      </c>
      <c r="BZ687" s="36">
        <v>0</v>
      </c>
      <c r="CA687" s="26">
        <v>0</v>
      </c>
      <c r="CB687" s="26">
        <v>0</v>
      </c>
      <c r="CC687" s="27">
        <v>0</v>
      </c>
      <c r="CD687" s="36">
        <v>0</v>
      </c>
      <c r="CE687" s="26">
        <v>0</v>
      </c>
      <c r="CF687" s="26">
        <v>0</v>
      </c>
      <c r="CG687" s="27">
        <v>0</v>
      </c>
      <c r="CH687" s="36">
        <v>0</v>
      </c>
      <c r="CI687" s="26">
        <v>0</v>
      </c>
      <c r="CJ687" s="26">
        <v>0</v>
      </c>
      <c r="CK687" s="27">
        <v>0</v>
      </c>
      <c r="CL687" s="36">
        <v>0</v>
      </c>
      <c r="CM687" s="26">
        <v>0</v>
      </c>
      <c r="CN687" s="26">
        <v>0</v>
      </c>
      <c r="CO687" s="27">
        <v>0</v>
      </c>
      <c r="CP687" s="36">
        <v>0</v>
      </c>
      <c r="CQ687" s="26">
        <v>0</v>
      </c>
      <c r="CR687" s="26">
        <v>0</v>
      </c>
      <c r="CS687" s="27">
        <v>0</v>
      </c>
      <c r="CT687" s="36">
        <v>0</v>
      </c>
      <c r="CU687" s="26">
        <v>0</v>
      </c>
      <c r="CV687" s="26">
        <v>0</v>
      </c>
      <c r="CW687" s="27">
        <v>0</v>
      </c>
      <c r="CX687" s="36">
        <v>5</v>
      </c>
      <c r="CY687" s="26">
        <v>1938.3511904761906</v>
      </c>
      <c r="CZ687" s="26">
        <v>1938.3511904761906</v>
      </c>
      <c r="DA687" s="27">
        <v>30625.948809523808</v>
      </c>
      <c r="DB687" s="36">
        <v>12</v>
      </c>
      <c r="DC687" s="26">
        <v>4652.0428571428574</v>
      </c>
      <c r="DD687" s="26">
        <v>6590.3940476190483</v>
      </c>
      <c r="DE687" s="27">
        <v>25973.905952380952</v>
      </c>
      <c r="DF687" s="36">
        <v>12</v>
      </c>
      <c r="DG687" s="26">
        <v>4652.0428571428574</v>
      </c>
      <c r="DH687" s="26">
        <v>11242.436904761906</v>
      </c>
      <c r="DI687" s="27">
        <v>21321.863095238092</v>
      </c>
      <c r="DJ687" s="36">
        <v>12</v>
      </c>
      <c r="DK687" s="26">
        <v>4652.0428571428574</v>
      </c>
      <c r="DL687" s="26">
        <v>15894.479761904764</v>
      </c>
      <c r="DM687" s="27">
        <v>16669.820238095235</v>
      </c>
      <c r="DN687" s="36">
        <v>12</v>
      </c>
      <c r="DO687" s="26">
        <v>4652.0428571428574</v>
      </c>
      <c r="DP687" s="26">
        <v>20546.522619047621</v>
      </c>
      <c r="DQ687" s="27">
        <v>12017.777380952379</v>
      </c>
      <c r="DR687" s="36">
        <v>12</v>
      </c>
      <c r="DS687" s="26">
        <v>4652.0428571428574</v>
      </c>
      <c r="DT687" s="26">
        <v>25198.565476190477</v>
      </c>
      <c r="DU687" s="27">
        <v>7365.7345238095222</v>
      </c>
      <c r="DV687" s="36">
        <v>12</v>
      </c>
      <c r="DW687" s="26">
        <v>4652.0428571428574</v>
      </c>
      <c r="DX687" s="26">
        <v>29850.608333333334</v>
      </c>
      <c r="DY687" s="27">
        <v>2713.6916666666657</v>
      </c>
      <c r="DZ687" s="36">
        <v>6.9999999999999973</v>
      </c>
      <c r="EA687" s="26">
        <v>2713.6916666666657</v>
      </c>
      <c r="EB687" s="26">
        <v>32564.3</v>
      </c>
      <c r="EC687" s="27">
        <v>0</v>
      </c>
      <c r="ED687" s="36">
        <v>0</v>
      </c>
      <c r="EE687" s="26">
        <v>0</v>
      </c>
      <c r="EF687" s="26">
        <v>31731.45</v>
      </c>
      <c r="EG687" s="27">
        <v>4648.55</v>
      </c>
      <c r="EH687" s="36">
        <v>9.1999890049477742</v>
      </c>
      <c r="EI687" s="26">
        <v>4648.55</v>
      </c>
      <c r="EJ687" s="26">
        <v>36380</v>
      </c>
      <c r="EK687" s="27">
        <v>0</v>
      </c>
      <c r="EL687" s="36" cm="1">
        <f t="array" ref="EL687">+_xlfn.IFS(YEAR($A687)&gt;YEAR(EL$6),0,YEAR(EL$6)=YEAR($A687),13-MONTH($A687),AND(EK687&lt;$L687,YEAR(EL$6)=YEAR($B687)),IF(MONTH($B687)&lt;EK687/$M687,MONTH($B687),EK687/$M687),EK687&lt;$L687,EK687/$M687,YEAR(EL$6)=YEAR($B687),MONTH($B687),AND(YEAR(EL$6)&gt;YEAR($B687),NOT(ISBLANK($B687))),0,YEAR(EL$6)&gt;YEAR($A687),12,EL$6&lt;$A687,0,YEAR(EH$6)=YEAR($B687),0)</f>
        <v>0</v>
      </c>
      <c r="EM687" s="26">
        <f t="shared" si="82"/>
        <v>0</v>
      </c>
      <c r="EN687" s="26">
        <f t="shared" si="83"/>
        <v>36380</v>
      </c>
      <c r="EO687" s="27">
        <f t="shared" si="84"/>
        <v>0</v>
      </c>
      <c r="EP687" s="28">
        <f t="shared" si="85"/>
        <v>0</v>
      </c>
      <c r="EQ687" s="34">
        <f t="shared" si="86"/>
        <v>0</v>
      </c>
      <c r="ES687" s="21">
        <f>IFERROR(IF(VLOOKUP(D687,'DIV CHANGE'!A:D,3,FALSE)="", E687, VLOOKUP(D687,'DIV CHANGE'!A:D,3,FALSE)), E687)</f>
        <v>1</v>
      </c>
      <c r="ET687" s="21" t="str">
        <f t="shared" si="87"/>
        <v>SAME</v>
      </c>
      <c r="EU687" s="24">
        <v>42242</v>
      </c>
    </row>
    <row r="688" spans="1:151" ht="12.75">
      <c r="A688" s="29">
        <v>42124</v>
      </c>
      <c r="B688" s="24"/>
      <c r="C688" s="35">
        <v>180</v>
      </c>
      <c r="D688" s="21" t="s">
        <v>1344</v>
      </c>
      <c r="E688" s="21">
        <v>1</v>
      </c>
      <c r="F688" s="21" t="s">
        <v>179</v>
      </c>
      <c r="G688" s="21" t="s">
        <v>1345</v>
      </c>
      <c r="H688" s="55">
        <v>37042.75</v>
      </c>
      <c r="I688" s="22">
        <v>6</v>
      </c>
      <c r="J688" s="25">
        <v>0</v>
      </c>
      <c r="K688" s="25">
        <v>0</v>
      </c>
      <c r="L688" s="25">
        <f t="shared" si="80"/>
        <v>6173.791666666667</v>
      </c>
      <c r="M688" s="37">
        <f t="shared" si="81"/>
        <v>514.48263888888891</v>
      </c>
      <c r="N688" s="36">
        <v>0</v>
      </c>
      <c r="O688" s="26">
        <v>0</v>
      </c>
      <c r="P688" s="26">
        <v>0</v>
      </c>
      <c r="Q688" s="27">
        <v>0</v>
      </c>
      <c r="R688" s="36">
        <v>0</v>
      </c>
      <c r="S688" s="26">
        <v>0</v>
      </c>
      <c r="T688" s="26">
        <v>0</v>
      </c>
      <c r="U688" s="27">
        <v>0</v>
      </c>
      <c r="V688" s="36">
        <v>0</v>
      </c>
      <c r="W688" s="26">
        <v>0</v>
      </c>
      <c r="X688" s="26">
        <v>0</v>
      </c>
      <c r="Y688" s="27">
        <v>0</v>
      </c>
      <c r="Z688" s="36">
        <v>0</v>
      </c>
      <c r="AA688" s="26">
        <v>0</v>
      </c>
      <c r="AB688" s="26">
        <v>0</v>
      </c>
      <c r="AC688" s="27">
        <v>0</v>
      </c>
      <c r="AD688" s="36">
        <v>0</v>
      </c>
      <c r="AE688" s="26">
        <v>0</v>
      </c>
      <c r="AF688" s="26">
        <v>0</v>
      </c>
      <c r="AG688" s="27">
        <v>0</v>
      </c>
      <c r="AH688" s="36">
        <v>0</v>
      </c>
      <c r="AI688" s="26">
        <v>0</v>
      </c>
      <c r="AJ688" s="26">
        <v>0</v>
      </c>
      <c r="AK688" s="27">
        <v>0</v>
      </c>
      <c r="AL688" s="36">
        <v>0</v>
      </c>
      <c r="AM688" s="26">
        <v>0</v>
      </c>
      <c r="AN688" s="26">
        <v>0</v>
      </c>
      <c r="AO688" s="27">
        <v>0</v>
      </c>
      <c r="AP688" s="36">
        <v>0</v>
      </c>
      <c r="AQ688" s="26">
        <v>0</v>
      </c>
      <c r="AR688" s="26">
        <v>0</v>
      </c>
      <c r="AS688" s="27">
        <v>0</v>
      </c>
      <c r="AT688" s="36">
        <v>0</v>
      </c>
      <c r="AU688" s="26">
        <v>0</v>
      </c>
      <c r="AV688" s="26">
        <v>0</v>
      </c>
      <c r="AW688" s="27">
        <v>0</v>
      </c>
      <c r="AX688" s="36">
        <v>0</v>
      </c>
      <c r="AY688" s="26">
        <v>0</v>
      </c>
      <c r="AZ688" s="26">
        <v>0</v>
      </c>
      <c r="BA688" s="27">
        <v>0</v>
      </c>
      <c r="BB688" s="36">
        <v>0</v>
      </c>
      <c r="BC688" s="26">
        <v>0</v>
      </c>
      <c r="BD688" s="26">
        <v>0</v>
      </c>
      <c r="BE688" s="27">
        <v>0</v>
      </c>
      <c r="BF688" s="36">
        <v>0</v>
      </c>
      <c r="BG688" s="26">
        <v>0</v>
      </c>
      <c r="BH688" s="26">
        <v>0</v>
      </c>
      <c r="BI688" s="27">
        <v>0</v>
      </c>
      <c r="BJ688" s="36">
        <v>0</v>
      </c>
      <c r="BK688" s="26">
        <v>0</v>
      </c>
      <c r="BL688" s="26">
        <v>0</v>
      </c>
      <c r="BM688" s="27">
        <v>0</v>
      </c>
      <c r="BN688" s="36">
        <v>0</v>
      </c>
      <c r="BO688" s="26">
        <v>0</v>
      </c>
      <c r="BP688" s="26">
        <v>0</v>
      </c>
      <c r="BQ688" s="27">
        <v>0</v>
      </c>
      <c r="BR688" s="36">
        <v>0</v>
      </c>
      <c r="BS688" s="26">
        <v>0</v>
      </c>
      <c r="BT688" s="26">
        <v>0</v>
      </c>
      <c r="BU688" s="27">
        <v>0</v>
      </c>
      <c r="BV688" s="36">
        <v>0</v>
      </c>
      <c r="BW688" s="26">
        <v>0</v>
      </c>
      <c r="BX688" s="26">
        <v>0</v>
      </c>
      <c r="BY688" s="27">
        <v>0</v>
      </c>
      <c r="BZ688" s="36">
        <v>0</v>
      </c>
      <c r="CA688" s="26">
        <v>0</v>
      </c>
      <c r="CB688" s="26">
        <v>0</v>
      </c>
      <c r="CC688" s="27">
        <v>0</v>
      </c>
      <c r="CD688" s="36">
        <v>0</v>
      </c>
      <c r="CE688" s="26">
        <v>0</v>
      </c>
      <c r="CF688" s="26">
        <v>0</v>
      </c>
      <c r="CG688" s="27">
        <v>0</v>
      </c>
      <c r="CH688" s="36">
        <v>0</v>
      </c>
      <c r="CI688" s="26">
        <v>0</v>
      </c>
      <c r="CJ688" s="26">
        <v>0</v>
      </c>
      <c r="CK688" s="27">
        <v>0</v>
      </c>
      <c r="CL688" s="36">
        <v>0</v>
      </c>
      <c r="CM688" s="26">
        <v>0</v>
      </c>
      <c r="CN688" s="26">
        <v>0</v>
      </c>
      <c r="CO688" s="27">
        <v>0</v>
      </c>
      <c r="CP688" s="36">
        <v>0</v>
      </c>
      <c r="CQ688" s="26">
        <v>0</v>
      </c>
      <c r="CR688" s="26">
        <v>0</v>
      </c>
      <c r="CS688" s="27">
        <v>0</v>
      </c>
      <c r="CT688" s="36">
        <v>0</v>
      </c>
      <c r="CU688" s="26">
        <v>0</v>
      </c>
      <c r="CV688" s="26">
        <v>0</v>
      </c>
      <c r="CW688" s="27">
        <v>0</v>
      </c>
      <c r="CX688" s="36">
        <v>9</v>
      </c>
      <c r="CY688" s="26">
        <v>4630.34375</v>
      </c>
      <c r="CZ688" s="26">
        <v>4630.34375</v>
      </c>
      <c r="DA688" s="27">
        <v>32412.40625</v>
      </c>
      <c r="DB688" s="36">
        <v>12</v>
      </c>
      <c r="DC688" s="26">
        <v>6173.791666666667</v>
      </c>
      <c r="DD688" s="26">
        <v>10804.135416666668</v>
      </c>
      <c r="DE688" s="27">
        <v>26238.614583333332</v>
      </c>
      <c r="DF688" s="36">
        <v>12</v>
      </c>
      <c r="DG688" s="26">
        <v>6173.791666666667</v>
      </c>
      <c r="DH688" s="26">
        <v>16977.927083333336</v>
      </c>
      <c r="DI688" s="27">
        <v>20064.822916666664</v>
      </c>
      <c r="DJ688" s="36">
        <v>12</v>
      </c>
      <c r="DK688" s="26">
        <v>6173.791666666667</v>
      </c>
      <c r="DL688" s="26">
        <v>23151.718750000004</v>
      </c>
      <c r="DM688" s="27">
        <v>13891.031249999996</v>
      </c>
      <c r="DN688" s="36">
        <v>12</v>
      </c>
      <c r="DO688" s="26">
        <v>6173.791666666667</v>
      </c>
      <c r="DP688" s="26">
        <v>29325.510416666672</v>
      </c>
      <c r="DQ688" s="27">
        <v>7717.2395833333285</v>
      </c>
      <c r="DR688" s="36">
        <v>12</v>
      </c>
      <c r="DS688" s="26">
        <v>6173.791666666667</v>
      </c>
      <c r="DT688" s="26">
        <v>35499.302083333336</v>
      </c>
      <c r="DU688" s="27">
        <v>1543.4479166666642</v>
      </c>
      <c r="DV688" s="36">
        <v>2.9999999999999951</v>
      </c>
      <c r="DW688" s="26">
        <v>1543.4479166666642</v>
      </c>
      <c r="DX688" s="26">
        <v>37042.75</v>
      </c>
      <c r="DY688" s="27">
        <v>0</v>
      </c>
      <c r="DZ688" s="36">
        <v>0</v>
      </c>
      <c r="EA688" s="26">
        <v>0</v>
      </c>
      <c r="EB688" s="26">
        <v>37042.75</v>
      </c>
      <c r="EC688" s="27">
        <v>0</v>
      </c>
      <c r="ED688" s="36">
        <v>0</v>
      </c>
      <c r="EE688" s="26">
        <v>0</v>
      </c>
      <c r="EF688" s="26">
        <v>37042.75</v>
      </c>
      <c r="EG688" s="27">
        <v>0</v>
      </c>
      <c r="EH688" s="36">
        <v>0</v>
      </c>
      <c r="EI688" s="26">
        <v>0</v>
      </c>
      <c r="EJ688" s="26">
        <v>37042.75</v>
      </c>
      <c r="EK688" s="27">
        <v>0</v>
      </c>
      <c r="EL688" s="36" cm="1">
        <f t="array" ref="EL688">+_xlfn.IFS(YEAR($A688)&gt;YEAR(EL$6),0,YEAR(EL$6)=YEAR($A688),13-MONTH($A688),AND(EK688&lt;$L688,YEAR(EL$6)=YEAR($B688)),IF(MONTH($B688)&lt;EK688/$M688,MONTH($B688),EK688/$M688),EK688&lt;$L688,EK688/$M688,YEAR(EL$6)=YEAR($B688),MONTH($B688),AND(YEAR(EL$6)&gt;YEAR($B688),NOT(ISBLANK($B688))),0,YEAR(EL$6)&gt;YEAR($A688),12,EL$6&lt;$A688,0,YEAR(EH$6)=YEAR($B688),0)</f>
        <v>0</v>
      </c>
      <c r="EM688" s="26">
        <f t="shared" si="82"/>
        <v>0</v>
      </c>
      <c r="EN688" s="26">
        <f t="shared" si="83"/>
        <v>37042.75</v>
      </c>
      <c r="EO688" s="27">
        <f t="shared" si="84"/>
        <v>0</v>
      </c>
      <c r="EP688" s="28">
        <f t="shared" si="85"/>
        <v>0</v>
      </c>
      <c r="EQ688" s="34">
        <f t="shared" si="86"/>
        <v>0</v>
      </c>
      <c r="ES688" s="21">
        <f>IFERROR(IF(VLOOKUP(D688,'DIV CHANGE'!A:D,3,FALSE)="", E688, VLOOKUP(D688,'DIV CHANGE'!A:D,3,FALSE)), E688)</f>
        <v>1</v>
      </c>
      <c r="ET688" s="21" t="str">
        <f t="shared" si="87"/>
        <v>SAME</v>
      </c>
      <c r="EU688" s="24">
        <v>42124</v>
      </c>
    </row>
    <row r="689" spans="1:151" ht="12.75">
      <c r="A689" s="29">
        <v>42499</v>
      </c>
      <c r="B689" s="24">
        <v>45719</v>
      </c>
      <c r="C689" s="35">
        <v>192</v>
      </c>
      <c r="D689" s="216" t="s">
        <v>1346</v>
      </c>
      <c r="E689" s="21">
        <v>1</v>
      </c>
      <c r="F689" s="21" t="s">
        <v>179</v>
      </c>
      <c r="G689" s="21" t="s">
        <v>1347</v>
      </c>
      <c r="H689" s="55">
        <v>25365.25</v>
      </c>
      <c r="I689" s="22">
        <v>7</v>
      </c>
      <c r="J689" s="25">
        <v>0</v>
      </c>
      <c r="K689" s="25">
        <v>0</v>
      </c>
      <c r="L689" s="25">
        <f t="shared" si="80"/>
        <v>3623.6071428571427</v>
      </c>
      <c r="M689" s="37">
        <f t="shared" si="81"/>
        <v>301.96726190476187</v>
      </c>
      <c r="N689" s="36">
        <v>0</v>
      </c>
      <c r="O689" s="26">
        <v>0</v>
      </c>
      <c r="P689" s="26">
        <v>0</v>
      </c>
      <c r="Q689" s="27">
        <v>0</v>
      </c>
      <c r="R689" s="36">
        <v>0</v>
      </c>
      <c r="S689" s="26">
        <v>0</v>
      </c>
      <c r="T689" s="26">
        <v>0</v>
      </c>
      <c r="U689" s="27">
        <v>0</v>
      </c>
      <c r="V689" s="36">
        <v>0</v>
      </c>
      <c r="W689" s="26">
        <v>0</v>
      </c>
      <c r="X689" s="26">
        <v>0</v>
      </c>
      <c r="Y689" s="27">
        <v>0</v>
      </c>
      <c r="Z689" s="36">
        <v>0</v>
      </c>
      <c r="AA689" s="26">
        <v>0</v>
      </c>
      <c r="AB689" s="26">
        <v>0</v>
      </c>
      <c r="AC689" s="27">
        <v>0</v>
      </c>
      <c r="AD689" s="36">
        <v>0</v>
      </c>
      <c r="AE689" s="26">
        <v>0</v>
      </c>
      <c r="AF689" s="26">
        <v>0</v>
      </c>
      <c r="AG689" s="27">
        <v>0</v>
      </c>
      <c r="AH689" s="36">
        <v>0</v>
      </c>
      <c r="AI689" s="26">
        <v>0</v>
      </c>
      <c r="AJ689" s="26">
        <v>0</v>
      </c>
      <c r="AK689" s="27">
        <v>0</v>
      </c>
      <c r="AL689" s="36">
        <v>0</v>
      </c>
      <c r="AM689" s="26">
        <v>0</v>
      </c>
      <c r="AN689" s="26">
        <v>0</v>
      </c>
      <c r="AO689" s="27">
        <v>0</v>
      </c>
      <c r="AP689" s="36">
        <v>0</v>
      </c>
      <c r="AQ689" s="26">
        <v>0</v>
      </c>
      <c r="AR689" s="26">
        <v>0</v>
      </c>
      <c r="AS689" s="27">
        <v>0</v>
      </c>
      <c r="AT689" s="36">
        <v>0</v>
      </c>
      <c r="AU689" s="26">
        <v>0</v>
      </c>
      <c r="AV689" s="26">
        <v>0</v>
      </c>
      <c r="AW689" s="27">
        <v>0</v>
      </c>
      <c r="AX689" s="36">
        <v>0</v>
      </c>
      <c r="AY689" s="26">
        <v>0</v>
      </c>
      <c r="AZ689" s="26">
        <v>0</v>
      </c>
      <c r="BA689" s="27">
        <v>0</v>
      </c>
      <c r="BB689" s="36">
        <v>0</v>
      </c>
      <c r="BC689" s="26">
        <v>0</v>
      </c>
      <c r="BD689" s="26">
        <v>0</v>
      </c>
      <c r="BE689" s="27">
        <v>0</v>
      </c>
      <c r="BF689" s="36">
        <v>0</v>
      </c>
      <c r="BG689" s="26">
        <v>0</v>
      </c>
      <c r="BH689" s="26">
        <v>0</v>
      </c>
      <c r="BI689" s="27">
        <v>0</v>
      </c>
      <c r="BJ689" s="36">
        <v>0</v>
      </c>
      <c r="BK689" s="26">
        <v>0</v>
      </c>
      <c r="BL689" s="26">
        <v>0</v>
      </c>
      <c r="BM689" s="27">
        <v>0</v>
      </c>
      <c r="BN689" s="36">
        <v>0</v>
      </c>
      <c r="BO689" s="26">
        <v>0</v>
      </c>
      <c r="BP689" s="26">
        <v>0</v>
      </c>
      <c r="BQ689" s="27">
        <v>0</v>
      </c>
      <c r="BR689" s="36">
        <v>0</v>
      </c>
      <c r="BS689" s="26">
        <v>0</v>
      </c>
      <c r="BT689" s="26">
        <v>0</v>
      </c>
      <c r="BU689" s="27">
        <v>0</v>
      </c>
      <c r="BV689" s="36">
        <v>0</v>
      </c>
      <c r="BW689" s="26">
        <v>0</v>
      </c>
      <c r="BX689" s="26">
        <v>0</v>
      </c>
      <c r="BY689" s="27">
        <v>0</v>
      </c>
      <c r="BZ689" s="36">
        <v>0</v>
      </c>
      <c r="CA689" s="26">
        <v>0</v>
      </c>
      <c r="CB689" s="26">
        <v>0</v>
      </c>
      <c r="CC689" s="27">
        <v>0</v>
      </c>
      <c r="CD689" s="36">
        <v>0</v>
      </c>
      <c r="CE689" s="26">
        <v>0</v>
      </c>
      <c r="CF689" s="26">
        <v>0</v>
      </c>
      <c r="CG689" s="27">
        <v>0</v>
      </c>
      <c r="CH689" s="36">
        <v>0</v>
      </c>
      <c r="CI689" s="26">
        <v>0</v>
      </c>
      <c r="CJ689" s="26">
        <v>0</v>
      </c>
      <c r="CK689" s="27">
        <v>0</v>
      </c>
      <c r="CL689" s="36">
        <v>0</v>
      </c>
      <c r="CM689" s="26">
        <v>0</v>
      </c>
      <c r="CN689" s="26">
        <v>0</v>
      </c>
      <c r="CO689" s="27">
        <v>0</v>
      </c>
      <c r="CP689" s="36">
        <v>0</v>
      </c>
      <c r="CQ689" s="26">
        <v>0</v>
      </c>
      <c r="CR689" s="26">
        <v>0</v>
      </c>
      <c r="CS689" s="27">
        <v>0</v>
      </c>
      <c r="CT689" s="36">
        <v>0</v>
      </c>
      <c r="CU689" s="26">
        <v>0</v>
      </c>
      <c r="CV689" s="26">
        <v>0</v>
      </c>
      <c r="CW689" s="27">
        <v>0</v>
      </c>
      <c r="CX689" s="36">
        <v>0</v>
      </c>
      <c r="CY689" s="26">
        <v>0</v>
      </c>
      <c r="CZ689" s="26">
        <v>0</v>
      </c>
      <c r="DA689" s="27">
        <v>0</v>
      </c>
      <c r="DB689" s="36">
        <v>8</v>
      </c>
      <c r="DC689" s="26">
        <v>2415.738095238095</v>
      </c>
      <c r="DD689" s="26">
        <v>2415.738095238095</v>
      </c>
      <c r="DE689" s="27">
        <v>22949.511904761905</v>
      </c>
      <c r="DF689" s="36">
        <v>12</v>
      </c>
      <c r="DG689" s="26">
        <v>3623.6071428571422</v>
      </c>
      <c r="DH689" s="26">
        <v>6039.3452380952367</v>
      </c>
      <c r="DI689" s="27">
        <v>19325.904761904763</v>
      </c>
      <c r="DJ689" s="36">
        <v>12</v>
      </c>
      <c r="DK689" s="26">
        <v>3623.6071428571422</v>
      </c>
      <c r="DL689" s="26">
        <v>9662.952380952378</v>
      </c>
      <c r="DM689" s="27">
        <v>15702.297619047622</v>
      </c>
      <c r="DN689" s="36">
        <v>12</v>
      </c>
      <c r="DO689" s="26">
        <v>3623.6071428571422</v>
      </c>
      <c r="DP689" s="26">
        <v>13286.559523809519</v>
      </c>
      <c r="DQ689" s="27">
        <v>12078.690476190481</v>
      </c>
      <c r="DR689" s="36">
        <v>12</v>
      </c>
      <c r="DS689" s="26">
        <v>3623.6071428571422</v>
      </c>
      <c r="DT689" s="26">
        <v>16910.166666666661</v>
      </c>
      <c r="DU689" s="27">
        <v>8455.0833333333394</v>
      </c>
      <c r="DV689" s="36">
        <v>12</v>
      </c>
      <c r="DW689" s="26">
        <v>3623.6071428571422</v>
      </c>
      <c r="DX689" s="26">
        <v>20533.773809523802</v>
      </c>
      <c r="DY689" s="27">
        <v>4831.4761904761981</v>
      </c>
      <c r="DZ689" s="36">
        <v>12</v>
      </c>
      <c r="EA689" s="26">
        <v>3623.6071428571422</v>
      </c>
      <c r="EB689" s="26">
        <v>24157.380952380943</v>
      </c>
      <c r="EC689" s="27">
        <v>1207.8690476190568</v>
      </c>
      <c r="ED689" s="36">
        <v>4.0000000000000311</v>
      </c>
      <c r="EE689" s="26">
        <v>1207.8690476190568</v>
      </c>
      <c r="EF689" s="26">
        <v>25365.25</v>
      </c>
      <c r="EG689" s="27">
        <v>0</v>
      </c>
      <c r="EH689" s="36">
        <v>0</v>
      </c>
      <c r="EI689" s="26">
        <v>0</v>
      </c>
      <c r="EJ689" s="26">
        <v>25365.25</v>
      </c>
      <c r="EK689" s="27">
        <v>0</v>
      </c>
      <c r="EL689" s="36" cm="1">
        <f t="array" ref="EL689">+_xlfn.IFS(YEAR($A689)&gt;YEAR(EL$6),0,YEAR(EL$6)=YEAR($A689),13-MONTH($A689),AND(EK689&lt;$L689,YEAR(EL$6)=YEAR($B689)),IF(MONTH($B689)&lt;EK689/$M689,MONTH($B689),EK689/$M689),EK689&lt;$L689,EK689/$M689,YEAR(EL$6)=YEAR($B689),MONTH($B689),AND(YEAR(EL$6)&gt;YEAR($B689),NOT(ISBLANK($B689))),0,YEAR(EL$6)&gt;YEAR($A689),12,EL$6&lt;$A689,0,YEAR(EH$6)=YEAR($B689),0)</f>
        <v>0</v>
      </c>
      <c r="EM689" s="26">
        <f t="shared" si="82"/>
        <v>0</v>
      </c>
      <c r="EN689" s="26">
        <f t="shared" si="83"/>
        <v>25365.25</v>
      </c>
      <c r="EO689" s="27">
        <f t="shared" si="84"/>
        <v>0</v>
      </c>
      <c r="EP689" s="28">
        <f t="shared" si="85"/>
        <v>0</v>
      </c>
      <c r="EQ689" s="34">
        <f t="shared" si="86"/>
        <v>0</v>
      </c>
      <c r="ES689" s="21">
        <f>IFERROR(IF(VLOOKUP(D689,'DIV CHANGE'!A:D,3,FALSE)="", E689, VLOOKUP(D689,'DIV CHANGE'!A:D,3,FALSE)), E689)</f>
        <v>1</v>
      </c>
      <c r="ET689" s="21" t="str">
        <f t="shared" si="87"/>
        <v>SAME</v>
      </c>
      <c r="EU689" s="24">
        <v>42499</v>
      </c>
    </row>
    <row r="690" spans="1:151" ht="12.75">
      <c r="A690" s="29">
        <v>42607</v>
      </c>
      <c r="B690" s="24">
        <v>45719</v>
      </c>
      <c r="C690" s="35">
        <v>213</v>
      </c>
      <c r="D690" s="216" t="s">
        <v>1348</v>
      </c>
      <c r="E690" s="21">
        <v>1</v>
      </c>
      <c r="F690" s="21" t="s">
        <v>179</v>
      </c>
      <c r="G690" s="21" t="s">
        <v>1347</v>
      </c>
      <c r="H690" s="55">
        <v>25382.75</v>
      </c>
      <c r="I690" s="22">
        <v>7</v>
      </c>
      <c r="J690" s="25">
        <v>0</v>
      </c>
      <c r="K690" s="25">
        <v>0</v>
      </c>
      <c r="L690" s="25">
        <f t="shared" si="80"/>
        <v>3626.1071428571427</v>
      </c>
      <c r="M690" s="37">
        <f t="shared" si="81"/>
        <v>302.17559523809524</v>
      </c>
      <c r="N690" s="36">
        <v>0</v>
      </c>
      <c r="O690" s="26">
        <v>0</v>
      </c>
      <c r="P690" s="26">
        <v>0</v>
      </c>
      <c r="Q690" s="27">
        <v>0</v>
      </c>
      <c r="R690" s="36">
        <v>0</v>
      </c>
      <c r="S690" s="26">
        <v>0</v>
      </c>
      <c r="T690" s="26">
        <v>0</v>
      </c>
      <c r="U690" s="27">
        <v>0</v>
      </c>
      <c r="V690" s="36">
        <v>0</v>
      </c>
      <c r="W690" s="26">
        <v>0</v>
      </c>
      <c r="X690" s="26">
        <v>0</v>
      </c>
      <c r="Y690" s="27">
        <v>0</v>
      </c>
      <c r="Z690" s="36">
        <v>0</v>
      </c>
      <c r="AA690" s="26">
        <v>0</v>
      </c>
      <c r="AB690" s="26">
        <v>0</v>
      </c>
      <c r="AC690" s="27">
        <v>0</v>
      </c>
      <c r="AD690" s="36">
        <v>0</v>
      </c>
      <c r="AE690" s="26">
        <v>0</v>
      </c>
      <c r="AF690" s="26">
        <v>0</v>
      </c>
      <c r="AG690" s="27">
        <v>0</v>
      </c>
      <c r="AH690" s="36">
        <v>0</v>
      </c>
      <c r="AI690" s="26">
        <v>0</v>
      </c>
      <c r="AJ690" s="26">
        <v>0</v>
      </c>
      <c r="AK690" s="27">
        <v>0</v>
      </c>
      <c r="AL690" s="36">
        <v>0</v>
      </c>
      <c r="AM690" s="26">
        <v>0</v>
      </c>
      <c r="AN690" s="26">
        <v>0</v>
      </c>
      <c r="AO690" s="27">
        <v>0</v>
      </c>
      <c r="AP690" s="36">
        <v>0</v>
      </c>
      <c r="AQ690" s="26">
        <v>0</v>
      </c>
      <c r="AR690" s="26">
        <v>0</v>
      </c>
      <c r="AS690" s="27">
        <v>0</v>
      </c>
      <c r="AT690" s="36">
        <v>0</v>
      </c>
      <c r="AU690" s="26">
        <v>0</v>
      </c>
      <c r="AV690" s="26">
        <v>0</v>
      </c>
      <c r="AW690" s="27">
        <v>0</v>
      </c>
      <c r="AX690" s="36">
        <v>0</v>
      </c>
      <c r="AY690" s="26">
        <v>0</v>
      </c>
      <c r="AZ690" s="26">
        <v>0</v>
      </c>
      <c r="BA690" s="27">
        <v>0</v>
      </c>
      <c r="BB690" s="36">
        <v>0</v>
      </c>
      <c r="BC690" s="26">
        <v>0</v>
      </c>
      <c r="BD690" s="26">
        <v>0</v>
      </c>
      <c r="BE690" s="27">
        <v>0</v>
      </c>
      <c r="BF690" s="36">
        <v>0</v>
      </c>
      <c r="BG690" s="26">
        <v>0</v>
      </c>
      <c r="BH690" s="26">
        <v>0</v>
      </c>
      <c r="BI690" s="27">
        <v>0</v>
      </c>
      <c r="BJ690" s="36">
        <v>0</v>
      </c>
      <c r="BK690" s="26">
        <v>0</v>
      </c>
      <c r="BL690" s="26">
        <v>0</v>
      </c>
      <c r="BM690" s="27">
        <v>0</v>
      </c>
      <c r="BN690" s="36">
        <v>0</v>
      </c>
      <c r="BO690" s="26">
        <v>0</v>
      </c>
      <c r="BP690" s="26">
        <v>0</v>
      </c>
      <c r="BQ690" s="27">
        <v>0</v>
      </c>
      <c r="BR690" s="36">
        <v>0</v>
      </c>
      <c r="BS690" s="26">
        <v>0</v>
      </c>
      <c r="BT690" s="26">
        <v>0</v>
      </c>
      <c r="BU690" s="27">
        <v>0</v>
      </c>
      <c r="BV690" s="36">
        <v>0</v>
      </c>
      <c r="BW690" s="26">
        <v>0</v>
      </c>
      <c r="BX690" s="26">
        <v>0</v>
      </c>
      <c r="BY690" s="27">
        <v>0</v>
      </c>
      <c r="BZ690" s="36">
        <v>0</v>
      </c>
      <c r="CA690" s="26">
        <v>0</v>
      </c>
      <c r="CB690" s="26">
        <v>0</v>
      </c>
      <c r="CC690" s="27">
        <v>0</v>
      </c>
      <c r="CD690" s="36">
        <v>0</v>
      </c>
      <c r="CE690" s="26">
        <v>0</v>
      </c>
      <c r="CF690" s="26">
        <v>0</v>
      </c>
      <c r="CG690" s="27">
        <v>0</v>
      </c>
      <c r="CH690" s="36">
        <v>0</v>
      </c>
      <c r="CI690" s="26">
        <v>0</v>
      </c>
      <c r="CJ690" s="26">
        <v>0</v>
      </c>
      <c r="CK690" s="27">
        <v>0</v>
      </c>
      <c r="CL690" s="36">
        <v>0</v>
      </c>
      <c r="CM690" s="26">
        <v>0</v>
      </c>
      <c r="CN690" s="26">
        <v>0</v>
      </c>
      <c r="CO690" s="27">
        <v>0</v>
      </c>
      <c r="CP690" s="36">
        <v>0</v>
      </c>
      <c r="CQ690" s="26">
        <v>0</v>
      </c>
      <c r="CR690" s="26">
        <v>0</v>
      </c>
      <c r="CS690" s="27">
        <v>0</v>
      </c>
      <c r="CT690" s="36">
        <v>0</v>
      </c>
      <c r="CU690" s="26">
        <v>0</v>
      </c>
      <c r="CV690" s="26">
        <v>0</v>
      </c>
      <c r="CW690" s="27">
        <v>0</v>
      </c>
      <c r="CX690" s="36">
        <v>0</v>
      </c>
      <c r="CY690" s="26">
        <v>0</v>
      </c>
      <c r="CZ690" s="26">
        <v>0</v>
      </c>
      <c r="DA690" s="27">
        <v>0</v>
      </c>
      <c r="DB690" s="36">
        <v>5</v>
      </c>
      <c r="DC690" s="26">
        <v>1510.8779761904761</v>
      </c>
      <c r="DD690" s="26">
        <v>1510.8779761904761</v>
      </c>
      <c r="DE690" s="27">
        <v>23871.872023809523</v>
      </c>
      <c r="DF690" s="36">
        <v>12</v>
      </c>
      <c r="DG690" s="26">
        <v>3626.1071428571431</v>
      </c>
      <c r="DH690" s="26">
        <v>5136.9851190476193</v>
      </c>
      <c r="DI690" s="27">
        <v>20245.764880952382</v>
      </c>
      <c r="DJ690" s="36">
        <v>12</v>
      </c>
      <c r="DK690" s="26">
        <v>3626.1071428571431</v>
      </c>
      <c r="DL690" s="26">
        <v>8763.0922619047633</v>
      </c>
      <c r="DM690" s="27">
        <v>16619.657738095237</v>
      </c>
      <c r="DN690" s="36">
        <v>12</v>
      </c>
      <c r="DO690" s="26">
        <v>3626.1071428571431</v>
      </c>
      <c r="DP690" s="26">
        <v>12389.199404761906</v>
      </c>
      <c r="DQ690" s="27">
        <v>12993.550595238094</v>
      </c>
      <c r="DR690" s="36">
        <v>12</v>
      </c>
      <c r="DS690" s="26">
        <v>3626.1071428571431</v>
      </c>
      <c r="DT690" s="26">
        <v>16015.30654761905</v>
      </c>
      <c r="DU690" s="27">
        <v>9367.4434523809505</v>
      </c>
      <c r="DV690" s="36">
        <v>12</v>
      </c>
      <c r="DW690" s="26">
        <v>3626.1071428571431</v>
      </c>
      <c r="DX690" s="26">
        <v>19641.413690476191</v>
      </c>
      <c r="DY690" s="27">
        <v>5741.3363095238092</v>
      </c>
      <c r="DZ690" s="36">
        <v>12</v>
      </c>
      <c r="EA690" s="26">
        <v>3626.1071428571431</v>
      </c>
      <c r="EB690" s="26">
        <v>23267.520833333336</v>
      </c>
      <c r="EC690" s="27">
        <v>2115.2291666666642</v>
      </c>
      <c r="ED690" s="36">
        <v>6.999999999999992</v>
      </c>
      <c r="EE690" s="26">
        <v>2115.2291666666642</v>
      </c>
      <c r="EF690" s="26">
        <v>25382.75</v>
      </c>
      <c r="EG690" s="27">
        <v>0</v>
      </c>
      <c r="EH690" s="36">
        <v>0</v>
      </c>
      <c r="EI690" s="26">
        <v>0</v>
      </c>
      <c r="EJ690" s="26">
        <v>25382.75</v>
      </c>
      <c r="EK690" s="27">
        <v>0</v>
      </c>
      <c r="EL690" s="36" cm="1">
        <f t="array" ref="EL690">+_xlfn.IFS(YEAR($A690)&gt;YEAR(EL$6),0,YEAR(EL$6)=YEAR($A690),13-MONTH($A690),AND(EK690&lt;$L690,YEAR(EL$6)=YEAR($B690)),IF(MONTH($B690)&lt;EK690/$M690,MONTH($B690),EK690/$M690),EK690&lt;$L690,EK690/$M690,YEAR(EL$6)=YEAR($B690),MONTH($B690),AND(YEAR(EL$6)&gt;YEAR($B690),NOT(ISBLANK($B690))),0,YEAR(EL$6)&gt;YEAR($A690),12,EL$6&lt;$A690,0,YEAR(EH$6)=YEAR($B690),0)</f>
        <v>0</v>
      </c>
      <c r="EM690" s="26">
        <f t="shared" si="82"/>
        <v>0</v>
      </c>
      <c r="EN690" s="26">
        <f t="shared" si="83"/>
        <v>25382.75</v>
      </c>
      <c r="EO690" s="27">
        <f t="shared" si="84"/>
        <v>0</v>
      </c>
      <c r="EP690" s="28">
        <f t="shared" si="85"/>
        <v>0</v>
      </c>
      <c r="EQ690" s="34">
        <f t="shared" si="86"/>
        <v>0</v>
      </c>
      <c r="ES690" s="21">
        <f>IFERROR(IF(VLOOKUP(D690,'DIV CHANGE'!A:D,3,FALSE)="", E690, VLOOKUP(D690,'DIV CHANGE'!A:D,3,FALSE)), E690)</f>
        <v>1</v>
      </c>
      <c r="ET690" s="21" t="str">
        <f t="shared" si="87"/>
        <v>SAME</v>
      </c>
      <c r="EU690" s="24">
        <v>42607</v>
      </c>
    </row>
    <row r="691" spans="1:151" ht="12.75">
      <c r="A691" s="29">
        <v>42622</v>
      </c>
      <c r="B691" s="218"/>
      <c r="C691" s="35">
        <v>215</v>
      </c>
      <c r="D691" s="21" t="s">
        <v>1349</v>
      </c>
      <c r="E691" s="21">
        <v>2</v>
      </c>
      <c r="F691" s="21" t="s">
        <v>179</v>
      </c>
      <c r="G691" s="21" t="s">
        <v>1350</v>
      </c>
      <c r="H691" s="55">
        <v>16986.12</v>
      </c>
      <c r="I691" s="22">
        <v>5</v>
      </c>
      <c r="J691" s="25">
        <v>0</v>
      </c>
      <c r="K691" s="25">
        <v>0</v>
      </c>
      <c r="L691" s="25">
        <f t="shared" si="80"/>
        <v>3397.2239999999997</v>
      </c>
      <c r="M691" s="37">
        <f t="shared" si="81"/>
        <v>283.10199999999998</v>
      </c>
      <c r="N691" s="36">
        <v>0</v>
      </c>
      <c r="O691" s="26">
        <v>0</v>
      </c>
      <c r="P691" s="26">
        <v>0</v>
      </c>
      <c r="Q691" s="27">
        <v>0</v>
      </c>
      <c r="R691" s="36">
        <v>0</v>
      </c>
      <c r="S691" s="26">
        <v>0</v>
      </c>
      <c r="T691" s="26">
        <v>0</v>
      </c>
      <c r="U691" s="27">
        <v>0</v>
      </c>
      <c r="V691" s="36">
        <v>0</v>
      </c>
      <c r="W691" s="26">
        <v>0</v>
      </c>
      <c r="X691" s="26">
        <v>0</v>
      </c>
      <c r="Y691" s="27">
        <v>0</v>
      </c>
      <c r="Z691" s="36">
        <v>0</v>
      </c>
      <c r="AA691" s="26">
        <v>0</v>
      </c>
      <c r="AB691" s="26">
        <v>0</v>
      </c>
      <c r="AC691" s="27">
        <v>0</v>
      </c>
      <c r="AD691" s="36">
        <v>0</v>
      </c>
      <c r="AE691" s="26">
        <v>0</v>
      </c>
      <c r="AF691" s="26">
        <v>0</v>
      </c>
      <c r="AG691" s="27">
        <v>0</v>
      </c>
      <c r="AH691" s="36">
        <v>0</v>
      </c>
      <c r="AI691" s="26">
        <v>0</v>
      </c>
      <c r="AJ691" s="26">
        <v>0</v>
      </c>
      <c r="AK691" s="27">
        <v>0</v>
      </c>
      <c r="AL691" s="36">
        <v>0</v>
      </c>
      <c r="AM691" s="26">
        <v>0</v>
      </c>
      <c r="AN691" s="26">
        <v>0</v>
      </c>
      <c r="AO691" s="27">
        <v>0</v>
      </c>
      <c r="AP691" s="36">
        <v>0</v>
      </c>
      <c r="AQ691" s="26">
        <v>0</v>
      </c>
      <c r="AR691" s="26">
        <v>0</v>
      </c>
      <c r="AS691" s="27">
        <v>0</v>
      </c>
      <c r="AT691" s="36">
        <v>0</v>
      </c>
      <c r="AU691" s="26">
        <v>0</v>
      </c>
      <c r="AV691" s="26">
        <v>0</v>
      </c>
      <c r="AW691" s="27">
        <v>0</v>
      </c>
      <c r="AX691" s="36">
        <v>0</v>
      </c>
      <c r="AY691" s="26">
        <v>0</v>
      </c>
      <c r="AZ691" s="26">
        <v>0</v>
      </c>
      <c r="BA691" s="27">
        <v>0</v>
      </c>
      <c r="BB691" s="36">
        <v>0</v>
      </c>
      <c r="BC691" s="26">
        <v>0</v>
      </c>
      <c r="BD691" s="26">
        <v>0</v>
      </c>
      <c r="BE691" s="27">
        <v>0</v>
      </c>
      <c r="BF691" s="36">
        <v>0</v>
      </c>
      <c r="BG691" s="26">
        <v>0</v>
      </c>
      <c r="BH691" s="26">
        <v>0</v>
      </c>
      <c r="BI691" s="27">
        <v>0</v>
      </c>
      <c r="BJ691" s="36">
        <v>0</v>
      </c>
      <c r="BK691" s="26">
        <v>0</v>
      </c>
      <c r="BL691" s="26">
        <v>0</v>
      </c>
      <c r="BM691" s="27">
        <v>0</v>
      </c>
      <c r="BN691" s="36">
        <v>0</v>
      </c>
      <c r="BO691" s="26">
        <v>0</v>
      </c>
      <c r="BP691" s="26">
        <v>0</v>
      </c>
      <c r="BQ691" s="27">
        <v>0</v>
      </c>
      <c r="BR691" s="36">
        <v>0</v>
      </c>
      <c r="BS691" s="26">
        <v>0</v>
      </c>
      <c r="BT691" s="26">
        <v>0</v>
      </c>
      <c r="BU691" s="27">
        <v>0</v>
      </c>
      <c r="BV691" s="36">
        <v>0</v>
      </c>
      <c r="BW691" s="26">
        <v>0</v>
      </c>
      <c r="BX691" s="26">
        <v>0</v>
      </c>
      <c r="BY691" s="27">
        <v>0</v>
      </c>
      <c r="BZ691" s="36">
        <v>0</v>
      </c>
      <c r="CA691" s="26">
        <v>0</v>
      </c>
      <c r="CB691" s="26">
        <v>0</v>
      </c>
      <c r="CC691" s="27">
        <v>0</v>
      </c>
      <c r="CD691" s="36">
        <v>0</v>
      </c>
      <c r="CE691" s="26">
        <v>0</v>
      </c>
      <c r="CF691" s="26">
        <v>0</v>
      </c>
      <c r="CG691" s="27">
        <v>0</v>
      </c>
      <c r="CH691" s="36">
        <v>0</v>
      </c>
      <c r="CI691" s="26">
        <v>0</v>
      </c>
      <c r="CJ691" s="26">
        <v>0</v>
      </c>
      <c r="CK691" s="27">
        <v>0</v>
      </c>
      <c r="CL691" s="36">
        <v>0</v>
      </c>
      <c r="CM691" s="26">
        <v>0</v>
      </c>
      <c r="CN691" s="26">
        <v>0</v>
      </c>
      <c r="CO691" s="27">
        <v>0</v>
      </c>
      <c r="CP691" s="36">
        <v>0</v>
      </c>
      <c r="CQ691" s="26">
        <v>0</v>
      </c>
      <c r="CR691" s="26">
        <v>0</v>
      </c>
      <c r="CS691" s="27">
        <v>0</v>
      </c>
      <c r="CT691" s="36">
        <v>0</v>
      </c>
      <c r="CU691" s="26">
        <v>0</v>
      </c>
      <c r="CV691" s="26">
        <v>0</v>
      </c>
      <c r="CW691" s="27">
        <v>0</v>
      </c>
      <c r="CX691" s="36">
        <v>0</v>
      </c>
      <c r="CY691" s="26">
        <v>0</v>
      </c>
      <c r="CZ691" s="26">
        <v>0</v>
      </c>
      <c r="DA691" s="27">
        <v>0</v>
      </c>
      <c r="DB691" s="36">
        <v>4</v>
      </c>
      <c r="DC691" s="26">
        <v>1132.4079999999999</v>
      </c>
      <c r="DD691" s="26">
        <v>1132.4079999999999</v>
      </c>
      <c r="DE691" s="27">
        <v>15853.712</v>
      </c>
      <c r="DF691" s="36">
        <v>12</v>
      </c>
      <c r="DG691" s="26">
        <v>3397.2239999999997</v>
      </c>
      <c r="DH691" s="26">
        <v>4529.6319999999996</v>
      </c>
      <c r="DI691" s="27">
        <v>12456.487999999999</v>
      </c>
      <c r="DJ691" s="36">
        <v>12</v>
      </c>
      <c r="DK691" s="26">
        <v>3397.2239999999997</v>
      </c>
      <c r="DL691" s="26">
        <v>7926.8559999999998</v>
      </c>
      <c r="DM691" s="27">
        <v>9059.2639999999992</v>
      </c>
      <c r="DN691" s="36">
        <v>12</v>
      </c>
      <c r="DO691" s="26">
        <v>3397.2239999999997</v>
      </c>
      <c r="DP691" s="26">
        <v>11324.08</v>
      </c>
      <c r="DQ691" s="27">
        <v>5662.0399999999991</v>
      </c>
      <c r="DR691" s="36">
        <v>12</v>
      </c>
      <c r="DS691" s="26">
        <v>3397.2239999999997</v>
      </c>
      <c r="DT691" s="26">
        <v>14721.304</v>
      </c>
      <c r="DU691" s="27">
        <v>2264.8159999999989</v>
      </c>
      <c r="DV691" s="36">
        <v>7.9999999999999964</v>
      </c>
      <c r="DW691" s="26">
        <v>2264.8159999999989</v>
      </c>
      <c r="DX691" s="26">
        <v>16986.12</v>
      </c>
      <c r="DY691" s="27">
        <v>0</v>
      </c>
      <c r="DZ691" s="36">
        <v>0</v>
      </c>
      <c r="EA691" s="26">
        <v>0</v>
      </c>
      <c r="EB691" s="26">
        <v>16986.12</v>
      </c>
      <c r="EC691" s="27">
        <v>0</v>
      </c>
      <c r="ED691" s="36">
        <v>0</v>
      </c>
      <c r="EE691" s="26">
        <v>0</v>
      </c>
      <c r="EF691" s="26">
        <v>16986.12</v>
      </c>
      <c r="EG691" s="27">
        <v>0</v>
      </c>
      <c r="EH691" s="36">
        <v>0</v>
      </c>
      <c r="EI691" s="26">
        <v>0</v>
      </c>
      <c r="EJ691" s="26">
        <v>16986.12</v>
      </c>
      <c r="EK691" s="27">
        <v>0</v>
      </c>
      <c r="EL691" s="36" cm="1">
        <f t="array" ref="EL691">+_xlfn.IFS(YEAR($A691)&gt;YEAR(EL$6),0,YEAR(EL$6)=YEAR($A691),13-MONTH($A691),AND(EK691&lt;$L691,YEAR(EL$6)=YEAR($B691)),IF(MONTH($B691)&lt;EK691/$M691,MONTH($B691),EK691/$M691),EK691&lt;$L691,EK691/$M691,YEAR(EL$6)=YEAR($B691),MONTH($B691),AND(YEAR(EL$6)&gt;YEAR($B691),NOT(ISBLANK($B691))),0,YEAR(EL$6)&gt;YEAR($A691),12,EL$6&lt;$A691,0,YEAR(EH$6)=YEAR($B691),0)</f>
        <v>0</v>
      </c>
      <c r="EM691" s="26">
        <f t="shared" si="82"/>
        <v>0</v>
      </c>
      <c r="EN691" s="26">
        <f t="shared" si="83"/>
        <v>16986.12</v>
      </c>
      <c r="EO691" s="27">
        <f t="shared" si="84"/>
        <v>0</v>
      </c>
      <c r="EP691" s="28">
        <f t="shared" si="85"/>
        <v>0</v>
      </c>
      <c r="EQ691" s="34">
        <f t="shared" si="86"/>
        <v>0</v>
      </c>
      <c r="ES691" s="21">
        <f>IFERROR(IF(VLOOKUP(D691,'DIV CHANGE'!A:D,3,FALSE)="", E691, VLOOKUP(D691,'DIV CHANGE'!A:D,3,FALSE)), E691)</f>
        <v>2</v>
      </c>
      <c r="ET691" s="21" t="str">
        <f t="shared" si="87"/>
        <v>SAME</v>
      </c>
      <c r="EU691" s="24">
        <v>42622</v>
      </c>
    </row>
    <row r="692" spans="1:151" ht="12.75">
      <c r="A692" s="29">
        <v>42822</v>
      </c>
      <c r="B692" s="24"/>
      <c r="C692" s="35">
        <v>232</v>
      </c>
      <c r="D692" s="21" t="s">
        <v>1351</v>
      </c>
      <c r="E692" s="21">
        <v>1</v>
      </c>
      <c r="F692" s="21" t="s">
        <v>179</v>
      </c>
      <c r="G692" s="21" t="s">
        <v>1352</v>
      </c>
      <c r="H692" s="55">
        <v>30842.75</v>
      </c>
      <c r="I692" s="22">
        <v>6</v>
      </c>
      <c r="J692" s="25">
        <v>0</v>
      </c>
      <c r="K692" s="25">
        <v>0</v>
      </c>
      <c r="L692" s="25">
        <f t="shared" si="80"/>
        <v>5140.458333333333</v>
      </c>
      <c r="M692" s="37">
        <f t="shared" si="81"/>
        <v>428.37152777777777</v>
      </c>
      <c r="N692" s="36">
        <v>0</v>
      </c>
      <c r="O692" s="26">
        <v>0</v>
      </c>
      <c r="P692" s="26">
        <v>0</v>
      </c>
      <c r="Q692" s="27">
        <v>0</v>
      </c>
      <c r="R692" s="36">
        <v>0</v>
      </c>
      <c r="S692" s="26">
        <v>0</v>
      </c>
      <c r="T692" s="26">
        <v>0</v>
      </c>
      <c r="U692" s="27">
        <v>0</v>
      </c>
      <c r="V692" s="36">
        <v>0</v>
      </c>
      <c r="W692" s="26">
        <v>0</v>
      </c>
      <c r="X692" s="26">
        <v>0</v>
      </c>
      <c r="Y692" s="27">
        <v>0</v>
      </c>
      <c r="Z692" s="36">
        <v>0</v>
      </c>
      <c r="AA692" s="26">
        <v>0</v>
      </c>
      <c r="AB692" s="26">
        <v>0</v>
      </c>
      <c r="AC692" s="27">
        <v>0</v>
      </c>
      <c r="AD692" s="36">
        <v>0</v>
      </c>
      <c r="AE692" s="26">
        <v>0</v>
      </c>
      <c r="AF692" s="26">
        <v>0</v>
      </c>
      <c r="AG692" s="27">
        <v>0</v>
      </c>
      <c r="AH692" s="36">
        <v>0</v>
      </c>
      <c r="AI692" s="26">
        <v>0</v>
      </c>
      <c r="AJ692" s="26">
        <v>0</v>
      </c>
      <c r="AK692" s="27">
        <v>0</v>
      </c>
      <c r="AL692" s="36">
        <v>0</v>
      </c>
      <c r="AM692" s="26">
        <v>0</v>
      </c>
      <c r="AN692" s="26">
        <v>0</v>
      </c>
      <c r="AO692" s="27">
        <v>0</v>
      </c>
      <c r="AP692" s="36">
        <v>0</v>
      </c>
      <c r="AQ692" s="26">
        <v>0</v>
      </c>
      <c r="AR692" s="26">
        <v>0</v>
      </c>
      <c r="AS692" s="27">
        <v>0</v>
      </c>
      <c r="AT692" s="36">
        <v>0</v>
      </c>
      <c r="AU692" s="26">
        <v>0</v>
      </c>
      <c r="AV692" s="26">
        <v>0</v>
      </c>
      <c r="AW692" s="27">
        <v>0</v>
      </c>
      <c r="AX692" s="36">
        <v>0</v>
      </c>
      <c r="AY692" s="26">
        <v>0</v>
      </c>
      <c r="AZ692" s="26">
        <v>0</v>
      </c>
      <c r="BA692" s="27">
        <v>0</v>
      </c>
      <c r="BB692" s="36">
        <v>0</v>
      </c>
      <c r="BC692" s="26">
        <v>0</v>
      </c>
      <c r="BD692" s="26">
        <v>0</v>
      </c>
      <c r="BE692" s="27">
        <v>0</v>
      </c>
      <c r="BF692" s="36">
        <v>0</v>
      </c>
      <c r="BG692" s="26">
        <v>0</v>
      </c>
      <c r="BH692" s="26">
        <v>0</v>
      </c>
      <c r="BI692" s="27">
        <v>0</v>
      </c>
      <c r="BJ692" s="36">
        <v>0</v>
      </c>
      <c r="BK692" s="26">
        <v>0</v>
      </c>
      <c r="BL692" s="26">
        <v>0</v>
      </c>
      <c r="BM692" s="27">
        <v>0</v>
      </c>
      <c r="BN692" s="36">
        <v>0</v>
      </c>
      <c r="BO692" s="26">
        <v>0</v>
      </c>
      <c r="BP692" s="26">
        <v>0</v>
      </c>
      <c r="BQ692" s="27">
        <v>0</v>
      </c>
      <c r="BR692" s="36">
        <v>0</v>
      </c>
      <c r="BS692" s="26">
        <v>0</v>
      </c>
      <c r="BT692" s="26">
        <v>0</v>
      </c>
      <c r="BU692" s="27">
        <v>0</v>
      </c>
      <c r="BV692" s="36">
        <v>0</v>
      </c>
      <c r="BW692" s="26">
        <v>0</v>
      </c>
      <c r="BX692" s="26">
        <v>0</v>
      </c>
      <c r="BY692" s="27">
        <v>0</v>
      </c>
      <c r="BZ692" s="36">
        <v>0</v>
      </c>
      <c r="CA692" s="26">
        <v>0</v>
      </c>
      <c r="CB692" s="26">
        <v>0</v>
      </c>
      <c r="CC692" s="27">
        <v>0</v>
      </c>
      <c r="CD692" s="36">
        <v>0</v>
      </c>
      <c r="CE692" s="26">
        <v>0</v>
      </c>
      <c r="CF692" s="26">
        <v>0</v>
      </c>
      <c r="CG692" s="27">
        <v>0</v>
      </c>
      <c r="CH692" s="36">
        <v>0</v>
      </c>
      <c r="CI692" s="26">
        <v>0</v>
      </c>
      <c r="CJ692" s="26">
        <v>0</v>
      </c>
      <c r="CK692" s="27">
        <v>0</v>
      </c>
      <c r="CL692" s="36">
        <v>0</v>
      </c>
      <c r="CM692" s="26">
        <v>0</v>
      </c>
      <c r="CN692" s="26">
        <v>0</v>
      </c>
      <c r="CO692" s="27">
        <v>0</v>
      </c>
      <c r="CP692" s="36">
        <v>0</v>
      </c>
      <c r="CQ692" s="26">
        <v>0</v>
      </c>
      <c r="CR692" s="26">
        <v>0</v>
      </c>
      <c r="CS692" s="27">
        <v>0</v>
      </c>
      <c r="CT692" s="36">
        <v>0</v>
      </c>
      <c r="CU692" s="26">
        <v>0</v>
      </c>
      <c r="CV692" s="26">
        <v>0</v>
      </c>
      <c r="CW692" s="27">
        <v>0</v>
      </c>
      <c r="CX692" s="36">
        <v>0</v>
      </c>
      <c r="CY692" s="26">
        <v>0</v>
      </c>
      <c r="CZ692" s="26">
        <v>0</v>
      </c>
      <c r="DA692" s="27">
        <v>0</v>
      </c>
      <c r="DB692" s="36">
        <v>0</v>
      </c>
      <c r="DC692" s="26">
        <v>0</v>
      </c>
      <c r="DD692" s="26">
        <v>0</v>
      </c>
      <c r="DE692" s="27">
        <v>0</v>
      </c>
      <c r="DF692" s="36">
        <v>10</v>
      </c>
      <c r="DG692" s="26">
        <v>4283.7152777777774</v>
      </c>
      <c r="DH692" s="26">
        <v>4283.7152777777774</v>
      </c>
      <c r="DI692" s="27">
        <v>26559.034722222223</v>
      </c>
      <c r="DJ692" s="36">
        <v>12</v>
      </c>
      <c r="DK692" s="26">
        <v>5140.458333333333</v>
      </c>
      <c r="DL692" s="26">
        <v>9424.1736111111095</v>
      </c>
      <c r="DM692" s="27">
        <v>21418.576388888891</v>
      </c>
      <c r="DN692" s="36">
        <v>12</v>
      </c>
      <c r="DO692" s="26">
        <v>5140.458333333333</v>
      </c>
      <c r="DP692" s="26">
        <v>14564.631944444442</v>
      </c>
      <c r="DQ692" s="27">
        <v>16278.118055555558</v>
      </c>
      <c r="DR692" s="36">
        <v>12</v>
      </c>
      <c r="DS692" s="26">
        <v>5140.458333333333</v>
      </c>
      <c r="DT692" s="26">
        <v>19705.090277777774</v>
      </c>
      <c r="DU692" s="27">
        <v>11137.659722222226</v>
      </c>
      <c r="DV692" s="36">
        <v>12</v>
      </c>
      <c r="DW692" s="26">
        <v>5140.458333333333</v>
      </c>
      <c r="DX692" s="26">
        <v>24845.548611111106</v>
      </c>
      <c r="DY692" s="27">
        <v>5997.2013888888941</v>
      </c>
      <c r="DZ692" s="36">
        <v>12</v>
      </c>
      <c r="EA692" s="26">
        <v>5140.458333333333</v>
      </c>
      <c r="EB692" s="26">
        <v>29986.006944444438</v>
      </c>
      <c r="EC692" s="27">
        <v>856.74305555556202</v>
      </c>
      <c r="ED692" s="36">
        <v>2.0000000000000151</v>
      </c>
      <c r="EE692" s="26">
        <v>856.74305555556202</v>
      </c>
      <c r="EF692" s="26">
        <v>30842.75</v>
      </c>
      <c r="EG692" s="27">
        <v>0</v>
      </c>
      <c r="EH692" s="36">
        <v>0</v>
      </c>
      <c r="EI692" s="26">
        <v>0</v>
      </c>
      <c r="EJ692" s="26">
        <v>30842.75</v>
      </c>
      <c r="EK692" s="27">
        <v>0</v>
      </c>
      <c r="EL692" s="36" cm="1">
        <f t="array" ref="EL692">+_xlfn.IFS(YEAR($A692)&gt;YEAR(EL$6),0,YEAR(EL$6)=YEAR($A692),13-MONTH($A692),AND(EK692&lt;$L692,YEAR(EL$6)=YEAR($B692)),IF(MONTH($B692)&lt;EK692/$M692,MONTH($B692),EK692/$M692),EK692&lt;$L692,EK692/$M692,YEAR(EL$6)=YEAR($B692),MONTH($B692),AND(YEAR(EL$6)&gt;YEAR($B692),NOT(ISBLANK($B692))),0,YEAR(EL$6)&gt;YEAR($A692),12,EL$6&lt;$A692,0,YEAR(EH$6)=YEAR($B692),0)</f>
        <v>0</v>
      </c>
      <c r="EM692" s="26">
        <f t="shared" si="82"/>
        <v>0</v>
      </c>
      <c r="EN692" s="26">
        <f t="shared" si="83"/>
        <v>30842.75</v>
      </c>
      <c r="EO692" s="27">
        <f t="shared" si="84"/>
        <v>0</v>
      </c>
      <c r="EP692" s="28">
        <f t="shared" si="85"/>
        <v>0</v>
      </c>
      <c r="EQ692" s="34">
        <f t="shared" si="86"/>
        <v>0</v>
      </c>
      <c r="ES692" s="21">
        <f>IFERROR(IF(VLOOKUP(D692,'DIV CHANGE'!A:D,3,FALSE)="", E692, VLOOKUP(D692,'DIV CHANGE'!A:D,3,FALSE)), E692)</f>
        <v>1</v>
      </c>
      <c r="ET692" s="21" t="str">
        <f t="shared" si="87"/>
        <v>SAME</v>
      </c>
      <c r="EU692" s="24">
        <v>42822</v>
      </c>
    </row>
    <row r="693" spans="1:151" ht="12.75">
      <c r="A693" s="29">
        <v>42822</v>
      </c>
      <c r="B693" s="24"/>
      <c r="C693" s="35">
        <v>233</v>
      </c>
      <c r="D693" s="21" t="s">
        <v>1353</v>
      </c>
      <c r="E693" s="21">
        <v>1</v>
      </c>
      <c r="F693" s="21" t="s">
        <v>179</v>
      </c>
      <c r="G693" s="21" t="s">
        <v>1354</v>
      </c>
      <c r="H693" s="55">
        <v>30484.75</v>
      </c>
      <c r="I693" s="22">
        <v>6</v>
      </c>
      <c r="J693" s="25">
        <v>2300</v>
      </c>
      <c r="K693" s="25">
        <v>0</v>
      </c>
      <c r="L693" s="25">
        <f t="shared" si="80"/>
        <v>4697.458333333333</v>
      </c>
      <c r="M693" s="37">
        <f t="shared" si="81"/>
        <v>391.45486111111109</v>
      </c>
      <c r="N693" s="36">
        <v>0</v>
      </c>
      <c r="O693" s="26">
        <v>0</v>
      </c>
      <c r="P693" s="26">
        <v>0</v>
      </c>
      <c r="Q693" s="27">
        <v>0</v>
      </c>
      <c r="R693" s="36">
        <v>0</v>
      </c>
      <c r="S693" s="26">
        <v>0</v>
      </c>
      <c r="T693" s="26">
        <v>0</v>
      </c>
      <c r="U693" s="27">
        <v>0</v>
      </c>
      <c r="V693" s="36">
        <v>0</v>
      </c>
      <c r="W693" s="26">
        <v>0</v>
      </c>
      <c r="X693" s="26">
        <v>0</v>
      </c>
      <c r="Y693" s="27">
        <v>0</v>
      </c>
      <c r="Z693" s="36">
        <v>0</v>
      </c>
      <c r="AA693" s="26">
        <v>0</v>
      </c>
      <c r="AB693" s="26">
        <v>0</v>
      </c>
      <c r="AC693" s="27">
        <v>0</v>
      </c>
      <c r="AD693" s="36">
        <v>0</v>
      </c>
      <c r="AE693" s="26">
        <v>0</v>
      </c>
      <c r="AF693" s="26">
        <v>0</v>
      </c>
      <c r="AG693" s="27">
        <v>0</v>
      </c>
      <c r="AH693" s="36">
        <v>0</v>
      </c>
      <c r="AI693" s="26">
        <v>0</v>
      </c>
      <c r="AJ693" s="26">
        <v>0</v>
      </c>
      <c r="AK693" s="27">
        <v>0</v>
      </c>
      <c r="AL693" s="36">
        <v>0</v>
      </c>
      <c r="AM693" s="26">
        <v>0</v>
      </c>
      <c r="AN693" s="26">
        <v>0</v>
      </c>
      <c r="AO693" s="27">
        <v>0</v>
      </c>
      <c r="AP693" s="36">
        <v>0</v>
      </c>
      <c r="AQ693" s="26">
        <v>0</v>
      </c>
      <c r="AR693" s="26">
        <v>0</v>
      </c>
      <c r="AS693" s="27">
        <v>0</v>
      </c>
      <c r="AT693" s="36">
        <v>0</v>
      </c>
      <c r="AU693" s="26">
        <v>0</v>
      </c>
      <c r="AV693" s="26">
        <v>0</v>
      </c>
      <c r="AW693" s="27">
        <v>0</v>
      </c>
      <c r="AX693" s="36">
        <v>0</v>
      </c>
      <c r="AY693" s="26">
        <v>0</v>
      </c>
      <c r="AZ693" s="26">
        <v>0</v>
      </c>
      <c r="BA693" s="27">
        <v>0</v>
      </c>
      <c r="BB693" s="36">
        <v>0</v>
      </c>
      <c r="BC693" s="26">
        <v>0</v>
      </c>
      <c r="BD693" s="26">
        <v>0</v>
      </c>
      <c r="BE693" s="27">
        <v>0</v>
      </c>
      <c r="BF693" s="36">
        <v>0</v>
      </c>
      <c r="BG693" s="26">
        <v>0</v>
      </c>
      <c r="BH693" s="26">
        <v>0</v>
      </c>
      <c r="BI693" s="27">
        <v>0</v>
      </c>
      <c r="BJ693" s="36">
        <v>0</v>
      </c>
      <c r="BK693" s="26">
        <v>0</v>
      </c>
      <c r="BL693" s="26">
        <v>0</v>
      </c>
      <c r="BM693" s="27">
        <v>0</v>
      </c>
      <c r="BN693" s="36">
        <v>0</v>
      </c>
      <c r="BO693" s="26">
        <v>0</v>
      </c>
      <c r="BP693" s="26">
        <v>0</v>
      </c>
      <c r="BQ693" s="27">
        <v>0</v>
      </c>
      <c r="BR693" s="36">
        <v>0</v>
      </c>
      <c r="BS693" s="26">
        <v>0</v>
      </c>
      <c r="BT693" s="26">
        <v>0</v>
      </c>
      <c r="BU693" s="27">
        <v>0</v>
      </c>
      <c r="BV693" s="36">
        <v>0</v>
      </c>
      <c r="BW693" s="26">
        <v>0</v>
      </c>
      <c r="BX693" s="26">
        <v>0</v>
      </c>
      <c r="BY693" s="27">
        <v>0</v>
      </c>
      <c r="BZ693" s="36">
        <v>0</v>
      </c>
      <c r="CA693" s="26">
        <v>0</v>
      </c>
      <c r="CB693" s="26">
        <v>0</v>
      </c>
      <c r="CC693" s="27">
        <v>0</v>
      </c>
      <c r="CD693" s="36">
        <v>0</v>
      </c>
      <c r="CE693" s="26">
        <v>0</v>
      </c>
      <c r="CF693" s="26">
        <v>0</v>
      </c>
      <c r="CG693" s="27">
        <v>0</v>
      </c>
      <c r="CH693" s="36">
        <v>0</v>
      </c>
      <c r="CI693" s="26">
        <v>0</v>
      </c>
      <c r="CJ693" s="26">
        <v>0</v>
      </c>
      <c r="CK693" s="27">
        <v>0</v>
      </c>
      <c r="CL693" s="36">
        <v>0</v>
      </c>
      <c r="CM693" s="26">
        <v>0</v>
      </c>
      <c r="CN693" s="26">
        <v>0</v>
      </c>
      <c r="CO693" s="27">
        <v>0</v>
      </c>
      <c r="CP693" s="36">
        <v>0</v>
      </c>
      <c r="CQ693" s="26">
        <v>0</v>
      </c>
      <c r="CR693" s="26">
        <v>0</v>
      </c>
      <c r="CS693" s="27">
        <v>0</v>
      </c>
      <c r="CT693" s="36">
        <v>0</v>
      </c>
      <c r="CU693" s="26">
        <v>0</v>
      </c>
      <c r="CV693" s="26">
        <v>0</v>
      </c>
      <c r="CW693" s="27">
        <v>0</v>
      </c>
      <c r="CX693" s="36">
        <v>0</v>
      </c>
      <c r="CY693" s="26">
        <v>0</v>
      </c>
      <c r="CZ693" s="26">
        <v>0</v>
      </c>
      <c r="DA693" s="27">
        <v>0</v>
      </c>
      <c r="DB693" s="36">
        <v>0</v>
      </c>
      <c r="DC693" s="26">
        <v>0</v>
      </c>
      <c r="DD693" s="26">
        <v>0</v>
      </c>
      <c r="DE693" s="27">
        <v>0</v>
      </c>
      <c r="DF693" s="36">
        <v>10</v>
      </c>
      <c r="DG693" s="26">
        <v>3914.5486111111109</v>
      </c>
      <c r="DH693" s="26">
        <v>3914.5486111111109</v>
      </c>
      <c r="DI693" s="27">
        <v>24270.201388888891</v>
      </c>
      <c r="DJ693" s="36">
        <v>12</v>
      </c>
      <c r="DK693" s="26">
        <v>4697.458333333333</v>
      </c>
      <c r="DL693" s="26">
        <v>8612.0069444444434</v>
      </c>
      <c r="DM693" s="27">
        <v>19572.743055555555</v>
      </c>
      <c r="DN693" s="36">
        <v>12</v>
      </c>
      <c r="DO693" s="26">
        <v>4697.458333333333</v>
      </c>
      <c r="DP693" s="26">
        <v>13309.465277777777</v>
      </c>
      <c r="DQ693" s="27">
        <v>14875.284722222223</v>
      </c>
      <c r="DR693" s="36">
        <v>12</v>
      </c>
      <c r="DS693" s="26">
        <v>4697.458333333333</v>
      </c>
      <c r="DT693" s="26">
        <v>18006.923611111109</v>
      </c>
      <c r="DU693" s="27">
        <v>10177.826388888891</v>
      </c>
      <c r="DV693" s="36">
        <v>12</v>
      </c>
      <c r="DW693" s="26">
        <v>4697.458333333333</v>
      </c>
      <c r="DX693" s="26">
        <v>22704.381944444442</v>
      </c>
      <c r="DY693" s="27">
        <v>5480.3680555555584</v>
      </c>
      <c r="DZ693" s="36">
        <v>12</v>
      </c>
      <c r="EA693" s="26">
        <v>4697.458333333333</v>
      </c>
      <c r="EB693" s="26">
        <v>27401.840277777774</v>
      </c>
      <c r="EC693" s="27">
        <v>782.90972222222626</v>
      </c>
      <c r="ED693" s="36">
        <v>2.0000000000000107</v>
      </c>
      <c r="EE693" s="26">
        <v>782.90972222222638</v>
      </c>
      <c r="EF693" s="26">
        <v>28184.750000000004</v>
      </c>
      <c r="EG693" s="27">
        <v>0</v>
      </c>
      <c r="EH693" s="36">
        <v>0</v>
      </c>
      <c r="EI693" s="26">
        <v>0</v>
      </c>
      <c r="EJ693" s="26">
        <v>28184.750000000004</v>
      </c>
      <c r="EK693" s="27">
        <v>0</v>
      </c>
      <c r="EL693" s="36" cm="1">
        <f t="array" ref="EL693">+_xlfn.IFS(YEAR($A693)&gt;YEAR(EL$6),0,YEAR(EL$6)=YEAR($A693),13-MONTH($A693),AND(EK693&lt;$L693,YEAR(EL$6)=YEAR($B693)),IF(MONTH($B693)&lt;EK693/$M693,MONTH($B693),EK693/$M693),EK693&lt;$L693,EK693/$M693,YEAR(EL$6)=YEAR($B693),MONTH($B693),AND(YEAR(EL$6)&gt;YEAR($B693),NOT(ISBLANK($B693))),0,YEAR(EL$6)&gt;YEAR($A693),12,EL$6&lt;$A693,0,YEAR(EH$6)=YEAR($B693),0)</f>
        <v>0</v>
      </c>
      <c r="EM693" s="26">
        <f t="shared" si="82"/>
        <v>0</v>
      </c>
      <c r="EN693" s="26">
        <f t="shared" si="83"/>
        <v>28184.750000000004</v>
      </c>
      <c r="EO693" s="27">
        <f t="shared" si="84"/>
        <v>0</v>
      </c>
      <c r="EP693" s="28">
        <f t="shared" si="85"/>
        <v>0</v>
      </c>
      <c r="EQ693" s="34">
        <f t="shared" si="86"/>
        <v>0</v>
      </c>
      <c r="ES693" s="21">
        <f>IFERROR(IF(VLOOKUP(D693,'DIV CHANGE'!A:D,3,FALSE)="", E693, VLOOKUP(D693,'DIV CHANGE'!A:D,3,FALSE)), E693)</f>
        <v>1</v>
      </c>
      <c r="ET693" s="21" t="str">
        <f t="shared" si="87"/>
        <v>SAME</v>
      </c>
      <c r="EU693" s="24">
        <v>42822</v>
      </c>
    </row>
    <row r="694" spans="1:151" ht="12.75">
      <c r="A694" s="29">
        <v>42898</v>
      </c>
      <c r="B694" s="219"/>
      <c r="C694" s="35">
        <v>236</v>
      </c>
      <c r="D694" s="21" t="s">
        <v>1355</v>
      </c>
      <c r="E694" s="21">
        <v>2</v>
      </c>
      <c r="F694" s="21" t="s">
        <v>179</v>
      </c>
      <c r="G694" s="21" t="s">
        <v>1039</v>
      </c>
      <c r="H694" s="55">
        <v>21343.040000000001</v>
      </c>
      <c r="I694" s="22">
        <v>6</v>
      </c>
      <c r="J694" s="25">
        <v>0</v>
      </c>
      <c r="K694" s="25">
        <v>0</v>
      </c>
      <c r="L694" s="25">
        <f t="shared" si="80"/>
        <v>3557.1733333333336</v>
      </c>
      <c r="M694" s="37">
        <f t="shared" si="81"/>
        <v>296.43111111111114</v>
      </c>
      <c r="N694" s="36">
        <v>0</v>
      </c>
      <c r="O694" s="26">
        <v>0</v>
      </c>
      <c r="P694" s="26">
        <v>0</v>
      </c>
      <c r="Q694" s="27">
        <v>0</v>
      </c>
      <c r="R694" s="36">
        <v>0</v>
      </c>
      <c r="S694" s="26">
        <v>0</v>
      </c>
      <c r="T694" s="26">
        <v>0</v>
      </c>
      <c r="U694" s="27">
        <v>0</v>
      </c>
      <c r="V694" s="36">
        <v>0</v>
      </c>
      <c r="W694" s="26">
        <v>0</v>
      </c>
      <c r="X694" s="26">
        <v>0</v>
      </c>
      <c r="Y694" s="27">
        <v>0</v>
      </c>
      <c r="Z694" s="36">
        <v>0</v>
      </c>
      <c r="AA694" s="26">
        <v>0</v>
      </c>
      <c r="AB694" s="26">
        <v>0</v>
      </c>
      <c r="AC694" s="27">
        <v>0</v>
      </c>
      <c r="AD694" s="36">
        <v>0</v>
      </c>
      <c r="AE694" s="26">
        <v>0</v>
      </c>
      <c r="AF694" s="26">
        <v>0</v>
      </c>
      <c r="AG694" s="27">
        <v>0</v>
      </c>
      <c r="AH694" s="36">
        <v>0</v>
      </c>
      <c r="AI694" s="26">
        <v>0</v>
      </c>
      <c r="AJ694" s="26">
        <v>0</v>
      </c>
      <c r="AK694" s="27">
        <v>0</v>
      </c>
      <c r="AL694" s="36">
        <v>0</v>
      </c>
      <c r="AM694" s="26">
        <v>0</v>
      </c>
      <c r="AN694" s="26">
        <v>0</v>
      </c>
      <c r="AO694" s="27">
        <v>0</v>
      </c>
      <c r="AP694" s="36">
        <v>0</v>
      </c>
      <c r="AQ694" s="26">
        <v>0</v>
      </c>
      <c r="AR694" s="26">
        <v>0</v>
      </c>
      <c r="AS694" s="27">
        <v>0</v>
      </c>
      <c r="AT694" s="36">
        <v>0</v>
      </c>
      <c r="AU694" s="26">
        <v>0</v>
      </c>
      <c r="AV694" s="26">
        <v>0</v>
      </c>
      <c r="AW694" s="27">
        <v>0</v>
      </c>
      <c r="AX694" s="36">
        <v>0</v>
      </c>
      <c r="AY694" s="26">
        <v>0</v>
      </c>
      <c r="AZ694" s="26">
        <v>0</v>
      </c>
      <c r="BA694" s="27">
        <v>0</v>
      </c>
      <c r="BB694" s="36">
        <v>0</v>
      </c>
      <c r="BC694" s="26">
        <v>0</v>
      </c>
      <c r="BD694" s="26">
        <v>0</v>
      </c>
      <c r="BE694" s="27">
        <v>0</v>
      </c>
      <c r="BF694" s="36">
        <v>0</v>
      </c>
      <c r="BG694" s="26">
        <v>0</v>
      </c>
      <c r="BH694" s="26">
        <v>0</v>
      </c>
      <c r="BI694" s="27">
        <v>0</v>
      </c>
      <c r="BJ694" s="36">
        <v>0</v>
      </c>
      <c r="BK694" s="26">
        <v>0</v>
      </c>
      <c r="BL694" s="26">
        <v>0</v>
      </c>
      <c r="BM694" s="27">
        <v>0</v>
      </c>
      <c r="BN694" s="36">
        <v>0</v>
      </c>
      <c r="BO694" s="26">
        <v>0</v>
      </c>
      <c r="BP694" s="26">
        <v>0</v>
      </c>
      <c r="BQ694" s="27">
        <v>0</v>
      </c>
      <c r="BR694" s="36">
        <v>0</v>
      </c>
      <c r="BS694" s="26">
        <v>0</v>
      </c>
      <c r="BT694" s="26">
        <v>0</v>
      </c>
      <c r="BU694" s="27">
        <v>0</v>
      </c>
      <c r="BV694" s="36">
        <v>0</v>
      </c>
      <c r="BW694" s="26">
        <v>0</v>
      </c>
      <c r="BX694" s="26">
        <v>0</v>
      </c>
      <c r="BY694" s="27">
        <v>0</v>
      </c>
      <c r="BZ694" s="36">
        <v>0</v>
      </c>
      <c r="CA694" s="26">
        <v>0</v>
      </c>
      <c r="CB694" s="26">
        <v>0</v>
      </c>
      <c r="CC694" s="27">
        <v>0</v>
      </c>
      <c r="CD694" s="36">
        <v>0</v>
      </c>
      <c r="CE694" s="26">
        <v>0</v>
      </c>
      <c r="CF694" s="26">
        <v>0</v>
      </c>
      <c r="CG694" s="27">
        <v>0</v>
      </c>
      <c r="CH694" s="36">
        <v>0</v>
      </c>
      <c r="CI694" s="26">
        <v>0</v>
      </c>
      <c r="CJ694" s="26">
        <v>0</v>
      </c>
      <c r="CK694" s="27">
        <v>0</v>
      </c>
      <c r="CL694" s="36">
        <v>0</v>
      </c>
      <c r="CM694" s="26">
        <v>0</v>
      </c>
      <c r="CN694" s="26">
        <v>0</v>
      </c>
      <c r="CO694" s="27">
        <v>0</v>
      </c>
      <c r="CP694" s="36">
        <v>0</v>
      </c>
      <c r="CQ694" s="26">
        <v>0</v>
      </c>
      <c r="CR694" s="26">
        <v>0</v>
      </c>
      <c r="CS694" s="27">
        <v>0</v>
      </c>
      <c r="CT694" s="36">
        <v>0</v>
      </c>
      <c r="CU694" s="26">
        <v>0</v>
      </c>
      <c r="CV694" s="26">
        <v>0</v>
      </c>
      <c r="CW694" s="27">
        <v>0</v>
      </c>
      <c r="CX694" s="36">
        <v>0</v>
      </c>
      <c r="CY694" s="26">
        <v>0</v>
      </c>
      <c r="CZ694" s="26">
        <v>0</v>
      </c>
      <c r="DA694" s="27">
        <v>0</v>
      </c>
      <c r="DB694" s="36">
        <v>0</v>
      </c>
      <c r="DC694" s="26">
        <v>0</v>
      </c>
      <c r="DD694" s="26">
        <v>0</v>
      </c>
      <c r="DE694" s="27">
        <v>0</v>
      </c>
      <c r="DF694" s="36">
        <v>7</v>
      </c>
      <c r="DG694" s="26">
        <v>2075.0177777777781</v>
      </c>
      <c r="DH694" s="26">
        <v>2075.0177777777781</v>
      </c>
      <c r="DI694" s="27">
        <v>19268.022222222222</v>
      </c>
      <c r="DJ694" s="36">
        <v>12</v>
      </c>
      <c r="DK694" s="26">
        <v>3557.1733333333336</v>
      </c>
      <c r="DL694" s="26">
        <v>5632.1911111111112</v>
      </c>
      <c r="DM694" s="27">
        <v>15710.84888888889</v>
      </c>
      <c r="DN694" s="36">
        <v>12</v>
      </c>
      <c r="DO694" s="26">
        <v>3557.1733333333336</v>
      </c>
      <c r="DP694" s="26">
        <v>9189.3644444444453</v>
      </c>
      <c r="DQ694" s="27">
        <v>12153.675555555556</v>
      </c>
      <c r="DR694" s="36">
        <v>12</v>
      </c>
      <c r="DS694" s="26">
        <v>3557.1733333333336</v>
      </c>
      <c r="DT694" s="26">
        <v>12746.537777777779</v>
      </c>
      <c r="DU694" s="27">
        <v>8596.5022222222215</v>
      </c>
      <c r="DV694" s="36">
        <v>12</v>
      </c>
      <c r="DW694" s="26">
        <v>3557.1733333333336</v>
      </c>
      <c r="DX694" s="26">
        <v>16303.711111111113</v>
      </c>
      <c r="DY694" s="27">
        <v>5039.3288888888874</v>
      </c>
      <c r="DZ694" s="36">
        <v>12</v>
      </c>
      <c r="EA694" s="26">
        <v>3557.1733333333336</v>
      </c>
      <c r="EB694" s="26">
        <v>19860.884444444448</v>
      </c>
      <c r="EC694" s="27">
        <v>1482.1555555555533</v>
      </c>
      <c r="ED694" s="36">
        <v>4.999999999999992</v>
      </c>
      <c r="EE694" s="26">
        <v>1482.1555555555533</v>
      </c>
      <c r="EF694" s="26">
        <v>21343.040000000001</v>
      </c>
      <c r="EG694" s="27">
        <v>0</v>
      </c>
      <c r="EH694" s="36">
        <v>0</v>
      </c>
      <c r="EI694" s="26">
        <v>0</v>
      </c>
      <c r="EJ694" s="26">
        <v>21343.040000000001</v>
      </c>
      <c r="EK694" s="27">
        <v>0</v>
      </c>
      <c r="EL694" s="36" cm="1">
        <f t="array" ref="EL694">+_xlfn.IFS(YEAR($A694)&gt;YEAR(EL$6),0,YEAR(EL$6)=YEAR($A694),13-MONTH($A694),AND(EK694&lt;$L694,YEAR(EL$6)=YEAR($B694)),IF(MONTH($B694)&lt;EK694/$M694,MONTH($B694),EK694/$M694),EK694&lt;$L694,EK694/$M694,YEAR(EL$6)=YEAR($B694),MONTH($B694),AND(YEAR(EL$6)&gt;YEAR($B694),NOT(ISBLANK($B694))),0,YEAR(EL$6)&gt;YEAR($A694),12,EL$6&lt;$A694,0,YEAR(EH$6)=YEAR($B694),0)</f>
        <v>0</v>
      </c>
      <c r="EM694" s="26">
        <f t="shared" si="82"/>
        <v>0</v>
      </c>
      <c r="EN694" s="26">
        <f t="shared" si="83"/>
        <v>21343.040000000001</v>
      </c>
      <c r="EO694" s="27">
        <f t="shared" si="84"/>
        <v>0</v>
      </c>
      <c r="EP694" s="28">
        <f t="shared" si="85"/>
        <v>0</v>
      </c>
      <c r="EQ694" s="34">
        <f t="shared" si="86"/>
        <v>0</v>
      </c>
      <c r="ES694" s="21">
        <f>IFERROR(IF(VLOOKUP(D694,'DIV CHANGE'!A:D,3,FALSE)="", E694, VLOOKUP(D694,'DIV CHANGE'!A:D,3,FALSE)), E694)</f>
        <v>2</v>
      </c>
      <c r="ET694" s="21" t="str">
        <f t="shared" si="87"/>
        <v>SAME</v>
      </c>
      <c r="EU694" s="24">
        <v>42898</v>
      </c>
    </row>
    <row r="695" spans="1:151" ht="12.75">
      <c r="A695" s="29">
        <v>42930</v>
      </c>
      <c r="B695" s="24"/>
      <c r="C695" s="35">
        <v>274</v>
      </c>
      <c r="D695" s="21" t="s">
        <v>1356</v>
      </c>
      <c r="E695" s="21">
        <v>1</v>
      </c>
      <c r="F695" s="21" t="s">
        <v>179</v>
      </c>
      <c r="G695" s="21" t="s">
        <v>1357</v>
      </c>
      <c r="H695" s="55">
        <v>41106.230000000003</v>
      </c>
      <c r="I695" s="22">
        <v>6</v>
      </c>
      <c r="J695" s="25">
        <v>3000</v>
      </c>
      <c r="K695" s="25">
        <v>0</v>
      </c>
      <c r="L695" s="25">
        <f t="shared" si="80"/>
        <v>6351.0383333333339</v>
      </c>
      <c r="M695" s="37">
        <f t="shared" si="81"/>
        <v>529.25319444444449</v>
      </c>
      <c r="N695" s="36">
        <v>0</v>
      </c>
      <c r="O695" s="26">
        <v>0</v>
      </c>
      <c r="P695" s="26">
        <v>0</v>
      </c>
      <c r="Q695" s="27">
        <v>0</v>
      </c>
      <c r="R695" s="36">
        <v>0</v>
      </c>
      <c r="S695" s="26">
        <v>0</v>
      </c>
      <c r="T695" s="26">
        <v>0</v>
      </c>
      <c r="U695" s="27">
        <v>0</v>
      </c>
      <c r="V695" s="36">
        <v>0</v>
      </c>
      <c r="W695" s="26">
        <v>0</v>
      </c>
      <c r="X695" s="26">
        <v>0</v>
      </c>
      <c r="Y695" s="27">
        <v>0</v>
      </c>
      <c r="Z695" s="36">
        <v>0</v>
      </c>
      <c r="AA695" s="26">
        <v>0</v>
      </c>
      <c r="AB695" s="26">
        <v>0</v>
      </c>
      <c r="AC695" s="27">
        <v>0</v>
      </c>
      <c r="AD695" s="36">
        <v>0</v>
      </c>
      <c r="AE695" s="26">
        <v>0</v>
      </c>
      <c r="AF695" s="26">
        <v>0</v>
      </c>
      <c r="AG695" s="27">
        <v>0</v>
      </c>
      <c r="AH695" s="36">
        <v>0</v>
      </c>
      <c r="AI695" s="26">
        <v>0</v>
      </c>
      <c r="AJ695" s="26">
        <v>0</v>
      </c>
      <c r="AK695" s="27">
        <v>0</v>
      </c>
      <c r="AL695" s="36">
        <v>0</v>
      </c>
      <c r="AM695" s="26">
        <v>0</v>
      </c>
      <c r="AN695" s="26">
        <v>0</v>
      </c>
      <c r="AO695" s="27">
        <v>0</v>
      </c>
      <c r="AP695" s="36">
        <v>0</v>
      </c>
      <c r="AQ695" s="26">
        <v>0</v>
      </c>
      <c r="AR695" s="26">
        <v>0</v>
      </c>
      <c r="AS695" s="27">
        <v>0</v>
      </c>
      <c r="AT695" s="36">
        <v>0</v>
      </c>
      <c r="AU695" s="26">
        <v>0</v>
      </c>
      <c r="AV695" s="26">
        <v>0</v>
      </c>
      <c r="AW695" s="27">
        <v>0</v>
      </c>
      <c r="AX695" s="36">
        <v>0</v>
      </c>
      <c r="AY695" s="26">
        <v>0</v>
      </c>
      <c r="AZ695" s="26">
        <v>0</v>
      </c>
      <c r="BA695" s="27">
        <v>0</v>
      </c>
      <c r="BB695" s="36">
        <v>0</v>
      </c>
      <c r="BC695" s="26">
        <v>0</v>
      </c>
      <c r="BD695" s="26">
        <v>0</v>
      </c>
      <c r="BE695" s="27">
        <v>0</v>
      </c>
      <c r="BF695" s="36">
        <v>0</v>
      </c>
      <c r="BG695" s="26">
        <v>0</v>
      </c>
      <c r="BH695" s="26">
        <v>0</v>
      </c>
      <c r="BI695" s="27">
        <v>0</v>
      </c>
      <c r="BJ695" s="36">
        <v>0</v>
      </c>
      <c r="BK695" s="26">
        <v>0</v>
      </c>
      <c r="BL695" s="26">
        <v>0</v>
      </c>
      <c r="BM695" s="27">
        <v>0</v>
      </c>
      <c r="BN695" s="36">
        <v>0</v>
      </c>
      <c r="BO695" s="26">
        <v>0</v>
      </c>
      <c r="BP695" s="26">
        <v>0</v>
      </c>
      <c r="BQ695" s="27">
        <v>0</v>
      </c>
      <c r="BR695" s="36">
        <v>0</v>
      </c>
      <c r="BS695" s="26">
        <v>0</v>
      </c>
      <c r="BT695" s="26">
        <v>0</v>
      </c>
      <c r="BU695" s="27">
        <v>0</v>
      </c>
      <c r="BV695" s="36">
        <v>0</v>
      </c>
      <c r="BW695" s="26">
        <v>0</v>
      </c>
      <c r="BX695" s="26">
        <v>0</v>
      </c>
      <c r="BY695" s="27">
        <v>0</v>
      </c>
      <c r="BZ695" s="36">
        <v>0</v>
      </c>
      <c r="CA695" s="26">
        <v>0</v>
      </c>
      <c r="CB695" s="26">
        <v>0</v>
      </c>
      <c r="CC695" s="27">
        <v>0</v>
      </c>
      <c r="CD695" s="36">
        <v>0</v>
      </c>
      <c r="CE695" s="26">
        <v>0</v>
      </c>
      <c r="CF695" s="26">
        <v>0</v>
      </c>
      <c r="CG695" s="27">
        <v>0</v>
      </c>
      <c r="CH695" s="36">
        <v>0</v>
      </c>
      <c r="CI695" s="26">
        <v>0</v>
      </c>
      <c r="CJ695" s="26">
        <v>0</v>
      </c>
      <c r="CK695" s="27">
        <v>0</v>
      </c>
      <c r="CL695" s="36">
        <v>0</v>
      </c>
      <c r="CM695" s="26">
        <v>0</v>
      </c>
      <c r="CN695" s="26">
        <v>0</v>
      </c>
      <c r="CO695" s="27">
        <v>0</v>
      </c>
      <c r="CP695" s="36">
        <v>0</v>
      </c>
      <c r="CQ695" s="26">
        <v>0</v>
      </c>
      <c r="CR695" s="26">
        <v>0</v>
      </c>
      <c r="CS695" s="27">
        <v>0</v>
      </c>
      <c r="CT695" s="36">
        <v>0</v>
      </c>
      <c r="CU695" s="26">
        <v>0</v>
      </c>
      <c r="CV695" s="26">
        <v>0</v>
      </c>
      <c r="CW695" s="27">
        <v>0</v>
      </c>
      <c r="CX695" s="36">
        <v>0</v>
      </c>
      <c r="CY695" s="26">
        <v>0</v>
      </c>
      <c r="CZ695" s="26">
        <v>0</v>
      </c>
      <c r="DA695" s="27">
        <v>0</v>
      </c>
      <c r="DB695" s="36">
        <v>0</v>
      </c>
      <c r="DC695" s="26">
        <v>0</v>
      </c>
      <c r="DD695" s="26">
        <v>0</v>
      </c>
      <c r="DE695" s="27">
        <v>0</v>
      </c>
      <c r="DF695" s="36">
        <v>6</v>
      </c>
      <c r="DG695" s="26">
        <v>3175.5191666666669</v>
      </c>
      <c r="DH695" s="26">
        <v>3175.5191666666669</v>
      </c>
      <c r="DI695" s="27">
        <v>34930.710833333338</v>
      </c>
      <c r="DJ695" s="36">
        <v>12</v>
      </c>
      <c r="DK695" s="26">
        <v>6351.0383333333339</v>
      </c>
      <c r="DL695" s="26">
        <v>9526.5575000000008</v>
      </c>
      <c r="DM695" s="27">
        <v>28579.672500000001</v>
      </c>
      <c r="DN695" s="36">
        <v>12</v>
      </c>
      <c r="DO695" s="26">
        <v>6351.0383333333339</v>
      </c>
      <c r="DP695" s="26">
        <v>15877.595833333335</v>
      </c>
      <c r="DQ695" s="27">
        <v>22228.63416666667</v>
      </c>
      <c r="DR695" s="36">
        <v>12</v>
      </c>
      <c r="DS695" s="26">
        <v>6351.0383333333339</v>
      </c>
      <c r="DT695" s="26">
        <v>22228.63416666667</v>
      </c>
      <c r="DU695" s="27">
        <v>15877.595833333333</v>
      </c>
      <c r="DV695" s="36">
        <v>12</v>
      </c>
      <c r="DW695" s="26">
        <v>6351.0383333333339</v>
      </c>
      <c r="DX695" s="26">
        <v>28579.672500000004</v>
      </c>
      <c r="DY695" s="27">
        <v>9526.557499999999</v>
      </c>
      <c r="DZ695" s="36">
        <v>12</v>
      </c>
      <c r="EA695" s="26">
        <v>6351.0383333333339</v>
      </c>
      <c r="EB695" s="26">
        <v>34930.710833333338</v>
      </c>
      <c r="EC695" s="27">
        <v>3175.5191666666651</v>
      </c>
      <c r="ED695" s="36">
        <v>5.9999999999999964</v>
      </c>
      <c r="EE695" s="26">
        <v>3175.5191666666651</v>
      </c>
      <c r="EF695" s="26">
        <v>38106.229999999996</v>
      </c>
      <c r="EG695" s="27">
        <v>0</v>
      </c>
      <c r="EH695" s="36">
        <v>0</v>
      </c>
      <c r="EI695" s="26">
        <v>0</v>
      </c>
      <c r="EJ695" s="26">
        <v>38106.229999999996</v>
      </c>
      <c r="EK695" s="27">
        <v>0</v>
      </c>
      <c r="EL695" s="36" cm="1">
        <f t="array" ref="EL695">+_xlfn.IFS(YEAR($A695)&gt;YEAR(EL$6),0,YEAR(EL$6)=YEAR($A695),13-MONTH($A695),AND(EK695&lt;$L695,YEAR(EL$6)=YEAR($B695)),IF(MONTH($B695)&lt;EK695/$M695,MONTH($B695),EK695/$M695),EK695&lt;$L695,EK695/$M695,YEAR(EL$6)=YEAR($B695),MONTH($B695),AND(YEAR(EL$6)&gt;YEAR($B695),NOT(ISBLANK($B695))),0,YEAR(EL$6)&gt;YEAR($A695),12,EL$6&lt;$A695,0,YEAR(EH$6)=YEAR($B695),0)</f>
        <v>0</v>
      </c>
      <c r="EM695" s="26">
        <f t="shared" si="82"/>
        <v>0</v>
      </c>
      <c r="EN695" s="26">
        <f t="shared" si="83"/>
        <v>38106.229999999996</v>
      </c>
      <c r="EO695" s="27">
        <f t="shared" si="84"/>
        <v>0</v>
      </c>
      <c r="EP695" s="28">
        <f t="shared" si="85"/>
        <v>0</v>
      </c>
      <c r="EQ695" s="34">
        <f t="shared" si="86"/>
        <v>0</v>
      </c>
      <c r="ES695" s="21">
        <f>IFERROR(IF(VLOOKUP(D695,'DIV CHANGE'!A:D,3,FALSE)="", E695, VLOOKUP(D695,'DIV CHANGE'!A:D,3,FALSE)), E695)</f>
        <v>1</v>
      </c>
      <c r="ET695" s="21" t="str">
        <f t="shared" si="87"/>
        <v>SAME</v>
      </c>
      <c r="EU695" s="24">
        <v>42930</v>
      </c>
    </row>
    <row r="696" spans="1:151" ht="12.75">
      <c r="A696" s="29">
        <v>43008</v>
      </c>
      <c r="B696" s="24"/>
      <c r="C696" s="35">
        <v>243</v>
      </c>
      <c r="D696" s="21" t="s">
        <v>1358</v>
      </c>
      <c r="E696" s="21">
        <v>1</v>
      </c>
      <c r="F696" s="21" t="s">
        <v>179</v>
      </c>
      <c r="G696" s="21" t="s">
        <v>1352</v>
      </c>
      <c r="H696" s="55">
        <v>31118.5</v>
      </c>
      <c r="I696" s="22">
        <v>6</v>
      </c>
      <c r="J696" s="25">
        <v>3000</v>
      </c>
      <c r="K696" s="25">
        <v>0</v>
      </c>
      <c r="L696" s="25">
        <f t="shared" si="80"/>
        <v>4686.416666666667</v>
      </c>
      <c r="M696" s="37">
        <f t="shared" si="81"/>
        <v>390.53472222222223</v>
      </c>
      <c r="N696" s="36">
        <v>0</v>
      </c>
      <c r="O696" s="26">
        <v>0</v>
      </c>
      <c r="P696" s="26">
        <v>0</v>
      </c>
      <c r="Q696" s="27">
        <v>0</v>
      </c>
      <c r="R696" s="36">
        <v>0</v>
      </c>
      <c r="S696" s="26">
        <v>0</v>
      </c>
      <c r="T696" s="26">
        <v>0</v>
      </c>
      <c r="U696" s="27">
        <v>0</v>
      </c>
      <c r="V696" s="36">
        <v>0</v>
      </c>
      <c r="W696" s="26">
        <v>0</v>
      </c>
      <c r="X696" s="26">
        <v>0</v>
      </c>
      <c r="Y696" s="27">
        <v>0</v>
      </c>
      <c r="Z696" s="36">
        <v>0</v>
      </c>
      <c r="AA696" s="26">
        <v>0</v>
      </c>
      <c r="AB696" s="26">
        <v>0</v>
      </c>
      <c r="AC696" s="27">
        <v>0</v>
      </c>
      <c r="AD696" s="36">
        <v>0</v>
      </c>
      <c r="AE696" s="26">
        <v>0</v>
      </c>
      <c r="AF696" s="26">
        <v>0</v>
      </c>
      <c r="AG696" s="27">
        <v>0</v>
      </c>
      <c r="AH696" s="36">
        <v>0</v>
      </c>
      <c r="AI696" s="26">
        <v>0</v>
      </c>
      <c r="AJ696" s="26">
        <v>0</v>
      </c>
      <c r="AK696" s="27">
        <v>0</v>
      </c>
      <c r="AL696" s="36">
        <v>0</v>
      </c>
      <c r="AM696" s="26">
        <v>0</v>
      </c>
      <c r="AN696" s="26">
        <v>0</v>
      </c>
      <c r="AO696" s="27">
        <v>0</v>
      </c>
      <c r="AP696" s="36">
        <v>0</v>
      </c>
      <c r="AQ696" s="26">
        <v>0</v>
      </c>
      <c r="AR696" s="26">
        <v>0</v>
      </c>
      <c r="AS696" s="27">
        <v>0</v>
      </c>
      <c r="AT696" s="36">
        <v>0</v>
      </c>
      <c r="AU696" s="26">
        <v>0</v>
      </c>
      <c r="AV696" s="26">
        <v>0</v>
      </c>
      <c r="AW696" s="27">
        <v>0</v>
      </c>
      <c r="AX696" s="36">
        <v>0</v>
      </c>
      <c r="AY696" s="26">
        <v>0</v>
      </c>
      <c r="AZ696" s="26">
        <v>0</v>
      </c>
      <c r="BA696" s="27">
        <v>0</v>
      </c>
      <c r="BB696" s="36">
        <v>0</v>
      </c>
      <c r="BC696" s="26">
        <v>0</v>
      </c>
      <c r="BD696" s="26">
        <v>0</v>
      </c>
      <c r="BE696" s="27">
        <v>0</v>
      </c>
      <c r="BF696" s="36">
        <v>0</v>
      </c>
      <c r="BG696" s="26">
        <v>0</v>
      </c>
      <c r="BH696" s="26">
        <v>0</v>
      </c>
      <c r="BI696" s="27">
        <v>0</v>
      </c>
      <c r="BJ696" s="36">
        <v>0</v>
      </c>
      <c r="BK696" s="26">
        <v>0</v>
      </c>
      <c r="BL696" s="26">
        <v>0</v>
      </c>
      <c r="BM696" s="27">
        <v>0</v>
      </c>
      <c r="BN696" s="36">
        <v>0</v>
      </c>
      <c r="BO696" s="26">
        <v>0</v>
      </c>
      <c r="BP696" s="26">
        <v>0</v>
      </c>
      <c r="BQ696" s="27">
        <v>0</v>
      </c>
      <c r="BR696" s="36">
        <v>0</v>
      </c>
      <c r="BS696" s="26">
        <v>0</v>
      </c>
      <c r="BT696" s="26">
        <v>0</v>
      </c>
      <c r="BU696" s="27">
        <v>0</v>
      </c>
      <c r="BV696" s="36">
        <v>0</v>
      </c>
      <c r="BW696" s="26">
        <v>0</v>
      </c>
      <c r="BX696" s="26">
        <v>0</v>
      </c>
      <c r="BY696" s="27">
        <v>0</v>
      </c>
      <c r="BZ696" s="36">
        <v>0</v>
      </c>
      <c r="CA696" s="26">
        <v>0</v>
      </c>
      <c r="CB696" s="26">
        <v>0</v>
      </c>
      <c r="CC696" s="27">
        <v>0</v>
      </c>
      <c r="CD696" s="36">
        <v>0</v>
      </c>
      <c r="CE696" s="26">
        <v>0</v>
      </c>
      <c r="CF696" s="26">
        <v>0</v>
      </c>
      <c r="CG696" s="27">
        <v>0</v>
      </c>
      <c r="CH696" s="36">
        <v>0</v>
      </c>
      <c r="CI696" s="26">
        <v>0</v>
      </c>
      <c r="CJ696" s="26">
        <v>0</v>
      </c>
      <c r="CK696" s="27">
        <v>0</v>
      </c>
      <c r="CL696" s="36">
        <v>0</v>
      </c>
      <c r="CM696" s="26">
        <v>0</v>
      </c>
      <c r="CN696" s="26">
        <v>0</v>
      </c>
      <c r="CO696" s="27">
        <v>0</v>
      </c>
      <c r="CP696" s="36">
        <v>0</v>
      </c>
      <c r="CQ696" s="26">
        <v>0</v>
      </c>
      <c r="CR696" s="26">
        <v>0</v>
      </c>
      <c r="CS696" s="27">
        <v>0</v>
      </c>
      <c r="CT696" s="36">
        <v>0</v>
      </c>
      <c r="CU696" s="26">
        <v>0</v>
      </c>
      <c r="CV696" s="26">
        <v>0</v>
      </c>
      <c r="CW696" s="27">
        <v>0</v>
      </c>
      <c r="CX696" s="36">
        <v>0</v>
      </c>
      <c r="CY696" s="26">
        <v>0</v>
      </c>
      <c r="CZ696" s="26">
        <v>0</v>
      </c>
      <c r="DA696" s="27">
        <v>0</v>
      </c>
      <c r="DB696" s="36">
        <v>0</v>
      </c>
      <c r="DC696" s="26">
        <v>0</v>
      </c>
      <c r="DD696" s="26">
        <v>0</v>
      </c>
      <c r="DE696" s="27">
        <v>0</v>
      </c>
      <c r="DF696" s="36">
        <v>4</v>
      </c>
      <c r="DG696" s="26">
        <v>1562.1388888888889</v>
      </c>
      <c r="DH696" s="26">
        <v>1562.1388888888889</v>
      </c>
      <c r="DI696" s="27">
        <v>26556.361111111109</v>
      </c>
      <c r="DJ696" s="36">
        <v>12</v>
      </c>
      <c r="DK696" s="26">
        <v>4686.416666666667</v>
      </c>
      <c r="DL696" s="26">
        <v>6248.5555555555557</v>
      </c>
      <c r="DM696" s="27">
        <v>21869.944444444445</v>
      </c>
      <c r="DN696" s="36">
        <v>12</v>
      </c>
      <c r="DO696" s="26">
        <v>4686.416666666667</v>
      </c>
      <c r="DP696" s="26">
        <v>10934.972222222223</v>
      </c>
      <c r="DQ696" s="27">
        <v>17183.527777777777</v>
      </c>
      <c r="DR696" s="36">
        <v>12</v>
      </c>
      <c r="DS696" s="26">
        <v>4686.416666666667</v>
      </c>
      <c r="DT696" s="26">
        <v>15621.388888888891</v>
      </c>
      <c r="DU696" s="27">
        <v>12497.111111111109</v>
      </c>
      <c r="DV696" s="36">
        <v>12</v>
      </c>
      <c r="DW696" s="26">
        <v>4686.416666666667</v>
      </c>
      <c r="DX696" s="26">
        <v>20307.805555555558</v>
      </c>
      <c r="DY696" s="27">
        <v>7810.6944444444416</v>
      </c>
      <c r="DZ696" s="36">
        <v>12</v>
      </c>
      <c r="EA696" s="26">
        <v>4686.416666666667</v>
      </c>
      <c r="EB696" s="26">
        <v>24994.222222222226</v>
      </c>
      <c r="EC696" s="27">
        <v>3124.2777777777737</v>
      </c>
      <c r="ED696" s="36">
        <v>7.9999999999999893</v>
      </c>
      <c r="EE696" s="26">
        <v>3124.2777777777737</v>
      </c>
      <c r="EF696" s="26">
        <v>28118.5</v>
      </c>
      <c r="EG696" s="27">
        <v>0</v>
      </c>
      <c r="EH696" s="36">
        <v>0</v>
      </c>
      <c r="EI696" s="26">
        <v>0</v>
      </c>
      <c r="EJ696" s="26">
        <v>28118.5</v>
      </c>
      <c r="EK696" s="27">
        <v>0</v>
      </c>
      <c r="EL696" s="36" cm="1">
        <f t="array" ref="EL696">+_xlfn.IFS(YEAR($A696)&gt;YEAR(EL$6),0,YEAR(EL$6)=YEAR($A696),13-MONTH($A696),AND(EK696&lt;$L696,YEAR(EL$6)=YEAR($B696)),IF(MONTH($B696)&lt;EK696/$M696,MONTH($B696),EK696/$M696),EK696&lt;$L696,EK696/$M696,YEAR(EL$6)=YEAR($B696),MONTH($B696),AND(YEAR(EL$6)&gt;YEAR($B696),NOT(ISBLANK($B696))),0,YEAR(EL$6)&gt;YEAR($A696),12,EL$6&lt;$A696,0,YEAR(EH$6)=YEAR($B696),0)</f>
        <v>0</v>
      </c>
      <c r="EM696" s="26">
        <f t="shared" si="82"/>
        <v>0</v>
      </c>
      <c r="EN696" s="26">
        <f t="shared" si="83"/>
        <v>28118.5</v>
      </c>
      <c r="EO696" s="27">
        <f t="shared" si="84"/>
        <v>0</v>
      </c>
      <c r="EP696" s="28">
        <f t="shared" si="85"/>
        <v>0</v>
      </c>
      <c r="EQ696" s="34">
        <f t="shared" si="86"/>
        <v>0</v>
      </c>
      <c r="ES696" s="21">
        <f>IFERROR(IF(VLOOKUP(D696,'DIV CHANGE'!A:D,3,FALSE)="", E696, VLOOKUP(D696,'DIV CHANGE'!A:D,3,FALSE)), E696)</f>
        <v>1</v>
      </c>
      <c r="ET696" s="21" t="str">
        <f t="shared" si="87"/>
        <v>SAME</v>
      </c>
      <c r="EU696" s="24">
        <v>43008</v>
      </c>
    </row>
    <row r="697" spans="1:151" ht="12.75">
      <c r="A697" s="29">
        <v>42975</v>
      </c>
      <c r="B697" s="24"/>
      <c r="C697" s="35">
        <v>249</v>
      </c>
      <c r="D697" s="21" t="s">
        <v>1359</v>
      </c>
      <c r="E697" s="21">
        <v>2</v>
      </c>
      <c r="F697" s="21" t="s">
        <v>179</v>
      </c>
      <c r="G697" s="21" t="s">
        <v>1360</v>
      </c>
      <c r="H697" s="55">
        <v>31574.720000000001</v>
      </c>
      <c r="I697" s="22">
        <v>6</v>
      </c>
      <c r="J697" s="25">
        <v>0</v>
      </c>
      <c r="K697" s="25">
        <v>0</v>
      </c>
      <c r="L697" s="25">
        <f t="shared" si="80"/>
        <v>5262.4533333333338</v>
      </c>
      <c r="M697" s="37">
        <f t="shared" si="81"/>
        <v>438.53777777777782</v>
      </c>
      <c r="N697" s="36">
        <v>0</v>
      </c>
      <c r="O697" s="26">
        <v>0</v>
      </c>
      <c r="P697" s="26">
        <v>0</v>
      </c>
      <c r="Q697" s="27">
        <v>0</v>
      </c>
      <c r="R697" s="36">
        <v>0</v>
      </c>
      <c r="S697" s="26">
        <v>0</v>
      </c>
      <c r="T697" s="26">
        <v>0</v>
      </c>
      <c r="U697" s="27">
        <v>0</v>
      </c>
      <c r="V697" s="36">
        <v>0</v>
      </c>
      <c r="W697" s="26">
        <v>0</v>
      </c>
      <c r="X697" s="26">
        <v>0</v>
      </c>
      <c r="Y697" s="27">
        <v>0</v>
      </c>
      <c r="Z697" s="36">
        <v>0</v>
      </c>
      <c r="AA697" s="26">
        <v>0</v>
      </c>
      <c r="AB697" s="26">
        <v>0</v>
      </c>
      <c r="AC697" s="27">
        <v>0</v>
      </c>
      <c r="AD697" s="36">
        <v>0</v>
      </c>
      <c r="AE697" s="26">
        <v>0</v>
      </c>
      <c r="AF697" s="26">
        <v>0</v>
      </c>
      <c r="AG697" s="27">
        <v>0</v>
      </c>
      <c r="AH697" s="36">
        <v>0</v>
      </c>
      <c r="AI697" s="26">
        <v>0</v>
      </c>
      <c r="AJ697" s="26">
        <v>0</v>
      </c>
      <c r="AK697" s="27">
        <v>0</v>
      </c>
      <c r="AL697" s="36">
        <v>0</v>
      </c>
      <c r="AM697" s="26">
        <v>0</v>
      </c>
      <c r="AN697" s="26">
        <v>0</v>
      </c>
      <c r="AO697" s="27">
        <v>0</v>
      </c>
      <c r="AP697" s="36">
        <v>0</v>
      </c>
      <c r="AQ697" s="26">
        <v>0</v>
      </c>
      <c r="AR697" s="26">
        <v>0</v>
      </c>
      <c r="AS697" s="27">
        <v>0</v>
      </c>
      <c r="AT697" s="36">
        <v>0</v>
      </c>
      <c r="AU697" s="26">
        <v>0</v>
      </c>
      <c r="AV697" s="26">
        <v>0</v>
      </c>
      <c r="AW697" s="27">
        <v>0</v>
      </c>
      <c r="AX697" s="36">
        <v>0</v>
      </c>
      <c r="AY697" s="26">
        <v>0</v>
      </c>
      <c r="AZ697" s="26">
        <v>0</v>
      </c>
      <c r="BA697" s="27">
        <v>0</v>
      </c>
      <c r="BB697" s="36">
        <v>0</v>
      </c>
      <c r="BC697" s="26">
        <v>0</v>
      </c>
      <c r="BD697" s="26">
        <v>0</v>
      </c>
      <c r="BE697" s="27">
        <v>0</v>
      </c>
      <c r="BF697" s="36">
        <v>0</v>
      </c>
      <c r="BG697" s="26">
        <v>0</v>
      </c>
      <c r="BH697" s="26">
        <v>0</v>
      </c>
      <c r="BI697" s="27">
        <v>0</v>
      </c>
      <c r="BJ697" s="36">
        <v>0</v>
      </c>
      <c r="BK697" s="26">
        <v>0</v>
      </c>
      <c r="BL697" s="26">
        <v>0</v>
      </c>
      <c r="BM697" s="27">
        <v>0</v>
      </c>
      <c r="BN697" s="36">
        <v>0</v>
      </c>
      <c r="BO697" s="26">
        <v>0</v>
      </c>
      <c r="BP697" s="26">
        <v>0</v>
      </c>
      <c r="BQ697" s="27">
        <v>0</v>
      </c>
      <c r="BR697" s="36">
        <v>0</v>
      </c>
      <c r="BS697" s="26">
        <v>0</v>
      </c>
      <c r="BT697" s="26">
        <v>0</v>
      </c>
      <c r="BU697" s="27">
        <v>0</v>
      </c>
      <c r="BV697" s="36">
        <v>0</v>
      </c>
      <c r="BW697" s="26">
        <v>0</v>
      </c>
      <c r="BX697" s="26">
        <v>0</v>
      </c>
      <c r="BY697" s="27">
        <v>0</v>
      </c>
      <c r="BZ697" s="36">
        <v>0</v>
      </c>
      <c r="CA697" s="26">
        <v>0</v>
      </c>
      <c r="CB697" s="26">
        <v>0</v>
      </c>
      <c r="CC697" s="27">
        <v>0</v>
      </c>
      <c r="CD697" s="36">
        <v>0</v>
      </c>
      <c r="CE697" s="26">
        <v>0</v>
      </c>
      <c r="CF697" s="26">
        <v>0</v>
      </c>
      <c r="CG697" s="27">
        <v>0</v>
      </c>
      <c r="CH697" s="36">
        <v>0</v>
      </c>
      <c r="CI697" s="26">
        <v>0</v>
      </c>
      <c r="CJ697" s="26">
        <v>0</v>
      </c>
      <c r="CK697" s="27">
        <v>0</v>
      </c>
      <c r="CL697" s="36">
        <v>0</v>
      </c>
      <c r="CM697" s="26">
        <v>0</v>
      </c>
      <c r="CN697" s="26">
        <v>0</v>
      </c>
      <c r="CO697" s="27">
        <v>0</v>
      </c>
      <c r="CP697" s="36">
        <v>0</v>
      </c>
      <c r="CQ697" s="26">
        <v>0</v>
      </c>
      <c r="CR697" s="26">
        <v>0</v>
      </c>
      <c r="CS697" s="27">
        <v>0</v>
      </c>
      <c r="CT697" s="36">
        <v>0</v>
      </c>
      <c r="CU697" s="26">
        <v>0</v>
      </c>
      <c r="CV697" s="26">
        <v>0</v>
      </c>
      <c r="CW697" s="27">
        <v>0</v>
      </c>
      <c r="CX697" s="36">
        <v>0</v>
      </c>
      <c r="CY697" s="26">
        <v>0</v>
      </c>
      <c r="CZ697" s="26">
        <v>0</v>
      </c>
      <c r="DA697" s="27">
        <v>0</v>
      </c>
      <c r="DB697" s="36">
        <v>0</v>
      </c>
      <c r="DC697" s="26">
        <v>0</v>
      </c>
      <c r="DD697" s="26">
        <v>0</v>
      </c>
      <c r="DE697" s="27">
        <v>0</v>
      </c>
      <c r="DF697" s="36">
        <v>5</v>
      </c>
      <c r="DG697" s="26">
        <v>2192.6888888888889</v>
      </c>
      <c r="DH697" s="26">
        <v>2192.6888888888889</v>
      </c>
      <c r="DI697" s="27">
        <v>29382.031111111111</v>
      </c>
      <c r="DJ697" s="36">
        <v>12</v>
      </c>
      <c r="DK697" s="26">
        <v>5262.4533333333338</v>
      </c>
      <c r="DL697" s="26">
        <v>7455.1422222222227</v>
      </c>
      <c r="DM697" s="27">
        <v>24119.577777777777</v>
      </c>
      <c r="DN697" s="36">
        <v>12</v>
      </c>
      <c r="DO697" s="26">
        <v>5262.4533333333338</v>
      </c>
      <c r="DP697" s="26">
        <v>12717.595555555556</v>
      </c>
      <c r="DQ697" s="27">
        <v>18857.124444444446</v>
      </c>
      <c r="DR697" s="36">
        <v>12</v>
      </c>
      <c r="DS697" s="26">
        <v>5262.4533333333338</v>
      </c>
      <c r="DT697" s="26">
        <v>17980.04888888889</v>
      </c>
      <c r="DU697" s="27">
        <v>13594.671111111111</v>
      </c>
      <c r="DV697" s="36">
        <v>12</v>
      </c>
      <c r="DW697" s="26">
        <v>5262.4533333333338</v>
      </c>
      <c r="DX697" s="26">
        <v>23242.502222222225</v>
      </c>
      <c r="DY697" s="27">
        <v>8332.2177777777761</v>
      </c>
      <c r="DZ697" s="36">
        <v>12</v>
      </c>
      <c r="EA697" s="26">
        <v>5262.4533333333338</v>
      </c>
      <c r="EB697" s="26">
        <v>28504.95555555556</v>
      </c>
      <c r="EC697" s="27">
        <v>3069.7644444444413</v>
      </c>
      <c r="ED697" s="36">
        <v>6.999999999999992</v>
      </c>
      <c r="EE697" s="26">
        <v>3069.7644444444413</v>
      </c>
      <c r="EF697" s="26">
        <v>31574.720000000001</v>
      </c>
      <c r="EG697" s="27">
        <v>0</v>
      </c>
      <c r="EH697" s="36">
        <v>0</v>
      </c>
      <c r="EI697" s="26">
        <v>0</v>
      </c>
      <c r="EJ697" s="26">
        <v>31574.720000000001</v>
      </c>
      <c r="EK697" s="27">
        <v>0</v>
      </c>
      <c r="EL697" s="36" cm="1">
        <f t="array" ref="EL697">+_xlfn.IFS(YEAR($A697)&gt;YEAR(EL$6),0,YEAR(EL$6)=YEAR($A697),13-MONTH($A697),AND(EK697&lt;$L697,YEAR(EL$6)=YEAR($B697)),IF(MONTH($B697)&lt;EK697/$M697,MONTH($B697),EK697/$M697),EK697&lt;$L697,EK697/$M697,YEAR(EL$6)=YEAR($B697),MONTH($B697),AND(YEAR(EL$6)&gt;YEAR($B697),NOT(ISBLANK($B697))),0,YEAR(EL$6)&gt;YEAR($A697),12,EL$6&lt;$A697,0,YEAR(EH$6)=YEAR($B697),0)</f>
        <v>0</v>
      </c>
      <c r="EM697" s="26">
        <f t="shared" si="82"/>
        <v>0</v>
      </c>
      <c r="EN697" s="26">
        <f t="shared" si="83"/>
        <v>31574.720000000001</v>
      </c>
      <c r="EO697" s="27">
        <f t="shared" si="84"/>
        <v>0</v>
      </c>
      <c r="EP697" s="28">
        <f t="shared" si="85"/>
        <v>0</v>
      </c>
      <c r="EQ697" s="34">
        <f t="shared" si="86"/>
        <v>0</v>
      </c>
      <c r="ES697" s="21">
        <f>IFERROR(IF(VLOOKUP(D697,'DIV CHANGE'!A:D,3,FALSE)="", E697, VLOOKUP(D697,'DIV CHANGE'!A:D,3,FALSE)), E697)</f>
        <v>2</v>
      </c>
      <c r="ET697" s="21" t="str">
        <f t="shared" si="87"/>
        <v>SAME</v>
      </c>
      <c r="EU697" s="24">
        <v>42975</v>
      </c>
    </row>
    <row r="698" spans="1:151" ht="12.75">
      <c r="A698" s="29">
        <v>43081</v>
      </c>
      <c r="B698" s="24"/>
      <c r="C698" s="35">
        <v>281</v>
      </c>
      <c r="D698" s="21" t="s">
        <v>1361</v>
      </c>
      <c r="E698" s="21">
        <v>2</v>
      </c>
      <c r="F698" s="21" t="s">
        <v>179</v>
      </c>
      <c r="G698" s="21" t="s">
        <v>1362</v>
      </c>
      <c r="H698" s="55">
        <v>22111.63</v>
      </c>
      <c r="I698" s="22">
        <v>5</v>
      </c>
      <c r="J698" s="25">
        <v>0</v>
      </c>
      <c r="K698" s="25">
        <v>0</v>
      </c>
      <c r="L698" s="25">
        <f t="shared" si="80"/>
        <v>4422.326</v>
      </c>
      <c r="M698" s="37">
        <f t="shared" si="81"/>
        <v>368.52716666666669</v>
      </c>
      <c r="N698" s="36">
        <v>0</v>
      </c>
      <c r="O698" s="26">
        <v>0</v>
      </c>
      <c r="P698" s="26">
        <v>0</v>
      </c>
      <c r="Q698" s="27">
        <v>0</v>
      </c>
      <c r="R698" s="36">
        <v>0</v>
      </c>
      <c r="S698" s="26">
        <v>0</v>
      </c>
      <c r="T698" s="26">
        <v>0</v>
      </c>
      <c r="U698" s="27">
        <v>0</v>
      </c>
      <c r="V698" s="36">
        <v>0</v>
      </c>
      <c r="W698" s="26">
        <v>0</v>
      </c>
      <c r="X698" s="26">
        <v>0</v>
      </c>
      <c r="Y698" s="27">
        <v>0</v>
      </c>
      <c r="Z698" s="36">
        <v>0</v>
      </c>
      <c r="AA698" s="26">
        <v>0</v>
      </c>
      <c r="AB698" s="26">
        <v>0</v>
      </c>
      <c r="AC698" s="27">
        <v>0</v>
      </c>
      <c r="AD698" s="36">
        <v>0</v>
      </c>
      <c r="AE698" s="26">
        <v>0</v>
      </c>
      <c r="AF698" s="26">
        <v>0</v>
      </c>
      <c r="AG698" s="27">
        <v>0</v>
      </c>
      <c r="AH698" s="36">
        <v>0</v>
      </c>
      <c r="AI698" s="26">
        <v>0</v>
      </c>
      <c r="AJ698" s="26">
        <v>0</v>
      </c>
      <c r="AK698" s="27">
        <v>0</v>
      </c>
      <c r="AL698" s="36">
        <v>0</v>
      </c>
      <c r="AM698" s="26">
        <v>0</v>
      </c>
      <c r="AN698" s="26">
        <v>0</v>
      </c>
      <c r="AO698" s="27">
        <v>0</v>
      </c>
      <c r="AP698" s="36">
        <v>0</v>
      </c>
      <c r="AQ698" s="26">
        <v>0</v>
      </c>
      <c r="AR698" s="26">
        <v>0</v>
      </c>
      <c r="AS698" s="27">
        <v>0</v>
      </c>
      <c r="AT698" s="36">
        <v>0</v>
      </c>
      <c r="AU698" s="26">
        <v>0</v>
      </c>
      <c r="AV698" s="26">
        <v>0</v>
      </c>
      <c r="AW698" s="27">
        <v>0</v>
      </c>
      <c r="AX698" s="36">
        <v>0</v>
      </c>
      <c r="AY698" s="26">
        <v>0</v>
      </c>
      <c r="AZ698" s="26">
        <v>0</v>
      </c>
      <c r="BA698" s="27">
        <v>0</v>
      </c>
      <c r="BB698" s="36">
        <v>0</v>
      </c>
      <c r="BC698" s="26">
        <v>0</v>
      </c>
      <c r="BD698" s="26">
        <v>0</v>
      </c>
      <c r="BE698" s="27">
        <v>0</v>
      </c>
      <c r="BF698" s="36">
        <v>0</v>
      </c>
      <c r="BG698" s="26">
        <v>0</v>
      </c>
      <c r="BH698" s="26">
        <v>0</v>
      </c>
      <c r="BI698" s="27">
        <v>0</v>
      </c>
      <c r="BJ698" s="36">
        <v>0</v>
      </c>
      <c r="BK698" s="26">
        <v>0</v>
      </c>
      <c r="BL698" s="26">
        <v>0</v>
      </c>
      <c r="BM698" s="27">
        <v>0</v>
      </c>
      <c r="BN698" s="36">
        <v>0</v>
      </c>
      <c r="BO698" s="26">
        <v>0</v>
      </c>
      <c r="BP698" s="26">
        <v>0</v>
      </c>
      <c r="BQ698" s="27">
        <v>0</v>
      </c>
      <c r="BR698" s="36">
        <v>0</v>
      </c>
      <c r="BS698" s="26">
        <v>0</v>
      </c>
      <c r="BT698" s="26">
        <v>0</v>
      </c>
      <c r="BU698" s="27">
        <v>0</v>
      </c>
      <c r="BV698" s="36">
        <v>0</v>
      </c>
      <c r="BW698" s="26">
        <v>0</v>
      </c>
      <c r="BX698" s="26">
        <v>0</v>
      </c>
      <c r="BY698" s="27">
        <v>0</v>
      </c>
      <c r="BZ698" s="36">
        <v>0</v>
      </c>
      <c r="CA698" s="26">
        <v>0</v>
      </c>
      <c r="CB698" s="26">
        <v>0</v>
      </c>
      <c r="CC698" s="27">
        <v>0</v>
      </c>
      <c r="CD698" s="36">
        <v>0</v>
      </c>
      <c r="CE698" s="26">
        <v>0</v>
      </c>
      <c r="CF698" s="26">
        <v>0</v>
      </c>
      <c r="CG698" s="27">
        <v>0</v>
      </c>
      <c r="CH698" s="36">
        <v>0</v>
      </c>
      <c r="CI698" s="26">
        <v>0</v>
      </c>
      <c r="CJ698" s="26">
        <v>0</v>
      </c>
      <c r="CK698" s="27">
        <v>0</v>
      </c>
      <c r="CL698" s="36">
        <v>0</v>
      </c>
      <c r="CM698" s="26">
        <v>0</v>
      </c>
      <c r="CN698" s="26">
        <v>0</v>
      </c>
      <c r="CO698" s="27">
        <v>0</v>
      </c>
      <c r="CP698" s="36">
        <v>0</v>
      </c>
      <c r="CQ698" s="26">
        <v>0</v>
      </c>
      <c r="CR698" s="26">
        <v>0</v>
      </c>
      <c r="CS698" s="27">
        <v>0</v>
      </c>
      <c r="CT698" s="36">
        <v>0</v>
      </c>
      <c r="CU698" s="26">
        <v>0</v>
      </c>
      <c r="CV698" s="26">
        <v>0</v>
      </c>
      <c r="CW698" s="27">
        <v>0</v>
      </c>
      <c r="CX698" s="36">
        <v>0</v>
      </c>
      <c r="CY698" s="26">
        <v>0</v>
      </c>
      <c r="CZ698" s="26">
        <v>0</v>
      </c>
      <c r="DA698" s="27">
        <v>0</v>
      </c>
      <c r="DB698" s="36">
        <v>0</v>
      </c>
      <c r="DC698" s="26">
        <v>0</v>
      </c>
      <c r="DD698" s="26">
        <v>0</v>
      </c>
      <c r="DE698" s="27">
        <v>0</v>
      </c>
      <c r="DF698" s="36">
        <v>1</v>
      </c>
      <c r="DG698" s="26">
        <v>368.52716666666669</v>
      </c>
      <c r="DH698" s="26">
        <v>368.52716666666669</v>
      </c>
      <c r="DI698" s="27">
        <v>21743.102833333334</v>
      </c>
      <c r="DJ698" s="36">
        <v>12</v>
      </c>
      <c r="DK698" s="26">
        <v>4422.326</v>
      </c>
      <c r="DL698" s="26">
        <v>4790.8531666666668</v>
      </c>
      <c r="DM698" s="27">
        <v>17320.776833333333</v>
      </c>
      <c r="DN698" s="36">
        <v>12</v>
      </c>
      <c r="DO698" s="26">
        <v>4422.326</v>
      </c>
      <c r="DP698" s="26">
        <v>9213.1791666666668</v>
      </c>
      <c r="DQ698" s="27">
        <v>12898.450833333334</v>
      </c>
      <c r="DR698" s="36">
        <v>12</v>
      </c>
      <c r="DS698" s="26">
        <v>4422.326</v>
      </c>
      <c r="DT698" s="26">
        <v>13635.505166666666</v>
      </c>
      <c r="DU698" s="27">
        <v>8476.1248333333351</v>
      </c>
      <c r="DV698" s="36">
        <v>12</v>
      </c>
      <c r="DW698" s="26">
        <v>4422.326</v>
      </c>
      <c r="DX698" s="26">
        <v>18057.831166666667</v>
      </c>
      <c r="DY698" s="27">
        <v>4053.7988333333342</v>
      </c>
      <c r="DZ698" s="36">
        <v>11.000000000000002</v>
      </c>
      <c r="EA698" s="26">
        <v>4053.7988333333342</v>
      </c>
      <c r="EB698" s="26">
        <v>22111.63</v>
      </c>
      <c r="EC698" s="27">
        <v>0</v>
      </c>
      <c r="ED698" s="36">
        <v>0</v>
      </c>
      <c r="EE698" s="26">
        <v>0</v>
      </c>
      <c r="EF698" s="26">
        <v>21374.57</v>
      </c>
      <c r="EG698" s="27">
        <v>737.06000000000131</v>
      </c>
      <c r="EH698" s="36">
        <v>2.0000153765235793</v>
      </c>
      <c r="EI698" s="26">
        <v>737.0600000000012</v>
      </c>
      <c r="EJ698" s="26">
        <v>22111.63</v>
      </c>
      <c r="EK698" s="27">
        <v>0</v>
      </c>
      <c r="EL698" s="36" cm="1">
        <f t="array" ref="EL698">+_xlfn.IFS(YEAR($A698)&gt;YEAR(EL$6),0,YEAR(EL$6)=YEAR($A698),13-MONTH($A698),AND(EK698&lt;$L698,YEAR(EL$6)=YEAR($B698)),IF(MONTH($B698)&lt;EK698/$M698,MONTH($B698),EK698/$M698),EK698&lt;$L698,EK698/$M698,YEAR(EL$6)=YEAR($B698),MONTH($B698),AND(YEAR(EL$6)&gt;YEAR($B698),NOT(ISBLANK($B698))),0,YEAR(EL$6)&gt;YEAR($A698),12,EL$6&lt;$A698,0,YEAR(EH$6)=YEAR($B698),0)</f>
        <v>0</v>
      </c>
      <c r="EM698" s="26">
        <f t="shared" si="82"/>
        <v>0</v>
      </c>
      <c r="EN698" s="26">
        <f t="shared" si="83"/>
        <v>22111.63</v>
      </c>
      <c r="EO698" s="27">
        <f t="shared" si="84"/>
        <v>0</v>
      </c>
      <c r="EP698" s="28">
        <f t="shared" si="85"/>
        <v>0</v>
      </c>
      <c r="EQ698" s="34">
        <f t="shared" si="86"/>
        <v>0</v>
      </c>
      <c r="ES698" s="21">
        <f>IFERROR(IF(VLOOKUP(D698,'DIV CHANGE'!A:D,3,FALSE)="", E698, VLOOKUP(D698,'DIV CHANGE'!A:D,3,FALSE)), E698)</f>
        <v>2</v>
      </c>
      <c r="ET698" s="21" t="str">
        <f t="shared" si="87"/>
        <v>SAME</v>
      </c>
      <c r="EU698" s="24">
        <v>43081</v>
      </c>
    </row>
    <row r="699" spans="1:151" ht="12.75">
      <c r="A699" s="29">
        <v>43138</v>
      </c>
      <c r="B699" s="24"/>
      <c r="C699" s="35">
        <v>312</v>
      </c>
      <c r="D699" s="21" t="s">
        <v>1363</v>
      </c>
      <c r="E699" s="21">
        <v>1</v>
      </c>
      <c r="F699" s="21" t="s">
        <v>179</v>
      </c>
      <c r="G699" s="21" t="s">
        <v>1364</v>
      </c>
      <c r="H699" s="55">
        <v>39186.5</v>
      </c>
      <c r="I699" s="22">
        <v>6</v>
      </c>
      <c r="J699" s="25">
        <v>1000</v>
      </c>
      <c r="K699" s="25">
        <v>0</v>
      </c>
      <c r="L699" s="25">
        <f t="shared" si="80"/>
        <v>6364.416666666667</v>
      </c>
      <c r="M699" s="37">
        <f t="shared" si="81"/>
        <v>530.36805555555554</v>
      </c>
      <c r="N699" s="36">
        <v>0</v>
      </c>
      <c r="O699" s="26">
        <v>0</v>
      </c>
      <c r="P699" s="26">
        <v>0</v>
      </c>
      <c r="Q699" s="27">
        <v>0</v>
      </c>
      <c r="R699" s="36">
        <v>0</v>
      </c>
      <c r="S699" s="26">
        <v>0</v>
      </c>
      <c r="T699" s="26">
        <v>0</v>
      </c>
      <c r="U699" s="27">
        <v>0</v>
      </c>
      <c r="V699" s="36">
        <v>0</v>
      </c>
      <c r="W699" s="26">
        <v>0</v>
      </c>
      <c r="X699" s="26">
        <v>0</v>
      </c>
      <c r="Y699" s="27">
        <v>0</v>
      </c>
      <c r="Z699" s="36">
        <v>0</v>
      </c>
      <c r="AA699" s="26">
        <v>0</v>
      </c>
      <c r="AB699" s="26">
        <v>0</v>
      </c>
      <c r="AC699" s="27">
        <v>0</v>
      </c>
      <c r="AD699" s="36">
        <v>0</v>
      </c>
      <c r="AE699" s="26">
        <v>0</v>
      </c>
      <c r="AF699" s="26">
        <v>0</v>
      </c>
      <c r="AG699" s="27">
        <v>0</v>
      </c>
      <c r="AH699" s="36">
        <v>0</v>
      </c>
      <c r="AI699" s="26">
        <v>0</v>
      </c>
      <c r="AJ699" s="26">
        <v>0</v>
      </c>
      <c r="AK699" s="27">
        <v>0</v>
      </c>
      <c r="AL699" s="36">
        <v>0</v>
      </c>
      <c r="AM699" s="26">
        <v>0</v>
      </c>
      <c r="AN699" s="26">
        <v>0</v>
      </c>
      <c r="AO699" s="27">
        <v>0</v>
      </c>
      <c r="AP699" s="36">
        <v>0</v>
      </c>
      <c r="AQ699" s="26">
        <v>0</v>
      </c>
      <c r="AR699" s="26">
        <v>0</v>
      </c>
      <c r="AS699" s="27">
        <v>0</v>
      </c>
      <c r="AT699" s="36">
        <v>0</v>
      </c>
      <c r="AU699" s="26">
        <v>0</v>
      </c>
      <c r="AV699" s="26">
        <v>0</v>
      </c>
      <c r="AW699" s="27">
        <v>0</v>
      </c>
      <c r="AX699" s="36">
        <v>0</v>
      </c>
      <c r="AY699" s="26">
        <v>0</v>
      </c>
      <c r="AZ699" s="26">
        <v>0</v>
      </c>
      <c r="BA699" s="27">
        <v>0</v>
      </c>
      <c r="BB699" s="36">
        <v>0</v>
      </c>
      <c r="BC699" s="26">
        <v>0</v>
      </c>
      <c r="BD699" s="26">
        <v>0</v>
      </c>
      <c r="BE699" s="27">
        <v>0</v>
      </c>
      <c r="BF699" s="36">
        <v>0</v>
      </c>
      <c r="BG699" s="26">
        <v>0</v>
      </c>
      <c r="BH699" s="26">
        <v>0</v>
      </c>
      <c r="BI699" s="27">
        <v>0</v>
      </c>
      <c r="BJ699" s="36">
        <v>0</v>
      </c>
      <c r="BK699" s="26">
        <v>0</v>
      </c>
      <c r="BL699" s="26">
        <v>0</v>
      </c>
      <c r="BM699" s="27">
        <v>0</v>
      </c>
      <c r="BN699" s="36">
        <v>0</v>
      </c>
      <c r="BO699" s="26">
        <v>0</v>
      </c>
      <c r="BP699" s="26">
        <v>0</v>
      </c>
      <c r="BQ699" s="27">
        <v>0</v>
      </c>
      <c r="BR699" s="36">
        <v>0</v>
      </c>
      <c r="BS699" s="26">
        <v>0</v>
      </c>
      <c r="BT699" s="26">
        <v>0</v>
      </c>
      <c r="BU699" s="27">
        <v>0</v>
      </c>
      <c r="BV699" s="36">
        <v>0</v>
      </c>
      <c r="BW699" s="26">
        <v>0</v>
      </c>
      <c r="BX699" s="26">
        <v>0</v>
      </c>
      <c r="BY699" s="27">
        <v>0</v>
      </c>
      <c r="BZ699" s="36">
        <v>0</v>
      </c>
      <c r="CA699" s="26">
        <v>0</v>
      </c>
      <c r="CB699" s="26">
        <v>0</v>
      </c>
      <c r="CC699" s="27">
        <v>0</v>
      </c>
      <c r="CD699" s="36">
        <v>0</v>
      </c>
      <c r="CE699" s="26">
        <v>0</v>
      </c>
      <c r="CF699" s="26">
        <v>0</v>
      </c>
      <c r="CG699" s="27">
        <v>0</v>
      </c>
      <c r="CH699" s="36">
        <v>0</v>
      </c>
      <c r="CI699" s="26">
        <v>0</v>
      </c>
      <c r="CJ699" s="26">
        <v>0</v>
      </c>
      <c r="CK699" s="27">
        <v>0</v>
      </c>
      <c r="CL699" s="36">
        <v>0</v>
      </c>
      <c r="CM699" s="26">
        <v>0</v>
      </c>
      <c r="CN699" s="26">
        <v>0</v>
      </c>
      <c r="CO699" s="27">
        <v>0</v>
      </c>
      <c r="CP699" s="36">
        <v>0</v>
      </c>
      <c r="CQ699" s="26">
        <v>0</v>
      </c>
      <c r="CR699" s="26">
        <v>0</v>
      </c>
      <c r="CS699" s="27">
        <v>0</v>
      </c>
      <c r="CT699" s="36">
        <v>0</v>
      </c>
      <c r="CU699" s="26">
        <v>0</v>
      </c>
      <c r="CV699" s="26">
        <v>0</v>
      </c>
      <c r="CW699" s="27">
        <v>0</v>
      </c>
      <c r="CX699" s="36">
        <v>0</v>
      </c>
      <c r="CY699" s="26">
        <v>0</v>
      </c>
      <c r="CZ699" s="26">
        <v>0</v>
      </c>
      <c r="DA699" s="27">
        <v>0</v>
      </c>
      <c r="DB699" s="36">
        <v>0</v>
      </c>
      <c r="DC699" s="26">
        <v>0</v>
      </c>
      <c r="DD699" s="26">
        <v>0</v>
      </c>
      <c r="DE699" s="27">
        <v>0</v>
      </c>
      <c r="DF699" s="36">
        <v>0</v>
      </c>
      <c r="DG699" s="26">
        <v>0</v>
      </c>
      <c r="DH699" s="26">
        <v>0</v>
      </c>
      <c r="DI699" s="27">
        <v>0</v>
      </c>
      <c r="DJ699" s="36">
        <v>11</v>
      </c>
      <c r="DK699" s="26">
        <v>5834.0486111111113</v>
      </c>
      <c r="DL699" s="26">
        <v>5834.0486111111113</v>
      </c>
      <c r="DM699" s="27">
        <v>32352.451388888891</v>
      </c>
      <c r="DN699" s="36">
        <v>12</v>
      </c>
      <c r="DO699" s="26">
        <v>6364.4166666666661</v>
      </c>
      <c r="DP699" s="26">
        <v>12198.465277777777</v>
      </c>
      <c r="DQ699" s="27">
        <v>25988.034722222223</v>
      </c>
      <c r="DR699" s="36">
        <v>12</v>
      </c>
      <c r="DS699" s="26">
        <v>6364.4166666666661</v>
      </c>
      <c r="DT699" s="26">
        <v>18562.881944444445</v>
      </c>
      <c r="DU699" s="27">
        <v>19623.618055555555</v>
      </c>
      <c r="DV699" s="36">
        <v>12</v>
      </c>
      <c r="DW699" s="26">
        <v>6364.4166666666661</v>
      </c>
      <c r="DX699" s="26">
        <v>24927.298611111109</v>
      </c>
      <c r="DY699" s="27">
        <v>13259.201388888891</v>
      </c>
      <c r="DZ699" s="36">
        <v>12</v>
      </c>
      <c r="EA699" s="26">
        <v>6364.4166666666661</v>
      </c>
      <c r="EB699" s="26">
        <v>31291.715277777774</v>
      </c>
      <c r="EC699" s="27">
        <v>6894.7847222222263</v>
      </c>
      <c r="ED699" s="36">
        <v>12</v>
      </c>
      <c r="EE699" s="26">
        <v>6364.4166666666661</v>
      </c>
      <c r="EF699" s="26">
        <v>36822.71</v>
      </c>
      <c r="EG699" s="27">
        <v>1363.7900000000009</v>
      </c>
      <c r="EH699" s="36">
        <v>2.5714029827295004</v>
      </c>
      <c r="EI699" s="26">
        <v>1363.7900000000009</v>
      </c>
      <c r="EJ699" s="26">
        <v>38186.5</v>
      </c>
      <c r="EK699" s="27">
        <v>0</v>
      </c>
      <c r="EL699" s="36" cm="1">
        <f t="array" ref="EL699">+_xlfn.IFS(YEAR($A699)&gt;YEAR(EL$6),0,YEAR(EL$6)=YEAR($A699),13-MONTH($A699),AND(EK699&lt;$L699,YEAR(EL$6)=YEAR($B699)),IF(MONTH($B699)&lt;EK699/$M699,MONTH($B699),EK699/$M699),EK699&lt;$L699,EK699/$M699,YEAR(EL$6)=YEAR($B699),MONTH($B699),AND(YEAR(EL$6)&gt;YEAR($B699),NOT(ISBLANK($B699))),0,YEAR(EL$6)&gt;YEAR($A699),12,EL$6&lt;$A699,0,YEAR(EH$6)=YEAR($B699),0)</f>
        <v>0</v>
      </c>
      <c r="EM699" s="26">
        <f t="shared" si="82"/>
        <v>0</v>
      </c>
      <c r="EN699" s="26">
        <f t="shared" si="83"/>
        <v>38186.5</v>
      </c>
      <c r="EO699" s="27">
        <f t="shared" si="84"/>
        <v>0</v>
      </c>
      <c r="EP699" s="28">
        <f t="shared" si="85"/>
        <v>0</v>
      </c>
      <c r="EQ699" s="34">
        <f t="shared" si="86"/>
        <v>0</v>
      </c>
      <c r="ES699" s="21">
        <f>IFERROR(IF(VLOOKUP(D699,'DIV CHANGE'!A:D,3,FALSE)="", E699, VLOOKUP(D699,'DIV CHANGE'!A:D,3,FALSE)), E699)</f>
        <v>1</v>
      </c>
      <c r="ET699" s="21" t="str">
        <f t="shared" si="87"/>
        <v>SAME</v>
      </c>
      <c r="EU699" s="24">
        <v>43138</v>
      </c>
    </row>
    <row r="700" spans="1:151" ht="12.75">
      <c r="A700" s="29">
        <v>43138</v>
      </c>
      <c r="B700" s="24"/>
      <c r="C700" s="35">
        <v>313</v>
      </c>
      <c r="D700" s="21" t="s">
        <v>1365</v>
      </c>
      <c r="E700" s="21">
        <v>1</v>
      </c>
      <c r="F700" s="21" t="s">
        <v>179</v>
      </c>
      <c r="G700" s="21" t="s">
        <v>1366</v>
      </c>
      <c r="H700" s="55">
        <v>31011.5</v>
      </c>
      <c r="I700" s="22">
        <v>6</v>
      </c>
      <c r="J700" s="25">
        <v>3000</v>
      </c>
      <c r="K700" s="25">
        <v>0</v>
      </c>
      <c r="L700" s="25">
        <f t="shared" si="80"/>
        <v>4668.583333333333</v>
      </c>
      <c r="M700" s="37">
        <f t="shared" si="81"/>
        <v>389.04861111111109</v>
      </c>
      <c r="N700" s="36">
        <v>0</v>
      </c>
      <c r="O700" s="26">
        <v>0</v>
      </c>
      <c r="P700" s="26">
        <v>0</v>
      </c>
      <c r="Q700" s="27">
        <v>0</v>
      </c>
      <c r="R700" s="36">
        <v>0</v>
      </c>
      <c r="S700" s="26">
        <v>0</v>
      </c>
      <c r="T700" s="26">
        <v>0</v>
      </c>
      <c r="U700" s="27">
        <v>0</v>
      </c>
      <c r="V700" s="36">
        <v>0</v>
      </c>
      <c r="W700" s="26">
        <v>0</v>
      </c>
      <c r="X700" s="26">
        <v>0</v>
      </c>
      <c r="Y700" s="27">
        <v>0</v>
      </c>
      <c r="Z700" s="36">
        <v>0</v>
      </c>
      <c r="AA700" s="26">
        <v>0</v>
      </c>
      <c r="AB700" s="26">
        <v>0</v>
      </c>
      <c r="AC700" s="27">
        <v>0</v>
      </c>
      <c r="AD700" s="36">
        <v>0</v>
      </c>
      <c r="AE700" s="26">
        <v>0</v>
      </c>
      <c r="AF700" s="26">
        <v>0</v>
      </c>
      <c r="AG700" s="27">
        <v>0</v>
      </c>
      <c r="AH700" s="36">
        <v>0</v>
      </c>
      <c r="AI700" s="26">
        <v>0</v>
      </c>
      <c r="AJ700" s="26">
        <v>0</v>
      </c>
      <c r="AK700" s="27">
        <v>0</v>
      </c>
      <c r="AL700" s="36">
        <v>0</v>
      </c>
      <c r="AM700" s="26">
        <v>0</v>
      </c>
      <c r="AN700" s="26">
        <v>0</v>
      </c>
      <c r="AO700" s="27">
        <v>0</v>
      </c>
      <c r="AP700" s="36">
        <v>0</v>
      </c>
      <c r="AQ700" s="26">
        <v>0</v>
      </c>
      <c r="AR700" s="26">
        <v>0</v>
      </c>
      <c r="AS700" s="27">
        <v>0</v>
      </c>
      <c r="AT700" s="36">
        <v>0</v>
      </c>
      <c r="AU700" s="26">
        <v>0</v>
      </c>
      <c r="AV700" s="26">
        <v>0</v>
      </c>
      <c r="AW700" s="27">
        <v>0</v>
      </c>
      <c r="AX700" s="36">
        <v>0</v>
      </c>
      <c r="AY700" s="26">
        <v>0</v>
      </c>
      <c r="AZ700" s="26">
        <v>0</v>
      </c>
      <c r="BA700" s="27">
        <v>0</v>
      </c>
      <c r="BB700" s="36">
        <v>0</v>
      </c>
      <c r="BC700" s="26">
        <v>0</v>
      </c>
      <c r="BD700" s="26">
        <v>0</v>
      </c>
      <c r="BE700" s="27">
        <v>0</v>
      </c>
      <c r="BF700" s="36">
        <v>0</v>
      </c>
      <c r="BG700" s="26">
        <v>0</v>
      </c>
      <c r="BH700" s="26">
        <v>0</v>
      </c>
      <c r="BI700" s="27">
        <v>0</v>
      </c>
      <c r="BJ700" s="36">
        <v>0</v>
      </c>
      <c r="BK700" s="26">
        <v>0</v>
      </c>
      <c r="BL700" s="26">
        <v>0</v>
      </c>
      <c r="BM700" s="27">
        <v>0</v>
      </c>
      <c r="BN700" s="36">
        <v>0</v>
      </c>
      <c r="BO700" s="26">
        <v>0</v>
      </c>
      <c r="BP700" s="26">
        <v>0</v>
      </c>
      <c r="BQ700" s="27">
        <v>0</v>
      </c>
      <c r="BR700" s="36">
        <v>0</v>
      </c>
      <c r="BS700" s="26">
        <v>0</v>
      </c>
      <c r="BT700" s="26">
        <v>0</v>
      </c>
      <c r="BU700" s="27">
        <v>0</v>
      </c>
      <c r="BV700" s="36">
        <v>0</v>
      </c>
      <c r="BW700" s="26">
        <v>0</v>
      </c>
      <c r="BX700" s="26">
        <v>0</v>
      </c>
      <c r="BY700" s="27">
        <v>0</v>
      </c>
      <c r="BZ700" s="36">
        <v>0</v>
      </c>
      <c r="CA700" s="26">
        <v>0</v>
      </c>
      <c r="CB700" s="26">
        <v>0</v>
      </c>
      <c r="CC700" s="27">
        <v>0</v>
      </c>
      <c r="CD700" s="36">
        <v>0</v>
      </c>
      <c r="CE700" s="26">
        <v>0</v>
      </c>
      <c r="CF700" s="26">
        <v>0</v>
      </c>
      <c r="CG700" s="27">
        <v>0</v>
      </c>
      <c r="CH700" s="36">
        <v>0</v>
      </c>
      <c r="CI700" s="26">
        <v>0</v>
      </c>
      <c r="CJ700" s="26">
        <v>0</v>
      </c>
      <c r="CK700" s="27">
        <v>0</v>
      </c>
      <c r="CL700" s="36">
        <v>0</v>
      </c>
      <c r="CM700" s="26">
        <v>0</v>
      </c>
      <c r="CN700" s="26">
        <v>0</v>
      </c>
      <c r="CO700" s="27">
        <v>0</v>
      </c>
      <c r="CP700" s="36">
        <v>0</v>
      </c>
      <c r="CQ700" s="26">
        <v>0</v>
      </c>
      <c r="CR700" s="26">
        <v>0</v>
      </c>
      <c r="CS700" s="27">
        <v>0</v>
      </c>
      <c r="CT700" s="36">
        <v>0</v>
      </c>
      <c r="CU700" s="26">
        <v>0</v>
      </c>
      <c r="CV700" s="26">
        <v>0</v>
      </c>
      <c r="CW700" s="27">
        <v>0</v>
      </c>
      <c r="CX700" s="36">
        <v>0</v>
      </c>
      <c r="CY700" s="26">
        <v>0</v>
      </c>
      <c r="CZ700" s="26">
        <v>0</v>
      </c>
      <c r="DA700" s="27">
        <v>0</v>
      </c>
      <c r="DB700" s="36">
        <v>0</v>
      </c>
      <c r="DC700" s="26">
        <v>0</v>
      </c>
      <c r="DD700" s="26">
        <v>0</v>
      </c>
      <c r="DE700" s="27">
        <v>0</v>
      </c>
      <c r="DF700" s="36">
        <v>0</v>
      </c>
      <c r="DG700" s="26">
        <v>0</v>
      </c>
      <c r="DH700" s="26">
        <v>0</v>
      </c>
      <c r="DI700" s="27">
        <v>0</v>
      </c>
      <c r="DJ700" s="36">
        <v>11</v>
      </c>
      <c r="DK700" s="26">
        <v>4279.5347222222217</v>
      </c>
      <c r="DL700" s="26">
        <v>4279.5347222222217</v>
      </c>
      <c r="DM700" s="27">
        <v>23731.965277777777</v>
      </c>
      <c r="DN700" s="36">
        <v>12</v>
      </c>
      <c r="DO700" s="26">
        <v>4668.583333333333</v>
      </c>
      <c r="DP700" s="26">
        <v>8948.1180555555547</v>
      </c>
      <c r="DQ700" s="27">
        <v>19063.381944444445</v>
      </c>
      <c r="DR700" s="36">
        <v>12</v>
      </c>
      <c r="DS700" s="26">
        <v>4668.583333333333</v>
      </c>
      <c r="DT700" s="26">
        <v>13616.701388888887</v>
      </c>
      <c r="DU700" s="27">
        <v>14394.798611111113</v>
      </c>
      <c r="DV700" s="36">
        <v>12</v>
      </c>
      <c r="DW700" s="26">
        <v>4668.583333333333</v>
      </c>
      <c r="DX700" s="26">
        <v>18285.284722222219</v>
      </c>
      <c r="DY700" s="27">
        <v>9726.215277777781</v>
      </c>
      <c r="DZ700" s="36">
        <v>12</v>
      </c>
      <c r="EA700" s="26">
        <v>4668.583333333333</v>
      </c>
      <c r="EB700" s="26">
        <v>22953.868055555551</v>
      </c>
      <c r="EC700" s="27">
        <v>5057.6319444444489</v>
      </c>
      <c r="ED700" s="36">
        <v>12</v>
      </c>
      <c r="EE700" s="26">
        <v>4668.583333333333</v>
      </c>
      <c r="EF700" s="26">
        <v>27011.07</v>
      </c>
      <c r="EG700" s="27">
        <v>1000.4300000000003</v>
      </c>
      <c r="EH700" s="36">
        <v>2.5714781429055931</v>
      </c>
      <c r="EI700" s="26">
        <v>1000.4300000000002</v>
      </c>
      <c r="EJ700" s="26">
        <v>28011.5</v>
      </c>
      <c r="EK700" s="27">
        <v>0</v>
      </c>
      <c r="EL700" s="36" cm="1">
        <f t="array" ref="EL700">+_xlfn.IFS(YEAR($A700)&gt;YEAR(EL$6),0,YEAR(EL$6)=YEAR($A700),13-MONTH($A700),AND(EK700&lt;$L700,YEAR(EL$6)=YEAR($B700)),IF(MONTH($B700)&lt;EK700/$M700,MONTH($B700),EK700/$M700),EK700&lt;$L700,EK700/$M700,YEAR(EL$6)=YEAR($B700),MONTH($B700),AND(YEAR(EL$6)&gt;YEAR($B700),NOT(ISBLANK($B700))),0,YEAR(EL$6)&gt;YEAR($A700),12,EL$6&lt;$A700,0,YEAR(EH$6)=YEAR($B700),0)</f>
        <v>0</v>
      </c>
      <c r="EM700" s="26">
        <f t="shared" si="82"/>
        <v>0</v>
      </c>
      <c r="EN700" s="26">
        <f t="shared" si="83"/>
        <v>28011.5</v>
      </c>
      <c r="EO700" s="27">
        <f t="shared" si="84"/>
        <v>0</v>
      </c>
      <c r="EP700" s="28">
        <f t="shared" si="85"/>
        <v>0</v>
      </c>
      <c r="EQ700" s="34">
        <f t="shared" si="86"/>
        <v>0</v>
      </c>
      <c r="ES700" s="21">
        <f>IFERROR(IF(VLOOKUP(D700,'DIV CHANGE'!A:D,3,FALSE)="", E700, VLOOKUP(D700,'DIV CHANGE'!A:D,3,FALSE)), E700)</f>
        <v>1</v>
      </c>
      <c r="ET700" s="21" t="str">
        <f t="shared" si="87"/>
        <v>SAME</v>
      </c>
      <c r="EU700" s="24">
        <v>43138</v>
      </c>
    </row>
    <row r="701" spans="1:151" ht="12.75">
      <c r="A701" s="29">
        <v>43185</v>
      </c>
      <c r="B701" s="24"/>
      <c r="C701" s="35">
        <v>327</v>
      </c>
      <c r="D701" s="21" t="s">
        <v>1367</v>
      </c>
      <c r="E701" s="21">
        <v>1</v>
      </c>
      <c r="F701" s="21" t="s">
        <v>179</v>
      </c>
      <c r="G701" s="21" t="s">
        <v>1368</v>
      </c>
      <c r="H701" s="55">
        <v>35536.65</v>
      </c>
      <c r="I701" s="22">
        <v>6</v>
      </c>
      <c r="J701" s="25">
        <v>7000</v>
      </c>
      <c r="K701" s="25">
        <v>0</v>
      </c>
      <c r="L701" s="25">
        <f t="shared" si="80"/>
        <v>4756.1083333333336</v>
      </c>
      <c r="M701" s="37">
        <f t="shared" si="81"/>
        <v>396.34236111111113</v>
      </c>
      <c r="N701" s="36">
        <v>0</v>
      </c>
      <c r="O701" s="26">
        <v>0</v>
      </c>
      <c r="P701" s="26">
        <v>0</v>
      </c>
      <c r="Q701" s="27">
        <v>0</v>
      </c>
      <c r="R701" s="36">
        <v>0</v>
      </c>
      <c r="S701" s="26">
        <v>0</v>
      </c>
      <c r="T701" s="26">
        <v>0</v>
      </c>
      <c r="U701" s="27">
        <v>0</v>
      </c>
      <c r="V701" s="36">
        <v>0</v>
      </c>
      <c r="W701" s="26">
        <v>0</v>
      </c>
      <c r="X701" s="26">
        <v>0</v>
      </c>
      <c r="Y701" s="27">
        <v>0</v>
      </c>
      <c r="Z701" s="36">
        <v>0</v>
      </c>
      <c r="AA701" s="26">
        <v>0</v>
      </c>
      <c r="AB701" s="26">
        <v>0</v>
      </c>
      <c r="AC701" s="27">
        <v>0</v>
      </c>
      <c r="AD701" s="36">
        <v>0</v>
      </c>
      <c r="AE701" s="26">
        <v>0</v>
      </c>
      <c r="AF701" s="26">
        <v>0</v>
      </c>
      <c r="AG701" s="27">
        <v>0</v>
      </c>
      <c r="AH701" s="36">
        <v>0</v>
      </c>
      <c r="AI701" s="26">
        <v>0</v>
      </c>
      <c r="AJ701" s="26">
        <v>0</v>
      </c>
      <c r="AK701" s="27">
        <v>0</v>
      </c>
      <c r="AL701" s="36">
        <v>0</v>
      </c>
      <c r="AM701" s="26">
        <v>0</v>
      </c>
      <c r="AN701" s="26">
        <v>0</v>
      </c>
      <c r="AO701" s="27">
        <v>0</v>
      </c>
      <c r="AP701" s="36">
        <v>0</v>
      </c>
      <c r="AQ701" s="26">
        <v>0</v>
      </c>
      <c r="AR701" s="26">
        <v>0</v>
      </c>
      <c r="AS701" s="27">
        <v>0</v>
      </c>
      <c r="AT701" s="36">
        <v>0</v>
      </c>
      <c r="AU701" s="26">
        <v>0</v>
      </c>
      <c r="AV701" s="26">
        <v>0</v>
      </c>
      <c r="AW701" s="27">
        <v>0</v>
      </c>
      <c r="AX701" s="36">
        <v>0</v>
      </c>
      <c r="AY701" s="26">
        <v>0</v>
      </c>
      <c r="AZ701" s="26">
        <v>0</v>
      </c>
      <c r="BA701" s="27">
        <v>0</v>
      </c>
      <c r="BB701" s="36">
        <v>0</v>
      </c>
      <c r="BC701" s="26">
        <v>0</v>
      </c>
      <c r="BD701" s="26">
        <v>0</v>
      </c>
      <c r="BE701" s="27">
        <v>0</v>
      </c>
      <c r="BF701" s="36">
        <v>0</v>
      </c>
      <c r="BG701" s="26">
        <v>0</v>
      </c>
      <c r="BH701" s="26">
        <v>0</v>
      </c>
      <c r="BI701" s="27">
        <v>0</v>
      </c>
      <c r="BJ701" s="36">
        <v>0</v>
      </c>
      <c r="BK701" s="26">
        <v>0</v>
      </c>
      <c r="BL701" s="26">
        <v>0</v>
      </c>
      <c r="BM701" s="27">
        <v>0</v>
      </c>
      <c r="BN701" s="36">
        <v>0</v>
      </c>
      <c r="BO701" s="26">
        <v>0</v>
      </c>
      <c r="BP701" s="26">
        <v>0</v>
      </c>
      <c r="BQ701" s="27">
        <v>0</v>
      </c>
      <c r="BR701" s="36">
        <v>0</v>
      </c>
      <c r="BS701" s="26">
        <v>0</v>
      </c>
      <c r="BT701" s="26">
        <v>0</v>
      </c>
      <c r="BU701" s="27">
        <v>0</v>
      </c>
      <c r="BV701" s="36">
        <v>0</v>
      </c>
      <c r="BW701" s="26">
        <v>0</v>
      </c>
      <c r="BX701" s="26">
        <v>0</v>
      </c>
      <c r="BY701" s="27">
        <v>0</v>
      </c>
      <c r="BZ701" s="36">
        <v>0</v>
      </c>
      <c r="CA701" s="26">
        <v>0</v>
      </c>
      <c r="CB701" s="26">
        <v>0</v>
      </c>
      <c r="CC701" s="27">
        <v>0</v>
      </c>
      <c r="CD701" s="36">
        <v>0</v>
      </c>
      <c r="CE701" s="26">
        <v>0</v>
      </c>
      <c r="CF701" s="26">
        <v>0</v>
      </c>
      <c r="CG701" s="27">
        <v>0</v>
      </c>
      <c r="CH701" s="36">
        <v>0</v>
      </c>
      <c r="CI701" s="26">
        <v>0</v>
      </c>
      <c r="CJ701" s="26">
        <v>0</v>
      </c>
      <c r="CK701" s="27">
        <v>0</v>
      </c>
      <c r="CL701" s="36">
        <v>0</v>
      </c>
      <c r="CM701" s="26">
        <v>0</v>
      </c>
      <c r="CN701" s="26">
        <v>0</v>
      </c>
      <c r="CO701" s="27">
        <v>0</v>
      </c>
      <c r="CP701" s="36">
        <v>0</v>
      </c>
      <c r="CQ701" s="26">
        <v>0</v>
      </c>
      <c r="CR701" s="26">
        <v>0</v>
      </c>
      <c r="CS701" s="27">
        <v>0</v>
      </c>
      <c r="CT701" s="36">
        <v>0</v>
      </c>
      <c r="CU701" s="26">
        <v>0</v>
      </c>
      <c r="CV701" s="26">
        <v>0</v>
      </c>
      <c r="CW701" s="27">
        <v>0</v>
      </c>
      <c r="CX701" s="36">
        <v>0</v>
      </c>
      <c r="CY701" s="26">
        <v>0</v>
      </c>
      <c r="CZ701" s="26">
        <v>0</v>
      </c>
      <c r="DA701" s="27">
        <v>0</v>
      </c>
      <c r="DB701" s="36">
        <v>0</v>
      </c>
      <c r="DC701" s="26">
        <v>0</v>
      </c>
      <c r="DD701" s="26">
        <v>0</v>
      </c>
      <c r="DE701" s="27">
        <v>0</v>
      </c>
      <c r="DF701" s="36">
        <v>0</v>
      </c>
      <c r="DG701" s="26">
        <v>0</v>
      </c>
      <c r="DH701" s="26">
        <v>0</v>
      </c>
      <c r="DI701" s="27">
        <v>0</v>
      </c>
      <c r="DJ701" s="36">
        <v>10</v>
      </c>
      <c r="DK701" s="26">
        <v>3963.4236111111113</v>
      </c>
      <c r="DL701" s="26">
        <v>3963.4236111111113</v>
      </c>
      <c r="DM701" s="27">
        <v>24573.226388888892</v>
      </c>
      <c r="DN701" s="36">
        <v>12</v>
      </c>
      <c r="DO701" s="26">
        <v>4756.1083333333336</v>
      </c>
      <c r="DP701" s="26">
        <v>8719.5319444444449</v>
      </c>
      <c r="DQ701" s="27">
        <v>19817.118055555555</v>
      </c>
      <c r="DR701" s="36">
        <v>12</v>
      </c>
      <c r="DS701" s="26">
        <v>4756.1083333333336</v>
      </c>
      <c r="DT701" s="26">
        <v>13475.640277777778</v>
      </c>
      <c r="DU701" s="27">
        <v>15061.009722222223</v>
      </c>
      <c r="DV701" s="36">
        <v>12</v>
      </c>
      <c r="DW701" s="26">
        <v>4756.1083333333336</v>
      </c>
      <c r="DX701" s="26">
        <v>18231.748611111114</v>
      </c>
      <c r="DY701" s="27">
        <v>10304.901388888888</v>
      </c>
      <c r="DZ701" s="36">
        <v>12</v>
      </c>
      <c r="EA701" s="26">
        <v>4756.1083333333336</v>
      </c>
      <c r="EB701" s="26">
        <v>22987.856944444447</v>
      </c>
      <c r="EC701" s="27">
        <v>5548.793055555554</v>
      </c>
      <c r="ED701" s="36">
        <v>12</v>
      </c>
      <c r="EE701" s="26">
        <v>4756.1083333333336</v>
      </c>
      <c r="EF701" s="26">
        <v>26838.05</v>
      </c>
      <c r="EG701" s="27">
        <v>1698.6000000000022</v>
      </c>
      <c r="EH701" s="36">
        <v>4.2856887546365865</v>
      </c>
      <c r="EI701" s="26">
        <v>1698.6000000000022</v>
      </c>
      <c r="EJ701" s="26">
        <v>28536.65</v>
      </c>
      <c r="EK701" s="27">
        <v>0</v>
      </c>
      <c r="EL701" s="36" cm="1">
        <f t="array" ref="EL701">+_xlfn.IFS(YEAR($A701)&gt;YEAR(EL$6),0,YEAR(EL$6)=YEAR($A701),13-MONTH($A701),AND(EK701&lt;$L701,YEAR(EL$6)=YEAR($B701)),IF(MONTH($B701)&lt;EK701/$M701,MONTH($B701),EK701/$M701),EK701&lt;$L701,EK701/$M701,YEAR(EL$6)=YEAR($B701),MONTH($B701),AND(YEAR(EL$6)&gt;YEAR($B701),NOT(ISBLANK($B701))),0,YEAR(EL$6)&gt;YEAR($A701),12,EL$6&lt;$A701,0,YEAR(EH$6)=YEAR($B701),0)</f>
        <v>0</v>
      </c>
      <c r="EM701" s="26">
        <f t="shared" si="82"/>
        <v>0</v>
      </c>
      <c r="EN701" s="26">
        <f t="shared" si="83"/>
        <v>28536.65</v>
      </c>
      <c r="EO701" s="27">
        <f t="shared" si="84"/>
        <v>0</v>
      </c>
      <c r="EP701" s="28">
        <f t="shared" si="85"/>
        <v>0</v>
      </c>
      <c r="EQ701" s="34">
        <f t="shared" si="86"/>
        <v>0</v>
      </c>
      <c r="ES701" s="21">
        <f>IFERROR(IF(VLOOKUP(D701,'DIV CHANGE'!A:D,3,FALSE)="", E701, VLOOKUP(D701,'DIV CHANGE'!A:D,3,FALSE)), E701)</f>
        <v>1</v>
      </c>
      <c r="ET701" s="21" t="str">
        <f t="shared" si="87"/>
        <v>SAME</v>
      </c>
      <c r="EU701" s="24">
        <v>43185</v>
      </c>
    </row>
    <row r="702" spans="1:151" ht="12.75">
      <c r="A702" s="29">
        <v>43138</v>
      </c>
      <c r="B702" s="24"/>
      <c r="C702" s="35">
        <v>314</v>
      </c>
      <c r="D702" s="21" t="s">
        <v>1369</v>
      </c>
      <c r="E702" s="21">
        <v>1</v>
      </c>
      <c r="F702" s="21" t="s">
        <v>179</v>
      </c>
      <c r="G702" s="21" t="s">
        <v>1370</v>
      </c>
      <c r="H702" s="55">
        <v>63165</v>
      </c>
      <c r="I702" s="22">
        <v>6</v>
      </c>
      <c r="J702" s="25">
        <v>15000</v>
      </c>
      <c r="K702" s="25">
        <v>0</v>
      </c>
      <c r="L702" s="25">
        <f t="shared" si="80"/>
        <v>8027.5</v>
      </c>
      <c r="M702" s="37">
        <f t="shared" si="81"/>
        <v>668.95833333333337</v>
      </c>
      <c r="N702" s="36">
        <v>0</v>
      </c>
      <c r="O702" s="26">
        <v>0</v>
      </c>
      <c r="P702" s="26">
        <v>0</v>
      </c>
      <c r="Q702" s="27">
        <v>0</v>
      </c>
      <c r="R702" s="36">
        <v>0</v>
      </c>
      <c r="S702" s="26">
        <v>0</v>
      </c>
      <c r="T702" s="26">
        <v>0</v>
      </c>
      <c r="U702" s="27">
        <v>0</v>
      </c>
      <c r="V702" s="36">
        <v>0</v>
      </c>
      <c r="W702" s="26">
        <v>0</v>
      </c>
      <c r="X702" s="26">
        <v>0</v>
      </c>
      <c r="Y702" s="27">
        <v>0</v>
      </c>
      <c r="Z702" s="36">
        <v>0</v>
      </c>
      <c r="AA702" s="26">
        <v>0</v>
      </c>
      <c r="AB702" s="26">
        <v>0</v>
      </c>
      <c r="AC702" s="27">
        <v>0</v>
      </c>
      <c r="AD702" s="36">
        <v>0</v>
      </c>
      <c r="AE702" s="26">
        <v>0</v>
      </c>
      <c r="AF702" s="26">
        <v>0</v>
      </c>
      <c r="AG702" s="27">
        <v>0</v>
      </c>
      <c r="AH702" s="36">
        <v>0</v>
      </c>
      <c r="AI702" s="26">
        <v>0</v>
      </c>
      <c r="AJ702" s="26">
        <v>0</v>
      </c>
      <c r="AK702" s="27">
        <v>0</v>
      </c>
      <c r="AL702" s="36">
        <v>0</v>
      </c>
      <c r="AM702" s="26">
        <v>0</v>
      </c>
      <c r="AN702" s="26">
        <v>0</v>
      </c>
      <c r="AO702" s="27">
        <v>0</v>
      </c>
      <c r="AP702" s="36">
        <v>0</v>
      </c>
      <c r="AQ702" s="26">
        <v>0</v>
      </c>
      <c r="AR702" s="26">
        <v>0</v>
      </c>
      <c r="AS702" s="27">
        <v>0</v>
      </c>
      <c r="AT702" s="36">
        <v>0</v>
      </c>
      <c r="AU702" s="26">
        <v>0</v>
      </c>
      <c r="AV702" s="26">
        <v>0</v>
      </c>
      <c r="AW702" s="27">
        <v>0</v>
      </c>
      <c r="AX702" s="36">
        <v>0</v>
      </c>
      <c r="AY702" s="26">
        <v>0</v>
      </c>
      <c r="AZ702" s="26">
        <v>0</v>
      </c>
      <c r="BA702" s="27">
        <v>0</v>
      </c>
      <c r="BB702" s="36">
        <v>0</v>
      </c>
      <c r="BC702" s="26">
        <v>0</v>
      </c>
      <c r="BD702" s="26">
        <v>0</v>
      </c>
      <c r="BE702" s="27">
        <v>0</v>
      </c>
      <c r="BF702" s="36">
        <v>0</v>
      </c>
      <c r="BG702" s="26">
        <v>0</v>
      </c>
      <c r="BH702" s="26">
        <v>0</v>
      </c>
      <c r="BI702" s="27">
        <v>0</v>
      </c>
      <c r="BJ702" s="36">
        <v>0</v>
      </c>
      <c r="BK702" s="26">
        <v>0</v>
      </c>
      <c r="BL702" s="26">
        <v>0</v>
      </c>
      <c r="BM702" s="27">
        <v>0</v>
      </c>
      <c r="BN702" s="36">
        <v>0</v>
      </c>
      <c r="BO702" s="26">
        <v>0</v>
      </c>
      <c r="BP702" s="26">
        <v>0</v>
      </c>
      <c r="BQ702" s="27">
        <v>0</v>
      </c>
      <c r="BR702" s="36">
        <v>0</v>
      </c>
      <c r="BS702" s="26">
        <v>0</v>
      </c>
      <c r="BT702" s="26">
        <v>0</v>
      </c>
      <c r="BU702" s="27">
        <v>0</v>
      </c>
      <c r="BV702" s="36">
        <v>0</v>
      </c>
      <c r="BW702" s="26">
        <v>0</v>
      </c>
      <c r="BX702" s="26">
        <v>0</v>
      </c>
      <c r="BY702" s="27">
        <v>0</v>
      </c>
      <c r="BZ702" s="36">
        <v>0</v>
      </c>
      <c r="CA702" s="26">
        <v>0</v>
      </c>
      <c r="CB702" s="26">
        <v>0</v>
      </c>
      <c r="CC702" s="27">
        <v>0</v>
      </c>
      <c r="CD702" s="36">
        <v>0</v>
      </c>
      <c r="CE702" s="26">
        <v>0</v>
      </c>
      <c r="CF702" s="26">
        <v>0</v>
      </c>
      <c r="CG702" s="27">
        <v>0</v>
      </c>
      <c r="CH702" s="36">
        <v>0</v>
      </c>
      <c r="CI702" s="26">
        <v>0</v>
      </c>
      <c r="CJ702" s="26">
        <v>0</v>
      </c>
      <c r="CK702" s="27">
        <v>0</v>
      </c>
      <c r="CL702" s="36">
        <v>0</v>
      </c>
      <c r="CM702" s="26">
        <v>0</v>
      </c>
      <c r="CN702" s="26">
        <v>0</v>
      </c>
      <c r="CO702" s="27">
        <v>0</v>
      </c>
      <c r="CP702" s="36">
        <v>0</v>
      </c>
      <c r="CQ702" s="26">
        <v>0</v>
      </c>
      <c r="CR702" s="26">
        <v>0</v>
      </c>
      <c r="CS702" s="27">
        <v>0</v>
      </c>
      <c r="CT702" s="36">
        <v>0</v>
      </c>
      <c r="CU702" s="26">
        <v>0</v>
      </c>
      <c r="CV702" s="26">
        <v>0</v>
      </c>
      <c r="CW702" s="27">
        <v>0</v>
      </c>
      <c r="CX702" s="36">
        <v>0</v>
      </c>
      <c r="CY702" s="26">
        <v>0</v>
      </c>
      <c r="CZ702" s="26">
        <v>0</v>
      </c>
      <c r="DA702" s="27">
        <v>0</v>
      </c>
      <c r="DB702" s="36">
        <v>0</v>
      </c>
      <c r="DC702" s="26">
        <v>0</v>
      </c>
      <c r="DD702" s="26">
        <v>0</v>
      </c>
      <c r="DE702" s="27">
        <v>0</v>
      </c>
      <c r="DF702" s="36">
        <v>0</v>
      </c>
      <c r="DG702" s="26">
        <v>0</v>
      </c>
      <c r="DH702" s="26">
        <v>0</v>
      </c>
      <c r="DI702" s="27">
        <v>0</v>
      </c>
      <c r="DJ702" s="36">
        <v>11</v>
      </c>
      <c r="DK702" s="26">
        <v>7358.541666666667</v>
      </c>
      <c r="DL702" s="26">
        <v>7358.541666666667</v>
      </c>
      <c r="DM702" s="27">
        <v>40806.458333333336</v>
      </c>
      <c r="DN702" s="36">
        <v>12</v>
      </c>
      <c r="DO702" s="26">
        <v>8027.5</v>
      </c>
      <c r="DP702" s="26">
        <v>15386.041666666668</v>
      </c>
      <c r="DQ702" s="27">
        <v>32778.958333333328</v>
      </c>
      <c r="DR702" s="36">
        <v>12</v>
      </c>
      <c r="DS702" s="26">
        <v>8027.5</v>
      </c>
      <c r="DT702" s="26">
        <v>23413.541666666668</v>
      </c>
      <c r="DU702" s="27">
        <v>24751.458333333332</v>
      </c>
      <c r="DV702" s="36">
        <v>12</v>
      </c>
      <c r="DW702" s="26">
        <v>8027.5</v>
      </c>
      <c r="DX702" s="26">
        <v>31441.041666666668</v>
      </c>
      <c r="DY702" s="27">
        <v>16723.958333333332</v>
      </c>
      <c r="DZ702" s="36">
        <v>12</v>
      </c>
      <c r="EA702" s="26">
        <v>8027.5</v>
      </c>
      <c r="EB702" s="26">
        <v>39468.541666666672</v>
      </c>
      <c r="EC702" s="27">
        <v>8696.4583333333285</v>
      </c>
      <c r="ED702" s="36">
        <v>12</v>
      </c>
      <c r="EE702" s="26">
        <v>8027.5</v>
      </c>
      <c r="EF702" s="26">
        <v>46444.82</v>
      </c>
      <c r="EG702" s="27">
        <v>1720.1800000000003</v>
      </c>
      <c r="EH702" s="36">
        <v>2.5714307069448772</v>
      </c>
      <c r="EI702" s="26">
        <v>1720.1800000000003</v>
      </c>
      <c r="EJ702" s="26">
        <v>48165</v>
      </c>
      <c r="EK702" s="27">
        <v>0</v>
      </c>
      <c r="EL702" s="36" cm="1">
        <f t="array" ref="EL702">+_xlfn.IFS(YEAR($A702)&gt;YEAR(EL$6),0,YEAR(EL$6)=YEAR($A702),13-MONTH($A702),AND(EK702&lt;$L702,YEAR(EL$6)=YEAR($B702)),IF(MONTH($B702)&lt;EK702/$M702,MONTH($B702),EK702/$M702),EK702&lt;$L702,EK702/$M702,YEAR(EL$6)=YEAR($B702),MONTH($B702),AND(YEAR(EL$6)&gt;YEAR($B702),NOT(ISBLANK($B702))),0,YEAR(EL$6)&gt;YEAR($A702),12,EL$6&lt;$A702,0,YEAR(EH$6)=YEAR($B702),0)</f>
        <v>0</v>
      </c>
      <c r="EM702" s="26">
        <f t="shared" si="82"/>
        <v>0</v>
      </c>
      <c r="EN702" s="26">
        <f t="shared" si="83"/>
        <v>48165</v>
      </c>
      <c r="EO702" s="27">
        <f t="shared" si="84"/>
        <v>0</v>
      </c>
      <c r="EP702" s="28">
        <f t="shared" si="85"/>
        <v>0</v>
      </c>
      <c r="EQ702" s="34">
        <f t="shared" si="86"/>
        <v>0</v>
      </c>
      <c r="ES702" s="21">
        <f>IFERROR(IF(VLOOKUP(D702,'DIV CHANGE'!A:D,3,FALSE)="", E702, VLOOKUP(D702,'DIV CHANGE'!A:D,3,FALSE)), E702)</f>
        <v>1</v>
      </c>
      <c r="ET702" s="21" t="str">
        <f t="shared" si="87"/>
        <v>SAME</v>
      </c>
      <c r="EU702" s="24">
        <v>43138</v>
      </c>
    </row>
    <row r="703" spans="1:151" ht="12.75">
      <c r="A703" s="29">
        <v>38419</v>
      </c>
      <c r="B703" s="24"/>
      <c r="C703" s="35">
        <v>45</v>
      </c>
      <c r="D703" s="21" t="s">
        <v>1371</v>
      </c>
      <c r="E703" s="21">
        <v>1</v>
      </c>
      <c r="F703" s="21" t="s">
        <v>100</v>
      </c>
      <c r="G703" s="21" t="s">
        <v>1372</v>
      </c>
      <c r="H703" s="55">
        <v>29786</v>
      </c>
      <c r="I703" s="22">
        <v>10</v>
      </c>
      <c r="J703" s="25">
        <v>10000</v>
      </c>
      <c r="K703" s="25">
        <v>0</v>
      </c>
      <c r="L703" s="25">
        <f t="shared" si="80"/>
        <v>1978.6</v>
      </c>
      <c r="M703" s="37">
        <f t="shared" si="81"/>
        <v>164.88333333333333</v>
      </c>
      <c r="N703" s="36">
        <v>0</v>
      </c>
      <c r="O703" s="26">
        <v>0</v>
      </c>
      <c r="P703" s="26">
        <v>0</v>
      </c>
      <c r="Q703" s="27">
        <v>0</v>
      </c>
      <c r="R703" s="36">
        <v>0</v>
      </c>
      <c r="S703" s="26">
        <v>0</v>
      </c>
      <c r="T703" s="26">
        <v>0</v>
      </c>
      <c r="U703" s="27">
        <v>0</v>
      </c>
      <c r="V703" s="36">
        <v>0</v>
      </c>
      <c r="W703" s="26">
        <v>0</v>
      </c>
      <c r="X703" s="26">
        <v>0</v>
      </c>
      <c r="Y703" s="27">
        <v>0</v>
      </c>
      <c r="Z703" s="36">
        <v>0</v>
      </c>
      <c r="AA703" s="26">
        <v>0</v>
      </c>
      <c r="AB703" s="26">
        <v>0</v>
      </c>
      <c r="AC703" s="27">
        <v>0</v>
      </c>
      <c r="AD703" s="36">
        <v>0</v>
      </c>
      <c r="AE703" s="26">
        <v>0</v>
      </c>
      <c r="AF703" s="26">
        <v>0</v>
      </c>
      <c r="AG703" s="27">
        <v>0</v>
      </c>
      <c r="AH703" s="36">
        <v>0</v>
      </c>
      <c r="AI703" s="26">
        <v>0</v>
      </c>
      <c r="AJ703" s="26">
        <v>0</v>
      </c>
      <c r="AK703" s="27">
        <v>0</v>
      </c>
      <c r="AL703" s="36">
        <v>0</v>
      </c>
      <c r="AM703" s="26">
        <v>0</v>
      </c>
      <c r="AN703" s="26">
        <v>0</v>
      </c>
      <c r="AO703" s="27">
        <v>0</v>
      </c>
      <c r="AP703" s="36">
        <v>0</v>
      </c>
      <c r="AQ703" s="26">
        <v>0</v>
      </c>
      <c r="AR703" s="26">
        <v>0</v>
      </c>
      <c r="AS703" s="27">
        <v>0</v>
      </c>
      <c r="AT703" s="36">
        <v>0</v>
      </c>
      <c r="AU703" s="26">
        <v>0</v>
      </c>
      <c r="AV703" s="26">
        <v>0</v>
      </c>
      <c r="AW703" s="27">
        <v>0</v>
      </c>
      <c r="AX703" s="36">
        <v>0</v>
      </c>
      <c r="AY703" s="26">
        <v>0</v>
      </c>
      <c r="AZ703" s="26">
        <v>0</v>
      </c>
      <c r="BA703" s="27">
        <v>0</v>
      </c>
      <c r="BB703" s="36">
        <v>0</v>
      </c>
      <c r="BC703" s="26">
        <v>0</v>
      </c>
      <c r="BD703" s="26">
        <v>0</v>
      </c>
      <c r="BE703" s="27">
        <v>0</v>
      </c>
      <c r="BF703" s="36">
        <v>0</v>
      </c>
      <c r="BG703" s="26">
        <v>0</v>
      </c>
      <c r="BH703" s="26">
        <v>0</v>
      </c>
      <c r="BI703" s="27">
        <v>0</v>
      </c>
      <c r="BJ703" s="36">
        <v>10</v>
      </c>
      <c r="BK703" s="26">
        <v>1648.8333333333333</v>
      </c>
      <c r="BL703" s="26">
        <v>1648.8333333333333</v>
      </c>
      <c r="BM703" s="27">
        <v>18137.166666666668</v>
      </c>
      <c r="BN703" s="36">
        <v>12</v>
      </c>
      <c r="BO703" s="26">
        <v>1978.6</v>
      </c>
      <c r="BP703" s="26">
        <v>3627.4333333333334</v>
      </c>
      <c r="BQ703" s="27">
        <v>16158.566666666666</v>
      </c>
      <c r="BR703" s="36">
        <v>12</v>
      </c>
      <c r="BS703" s="26">
        <v>1978.6</v>
      </c>
      <c r="BT703" s="26">
        <v>5606.0333333333328</v>
      </c>
      <c r="BU703" s="27">
        <v>14179.966666666667</v>
      </c>
      <c r="BV703" s="36">
        <v>12</v>
      </c>
      <c r="BW703" s="26">
        <v>1978.6</v>
      </c>
      <c r="BX703" s="26">
        <v>7584.6333333333332</v>
      </c>
      <c r="BY703" s="27">
        <v>12201.366666666667</v>
      </c>
      <c r="BZ703" s="36">
        <v>12</v>
      </c>
      <c r="CA703" s="26">
        <v>1978.6</v>
      </c>
      <c r="CB703" s="26">
        <v>9563.2333333333336</v>
      </c>
      <c r="CC703" s="27">
        <v>10222.766666666666</v>
      </c>
      <c r="CD703" s="36">
        <v>12</v>
      </c>
      <c r="CE703" s="26">
        <v>1978.6</v>
      </c>
      <c r="CF703" s="26">
        <v>11541.833333333334</v>
      </c>
      <c r="CG703" s="27">
        <v>8244.1666666666661</v>
      </c>
      <c r="CH703" s="36">
        <v>12</v>
      </c>
      <c r="CI703" s="26">
        <v>1978.6</v>
      </c>
      <c r="CJ703" s="26">
        <v>13520.433333333334</v>
      </c>
      <c r="CK703" s="27">
        <v>6265.5666666666657</v>
      </c>
      <c r="CL703" s="36">
        <v>12</v>
      </c>
      <c r="CM703" s="26">
        <v>1978.6</v>
      </c>
      <c r="CN703" s="26">
        <v>15499.033333333335</v>
      </c>
      <c r="CO703" s="27">
        <v>4286.9666666666653</v>
      </c>
      <c r="CP703" s="36">
        <v>12</v>
      </c>
      <c r="CQ703" s="26">
        <v>1978.6</v>
      </c>
      <c r="CR703" s="26">
        <v>17477.633333333335</v>
      </c>
      <c r="CS703" s="27">
        <v>2308.366666666665</v>
      </c>
      <c r="CT703" s="36">
        <v>12</v>
      </c>
      <c r="CU703" s="26">
        <v>1978.6</v>
      </c>
      <c r="CV703" s="26">
        <v>19456.233333333334</v>
      </c>
      <c r="CW703" s="27">
        <v>329.76666666666642</v>
      </c>
      <c r="CX703" s="36">
        <v>1.9999999999999987</v>
      </c>
      <c r="CY703" s="26">
        <v>329.76666666666642</v>
      </c>
      <c r="CZ703" s="26">
        <v>19786</v>
      </c>
      <c r="DA703" s="27">
        <v>0</v>
      </c>
      <c r="DB703" s="36">
        <v>0</v>
      </c>
      <c r="DC703" s="26">
        <v>0</v>
      </c>
      <c r="DD703" s="26">
        <v>19786</v>
      </c>
      <c r="DE703" s="27">
        <v>0</v>
      </c>
      <c r="DF703" s="36">
        <v>0</v>
      </c>
      <c r="DG703" s="26">
        <v>0</v>
      </c>
      <c r="DH703" s="26">
        <v>19786</v>
      </c>
      <c r="DI703" s="27">
        <v>0</v>
      </c>
      <c r="DJ703" s="36">
        <v>0</v>
      </c>
      <c r="DK703" s="26">
        <v>0</v>
      </c>
      <c r="DL703" s="26">
        <v>19786</v>
      </c>
      <c r="DM703" s="27">
        <v>0</v>
      </c>
      <c r="DN703" s="36">
        <v>0</v>
      </c>
      <c r="DO703" s="26">
        <v>0</v>
      </c>
      <c r="DP703" s="26">
        <v>19786</v>
      </c>
      <c r="DQ703" s="27">
        <v>0</v>
      </c>
      <c r="DR703" s="36">
        <v>0</v>
      </c>
      <c r="DS703" s="26">
        <v>0</v>
      </c>
      <c r="DT703" s="26">
        <v>19786</v>
      </c>
      <c r="DU703" s="27">
        <v>0</v>
      </c>
      <c r="DV703" s="36">
        <v>0</v>
      </c>
      <c r="DW703" s="26">
        <v>0</v>
      </c>
      <c r="DX703" s="26">
        <v>19786</v>
      </c>
      <c r="DY703" s="27">
        <v>0</v>
      </c>
      <c r="DZ703" s="36">
        <v>0</v>
      </c>
      <c r="EA703" s="26">
        <v>0</v>
      </c>
      <c r="EB703" s="26">
        <v>19786</v>
      </c>
      <c r="EC703" s="27">
        <v>0</v>
      </c>
      <c r="ED703" s="36">
        <v>0</v>
      </c>
      <c r="EE703" s="26">
        <v>0</v>
      </c>
      <c r="EF703" s="26">
        <v>19786</v>
      </c>
      <c r="EG703" s="27">
        <v>0</v>
      </c>
      <c r="EH703" s="36">
        <v>0</v>
      </c>
      <c r="EI703" s="26">
        <v>0</v>
      </c>
      <c r="EJ703" s="26">
        <v>19786</v>
      </c>
      <c r="EK703" s="27">
        <v>0</v>
      </c>
      <c r="EL703" s="36" cm="1">
        <f t="array" ref="EL703">+_xlfn.IFS(YEAR($A703)&gt;YEAR(EL$6),0,YEAR(EL$6)=YEAR($A703),13-MONTH($A703),AND(EK703&lt;$L703,YEAR(EL$6)=YEAR($B703)),IF(MONTH($B703)&lt;EK703/$M703,MONTH($B703),EK703/$M703),EK703&lt;$L703,EK703/$M703,YEAR(EL$6)=YEAR($B703),MONTH($B703),AND(YEAR(EL$6)&gt;YEAR($B703),NOT(ISBLANK($B703))),0,YEAR(EL$6)&gt;YEAR($A703),12,EL$6&lt;$A703,0,YEAR(EH$6)=YEAR($B703),0)</f>
        <v>0</v>
      </c>
      <c r="EM703" s="26">
        <f t="shared" si="82"/>
        <v>0</v>
      </c>
      <c r="EN703" s="26">
        <f t="shared" si="83"/>
        <v>19786</v>
      </c>
      <c r="EO703" s="27">
        <f t="shared" si="84"/>
        <v>0</v>
      </c>
      <c r="EP703" s="28">
        <f t="shared" si="85"/>
        <v>0</v>
      </c>
      <c r="EQ703" s="34">
        <f t="shared" si="86"/>
        <v>0</v>
      </c>
      <c r="ES703" s="21">
        <f>IFERROR(IF(VLOOKUP(D703,'DIV CHANGE'!A:D,3,FALSE)="", E703, VLOOKUP(D703,'DIV CHANGE'!A:D,3,FALSE)), E703)</f>
        <v>1</v>
      </c>
      <c r="ET703" s="21" t="str">
        <f t="shared" si="87"/>
        <v>SAME</v>
      </c>
      <c r="EU703" s="24">
        <v>38419</v>
      </c>
    </row>
    <row r="704" spans="1:151" ht="12.75">
      <c r="A704" s="29">
        <v>38892</v>
      </c>
      <c r="B704" s="24"/>
      <c r="C704" s="35">
        <v>53</v>
      </c>
      <c r="D704" s="21" t="s">
        <v>1373</v>
      </c>
      <c r="E704" s="21">
        <v>1</v>
      </c>
      <c r="F704" s="21" t="s">
        <v>100</v>
      </c>
      <c r="G704" s="21" t="s">
        <v>1374</v>
      </c>
      <c r="H704" s="55">
        <v>68900</v>
      </c>
      <c r="I704" s="22">
        <v>15</v>
      </c>
      <c r="J704" s="25">
        <v>35000</v>
      </c>
      <c r="K704" s="25">
        <v>0</v>
      </c>
      <c r="L704" s="25">
        <f t="shared" si="80"/>
        <v>2260</v>
      </c>
      <c r="M704" s="37">
        <f t="shared" si="81"/>
        <v>188.33333333333334</v>
      </c>
      <c r="N704" s="36">
        <v>0</v>
      </c>
      <c r="O704" s="26">
        <v>0</v>
      </c>
      <c r="P704" s="26">
        <v>0</v>
      </c>
      <c r="Q704" s="27">
        <v>0</v>
      </c>
      <c r="R704" s="36">
        <v>0</v>
      </c>
      <c r="S704" s="26">
        <v>0</v>
      </c>
      <c r="T704" s="26">
        <v>0</v>
      </c>
      <c r="U704" s="27">
        <v>0</v>
      </c>
      <c r="V704" s="36">
        <v>0</v>
      </c>
      <c r="W704" s="26">
        <v>0</v>
      </c>
      <c r="X704" s="26">
        <v>0</v>
      </c>
      <c r="Y704" s="27">
        <v>0</v>
      </c>
      <c r="Z704" s="36">
        <v>0</v>
      </c>
      <c r="AA704" s="26">
        <v>0</v>
      </c>
      <c r="AB704" s="26">
        <v>0</v>
      </c>
      <c r="AC704" s="27">
        <v>0</v>
      </c>
      <c r="AD704" s="36">
        <v>0</v>
      </c>
      <c r="AE704" s="26">
        <v>0</v>
      </c>
      <c r="AF704" s="26">
        <v>0</v>
      </c>
      <c r="AG704" s="27">
        <v>0</v>
      </c>
      <c r="AH704" s="36">
        <v>0</v>
      </c>
      <c r="AI704" s="26">
        <v>0</v>
      </c>
      <c r="AJ704" s="26">
        <v>0</v>
      </c>
      <c r="AK704" s="27">
        <v>0</v>
      </c>
      <c r="AL704" s="36">
        <v>0</v>
      </c>
      <c r="AM704" s="26">
        <v>0</v>
      </c>
      <c r="AN704" s="26">
        <v>0</v>
      </c>
      <c r="AO704" s="27">
        <v>0</v>
      </c>
      <c r="AP704" s="36">
        <v>0</v>
      </c>
      <c r="AQ704" s="26">
        <v>0</v>
      </c>
      <c r="AR704" s="26">
        <v>0</v>
      </c>
      <c r="AS704" s="27">
        <v>0</v>
      </c>
      <c r="AT704" s="36">
        <v>0</v>
      </c>
      <c r="AU704" s="26">
        <v>0</v>
      </c>
      <c r="AV704" s="26">
        <v>0</v>
      </c>
      <c r="AW704" s="27">
        <v>0</v>
      </c>
      <c r="AX704" s="36">
        <v>0</v>
      </c>
      <c r="AY704" s="26">
        <v>0</v>
      </c>
      <c r="AZ704" s="26">
        <v>0</v>
      </c>
      <c r="BA704" s="27">
        <v>0</v>
      </c>
      <c r="BB704" s="36">
        <v>0</v>
      </c>
      <c r="BC704" s="26">
        <v>0</v>
      </c>
      <c r="BD704" s="26">
        <v>0</v>
      </c>
      <c r="BE704" s="27">
        <v>0</v>
      </c>
      <c r="BF704" s="36">
        <v>0</v>
      </c>
      <c r="BG704" s="26">
        <v>0</v>
      </c>
      <c r="BH704" s="26">
        <v>0</v>
      </c>
      <c r="BI704" s="27">
        <v>0</v>
      </c>
      <c r="BJ704" s="36">
        <v>0</v>
      </c>
      <c r="BK704" s="26">
        <v>0</v>
      </c>
      <c r="BL704" s="26">
        <v>0</v>
      </c>
      <c r="BM704" s="27">
        <v>0</v>
      </c>
      <c r="BN704" s="36">
        <v>7</v>
      </c>
      <c r="BO704" s="26">
        <v>1318.3333333333335</v>
      </c>
      <c r="BP704" s="26">
        <v>1318.3333333333335</v>
      </c>
      <c r="BQ704" s="27">
        <v>32581.666666666668</v>
      </c>
      <c r="BR704" s="36">
        <v>12</v>
      </c>
      <c r="BS704" s="26">
        <v>2260</v>
      </c>
      <c r="BT704" s="26">
        <v>3578.3333333333335</v>
      </c>
      <c r="BU704" s="27">
        <v>30321.666666666668</v>
      </c>
      <c r="BV704" s="36">
        <v>12</v>
      </c>
      <c r="BW704" s="26">
        <v>2260</v>
      </c>
      <c r="BX704" s="26">
        <v>5838.3333333333339</v>
      </c>
      <c r="BY704" s="27">
        <v>28061.666666666664</v>
      </c>
      <c r="BZ704" s="36">
        <v>12</v>
      </c>
      <c r="CA704" s="26">
        <v>2260</v>
      </c>
      <c r="CB704" s="26">
        <v>8098.3333333333339</v>
      </c>
      <c r="CC704" s="27">
        <v>25801.666666666664</v>
      </c>
      <c r="CD704" s="36">
        <v>12</v>
      </c>
      <c r="CE704" s="26">
        <v>2260</v>
      </c>
      <c r="CF704" s="26">
        <v>10358.333333333334</v>
      </c>
      <c r="CG704" s="27">
        <v>23541.666666666664</v>
      </c>
      <c r="CH704" s="36">
        <v>12</v>
      </c>
      <c r="CI704" s="26">
        <v>2260</v>
      </c>
      <c r="CJ704" s="26">
        <v>12618.333333333334</v>
      </c>
      <c r="CK704" s="27">
        <v>21281.666666666664</v>
      </c>
      <c r="CL704" s="36">
        <v>12</v>
      </c>
      <c r="CM704" s="26">
        <v>2260</v>
      </c>
      <c r="CN704" s="26">
        <v>14878.333333333334</v>
      </c>
      <c r="CO704" s="27">
        <v>19021.666666666664</v>
      </c>
      <c r="CP704" s="36">
        <v>12</v>
      </c>
      <c r="CQ704" s="26">
        <v>2260</v>
      </c>
      <c r="CR704" s="26">
        <v>17138.333333333336</v>
      </c>
      <c r="CS704" s="27">
        <v>16761.666666666664</v>
      </c>
      <c r="CT704" s="36">
        <v>12</v>
      </c>
      <c r="CU704" s="26">
        <v>2260</v>
      </c>
      <c r="CV704" s="26">
        <v>19398.333333333336</v>
      </c>
      <c r="CW704" s="27">
        <v>14501.666666666664</v>
      </c>
      <c r="CX704" s="36">
        <v>12</v>
      </c>
      <c r="CY704" s="26">
        <v>2260</v>
      </c>
      <c r="CZ704" s="26">
        <v>21658.333333333336</v>
      </c>
      <c r="DA704" s="27">
        <v>12241.666666666664</v>
      </c>
      <c r="DB704" s="36">
        <v>12</v>
      </c>
      <c r="DC704" s="26">
        <v>2260</v>
      </c>
      <c r="DD704" s="26">
        <v>23918.333333333336</v>
      </c>
      <c r="DE704" s="27">
        <v>9981.6666666666642</v>
      </c>
      <c r="DF704" s="36">
        <v>12</v>
      </c>
      <c r="DG704" s="26">
        <v>2260</v>
      </c>
      <c r="DH704" s="26">
        <v>26178.333333333336</v>
      </c>
      <c r="DI704" s="27">
        <v>7721.6666666666642</v>
      </c>
      <c r="DJ704" s="36">
        <v>12</v>
      </c>
      <c r="DK704" s="26">
        <v>2260</v>
      </c>
      <c r="DL704" s="26">
        <v>28438.333333333336</v>
      </c>
      <c r="DM704" s="27">
        <v>5461.6666666666642</v>
      </c>
      <c r="DN704" s="36">
        <v>12</v>
      </c>
      <c r="DO704" s="26">
        <v>2260</v>
      </c>
      <c r="DP704" s="26">
        <v>30698.333333333336</v>
      </c>
      <c r="DQ704" s="27">
        <v>3201.6666666666642</v>
      </c>
      <c r="DR704" s="36">
        <v>12</v>
      </c>
      <c r="DS704" s="26">
        <v>2260</v>
      </c>
      <c r="DT704" s="26">
        <v>32958.333333333336</v>
      </c>
      <c r="DU704" s="27">
        <v>941.66666666666424</v>
      </c>
      <c r="DV704" s="36">
        <v>4.9999999999999867</v>
      </c>
      <c r="DW704" s="26">
        <v>941.66666666666424</v>
      </c>
      <c r="DX704" s="26">
        <v>33900</v>
      </c>
      <c r="DY704" s="27">
        <v>0</v>
      </c>
      <c r="DZ704" s="36">
        <v>0</v>
      </c>
      <c r="EA704" s="26">
        <v>0</v>
      </c>
      <c r="EB704" s="26">
        <v>33900</v>
      </c>
      <c r="EC704" s="27">
        <v>0</v>
      </c>
      <c r="ED704" s="36">
        <v>0</v>
      </c>
      <c r="EE704" s="26">
        <v>0</v>
      </c>
      <c r="EF704" s="26">
        <v>33900</v>
      </c>
      <c r="EG704" s="27">
        <v>0</v>
      </c>
      <c r="EH704" s="36">
        <v>0</v>
      </c>
      <c r="EI704" s="26">
        <v>0</v>
      </c>
      <c r="EJ704" s="26">
        <v>33900</v>
      </c>
      <c r="EK704" s="27">
        <v>0</v>
      </c>
      <c r="EL704" s="36" cm="1">
        <f t="array" ref="EL704">+_xlfn.IFS(YEAR($A704)&gt;YEAR(EL$6),0,YEAR(EL$6)=YEAR($A704),13-MONTH($A704),AND(EK704&lt;$L704,YEAR(EL$6)=YEAR($B704)),IF(MONTH($B704)&lt;EK704/$M704,MONTH($B704),EK704/$M704),EK704&lt;$L704,EK704/$M704,YEAR(EL$6)=YEAR($B704),MONTH($B704),AND(YEAR(EL$6)&gt;YEAR($B704),NOT(ISBLANK($B704))),0,YEAR(EL$6)&gt;YEAR($A704),12,EL$6&lt;$A704,0,YEAR(EH$6)=YEAR($B704),0)</f>
        <v>0</v>
      </c>
      <c r="EM704" s="26">
        <f t="shared" si="82"/>
        <v>0</v>
      </c>
      <c r="EN704" s="26">
        <f t="shared" si="83"/>
        <v>33900</v>
      </c>
      <c r="EO704" s="27">
        <f t="shared" si="84"/>
        <v>0</v>
      </c>
      <c r="EP704" s="28">
        <f t="shared" si="85"/>
        <v>0</v>
      </c>
      <c r="EQ704" s="34">
        <f t="shared" si="86"/>
        <v>0</v>
      </c>
      <c r="ES704" s="21">
        <f>IFERROR(IF(VLOOKUP(D704,'DIV CHANGE'!A:D,3,FALSE)="", E704, VLOOKUP(D704,'DIV CHANGE'!A:D,3,FALSE)), E704)</f>
        <v>1</v>
      </c>
      <c r="ET704" s="21" t="str">
        <f t="shared" si="87"/>
        <v>SAME</v>
      </c>
      <c r="EU704" s="24">
        <v>38892</v>
      </c>
    </row>
    <row r="705" spans="1:151" ht="12.75">
      <c r="A705" s="29">
        <v>45588</v>
      </c>
      <c r="C705" s="77"/>
      <c r="D705" s="21" t="s">
        <v>1375</v>
      </c>
      <c r="E705" s="21">
        <v>2</v>
      </c>
      <c r="F705" s="21" t="s">
        <v>100</v>
      </c>
      <c r="G705" s="21" t="s">
        <v>1376</v>
      </c>
      <c r="H705" s="55">
        <v>5195.99</v>
      </c>
      <c r="I705" s="22">
        <v>5</v>
      </c>
      <c r="J705" s="56">
        <v>0</v>
      </c>
      <c r="K705" s="56">
        <v>0</v>
      </c>
      <c r="L705" s="25">
        <f t="shared" si="80"/>
        <v>1039.1979999999999</v>
      </c>
      <c r="M705" s="37">
        <f t="shared" si="81"/>
        <v>86.599833333333322</v>
      </c>
      <c r="N705" s="36">
        <v>0</v>
      </c>
      <c r="O705" s="26">
        <v>0</v>
      </c>
      <c r="P705" s="26">
        <v>0</v>
      </c>
      <c r="Q705" s="27">
        <v>0</v>
      </c>
      <c r="R705" s="36">
        <v>0</v>
      </c>
      <c r="S705" s="26">
        <v>0</v>
      </c>
      <c r="T705" s="26">
        <v>0</v>
      </c>
      <c r="U705" s="27">
        <v>0</v>
      </c>
      <c r="V705" s="36">
        <v>0</v>
      </c>
      <c r="W705" s="26">
        <v>0</v>
      </c>
      <c r="X705" s="26">
        <v>0</v>
      </c>
      <c r="Y705" s="27">
        <v>0</v>
      </c>
      <c r="Z705" s="36">
        <v>0</v>
      </c>
      <c r="AA705" s="26">
        <v>0</v>
      </c>
      <c r="AB705" s="26">
        <v>0</v>
      </c>
      <c r="AC705" s="27">
        <v>0</v>
      </c>
      <c r="AD705" s="36">
        <v>0</v>
      </c>
      <c r="AE705" s="26">
        <v>0</v>
      </c>
      <c r="AF705" s="26">
        <v>0</v>
      </c>
      <c r="AG705" s="27">
        <v>0</v>
      </c>
      <c r="AH705" s="36">
        <v>0</v>
      </c>
      <c r="AI705" s="26">
        <v>0</v>
      </c>
      <c r="AJ705" s="26">
        <v>0</v>
      </c>
      <c r="AK705" s="27">
        <v>0</v>
      </c>
      <c r="AL705" s="36">
        <v>0</v>
      </c>
      <c r="AM705" s="26">
        <v>0</v>
      </c>
      <c r="AN705" s="26">
        <v>0</v>
      </c>
      <c r="AO705" s="27">
        <v>0</v>
      </c>
      <c r="AP705" s="36">
        <v>0</v>
      </c>
      <c r="AQ705" s="26">
        <v>0</v>
      </c>
      <c r="AR705" s="26">
        <v>0</v>
      </c>
      <c r="AS705" s="27">
        <v>0</v>
      </c>
      <c r="AT705" s="36">
        <v>0</v>
      </c>
      <c r="AU705" s="26">
        <v>0</v>
      </c>
      <c r="AV705" s="26">
        <v>0</v>
      </c>
      <c r="AW705" s="27">
        <v>0</v>
      </c>
      <c r="AX705" s="36">
        <v>0</v>
      </c>
      <c r="AY705" s="26">
        <v>0</v>
      </c>
      <c r="AZ705" s="26">
        <v>0</v>
      </c>
      <c r="BA705" s="27">
        <v>0</v>
      </c>
      <c r="BB705" s="36">
        <v>0</v>
      </c>
      <c r="BC705" s="26">
        <v>0</v>
      </c>
      <c r="BD705" s="26">
        <v>0</v>
      </c>
      <c r="BE705" s="27">
        <v>0</v>
      </c>
      <c r="BF705" s="36">
        <v>0</v>
      </c>
      <c r="BG705" s="26">
        <v>0</v>
      </c>
      <c r="BH705" s="26">
        <v>0</v>
      </c>
      <c r="BI705" s="27">
        <v>0</v>
      </c>
      <c r="BJ705" s="36">
        <v>0</v>
      </c>
      <c r="BK705" s="26">
        <v>0</v>
      </c>
      <c r="BL705" s="26">
        <v>0</v>
      </c>
      <c r="BM705" s="27">
        <v>0</v>
      </c>
      <c r="BN705" s="36">
        <v>0</v>
      </c>
      <c r="BO705" s="26">
        <v>0</v>
      </c>
      <c r="BP705" s="26">
        <v>0</v>
      </c>
      <c r="BQ705" s="27">
        <v>0</v>
      </c>
      <c r="BR705" s="36">
        <v>0</v>
      </c>
      <c r="BS705" s="26">
        <v>0</v>
      </c>
      <c r="BT705" s="26">
        <v>0</v>
      </c>
      <c r="BU705" s="27">
        <v>0</v>
      </c>
      <c r="BV705" s="36">
        <v>0</v>
      </c>
      <c r="BW705" s="26">
        <v>0</v>
      </c>
      <c r="BX705" s="26">
        <v>0</v>
      </c>
      <c r="BY705" s="27">
        <v>0</v>
      </c>
      <c r="BZ705" s="36">
        <v>0</v>
      </c>
      <c r="CA705" s="26">
        <v>0</v>
      </c>
      <c r="CB705" s="26">
        <v>0</v>
      </c>
      <c r="CC705" s="27">
        <v>0</v>
      </c>
      <c r="CD705" s="36">
        <v>0</v>
      </c>
      <c r="CE705" s="26">
        <v>0</v>
      </c>
      <c r="CF705" s="26">
        <v>0</v>
      </c>
      <c r="CG705" s="27">
        <v>0</v>
      </c>
      <c r="CH705" s="36">
        <v>0</v>
      </c>
      <c r="CI705" s="26">
        <v>0</v>
      </c>
      <c r="CJ705" s="26">
        <v>0</v>
      </c>
      <c r="CK705" s="27">
        <v>0</v>
      </c>
      <c r="CL705" s="36">
        <v>0</v>
      </c>
      <c r="CM705" s="26">
        <v>0</v>
      </c>
      <c r="CN705" s="26">
        <v>0</v>
      </c>
      <c r="CO705" s="27">
        <v>0</v>
      </c>
      <c r="CP705" s="36">
        <v>0</v>
      </c>
      <c r="CQ705" s="26">
        <v>0</v>
      </c>
      <c r="CR705" s="26">
        <v>0</v>
      </c>
      <c r="CS705" s="27">
        <v>0</v>
      </c>
      <c r="CT705" s="36">
        <v>0</v>
      </c>
      <c r="CU705" s="26">
        <v>0</v>
      </c>
      <c r="CV705" s="26">
        <v>0</v>
      </c>
      <c r="CW705" s="27">
        <v>0</v>
      </c>
      <c r="CX705" s="36">
        <v>0</v>
      </c>
      <c r="CY705" s="26">
        <v>0</v>
      </c>
      <c r="CZ705" s="26">
        <v>0</v>
      </c>
      <c r="DA705" s="27">
        <v>0</v>
      </c>
      <c r="DB705" s="36">
        <v>0</v>
      </c>
      <c r="DC705" s="26">
        <v>0</v>
      </c>
      <c r="DD705" s="26">
        <v>0</v>
      </c>
      <c r="DE705" s="27">
        <v>0</v>
      </c>
      <c r="DF705" s="36">
        <v>0</v>
      </c>
      <c r="DG705" s="26">
        <v>0</v>
      </c>
      <c r="DH705" s="26">
        <v>0</v>
      </c>
      <c r="DI705" s="27">
        <v>0</v>
      </c>
      <c r="DJ705" s="36">
        <v>0</v>
      </c>
      <c r="DK705" s="26">
        <v>0</v>
      </c>
      <c r="DL705" s="26">
        <v>0</v>
      </c>
      <c r="DM705" s="27">
        <v>0</v>
      </c>
      <c r="DN705" s="36">
        <v>0</v>
      </c>
      <c r="DO705" s="26">
        <v>0</v>
      </c>
      <c r="DP705" s="26">
        <v>0</v>
      </c>
      <c r="DQ705" s="27">
        <v>0</v>
      </c>
      <c r="DR705" s="36">
        <v>0</v>
      </c>
      <c r="DS705" s="26">
        <v>0</v>
      </c>
      <c r="DT705" s="26">
        <v>0</v>
      </c>
      <c r="DU705" s="27">
        <v>0</v>
      </c>
      <c r="DV705" s="36">
        <v>0</v>
      </c>
      <c r="DW705" s="26">
        <v>0</v>
      </c>
      <c r="DX705" s="26">
        <v>0</v>
      </c>
      <c r="DY705" s="27">
        <v>0</v>
      </c>
      <c r="DZ705" s="36">
        <v>12</v>
      </c>
      <c r="EA705" s="26">
        <v>9823.5714285714294</v>
      </c>
      <c r="EB705" s="26">
        <v>9823.5714285714294</v>
      </c>
      <c r="EC705" s="27">
        <v>58941.428571428572</v>
      </c>
      <c r="ED705" s="36">
        <v>0</v>
      </c>
      <c r="EE705" s="26">
        <v>0</v>
      </c>
      <c r="EF705" s="26">
        <v>0</v>
      </c>
      <c r="EG705" s="27">
        <v>0</v>
      </c>
      <c r="EH705" s="36">
        <v>2</v>
      </c>
      <c r="EI705" s="26">
        <v>173.19966666666664</v>
      </c>
      <c r="EJ705" s="26">
        <v>173.19966666666664</v>
      </c>
      <c r="EK705" s="27">
        <v>5022.79</v>
      </c>
      <c r="EL705" s="36" cm="1">
        <f t="array" ref="EL705">+_xlfn.IFS(YEAR($A705)&gt;YEAR(EL$6),0,YEAR(EL$6)=YEAR($A705),13-MONTH($A705),AND(EK705&lt;$L705,YEAR(EL$6)=YEAR($B705)),IF(MONTH($B705)&lt;EK705/$M705,MONTH($B705),EK705/$M705),EK705&lt;$L705,EK705/$M705,YEAR(EL$6)=YEAR($B705),MONTH($B705),AND(YEAR(EL$6)&gt;YEAR($B705),NOT(ISBLANK($B705))),0,YEAR(EL$6)&gt;YEAR($A705),12,EL$6&lt;$A705,0,YEAR(EH$6)=YEAR($B705),0)</f>
        <v>12</v>
      </c>
      <c r="EM705" s="26">
        <f t="shared" si="82"/>
        <v>1039.1979999999999</v>
      </c>
      <c r="EN705" s="26">
        <f t="shared" si="83"/>
        <v>1212.3976666666665</v>
      </c>
      <c r="EO705" s="27">
        <f t="shared" si="84"/>
        <v>3983.59</v>
      </c>
      <c r="EP705" s="28">
        <f t="shared" si="85"/>
        <v>45.99997305614523</v>
      </c>
      <c r="EQ705" s="34">
        <f t="shared" si="86"/>
        <v>259.79949999999997</v>
      </c>
      <c r="ES705" s="21">
        <f>IFERROR(IF(VLOOKUP(D705,'DIV CHANGE'!A:D,3,FALSE)="", E705, VLOOKUP(D705,'DIV CHANGE'!A:D,3,FALSE)), E705)</f>
        <v>2</v>
      </c>
      <c r="ET705" s="21" t="str">
        <f t="shared" si="87"/>
        <v>SAME</v>
      </c>
      <c r="EU705" s="29">
        <v>45531</v>
      </c>
    </row>
    <row r="706" spans="1:151" ht="12.75">
      <c r="A706" s="29">
        <v>44357</v>
      </c>
      <c r="B706" s="24"/>
      <c r="C706" s="35">
        <v>672</v>
      </c>
      <c r="D706" s="21" t="s">
        <v>1377</v>
      </c>
      <c r="E706" s="21">
        <v>2</v>
      </c>
      <c r="F706" s="21" t="s">
        <v>100</v>
      </c>
      <c r="G706" s="21" t="s">
        <v>1378</v>
      </c>
      <c r="H706" s="55">
        <v>31076.66</v>
      </c>
      <c r="I706" s="22">
        <v>10</v>
      </c>
      <c r="J706" s="25">
        <v>0</v>
      </c>
      <c r="K706" s="25">
        <v>0</v>
      </c>
      <c r="L706" s="25">
        <f t="shared" si="80"/>
        <v>3107.6660000000002</v>
      </c>
      <c r="M706" s="37">
        <f t="shared" si="81"/>
        <v>258.97216666666668</v>
      </c>
      <c r="N706" s="36">
        <v>0</v>
      </c>
      <c r="O706" s="26">
        <v>0</v>
      </c>
      <c r="P706" s="26">
        <v>0</v>
      </c>
      <c r="Q706" s="27">
        <v>0</v>
      </c>
      <c r="R706" s="36">
        <v>0</v>
      </c>
      <c r="S706" s="26">
        <v>0</v>
      </c>
      <c r="T706" s="26">
        <v>0</v>
      </c>
      <c r="U706" s="27">
        <v>0</v>
      </c>
      <c r="V706" s="36">
        <v>0</v>
      </c>
      <c r="W706" s="26">
        <v>0</v>
      </c>
      <c r="X706" s="26">
        <v>0</v>
      </c>
      <c r="Y706" s="27">
        <v>0</v>
      </c>
      <c r="Z706" s="36">
        <v>0</v>
      </c>
      <c r="AA706" s="26">
        <v>0</v>
      </c>
      <c r="AB706" s="26">
        <v>0</v>
      </c>
      <c r="AC706" s="27">
        <v>0</v>
      </c>
      <c r="AD706" s="36">
        <v>0</v>
      </c>
      <c r="AE706" s="26">
        <v>0</v>
      </c>
      <c r="AF706" s="26">
        <v>0</v>
      </c>
      <c r="AG706" s="27">
        <v>0</v>
      </c>
      <c r="AH706" s="36">
        <v>0</v>
      </c>
      <c r="AI706" s="26">
        <v>0</v>
      </c>
      <c r="AJ706" s="26">
        <v>0</v>
      </c>
      <c r="AK706" s="27">
        <v>0</v>
      </c>
      <c r="AL706" s="36">
        <v>0</v>
      </c>
      <c r="AM706" s="26">
        <v>0</v>
      </c>
      <c r="AN706" s="26">
        <v>0</v>
      </c>
      <c r="AO706" s="27">
        <v>0</v>
      </c>
      <c r="AP706" s="36">
        <v>0</v>
      </c>
      <c r="AQ706" s="26">
        <v>0</v>
      </c>
      <c r="AR706" s="26">
        <v>0</v>
      </c>
      <c r="AS706" s="27">
        <v>0</v>
      </c>
      <c r="AT706" s="36">
        <v>0</v>
      </c>
      <c r="AU706" s="26">
        <v>0</v>
      </c>
      <c r="AV706" s="26">
        <v>0</v>
      </c>
      <c r="AW706" s="27">
        <v>0</v>
      </c>
      <c r="AX706" s="36">
        <v>0</v>
      </c>
      <c r="AY706" s="26">
        <v>0</v>
      </c>
      <c r="AZ706" s="26">
        <v>0</v>
      </c>
      <c r="BA706" s="27">
        <v>0</v>
      </c>
      <c r="BB706" s="36">
        <v>0</v>
      </c>
      <c r="BC706" s="26">
        <v>0</v>
      </c>
      <c r="BD706" s="26">
        <v>0</v>
      </c>
      <c r="BE706" s="27">
        <v>0</v>
      </c>
      <c r="BF706" s="36">
        <v>0</v>
      </c>
      <c r="BG706" s="26">
        <v>0</v>
      </c>
      <c r="BH706" s="26">
        <v>0</v>
      </c>
      <c r="BI706" s="27">
        <v>0</v>
      </c>
      <c r="BJ706" s="36">
        <v>0</v>
      </c>
      <c r="BK706" s="26">
        <v>0</v>
      </c>
      <c r="BL706" s="26">
        <v>0</v>
      </c>
      <c r="BM706" s="27">
        <v>0</v>
      </c>
      <c r="BN706" s="36">
        <v>0</v>
      </c>
      <c r="BO706" s="26">
        <v>0</v>
      </c>
      <c r="BP706" s="26">
        <v>0</v>
      </c>
      <c r="BQ706" s="27">
        <v>0</v>
      </c>
      <c r="BR706" s="36">
        <v>0</v>
      </c>
      <c r="BS706" s="26">
        <v>0</v>
      </c>
      <c r="BT706" s="26">
        <v>0</v>
      </c>
      <c r="BU706" s="27">
        <v>0</v>
      </c>
      <c r="BV706" s="36">
        <v>0</v>
      </c>
      <c r="BW706" s="26">
        <v>0</v>
      </c>
      <c r="BX706" s="26">
        <v>0</v>
      </c>
      <c r="BY706" s="27">
        <v>0</v>
      </c>
      <c r="BZ706" s="36">
        <v>0</v>
      </c>
      <c r="CA706" s="26">
        <v>0</v>
      </c>
      <c r="CB706" s="26">
        <v>0</v>
      </c>
      <c r="CC706" s="27">
        <v>0</v>
      </c>
      <c r="CD706" s="36">
        <v>0</v>
      </c>
      <c r="CE706" s="26">
        <v>0</v>
      </c>
      <c r="CF706" s="26">
        <v>0</v>
      </c>
      <c r="CG706" s="27">
        <v>0</v>
      </c>
      <c r="CH706" s="36">
        <v>0</v>
      </c>
      <c r="CI706" s="26">
        <v>0</v>
      </c>
      <c r="CJ706" s="26">
        <v>0</v>
      </c>
      <c r="CK706" s="27">
        <v>0</v>
      </c>
      <c r="CL706" s="36">
        <v>0</v>
      </c>
      <c r="CM706" s="26">
        <v>0</v>
      </c>
      <c r="CN706" s="26">
        <v>0</v>
      </c>
      <c r="CO706" s="27">
        <v>0</v>
      </c>
      <c r="CP706" s="36">
        <v>0</v>
      </c>
      <c r="CQ706" s="26">
        <v>0</v>
      </c>
      <c r="CR706" s="26">
        <v>0</v>
      </c>
      <c r="CS706" s="27">
        <v>0</v>
      </c>
      <c r="CT706" s="36">
        <v>0</v>
      </c>
      <c r="CU706" s="26">
        <v>0</v>
      </c>
      <c r="CV706" s="26">
        <v>0</v>
      </c>
      <c r="CW706" s="27">
        <v>0</v>
      </c>
      <c r="CX706" s="36">
        <v>0</v>
      </c>
      <c r="CY706" s="26">
        <v>0</v>
      </c>
      <c r="CZ706" s="26">
        <v>0</v>
      </c>
      <c r="DA706" s="27">
        <v>0</v>
      </c>
      <c r="DB706" s="36">
        <v>0</v>
      </c>
      <c r="DC706" s="26">
        <v>0</v>
      </c>
      <c r="DD706" s="26">
        <v>0</v>
      </c>
      <c r="DE706" s="27">
        <v>0</v>
      </c>
      <c r="DF706" s="36">
        <v>0</v>
      </c>
      <c r="DG706" s="26">
        <v>0</v>
      </c>
      <c r="DH706" s="26">
        <v>0</v>
      </c>
      <c r="DI706" s="27">
        <v>0</v>
      </c>
      <c r="DJ706" s="36">
        <v>0</v>
      </c>
      <c r="DK706" s="26">
        <v>0</v>
      </c>
      <c r="DL706" s="26">
        <v>0</v>
      </c>
      <c r="DM706" s="27">
        <v>0</v>
      </c>
      <c r="DN706" s="36">
        <v>0</v>
      </c>
      <c r="DO706" s="26">
        <v>0</v>
      </c>
      <c r="DP706" s="26">
        <v>0</v>
      </c>
      <c r="DQ706" s="27">
        <v>0</v>
      </c>
      <c r="DR706" s="36">
        <v>0</v>
      </c>
      <c r="DS706" s="26">
        <v>0</v>
      </c>
      <c r="DT706" s="26">
        <v>0</v>
      </c>
      <c r="DU706" s="27">
        <v>0</v>
      </c>
      <c r="DV706" s="36">
        <v>7</v>
      </c>
      <c r="DW706" s="26">
        <v>1812.8051666666668</v>
      </c>
      <c r="DX706" s="26">
        <v>1812.8051666666668</v>
      </c>
      <c r="DY706" s="27">
        <v>29263.854833333335</v>
      </c>
      <c r="DZ706" s="36">
        <v>12</v>
      </c>
      <c r="EA706" s="26">
        <v>3107.6660000000002</v>
      </c>
      <c r="EB706" s="26">
        <v>4920.4711666666672</v>
      </c>
      <c r="EC706" s="27">
        <v>26156.188833333334</v>
      </c>
      <c r="ED706" s="36">
        <v>12</v>
      </c>
      <c r="EE706" s="26">
        <v>3107.6660000000002</v>
      </c>
      <c r="EF706" s="26">
        <v>8028.15</v>
      </c>
      <c r="EG706" s="27">
        <v>23048.510000000002</v>
      </c>
      <c r="EH706" s="36">
        <v>12</v>
      </c>
      <c r="EI706" s="26">
        <v>3107.6660000000002</v>
      </c>
      <c r="EJ706" s="26">
        <v>11135.815999999999</v>
      </c>
      <c r="EK706" s="27">
        <v>19940.84</v>
      </c>
      <c r="EL706" s="36" cm="1">
        <f t="array" ref="EL706">+_xlfn.IFS(YEAR($A706)&gt;YEAR(EL$6),0,YEAR(EL$6)=YEAR($A706),13-MONTH($A706),AND(EK706&lt;$L706,YEAR(EL$6)=YEAR($B706)),IF(MONTH($B706)&lt;EK706/$M706,MONTH($B706),EK706/$M706),EK706&lt;$L706,EK706/$M706,YEAR(EL$6)=YEAR($B706),MONTH($B706),AND(YEAR(EL$6)&gt;YEAR($B706),NOT(ISBLANK($B706))),0,YEAR(EL$6)&gt;YEAR($A706),12,EL$6&lt;$A706,0,YEAR(EH$6)=YEAR($B706),0)</f>
        <v>12</v>
      </c>
      <c r="EM706" s="26">
        <f t="shared" si="82"/>
        <v>3107.6660000000002</v>
      </c>
      <c r="EN706" s="26">
        <f t="shared" si="83"/>
        <v>14243.482</v>
      </c>
      <c r="EO706" s="27">
        <f t="shared" si="84"/>
        <v>16833.18</v>
      </c>
      <c r="EP706" s="28">
        <f t="shared" si="85"/>
        <v>64.999958167962703</v>
      </c>
      <c r="EQ706" s="34">
        <f t="shared" si="86"/>
        <v>776.91650000000004</v>
      </c>
      <c r="ES706" s="21">
        <f>IFERROR(IF(VLOOKUP(D706,'DIV CHANGE'!A:D,3,FALSE)="", E706, VLOOKUP(D706,'DIV CHANGE'!A:D,3,FALSE)), E706)</f>
        <v>2</v>
      </c>
      <c r="ET706" s="21" t="str">
        <f t="shared" si="87"/>
        <v>SAME</v>
      </c>
      <c r="EU706" s="29">
        <v>44357</v>
      </c>
    </row>
    <row r="707" spans="1:151" ht="12.75">
      <c r="A707" s="29">
        <v>44799</v>
      </c>
      <c r="B707" s="24"/>
      <c r="C707" s="35">
        <v>728</v>
      </c>
      <c r="D707" s="21" t="s">
        <v>1379</v>
      </c>
      <c r="E707" s="21">
        <v>1</v>
      </c>
      <c r="F707" s="21" t="s">
        <v>100</v>
      </c>
      <c r="G707" s="21" t="s">
        <v>1380</v>
      </c>
      <c r="H707" s="55">
        <v>25000</v>
      </c>
      <c r="I707" s="22">
        <v>10</v>
      </c>
      <c r="J707" s="25">
        <v>0</v>
      </c>
      <c r="K707" s="25">
        <v>0</v>
      </c>
      <c r="L707" s="25">
        <f t="shared" si="80"/>
        <v>2500</v>
      </c>
      <c r="M707" s="37">
        <f t="shared" si="81"/>
        <v>208.33333333333334</v>
      </c>
      <c r="N707" s="36">
        <v>0</v>
      </c>
      <c r="O707" s="26">
        <v>0</v>
      </c>
      <c r="P707" s="26">
        <v>0</v>
      </c>
      <c r="Q707" s="27">
        <v>0</v>
      </c>
      <c r="R707" s="36">
        <v>0</v>
      </c>
      <c r="S707" s="26">
        <v>0</v>
      </c>
      <c r="T707" s="26">
        <v>0</v>
      </c>
      <c r="U707" s="27">
        <v>0</v>
      </c>
      <c r="V707" s="36">
        <v>0</v>
      </c>
      <c r="W707" s="26">
        <v>0</v>
      </c>
      <c r="X707" s="26">
        <v>0</v>
      </c>
      <c r="Y707" s="27">
        <v>0</v>
      </c>
      <c r="Z707" s="36">
        <v>0</v>
      </c>
      <c r="AA707" s="26">
        <v>0</v>
      </c>
      <c r="AB707" s="26">
        <v>0</v>
      </c>
      <c r="AC707" s="27">
        <v>0</v>
      </c>
      <c r="AD707" s="36">
        <v>0</v>
      </c>
      <c r="AE707" s="26">
        <v>0</v>
      </c>
      <c r="AF707" s="26">
        <v>0</v>
      </c>
      <c r="AG707" s="27">
        <v>0</v>
      </c>
      <c r="AH707" s="36">
        <v>0</v>
      </c>
      <c r="AI707" s="26">
        <v>0</v>
      </c>
      <c r="AJ707" s="26">
        <v>0</v>
      </c>
      <c r="AK707" s="27">
        <v>0</v>
      </c>
      <c r="AL707" s="36">
        <v>0</v>
      </c>
      <c r="AM707" s="26">
        <v>0</v>
      </c>
      <c r="AN707" s="26">
        <v>0</v>
      </c>
      <c r="AO707" s="27">
        <v>0</v>
      </c>
      <c r="AP707" s="36">
        <v>0</v>
      </c>
      <c r="AQ707" s="26">
        <v>0</v>
      </c>
      <c r="AR707" s="26">
        <v>0</v>
      </c>
      <c r="AS707" s="27">
        <v>0</v>
      </c>
      <c r="AT707" s="36">
        <v>0</v>
      </c>
      <c r="AU707" s="26">
        <v>0</v>
      </c>
      <c r="AV707" s="26">
        <v>0</v>
      </c>
      <c r="AW707" s="27">
        <v>0</v>
      </c>
      <c r="AX707" s="36">
        <v>0</v>
      </c>
      <c r="AY707" s="26">
        <v>0</v>
      </c>
      <c r="AZ707" s="26">
        <v>0</v>
      </c>
      <c r="BA707" s="27">
        <v>0</v>
      </c>
      <c r="BB707" s="36">
        <v>0</v>
      </c>
      <c r="BC707" s="26">
        <v>0</v>
      </c>
      <c r="BD707" s="26">
        <v>0</v>
      </c>
      <c r="BE707" s="27">
        <v>0</v>
      </c>
      <c r="BF707" s="36">
        <v>0</v>
      </c>
      <c r="BG707" s="26">
        <v>0</v>
      </c>
      <c r="BH707" s="26">
        <v>0</v>
      </c>
      <c r="BI707" s="27">
        <v>0</v>
      </c>
      <c r="BJ707" s="36">
        <v>0</v>
      </c>
      <c r="BK707" s="26">
        <v>0</v>
      </c>
      <c r="BL707" s="26">
        <v>0</v>
      </c>
      <c r="BM707" s="27">
        <v>0</v>
      </c>
      <c r="BN707" s="36">
        <v>0</v>
      </c>
      <c r="BO707" s="26">
        <v>0</v>
      </c>
      <c r="BP707" s="26">
        <v>0</v>
      </c>
      <c r="BQ707" s="27">
        <v>0</v>
      </c>
      <c r="BR707" s="36">
        <v>0</v>
      </c>
      <c r="BS707" s="26">
        <v>0</v>
      </c>
      <c r="BT707" s="26">
        <v>0</v>
      </c>
      <c r="BU707" s="27">
        <v>0</v>
      </c>
      <c r="BV707" s="36">
        <v>0</v>
      </c>
      <c r="BW707" s="26">
        <v>0</v>
      </c>
      <c r="BX707" s="26">
        <v>0</v>
      </c>
      <c r="BY707" s="27">
        <v>0</v>
      </c>
      <c r="BZ707" s="36">
        <v>0</v>
      </c>
      <c r="CA707" s="26">
        <v>0</v>
      </c>
      <c r="CB707" s="26">
        <v>0</v>
      </c>
      <c r="CC707" s="27">
        <v>0</v>
      </c>
      <c r="CD707" s="36">
        <v>0</v>
      </c>
      <c r="CE707" s="26">
        <v>0</v>
      </c>
      <c r="CF707" s="26">
        <v>0</v>
      </c>
      <c r="CG707" s="27">
        <v>0</v>
      </c>
      <c r="CH707" s="36">
        <v>0</v>
      </c>
      <c r="CI707" s="26">
        <v>0</v>
      </c>
      <c r="CJ707" s="26">
        <v>0</v>
      </c>
      <c r="CK707" s="27">
        <v>0</v>
      </c>
      <c r="CL707" s="36">
        <v>0</v>
      </c>
      <c r="CM707" s="26">
        <v>0</v>
      </c>
      <c r="CN707" s="26">
        <v>0</v>
      </c>
      <c r="CO707" s="27">
        <v>0</v>
      </c>
      <c r="CP707" s="36">
        <v>0</v>
      </c>
      <c r="CQ707" s="26">
        <v>0</v>
      </c>
      <c r="CR707" s="26">
        <v>0</v>
      </c>
      <c r="CS707" s="27">
        <v>0</v>
      </c>
      <c r="CT707" s="36">
        <v>0</v>
      </c>
      <c r="CU707" s="26">
        <v>0</v>
      </c>
      <c r="CV707" s="26">
        <v>0</v>
      </c>
      <c r="CW707" s="27">
        <v>0</v>
      </c>
      <c r="CX707" s="36">
        <v>0</v>
      </c>
      <c r="CY707" s="26">
        <v>0</v>
      </c>
      <c r="CZ707" s="26">
        <v>0</v>
      </c>
      <c r="DA707" s="27">
        <v>0</v>
      </c>
      <c r="DB707" s="36">
        <v>0</v>
      </c>
      <c r="DC707" s="26">
        <v>0</v>
      </c>
      <c r="DD707" s="26">
        <v>0</v>
      </c>
      <c r="DE707" s="27">
        <v>0</v>
      </c>
      <c r="DF707" s="36">
        <v>0</v>
      </c>
      <c r="DG707" s="26">
        <v>0</v>
      </c>
      <c r="DH707" s="26">
        <v>0</v>
      </c>
      <c r="DI707" s="27">
        <v>0</v>
      </c>
      <c r="DJ707" s="36">
        <v>0</v>
      </c>
      <c r="DK707" s="26">
        <v>0</v>
      </c>
      <c r="DL707" s="26">
        <v>0</v>
      </c>
      <c r="DM707" s="27">
        <v>0</v>
      </c>
      <c r="DN707" s="36">
        <v>0</v>
      </c>
      <c r="DO707" s="26">
        <v>0</v>
      </c>
      <c r="DP707" s="26">
        <v>0</v>
      </c>
      <c r="DQ707" s="27">
        <v>0</v>
      </c>
      <c r="DR707" s="36">
        <v>0</v>
      </c>
      <c r="DS707" s="26">
        <v>0</v>
      </c>
      <c r="DT707" s="26">
        <v>0</v>
      </c>
      <c r="DU707" s="27">
        <v>0</v>
      </c>
      <c r="DV707" s="36">
        <v>0</v>
      </c>
      <c r="DW707" s="26">
        <v>0</v>
      </c>
      <c r="DX707" s="26">
        <v>0</v>
      </c>
      <c r="DY707" s="27">
        <v>0</v>
      </c>
      <c r="DZ707" s="36">
        <v>5</v>
      </c>
      <c r="EA707" s="26">
        <v>1041.6666666666667</v>
      </c>
      <c r="EB707" s="26">
        <v>1041.6666666666667</v>
      </c>
      <c r="EC707" s="27">
        <v>23958.333333333332</v>
      </c>
      <c r="ED707" s="36">
        <v>12</v>
      </c>
      <c r="EE707" s="26">
        <v>2500</v>
      </c>
      <c r="EF707" s="26">
        <v>3333.33</v>
      </c>
      <c r="EG707" s="27">
        <v>21666.67</v>
      </c>
      <c r="EH707" s="36">
        <v>12</v>
      </c>
      <c r="EI707" s="26">
        <v>2500</v>
      </c>
      <c r="EJ707" s="26">
        <v>5833.33</v>
      </c>
      <c r="EK707" s="27">
        <v>19166.669999999998</v>
      </c>
      <c r="EL707" s="36" cm="1">
        <f t="array" ref="EL707">+_xlfn.IFS(YEAR($A707)&gt;YEAR(EL$6),0,YEAR(EL$6)=YEAR($A707),13-MONTH($A707),AND(EK707&lt;$L707,YEAR(EL$6)=YEAR($B707)),IF(MONTH($B707)&lt;EK707/$M707,MONTH($B707),EK707/$M707),EK707&lt;$L707,EK707/$M707,YEAR(EL$6)=YEAR($B707),MONTH($B707),AND(YEAR(EL$6)&gt;YEAR($B707),NOT(ISBLANK($B707))),0,YEAR(EL$6)&gt;YEAR($A707),12,EL$6&lt;$A707,0,YEAR(EH$6)=YEAR($B707),0)</f>
        <v>12</v>
      </c>
      <c r="EM707" s="26">
        <f t="shared" si="82"/>
        <v>2500</v>
      </c>
      <c r="EN707" s="26">
        <f t="shared" si="83"/>
        <v>8333.33</v>
      </c>
      <c r="EO707" s="27">
        <f t="shared" si="84"/>
        <v>16666.669999999998</v>
      </c>
      <c r="EP707" s="28">
        <f t="shared" si="85"/>
        <v>80.000015999999988</v>
      </c>
      <c r="EQ707" s="34">
        <f t="shared" si="86"/>
        <v>625</v>
      </c>
      <c r="ES707" s="21">
        <f>IFERROR(IF(VLOOKUP(D707,'DIV CHANGE'!A:D,3,FALSE)="", E707, VLOOKUP(D707,'DIV CHANGE'!A:D,3,FALSE)), E707)</f>
        <v>1</v>
      </c>
      <c r="ET707" s="21" t="str">
        <f t="shared" si="87"/>
        <v>SAME</v>
      </c>
      <c r="EU707" s="29">
        <v>44799</v>
      </c>
    </row>
    <row r="708" spans="1:151" ht="12.75">
      <c r="A708" s="29">
        <v>37770</v>
      </c>
      <c r="B708" s="24"/>
      <c r="C708" s="35">
        <v>30</v>
      </c>
      <c r="D708" s="21" t="s">
        <v>1381</v>
      </c>
      <c r="E708" s="21">
        <v>1</v>
      </c>
      <c r="F708" s="21" t="s">
        <v>100</v>
      </c>
      <c r="G708" s="21" t="s">
        <v>1382</v>
      </c>
      <c r="H708" s="55">
        <v>30740</v>
      </c>
      <c r="I708" s="22">
        <v>15</v>
      </c>
      <c r="J708" s="25">
        <v>10000</v>
      </c>
      <c r="K708" s="25">
        <v>0</v>
      </c>
      <c r="L708" s="25">
        <f t="shared" si="80"/>
        <v>1382.6666666666667</v>
      </c>
      <c r="M708" s="37">
        <f t="shared" si="81"/>
        <v>115.22222222222223</v>
      </c>
      <c r="N708" s="36">
        <v>0</v>
      </c>
      <c r="O708" s="26">
        <v>0</v>
      </c>
      <c r="P708" s="26">
        <v>0</v>
      </c>
      <c r="Q708" s="27">
        <v>0</v>
      </c>
      <c r="R708" s="36">
        <v>0</v>
      </c>
      <c r="S708" s="26">
        <v>0</v>
      </c>
      <c r="T708" s="26">
        <v>0</v>
      </c>
      <c r="U708" s="27">
        <v>0</v>
      </c>
      <c r="V708" s="36">
        <v>0</v>
      </c>
      <c r="W708" s="26">
        <v>0</v>
      </c>
      <c r="X708" s="26">
        <v>0</v>
      </c>
      <c r="Y708" s="27">
        <v>0</v>
      </c>
      <c r="Z708" s="36">
        <v>0</v>
      </c>
      <c r="AA708" s="26">
        <v>0</v>
      </c>
      <c r="AB708" s="26">
        <v>0</v>
      </c>
      <c r="AC708" s="27">
        <v>0</v>
      </c>
      <c r="AD708" s="36">
        <v>0</v>
      </c>
      <c r="AE708" s="26">
        <v>0</v>
      </c>
      <c r="AF708" s="26">
        <v>0</v>
      </c>
      <c r="AG708" s="27">
        <v>0</v>
      </c>
      <c r="AH708" s="36">
        <v>0</v>
      </c>
      <c r="AI708" s="26">
        <v>0</v>
      </c>
      <c r="AJ708" s="26">
        <v>0</v>
      </c>
      <c r="AK708" s="27">
        <v>0</v>
      </c>
      <c r="AL708" s="36">
        <v>0</v>
      </c>
      <c r="AM708" s="26">
        <v>0</v>
      </c>
      <c r="AN708" s="26">
        <v>0</v>
      </c>
      <c r="AO708" s="27">
        <v>0</v>
      </c>
      <c r="AP708" s="36">
        <v>0</v>
      </c>
      <c r="AQ708" s="26">
        <v>0</v>
      </c>
      <c r="AR708" s="26">
        <v>0</v>
      </c>
      <c r="AS708" s="27">
        <v>0</v>
      </c>
      <c r="AT708" s="36">
        <v>0</v>
      </c>
      <c r="AU708" s="26">
        <v>0</v>
      </c>
      <c r="AV708" s="26">
        <v>0</v>
      </c>
      <c r="AW708" s="27">
        <v>0</v>
      </c>
      <c r="AX708" s="36">
        <v>0</v>
      </c>
      <c r="AY708" s="26">
        <v>0</v>
      </c>
      <c r="AZ708" s="26">
        <v>0</v>
      </c>
      <c r="BA708" s="27">
        <v>0</v>
      </c>
      <c r="BB708" s="36">
        <v>8</v>
      </c>
      <c r="BC708" s="26">
        <v>921.77777777777783</v>
      </c>
      <c r="BD708" s="26">
        <v>921.77777777777783</v>
      </c>
      <c r="BE708" s="27">
        <v>19818.222222222223</v>
      </c>
      <c r="BF708" s="36">
        <v>12</v>
      </c>
      <c r="BG708" s="26">
        <v>1382.6666666666667</v>
      </c>
      <c r="BH708" s="26">
        <v>2304.4444444444443</v>
      </c>
      <c r="BI708" s="27">
        <v>18435.555555555555</v>
      </c>
      <c r="BJ708" s="36">
        <v>12</v>
      </c>
      <c r="BK708" s="26">
        <v>1382.6666666666667</v>
      </c>
      <c r="BL708" s="26">
        <v>3687.1111111111113</v>
      </c>
      <c r="BM708" s="27">
        <v>17052.888888888891</v>
      </c>
      <c r="BN708" s="36">
        <v>12</v>
      </c>
      <c r="BO708" s="26">
        <v>1382.6666666666667</v>
      </c>
      <c r="BP708" s="26">
        <v>5069.7777777777783</v>
      </c>
      <c r="BQ708" s="27">
        <v>15670.222222222223</v>
      </c>
      <c r="BR708" s="36">
        <v>12</v>
      </c>
      <c r="BS708" s="26">
        <v>1382.6666666666667</v>
      </c>
      <c r="BT708" s="26">
        <v>6452.4444444444453</v>
      </c>
      <c r="BU708" s="27">
        <v>14287.555555555555</v>
      </c>
      <c r="BV708" s="36">
        <v>12</v>
      </c>
      <c r="BW708" s="26">
        <v>1382.6666666666667</v>
      </c>
      <c r="BX708" s="26">
        <v>7835.1111111111122</v>
      </c>
      <c r="BY708" s="27">
        <v>12904.888888888887</v>
      </c>
      <c r="BZ708" s="36">
        <v>12</v>
      </c>
      <c r="CA708" s="26">
        <v>1382.6666666666667</v>
      </c>
      <c r="CB708" s="26">
        <v>9217.7777777777792</v>
      </c>
      <c r="CC708" s="27">
        <v>11522.222222222221</v>
      </c>
      <c r="CD708" s="36">
        <v>12</v>
      </c>
      <c r="CE708" s="26">
        <v>1382.6666666666667</v>
      </c>
      <c r="CF708" s="26">
        <v>10600.444444444445</v>
      </c>
      <c r="CG708" s="27">
        <v>10139.555555555555</v>
      </c>
      <c r="CH708" s="36">
        <v>12</v>
      </c>
      <c r="CI708" s="26">
        <v>1382.6666666666667</v>
      </c>
      <c r="CJ708" s="26">
        <v>11983.111111111111</v>
      </c>
      <c r="CK708" s="27">
        <v>8756.8888888888887</v>
      </c>
      <c r="CL708" s="36">
        <v>12</v>
      </c>
      <c r="CM708" s="26">
        <v>1382.6666666666667</v>
      </c>
      <c r="CN708" s="26">
        <v>13365.777777777777</v>
      </c>
      <c r="CO708" s="27">
        <v>7374.2222222222226</v>
      </c>
      <c r="CP708" s="36">
        <v>12</v>
      </c>
      <c r="CQ708" s="26">
        <v>1382.6666666666667</v>
      </c>
      <c r="CR708" s="26">
        <v>14748.444444444443</v>
      </c>
      <c r="CS708" s="27">
        <v>5991.5555555555566</v>
      </c>
      <c r="CT708" s="36">
        <v>12</v>
      </c>
      <c r="CU708" s="26">
        <v>1382.6666666666667</v>
      </c>
      <c r="CV708" s="26">
        <v>16131.111111111109</v>
      </c>
      <c r="CW708" s="27">
        <v>4608.8888888888905</v>
      </c>
      <c r="CX708" s="36">
        <v>12</v>
      </c>
      <c r="CY708" s="26">
        <v>1382.6666666666667</v>
      </c>
      <c r="CZ708" s="26">
        <v>17513.777777777777</v>
      </c>
      <c r="DA708" s="27">
        <v>3226.2222222222226</v>
      </c>
      <c r="DB708" s="36">
        <v>12</v>
      </c>
      <c r="DC708" s="26">
        <v>1382.6666666666667</v>
      </c>
      <c r="DD708" s="26">
        <v>18896.444444444445</v>
      </c>
      <c r="DE708" s="27">
        <v>1843.5555555555547</v>
      </c>
      <c r="DF708" s="36">
        <v>12</v>
      </c>
      <c r="DG708" s="26">
        <v>1382.6666666666667</v>
      </c>
      <c r="DH708" s="26">
        <v>20279.111111111113</v>
      </c>
      <c r="DI708" s="27">
        <v>460.88888888888687</v>
      </c>
      <c r="DJ708" s="36">
        <v>3.9999999999999822</v>
      </c>
      <c r="DK708" s="26">
        <v>460.88888888888687</v>
      </c>
      <c r="DL708" s="26">
        <v>20740</v>
      </c>
      <c r="DM708" s="27">
        <v>0</v>
      </c>
      <c r="DN708" s="36">
        <v>0</v>
      </c>
      <c r="DO708" s="26">
        <v>0</v>
      </c>
      <c r="DP708" s="26">
        <v>20740</v>
      </c>
      <c r="DQ708" s="27">
        <v>0</v>
      </c>
      <c r="DR708" s="36">
        <v>0</v>
      </c>
      <c r="DS708" s="26">
        <v>0</v>
      </c>
      <c r="DT708" s="26">
        <v>20740</v>
      </c>
      <c r="DU708" s="27">
        <v>0</v>
      </c>
      <c r="DV708" s="36">
        <v>0</v>
      </c>
      <c r="DW708" s="26">
        <v>0</v>
      </c>
      <c r="DX708" s="26">
        <v>20740</v>
      </c>
      <c r="DY708" s="27">
        <v>0</v>
      </c>
      <c r="DZ708" s="36">
        <v>0</v>
      </c>
      <c r="EA708" s="26">
        <v>0</v>
      </c>
      <c r="EB708" s="26">
        <v>20740</v>
      </c>
      <c r="EC708" s="27">
        <v>0</v>
      </c>
      <c r="ED708" s="36">
        <v>0</v>
      </c>
      <c r="EE708" s="26">
        <v>0</v>
      </c>
      <c r="EF708" s="26">
        <v>20740</v>
      </c>
      <c r="EG708" s="27">
        <v>0</v>
      </c>
      <c r="EH708" s="36">
        <v>0</v>
      </c>
      <c r="EI708" s="26">
        <v>0</v>
      </c>
      <c r="EJ708" s="26">
        <v>20740</v>
      </c>
      <c r="EK708" s="27">
        <v>0</v>
      </c>
      <c r="EL708" s="36" cm="1">
        <f t="array" ref="EL708">+_xlfn.IFS(YEAR($A708)&gt;YEAR(EL$6),0,YEAR(EL$6)=YEAR($A708),13-MONTH($A708),AND(EK708&lt;$L708,YEAR(EL$6)=YEAR($B708)),IF(MONTH($B708)&lt;EK708/$M708,MONTH($B708),EK708/$M708),EK708&lt;$L708,EK708/$M708,YEAR(EL$6)=YEAR($B708),MONTH($B708),AND(YEAR(EL$6)&gt;YEAR($B708),NOT(ISBLANK($B708))),0,YEAR(EL$6)&gt;YEAR($A708),12,EL$6&lt;$A708,0,YEAR(EH$6)=YEAR($B708),0)</f>
        <v>0</v>
      </c>
      <c r="EM708" s="26">
        <f t="shared" si="82"/>
        <v>0</v>
      </c>
      <c r="EN708" s="26">
        <f t="shared" si="83"/>
        <v>20740</v>
      </c>
      <c r="EO708" s="27">
        <f t="shared" si="84"/>
        <v>0</v>
      </c>
      <c r="EP708" s="28">
        <f t="shared" si="85"/>
        <v>0</v>
      </c>
      <c r="EQ708" s="34">
        <f t="shared" si="86"/>
        <v>0</v>
      </c>
      <c r="ES708" s="21">
        <f>IFERROR(IF(VLOOKUP(D708,'DIV CHANGE'!A:D,3,FALSE)="", E708, VLOOKUP(D708,'DIV CHANGE'!A:D,3,FALSE)), E708)</f>
        <v>1</v>
      </c>
      <c r="ET708" s="21" t="str">
        <f t="shared" si="87"/>
        <v>SAME</v>
      </c>
      <c r="EU708" s="24">
        <v>37770</v>
      </c>
    </row>
    <row r="709" spans="1:151" ht="12.75">
      <c r="A709" s="29">
        <v>39883</v>
      </c>
      <c r="B709" s="24"/>
      <c r="C709" s="35">
        <v>68</v>
      </c>
      <c r="D709" s="21" t="s">
        <v>1383</v>
      </c>
      <c r="E709" s="21">
        <v>2</v>
      </c>
      <c r="F709" s="21" t="s">
        <v>100</v>
      </c>
      <c r="G709" s="21" t="s">
        <v>1384</v>
      </c>
      <c r="H709" s="55">
        <v>53500</v>
      </c>
      <c r="I709" s="22">
        <v>10</v>
      </c>
      <c r="J709" s="25">
        <v>25000</v>
      </c>
      <c r="K709" s="25">
        <v>0</v>
      </c>
      <c r="L709" s="25">
        <f t="shared" si="80"/>
        <v>2850</v>
      </c>
      <c r="M709" s="37">
        <f t="shared" si="81"/>
        <v>237.5</v>
      </c>
      <c r="N709" s="36">
        <v>0</v>
      </c>
      <c r="O709" s="26">
        <v>0</v>
      </c>
      <c r="P709" s="26">
        <v>0</v>
      </c>
      <c r="Q709" s="27">
        <v>0</v>
      </c>
      <c r="R709" s="36">
        <v>0</v>
      </c>
      <c r="S709" s="26">
        <v>0</v>
      </c>
      <c r="T709" s="26">
        <v>0</v>
      </c>
      <c r="U709" s="27">
        <v>0</v>
      </c>
      <c r="V709" s="36">
        <v>0</v>
      </c>
      <c r="W709" s="26">
        <v>0</v>
      </c>
      <c r="X709" s="26">
        <v>0</v>
      </c>
      <c r="Y709" s="27">
        <v>0</v>
      </c>
      <c r="Z709" s="36">
        <v>0</v>
      </c>
      <c r="AA709" s="26">
        <v>0</v>
      </c>
      <c r="AB709" s="26">
        <v>0</v>
      </c>
      <c r="AC709" s="27">
        <v>0</v>
      </c>
      <c r="AD709" s="36">
        <v>0</v>
      </c>
      <c r="AE709" s="26">
        <v>0</v>
      </c>
      <c r="AF709" s="26">
        <v>0</v>
      </c>
      <c r="AG709" s="27">
        <v>0</v>
      </c>
      <c r="AH709" s="36">
        <v>0</v>
      </c>
      <c r="AI709" s="26">
        <v>0</v>
      </c>
      <c r="AJ709" s="26">
        <v>0</v>
      </c>
      <c r="AK709" s="27">
        <v>0</v>
      </c>
      <c r="AL709" s="36">
        <v>0</v>
      </c>
      <c r="AM709" s="26">
        <v>0</v>
      </c>
      <c r="AN709" s="26">
        <v>0</v>
      </c>
      <c r="AO709" s="27">
        <v>0</v>
      </c>
      <c r="AP709" s="36">
        <v>0</v>
      </c>
      <c r="AQ709" s="26">
        <v>0</v>
      </c>
      <c r="AR709" s="26">
        <v>0</v>
      </c>
      <c r="AS709" s="27">
        <v>0</v>
      </c>
      <c r="AT709" s="36">
        <v>0</v>
      </c>
      <c r="AU709" s="26">
        <v>0</v>
      </c>
      <c r="AV709" s="26">
        <v>0</v>
      </c>
      <c r="AW709" s="27">
        <v>0</v>
      </c>
      <c r="AX709" s="36">
        <v>0</v>
      </c>
      <c r="AY709" s="26">
        <v>0</v>
      </c>
      <c r="AZ709" s="26">
        <v>0</v>
      </c>
      <c r="BA709" s="27">
        <v>0</v>
      </c>
      <c r="BB709" s="36">
        <v>0</v>
      </c>
      <c r="BC709" s="26">
        <v>0</v>
      </c>
      <c r="BD709" s="26">
        <v>0</v>
      </c>
      <c r="BE709" s="27">
        <v>0</v>
      </c>
      <c r="BF709" s="36">
        <v>0</v>
      </c>
      <c r="BG709" s="26">
        <v>0</v>
      </c>
      <c r="BH709" s="26">
        <v>0</v>
      </c>
      <c r="BI709" s="27">
        <v>0</v>
      </c>
      <c r="BJ709" s="36">
        <v>0</v>
      </c>
      <c r="BK709" s="26">
        <v>0</v>
      </c>
      <c r="BL709" s="26">
        <v>0</v>
      </c>
      <c r="BM709" s="27">
        <v>0</v>
      </c>
      <c r="BN709" s="36">
        <v>0</v>
      </c>
      <c r="BO709" s="26">
        <v>0</v>
      </c>
      <c r="BP709" s="26">
        <v>0</v>
      </c>
      <c r="BQ709" s="27">
        <v>0</v>
      </c>
      <c r="BR709" s="36">
        <v>0</v>
      </c>
      <c r="BS709" s="26">
        <v>0</v>
      </c>
      <c r="BT709" s="26">
        <v>0</v>
      </c>
      <c r="BU709" s="27">
        <v>0</v>
      </c>
      <c r="BV709" s="36">
        <v>0</v>
      </c>
      <c r="BW709" s="26">
        <v>0</v>
      </c>
      <c r="BX709" s="26">
        <v>0</v>
      </c>
      <c r="BY709" s="27">
        <v>0</v>
      </c>
      <c r="BZ709" s="36">
        <v>10</v>
      </c>
      <c r="CA709" s="26">
        <v>2375</v>
      </c>
      <c r="CB709" s="26">
        <v>2375</v>
      </c>
      <c r="CC709" s="27">
        <v>26125</v>
      </c>
      <c r="CD709" s="36">
        <v>12</v>
      </c>
      <c r="CE709" s="26">
        <v>2850</v>
      </c>
      <c r="CF709" s="26">
        <v>5225</v>
      </c>
      <c r="CG709" s="27">
        <v>23275</v>
      </c>
      <c r="CH709" s="36">
        <v>12</v>
      </c>
      <c r="CI709" s="26">
        <v>2850</v>
      </c>
      <c r="CJ709" s="26">
        <v>8075</v>
      </c>
      <c r="CK709" s="27">
        <v>20425</v>
      </c>
      <c r="CL709" s="36">
        <v>12</v>
      </c>
      <c r="CM709" s="26">
        <v>2850</v>
      </c>
      <c r="CN709" s="26">
        <v>10925</v>
      </c>
      <c r="CO709" s="27">
        <v>17575</v>
      </c>
      <c r="CP709" s="36">
        <v>12</v>
      </c>
      <c r="CQ709" s="26">
        <v>2850</v>
      </c>
      <c r="CR709" s="26">
        <v>13775</v>
      </c>
      <c r="CS709" s="27">
        <v>14725</v>
      </c>
      <c r="CT709" s="36">
        <v>12</v>
      </c>
      <c r="CU709" s="26">
        <v>2850</v>
      </c>
      <c r="CV709" s="26">
        <v>16625</v>
      </c>
      <c r="CW709" s="27">
        <v>11875</v>
      </c>
      <c r="CX709" s="36">
        <v>12</v>
      </c>
      <c r="CY709" s="26">
        <v>2850</v>
      </c>
      <c r="CZ709" s="26">
        <v>19475</v>
      </c>
      <c r="DA709" s="27">
        <v>9025</v>
      </c>
      <c r="DB709" s="36">
        <v>12</v>
      </c>
      <c r="DC709" s="26">
        <v>2850</v>
      </c>
      <c r="DD709" s="26">
        <v>22325</v>
      </c>
      <c r="DE709" s="27">
        <v>6175</v>
      </c>
      <c r="DF709" s="36">
        <v>12</v>
      </c>
      <c r="DG709" s="26">
        <v>2850</v>
      </c>
      <c r="DH709" s="26">
        <v>25175</v>
      </c>
      <c r="DI709" s="27">
        <v>3325</v>
      </c>
      <c r="DJ709" s="36">
        <v>12</v>
      </c>
      <c r="DK709" s="26">
        <v>2850</v>
      </c>
      <c r="DL709" s="26">
        <v>28025</v>
      </c>
      <c r="DM709" s="27">
        <v>475</v>
      </c>
      <c r="DN709" s="36">
        <v>2</v>
      </c>
      <c r="DO709" s="26">
        <v>475</v>
      </c>
      <c r="DP709" s="26">
        <v>28500</v>
      </c>
      <c r="DQ709" s="27">
        <v>0</v>
      </c>
      <c r="DR709" s="36">
        <v>0</v>
      </c>
      <c r="DS709" s="26">
        <v>0</v>
      </c>
      <c r="DT709" s="26">
        <v>28500</v>
      </c>
      <c r="DU709" s="27">
        <v>0</v>
      </c>
      <c r="DV709" s="36">
        <v>0</v>
      </c>
      <c r="DW709" s="26">
        <v>0</v>
      </c>
      <c r="DX709" s="26">
        <v>28500</v>
      </c>
      <c r="DY709" s="27">
        <v>0</v>
      </c>
      <c r="DZ709" s="36">
        <v>0</v>
      </c>
      <c r="EA709" s="26">
        <v>0</v>
      </c>
      <c r="EB709" s="26">
        <v>28500</v>
      </c>
      <c r="EC709" s="27">
        <v>0</v>
      </c>
      <c r="ED709" s="36">
        <v>0</v>
      </c>
      <c r="EE709" s="26">
        <v>0</v>
      </c>
      <c r="EF709" s="26">
        <v>28500</v>
      </c>
      <c r="EG709" s="27">
        <v>0</v>
      </c>
      <c r="EH709" s="36">
        <v>0</v>
      </c>
      <c r="EI709" s="26">
        <v>0</v>
      </c>
      <c r="EJ709" s="26">
        <v>28500</v>
      </c>
      <c r="EK709" s="27">
        <v>0</v>
      </c>
      <c r="EL709" s="36" cm="1">
        <f t="array" ref="EL709">+_xlfn.IFS(YEAR($A709)&gt;YEAR(EL$6),0,YEAR(EL$6)=YEAR($A709),13-MONTH($A709),AND(EK709&lt;$L709,YEAR(EL$6)=YEAR($B709)),IF(MONTH($B709)&lt;EK709/$M709,MONTH($B709),EK709/$M709),EK709&lt;$L709,EK709/$M709,YEAR(EL$6)=YEAR($B709),MONTH($B709),AND(YEAR(EL$6)&gt;YEAR($B709),NOT(ISBLANK($B709))),0,YEAR(EL$6)&gt;YEAR($A709),12,EL$6&lt;$A709,0,YEAR(EH$6)=YEAR($B709),0)</f>
        <v>0</v>
      </c>
      <c r="EM709" s="26">
        <f t="shared" si="82"/>
        <v>0</v>
      </c>
      <c r="EN709" s="26">
        <f t="shared" si="83"/>
        <v>28500</v>
      </c>
      <c r="EO709" s="27">
        <f t="shared" si="84"/>
        <v>0</v>
      </c>
      <c r="EP709" s="28">
        <f t="shared" si="85"/>
        <v>0</v>
      </c>
      <c r="EQ709" s="34">
        <f t="shared" si="86"/>
        <v>0</v>
      </c>
      <c r="ES709" s="21">
        <f>IFERROR(IF(VLOOKUP(D709,'DIV CHANGE'!A:D,3,FALSE)="", E709, VLOOKUP(D709,'DIV CHANGE'!A:D,3,FALSE)), E709)</f>
        <v>2</v>
      </c>
      <c r="ET709" s="21" t="str">
        <f t="shared" si="87"/>
        <v>SAME</v>
      </c>
      <c r="EU709" s="24">
        <v>39883</v>
      </c>
    </row>
    <row r="710" spans="1:151" ht="12.75">
      <c r="A710" s="29">
        <v>40287</v>
      </c>
      <c r="B710" s="24"/>
      <c r="C710" s="35">
        <v>80</v>
      </c>
      <c r="D710" s="21" t="s">
        <v>1385</v>
      </c>
      <c r="E710" s="21">
        <v>1</v>
      </c>
      <c r="F710" s="21" t="s">
        <v>100</v>
      </c>
      <c r="G710" s="21" t="s">
        <v>1386</v>
      </c>
      <c r="H710" s="55">
        <v>34240</v>
      </c>
      <c r="I710" s="22">
        <v>10</v>
      </c>
      <c r="J710" s="25">
        <v>25000</v>
      </c>
      <c r="K710" s="25">
        <v>0</v>
      </c>
      <c r="L710" s="25">
        <f t="shared" si="80"/>
        <v>924</v>
      </c>
      <c r="M710" s="37">
        <f t="shared" si="81"/>
        <v>77</v>
      </c>
      <c r="N710" s="36">
        <v>0</v>
      </c>
      <c r="O710" s="26">
        <v>0</v>
      </c>
      <c r="P710" s="26">
        <v>0</v>
      </c>
      <c r="Q710" s="27">
        <v>0</v>
      </c>
      <c r="R710" s="36">
        <v>0</v>
      </c>
      <c r="S710" s="26">
        <v>0</v>
      </c>
      <c r="T710" s="26">
        <v>0</v>
      </c>
      <c r="U710" s="27">
        <v>0</v>
      </c>
      <c r="V710" s="36">
        <v>0</v>
      </c>
      <c r="W710" s="26">
        <v>0</v>
      </c>
      <c r="X710" s="26">
        <v>0</v>
      </c>
      <c r="Y710" s="27">
        <v>0</v>
      </c>
      <c r="Z710" s="36">
        <v>0</v>
      </c>
      <c r="AA710" s="26">
        <v>0</v>
      </c>
      <c r="AB710" s="26">
        <v>0</v>
      </c>
      <c r="AC710" s="27">
        <v>0</v>
      </c>
      <c r="AD710" s="36">
        <v>0</v>
      </c>
      <c r="AE710" s="26">
        <v>0</v>
      </c>
      <c r="AF710" s="26">
        <v>0</v>
      </c>
      <c r="AG710" s="27">
        <v>0</v>
      </c>
      <c r="AH710" s="36">
        <v>0</v>
      </c>
      <c r="AI710" s="26">
        <v>0</v>
      </c>
      <c r="AJ710" s="26">
        <v>0</v>
      </c>
      <c r="AK710" s="27">
        <v>0</v>
      </c>
      <c r="AL710" s="36">
        <v>0</v>
      </c>
      <c r="AM710" s="26">
        <v>0</v>
      </c>
      <c r="AN710" s="26">
        <v>0</v>
      </c>
      <c r="AO710" s="27">
        <v>0</v>
      </c>
      <c r="AP710" s="36">
        <v>0</v>
      </c>
      <c r="AQ710" s="26">
        <v>0</v>
      </c>
      <c r="AR710" s="26">
        <v>0</v>
      </c>
      <c r="AS710" s="27">
        <v>0</v>
      </c>
      <c r="AT710" s="36">
        <v>0</v>
      </c>
      <c r="AU710" s="26">
        <v>0</v>
      </c>
      <c r="AV710" s="26">
        <v>0</v>
      </c>
      <c r="AW710" s="27">
        <v>0</v>
      </c>
      <c r="AX710" s="36">
        <v>0</v>
      </c>
      <c r="AY710" s="26">
        <v>0</v>
      </c>
      <c r="AZ710" s="26">
        <v>0</v>
      </c>
      <c r="BA710" s="27">
        <v>0</v>
      </c>
      <c r="BB710" s="36">
        <v>0</v>
      </c>
      <c r="BC710" s="26">
        <v>0</v>
      </c>
      <c r="BD710" s="26">
        <v>0</v>
      </c>
      <c r="BE710" s="27">
        <v>0</v>
      </c>
      <c r="BF710" s="36">
        <v>0</v>
      </c>
      <c r="BG710" s="26">
        <v>0</v>
      </c>
      <c r="BH710" s="26">
        <v>0</v>
      </c>
      <c r="BI710" s="27">
        <v>0</v>
      </c>
      <c r="BJ710" s="36">
        <v>0</v>
      </c>
      <c r="BK710" s="26">
        <v>0</v>
      </c>
      <c r="BL710" s="26">
        <v>0</v>
      </c>
      <c r="BM710" s="27">
        <v>0</v>
      </c>
      <c r="BN710" s="36">
        <v>0</v>
      </c>
      <c r="BO710" s="26">
        <v>0</v>
      </c>
      <c r="BP710" s="26">
        <v>0</v>
      </c>
      <c r="BQ710" s="27">
        <v>0</v>
      </c>
      <c r="BR710" s="36">
        <v>0</v>
      </c>
      <c r="BS710" s="26">
        <v>0</v>
      </c>
      <c r="BT710" s="26">
        <v>0</v>
      </c>
      <c r="BU710" s="27">
        <v>0</v>
      </c>
      <c r="BV710" s="36">
        <v>0</v>
      </c>
      <c r="BW710" s="26">
        <v>0</v>
      </c>
      <c r="BX710" s="26">
        <v>0</v>
      </c>
      <c r="BY710" s="27">
        <v>0</v>
      </c>
      <c r="BZ710" s="36">
        <v>0</v>
      </c>
      <c r="CA710" s="26">
        <v>0</v>
      </c>
      <c r="CB710" s="26">
        <v>0</v>
      </c>
      <c r="CC710" s="27">
        <v>0</v>
      </c>
      <c r="CD710" s="36">
        <v>9</v>
      </c>
      <c r="CE710" s="26">
        <v>693</v>
      </c>
      <c r="CF710" s="26">
        <v>693</v>
      </c>
      <c r="CG710" s="27">
        <v>8547</v>
      </c>
      <c r="CH710" s="36">
        <v>12</v>
      </c>
      <c r="CI710" s="26">
        <v>924</v>
      </c>
      <c r="CJ710" s="26">
        <v>1617</v>
      </c>
      <c r="CK710" s="27">
        <v>7623</v>
      </c>
      <c r="CL710" s="36">
        <v>12</v>
      </c>
      <c r="CM710" s="26">
        <v>924</v>
      </c>
      <c r="CN710" s="26">
        <v>2541</v>
      </c>
      <c r="CO710" s="27">
        <v>6699</v>
      </c>
      <c r="CP710" s="36">
        <v>12</v>
      </c>
      <c r="CQ710" s="26">
        <v>924</v>
      </c>
      <c r="CR710" s="26">
        <v>3465</v>
      </c>
      <c r="CS710" s="27">
        <v>5775</v>
      </c>
      <c r="CT710" s="36">
        <v>12</v>
      </c>
      <c r="CU710" s="26">
        <v>924</v>
      </c>
      <c r="CV710" s="26">
        <v>4389</v>
      </c>
      <c r="CW710" s="27">
        <v>4851</v>
      </c>
      <c r="CX710" s="36">
        <v>12</v>
      </c>
      <c r="CY710" s="26">
        <v>924</v>
      </c>
      <c r="CZ710" s="26">
        <v>5313</v>
      </c>
      <c r="DA710" s="27">
        <v>3927</v>
      </c>
      <c r="DB710" s="36">
        <v>12</v>
      </c>
      <c r="DC710" s="26">
        <v>924</v>
      </c>
      <c r="DD710" s="26">
        <v>6237</v>
      </c>
      <c r="DE710" s="27">
        <v>3003</v>
      </c>
      <c r="DF710" s="36">
        <v>12</v>
      </c>
      <c r="DG710" s="26">
        <v>924</v>
      </c>
      <c r="DH710" s="26">
        <v>7161</v>
      </c>
      <c r="DI710" s="27">
        <v>2079</v>
      </c>
      <c r="DJ710" s="36">
        <v>12</v>
      </c>
      <c r="DK710" s="26">
        <v>924</v>
      </c>
      <c r="DL710" s="26">
        <v>8085</v>
      </c>
      <c r="DM710" s="27">
        <v>1155</v>
      </c>
      <c r="DN710" s="36">
        <v>12</v>
      </c>
      <c r="DO710" s="26">
        <v>924</v>
      </c>
      <c r="DP710" s="26">
        <v>9009</v>
      </c>
      <c r="DQ710" s="27">
        <v>231</v>
      </c>
      <c r="DR710" s="36">
        <v>3</v>
      </c>
      <c r="DS710" s="26">
        <v>231</v>
      </c>
      <c r="DT710" s="26">
        <v>9240</v>
      </c>
      <c r="DU710" s="27">
        <v>0</v>
      </c>
      <c r="DV710" s="36">
        <v>0</v>
      </c>
      <c r="DW710" s="26">
        <v>0</v>
      </c>
      <c r="DX710" s="26">
        <v>9240</v>
      </c>
      <c r="DY710" s="27">
        <v>0</v>
      </c>
      <c r="DZ710" s="36">
        <v>0</v>
      </c>
      <c r="EA710" s="26">
        <v>0</v>
      </c>
      <c r="EB710" s="26">
        <v>9240</v>
      </c>
      <c r="EC710" s="27">
        <v>0</v>
      </c>
      <c r="ED710" s="36">
        <v>0</v>
      </c>
      <c r="EE710" s="26">
        <v>0</v>
      </c>
      <c r="EF710" s="26">
        <v>9240</v>
      </c>
      <c r="EG710" s="27">
        <v>0</v>
      </c>
      <c r="EH710" s="36">
        <v>0</v>
      </c>
      <c r="EI710" s="26">
        <v>0</v>
      </c>
      <c r="EJ710" s="26">
        <v>9240</v>
      </c>
      <c r="EK710" s="27">
        <v>0</v>
      </c>
      <c r="EL710" s="36" cm="1">
        <f t="array" ref="EL710">+_xlfn.IFS(YEAR($A710)&gt;YEAR(EL$6),0,YEAR(EL$6)=YEAR($A710),13-MONTH($A710),AND(EK710&lt;$L710,YEAR(EL$6)=YEAR($B710)),IF(MONTH($B710)&lt;EK710/$M710,MONTH($B710),EK710/$M710),EK710&lt;$L710,EK710/$M710,YEAR(EL$6)=YEAR($B710),MONTH($B710),AND(YEAR(EL$6)&gt;YEAR($B710),NOT(ISBLANK($B710))),0,YEAR(EL$6)&gt;YEAR($A710),12,EL$6&lt;$A710,0,YEAR(EH$6)=YEAR($B710),0)</f>
        <v>0</v>
      </c>
      <c r="EM710" s="26">
        <f t="shared" si="82"/>
        <v>0</v>
      </c>
      <c r="EN710" s="26">
        <f t="shared" si="83"/>
        <v>9240</v>
      </c>
      <c r="EO710" s="27">
        <f t="shared" si="84"/>
        <v>0</v>
      </c>
      <c r="EP710" s="28">
        <f t="shared" si="85"/>
        <v>0</v>
      </c>
      <c r="EQ710" s="34">
        <f t="shared" si="86"/>
        <v>0</v>
      </c>
      <c r="ES710" s="21">
        <f>IFERROR(IF(VLOOKUP(D710,'DIV CHANGE'!A:D,3,FALSE)="", E710, VLOOKUP(D710,'DIV CHANGE'!A:D,3,FALSE)), E710)</f>
        <v>1</v>
      </c>
      <c r="ET710" s="21" t="str">
        <f t="shared" si="87"/>
        <v>SAME</v>
      </c>
      <c r="EU710" s="24">
        <v>40287</v>
      </c>
    </row>
    <row r="711" spans="1:151" ht="12.75">
      <c r="A711" s="29">
        <v>40294</v>
      </c>
      <c r="B711" s="24"/>
      <c r="C711" s="35">
        <v>82</v>
      </c>
      <c r="D711" s="21" t="s">
        <v>1387</v>
      </c>
      <c r="E711" s="21">
        <v>1</v>
      </c>
      <c r="F711" s="21" t="s">
        <v>100</v>
      </c>
      <c r="G711" s="21" t="s">
        <v>1388</v>
      </c>
      <c r="H711" s="55">
        <v>31265.4</v>
      </c>
      <c r="I711" s="22">
        <v>10</v>
      </c>
      <c r="J711" s="25">
        <v>20000</v>
      </c>
      <c r="K711" s="25">
        <v>0</v>
      </c>
      <c r="L711" s="25">
        <f t="shared" si="80"/>
        <v>1126.5400000000002</v>
      </c>
      <c r="M711" s="37">
        <f t="shared" si="81"/>
        <v>93.878333333333345</v>
      </c>
      <c r="N711" s="36">
        <v>0</v>
      </c>
      <c r="O711" s="26">
        <v>0</v>
      </c>
      <c r="P711" s="26">
        <v>0</v>
      </c>
      <c r="Q711" s="27">
        <v>0</v>
      </c>
      <c r="R711" s="36">
        <v>0</v>
      </c>
      <c r="S711" s="26">
        <v>0</v>
      </c>
      <c r="T711" s="26">
        <v>0</v>
      </c>
      <c r="U711" s="27">
        <v>0</v>
      </c>
      <c r="V711" s="36">
        <v>0</v>
      </c>
      <c r="W711" s="26">
        <v>0</v>
      </c>
      <c r="X711" s="26">
        <v>0</v>
      </c>
      <c r="Y711" s="27">
        <v>0</v>
      </c>
      <c r="Z711" s="36">
        <v>0</v>
      </c>
      <c r="AA711" s="26">
        <v>0</v>
      </c>
      <c r="AB711" s="26">
        <v>0</v>
      </c>
      <c r="AC711" s="27">
        <v>0</v>
      </c>
      <c r="AD711" s="36">
        <v>0</v>
      </c>
      <c r="AE711" s="26">
        <v>0</v>
      </c>
      <c r="AF711" s="26">
        <v>0</v>
      </c>
      <c r="AG711" s="27">
        <v>0</v>
      </c>
      <c r="AH711" s="36">
        <v>0</v>
      </c>
      <c r="AI711" s="26">
        <v>0</v>
      </c>
      <c r="AJ711" s="26">
        <v>0</v>
      </c>
      <c r="AK711" s="27">
        <v>0</v>
      </c>
      <c r="AL711" s="36">
        <v>0</v>
      </c>
      <c r="AM711" s="26">
        <v>0</v>
      </c>
      <c r="AN711" s="26">
        <v>0</v>
      </c>
      <c r="AO711" s="27">
        <v>0</v>
      </c>
      <c r="AP711" s="36">
        <v>0</v>
      </c>
      <c r="AQ711" s="26">
        <v>0</v>
      </c>
      <c r="AR711" s="26">
        <v>0</v>
      </c>
      <c r="AS711" s="27">
        <v>0</v>
      </c>
      <c r="AT711" s="36">
        <v>0</v>
      </c>
      <c r="AU711" s="26">
        <v>0</v>
      </c>
      <c r="AV711" s="26">
        <v>0</v>
      </c>
      <c r="AW711" s="27">
        <v>0</v>
      </c>
      <c r="AX711" s="36">
        <v>0</v>
      </c>
      <c r="AY711" s="26">
        <v>0</v>
      </c>
      <c r="AZ711" s="26">
        <v>0</v>
      </c>
      <c r="BA711" s="27">
        <v>0</v>
      </c>
      <c r="BB711" s="36">
        <v>0</v>
      </c>
      <c r="BC711" s="26">
        <v>0</v>
      </c>
      <c r="BD711" s="26">
        <v>0</v>
      </c>
      <c r="BE711" s="27">
        <v>0</v>
      </c>
      <c r="BF711" s="36">
        <v>0</v>
      </c>
      <c r="BG711" s="26">
        <v>0</v>
      </c>
      <c r="BH711" s="26">
        <v>0</v>
      </c>
      <c r="BI711" s="27">
        <v>0</v>
      </c>
      <c r="BJ711" s="36">
        <v>0</v>
      </c>
      <c r="BK711" s="26">
        <v>0</v>
      </c>
      <c r="BL711" s="26">
        <v>0</v>
      </c>
      <c r="BM711" s="27">
        <v>0</v>
      </c>
      <c r="BN711" s="36">
        <v>0</v>
      </c>
      <c r="BO711" s="26">
        <v>0</v>
      </c>
      <c r="BP711" s="26">
        <v>0</v>
      </c>
      <c r="BQ711" s="27">
        <v>0</v>
      </c>
      <c r="BR711" s="36">
        <v>0</v>
      </c>
      <c r="BS711" s="26">
        <v>0</v>
      </c>
      <c r="BT711" s="26">
        <v>0</v>
      </c>
      <c r="BU711" s="27">
        <v>0</v>
      </c>
      <c r="BV711" s="36">
        <v>0</v>
      </c>
      <c r="BW711" s="26">
        <v>0</v>
      </c>
      <c r="BX711" s="26">
        <v>0</v>
      </c>
      <c r="BY711" s="27">
        <v>0</v>
      </c>
      <c r="BZ711" s="36">
        <v>0</v>
      </c>
      <c r="CA711" s="26">
        <v>0</v>
      </c>
      <c r="CB711" s="26">
        <v>0</v>
      </c>
      <c r="CC711" s="27">
        <v>0</v>
      </c>
      <c r="CD711" s="36">
        <v>9</v>
      </c>
      <c r="CE711" s="26">
        <v>844.90500000000009</v>
      </c>
      <c r="CF711" s="26">
        <v>844.90500000000009</v>
      </c>
      <c r="CG711" s="27">
        <v>10420.495000000001</v>
      </c>
      <c r="CH711" s="36">
        <v>12</v>
      </c>
      <c r="CI711" s="26">
        <v>1126.5400000000002</v>
      </c>
      <c r="CJ711" s="26">
        <v>1971.4450000000002</v>
      </c>
      <c r="CK711" s="27">
        <v>9293.9550000000017</v>
      </c>
      <c r="CL711" s="36">
        <v>12</v>
      </c>
      <c r="CM711" s="26">
        <v>1126.5400000000002</v>
      </c>
      <c r="CN711" s="26">
        <v>3097.9850000000006</v>
      </c>
      <c r="CO711" s="27">
        <v>8167.4150000000009</v>
      </c>
      <c r="CP711" s="36">
        <v>12</v>
      </c>
      <c r="CQ711" s="26">
        <v>1126.5400000000002</v>
      </c>
      <c r="CR711" s="26">
        <v>4224.5250000000005</v>
      </c>
      <c r="CS711" s="27">
        <v>7040.8750000000009</v>
      </c>
      <c r="CT711" s="36">
        <v>12</v>
      </c>
      <c r="CU711" s="26">
        <v>1126.5400000000002</v>
      </c>
      <c r="CV711" s="26">
        <v>5351.0650000000005</v>
      </c>
      <c r="CW711" s="27">
        <v>5914.3350000000009</v>
      </c>
      <c r="CX711" s="36">
        <v>12</v>
      </c>
      <c r="CY711" s="26">
        <v>1126.5400000000002</v>
      </c>
      <c r="CZ711" s="26">
        <v>6477.6050000000005</v>
      </c>
      <c r="DA711" s="27">
        <v>4787.795000000001</v>
      </c>
      <c r="DB711" s="36">
        <v>12</v>
      </c>
      <c r="DC711" s="26">
        <v>1126.5400000000002</v>
      </c>
      <c r="DD711" s="26">
        <v>7604.1450000000004</v>
      </c>
      <c r="DE711" s="27">
        <v>3661.255000000001</v>
      </c>
      <c r="DF711" s="36">
        <v>12</v>
      </c>
      <c r="DG711" s="26">
        <v>1126.5400000000002</v>
      </c>
      <c r="DH711" s="26">
        <v>8730.6850000000013</v>
      </c>
      <c r="DI711" s="27">
        <v>2534.7150000000001</v>
      </c>
      <c r="DJ711" s="36">
        <v>12</v>
      </c>
      <c r="DK711" s="26">
        <v>1126.5400000000002</v>
      </c>
      <c r="DL711" s="26">
        <v>9857.2250000000022</v>
      </c>
      <c r="DM711" s="27">
        <v>1408.1749999999993</v>
      </c>
      <c r="DN711" s="36">
        <v>12</v>
      </c>
      <c r="DO711" s="26">
        <v>1126.5400000000002</v>
      </c>
      <c r="DP711" s="26">
        <v>10983.765000000003</v>
      </c>
      <c r="DQ711" s="27">
        <v>281.6349999999984</v>
      </c>
      <c r="DR711" s="36">
        <v>2.9999999999999827</v>
      </c>
      <c r="DS711" s="26">
        <v>281.6349999999984</v>
      </c>
      <c r="DT711" s="26">
        <v>11265.400000000001</v>
      </c>
      <c r="DU711" s="27">
        <v>0</v>
      </c>
      <c r="DV711" s="36">
        <v>0</v>
      </c>
      <c r="DW711" s="26">
        <v>0</v>
      </c>
      <c r="DX711" s="26">
        <v>11265.400000000001</v>
      </c>
      <c r="DY711" s="27">
        <v>0</v>
      </c>
      <c r="DZ711" s="36">
        <v>0</v>
      </c>
      <c r="EA711" s="26">
        <v>0</v>
      </c>
      <c r="EB711" s="26">
        <v>11265.400000000001</v>
      </c>
      <c r="EC711" s="27">
        <v>0</v>
      </c>
      <c r="ED711" s="36">
        <v>0</v>
      </c>
      <c r="EE711" s="26">
        <v>0</v>
      </c>
      <c r="EF711" s="26">
        <v>11265.4</v>
      </c>
      <c r="EG711" s="27">
        <v>0</v>
      </c>
      <c r="EH711" s="36">
        <v>0</v>
      </c>
      <c r="EI711" s="26">
        <v>0</v>
      </c>
      <c r="EJ711" s="26">
        <v>11265.4</v>
      </c>
      <c r="EK711" s="27">
        <v>0</v>
      </c>
      <c r="EL711" s="36" cm="1">
        <f t="array" ref="EL711">+_xlfn.IFS(YEAR($A711)&gt;YEAR(EL$6),0,YEAR(EL$6)=YEAR($A711),13-MONTH($A711),AND(EK711&lt;$L711,YEAR(EL$6)=YEAR($B711)),IF(MONTH($B711)&lt;EK711/$M711,MONTH($B711),EK711/$M711),EK711&lt;$L711,EK711/$M711,YEAR(EL$6)=YEAR($B711),MONTH($B711),AND(YEAR(EL$6)&gt;YEAR($B711),NOT(ISBLANK($B711))),0,YEAR(EL$6)&gt;YEAR($A711),12,EL$6&lt;$A711,0,YEAR(EH$6)=YEAR($B711),0)</f>
        <v>0</v>
      </c>
      <c r="EM711" s="26">
        <f t="shared" si="82"/>
        <v>0</v>
      </c>
      <c r="EN711" s="26">
        <f t="shared" si="83"/>
        <v>11265.4</v>
      </c>
      <c r="EO711" s="27">
        <f t="shared" si="84"/>
        <v>0</v>
      </c>
      <c r="EP711" s="28">
        <f t="shared" si="85"/>
        <v>0</v>
      </c>
      <c r="EQ711" s="34">
        <f t="shared" si="86"/>
        <v>0</v>
      </c>
      <c r="ES711" s="21">
        <f>IFERROR(IF(VLOOKUP(D711,'DIV CHANGE'!A:D,3,FALSE)="", E711, VLOOKUP(D711,'DIV CHANGE'!A:D,3,FALSE)), E711)</f>
        <v>1</v>
      </c>
      <c r="ET711" s="21" t="str">
        <f t="shared" si="87"/>
        <v>SAME</v>
      </c>
      <c r="EU711" s="24">
        <v>40294</v>
      </c>
    </row>
    <row r="712" spans="1:151" ht="12.75">
      <c r="A712" s="29">
        <v>40617</v>
      </c>
      <c r="B712" s="24"/>
      <c r="C712" s="35">
        <v>95</v>
      </c>
      <c r="D712" s="21" t="s">
        <v>1389</v>
      </c>
      <c r="E712" s="21">
        <v>1</v>
      </c>
      <c r="F712" s="21" t="s">
        <v>100</v>
      </c>
      <c r="G712" s="21" t="s">
        <v>1390</v>
      </c>
      <c r="H712" s="55">
        <v>7420</v>
      </c>
      <c r="I712" s="22">
        <v>10</v>
      </c>
      <c r="J712" s="25">
        <v>5000</v>
      </c>
      <c r="K712" s="25">
        <v>0</v>
      </c>
      <c r="L712" s="25">
        <f t="shared" ref="L712:L775" si="89">IFERROR(($H712-$J712-$K712)/$I712,0)</f>
        <v>242</v>
      </c>
      <c r="M712" s="37">
        <f t="shared" ref="M712:M775" si="90">IFERROR($L712/12,0)</f>
        <v>20.166666666666668</v>
      </c>
      <c r="N712" s="36">
        <v>0</v>
      </c>
      <c r="O712" s="26">
        <v>0</v>
      </c>
      <c r="P712" s="26">
        <v>0</v>
      </c>
      <c r="Q712" s="27">
        <v>0</v>
      </c>
      <c r="R712" s="36">
        <v>0</v>
      </c>
      <c r="S712" s="26">
        <v>0</v>
      </c>
      <c r="T712" s="26">
        <v>0</v>
      </c>
      <c r="U712" s="27">
        <v>0</v>
      </c>
      <c r="V712" s="36">
        <v>0</v>
      </c>
      <c r="W712" s="26">
        <v>0</v>
      </c>
      <c r="X712" s="26">
        <v>0</v>
      </c>
      <c r="Y712" s="27">
        <v>0</v>
      </c>
      <c r="Z712" s="36">
        <v>0</v>
      </c>
      <c r="AA712" s="26">
        <v>0</v>
      </c>
      <c r="AB712" s="26">
        <v>0</v>
      </c>
      <c r="AC712" s="27">
        <v>0</v>
      </c>
      <c r="AD712" s="36">
        <v>0</v>
      </c>
      <c r="AE712" s="26">
        <v>0</v>
      </c>
      <c r="AF712" s="26">
        <v>0</v>
      </c>
      <c r="AG712" s="27">
        <v>0</v>
      </c>
      <c r="AH712" s="36">
        <v>0</v>
      </c>
      <c r="AI712" s="26">
        <v>0</v>
      </c>
      <c r="AJ712" s="26">
        <v>0</v>
      </c>
      <c r="AK712" s="27">
        <v>0</v>
      </c>
      <c r="AL712" s="36">
        <v>0</v>
      </c>
      <c r="AM712" s="26">
        <v>0</v>
      </c>
      <c r="AN712" s="26">
        <v>0</v>
      </c>
      <c r="AO712" s="27">
        <v>0</v>
      </c>
      <c r="AP712" s="36">
        <v>0</v>
      </c>
      <c r="AQ712" s="26">
        <v>0</v>
      </c>
      <c r="AR712" s="26">
        <v>0</v>
      </c>
      <c r="AS712" s="27">
        <v>0</v>
      </c>
      <c r="AT712" s="36">
        <v>0</v>
      </c>
      <c r="AU712" s="26">
        <v>0</v>
      </c>
      <c r="AV712" s="26">
        <v>0</v>
      </c>
      <c r="AW712" s="27">
        <v>0</v>
      </c>
      <c r="AX712" s="36">
        <v>0</v>
      </c>
      <c r="AY712" s="26">
        <v>0</v>
      </c>
      <c r="AZ712" s="26">
        <v>0</v>
      </c>
      <c r="BA712" s="27">
        <v>0</v>
      </c>
      <c r="BB712" s="36">
        <v>0</v>
      </c>
      <c r="BC712" s="26">
        <v>0</v>
      </c>
      <c r="BD712" s="26">
        <v>0</v>
      </c>
      <c r="BE712" s="27">
        <v>0</v>
      </c>
      <c r="BF712" s="36">
        <v>0</v>
      </c>
      <c r="BG712" s="26">
        <v>0</v>
      </c>
      <c r="BH712" s="26">
        <v>0</v>
      </c>
      <c r="BI712" s="27">
        <v>0</v>
      </c>
      <c r="BJ712" s="36">
        <v>0</v>
      </c>
      <c r="BK712" s="26">
        <v>0</v>
      </c>
      <c r="BL712" s="26">
        <v>0</v>
      </c>
      <c r="BM712" s="27">
        <v>0</v>
      </c>
      <c r="BN712" s="36">
        <v>0</v>
      </c>
      <c r="BO712" s="26">
        <v>0</v>
      </c>
      <c r="BP712" s="26">
        <v>0</v>
      </c>
      <c r="BQ712" s="27">
        <v>0</v>
      </c>
      <c r="BR712" s="36">
        <v>0</v>
      </c>
      <c r="BS712" s="26">
        <v>0</v>
      </c>
      <c r="BT712" s="26">
        <v>0</v>
      </c>
      <c r="BU712" s="27">
        <v>0</v>
      </c>
      <c r="BV712" s="36">
        <v>0</v>
      </c>
      <c r="BW712" s="26">
        <v>0</v>
      </c>
      <c r="BX712" s="26">
        <v>0</v>
      </c>
      <c r="BY712" s="27">
        <v>0</v>
      </c>
      <c r="BZ712" s="36">
        <v>0</v>
      </c>
      <c r="CA712" s="26">
        <v>0</v>
      </c>
      <c r="CB712" s="26">
        <v>0</v>
      </c>
      <c r="CC712" s="27">
        <v>0</v>
      </c>
      <c r="CD712" s="36">
        <v>0</v>
      </c>
      <c r="CE712" s="26">
        <v>0</v>
      </c>
      <c r="CF712" s="26">
        <v>0</v>
      </c>
      <c r="CG712" s="27">
        <v>0</v>
      </c>
      <c r="CH712" s="36">
        <v>10</v>
      </c>
      <c r="CI712" s="26">
        <v>201.66666666666669</v>
      </c>
      <c r="CJ712" s="26">
        <v>201.66666666666669</v>
      </c>
      <c r="CK712" s="27">
        <v>2218.3333333333335</v>
      </c>
      <c r="CL712" s="36">
        <v>12</v>
      </c>
      <c r="CM712" s="26">
        <v>242</v>
      </c>
      <c r="CN712" s="26">
        <v>443.66666666666669</v>
      </c>
      <c r="CO712" s="27">
        <v>1976.3333333333333</v>
      </c>
      <c r="CP712" s="36">
        <v>12</v>
      </c>
      <c r="CQ712" s="26">
        <v>242</v>
      </c>
      <c r="CR712" s="26">
        <v>685.66666666666674</v>
      </c>
      <c r="CS712" s="27">
        <v>1734.3333333333333</v>
      </c>
      <c r="CT712" s="36">
        <v>12</v>
      </c>
      <c r="CU712" s="26">
        <v>242</v>
      </c>
      <c r="CV712" s="26">
        <v>927.66666666666674</v>
      </c>
      <c r="CW712" s="27">
        <v>1492.3333333333333</v>
      </c>
      <c r="CX712" s="36">
        <v>12</v>
      </c>
      <c r="CY712" s="26">
        <v>242</v>
      </c>
      <c r="CZ712" s="26">
        <v>1169.6666666666667</v>
      </c>
      <c r="DA712" s="27">
        <v>1250.3333333333333</v>
      </c>
      <c r="DB712" s="36">
        <v>12</v>
      </c>
      <c r="DC712" s="26">
        <v>242</v>
      </c>
      <c r="DD712" s="26">
        <v>1411.6666666666667</v>
      </c>
      <c r="DE712" s="27">
        <v>1008.3333333333333</v>
      </c>
      <c r="DF712" s="36">
        <v>12</v>
      </c>
      <c r="DG712" s="26">
        <v>242</v>
      </c>
      <c r="DH712" s="26">
        <v>1653.6666666666667</v>
      </c>
      <c r="DI712" s="27">
        <v>766.33333333333326</v>
      </c>
      <c r="DJ712" s="36">
        <v>12</v>
      </c>
      <c r="DK712" s="26">
        <v>242</v>
      </c>
      <c r="DL712" s="26">
        <v>1895.6666666666667</v>
      </c>
      <c r="DM712" s="27">
        <v>524.33333333333326</v>
      </c>
      <c r="DN712" s="36">
        <v>12</v>
      </c>
      <c r="DO712" s="26">
        <v>242</v>
      </c>
      <c r="DP712" s="26">
        <v>2137.666666666667</v>
      </c>
      <c r="DQ712" s="27">
        <v>282.33333333333303</v>
      </c>
      <c r="DR712" s="36">
        <v>12</v>
      </c>
      <c r="DS712" s="26">
        <v>242</v>
      </c>
      <c r="DT712" s="26">
        <v>2379.666666666667</v>
      </c>
      <c r="DU712" s="27">
        <v>40.33333333333303</v>
      </c>
      <c r="DV712" s="36">
        <v>1.9999999999999849</v>
      </c>
      <c r="DW712" s="26">
        <v>40.33333333333303</v>
      </c>
      <c r="DX712" s="26">
        <v>2420</v>
      </c>
      <c r="DY712" s="27">
        <v>0</v>
      </c>
      <c r="DZ712" s="36">
        <v>0</v>
      </c>
      <c r="EA712" s="26">
        <v>0</v>
      </c>
      <c r="EB712" s="26">
        <v>2420</v>
      </c>
      <c r="EC712" s="27">
        <v>0</v>
      </c>
      <c r="ED712" s="36">
        <v>0</v>
      </c>
      <c r="EE712" s="26">
        <v>0</v>
      </c>
      <c r="EF712" s="26">
        <v>2420</v>
      </c>
      <c r="EG712" s="27">
        <v>0</v>
      </c>
      <c r="EH712" s="36">
        <v>0</v>
      </c>
      <c r="EI712" s="26">
        <v>0</v>
      </c>
      <c r="EJ712" s="26">
        <v>2420</v>
      </c>
      <c r="EK712" s="27">
        <v>0</v>
      </c>
      <c r="EL712" s="36" cm="1">
        <f t="array" ref="EL712">+_xlfn.IFS(YEAR($A712)&gt;YEAR(EL$6),0,YEAR(EL$6)=YEAR($A712),13-MONTH($A712),AND(EK712&lt;$L712,YEAR(EL$6)=YEAR($B712)),IF(MONTH($B712)&lt;EK712/$M712,MONTH($B712),EK712/$M712),EK712&lt;$L712,EK712/$M712,YEAR(EL$6)=YEAR($B712),MONTH($B712),AND(YEAR(EL$6)&gt;YEAR($B712),NOT(ISBLANK($B712))),0,YEAR(EL$6)&gt;YEAR($A712),12,EL$6&lt;$A712,0,YEAR(EH$6)=YEAR($B712),0)</f>
        <v>0</v>
      </c>
      <c r="EM712" s="26">
        <f t="shared" ref="EM712:EM775" si="91">EL712*$M712</f>
        <v>0</v>
      </c>
      <c r="EN712" s="26">
        <f t="shared" ref="EN712:EN775" si="92">EM712+EJ712</f>
        <v>2420</v>
      </c>
      <c r="EO712" s="27">
        <f t="shared" ref="EO712:EO775" si="93">ROUND(IF(YEAR(EL$6)&lt;YEAR($A712),0,($H712-$J712)-EN712),2)</f>
        <v>0</v>
      </c>
      <c r="EP712" s="28">
        <f t="shared" ref="EP712:EP775" si="94">IFERROR(SUM(EO712/$M712),0)</f>
        <v>0</v>
      </c>
      <c r="EQ712" s="34">
        <f t="shared" ref="EQ712:EQ775" si="95">+IFERROR(IF(YEAR($D$4)=YEAR($A712),IF(MONTH($D$4)&gt;=MONTH($A712),IF(MONTH($D$4)-MONTH($A712)=0,1,MONTH($D$4)-MONTH($A712)+1)*$M712,0),IF(MONTH($D$4)&gt;EL712,EL712*$M712,MONTH($D$4)*$M712)),0)</f>
        <v>0</v>
      </c>
      <c r="ES712" s="21">
        <f>IFERROR(IF(VLOOKUP(D712,'DIV CHANGE'!A:D,3,FALSE)="", E712, VLOOKUP(D712,'DIV CHANGE'!A:D,3,FALSE)), E712)</f>
        <v>1</v>
      </c>
      <c r="ET712" s="21" t="str">
        <f t="shared" ref="ET712:ET775" si="96">IF(E712=ES712, "SAME", "CHANGE")</f>
        <v>SAME</v>
      </c>
      <c r="EU712" s="24">
        <v>40617</v>
      </c>
    </row>
    <row r="713" spans="1:151" ht="12.75">
      <c r="A713" s="29">
        <v>41060</v>
      </c>
      <c r="B713" s="24"/>
      <c r="C713" s="35">
        <v>107</v>
      </c>
      <c r="D713" s="21" t="s">
        <v>1391</v>
      </c>
      <c r="E713" s="21">
        <v>3</v>
      </c>
      <c r="F713" s="21" t="s">
        <v>100</v>
      </c>
      <c r="G713" s="21" t="s">
        <v>1392</v>
      </c>
      <c r="H713" s="55">
        <v>68400.820000000007</v>
      </c>
      <c r="I713" s="22">
        <v>10</v>
      </c>
      <c r="J713" s="25">
        <v>35000</v>
      </c>
      <c r="K713" s="25">
        <v>0</v>
      </c>
      <c r="L713" s="25">
        <f t="shared" si="89"/>
        <v>3340.0820000000008</v>
      </c>
      <c r="M713" s="37">
        <f t="shared" si="90"/>
        <v>278.34016666666673</v>
      </c>
      <c r="N713" s="36">
        <v>0</v>
      </c>
      <c r="O713" s="26">
        <v>0</v>
      </c>
      <c r="P713" s="26">
        <v>0</v>
      </c>
      <c r="Q713" s="27">
        <v>0</v>
      </c>
      <c r="R713" s="36">
        <v>0</v>
      </c>
      <c r="S713" s="26">
        <v>0</v>
      </c>
      <c r="T713" s="26">
        <v>0</v>
      </c>
      <c r="U713" s="27">
        <v>0</v>
      </c>
      <c r="V713" s="36">
        <v>0</v>
      </c>
      <c r="W713" s="26">
        <v>0</v>
      </c>
      <c r="X713" s="26">
        <v>0</v>
      </c>
      <c r="Y713" s="27">
        <v>0</v>
      </c>
      <c r="Z713" s="36">
        <v>0</v>
      </c>
      <c r="AA713" s="26">
        <v>0</v>
      </c>
      <c r="AB713" s="26">
        <v>0</v>
      </c>
      <c r="AC713" s="27">
        <v>0</v>
      </c>
      <c r="AD713" s="36">
        <v>0</v>
      </c>
      <c r="AE713" s="26">
        <v>0</v>
      </c>
      <c r="AF713" s="26">
        <v>0</v>
      </c>
      <c r="AG713" s="27">
        <v>0</v>
      </c>
      <c r="AH713" s="36">
        <v>0</v>
      </c>
      <c r="AI713" s="26">
        <v>0</v>
      </c>
      <c r="AJ713" s="26">
        <v>0</v>
      </c>
      <c r="AK713" s="27">
        <v>0</v>
      </c>
      <c r="AL713" s="36">
        <v>0</v>
      </c>
      <c r="AM713" s="26">
        <v>0</v>
      </c>
      <c r="AN713" s="26">
        <v>0</v>
      </c>
      <c r="AO713" s="27">
        <v>0</v>
      </c>
      <c r="AP713" s="36">
        <v>0</v>
      </c>
      <c r="AQ713" s="26">
        <v>0</v>
      </c>
      <c r="AR713" s="26">
        <v>0</v>
      </c>
      <c r="AS713" s="27">
        <v>0</v>
      </c>
      <c r="AT713" s="36">
        <v>0</v>
      </c>
      <c r="AU713" s="26">
        <v>0</v>
      </c>
      <c r="AV713" s="26">
        <v>0</v>
      </c>
      <c r="AW713" s="27">
        <v>0</v>
      </c>
      <c r="AX713" s="36">
        <v>0</v>
      </c>
      <c r="AY713" s="26">
        <v>0</v>
      </c>
      <c r="AZ713" s="26">
        <v>0</v>
      </c>
      <c r="BA713" s="27">
        <v>0</v>
      </c>
      <c r="BB713" s="36">
        <v>0</v>
      </c>
      <c r="BC713" s="26">
        <v>0</v>
      </c>
      <c r="BD713" s="26">
        <v>0</v>
      </c>
      <c r="BE713" s="27">
        <v>0</v>
      </c>
      <c r="BF713" s="36">
        <v>0</v>
      </c>
      <c r="BG713" s="26">
        <v>0</v>
      </c>
      <c r="BH713" s="26">
        <v>0</v>
      </c>
      <c r="BI713" s="27">
        <v>0</v>
      </c>
      <c r="BJ713" s="36">
        <v>0</v>
      </c>
      <c r="BK713" s="26">
        <v>0</v>
      </c>
      <c r="BL713" s="26">
        <v>0</v>
      </c>
      <c r="BM713" s="27">
        <v>0</v>
      </c>
      <c r="BN713" s="36">
        <v>0</v>
      </c>
      <c r="BO713" s="26">
        <v>0</v>
      </c>
      <c r="BP713" s="26">
        <v>0</v>
      </c>
      <c r="BQ713" s="27">
        <v>0</v>
      </c>
      <c r="BR713" s="36">
        <v>0</v>
      </c>
      <c r="BS713" s="26">
        <v>0</v>
      </c>
      <c r="BT713" s="26">
        <v>0</v>
      </c>
      <c r="BU713" s="27">
        <v>0</v>
      </c>
      <c r="BV713" s="36">
        <v>0</v>
      </c>
      <c r="BW713" s="26">
        <v>0</v>
      </c>
      <c r="BX713" s="26">
        <v>0</v>
      </c>
      <c r="BY713" s="27">
        <v>0</v>
      </c>
      <c r="BZ713" s="36">
        <v>0</v>
      </c>
      <c r="CA713" s="26">
        <v>0</v>
      </c>
      <c r="CB713" s="26">
        <v>0</v>
      </c>
      <c r="CC713" s="27">
        <v>0</v>
      </c>
      <c r="CD713" s="36">
        <v>0</v>
      </c>
      <c r="CE713" s="26">
        <v>0</v>
      </c>
      <c r="CF713" s="26">
        <v>0</v>
      </c>
      <c r="CG713" s="27">
        <v>0</v>
      </c>
      <c r="CH713" s="36">
        <v>0</v>
      </c>
      <c r="CI713" s="26">
        <v>0</v>
      </c>
      <c r="CJ713" s="26">
        <v>0</v>
      </c>
      <c r="CK713" s="27">
        <v>0</v>
      </c>
      <c r="CL713" s="36">
        <v>8</v>
      </c>
      <c r="CM713" s="26">
        <v>2226.7213333333339</v>
      </c>
      <c r="CN713" s="26">
        <v>2226.7213333333339</v>
      </c>
      <c r="CO713" s="27">
        <v>31174.098666666672</v>
      </c>
      <c r="CP713" s="36">
        <v>12</v>
      </c>
      <c r="CQ713" s="26">
        <v>3340.0820000000008</v>
      </c>
      <c r="CR713" s="26">
        <v>5566.8033333333351</v>
      </c>
      <c r="CS713" s="27">
        <v>27834.01666666667</v>
      </c>
      <c r="CT713" s="36">
        <v>12</v>
      </c>
      <c r="CU713" s="26">
        <v>3340.0820000000008</v>
      </c>
      <c r="CV713" s="26">
        <v>8906.8853333333354</v>
      </c>
      <c r="CW713" s="27">
        <v>24493.934666666672</v>
      </c>
      <c r="CX713" s="36">
        <v>12</v>
      </c>
      <c r="CY713" s="26">
        <v>3340.0820000000008</v>
      </c>
      <c r="CZ713" s="26">
        <v>12246.967333333336</v>
      </c>
      <c r="DA713" s="27">
        <v>21153.852666666673</v>
      </c>
      <c r="DB713" s="36">
        <v>12</v>
      </c>
      <c r="DC713" s="26">
        <v>3340.0820000000008</v>
      </c>
      <c r="DD713" s="26">
        <v>15587.049333333336</v>
      </c>
      <c r="DE713" s="27">
        <v>17813.770666666671</v>
      </c>
      <c r="DF713" s="36">
        <v>12</v>
      </c>
      <c r="DG713" s="26">
        <v>3340.0820000000008</v>
      </c>
      <c r="DH713" s="26">
        <v>18927.131333333338</v>
      </c>
      <c r="DI713" s="27">
        <v>14473.688666666669</v>
      </c>
      <c r="DJ713" s="36">
        <v>12</v>
      </c>
      <c r="DK713" s="26">
        <v>3340.0820000000008</v>
      </c>
      <c r="DL713" s="26">
        <v>22267.21333333334</v>
      </c>
      <c r="DM713" s="27">
        <v>11133.606666666667</v>
      </c>
      <c r="DN713" s="36">
        <v>12</v>
      </c>
      <c r="DO713" s="26">
        <v>3340.0820000000008</v>
      </c>
      <c r="DP713" s="26">
        <v>25607.295333333343</v>
      </c>
      <c r="DQ713" s="27">
        <v>7793.5246666666644</v>
      </c>
      <c r="DR713" s="36">
        <v>12</v>
      </c>
      <c r="DS713" s="26">
        <v>3340.0820000000008</v>
      </c>
      <c r="DT713" s="26">
        <v>28947.377333333345</v>
      </c>
      <c r="DU713" s="27">
        <v>4453.4426666666623</v>
      </c>
      <c r="DV713" s="36">
        <v>12</v>
      </c>
      <c r="DW713" s="26">
        <v>3340.0820000000008</v>
      </c>
      <c r="DX713" s="26">
        <v>32287.459333333347</v>
      </c>
      <c r="DY713" s="27">
        <v>1113.3606666666601</v>
      </c>
      <c r="DZ713" s="36">
        <v>3.9999999999999756</v>
      </c>
      <c r="EA713" s="26">
        <v>1113.3606666666601</v>
      </c>
      <c r="EB713" s="26">
        <v>33400.820000000007</v>
      </c>
      <c r="EC713" s="27">
        <v>0</v>
      </c>
      <c r="ED713" s="36">
        <v>0</v>
      </c>
      <c r="EE713" s="26">
        <v>0</v>
      </c>
      <c r="EF713" s="26">
        <v>33400.82</v>
      </c>
      <c r="EG713" s="27">
        <v>0</v>
      </c>
      <c r="EH713" s="36">
        <v>0</v>
      </c>
      <c r="EI713" s="26">
        <v>0</v>
      </c>
      <c r="EJ713" s="26">
        <v>33400.82</v>
      </c>
      <c r="EK713" s="27">
        <v>0</v>
      </c>
      <c r="EL713" s="36" cm="1">
        <f t="array" ref="EL713">+_xlfn.IFS(YEAR($A713)&gt;YEAR(EL$6),0,YEAR(EL$6)=YEAR($A713),13-MONTH($A713),AND(EK713&lt;$L713,YEAR(EL$6)=YEAR($B713)),IF(MONTH($B713)&lt;EK713/$M713,MONTH($B713),EK713/$M713),EK713&lt;$L713,EK713/$M713,YEAR(EL$6)=YEAR($B713),MONTH($B713),AND(YEAR(EL$6)&gt;YEAR($B713),NOT(ISBLANK($B713))),0,YEAR(EL$6)&gt;YEAR($A713),12,EL$6&lt;$A713,0,YEAR(EH$6)=YEAR($B713),0)</f>
        <v>0</v>
      </c>
      <c r="EM713" s="26">
        <f t="shared" si="91"/>
        <v>0</v>
      </c>
      <c r="EN713" s="26">
        <f t="shared" si="92"/>
        <v>33400.82</v>
      </c>
      <c r="EO713" s="27">
        <f t="shared" si="93"/>
        <v>0</v>
      </c>
      <c r="EP713" s="28">
        <f t="shared" si="94"/>
        <v>0</v>
      </c>
      <c r="EQ713" s="34">
        <f t="shared" si="95"/>
        <v>0</v>
      </c>
      <c r="ES713" s="21">
        <f>IFERROR(IF(VLOOKUP(D713,'DIV CHANGE'!A:D,3,FALSE)="", E713, VLOOKUP(D713,'DIV CHANGE'!A:D,3,FALSE)), E713)</f>
        <v>3</v>
      </c>
      <c r="ET713" s="21" t="str">
        <f t="shared" si="96"/>
        <v>SAME</v>
      </c>
      <c r="EU713" s="24">
        <v>41060</v>
      </c>
    </row>
    <row r="714" spans="1:151" ht="12.75">
      <c r="A714" s="29">
        <v>41642</v>
      </c>
      <c r="B714" s="24"/>
      <c r="C714" s="35">
        <v>132</v>
      </c>
      <c r="D714" s="21" t="s">
        <v>1393</v>
      </c>
      <c r="E714" s="21">
        <v>1</v>
      </c>
      <c r="F714" s="21" t="s">
        <v>100</v>
      </c>
      <c r="G714" s="21" t="s">
        <v>1394</v>
      </c>
      <c r="H714" s="55">
        <v>49838.93</v>
      </c>
      <c r="I714" s="22">
        <v>10</v>
      </c>
      <c r="J714" s="25">
        <v>35000</v>
      </c>
      <c r="K714" s="25">
        <v>0</v>
      </c>
      <c r="L714" s="25">
        <f t="shared" si="89"/>
        <v>1483.893</v>
      </c>
      <c r="M714" s="37">
        <f t="shared" si="90"/>
        <v>123.65775000000001</v>
      </c>
      <c r="N714" s="36">
        <v>0</v>
      </c>
      <c r="O714" s="26">
        <v>0</v>
      </c>
      <c r="P714" s="26">
        <v>0</v>
      </c>
      <c r="Q714" s="27">
        <v>0</v>
      </c>
      <c r="R714" s="36">
        <v>0</v>
      </c>
      <c r="S714" s="26">
        <v>0</v>
      </c>
      <c r="T714" s="26">
        <v>0</v>
      </c>
      <c r="U714" s="27">
        <v>0</v>
      </c>
      <c r="V714" s="36">
        <v>0</v>
      </c>
      <c r="W714" s="26">
        <v>0</v>
      </c>
      <c r="X714" s="26">
        <v>0</v>
      </c>
      <c r="Y714" s="27">
        <v>0</v>
      </c>
      <c r="Z714" s="36">
        <v>0</v>
      </c>
      <c r="AA714" s="26">
        <v>0</v>
      </c>
      <c r="AB714" s="26">
        <v>0</v>
      </c>
      <c r="AC714" s="27">
        <v>0</v>
      </c>
      <c r="AD714" s="36">
        <v>0</v>
      </c>
      <c r="AE714" s="26">
        <v>0</v>
      </c>
      <c r="AF714" s="26">
        <v>0</v>
      </c>
      <c r="AG714" s="27">
        <v>0</v>
      </c>
      <c r="AH714" s="36">
        <v>0</v>
      </c>
      <c r="AI714" s="26">
        <v>0</v>
      </c>
      <c r="AJ714" s="26">
        <v>0</v>
      </c>
      <c r="AK714" s="27">
        <v>0</v>
      </c>
      <c r="AL714" s="36">
        <v>0</v>
      </c>
      <c r="AM714" s="26">
        <v>0</v>
      </c>
      <c r="AN714" s="26">
        <v>0</v>
      </c>
      <c r="AO714" s="27">
        <v>0</v>
      </c>
      <c r="AP714" s="36">
        <v>0</v>
      </c>
      <c r="AQ714" s="26">
        <v>0</v>
      </c>
      <c r="AR714" s="26">
        <v>0</v>
      </c>
      <c r="AS714" s="27">
        <v>0</v>
      </c>
      <c r="AT714" s="36">
        <v>0</v>
      </c>
      <c r="AU714" s="26">
        <v>0</v>
      </c>
      <c r="AV714" s="26">
        <v>0</v>
      </c>
      <c r="AW714" s="27">
        <v>0</v>
      </c>
      <c r="AX714" s="36">
        <v>0</v>
      </c>
      <c r="AY714" s="26">
        <v>0</v>
      </c>
      <c r="AZ714" s="26">
        <v>0</v>
      </c>
      <c r="BA714" s="27">
        <v>0</v>
      </c>
      <c r="BB714" s="36">
        <v>0</v>
      </c>
      <c r="BC714" s="26">
        <v>0</v>
      </c>
      <c r="BD714" s="26">
        <v>0</v>
      </c>
      <c r="BE714" s="27">
        <v>0</v>
      </c>
      <c r="BF714" s="36">
        <v>0</v>
      </c>
      <c r="BG714" s="26">
        <v>0</v>
      </c>
      <c r="BH714" s="26">
        <v>0</v>
      </c>
      <c r="BI714" s="27">
        <v>0</v>
      </c>
      <c r="BJ714" s="36">
        <v>0</v>
      </c>
      <c r="BK714" s="26">
        <v>0</v>
      </c>
      <c r="BL714" s="26">
        <v>0</v>
      </c>
      <c r="BM714" s="27">
        <v>0</v>
      </c>
      <c r="BN714" s="36">
        <v>0</v>
      </c>
      <c r="BO714" s="26">
        <v>0</v>
      </c>
      <c r="BP714" s="26">
        <v>0</v>
      </c>
      <c r="BQ714" s="27">
        <v>0</v>
      </c>
      <c r="BR714" s="36">
        <v>0</v>
      </c>
      <c r="BS714" s="26">
        <v>0</v>
      </c>
      <c r="BT714" s="26">
        <v>0</v>
      </c>
      <c r="BU714" s="27">
        <v>0</v>
      </c>
      <c r="BV714" s="36">
        <v>0</v>
      </c>
      <c r="BW714" s="26">
        <v>0</v>
      </c>
      <c r="BX714" s="26">
        <v>0</v>
      </c>
      <c r="BY714" s="27">
        <v>0</v>
      </c>
      <c r="BZ714" s="36">
        <v>0</v>
      </c>
      <c r="CA714" s="26">
        <v>0</v>
      </c>
      <c r="CB714" s="26">
        <v>0</v>
      </c>
      <c r="CC714" s="27">
        <v>0</v>
      </c>
      <c r="CD714" s="36">
        <v>0</v>
      </c>
      <c r="CE714" s="26">
        <v>0</v>
      </c>
      <c r="CF714" s="26">
        <v>0</v>
      </c>
      <c r="CG714" s="27">
        <v>0</v>
      </c>
      <c r="CH714" s="36">
        <v>0</v>
      </c>
      <c r="CI714" s="26">
        <v>0</v>
      </c>
      <c r="CJ714" s="26">
        <v>0</v>
      </c>
      <c r="CK714" s="27">
        <v>0</v>
      </c>
      <c r="CL714" s="36">
        <v>0</v>
      </c>
      <c r="CM714" s="26">
        <v>0</v>
      </c>
      <c r="CN714" s="26">
        <v>0</v>
      </c>
      <c r="CO714" s="27">
        <v>0</v>
      </c>
      <c r="CP714" s="36">
        <v>0</v>
      </c>
      <c r="CQ714" s="26">
        <v>0</v>
      </c>
      <c r="CR714" s="26">
        <v>0</v>
      </c>
      <c r="CS714" s="27">
        <v>0</v>
      </c>
      <c r="CT714" s="36">
        <v>12</v>
      </c>
      <c r="CU714" s="26">
        <v>1483.893</v>
      </c>
      <c r="CV714" s="26">
        <v>1483.893</v>
      </c>
      <c r="CW714" s="27">
        <v>13355.037</v>
      </c>
      <c r="CX714" s="36">
        <v>12</v>
      </c>
      <c r="CY714" s="26">
        <v>1483.893</v>
      </c>
      <c r="CZ714" s="26">
        <v>2967.7860000000001</v>
      </c>
      <c r="DA714" s="27">
        <v>11871.144</v>
      </c>
      <c r="DB714" s="36">
        <v>12</v>
      </c>
      <c r="DC714" s="26">
        <v>1483.893</v>
      </c>
      <c r="DD714" s="26">
        <v>4451.6790000000001</v>
      </c>
      <c r="DE714" s="27">
        <v>10387.251</v>
      </c>
      <c r="DF714" s="36">
        <v>12</v>
      </c>
      <c r="DG714" s="26">
        <v>1483.893</v>
      </c>
      <c r="DH714" s="26">
        <v>5935.5720000000001</v>
      </c>
      <c r="DI714" s="27">
        <v>8903.3580000000002</v>
      </c>
      <c r="DJ714" s="36">
        <v>12</v>
      </c>
      <c r="DK714" s="26">
        <v>1483.893</v>
      </c>
      <c r="DL714" s="26">
        <v>7419.4650000000001</v>
      </c>
      <c r="DM714" s="27">
        <v>7419.4650000000001</v>
      </c>
      <c r="DN714" s="36">
        <v>12</v>
      </c>
      <c r="DO714" s="26">
        <v>1483.893</v>
      </c>
      <c r="DP714" s="26">
        <v>8903.3580000000002</v>
      </c>
      <c r="DQ714" s="27">
        <v>5935.5720000000001</v>
      </c>
      <c r="DR714" s="36">
        <v>12</v>
      </c>
      <c r="DS714" s="26">
        <v>1483.893</v>
      </c>
      <c r="DT714" s="26">
        <v>10387.251</v>
      </c>
      <c r="DU714" s="27">
        <v>4451.6790000000001</v>
      </c>
      <c r="DV714" s="36">
        <v>12</v>
      </c>
      <c r="DW714" s="26">
        <v>1483.893</v>
      </c>
      <c r="DX714" s="26">
        <v>11871.144</v>
      </c>
      <c r="DY714" s="27">
        <v>2967.7860000000001</v>
      </c>
      <c r="DZ714" s="36">
        <v>12</v>
      </c>
      <c r="EA714" s="26">
        <v>1483.893</v>
      </c>
      <c r="EB714" s="26">
        <v>13355.037</v>
      </c>
      <c r="EC714" s="27">
        <v>1483.893</v>
      </c>
      <c r="ED714" s="36">
        <v>12</v>
      </c>
      <c r="EE714" s="26">
        <v>975.87</v>
      </c>
      <c r="EF714" s="26">
        <v>14838.93</v>
      </c>
      <c r="EG714" s="27">
        <v>0</v>
      </c>
      <c r="EH714" s="36">
        <v>0</v>
      </c>
      <c r="EI714" s="26">
        <v>0</v>
      </c>
      <c r="EJ714" s="26">
        <v>14838.93</v>
      </c>
      <c r="EK714" s="27">
        <v>0</v>
      </c>
      <c r="EL714" s="36" cm="1">
        <f t="array" ref="EL714">+_xlfn.IFS(YEAR($A714)&gt;YEAR(EL$6),0,YEAR(EL$6)=YEAR($A714),13-MONTH($A714),AND(EK714&lt;$L714,YEAR(EL$6)=YEAR($B714)),IF(MONTH($B714)&lt;EK714/$M714,MONTH($B714),EK714/$M714),EK714&lt;$L714,EK714/$M714,YEAR(EL$6)=YEAR($B714),MONTH($B714),AND(YEAR(EL$6)&gt;YEAR($B714),NOT(ISBLANK($B714))),0,YEAR(EL$6)&gt;YEAR($A714),12,EL$6&lt;$A714,0,YEAR(EH$6)=YEAR($B714),0)</f>
        <v>0</v>
      </c>
      <c r="EM714" s="26">
        <f t="shared" si="91"/>
        <v>0</v>
      </c>
      <c r="EN714" s="26">
        <f t="shared" si="92"/>
        <v>14838.93</v>
      </c>
      <c r="EO714" s="27">
        <f t="shared" si="93"/>
        <v>0</v>
      </c>
      <c r="EP714" s="28">
        <f t="shared" si="94"/>
        <v>0</v>
      </c>
      <c r="EQ714" s="34">
        <f t="shared" si="95"/>
        <v>0</v>
      </c>
      <c r="ES714" s="21">
        <f>IFERROR(IF(VLOOKUP(D714,'DIV CHANGE'!A:D,3,FALSE)="", E714, VLOOKUP(D714,'DIV CHANGE'!A:D,3,FALSE)), E714)</f>
        <v>1</v>
      </c>
      <c r="ET714" s="21" t="str">
        <f t="shared" si="96"/>
        <v>SAME</v>
      </c>
      <c r="EU714" s="24">
        <v>41642</v>
      </c>
    </row>
    <row r="715" spans="1:151" ht="12.75">
      <c r="A715" s="29">
        <v>41388</v>
      </c>
      <c r="B715" s="24"/>
      <c r="C715" s="35">
        <v>117</v>
      </c>
      <c r="D715" s="21" t="s">
        <v>1395</v>
      </c>
      <c r="E715" s="21">
        <v>1</v>
      </c>
      <c r="F715" s="21" t="s">
        <v>100</v>
      </c>
      <c r="G715" s="21" t="s">
        <v>1396</v>
      </c>
      <c r="H715" s="55">
        <v>55640</v>
      </c>
      <c r="I715" s="22">
        <v>10</v>
      </c>
      <c r="J715" s="25">
        <v>25000</v>
      </c>
      <c r="K715" s="25">
        <v>0</v>
      </c>
      <c r="L715" s="25">
        <f t="shared" si="89"/>
        <v>3064</v>
      </c>
      <c r="M715" s="37">
        <f t="shared" si="90"/>
        <v>255.33333333333334</v>
      </c>
      <c r="N715" s="36">
        <v>0</v>
      </c>
      <c r="O715" s="26">
        <v>0</v>
      </c>
      <c r="P715" s="26">
        <v>0</v>
      </c>
      <c r="Q715" s="27">
        <v>0</v>
      </c>
      <c r="R715" s="36">
        <v>0</v>
      </c>
      <c r="S715" s="26">
        <v>0</v>
      </c>
      <c r="T715" s="26">
        <v>0</v>
      </c>
      <c r="U715" s="27">
        <v>0</v>
      </c>
      <c r="V715" s="36">
        <v>0</v>
      </c>
      <c r="W715" s="26">
        <v>0</v>
      </c>
      <c r="X715" s="26">
        <v>0</v>
      </c>
      <c r="Y715" s="27">
        <v>0</v>
      </c>
      <c r="Z715" s="36">
        <v>0</v>
      </c>
      <c r="AA715" s="26">
        <v>0</v>
      </c>
      <c r="AB715" s="26">
        <v>0</v>
      </c>
      <c r="AC715" s="27">
        <v>0</v>
      </c>
      <c r="AD715" s="36">
        <v>0</v>
      </c>
      <c r="AE715" s="26">
        <v>0</v>
      </c>
      <c r="AF715" s="26">
        <v>0</v>
      </c>
      <c r="AG715" s="27">
        <v>0</v>
      </c>
      <c r="AH715" s="36">
        <v>0</v>
      </c>
      <c r="AI715" s="26">
        <v>0</v>
      </c>
      <c r="AJ715" s="26">
        <v>0</v>
      </c>
      <c r="AK715" s="27">
        <v>0</v>
      </c>
      <c r="AL715" s="36">
        <v>0</v>
      </c>
      <c r="AM715" s="26">
        <v>0</v>
      </c>
      <c r="AN715" s="26">
        <v>0</v>
      </c>
      <c r="AO715" s="27">
        <v>0</v>
      </c>
      <c r="AP715" s="36">
        <v>0</v>
      </c>
      <c r="AQ715" s="26">
        <v>0</v>
      </c>
      <c r="AR715" s="26">
        <v>0</v>
      </c>
      <c r="AS715" s="27">
        <v>0</v>
      </c>
      <c r="AT715" s="36">
        <v>0</v>
      </c>
      <c r="AU715" s="26">
        <v>0</v>
      </c>
      <c r="AV715" s="26">
        <v>0</v>
      </c>
      <c r="AW715" s="27">
        <v>0</v>
      </c>
      <c r="AX715" s="36">
        <v>0</v>
      </c>
      <c r="AY715" s="26">
        <v>0</v>
      </c>
      <c r="AZ715" s="26">
        <v>0</v>
      </c>
      <c r="BA715" s="27">
        <v>0</v>
      </c>
      <c r="BB715" s="36">
        <v>0</v>
      </c>
      <c r="BC715" s="26">
        <v>0</v>
      </c>
      <c r="BD715" s="26">
        <v>0</v>
      </c>
      <c r="BE715" s="27">
        <v>0</v>
      </c>
      <c r="BF715" s="36">
        <v>0</v>
      </c>
      <c r="BG715" s="26">
        <v>0</v>
      </c>
      <c r="BH715" s="26">
        <v>0</v>
      </c>
      <c r="BI715" s="27">
        <v>0</v>
      </c>
      <c r="BJ715" s="36">
        <v>0</v>
      </c>
      <c r="BK715" s="26">
        <v>0</v>
      </c>
      <c r="BL715" s="26">
        <v>0</v>
      </c>
      <c r="BM715" s="27">
        <v>0</v>
      </c>
      <c r="BN715" s="36">
        <v>0</v>
      </c>
      <c r="BO715" s="26">
        <v>0</v>
      </c>
      <c r="BP715" s="26">
        <v>0</v>
      </c>
      <c r="BQ715" s="27">
        <v>0</v>
      </c>
      <c r="BR715" s="36">
        <v>0</v>
      </c>
      <c r="BS715" s="26">
        <v>0</v>
      </c>
      <c r="BT715" s="26">
        <v>0</v>
      </c>
      <c r="BU715" s="27">
        <v>0</v>
      </c>
      <c r="BV715" s="36">
        <v>0</v>
      </c>
      <c r="BW715" s="26">
        <v>0</v>
      </c>
      <c r="BX715" s="26">
        <v>0</v>
      </c>
      <c r="BY715" s="27">
        <v>0</v>
      </c>
      <c r="BZ715" s="36">
        <v>0</v>
      </c>
      <c r="CA715" s="26">
        <v>0</v>
      </c>
      <c r="CB715" s="26">
        <v>0</v>
      </c>
      <c r="CC715" s="27">
        <v>0</v>
      </c>
      <c r="CD715" s="36">
        <v>0</v>
      </c>
      <c r="CE715" s="26">
        <v>0</v>
      </c>
      <c r="CF715" s="26">
        <v>0</v>
      </c>
      <c r="CG715" s="27">
        <v>0</v>
      </c>
      <c r="CH715" s="36">
        <v>0</v>
      </c>
      <c r="CI715" s="26">
        <v>0</v>
      </c>
      <c r="CJ715" s="26">
        <v>0</v>
      </c>
      <c r="CK715" s="27">
        <v>0</v>
      </c>
      <c r="CL715" s="36">
        <v>0</v>
      </c>
      <c r="CM715" s="26">
        <v>0</v>
      </c>
      <c r="CN715" s="26">
        <v>0</v>
      </c>
      <c r="CO715" s="27">
        <v>0</v>
      </c>
      <c r="CP715" s="36">
        <v>9</v>
      </c>
      <c r="CQ715" s="26">
        <v>2298</v>
      </c>
      <c r="CR715" s="26">
        <v>2298</v>
      </c>
      <c r="CS715" s="27">
        <v>28342</v>
      </c>
      <c r="CT715" s="36">
        <v>12</v>
      </c>
      <c r="CU715" s="26">
        <v>3064</v>
      </c>
      <c r="CV715" s="26">
        <v>5362</v>
      </c>
      <c r="CW715" s="27">
        <v>25278</v>
      </c>
      <c r="CX715" s="36">
        <v>12</v>
      </c>
      <c r="CY715" s="26">
        <v>3064</v>
      </c>
      <c r="CZ715" s="26">
        <v>8426</v>
      </c>
      <c r="DA715" s="27">
        <v>22214</v>
      </c>
      <c r="DB715" s="36">
        <v>12</v>
      </c>
      <c r="DC715" s="26">
        <v>3064</v>
      </c>
      <c r="DD715" s="26">
        <v>11490</v>
      </c>
      <c r="DE715" s="27">
        <v>19150</v>
      </c>
      <c r="DF715" s="36">
        <v>12</v>
      </c>
      <c r="DG715" s="26">
        <v>3064</v>
      </c>
      <c r="DH715" s="26">
        <v>14554</v>
      </c>
      <c r="DI715" s="27">
        <v>16086</v>
      </c>
      <c r="DJ715" s="36">
        <v>12</v>
      </c>
      <c r="DK715" s="26">
        <v>3064</v>
      </c>
      <c r="DL715" s="26">
        <v>17618</v>
      </c>
      <c r="DM715" s="27">
        <v>13022</v>
      </c>
      <c r="DN715" s="36">
        <v>12</v>
      </c>
      <c r="DO715" s="26">
        <v>3064</v>
      </c>
      <c r="DP715" s="26">
        <v>20682</v>
      </c>
      <c r="DQ715" s="27">
        <v>9958</v>
      </c>
      <c r="DR715" s="36">
        <v>12</v>
      </c>
      <c r="DS715" s="26">
        <v>3064</v>
      </c>
      <c r="DT715" s="26">
        <v>23746</v>
      </c>
      <c r="DU715" s="27">
        <v>6894</v>
      </c>
      <c r="DV715" s="36">
        <v>12</v>
      </c>
      <c r="DW715" s="26">
        <v>3064</v>
      </c>
      <c r="DX715" s="26">
        <v>26810</v>
      </c>
      <c r="DY715" s="27">
        <v>3830</v>
      </c>
      <c r="DZ715" s="36">
        <v>12</v>
      </c>
      <c r="EA715" s="26">
        <v>3064</v>
      </c>
      <c r="EB715" s="26">
        <v>29874</v>
      </c>
      <c r="EC715" s="27">
        <v>766</v>
      </c>
      <c r="ED715" s="36">
        <v>0</v>
      </c>
      <c r="EE715" s="26">
        <v>0</v>
      </c>
      <c r="EF715" s="26">
        <v>30640</v>
      </c>
      <c r="EG715" s="27">
        <v>0</v>
      </c>
      <c r="EH715" s="36">
        <v>0</v>
      </c>
      <c r="EI715" s="26">
        <v>0</v>
      </c>
      <c r="EJ715" s="26">
        <v>30640</v>
      </c>
      <c r="EK715" s="27">
        <v>0</v>
      </c>
      <c r="EL715" s="36" cm="1">
        <f t="array" ref="EL715">+_xlfn.IFS(YEAR($A715)&gt;YEAR(EL$6),0,YEAR(EL$6)=YEAR($A715),13-MONTH($A715),AND(EK715&lt;$L715,YEAR(EL$6)=YEAR($B715)),IF(MONTH($B715)&lt;EK715/$M715,MONTH($B715),EK715/$M715),EK715&lt;$L715,EK715/$M715,YEAR(EL$6)=YEAR($B715),MONTH($B715),AND(YEAR(EL$6)&gt;YEAR($B715),NOT(ISBLANK($B715))),0,YEAR(EL$6)&gt;YEAR($A715),12,EL$6&lt;$A715,0,YEAR(EH$6)=YEAR($B715),0)</f>
        <v>0</v>
      </c>
      <c r="EM715" s="26">
        <f t="shared" si="91"/>
        <v>0</v>
      </c>
      <c r="EN715" s="26">
        <f t="shared" si="92"/>
        <v>30640</v>
      </c>
      <c r="EO715" s="27">
        <f t="shared" si="93"/>
        <v>0</v>
      </c>
      <c r="EP715" s="28">
        <f t="shared" si="94"/>
        <v>0</v>
      </c>
      <c r="EQ715" s="34">
        <f t="shared" si="95"/>
        <v>0</v>
      </c>
      <c r="ES715" s="21">
        <f>IFERROR(IF(VLOOKUP(D715,'DIV CHANGE'!A:D,3,FALSE)="", E715, VLOOKUP(D715,'DIV CHANGE'!A:D,3,FALSE)), E715)</f>
        <v>1</v>
      </c>
      <c r="ET715" s="21" t="str">
        <f t="shared" si="96"/>
        <v>SAME</v>
      </c>
      <c r="EU715" s="24">
        <v>41388</v>
      </c>
    </row>
    <row r="716" spans="1:151" ht="12.75">
      <c r="A716" s="29">
        <v>41933</v>
      </c>
      <c r="B716" s="24"/>
      <c r="C716" s="35">
        <v>157</v>
      </c>
      <c r="D716" s="21" t="s">
        <v>1397</v>
      </c>
      <c r="E716" s="21">
        <v>1</v>
      </c>
      <c r="F716" s="21" t="s">
        <v>100</v>
      </c>
      <c r="G716" s="21" t="s">
        <v>1398</v>
      </c>
      <c r="H716" s="55">
        <v>84476.5</v>
      </c>
      <c r="I716" s="22">
        <v>10</v>
      </c>
      <c r="J716" s="25">
        <v>30000</v>
      </c>
      <c r="K716" s="25">
        <v>0</v>
      </c>
      <c r="L716" s="25">
        <f t="shared" si="89"/>
        <v>5447.65</v>
      </c>
      <c r="M716" s="37">
        <f t="shared" si="90"/>
        <v>453.9708333333333</v>
      </c>
      <c r="N716" s="36">
        <v>0</v>
      </c>
      <c r="O716" s="26">
        <v>0</v>
      </c>
      <c r="P716" s="26">
        <v>0</v>
      </c>
      <c r="Q716" s="27">
        <v>0</v>
      </c>
      <c r="R716" s="36">
        <v>0</v>
      </c>
      <c r="S716" s="26">
        <v>0</v>
      </c>
      <c r="T716" s="26">
        <v>0</v>
      </c>
      <c r="U716" s="27">
        <v>0</v>
      </c>
      <c r="V716" s="36">
        <v>0</v>
      </c>
      <c r="W716" s="26">
        <v>0</v>
      </c>
      <c r="X716" s="26">
        <v>0</v>
      </c>
      <c r="Y716" s="27">
        <v>0</v>
      </c>
      <c r="Z716" s="36">
        <v>0</v>
      </c>
      <c r="AA716" s="26">
        <v>0</v>
      </c>
      <c r="AB716" s="26">
        <v>0</v>
      </c>
      <c r="AC716" s="27">
        <v>0</v>
      </c>
      <c r="AD716" s="36">
        <v>0</v>
      </c>
      <c r="AE716" s="26">
        <v>0</v>
      </c>
      <c r="AF716" s="26">
        <v>0</v>
      </c>
      <c r="AG716" s="27">
        <v>0</v>
      </c>
      <c r="AH716" s="36">
        <v>0</v>
      </c>
      <c r="AI716" s="26">
        <v>0</v>
      </c>
      <c r="AJ716" s="26">
        <v>0</v>
      </c>
      <c r="AK716" s="27">
        <v>0</v>
      </c>
      <c r="AL716" s="36">
        <v>0</v>
      </c>
      <c r="AM716" s="26">
        <v>0</v>
      </c>
      <c r="AN716" s="26">
        <v>0</v>
      </c>
      <c r="AO716" s="27">
        <v>0</v>
      </c>
      <c r="AP716" s="36">
        <v>0</v>
      </c>
      <c r="AQ716" s="26">
        <v>0</v>
      </c>
      <c r="AR716" s="26">
        <v>0</v>
      </c>
      <c r="AS716" s="27">
        <v>0</v>
      </c>
      <c r="AT716" s="36">
        <v>0</v>
      </c>
      <c r="AU716" s="26">
        <v>0</v>
      </c>
      <c r="AV716" s="26">
        <v>0</v>
      </c>
      <c r="AW716" s="27">
        <v>0</v>
      </c>
      <c r="AX716" s="36">
        <v>0</v>
      </c>
      <c r="AY716" s="26">
        <v>0</v>
      </c>
      <c r="AZ716" s="26">
        <v>0</v>
      </c>
      <c r="BA716" s="27">
        <v>0</v>
      </c>
      <c r="BB716" s="36">
        <v>0</v>
      </c>
      <c r="BC716" s="26">
        <v>0</v>
      </c>
      <c r="BD716" s="26">
        <v>0</v>
      </c>
      <c r="BE716" s="27">
        <v>0</v>
      </c>
      <c r="BF716" s="36">
        <v>0</v>
      </c>
      <c r="BG716" s="26">
        <v>0</v>
      </c>
      <c r="BH716" s="26">
        <v>0</v>
      </c>
      <c r="BI716" s="27">
        <v>0</v>
      </c>
      <c r="BJ716" s="36">
        <v>0</v>
      </c>
      <c r="BK716" s="26">
        <v>0</v>
      </c>
      <c r="BL716" s="26">
        <v>0</v>
      </c>
      <c r="BM716" s="27">
        <v>0</v>
      </c>
      <c r="BN716" s="36">
        <v>0</v>
      </c>
      <c r="BO716" s="26">
        <v>0</v>
      </c>
      <c r="BP716" s="26">
        <v>0</v>
      </c>
      <c r="BQ716" s="27">
        <v>0</v>
      </c>
      <c r="BR716" s="36">
        <v>0</v>
      </c>
      <c r="BS716" s="26">
        <v>0</v>
      </c>
      <c r="BT716" s="26">
        <v>0</v>
      </c>
      <c r="BU716" s="27">
        <v>0</v>
      </c>
      <c r="BV716" s="36">
        <v>0</v>
      </c>
      <c r="BW716" s="26">
        <v>0</v>
      </c>
      <c r="BX716" s="26">
        <v>0</v>
      </c>
      <c r="BY716" s="27">
        <v>0</v>
      </c>
      <c r="BZ716" s="36">
        <v>0</v>
      </c>
      <c r="CA716" s="26">
        <v>0</v>
      </c>
      <c r="CB716" s="26">
        <v>0</v>
      </c>
      <c r="CC716" s="27">
        <v>0</v>
      </c>
      <c r="CD716" s="36">
        <v>0</v>
      </c>
      <c r="CE716" s="26">
        <v>0</v>
      </c>
      <c r="CF716" s="26">
        <v>0</v>
      </c>
      <c r="CG716" s="27">
        <v>0</v>
      </c>
      <c r="CH716" s="36">
        <v>0</v>
      </c>
      <c r="CI716" s="26">
        <v>0</v>
      </c>
      <c r="CJ716" s="26">
        <v>0</v>
      </c>
      <c r="CK716" s="27">
        <v>0</v>
      </c>
      <c r="CL716" s="36">
        <v>0</v>
      </c>
      <c r="CM716" s="26">
        <v>0</v>
      </c>
      <c r="CN716" s="26">
        <v>0</v>
      </c>
      <c r="CO716" s="27">
        <v>0</v>
      </c>
      <c r="CP716" s="36">
        <v>0</v>
      </c>
      <c r="CQ716" s="26">
        <v>0</v>
      </c>
      <c r="CR716" s="26">
        <v>0</v>
      </c>
      <c r="CS716" s="27">
        <v>0</v>
      </c>
      <c r="CT716" s="36">
        <v>3</v>
      </c>
      <c r="CU716" s="26">
        <v>1361.9124999999999</v>
      </c>
      <c r="CV716" s="26">
        <v>1361.9124999999999</v>
      </c>
      <c r="CW716" s="27">
        <v>53114.587500000001</v>
      </c>
      <c r="CX716" s="36">
        <v>12</v>
      </c>
      <c r="CY716" s="26">
        <v>5447.65</v>
      </c>
      <c r="CZ716" s="26">
        <v>6809.5625</v>
      </c>
      <c r="DA716" s="27">
        <v>47666.9375</v>
      </c>
      <c r="DB716" s="36">
        <v>12</v>
      </c>
      <c r="DC716" s="26">
        <v>5447.65</v>
      </c>
      <c r="DD716" s="26">
        <v>12257.2125</v>
      </c>
      <c r="DE716" s="27">
        <v>42219.287499999999</v>
      </c>
      <c r="DF716" s="36">
        <v>12</v>
      </c>
      <c r="DG716" s="26">
        <v>5447.65</v>
      </c>
      <c r="DH716" s="26">
        <v>17704.862499999999</v>
      </c>
      <c r="DI716" s="27">
        <v>36771.637499999997</v>
      </c>
      <c r="DJ716" s="36">
        <v>12</v>
      </c>
      <c r="DK716" s="26">
        <v>5447.65</v>
      </c>
      <c r="DL716" s="26">
        <v>23152.512499999997</v>
      </c>
      <c r="DM716" s="27">
        <v>31323.987500000003</v>
      </c>
      <c r="DN716" s="36">
        <v>12</v>
      </c>
      <c r="DO716" s="26">
        <v>5447.65</v>
      </c>
      <c r="DP716" s="26">
        <v>28600.162499999999</v>
      </c>
      <c r="DQ716" s="27">
        <v>25876.337500000001</v>
      </c>
      <c r="DR716" s="36">
        <v>12</v>
      </c>
      <c r="DS716" s="26">
        <v>5447.65</v>
      </c>
      <c r="DT716" s="26">
        <v>34047.8125</v>
      </c>
      <c r="DU716" s="27">
        <v>20428.6875</v>
      </c>
      <c r="DV716" s="36">
        <v>12</v>
      </c>
      <c r="DW716" s="26">
        <v>5447.65</v>
      </c>
      <c r="DX716" s="26">
        <v>39495.462500000001</v>
      </c>
      <c r="DY716" s="27">
        <v>14981.037499999999</v>
      </c>
      <c r="DZ716" s="36">
        <v>12</v>
      </c>
      <c r="EA716" s="26">
        <v>5447.65</v>
      </c>
      <c r="EB716" s="26">
        <v>44943.112500000003</v>
      </c>
      <c r="EC716" s="27">
        <v>9533.3874999999971</v>
      </c>
      <c r="ED716" s="36">
        <v>12</v>
      </c>
      <c r="EE716" s="26">
        <v>0</v>
      </c>
      <c r="EF716" s="26">
        <v>54476.5</v>
      </c>
      <c r="EG716" s="27">
        <v>0</v>
      </c>
      <c r="EH716" s="36">
        <v>0</v>
      </c>
      <c r="EI716" s="26">
        <v>0</v>
      </c>
      <c r="EJ716" s="26">
        <v>54476.5</v>
      </c>
      <c r="EK716" s="27">
        <v>0</v>
      </c>
      <c r="EL716" s="36" cm="1">
        <f t="array" ref="EL716">+_xlfn.IFS(YEAR($A716)&gt;YEAR(EL$6),0,YEAR(EL$6)=YEAR($A716),13-MONTH($A716),AND(EK716&lt;$L716,YEAR(EL$6)=YEAR($B716)),IF(MONTH($B716)&lt;EK716/$M716,MONTH($B716),EK716/$M716),EK716&lt;$L716,EK716/$M716,YEAR(EL$6)=YEAR($B716),MONTH($B716),AND(YEAR(EL$6)&gt;YEAR($B716),NOT(ISBLANK($B716))),0,YEAR(EL$6)&gt;YEAR($A716),12,EL$6&lt;$A716,0,YEAR(EH$6)=YEAR($B716),0)</f>
        <v>0</v>
      </c>
      <c r="EM716" s="26">
        <f t="shared" si="91"/>
        <v>0</v>
      </c>
      <c r="EN716" s="26">
        <f t="shared" si="92"/>
        <v>54476.5</v>
      </c>
      <c r="EO716" s="27">
        <f t="shared" si="93"/>
        <v>0</v>
      </c>
      <c r="EP716" s="28">
        <f t="shared" si="94"/>
        <v>0</v>
      </c>
      <c r="EQ716" s="34">
        <f t="shared" si="95"/>
        <v>0</v>
      </c>
      <c r="ES716" s="21">
        <f>IFERROR(IF(VLOOKUP(D716,'DIV CHANGE'!A:D,3,FALSE)="", E716, VLOOKUP(D716,'DIV CHANGE'!A:D,3,FALSE)), E716)</f>
        <v>1</v>
      </c>
      <c r="ET716" s="21" t="str">
        <f t="shared" si="96"/>
        <v>SAME</v>
      </c>
      <c r="EU716" s="24">
        <v>41933</v>
      </c>
    </row>
    <row r="717" spans="1:151" ht="12.75">
      <c r="A717" s="29">
        <v>42073</v>
      </c>
      <c r="B717" s="24"/>
      <c r="C717" s="35">
        <v>170</v>
      </c>
      <c r="D717" s="21" t="s">
        <v>1399</v>
      </c>
      <c r="E717" s="21">
        <v>4</v>
      </c>
      <c r="F717" s="21" t="s">
        <v>100</v>
      </c>
      <c r="G717" s="21" t="s">
        <v>1400</v>
      </c>
      <c r="H717" s="55">
        <v>57936.380000000005</v>
      </c>
      <c r="I717" s="22">
        <v>10</v>
      </c>
      <c r="J717" s="25">
        <v>25000</v>
      </c>
      <c r="K717" s="25">
        <v>0</v>
      </c>
      <c r="L717" s="25">
        <f t="shared" si="89"/>
        <v>3293.6380000000004</v>
      </c>
      <c r="M717" s="37">
        <f t="shared" si="90"/>
        <v>274.46983333333338</v>
      </c>
      <c r="N717" s="36">
        <v>0</v>
      </c>
      <c r="O717" s="26">
        <v>0</v>
      </c>
      <c r="P717" s="26">
        <v>0</v>
      </c>
      <c r="Q717" s="27">
        <v>0</v>
      </c>
      <c r="R717" s="36">
        <v>0</v>
      </c>
      <c r="S717" s="26">
        <v>0</v>
      </c>
      <c r="T717" s="26">
        <v>0</v>
      </c>
      <c r="U717" s="27">
        <v>0</v>
      </c>
      <c r="V717" s="36">
        <v>0</v>
      </c>
      <c r="W717" s="26">
        <v>0</v>
      </c>
      <c r="X717" s="26">
        <v>0</v>
      </c>
      <c r="Y717" s="27">
        <v>0</v>
      </c>
      <c r="Z717" s="36">
        <v>0</v>
      </c>
      <c r="AA717" s="26">
        <v>0</v>
      </c>
      <c r="AB717" s="26">
        <v>0</v>
      </c>
      <c r="AC717" s="27">
        <v>0</v>
      </c>
      <c r="AD717" s="36">
        <v>0</v>
      </c>
      <c r="AE717" s="26">
        <v>0</v>
      </c>
      <c r="AF717" s="26">
        <v>0</v>
      </c>
      <c r="AG717" s="27">
        <v>0</v>
      </c>
      <c r="AH717" s="36">
        <v>0</v>
      </c>
      <c r="AI717" s="26">
        <v>0</v>
      </c>
      <c r="AJ717" s="26">
        <v>0</v>
      </c>
      <c r="AK717" s="27">
        <v>0</v>
      </c>
      <c r="AL717" s="36">
        <v>0</v>
      </c>
      <c r="AM717" s="26">
        <v>0</v>
      </c>
      <c r="AN717" s="26">
        <v>0</v>
      </c>
      <c r="AO717" s="27">
        <v>0</v>
      </c>
      <c r="AP717" s="36">
        <v>0</v>
      </c>
      <c r="AQ717" s="26">
        <v>0</v>
      </c>
      <c r="AR717" s="26">
        <v>0</v>
      </c>
      <c r="AS717" s="27">
        <v>0</v>
      </c>
      <c r="AT717" s="36">
        <v>0</v>
      </c>
      <c r="AU717" s="26">
        <v>0</v>
      </c>
      <c r="AV717" s="26">
        <v>0</v>
      </c>
      <c r="AW717" s="27">
        <v>0</v>
      </c>
      <c r="AX717" s="36">
        <v>0</v>
      </c>
      <c r="AY717" s="26">
        <v>0</v>
      </c>
      <c r="AZ717" s="26">
        <v>0</v>
      </c>
      <c r="BA717" s="27">
        <v>0</v>
      </c>
      <c r="BB717" s="36">
        <v>0</v>
      </c>
      <c r="BC717" s="26">
        <v>0</v>
      </c>
      <c r="BD717" s="26">
        <v>0</v>
      </c>
      <c r="BE717" s="27">
        <v>0</v>
      </c>
      <c r="BF717" s="36">
        <v>0</v>
      </c>
      <c r="BG717" s="26">
        <v>0</v>
      </c>
      <c r="BH717" s="26">
        <v>0</v>
      </c>
      <c r="BI717" s="27">
        <v>0</v>
      </c>
      <c r="BJ717" s="36">
        <v>0</v>
      </c>
      <c r="BK717" s="26">
        <v>0</v>
      </c>
      <c r="BL717" s="26">
        <v>0</v>
      </c>
      <c r="BM717" s="27">
        <v>0</v>
      </c>
      <c r="BN717" s="36">
        <v>0</v>
      </c>
      <c r="BO717" s="26">
        <v>0</v>
      </c>
      <c r="BP717" s="26">
        <v>0</v>
      </c>
      <c r="BQ717" s="27">
        <v>0</v>
      </c>
      <c r="BR717" s="36">
        <v>0</v>
      </c>
      <c r="BS717" s="26">
        <v>0</v>
      </c>
      <c r="BT717" s="26">
        <v>0</v>
      </c>
      <c r="BU717" s="27">
        <v>0</v>
      </c>
      <c r="BV717" s="36">
        <v>0</v>
      </c>
      <c r="BW717" s="26">
        <v>0</v>
      </c>
      <c r="BX717" s="26">
        <v>0</v>
      </c>
      <c r="BY717" s="27">
        <v>0</v>
      </c>
      <c r="BZ717" s="36">
        <v>0</v>
      </c>
      <c r="CA717" s="26">
        <v>0</v>
      </c>
      <c r="CB717" s="26">
        <v>0</v>
      </c>
      <c r="CC717" s="27">
        <v>0</v>
      </c>
      <c r="CD717" s="36">
        <v>0</v>
      </c>
      <c r="CE717" s="26">
        <v>0</v>
      </c>
      <c r="CF717" s="26">
        <v>0</v>
      </c>
      <c r="CG717" s="27">
        <v>0</v>
      </c>
      <c r="CH717" s="36">
        <v>0</v>
      </c>
      <c r="CI717" s="26">
        <v>0</v>
      </c>
      <c r="CJ717" s="26">
        <v>0</v>
      </c>
      <c r="CK717" s="27">
        <v>0</v>
      </c>
      <c r="CL717" s="36">
        <v>0</v>
      </c>
      <c r="CM717" s="26">
        <v>0</v>
      </c>
      <c r="CN717" s="26">
        <v>0</v>
      </c>
      <c r="CO717" s="27">
        <v>0</v>
      </c>
      <c r="CP717" s="36">
        <v>0</v>
      </c>
      <c r="CQ717" s="26">
        <v>0</v>
      </c>
      <c r="CR717" s="26">
        <v>0</v>
      </c>
      <c r="CS717" s="27">
        <v>0</v>
      </c>
      <c r="CT717" s="36">
        <v>0</v>
      </c>
      <c r="CU717" s="26">
        <v>0</v>
      </c>
      <c r="CV717" s="26">
        <v>0</v>
      </c>
      <c r="CW717" s="27">
        <v>0</v>
      </c>
      <c r="CX717" s="36">
        <v>10</v>
      </c>
      <c r="CY717" s="26">
        <v>2744.6983333333337</v>
      </c>
      <c r="CZ717" s="26">
        <v>2744.6983333333337</v>
      </c>
      <c r="DA717" s="27">
        <v>30191.681666666671</v>
      </c>
      <c r="DB717" s="36">
        <v>12</v>
      </c>
      <c r="DC717" s="26">
        <v>3293.6380000000008</v>
      </c>
      <c r="DD717" s="26">
        <v>6038.3363333333346</v>
      </c>
      <c r="DE717" s="27">
        <v>26898.043666666672</v>
      </c>
      <c r="DF717" s="36">
        <v>12</v>
      </c>
      <c r="DG717" s="26">
        <v>3293.6380000000008</v>
      </c>
      <c r="DH717" s="26">
        <v>9331.9743333333354</v>
      </c>
      <c r="DI717" s="27">
        <v>23604.405666666669</v>
      </c>
      <c r="DJ717" s="36">
        <v>12</v>
      </c>
      <c r="DK717" s="26">
        <v>3293.6380000000008</v>
      </c>
      <c r="DL717" s="26">
        <v>12625.612333333336</v>
      </c>
      <c r="DM717" s="27">
        <v>20310.767666666667</v>
      </c>
      <c r="DN717" s="36">
        <v>12</v>
      </c>
      <c r="DO717" s="26">
        <v>3293.6380000000008</v>
      </c>
      <c r="DP717" s="26">
        <v>15919.250333333337</v>
      </c>
      <c r="DQ717" s="27">
        <v>17017.129666666668</v>
      </c>
      <c r="DR717" s="36">
        <v>12</v>
      </c>
      <c r="DS717" s="26">
        <v>3293.6380000000008</v>
      </c>
      <c r="DT717" s="26">
        <v>19212.888333333336</v>
      </c>
      <c r="DU717" s="27">
        <v>13723.491666666669</v>
      </c>
      <c r="DV717" s="36">
        <v>12</v>
      </c>
      <c r="DW717" s="26">
        <v>3293.6380000000008</v>
      </c>
      <c r="DX717" s="26">
        <v>22506.526333333335</v>
      </c>
      <c r="DY717" s="27">
        <v>10429.85366666667</v>
      </c>
      <c r="DZ717" s="36">
        <v>12</v>
      </c>
      <c r="EA717" s="26">
        <v>3293.6380000000008</v>
      </c>
      <c r="EB717" s="26">
        <v>25800.164333333334</v>
      </c>
      <c r="EC717" s="27">
        <v>7136.2156666666706</v>
      </c>
      <c r="ED717" s="36">
        <v>12</v>
      </c>
      <c r="EE717" s="26">
        <v>0</v>
      </c>
      <c r="EF717" s="26">
        <v>32936.379999999997</v>
      </c>
      <c r="EG717" s="27">
        <v>0</v>
      </c>
      <c r="EH717" s="36">
        <v>0</v>
      </c>
      <c r="EI717" s="26">
        <v>0</v>
      </c>
      <c r="EJ717" s="26">
        <v>32936.379999999997</v>
      </c>
      <c r="EK717" s="27">
        <v>0</v>
      </c>
      <c r="EL717" s="36" cm="1">
        <f t="array" ref="EL717">+_xlfn.IFS(YEAR($A717)&gt;YEAR(EL$6),0,YEAR(EL$6)=YEAR($A717),13-MONTH($A717),AND(EK717&lt;$L717,YEAR(EL$6)=YEAR($B717)),IF(MONTH($B717)&lt;EK717/$M717,MONTH($B717),EK717/$M717),EK717&lt;$L717,EK717/$M717,YEAR(EL$6)=YEAR($B717),MONTH($B717),AND(YEAR(EL$6)&gt;YEAR($B717),NOT(ISBLANK($B717))),0,YEAR(EL$6)&gt;YEAR($A717),12,EL$6&lt;$A717,0,YEAR(EH$6)=YEAR($B717),0)</f>
        <v>0</v>
      </c>
      <c r="EM717" s="26">
        <f t="shared" si="91"/>
        <v>0</v>
      </c>
      <c r="EN717" s="26">
        <f t="shared" si="92"/>
        <v>32936.379999999997</v>
      </c>
      <c r="EO717" s="27">
        <f t="shared" si="93"/>
        <v>0</v>
      </c>
      <c r="EP717" s="28">
        <f t="shared" si="94"/>
        <v>0</v>
      </c>
      <c r="EQ717" s="34">
        <f t="shared" si="95"/>
        <v>0</v>
      </c>
      <c r="ES717" s="21">
        <f>IFERROR(IF(VLOOKUP(D717,'DIV CHANGE'!A:D,3,FALSE)="", E717, VLOOKUP(D717,'DIV CHANGE'!A:D,3,FALSE)), E717)</f>
        <v>4</v>
      </c>
      <c r="ET717" s="21" t="str">
        <f t="shared" si="96"/>
        <v>SAME</v>
      </c>
      <c r="EU717" s="24">
        <v>42073</v>
      </c>
    </row>
    <row r="718" spans="1:151" ht="12.75">
      <c r="A718" s="29">
        <v>42552</v>
      </c>
      <c r="B718" s="24"/>
      <c r="C718" s="35">
        <v>208</v>
      </c>
      <c r="D718" s="21" t="s">
        <v>1401</v>
      </c>
      <c r="E718" s="21">
        <v>1</v>
      </c>
      <c r="F718" s="21" t="s">
        <v>100</v>
      </c>
      <c r="G718" s="21" t="s">
        <v>1402</v>
      </c>
      <c r="H718" s="55">
        <v>52250.6</v>
      </c>
      <c r="I718" s="22">
        <v>10</v>
      </c>
      <c r="J718" s="25">
        <v>29000</v>
      </c>
      <c r="K718" s="25">
        <v>0</v>
      </c>
      <c r="L718" s="25">
        <f t="shared" si="89"/>
        <v>2325.06</v>
      </c>
      <c r="M718" s="37">
        <f t="shared" si="90"/>
        <v>193.755</v>
      </c>
      <c r="N718" s="36">
        <v>0</v>
      </c>
      <c r="O718" s="26">
        <v>0</v>
      </c>
      <c r="P718" s="26">
        <v>0</v>
      </c>
      <c r="Q718" s="27">
        <v>0</v>
      </c>
      <c r="R718" s="36">
        <v>0</v>
      </c>
      <c r="S718" s="26">
        <v>0</v>
      </c>
      <c r="T718" s="26">
        <v>0</v>
      </c>
      <c r="U718" s="27">
        <v>0</v>
      </c>
      <c r="V718" s="36">
        <v>0</v>
      </c>
      <c r="W718" s="26">
        <v>0</v>
      </c>
      <c r="X718" s="26">
        <v>0</v>
      </c>
      <c r="Y718" s="27">
        <v>0</v>
      </c>
      <c r="Z718" s="36">
        <v>0</v>
      </c>
      <c r="AA718" s="26">
        <v>0</v>
      </c>
      <c r="AB718" s="26">
        <v>0</v>
      </c>
      <c r="AC718" s="27">
        <v>0</v>
      </c>
      <c r="AD718" s="36">
        <v>0</v>
      </c>
      <c r="AE718" s="26">
        <v>0</v>
      </c>
      <c r="AF718" s="26">
        <v>0</v>
      </c>
      <c r="AG718" s="27">
        <v>0</v>
      </c>
      <c r="AH718" s="36">
        <v>0</v>
      </c>
      <c r="AI718" s="26">
        <v>0</v>
      </c>
      <c r="AJ718" s="26">
        <v>0</v>
      </c>
      <c r="AK718" s="27">
        <v>0</v>
      </c>
      <c r="AL718" s="36">
        <v>0</v>
      </c>
      <c r="AM718" s="26">
        <v>0</v>
      </c>
      <c r="AN718" s="26">
        <v>0</v>
      </c>
      <c r="AO718" s="27">
        <v>0</v>
      </c>
      <c r="AP718" s="36">
        <v>0</v>
      </c>
      <c r="AQ718" s="26">
        <v>0</v>
      </c>
      <c r="AR718" s="26">
        <v>0</v>
      </c>
      <c r="AS718" s="27">
        <v>0</v>
      </c>
      <c r="AT718" s="36">
        <v>0</v>
      </c>
      <c r="AU718" s="26">
        <v>0</v>
      </c>
      <c r="AV718" s="26">
        <v>0</v>
      </c>
      <c r="AW718" s="27">
        <v>0</v>
      </c>
      <c r="AX718" s="36">
        <v>0</v>
      </c>
      <c r="AY718" s="26">
        <v>0</v>
      </c>
      <c r="AZ718" s="26">
        <v>0</v>
      </c>
      <c r="BA718" s="27">
        <v>0</v>
      </c>
      <c r="BB718" s="36">
        <v>0</v>
      </c>
      <c r="BC718" s="26">
        <v>0</v>
      </c>
      <c r="BD718" s="26">
        <v>0</v>
      </c>
      <c r="BE718" s="27">
        <v>0</v>
      </c>
      <c r="BF718" s="36">
        <v>0</v>
      </c>
      <c r="BG718" s="26">
        <v>0</v>
      </c>
      <c r="BH718" s="26">
        <v>0</v>
      </c>
      <c r="BI718" s="27">
        <v>0</v>
      </c>
      <c r="BJ718" s="36">
        <v>0</v>
      </c>
      <c r="BK718" s="26">
        <v>0</v>
      </c>
      <c r="BL718" s="26">
        <v>0</v>
      </c>
      <c r="BM718" s="27">
        <v>0</v>
      </c>
      <c r="BN718" s="36">
        <v>0</v>
      </c>
      <c r="BO718" s="26">
        <v>0</v>
      </c>
      <c r="BP718" s="26">
        <v>0</v>
      </c>
      <c r="BQ718" s="27">
        <v>0</v>
      </c>
      <c r="BR718" s="36">
        <v>0</v>
      </c>
      <c r="BS718" s="26">
        <v>0</v>
      </c>
      <c r="BT718" s="26">
        <v>0</v>
      </c>
      <c r="BU718" s="27">
        <v>0</v>
      </c>
      <c r="BV718" s="36">
        <v>0</v>
      </c>
      <c r="BW718" s="26">
        <v>0</v>
      </c>
      <c r="BX718" s="26">
        <v>0</v>
      </c>
      <c r="BY718" s="27">
        <v>0</v>
      </c>
      <c r="BZ718" s="36">
        <v>0</v>
      </c>
      <c r="CA718" s="26">
        <v>0</v>
      </c>
      <c r="CB718" s="26">
        <v>0</v>
      </c>
      <c r="CC718" s="27">
        <v>0</v>
      </c>
      <c r="CD718" s="36">
        <v>0</v>
      </c>
      <c r="CE718" s="26">
        <v>0</v>
      </c>
      <c r="CF718" s="26">
        <v>0</v>
      </c>
      <c r="CG718" s="27">
        <v>0</v>
      </c>
      <c r="CH718" s="36">
        <v>0</v>
      </c>
      <c r="CI718" s="26">
        <v>0</v>
      </c>
      <c r="CJ718" s="26">
        <v>0</v>
      </c>
      <c r="CK718" s="27">
        <v>0</v>
      </c>
      <c r="CL718" s="36">
        <v>0</v>
      </c>
      <c r="CM718" s="26">
        <v>0</v>
      </c>
      <c r="CN718" s="26">
        <v>0</v>
      </c>
      <c r="CO718" s="27">
        <v>0</v>
      </c>
      <c r="CP718" s="36">
        <v>0</v>
      </c>
      <c r="CQ718" s="26">
        <v>0</v>
      </c>
      <c r="CR718" s="26">
        <v>0</v>
      </c>
      <c r="CS718" s="27">
        <v>0</v>
      </c>
      <c r="CT718" s="36">
        <v>0</v>
      </c>
      <c r="CU718" s="26">
        <v>0</v>
      </c>
      <c r="CV718" s="26">
        <v>0</v>
      </c>
      <c r="CW718" s="27">
        <v>0</v>
      </c>
      <c r="CX718" s="36">
        <v>0</v>
      </c>
      <c r="CY718" s="26">
        <v>0</v>
      </c>
      <c r="CZ718" s="26">
        <v>0</v>
      </c>
      <c r="DA718" s="27">
        <v>0</v>
      </c>
      <c r="DB718" s="36">
        <v>6</v>
      </c>
      <c r="DC718" s="26">
        <v>1162.53</v>
      </c>
      <c r="DD718" s="26">
        <v>1162.53</v>
      </c>
      <c r="DE718" s="27">
        <v>22088.07</v>
      </c>
      <c r="DF718" s="36">
        <v>12</v>
      </c>
      <c r="DG718" s="26">
        <v>2325.06</v>
      </c>
      <c r="DH718" s="26">
        <v>3487.59</v>
      </c>
      <c r="DI718" s="27">
        <v>19763.009999999998</v>
      </c>
      <c r="DJ718" s="36">
        <v>12</v>
      </c>
      <c r="DK718" s="26">
        <v>2325.06</v>
      </c>
      <c r="DL718" s="26">
        <v>5812.65</v>
      </c>
      <c r="DM718" s="27">
        <v>17437.949999999997</v>
      </c>
      <c r="DN718" s="36">
        <v>12</v>
      </c>
      <c r="DO718" s="26">
        <v>2325.06</v>
      </c>
      <c r="DP718" s="26">
        <v>8137.7099999999991</v>
      </c>
      <c r="DQ718" s="27">
        <v>15112.89</v>
      </c>
      <c r="DR718" s="36">
        <v>12</v>
      </c>
      <c r="DS718" s="26">
        <v>2325.06</v>
      </c>
      <c r="DT718" s="26">
        <v>10462.769999999999</v>
      </c>
      <c r="DU718" s="27">
        <v>12787.83</v>
      </c>
      <c r="DV718" s="36">
        <v>12</v>
      </c>
      <c r="DW718" s="26">
        <v>2325.06</v>
      </c>
      <c r="DX718" s="26">
        <v>12787.829999999998</v>
      </c>
      <c r="DY718" s="27">
        <v>10462.77</v>
      </c>
      <c r="DZ718" s="36">
        <v>12</v>
      </c>
      <c r="EA718" s="26">
        <v>2325.06</v>
      </c>
      <c r="EB718" s="26">
        <v>15112.889999999998</v>
      </c>
      <c r="EC718" s="27">
        <v>8137.7100000000009</v>
      </c>
      <c r="ED718" s="36">
        <v>12</v>
      </c>
      <c r="EE718" s="26">
        <v>0</v>
      </c>
      <c r="EF718" s="26">
        <v>23250.600000000002</v>
      </c>
      <c r="EG718" s="27">
        <v>0</v>
      </c>
      <c r="EH718" s="36">
        <v>0</v>
      </c>
      <c r="EI718" s="26">
        <v>0</v>
      </c>
      <c r="EJ718" s="26">
        <v>23250.600000000002</v>
      </c>
      <c r="EK718" s="27">
        <v>0</v>
      </c>
      <c r="EL718" s="36" cm="1">
        <f t="array" ref="EL718">+_xlfn.IFS(YEAR($A718)&gt;YEAR(EL$6),0,YEAR(EL$6)=YEAR($A718),13-MONTH($A718),AND(EK718&lt;$L718,YEAR(EL$6)=YEAR($B718)),IF(MONTH($B718)&lt;EK718/$M718,MONTH($B718),EK718/$M718),EK718&lt;$L718,EK718/$M718,YEAR(EL$6)=YEAR($B718),MONTH($B718),AND(YEAR(EL$6)&gt;YEAR($B718),NOT(ISBLANK($B718))),0,YEAR(EL$6)&gt;YEAR($A718),12,EL$6&lt;$A718,0,YEAR(EH$6)=YEAR($B718),0)</f>
        <v>0</v>
      </c>
      <c r="EM718" s="26">
        <f t="shared" si="91"/>
        <v>0</v>
      </c>
      <c r="EN718" s="26">
        <f t="shared" si="92"/>
        <v>23250.600000000002</v>
      </c>
      <c r="EO718" s="27">
        <f t="shared" si="93"/>
        <v>0</v>
      </c>
      <c r="EP718" s="28">
        <f t="shared" si="94"/>
        <v>0</v>
      </c>
      <c r="EQ718" s="34">
        <f t="shared" si="95"/>
        <v>0</v>
      </c>
      <c r="ES718" s="21">
        <f>IFERROR(IF(VLOOKUP(D718,'DIV CHANGE'!A:D,3,FALSE)="", E718, VLOOKUP(D718,'DIV CHANGE'!A:D,3,FALSE)), E718)</f>
        <v>1</v>
      </c>
      <c r="ET718" s="21" t="str">
        <f t="shared" si="96"/>
        <v>SAME</v>
      </c>
      <c r="EU718" s="24">
        <v>42552</v>
      </c>
    </row>
    <row r="719" spans="1:151" ht="12.75">
      <c r="A719" s="29">
        <v>43502</v>
      </c>
      <c r="B719" s="24"/>
      <c r="C719" s="77">
        <v>388</v>
      </c>
      <c r="D719" s="21" t="s">
        <v>1403</v>
      </c>
      <c r="E719" s="21">
        <v>1</v>
      </c>
      <c r="F719" s="21" t="s">
        <v>100</v>
      </c>
      <c r="G719" s="21" t="s">
        <v>1404</v>
      </c>
      <c r="H719" s="55">
        <v>114788.49</v>
      </c>
      <c r="I719" s="22">
        <v>10</v>
      </c>
      <c r="J719" s="25">
        <v>84000</v>
      </c>
      <c r="K719" s="25">
        <v>0</v>
      </c>
      <c r="L719" s="25">
        <f t="shared" si="89"/>
        <v>3078.8490000000006</v>
      </c>
      <c r="M719" s="37">
        <f t="shared" si="90"/>
        <v>256.57075000000003</v>
      </c>
      <c r="N719" s="36">
        <v>0</v>
      </c>
      <c r="O719" s="26">
        <v>0</v>
      </c>
      <c r="P719" s="26">
        <v>0</v>
      </c>
      <c r="Q719" s="27">
        <v>0</v>
      </c>
      <c r="R719" s="36">
        <v>0</v>
      </c>
      <c r="S719" s="26">
        <v>0</v>
      </c>
      <c r="T719" s="26">
        <v>0</v>
      </c>
      <c r="U719" s="27">
        <v>0</v>
      </c>
      <c r="V719" s="36">
        <v>0</v>
      </c>
      <c r="W719" s="26">
        <v>0</v>
      </c>
      <c r="X719" s="26">
        <v>0</v>
      </c>
      <c r="Y719" s="27">
        <v>0</v>
      </c>
      <c r="Z719" s="36">
        <v>0</v>
      </c>
      <c r="AA719" s="26">
        <v>0</v>
      </c>
      <c r="AB719" s="26">
        <v>0</v>
      </c>
      <c r="AC719" s="27">
        <v>0</v>
      </c>
      <c r="AD719" s="36">
        <v>0</v>
      </c>
      <c r="AE719" s="26">
        <v>0</v>
      </c>
      <c r="AF719" s="26">
        <v>0</v>
      </c>
      <c r="AG719" s="27">
        <v>0</v>
      </c>
      <c r="AH719" s="36">
        <v>0</v>
      </c>
      <c r="AI719" s="26">
        <v>0</v>
      </c>
      <c r="AJ719" s="26">
        <v>0</v>
      </c>
      <c r="AK719" s="27">
        <v>0</v>
      </c>
      <c r="AL719" s="36">
        <v>0</v>
      </c>
      <c r="AM719" s="26">
        <v>0</v>
      </c>
      <c r="AN719" s="26">
        <v>0</v>
      </c>
      <c r="AO719" s="27">
        <v>0</v>
      </c>
      <c r="AP719" s="36">
        <v>0</v>
      </c>
      <c r="AQ719" s="26">
        <v>0</v>
      </c>
      <c r="AR719" s="26">
        <v>0</v>
      </c>
      <c r="AS719" s="27">
        <v>0</v>
      </c>
      <c r="AT719" s="36">
        <v>0</v>
      </c>
      <c r="AU719" s="26">
        <v>0</v>
      </c>
      <c r="AV719" s="26">
        <v>0</v>
      </c>
      <c r="AW719" s="27">
        <v>0</v>
      </c>
      <c r="AX719" s="36">
        <v>0</v>
      </c>
      <c r="AY719" s="26">
        <v>0</v>
      </c>
      <c r="AZ719" s="26">
        <v>0</v>
      </c>
      <c r="BA719" s="27">
        <v>0</v>
      </c>
      <c r="BB719" s="36">
        <v>0</v>
      </c>
      <c r="BC719" s="26">
        <v>0</v>
      </c>
      <c r="BD719" s="26">
        <v>0</v>
      </c>
      <c r="BE719" s="27">
        <v>0</v>
      </c>
      <c r="BF719" s="36">
        <v>0</v>
      </c>
      <c r="BG719" s="26">
        <v>0</v>
      </c>
      <c r="BH719" s="26">
        <v>0</v>
      </c>
      <c r="BI719" s="27">
        <v>0</v>
      </c>
      <c r="BJ719" s="36">
        <v>0</v>
      </c>
      <c r="BK719" s="26">
        <v>0</v>
      </c>
      <c r="BL719" s="26">
        <v>0</v>
      </c>
      <c r="BM719" s="27">
        <v>0</v>
      </c>
      <c r="BN719" s="36">
        <v>0</v>
      </c>
      <c r="BO719" s="26">
        <v>0</v>
      </c>
      <c r="BP719" s="26">
        <v>0</v>
      </c>
      <c r="BQ719" s="27">
        <v>0</v>
      </c>
      <c r="BR719" s="36">
        <v>0</v>
      </c>
      <c r="BS719" s="26">
        <v>0</v>
      </c>
      <c r="BT719" s="26">
        <v>0</v>
      </c>
      <c r="BU719" s="27">
        <v>0</v>
      </c>
      <c r="BV719" s="36">
        <v>0</v>
      </c>
      <c r="BW719" s="26">
        <v>0</v>
      </c>
      <c r="BX719" s="26">
        <v>0</v>
      </c>
      <c r="BY719" s="27">
        <v>0</v>
      </c>
      <c r="BZ719" s="36">
        <v>0</v>
      </c>
      <c r="CA719" s="26">
        <v>0</v>
      </c>
      <c r="CB719" s="26">
        <v>0</v>
      </c>
      <c r="CC719" s="27">
        <v>0</v>
      </c>
      <c r="CD719" s="36">
        <v>0</v>
      </c>
      <c r="CE719" s="26">
        <v>0</v>
      </c>
      <c r="CF719" s="26">
        <v>0</v>
      </c>
      <c r="CG719" s="27">
        <v>0</v>
      </c>
      <c r="CH719" s="36">
        <v>0</v>
      </c>
      <c r="CI719" s="26">
        <v>0</v>
      </c>
      <c r="CJ719" s="26">
        <v>0</v>
      </c>
      <c r="CK719" s="27">
        <v>0</v>
      </c>
      <c r="CL719" s="36">
        <v>0</v>
      </c>
      <c r="CM719" s="26">
        <v>0</v>
      </c>
      <c r="CN719" s="26">
        <v>0</v>
      </c>
      <c r="CO719" s="27">
        <v>0</v>
      </c>
      <c r="CP719" s="36">
        <v>0</v>
      </c>
      <c r="CQ719" s="26">
        <v>0</v>
      </c>
      <c r="CR719" s="26">
        <v>0</v>
      </c>
      <c r="CS719" s="27">
        <v>0</v>
      </c>
      <c r="CT719" s="36">
        <v>0</v>
      </c>
      <c r="CU719" s="26">
        <v>0</v>
      </c>
      <c r="CV719" s="26">
        <v>0</v>
      </c>
      <c r="CW719" s="27">
        <v>0</v>
      </c>
      <c r="CX719" s="36">
        <v>0</v>
      </c>
      <c r="CY719" s="26">
        <v>0</v>
      </c>
      <c r="CZ719" s="26">
        <v>0</v>
      </c>
      <c r="DA719" s="27">
        <v>0</v>
      </c>
      <c r="DB719" s="36">
        <v>0</v>
      </c>
      <c r="DC719" s="26">
        <v>0</v>
      </c>
      <c r="DD719" s="26">
        <v>0</v>
      </c>
      <c r="DE719" s="27">
        <v>0</v>
      </c>
      <c r="DF719" s="36">
        <v>0</v>
      </c>
      <c r="DG719" s="26">
        <v>0</v>
      </c>
      <c r="DH719" s="26">
        <v>0</v>
      </c>
      <c r="DI719" s="27">
        <v>0</v>
      </c>
      <c r="DJ719" s="36">
        <v>0</v>
      </c>
      <c r="DK719" s="26">
        <v>0</v>
      </c>
      <c r="DL719" s="26">
        <v>0</v>
      </c>
      <c r="DM719" s="27">
        <v>0</v>
      </c>
      <c r="DN719" s="36">
        <v>11</v>
      </c>
      <c r="DO719" s="26">
        <v>2822.2782500000003</v>
      </c>
      <c r="DP719" s="26">
        <v>2822.2782500000003</v>
      </c>
      <c r="DQ719" s="27">
        <v>27966.211750000006</v>
      </c>
      <c r="DR719" s="36">
        <v>12</v>
      </c>
      <c r="DS719" s="26">
        <v>3078.8490000000002</v>
      </c>
      <c r="DT719" s="26">
        <v>5901.1272500000005</v>
      </c>
      <c r="DU719" s="27">
        <v>24887.362750000004</v>
      </c>
      <c r="DV719" s="36">
        <v>12</v>
      </c>
      <c r="DW719" s="26">
        <v>3078.8490000000002</v>
      </c>
      <c r="DX719" s="26">
        <v>8979.9762499999997</v>
      </c>
      <c r="DY719" s="27">
        <v>21808.513750000006</v>
      </c>
      <c r="DZ719" s="36">
        <v>12</v>
      </c>
      <c r="EA719" s="26">
        <v>3078.8490000000002</v>
      </c>
      <c r="EB719" s="26">
        <v>12058.82525</v>
      </c>
      <c r="EC719" s="27">
        <v>18729.664750000004</v>
      </c>
      <c r="ED719" s="36">
        <v>12</v>
      </c>
      <c r="EE719" s="26">
        <v>3078.8490000000002</v>
      </c>
      <c r="EF719" s="26">
        <v>30788.49</v>
      </c>
      <c r="EG719" s="27">
        <v>0</v>
      </c>
      <c r="EH719" s="36">
        <v>0</v>
      </c>
      <c r="EI719" s="26">
        <v>0</v>
      </c>
      <c r="EJ719" s="26">
        <v>30788.49</v>
      </c>
      <c r="EK719" s="27">
        <v>0</v>
      </c>
      <c r="EL719" s="36" cm="1">
        <f t="array" ref="EL719">+_xlfn.IFS(YEAR($A719)&gt;YEAR(EL$6),0,YEAR(EL$6)=YEAR($A719),13-MONTH($A719),AND(EK719&lt;$L719,YEAR(EL$6)=YEAR($B719)),IF(MONTH($B719)&lt;EK719/$M719,MONTH($B719),EK719/$M719),EK719&lt;$L719,EK719/$M719,YEAR(EL$6)=YEAR($B719),MONTH($B719),AND(YEAR(EL$6)&gt;YEAR($B719),NOT(ISBLANK($B719))),0,YEAR(EL$6)&gt;YEAR($A719),12,EL$6&lt;$A719,0,YEAR(EH$6)=YEAR($B719),0)</f>
        <v>0</v>
      </c>
      <c r="EM719" s="26">
        <f t="shared" si="91"/>
        <v>0</v>
      </c>
      <c r="EN719" s="26">
        <f t="shared" si="92"/>
        <v>30788.49</v>
      </c>
      <c r="EO719" s="27">
        <f t="shared" si="93"/>
        <v>0</v>
      </c>
      <c r="EP719" s="28">
        <f t="shared" si="94"/>
        <v>0</v>
      </c>
      <c r="EQ719" s="34">
        <f t="shared" si="95"/>
        <v>0</v>
      </c>
      <c r="ES719" s="21">
        <f>IFERROR(IF(VLOOKUP(D719,'DIV CHANGE'!A:D,3,FALSE)="", E719, VLOOKUP(D719,'DIV CHANGE'!A:D,3,FALSE)), E719)</f>
        <v>1</v>
      </c>
      <c r="ET719" s="21" t="str">
        <f t="shared" si="96"/>
        <v>SAME</v>
      </c>
      <c r="EU719" s="24">
        <v>43502</v>
      </c>
    </row>
    <row r="720" spans="1:151" ht="12.75">
      <c r="A720" s="29">
        <v>43916</v>
      </c>
      <c r="B720" s="24"/>
      <c r="C720" s="35">
        <v>494</v>
      </c>
      <c r="D720" s="21" t="s">
        <v>1405</v>
      </c>
      <c r="E720" s="21">
        <v>2</v>
      </c>
      <c r="F720" s="21" t="s">
        <v>100</v>
      </c>
      <c r="G720" s="21" t="s">
        <v>1406</v>
      </c>
      <c r="H720" s="55">
        <v>11589.6</v>
      </c>
      <c r="I720" s="22">
        <v>3</v>
      </c>
      <c r="J720" s="25">
        <v>2000</v>
      </c>
      <c r="K720" s="25">
        <v>0</v>
      </c>
      <c r="L720" s="25">
        <f t="shared" si="89"/>
        <v>3196.5333333333333</v>
      </c>
      <c r="M720" s="37">
        <f t="shared" si="90"/>
        <v>266.37777777777779</v>
      </c>
      <c r="N720" s="36">
        <v>0</v>
      </c>
      <c r="O720" s="26">
        <v>0</v>
      </c>
      <c r="P720" s="26">
        <v>0</v>
      </c>
      <c r="Q720" s="27">
        <v>0</v>
      </c>
      <c r="R720" s="36">
        <v>0</v>
      </c>
      <c r="S720" s="26">
        <v>0</v>
      </c>
      <c r="T720" s="26">
        <v>0</v>
      </c>
      <c r="U720" s="27">
        <v>0</v>
      </c>
      <c r="V720" s="36">
        <v>0</v>
      </c>
      <c r="W720" s="26">
        <v>0</v>
      </c>
      <c r="X720" s="26">
        <v>0</v>
      </c>
      <c r="Y720" s="27">
        <v>0</v>
      </c>
      <c r="Z720" s="36">
        <v>0</v>
      </c>
      <c r="AA720" s="26">
        <v>0</v>
      </c>
      <c r="AB720" s="26">
        <v>0</v>
      </c>
      <c r="AC720" s="27">
        <v>0</v>
      </c>
      <c r="AD720" s="36">
        <v>0</v>
      </c>
      <c r="AE720" s="26">
        <v>0</v>
      </c>
      <c r="AF720" s="26">
        <v>0</v>
      </c>
      <c r="AG720" s="27">
        <v>0</v>
      </c>
      <c r="AH720" s="36">
        <v>0</v>
      </c>
      <c r="AI720" s="26">
        <v>0</v>
      </c>
      <c r="AJ720" s="26">
        <v>0</v>
      </c>
      <c r="AK720" s="27">
        <v>0</v>
      </c>
      <c r="AL720" s="36">
        <v>0</v>
      </c>
      <c r="AM720" s="26">
        <v>0</v>
      </c>
      <c r="AN720" s="26">
        <v>0</v>
      </c>
      <c r="AO720" s="27">
        <v>0</v>
      </c>
      <c r="AP720" s="36">
        <v>0</v>
      </c>
      <c r="AQ720" s="26">
        <v>0</v>
      </c>
      <c r="AR720" s="26">
        <v>0</v>
      </c>
      <c r="AS720" s="27">
        <v>0</v>
      </c>
      <c r="AT720" s="36">
        <v>0</v>
      </c>
      <c r="AU720" s="26">
        <v>0</v>
      </c>
      <c r="AV720" s="26">
        <v>0</v>
      </c>
      <c r="AW720" s="27">
        <v>0</v>
      </c>
      <c r="AX720" s="36">
        <v>0</v>
      </c>
      <c r="AY720" s="26">
        <v>0</v>
      </c>
      <c r="AZ720" s="26">
        <v>0</v>
      </c>
      <c r="BA720" s="27">
        <v>0</v>
      </c>
      <c r="BB720" s="36">
        <v>0</v>
      </c>
      <c r="BC720" s="26">
        <v>0</v>
      </c>
      <c r="BD720" s="26">
        <v>0</v>
      </c>
      <c r="BE720" s="27">
        <v>0</v>
      </c>
      <c r="BF720" s="36">
        <v>0</v>
      </c>
      <c r="BG720" s="26">
        <v>0</v>
      </c>
      <c r="BH720" s="26">
        <v>0</v>
      </c>
      <c r="BI720" s="27">
        <v>0</v>
      </c>
      <c r="BJ720" s="36">
        <v>0</v>
      </c>
      <c r="BK720" s="26">
        <v>0</v>
      </c>
      <c r="BL720" s="26">
        <v>0</v>
      </c>
      <c r="BM720" s="27">
        <v>0</v>
      </c>
      <c r="BN720" s="36">
        <v>0</v>
      </c>
      <c r="BO720" s="26">
        <v>0</v>
      </c>
      <c r="BP720" s="26">
        <v>0</v>
      </c>
      <c r="BQ720" s="27">
        <v>0</v>
      </c>
      <c r="BR720" s="36">
        <v>0</v>
      </c>
      <c r="BS720" s="26">
        <v>0</v>
      </c>
      <c r="BT720" s="26">
        <v>0</v>
      </c>
      <c r="BU720" s="27">
        <v>0</v>
      </c>
      <c r="BV720" s="36">
        <v>0</v>
      </c>
      <c r="BW720" s="26">
        <v>0</v>
      </c>
      <c r="BX720" s="26">
        <v>0</v>
      </c>
      <c r="BY720" s="27">
        <v>0</v>
      </c>
      <c r="BZ720" s="36">
        <v>0</v>
      </c>
      <c r="CA720" s="26">
        <v>0</v>
      </c>
      <c r="CB720" s="26">
        <v>0</v>
      </c>
      <c r="CC720" s="27">
        <v>0</v>
      </c>
      <c r="CD720" s="36">
        <v>0</v>
      </c>
      <c r="CE720" s="26">
        <v>0</v>
      </c>
      <c r="CF720" s="26">
        <v>0</v>
      </c>
      <c r="CG720" s="27">
        <v>0</v>
      </c>
      <c r="CH720" s="36">
        <v>0</v>
      </c>
      <c r="CI720" s="26">
        <v>0</v>
      </c>
      <c r="CJ720" s="26">
        <v>0</v>
      </c>
      <c r="CK720" s="27">
        <v>0</v>
      </c>
      <c r="CL720" s="36">
        <v>0</v>
      </c>
      <c r="CM720" s="26">
        <v>0</v>
      </c>
      <c r="CN720" s="26">
        <v>0</v>
      </c>
      <c r="CO720" s="27">
        <v>0</v>
      </c>
      <c r="CP720" s="36">
        <v>0</v>
      </c>
      <c r="CQ720" s="26">
        <v>0</v>
      </c>
      <c r="CR720" s="26">
        <v>0</v>
      </c>
      <c r="CS720" s="27">
        <v>0</v>
      </c>
      <c r="CT720" s="36">
        <v>0</v>
      </c>
      <c r="CU720" s="26">
        <v>0</v>
      </c>
      <c r="CV720" s="26">
        <v>0</v>
      </c>
      <c r="CW720" s="27">
        <v>0</v>
      </c>
      <c r="CX720" s="36">
        <v>0</v>
      </c>
      <c r="CY720" s="26">
        <v>0</v>
      </c>
      <c r="CZ720" s="26">
        <v>0</v>
      </c>
      <c r="DA720" s="27">
        <v>0</v>
      </c>
      <c r="DB720" s="36">
        <v>0</v>
      </c>
      <c r="DC720" s="26">
        <v>0</v>
      </c>
      <c r="DD720" s="26">
        <v>0</v>
      </c>
      <c r="DE720" s="27">
        <v>0</v>
      </c>
      <c r="DF720" s="36">
        <v>0</v>
      </c>
      <c r="DG720" s="26">
        <v>0</v>
      </c>
      <c r="DH720" s="26">
        <v>0</v>
      </c>
      <c r="DI720" s="27">
        <v>0</v>
      </c>
      <c r="DJ720" s="36">
        <v>0</v>
      </c>
      <c r="DK720" s="26">
        <v>0</v>
      </c>
      <c r="DL720" s="26">
        <v>0</v>
      </c>
      <c r="DM720" s="27">
        <v>0</v>
      </c>
      <c r="DN720" s="36">
        <v>0</v>
      </c>
      <c r="DO720" s="26">
        <v>0</v>
      </c>
      <c r="DP720" s="26">
        <v>0</v>
      </c>
      <c r="DQ720" s="27">
        <v>0</v>
      </c>
      <c r="DR720" s="36">
        <v>10</v>
      </c>
      <c r="DS720" s="26">
        <v>2663.7777777777778</v>
      </c>
      <c r="DT720" s="26">
        <v>2663.7777777777778</v>
      </c>
      <c r="DU720" s="27">
        <v>6925.822222222223</v>
      </c>
      <c r="DV720" s="36">
        <v>12</v>
      </c>
      <c r="DW720" s="26">
        <v>3196.5333333333338</v>
      </c>
      <c r="DX720" s="26">
        <v>5860.311111111112</v>
      </c>
      <c r="DY720" s="27">
        <v>3729.2888888888883</v>
      </c>
      <c r="DZ720" s="36">
        <v>12</v>
      </c>
      <c r="EA720" s="26">
        <v>3196.5333333333338</v>
      </c>
      <c r="EB720" s="26">
        <v>9056.8444444444467</v>
      </c>
      <c r="EC720" s="27">
        <v>532.75555555555366</v>
      </c>
      <c r="ED720" s="36">
        <v>1.9999999999999927</v>
      </c>
      <c r="EE720" s="26">
        <v>532.75555555555366</v>
      </c>
      <c r="EF720" s="26">
        <v>9589.5999999999985</v>
      </c>
      <c r="EG720" s="27">
        <v>0</v>
      </c>
      <c r="EH720" s="36">
        <v>0</v>
      </c>
      <c r="EI720" s="26">
        <v>0</v>
      </c>
      <c r="EJ720" s="26">
        <v>9589.5999999999985</v>
      </c>
      <c r="EK720" s="27">
        <v>0</v>
      </c>
      <c r="EL720" s="36" cm="1">
        <f t="array" ref="EL720">+_xlfn.IFS(YEAR($A720)&gt;YEAR(EL$6),0,YEAR(EL$6)=YEAR($A720),13-MONTH($A720),AND(EK720&lt;$L720,YEAR(EL$6)=YEAR($B720)),IF(MONTH($B720)&lt;EK720/$M720,MONTH($B720),EK720/$M720),EK720&lt;$L720,EK720/$M720,YEAR(EL$6)=YEAR($B720),MONTH($B720),AND(YEAR(EL$6)&gt;YEAR($B720),NOT(ISBLANK($B720))),0,YEAR(EL$6)&gt;YEAR($A720),12,EL$6&lt;$A720,0,YEAR(EH$6)=YEAR($B720),0)</f>
        <v>0</v>
      </c>
      <c r="EM720" s="26">
        <f t="shared" si="91"/>
        <v>0</v>
      </c>
      <c r="EN720" s="26">
        <f t="shared" si="92"/>
        <v>9589.5999999999985</v>
      </c>
      <c r="EO720" s="27">
        <f t="shared" si="93"/>
        <v>0</v>
      </c>
      <c r="EP720" s="28">
        <f t="shared" si="94"/>
        <v>0</v>
      </c>
      <c r="EQ720" s="34">
        <f t="shared" si="95"/>
        <v>0</v>
      </c>
      <c r="ES720" s="21">
        <f>IFERROR(IF(VLOOKUP(D720,'DIV CHANGE'!A:D,3,FALSE)="", E720, VLOOKUP(D720,'DIV CHANGE'!A:D,3,FALSE)), E720)</f>
        <v>2</v>
      </c>
      <c r="ET720" s="21" t="str">
        <f t="shared" si="96"/>
        <v>SAME</v>
      </c>
      <c r="EU720" s="24">
        <v>43916</v>
      </c>
    </row>
    <row r="721" spans="1:151" ht="12.75">
      <c r="A721" s="29">
        <v>44209</v>
      </c>
      <c r="B721" s="24"/>
      <c r="C721" s="35">
        <v>594</v>
      </c>
      <c r="D721" s="21" t="s">
        <v>1407</v>
      </c>
      <c r="E721" s="21">
        <v>3</v>
      </c>
      <c r="F721" s="21" t="s">
        <v>100</v>
      </c>
      <c r="G721" s="21" t="s">
        <v>1408</v>
      </c>
      <c r="H721" s="55">
        <v>42856.480000000003</v>
      </c>
      <c r="I721" s="22">
        <v>10</v>
      </c>
      <c r="J721" s="25">
        <v>8500</v>
      </c>
      <c r="K721" s="25">
        <v>0</v>
      </c>
      <c r="L721" s="25">
        <f t="shared" si="89"/>
        <v>3435.6480000000001</v>
      </c>
      <c r="M721" s="37">
        <f t="shared" si="90"/>
        <v>286.30400000000003</v>
      </c>
      <c r="N721" s="36">
        <v>0</v>
      </c>
      <c r="O721" s="26">
        <v>0</v>
      </c>
      <c r="P721" s="26">
        <v>0</v>
      </c>
      <c r="Q721" s="27">
        <v>0</v>
      </c>
      <c r="R721" s="36">
        <v>0</v>
      </c>
      <c r="S721" s="26">
        <v>0</v>
      </c>
      <c r="T721" s="26">
        <v>0</v>
      </c>
      <c r="U721" s="27">
        <v>0</v>
      </c>
      <c r="V721" s="36">
        <v>0</v>
      </c>
      <c r="W721" s="26">
        <v>0</v>
      </c>
      <c r="X721" s="26">
        <v>0</v>
      </c>
      <c r="Y721" s="27">
        <v>0</v>
      </c>
      <c r="Z721" s="36">
        <v>0</v>
      </c>
      <c r="AA721" s="26">
        <v>0</v>
      </c>
      <c r="AB721" s="26">
        <v>0</v>
      </c>
      <c r="AC721" s="27">
        <v>0</v>
      </c>
      <c r="AD721" s="36">
        <v>0</v>
      </c>
      <c r="AE721" s="26">
        <v>0</v>
      </c>
      <c r="AF721" s="26">
        <v>0</v>
      </c>
      <c r="AG721" s="27">
        <v>0</v>
      </c>
      <c r="AH721" s="36">
        <v>0</v>
      </c>
      <c r="AI721" s="26">
        <v>0</v>
      </c>
      <c r="AJ721" s="26">
        <v>0</v>
      </c>
      <c r="AK721" s="27">
        <v>0</v>
      </c>
      <c r="AL721" s="36">
        <v>0</v>
      </c>
      <c r="AM721" s="26">
        <v>0</v>
      </c>
      <c r="AN721" s="26">
        <v>0</v>
      </c>
      <c r="AO721" s="27">
        <v>0</v>
      </c>
      <c r="AP721" s="36">
        <v>0</v>
      </c>
      <c r="AQ721" s="26">
        <v>0</v>
      </c>
      <c r="AR721" s="26">
        <v>0</v>
      </c>
      <c r="AS721" s="27">
        <v>0</v>
      </c>
      <c r="AT721" s="36">
        <v>0</v>
      </c>
      <c r="AU721" s="26">
        <v>0</v>
      </c>
      <c r="AV721" s="26">
        <v>0</v>
      </c>
      <c r="AW721" s="27">
        <v>0</v>
      </c>
      <c r="AX721" s="36">
        <v>0</v>
      </c>
      <c r="AY721" s="26">
        <v>0</v>
      </c>
      <c r="AZ721" s="26">
        <v>0</v>
      </c>
      <c r="BA721" s="27">
        <v>0</v>
      </c>
      <c r="BB721" s="36">
        <v>0</v>
      </c>
      <c r="BC721" s="26">
        <v>0</v>
      </c>
      <c r="BD721" s="26">
        <v>0</v>
      </c>
      <c r="BE721" s="27">
        <v>0</v>
      </c>
      <c r="BF721" s="36">
        <v>0</v>
      </c>
      <c r="BG721" s="26">
        <v>0</v>
      </c>
      <c r="BH721" s="26">
        <v>0</v>
      </c>
      <c r="BI721" s="27">
        <v>0</v>
      </c>
      <c r="BJ721" s="36">
        <v>0</v>
      </c>
      <c r="BK721" s="26">
        <v>0</v>
      </c>
      <c r="BL721" s="26">
        <v>0</v>
      </c>
      <c r="BM721" s="27">
        <v>0</v>
      </c>
      <c r="BN721" s="36">
        <v>0</v>
      </c>
      <c r="BO721" s="26">
        <v>0</v>
      </c>
      <c r="BP721" s="26">
        <v>0</v>
      </c>
      <c r="BQ721" s="27">
        <v>0</v>
      </c>
      <c r="BR721" s="36">
        <v>0</v>
      </c>
      <c r="BS721" s="26">
        <v>0</v>
      </c>
      <c r="BT721" s="26">
        <v>0</v>
      </c>
      <c r="BU721" s="27">
        <v>0</v>
      </c>
      <c r="BV721" s="36">
        <v>0</v>
      </c>
      <c r="BW721" s="26">
        <v>0</v>
      </c>
      <c r="BX721" s="26">
        <v>0</v>
      </c>
      <c r="BY721" s="27">
        <v>0</v>
      </c>
      <c r="BZ721" s="36">
        <v>0</v>
      </c>
      <c r="CA721" s="26">
        <v>0</v>
      </c>
      <c r="CB721" s="26">
        <v>0</v>
      </c>
      <c r="CC721" s="27">
        <v>0</v>
      </c>
      <c r="CD721" s="36">
        <v>0</v>
      </c>
      <c r="CE721" s="26">
        <v>0</v>
      </c>
      <c r="CF721" s="26">
        <v>0</v>
      </c>
      <c r="CG721" s="27">
        <v>0</v>
      </c>
      <c r="CH721" s="36">
        <v>0</v>
      </c>
      <c r="CI721" s="26">
        <v>0</v>
      </c>
      <c r="CJ721" s="26">
        <v>0</v>
      </c>
      <c r="CK721" s="27">
        <v>0</v>
      </c>
      <c r="CL721" s="36">
        <v>0</v>
      </c>
      <c r="CM721" s="26">
        <v>0</v>
      </c>
      <c r="CN721" s="26">
        <v>0</v>
      </c>
      <c r="CO721" s="27">
        <v>0</v>
      </c>
      <c r="CP721" s="36">
        <v>0</v>
      </c>
      <c r="CQ721" s="26">
        <v>0</v>
      </c>
      <c r="CR721" s="26">
        <v>0</v>
      </c>
      <c r="CS721" s="27">
        <v>0</v>
      </c>
      <c r="CT721" s="36">
        <v>0</v>
      </c>
      <c r="CU721" s="26">
        <v>0</v>
      </c>
      <c r="CV721" s="26">
        <v>0</v>
      </c>
      <c r="CW721" s="27">
        <v>0</v>
      </c>
      <c r="CX721" s="36">
        <v>0</v>
      </c>
      <c r="CY721" s="26">
        <v>0</v>
      </c>
      <c r="CZ721" s="26">
        <v>0</v>
      </c>
      <c r="DA721" s="27">
        <v>0</v>
      </c>
      <c r="DB721" s="36">
        <v>0</v>
      </c>
      <c r="DC721" s="26">
        <v>0</v>
      </c>
      <c r="DD721" s="26">
        <v>0</v>
      </c>
      <c r="DE721" s="27">
        <v>0</v>
      </c>
      <c r="DF721" s="36">
        <v>0</v>
      </c>
      <c r="DG721" s="26">
        <v>0</v>
      </c>
      <c r="DH721" s="26">
        <v>0</v>
      </c>
      <c r="DI721" s="27">
        <v>0</v>
      </c>
      <c r="DJ721" s="36">
        <v>0</v>
      </c>
      <c r="DK721" s="26">
        <v>0</v>
      </c>
      <c r="DL721" s="26">
        <v>0</v>
      </c>
      <c r="DM721" s="27">
        <v>0</v>
      </c>
      <c r="DN721" s="36">
        <v>0</v>
      </c>
      <c r="DO721" s="26">
        <v>0</v>
      </c>
      <c r="DP721" s="26">
        <v>0</v>
      </c>
      <c r="DQ721" s="27">
        <v>0</v>
      </c>
      <c r="DR721" s="36">
        <v>0</v>
      </c>
      <c r="DS721" s="26">
        <v>0</v>
      </c>
      <c r="DT721" s="26">
        <v>0</v>
      </c>
      <c r="DU721" s="27">
        <v>0</v>
      </c>
      <c r="DV721" s="36">
        <v>12</v>
      </c>
      <c r="DW721" s="26">
        <v>3435.6480000000001</v>
      </c>
      <c r="DX721" s="26">
        <v>3435.6480000000001</v>
      </c>
      <c r="DY721" s="27">
        <v>30920.832000000002</v>
      </c>
      <c r="DZ721" s="36">
        <v>12</v>
      </c>
      <c r="EA721" s="26">
        <v>3435.6480000000001</v>
      </c>
      <c r="EB721" s="26">
        <v>6871.2960000000003</v>
      </c>
      <c r="EC721" s="27">
        <v>27485.184000000001</v>
      </c>
      <c r="ED721" s="36">
        <v>12</v>
      </c>
      <c r="EE721" s="26">
        <v>3435.6480000000001</v>
      </c>
      <c r="EF721" s="26">
        <v>10306.950000000001</v>
      </c>
      <c r="EG721" s="27">
        <v>24049.530000000002</v>
      </c>
      <c r="EH721" s="36">
        <v>12</v>
      </c>
      <c r="EI721" s="26">
        <v>3435.6480000000001</v>
      </c>
      <c r="EJ721" s="26">
        <v>13742.598000000002</v>
      </c>
      <c r="EK721" s="27">
        <v>20613.88</v>
      </c>
      <c r="EL721" s="36" cm="1">
        <f t="array" ref="EL721">+_xlfn.IFS(YEAR($A721)&gt;YEAR(EL$6),0,YEAR(EL$6)=YEAR($A721),13-MONTH($A721),AND(EK721&lt;$L721,YEAR(EL$6)=YEAR($B721)),IF(MONTH($B721)&lt;EK721/$M721,MONTH($B721),EK721/$M721),EK721&lt;$L721,EK721/$M721,YEAR(EL$6)=YEAR($B721),MONTH($B721),AND(YEAR(EL$6)&gt;YEAR($B721),NOT(ISBLANK($B721))),0,YEAR(EL$6)&gt;YEAR($A721),12,EL$6&lt;$A721,0,YEAR(EH$6)=YEAR($B721),0)</f>
        <v>12</v>
      </c>
      <c r="EM721" s="26">
        <f t="shared" si="91"/>
        <v>3435.6480000000001</v>
      </c>
      <c r="EN721" s="26">
        <f t="shared" si="92"/>
        <v>17178.246000000003</v>
      </c>
      <c r="EO721" s="27">
        <f t="shared" si="93"/>
        <v>17178.23</v>
      </c>
      <c r="EP721" s="28">
        <f t="shared" si="94"/>
        <v>59.999965072091193</v>
      </c>
      <c r="EQ721" s="34">
        <f t="shared" si="95"/>
        <v>858.91200000000003</v>
      </c>
      <c r="ES721" s="21">
        <f>IFERROR(IF(VLOOKUP(D721,'DIV CHANGE'!A:D,3,FALSE)="", E721, VLOOKUP(D721,'DIV CHANGE'!A:D,3,FALSE)), E721)</f>
        <v>3</v>
      </c>
      <c r="ET721" s="21" t="str">
        <f t="shared" si="96"/>
        <v>SAME</v>
      </c>
      <c r="EU721" s="29">
        <v>44209</v>
      </c>
    </row>
    <row r="722" spans="1:151" ht="12.75">
      <c r="A722" s="29">
        <v>44223</v>
      </c>
      <c r="B722" s="24"/>
      <c r="C722" s="35">
        <v>593</v>
      </c>
      <c r="D722" s="21" t="s">
        <v>1409</v>
      </c>
      <c r="E722" s="21">
        <v>2</v>
      </c>
      <c r="F722" s="21" t="s">
        <v>100</v>
      </c>
      <c r="G722" s="21" t="s">
        <v>1410</v>
      </c>
      <c r="H722" s="55">
        <v>63868</v>
      </c>
      <c r="I722" s="22">
        <v>10</v>
      </c>
      <c r="J722" s="25">
        <v>55000</v>
      </c>
      <c r="K722" s="25">
        <v>0</v>
      </c>
      <c r="L722" s="25">
        <f t="shared" si="89"/>
        <v>886.8</v>
      </c>
      <c r="M722" s="37">
        <f t="shared" si="90"/>
        <v>73.899999999999991</v>
      </c>
      <c r="N722" s="36">
        <v>0</v>
      </c>
      <c r="O722" s="26">
        <v>0</v>
      </c>
      <c r="P722" s="26">
        <v>0</v>
      </c>
      <c r="Q722" s="27">
        <v>0</v>
      </c>
      <c r="R722" s="36">
        <v>0</v>
      </c>
      <c r="S722" s="26">
        <v>0</v>
      </c>
      <c r="T722" s="26">
        <v>0</v>
      </c>
      <c r="U722" s="27">
        <v>0</v>
      </c>
      <c r="V722" s="36">
        <v>0</v>
      </c>
      <c r="W722" s="26">
        <v>0</v>
      </c>
      <c r="X722" s="26">
        <v>0</v>
      </c>
      <c r="Y722" s="27">
        <v>0</v>
      </c>
      <c r="Z722" s="36">
        <v>0</v>
      </c>
      <c r="AA722" s="26">
        <v>0</v>
      </c>
      <c r="AB722" s="26">
        <v>0</v>
      </c>
      <c r="AC722" s="27">
        <v>0</v>
      </c>
      <c r="AD722" s="36">
        <v>0</v>
      </c>
      <c r="AE722" s="26">
        <v>0</v>
      </c>
      <c r="AF722" s="26">
        <v>0</v>
      </c>
      <c r="AG722" s="27">
        <v>0</v>
      </c>
      <c r="AH722" s="36">
        <v>0</v>
      </c>
      <c r="AI722" s="26">
        <v>0</v>
      </c>
      <c r="AJ722" s="26">
        <v>0</v>
      </c>
      <c r="AK722" s="27">
        <v>0</v>
      </c>
      <c r="AL722" s="36">
        <v>0</v>
      </c>
      <c r="AM722" s="26">
        <v>0</v>
      </c>
      <c r="AN722" s="26">
        <v>0</v>
      </c>
      <c r="AO722" s="27">
        <v>0</v>
      </c>
      <c r="AP722" s="36">
        <v>0</v>
      </c>
      <c r="AQ722" s="26">
        <v>0</v>
      </c>
      <c r="AR722" s="26">
        <v>0</v>
      </c>
      <c r="AS722" s="27">
        <v>0</v>
      </c>
      <c r="AT722" s="36">
        <v>0</v>
      </c>
      <c r="AU722" s="26">
        <v>0</v>
      </c>
      <c r="AV722" s="26">
        <v>0</v>
      </c>
      <c r="AW722" s="27">
        <v>0</v>
      </c>
      <c r="AX722" s="36">
        <v>0</v>
      </c>
      <c r="AY722" s="26">
        <v>0</v>
      </c>
      <c r="AZ722" s="26">
        <v>0</v>
      </c>
      <c r="BA722" s="27">
        <v>0</v>
      </c>
      <c r="BB722" s="36">
        <v>0</v>
      </c>
      <c r="BC722" s="26">
        <v>0</v>
      </c>
      <c r="BD722" s="26">
        <v>0</v>
      </c>
      <c r="BE722" s="27">
        <v>0</v>
      </c>
      <c r="BF722" s="36">
        <v>0</v>
      </c>
      <c r="BG722" s="26">
        <v>0</v>
      </c>
      <c r="BH722" s="26">
        <v>0</v>
      </c>
      <c r="BI722" s="27">
        <v>0</v>
      </c>
      <c r="BJ722" s="36">
        <v>0</v>
      </c>
      <c r="BK722" s="26">
        <v>0</v>
      </c>
      <c r="BL722" s="26">
        <v>0</v>
      </c>
      <c r="BM722" s="27">
        <v>0</v>
      </c>
      <c r="BN722" s="36">
        <v>0</v>
      </c>
      <c r="BO722" s="26">
        <v>0</v>
      </c>
      <c r="BP722" s="26">
        <v>0</v>
      </c>
      <c r="BQ722" s="27">
        <v>0</v>
      </c>
      <c r="BR722" s="36">
        <v>0</v>
      </c>
      <c r="BS722" s="26">
        <v>0</v>
      </c>
      <c r="BT722" s="26">
        <v>0</v>
      </c>
      <c r="BU722" s="27">
        <v>0</v>
      </c>
      <c r="BV722" s="36">
        <v>0</v>
      </c>
      <c r="BW722" s="26">
        <v>0</v>
      </c>
      <c r="BX722" s="26">
        <v>0</v>
      </c>
      <c r="BY722" s="27">
        <v>0</v>
      </c>
      <c r="BZ722" s="36">
        <v>0</v>
      </c>
      <c r="CA722" s="26">
        <v>0</v>
      </c>
      <c r="CB722" s="26">
        <v>0</v>
      </c>
      <c r="CC722" s="27">
        <v>0</v>
      </c>
      <c r="CD722" s="36">
        <v>0</v>
      </c>
      <c r="CE722" s="26">
        <v>0</v>
      </c>
      <c r="CF722" s="26">
        <v>0</v>
      </c>
      <c r="CG722" s="27">
        <v>0</v>
      </c>
      <c r="CH722" s="36">
        <v>0</v>
      </c>
      <c r="CI722" s="26">
        <v>0</v>
      </c>
      <c r="CJ722" s="26">
        <v>0</v>
      </c>
      <c r="CK722" s="27">
        <v>0</v>
      </c>
      <c r="CL722" s="36">
        <v>0</v>
      </c>
      <c r="CM722" s="26">
        <v>0</v>
      </c>
      <c r="CN722" s="26">
        <v>0</v>
      </c>
      <c r="CO722" s="27">
        <v>0</v>
      </c>
      <c r="CP722" s="36">
        <v>0</v>
      </c>
      <c r="CQ722" s="26">
        <v>0</v>
      </c>
      <c r="CR722" s="26">
        <v>0</v>
      </c>
      <c r="CS722" s="27">
        <v>0</v>
      </c>
      <c r="CT722" s="36">
        <v>0</v>
      </c>
      <c r="CU722" s="26">
        <v>0</v>
      </c>
      <c r="CV722" s="26">
        <v>0</v>
      </c>
      <c r="CW722" s="27">
        <v>0</v>
      </c>
      <c r="CX722" s="36">
        <v>0</v>
      </c>
      <c r="CY722" s="26">
        <v>0</v>
      </c>
      <c r="CZ722" s="26">
        <v>0</v>
      </c>
      <c r="DA722" s="27">
        <v>0</v>
      </c>
      <c r="DB722" s="36">
        <v>0</v>
      </c>
      <c r="DC722" s="26">
        <v>0</v>
      </c>
      <c r="DD722" s="26">
        <v>0</v>
      </c>
      <c r="DE722" s="27">
        <v>0</v>
      </c>
      <c r="DF722" s="36">
        <v>0</v>
      </c>
      <c r="DG722" s="26">
        <v>0</v>
      </c>
      <c r="DH722" s="26">
        <v>0</v>
      </c>
      <c r="DI722" s="27">
        <v>0</v>
      </c>
      <c r="DJ722" s="36">
        <v>0</v>
      </c>
      <c r="DK722" s="26">
        <v>0</v>
      </c>
      <c r="DL722" s="26">
        <v>0</v>
      </c>
      <c r="DM722" s="27">
        <v>0</v>
      </c>
      <c r="DN722" s="36">
        <v>0</v>
      </c>
      <c r="DO722" s="26">
        <v>0</v>
      </c>
      <c r="DP722" s="26">
        <v>0</v>
      </c>
      <c r="DQ722" s="27">
        <v>0</v>
      </c>
      <c r="DR722" s="36">
        <v>0</v>
      </c>
      <c r="DS722" s="26">
        <v>0</v>
      </c>
      <c r="DT722" s="26">
        <v>0</v>
      </c>
      <c r="DU722" s="27">
        <v>0</v>
      </c>
      <c r="DV722" s="36">
        <v>12</v>
      </c>
      <c r="DW722" s="26">
        <v>886.8</v>
      </c>
      <c r="DX722" s="26">
        <v>886.8</v>
      </c>
      <c r="DY722" s="27">
        <v>7981.2</v>
      </c>
      <c r="DZ722" s="36">
        <v>12</v>
      </c>
      <c r="EA722" s="26">
        <v>886.8</v>
      </c>
      <c r="EB722" s="26">
        <v>1773.6</v>
      </c>
      <c r="EC722" s="27">
        <v>7094.4</v>
      </c>
      <c r="ED722" s="36">
        <v>12</v>
      </c>
      <c r="EE722" s="26">
        <v>886.8</v>
      </c>
      <c r="EF722" s="26">
        <v>6528.17</v>
      </c>
      <c r="EG722" s="27">
        <v>2339.83</v>
      </c>
      <c r="EH722" s="36">
        <v>12</v>
      </c>
      <c r="EI722" s="26">
        <v>886.8</v>
      </c>
      <c r="EJ722" s="26">
        <v>7414.97</v>
      </c>
      <c r="EK722" s="27">
        <v>1453.03</v>
      </c>
      <c r="EL722" s="36" cm="1">
        <f t="array" ref="EL722">+_xlfn.IFS(YEAR($A722)&gt;YEAR(EL$6),0,YEAR(EL$6)=YEAR($A722),13-MONTH($A722),AND(EK722&lt;$L722,YEAR(EL$6)=YEAR($B722)),IF(MONTH($B722)&lt;EK722/$M722,MONTH($B722),EK722/$M722),EK722&lt;$L722,EK722/$M722,YEAR(EL$6)=YEAR($B722),MONTH($B722),AND(YEAR(EL$6)&gt;YEAR($B722),NOT(ISBLANK($B722))),0,YEAR(EL$6)&gt;YEAR($A722),12,EL$6&lt;$A722,0,YEAR(EH$6)=YEAR($B722),0)</f>
        <v>12</v>
      </c>
      <c r="EM722" s="26">
        <f t="shared" si="91"/>
        <v>886.8</v>
      </c>
      <c r="EN722" s="26">
        <f t="shared" si="92"/>
        <v>8301.77</v>
      </c>
      <c r="EO722" s="27">
        <f t="shared" si="93"/>
        <v>566.23</v>
      </c>
      <c r="EP722" s="28">
        <f t="shared" si="94"/>
        <v>7.662110960757782</v>
      </c>
      <c r="EQ722" s="34">
        <f t="shared" si="95"/>
        <v>221.7</v>
      </c>
      <c r="ES722" s="21">
        <f>IFERROR(IF(VLOOKUP(D722,'DIV CHANGE'!A:D,3,FALSE)="", E722, VLOOKUP(D722,'DIV CHANGE'!A:D,3,FALSE)), E722)</f>
        <v>2</v>
      </c>
      <c r="ET722" s="21" t="str">
        <f t="shared" si="96"/>
        <v>SAME</v>
      </c>
      <c r="EU722" s="29">
        <v>44223</v>
      </c>
    </row>
    <row r="723" spans="1:151" ht="12.75">
      <c r="A723" s="29">
        <v>44253</v>
      </c>
      <c r="B723" s="24"/>
      <c r="C723" s="35">
        <v>595</v>
      </c>
      <c r="D723" s="21" t="s">
        <v>1411</v>
      </c>
      <c r="E723" s="21">
        <v>1</v>
      </c>
      <c r="F723" s="21" t="s">
        <v>100</v>
      </c>
      <c r="G723" s="21" t="s">
        <v>1412</v>
      </c>
      <c r="H723" s="55">
        <v>17715.990000000002</v>
      </c>
      <c r="I723" s="22">
        <v>7</v>
      </c>
      <c r="J723" s="25">
        <v>3000</v>
      </c>
      <c r="K723" s="25">
        <v>0</v>
      </c>
      <c r="L723" s="25">
        <f t="shared" si="89"/>
        <v>2102.2842857142859</v>
      </c>
      <c r="M723" s="37">
        <f t="shared" si="90"/>
        <v>175.19035714285715</v>
      </c>
      <c r="N723" s="36">
        <v>0</v>
      </c>
      <c r="O723" s="26">
        <v>0</v>
      </c>
      <c r="P723" s="26">
        <v>0</v>
      </c>
      <c r="Q723" s="27">
        <v>0</v>
      </c>
      <c r="R723" s="36">
        <v>0</v>
      </c>
      <c r="S723" s="26">
        <v>0</v>
      </c>
      <c r="T723" s="26">
        <v>0</v>
      </c>
      <c r="U723" s="27">
        <v>0</v>
      </c>
      <c r="V723" s="36">
        <v>0</v>
      </c>
      <c r="W723" s="26">
        <v>0</v>
      </c>
      <c r="X723" s="26">
        <v>0</v>
      </c>
      <c r="Y723" s="27">
        <v>0</v>
      </c>
      <c r="Z723" s="36">
        <v>0</v>
      </c>
      <c r="AA723" s="26">
        <v>0</v>
      </c>
      <c r="AB723" s="26">
        <v>0</v>
      </c>
      <c r="AC723" s="27">
        <v>0</v>
      </c>
      <c r="AD723" s="36">
        <v>0</v>
      </c>
      <c r="AE723" s="26">
        <v>0</v>
      </c>
      <c r="AF723" s="26">
        <v>0</v>
      </c>
      <c r="AG723" s="27">
        <v>0</v>
      </c>
      <c r="AH723" s="36">
        <v>0</v>
      </c>
      <c r="AI723" s="26">
        <v>0</v>
      </c>
      <c r="AJ723" s="26">
        <v>0</v>
      </c>
      <c r="AK723" s="27">
        <v>0</v>
      </c>
      <c r="AL723" s="36">
        <v>0</v>
      </c>
      <c r="AM723" s="26">
        <v>0</v>
      </c>
      <c r="AN723" s="26">
        <v>0</v>
      </c>
      <c r="AO723" s="27">
        <v>0</v>
      </c>
      <c r="AP723" s="36">
        <v>0</v>
      </c>
      <c r="AQ723" s="26">
        <v>0</v>
      </c>
      <c r="AR723" s="26">
        <v>0</v>
      </c>
      <c r="AS723" s="27">
        <v>0</v>
      </c>
      <c r="AT723" s="36">
        <v>0</v>
      </c>
      <c r="AU723" s="26">
        <v>0</v>
      </c>
      <c r="AV723" s="26">
        <v>0</v>
      </c>
      <c r="AW723" s="27">
        <v>0</v>
      </c>
      <c r="AX723" s="36">
        <v>0</v>
      </c>
      <c r="AY723" s="26">
        <v>0</v>
      </c>
      <c r="AZ723" s="26">
        <v>0</v>
      </c>
      <c r="BA723" s="27">
        <v>0</v>
      </c>
      <c r="BB723" s="36">
        <v>0</v>
      </c>
      <c r="BC723" s="26">
        <v>0</v>
      </c>
      <c r="BD723" s="26">
        <v>0</v>
      </c>
      <c r="BE723" s="27">
        <v>0</v>
      </c>
      <c r="BF723" s="36">
        <v>0</v>
      </c>
      <c r="BG723" s="26">
        <v>0</v>
      </c>
      <c r="BH723" s="26">
        <v>0</v>
      </c>
      <c r="BI723" s="27">
        <v>0</v>
      </c>
      <c r="BJ723" s="36">
        <v>0</v>
      </c>
      <c r="BK723" s="26">
        <v>0</v>
      </c>
      <c r="BL723" s="26">
        <v>0</v>
      </c>
      <c r="BM723" s="27">
        <v>0</v>
      </c>
      <c r="BN723" s="36">
        <v>0</v>
      </c>
      <c r="BO723" s="26">
        <v>0</v>
      </c>
      <c r="BP723" s="26">
        <v>0</v>
      </c>
      <c r="BQ723" s="27">
        <v>0</v>
      </c>
      <c r="BR723" s="36">
        <v>0</v>
      </c>
      <c r="BS723" s="26">
        <v>0</v>
      </c>
      <c r="BT723" s="26">
        <v>0</v>
      </c>
      <c r="BU723" s="27">
        <v>0</v>
      </c>
      <c r="BV723" s="36">
        <v>0</v>
      </c>
      <c r="BW723" s="26">
        <v>0</v>
      </c>
      <c r="BX723" s="26">
        <v>0</v>
      </c>
      <c r="BY723" s="27">
        <v>0</v>
      </c>
      <c r="BZ723" s="36">
        <v>0</v>
      </c>
      <c r="CA723" s="26">
        <v>0</v>
      </c>
      <c r="CB723" s="26">
        <v>0</v>
      </c>
      <c r="CC723" s="27">
        <v>0</v>
      </c>
      <c r="CD723" s="36">
        <v>0</v>
      </c>
      <c r="CE723" s="26">
        <v>0</v>
      </c>
      <c r="CF723" s="26">
        <v>0</v>
      </c>
      <c r="CG723" s="27">
        <v>0</v>
      </c>
      <c r="CH723" s="36">
        <v>0</v>
      </c>
      <c r="CI723" s="26">
        <v>0</v>
      </c>
      <c r="CJ723" s="26">
        <v>0</v>
      </c>
      <c r="CK723" s="27">
        <v>0</v>
      </c>
      <c r="CL723" s="36">
        <v>0</v>
      </c>
      <c r="CM723" s="26">
        <v>0</v>
      </c>
      <c r="CN723" s="26">
        <v>0</v>
      </c>
      <c r="CO723" s="27">
        <v>0</v>
      </c>
      <c r="CP723" s="36">
        <v>0</v>
      </c>
      <c r="CQ723" s="26">
        <v>0</v>
      </c>
      <c r="CR723" s="26">
        <v>0</v>
      </c>
      <c r="CS723" s="27">
        <v>0</v>
      </c>
      <c r="CT723" s="36">
        <v>0</v>
      </c>
      <c r="CU723" s="26">
        <v>0</v>
      </c>
      <c r="CV723" s="26">
        <v>0</v>
      </c>
      <c r="CW723" s="27">
        <v>0</v>
      </c>
      <c r="CX723" s="36">
        <v>0</v>
      </c>
      <c r="CY723" s="26">
        <v>0</v>
      </c>
      <c r="CZ723" s="26">
        <v>0</v>
      </c>
      <c r="DA723" s="27">
        <v>0</v>
      </c>
      <c r="DB723" s="36">
        <v>0</v>
      </c>
      <c r="DC723" s="26">
        <v>0</v>
      </c>
      <c r="DD723" s="26">
        <v>0</v>
      </c>
      <c r="DE723" s="27">
        <v>0</v>
      </c>
      <c r="DF723" s="36">
        <v>0</v>
      </c>
      <c r="DG723" s="26">
        <v>0</v>
      </c>
      <c r="DH723" s="26">
        <v>0</v>
      </c>
      <c r="DI723" s="27">
        <v>0</v>
      </c>
      <c r="DJ723" s="36">
        <v>0</v>
      </c>
      <c r="DK723" s="26">
        <v>0</v>
      </c>
      <c r="DL723" s="26">
        <v>0</v>
      </c>
      <c r="DM723" s="27">
        <v>0</v>
      </c>
      <c r="DN723" s="36">
        <v>0</v>
      </c>
      <c r="DO723" s="26">
        <v>0</v>
      </c>
      <c r="DP723" s="26">
        <v>0</v>
      </c>
      <c r="DQ723" s="27">
        <v>0</v>
      </c>
      <c r="DR723" s="36">
        <v>0</v>
      </c>
      <c r="DS723" s="26">
        <v>0</v>
      </c>
      <c r="DT723" s="26">
        <v>0</v>
      </c>
      <c r="DU723" s="27">
        <v>0</v>
      </c>
      <c r="DV723" s="36">
        <v>11</v>
      </c>
      <c r="DW723" s="26">
        <v>1927.0939285714287</v>
      </c>
      <c r="DX723" s="26">
        <v>1927.0939285714287</v>
      </c>
      <c r="DY723" s="27">
        <v>12788.896071428573</v>
      </c>
      <c r="DZ723" s="36">
        <v>12</v>
      </c>
      <c r="EA723" s="26">
        <v>2102.2842857142859</v>
      </c>
      <c r="EB723" s="26">
        <v>4029.3782142857144</v>
      </c>
      <c r="EC723" s="27">
        <v>10686.611785714287</v>
      </c>
      <c r="ED723" s="36">
        <v>12</v>
      </c>
      <c r="EE723" s="26">
        <v>2102.2842857142859</v>
      </c>
      <c r="EF723" s="26">
        <v>5956.4600000000009</v>
      </c>
      <c r="EG723" s="27">
        <v>8759.5300000000007</v>
      </c>
      <c r="EH723" s="36">
        <v>12</v>
      </c>
      <c r="EI723" s="26">
        <v>2102.2842857142859</v>
      </c>
      <c r="EJ723" s="26">
        <v>8058.7442857142869</v>
      </c>
      <c r="EK723" s="27">
        <v>6657.25</v>
      </c>
      <c r="EL723" s="36" cm="1">
        <f t="array" ref="EL723">+_xlfn.IFS(YEAR($A723)&gt;YEAR(EL$6),0,YEAR(EL$6)=YEAR($A723),13-MONTH($A723),AND(EK723&lt;$L723,YEAR(EL$6)=YEAR($B723)),IF(MONTH($B723)&lt;EK723/$M723,MONTH($B723),EK723/$M723),EK723&lt;$L723,EK723/$M723,YEAR(EL$6)=YEAR($B723),MONTH($B723),AND(YEAR(EL$6)&gt;YEAR($B723),NOT(ISBLANK($B723))),0,YEAR(EL$6)&gt;YEAR($A723),12,EL$6&lt;$A723,0,YEAR(EH$6)=YEAR($B723),0)</f>
        <v>12</v>
      </c>
      <c r="EM723" s="26">
        <f t="shared" si="91"/>
        <v>2102.2842857142859</v>
      </c>
      <c r="EN723" s="26">
        <f t="shared" si="92"/>
        <v>10161.028571428573</v>
      </c>
      <c r="EO723" s="27">
        <f t="shared" si="93"/>
        <v>4554.96</v>
      </c>
      <c r="EP723" s="28">
        <f t="shared" si="94"/>
        <v>26.000061157964907</v>
      </c>
      <c r="EQ723" s="34">
        <f t="shared" si="95"/>
        <v>525.57107142857149</v>
      </c>
      <c r="ES723" s="21">
        <f>IFERROR(IF(VLOOKUP(D723,'DIV CHANGE'!A:D,3,FALSE)="", E723, VLOOKUP(D723,'DIV CHANGE'!A:D,3,FALSE)), E723)</f>
        <v>1</v>
      </c>
      <c r="ET723" s="21" t="str">
        <f t="shared" si="96"/>
        <v>SAME</v>
      </c>
      <c r="EU723" s="29">
        <v>44253</v>
      </c>
    </row>
    <row r="724" spans="1:151" ht="12.75">
      <c r="A724" s="29">
        <v>44764</v>
      </c>
      <c r="B724" s="24"/>
      <c r="C724" s="35">
        <v>760</v>
      </c>
      <c r="D724" s="21" t="s">
        <v>1413</v>
      </c>
      <c r="E724" s="21">
        <v>2</v>
      </c>
      <c r="F724" s="21" t="s">
        <v>100</v>
      </c>
      <c r="G724" s="21" t="s">
        <v>1414</v>
      </c>
      <c r="H724" s="55">
        <v>70468.789999999994</v>
      </c>
      <c r="I724" s="22">
        <v>10</v>
      </c>
      <c r="J724" s="25">
        <v>0</v>
      </c>
      <c r="K724" s="25">
        <v>0</v>
      </c>
      <c r="L724" s="25">
        <f t="shared" si="89"/>
        <v>7046.878999999999</v>
      </c>
      <c r="M724" s="37">
        <f t="shared" si="90"/>
        <v>587.23991666666655</v>
      </c>
      <c r="N724" s="36">
        <v>0</v>
      </c>
      <c r="O724" s="26">
        <v>0</v>
      </c>
      <c r="P724" s="26">
        <v>0</v>
      </c>
      <c r="Q724" s="27">
        <v>0</v>
      </c>
      <c r="R724" s="36">
        <v>0</v>
      </c>
      <c r="S724" s="26">
        <v>0</v>
      </c>
      <c r="T724" s="26">
        <v>0</v>
      </c>
      <c r="U724" s="27">
        <v>0</v>
      </c>
      <c r="V724" s="36">
        <v>0</v>
      </c>
      <c r="W724" s="26">
        <v>0</v>
      </c>
      <c r="X724" s="26">
        <v>0</v>
      </c>
      <c r="Y724" s="27">
        <v>0</v>
      </c>
      <c r="Z724" s="36">
        <v>0</v>
      </c>
      <c r="AA724" s="26">
        <v>0</v>
      </c>
      <c r="AB724" s="26">
        <v>0</v>
      </c>
      <c r="AC724" s="27">
        <v>0</v>
      </c>
      <c r="AD724" s="36">
        <v>0</v>
      </c>
      <c r="AE724" s="26">
        <v>0</v>
      </c>
      <c r="AF724" s="26">
        <v>0</v>
      </c>
      <c r="AG724" s="27">
        <v>0</v>
      </c>
      <c r="AH724" s="36">
        <v>0</v>
      </c>
      <c r="AI724" s="26">
        <v>0</v>
      </c>
      <c r="AJ724" s="26">
        <v>0</v>
      </c>
      <c r="AK724" s="27">
        <v>0</v>
      </c>
      <c r="AL724" s="36">
        <v>0</v>
      </c>
      <c r="AM724" s="26">
        <v>0</v>
      </c>
      <c r="AN724" s="26">
        <v>0</v>
      </c>
      <c r="AO724" s="27">
        <v>0</v>
      </c>
      <c r="AP724" s="36">
        <v>0</v>
      </c>
      <c r="AQ724" s="26">
        <v>0</v>
      </c>
      <c r="AR724" s="26">
        <v>0</v>
      </c>
      <c r="AS724" s="27">
        <v>0</v>
      </c>
      <c r="AT724" s="36">
        <v>0</v>
      </c>
      <c r="AU724" s="26">
        <v>0</v>
      </c>
      <c r="AV724" s="26">
        <v>0</v>
      </c>
      <c r="AW724" s="27">
        <v>0</v>
      </c>
      <c r="AX724" s="36">
        <v>0</v>
      </c>
      <c r="AY724" s="26">
        <v>0</v>
      </c>
      <c r="AZ724" s="26">
        <v>0</v>
      </c>
      <c r="BA724" s="27">
        <v>0</v>
      </c>
      <c r="BB724" s="36">
        <v>0</v>
      </c>
      <c r="BC724" s="26">
        <v>0</v>
      </c>
      <c r="BD724" s="26">
        <v>0</v>
      </c>
      <c r="BE724" s="27">
        <v>0</v>
      </c>
      <c r="BF724" s="36">
        <v>0</v>
      </c>
      <c r="BG724" s="26">
        <v>0</v>
      </c>
      <c r="BH724" s="26">
        <v>0</v>
      </c>
      <c r="BI724" s="27">
        <v>0</v>
      </c>
      <c r="BJ724" s="36">
        <v>0</v>
      </c>
      <c r="BK724" s="26">
        <v>0</v>
      </c>
      <c r="BL724" s="26">
        <v>0</v>
      </c>
      <c r="BM724" s="27">
        <v>0</v>
      </c>
      <c r="BN724" s="36">
        <v>0</v>
      </c>
      <c r="BO724" s="26">
        <v>0</v>
      </c>
      <c r="BP724" s="26">
        <v>0</v>
      </c>
      <c r="BQ724" s="27">
        <v>0</v>
      </c>
      <c r="BR724" s="36">
        <v>0</v>
      </c>
      <c r="BS724" s="26">
        <v>0</v>
      </c>
      <c r="BT724" s="26">
        <v>0</v>
      </c>
      <c r="BU724" s="27">
        <v>0</v>
      </c>
      <c r="BV724" s="36">
        <v>0</v>
      </c>
      <c r="BW724" s="26">
        <v>0</v>
      </c>
      <c r="BX724" s="26">
        <v>0</v>
      </c>
      <c r="BY724" s="27">
        <v>0</v>
      </c>
      <c r="BZ724" s="36">
        <v>0</v>
      </c>
      <c r="CA724" s="26">
        <v>0</v>
      </c>
      <c r="CB724" s="26">
        <v>0</v>
      </c>
      <c r="CC724" s="27">
        <v>0</v>
      </c>
      <c r="CD724" s="36">
        <v>0</v>
      </c>
      <c r="CE724" s="26">
        <v>0</v>
      </c>
      <c r="CF724" s="26">
        <v>0</v>
      </c>
      <c r="CG724" s="27">
        <v>0</v>
      </c>
      <c r="CH724" s="36">
        <v>0</v>
      </c>
      <c r="CI724" s="26">
        <v>0</v>
      </c>
      <c r="CJ724" s="26">
        <v>0</v>
      </c>
      <c r="CK724" s="27">
        <v>0</v>
      </c>
      <c r="CL724" s="36">
        <v>0</v>
      </c>
      <c r="CM724" s="26">
        <v>0</v>
      </c>
      <c r="CN724" s="26">
        <v>0</v>
      </c>
      <c r="CO724" s="27">
        <v>0</v>
      </c>
      <c r="CP724" s="36">
        <v>0</v>
      </c>
      <c r="CQ724" s="26">
        <v>0</v>
      </c>
      <c r="CR724" s="26">
        <v>0</v>
      </c>
      <c r="CS724" s="27">
        <v>0</v>
      </c>
      <c r="CT724" s="36">
        <v>0</v>
      </c>
      <c r="CU724" s="26">
        <v>0</v>
      </c>
      <c r="CV724" s="26">
        <v>0</v>
      </c>
      <c r="CW724" s="27">
        <v>0</v>
      </c>
      <c r="CX724" s="36">
        <v>0</v>
      </c>
      <c r="CY724" s="26">
        <v>0</v>
      </c>
      <c r="CZ724" s="26">
        <v>0</v>
      </c>
      <c r="DA724" s="27">
        <v>0</v>
      </c>
      <c r="DB724" s="36">
        <v>0</v>
      </c>
      <c r="DC724" s="26">
        <v>0</v>
      </c>
      <c r="DD724" s="26">
        <v>0</v>
      </c>
      <c r="DE724" s="27">
        <v>0</v>
      </c>
      <c r="DF724" s="36">
        <v>0</v>
      </c>
      <c r="DG724" s="26">
        <v>0</v>
      </c>
      <c r="DH724" s="26">
        <v>0</v>
      </c>
      <c r="DI724" s="27">
        <v>0</v>
      </c>
      <c r="DJ724" s="36">
        <v>0</v>
      </c>
      <c r="DK724" s="26">
        <v>0</v>
      </c>
      <c r="DL724" s="26">
        <v>0</v>
      </c>
      <c r="DM724" s="27">
        <v>0</v>
      </c>
      <c r="DN724" s="36">
        <v>0</v>
      </c>
      <c r="DO724" s="26">
        <v>0</v>
      </c>
      <c r="DP724" s="26">
        <v>0</v>
      </c>
      <c r="DQ724" s="27">
        <v>0</v>
      </c>
      <c r="DR724" s="36">
        <v>0</v>
      </c>
      <c r="DS724" s="26">
        <v>0</v>
      </c>
      <c r="DT724" s="26">
        <v>0</v>
      </c>
      <c r="DU724" s="27">
        <v>0</v>
      </c>
      <c r="DV724" s="36">
        <v>0</v>
      </c>
      <c r="DW724" s="26">
        <v>0</v>
      </c>
      <c r="DX724" s="26">
        <v>0</v>
      </c>
      <c r="DY724" s="27">
        <v>0</v>
      </c>
      <c r="DZ724" s="36">
        <v>6</v>
      </c>
      <c r="EA724" s="26">
        <v>3523.4394999999995</v>
      </c>
      <c r="EB724" s="26">
        <v>3523.4394999999995</v>
      </c>
      <c r="EC724" s="27">
        <v>66945.3505</v>
      </c>
      <c r="ED724" s="36">
        <v>12</v>
      </c>
      <c r="EE724" s="26">
        <v>7046.878999999999</v>
      </c>
      <c r="EF724" s="26">
        <v>9983.08</v>
      </c>
      <c r="EG724" s="27">
        <v>60485.709999999992</v>
      </c>
      <c r="EH724" s="36">
        <v>12</v>
      </c>
      <c r="EI724" s="26">
        <v>7046.878999999999</v>
      </c>
      <c r="EJ724" s="26">
        <v>17029.958999999999</v>
      </c>
      <c r="EK724" s="27">
        <v>53438.83</v>
      </c>
      <c r="EL724" s="36" cm="1">
        <f t="array" ref="EL724">+_xlfn.IFS(YEAR($A724)&gt;YEAR(EL$6),0,YEAR(EL$6)=YEAR($A724),13-MONTH($A724),AND(EK724&lt;$L724,YEAR(EL$6)=YEAR($B724)),IF(MONTH($B724)&lt;EK724/$M724,MONTH($B724),EK724/$M724),EK724&lt;$L724,EK724/$M724,YEAR(EL$6)=YEAR($B724),MONTH($B724),AND(YEAR(EL$6)&gt;YEAR($B724),NOT(ISBLANK($B724))),0,YEAR(EL$6)&gt;YEAR($A724),12,EL$6&lt;$A724,0,YEAR(EH$6)=YEAR($B724),0)</f>
        <v>12</v>
      </c>
      <c r="EM724" s="26">
        <f t="shared" si="91"/>
        <v>7046.878999999999</v>
      </c>
      <c r="EN724" s="26">
        <f t="shared" si="92"/>
        <v>24076.837999999996</v>
      </c>
      <c r="EO724" s="27">
        <f t="shared" si="93"/>
        <v>46391.95</v>
      </c>
      <c r="EP724" s="28">
        <f t="shared" si="94"/>
        <v>78.999994181821492</v>
      </c>
      <c r="EQ724" s="34">
        <f t="shared" si="95"/>
        <v>1761.7197499999997</v>
      </c>
      <c r="ES724" s="21">
        <f>IFERROR(IF(VLOOKUP(D724,'DIV CHANGE'!A:D,3,FALSE)="", E724, VLOOKUP(D724,'DIV CHANGE'!A:D,3,FALSE)), E724)</f>
        <v>2</v>
      </c>
      <c r="ET724" s="21" t="str">
        <f t="shared" si="96"/>
        <v>SAME</v>
      </c>
      <c r="EU724" s="29">
        <v>44764</v>
      </c>
    </row>
    <row r="725" spans="1:151" ht="12.75">
      <c r="A725" s="29">
        <v>44956</v>
      </c>
      <c r="B725" s="24"/>
      <c r="C725" s="35">
        <v>780</v>
      </c>
      <c r="D725" s="21" t="s">
        <v>1415</v>
      </c>
      <c r="E725" s="21">
        <v>1</v>
      </c>
      <c r="F725" s="21" t="s">
        <v>100</v>
      </c>
      <c r="G725" s="21" t="s">
        <v>1416</v>
      </c>
      <c r="H725" s="55">
        <v>92114</v>
      </c>
      <c r="I725" s="22">
        <v>5</v>
      </c>
      <c r="J725" s="25">
        <v>75000</v>
      </c>
      <c r="K725" s="25">
        <v>0</v>
      </c>
      <c r="L725" s="25">
        <f t="shared" si="89"/>
        <v>3422.8</v>
      </c>
      <c r="M725" s="37">
        <f t="shared" si="90"/>
        <v>285.23333333333335</v>
      </c>
      <c r="N725" s="36">
        <v>0</v>
      </c>
      <c r="O725" s="26">
        <v>0</v>
      </c>
      <c r="P725" s="26">
        <v>0</v>
      </c>
      <c r="Q725" s="27">
        <v>0</v>
      </c>
      <c r="R725" s="36">
        <v>0</v>
      </c>
      <c r="S725" s="26">
        <v>0</v>
      </c>
      <c r="T725" s="26">
        <v>0</v>
      </c>
      <c r="U725" s="27">
        <v>0</v>
      </c>
      <c r="V725" s="36">
        <v>0</v>
      </c>
      <c r="W725" s="26">
        <v>0</v>
      </c>
      <c r="X725" s="26">
        <v>0</v>
      </c>
      <c r="Y725" s="27">
        <v>0</v>
      </c>
      <c r="Z725" s="36">
        <v>0</v>
      </c>
      <c r="AA725" s="26">
        <v>0</v>
      </c>
      <c r="AB725" s="26">
        <v>0</v>
      </c>
      <c r="AC725" s="27">
        <v>0</v>
      </c>
      <c r="AD725" s="36">
        <v>0</v>
      </c>
      <c r="AE725" s="26">
        <v>0</v>
      </c>
      <c r="AF725" s="26">
        <v>0</v>
      </c>
      <c r="AG725" s="27">
        <v>0</v>
      </c>
      <c r="AH725" s="36">
        <v>0</v>
      </c>
      <c r="AI725" s="26">
        <v>0</v>
      </c>
      <c r="AJ725" s="26">
        <v>0</v>
      </c>
      <c r="AK725" s="27">
        <v>0</v>
      </c>
      <c r="AL725" s="36">
        <v>0</v>
      </c>
      <c r="AM725" s="26">
        <v>0</v>
      </c>
      <c r="AN725" s="26">
        <v>0</v>
      </c>
      <c r="AO725" s="27">
        <v>0</v>
      </c>
      <c r="AP725" s="36">
        <v>0</v>
      </c>
      <c r="AQ725" s="26">
        <v>0</v>
      </c>
      <c r="AR725" s="26">
        <v>0</v>
      </c>
      <c r="AS725" s="27">
        <v>0</v>
      </c>
      <c r="AT725" s="36">
        <v>0</v>
      </c>
      <c r="AU725" s="26">
        <v>0</v>
      </c>
      <c r="AV725" s="26">
        <v>0</v>
      </c>
      <c r="AW725" s="27">
        <v>0</v>
      </c>
      <c r="AX725" s="36">
        <v>0</v>
      </c>
      <c r="AY725" s="26">
        <v>0</v>
      </c>
      <c r="AZ725" s="26">
        <v>0</v>
      </c>
      <c r="BA725" s="27">
        <v>0</v>
      </c>
      <c r="BB725" s="36">
        <v>0</v>
      </c>
      <c r="BC725" s="26">
        <v>0</v>
      </c>
      <c r="BD725" s="26">
        <v>0</v>
      </c>
      <c r="BE725" s="27">
        <v>0</v>
      </c>
      <c r="BF725" s="36">
        <v>0</v>
      </c>
      <c r="BG725" s="26">
        <v>0</v>
      </c>
      <c r="BH725" s="26">
        <v>0</v>
      </c>
      <c r="BI725" s="27">
        <v>0</v>
      </c>
      <c r="BJ725" s="36">
        <v>0</v>
      </c>
      <c r="BK725" s="26">
        <v>0</v>
      </c>
      <c r="BL725" s="26">
        <v>0</v>
      </c>
      <c r="BM725" s="27">
        <v>0</v>
      </c>
      <c r="BN725" s="36">
        <v>0</v>
      </c>
      <c r="BO725" s="26">
        <v>0</v>
      </c>
      <c r="BP725" s="26">
        <v>0</v>
      </c>
      <c r="BQ725" s="27">
        <v>0</v>
      </c>
      <c r="BR725" s="36">
        <v>0</v>
      </c>
      <c r="BS725" s="26">
        <v>0</v>
      </c>
      <c r="BT725" s="26">
        <v>0</v>
      </c>
      <c r="BU725" s="27">
        <v>0</v>
      </c>
      <c r="BV725" s="36">
        <v>0</v>
      </c>
      <c r="BW725" s="26">
        <v>0</v>
      </c>
      <c r="BX725" s="26">
        <v>0</v>
      </c>
      <c r="BY725" s="27">
        <v>0</v>
      </c>
      <c r="BZ725" s="36">
        <v>0</v>
      </c>
      <c r="CA725" s="26">
        <v>0</v>
      </c>
      <c r="CB725" s="26">
        <v>0</v>
      </c>
      <c r="CC725" s="27">
        <v>0</v>
      </c>
      <c r="CD725" s="36">
        <v>0</v>
      </c>
      <c r="CE725" s="26">
        <v>0</v>
      </c>
      <c r="CF725" s="26">
        <v>0</v>
      </c>
      <c r="CG725" s="27">
        <v>0</v>
      </c>
      <c r="CH725" s="36">
        <v>0</v>
      </c>
      <c r="CI725" s="26">
        <v>0</v>
      </c>
      <c r="CJ725" s="26">
        <v>0</v>
      </c>
      <c r="CK725" s="27">
        <v>0</v>
      </c>
      <c r="CL725" s="36">
        <v>0</v>
      </c>
      <c r="CM725" s="26">
        <v>0</v>
      </c>
      <c r="CN725" s="26">
        <v>0</v>
      </c>
      <c r="CO725" s="27">
        <v>0</v>
      </c>
      <c r="CP725" s="36">
        <v>0</v>
      </c>
      <c r="CQ725" s="26">
        <v>0</v>
      </c>
      <c r="CR725" s="26">
        <v>0</v>
      </c>
      <c r="CS725" s="27">
        <v>0</v>
      </c>
      <c r="CT725" s="36">
        <v>0</v>
      </c>
      <c r="CU725" s="26">
        <v>0</v>
      </c>
      <c r="CV725" s="26">
        <v>0</v>
      </c>
      <c r="CW725" s="27">
        <v>0</v>
      </c>
      <c r="CX725" s="36">
        <v>0</v>
      </c>
      <c r="CY725" s="26">
        <v>0</v>
      </c>
      <c r="CZ725" s="26">
        <v>0</v>
      </c>
      <c r="DA725" s="27">
        <v>0</v>
      </c>
      <c r="DB725" s="36">
        <v>0</v>
      </c>
      <c r="DC725" s="26">
        <v>0</v>
      </c>
      <c r="DD725" s="26">
        <v>0</v>
      </c>
      <c r="DE725" s="27">
        <v>0</v>
      </c>
      <c r="DF725" s="36">
        <v>0</v>
      </c>
      <c r="DG725" s="26">
        <v>0</v>
      </c>
      <c r="DH725" s="26">
        <v>0</v>
      </c>
      <c r="DI725" s="27">
        <v>0</v>
      </c>
      <c r="DJ725" s="36">
        <v>0</v>
      </c>
      <c r="DK725" s="26">
        <v>0</v>
      </c>
      <c r="DL725" s="26">
        <v>0</v>
      </c>
      <c r="DM725" s="27">
        <v>0</v>
      </c>
      <c r="DN725" s="36">
        <v>0</v>
      </c>
      <c r="DO725" s="26">
        <v>0</v>
      </c>
      <c r="DP725" s="26">
        <v>0</v>
      </c>
      <c r="DQ725" s="27">
        <v>0</v>
      </c>
      <c r="DR725" s="36">
        <v>0</v>
      </c>
      <c r="DS725" s="26">
        <v>0</v>
      </c>
      <c r="DT725" s="26">
        <v>0</v>
      </c>
      <c r="DU725" s="27">
        <v>0</v>
      </c>
      <c r="DV725" s="36">
        <v>0</v>
      </c>
      <c r="DW725" s="26">
        <v>0</v>
      </c>
      <c r="DX725" s="26">
        <v>0</v>
      </c>
      <c r="DY725" s="27">
        <v>0</v>
      </c>
      <c r="DZ725" s="36">
        <v>0</v>
      </c>
      <c r="EA725" s="26">
        <v>0</v>
      </c>
      <c r="EB725" s="26">
        <v>0</v>
      </c>
      <c r="EC725" s="27">
        <v>0</v>
      </c>
      <c r="ED725" s="36">
        <v>11</v>
      </c>
      <c r="EE725" s="26">
        <v>3137.5666666666666</v>
      </c>
      <c r="EF725" s="26">
        <v>3137.5699999999997</v>
      </c>
      <c r="EG725" s="27">
        <v>13976.43</v>
      </c>
      <c r="EH725" s="36">
        <v>12</v>
      </c>
      <c r="EI725" s="26">
        <v>3422.8</v>
      </c>
      <c r="EJ725" s="26">
        <v>6560.37</v>
      </c>
      <c r="EK725" s="27">
        <v>10553.63</v>
      </c>
      <c r="EL725" s="36" cm="1">
        <f t="array" ref="EL725">+_xlfn.IFS(YEAR($A725)&gt;YEAR(EL$6),0,YEAR(EL$6)=YEAR($A725),13-MONTH($A725),AND(EK725&lt;$L725,YEAR(EL$6)=YEAR($B725)),IF(MONTH($B725)&lt;EK725/$M725,MONTH($B725),EK725/$M725),EK725&lt;$L725,EK725/$M725,YEAR(EL$6)=YEAR($B725),MONTH($B725),AND(YEAR(EL$6)&gt;YEAR($B725),NOT(ISBLANK($B725))),0,YEAR(EL$6)&gt;YEAR($A725),12,EL$6&lt;$A725,0,YEAR(EH$6)=YEAR($B725),0)</f>
        <v>12</v>
      </c>
      <c r="EM725" s="26">
        <f t="shared" si="91"/>
        <v>3422.8</v>
      </c>
      <c r="EN725" s="26">
        <f t="shared" si="92"/>
        <v>9983.17</v>
      </c>
      <c r="EO725" s="27">
        <f t="shared" si="93"/>
        <v>7130.83</v>
      </c>
      <c r="EP725" s="28">
        <f t="shared" si="94"/>
        <v>24.99998831366133</v>
      </c>
      <c r="EQ725" s="34">
        <f t="shared" si="95"/>
        <v>855.7</v>
      </c>
      <c r="ES725" s="21">
        <f>IFERROR(IF(VLOOKUP(D725,'DIV CHANGE'!A:D,3,FALSE)="", E725, VLOOKUP(D725,'DIV CHANGE'!A:D,3,FALSE)), E725)</f>
        <v>1</v>
      </c>
      <c r="ET725" s="21" t="str">
        <f t="shared" si="96"/>
        <v>SAME</v>
      </c>
      <c r="EU725" s="29">
        <v>44956</v>
      </c>
    </row>
    <row r="726" spans="1:151" ht="12.75">
      <c r="A726" s="29">
        <v>44951</v>
      </c>
      <c r="B726" s="24"/>
      <c r="C726" s="35">
        <v>782</v>
      </c>
      <c r="D726" s="21" t="s">
        <v>1417</v>
      </c>
      <c r="E726" s="21">
        <v>1</v>
      </c>
      <c r="F726" s="21" t="s">
        <v>100</v>
      </c>
      <c r="G726" s="21" t="s">
        <v>1418</v>
      </c>
      <c r="H726" s="55">
        <v>21820.87</v>
      </c>
      <c r="I726" s="22">
        <v>5</v>
      </c>
      <c r="J726" s="25">
        <v>7500</v>
      </c>
      <c r="K726" s="25">
        <v>0</v>
      </c>
      <c r="L726" s="25">
        <f t="shared" si="89"/>
        <v>2864.174</v>
      </c>
      <c r="M726" s="37">
        <f t="shared" si="90"/>
        <v>238.68116666666666</v>
      </c>
      <c r="N726" s="36">
        <v>0</v>
      </c>
      <c r="O726" s="26">
        <v>0</v>
      </c>
      <c r="P726" s="26">
        <v>0</v>
      </c>
      <c r="Q726" s="27">
        <v>0</v>
      </c>
      <c r="R726" s="36">
        <v>0</v>
      </c>
      <c r="S726" s="26">
        <v>0</v>
      </c>
      <c r="T726" s="26">
        <v>0</v>
      </c>
      <c r="U726" s="27">
        <v>0</v>
      </c>
      <c r="V726" s="36">
        <v>0</v>
      </c>
      <c r="W726" s="26">
        <v>0</v>
      </c>
      <c r="X726" s="26">
        <v>0</v>
      </c>
      <c r="Y726" s="27">
        <v>0</v>
      </c>
      <c r="Z726" s="36">
        <v>0</v>
      </c>
      <c r="AA726" s="26">
        <v>0</v>
      </c>
      <c r="AB726" s="26">
        <v>0</v>
      </c>
      <c r="AC726" s="27">
        <v>0</v>
      </c>
      <c r="AD726" s="36">
        <v>0</v>
      </c>
      <c r="AE726" s="26">
        <v>0</v>
      </c>
      <c r="AF726" s="26">
        <v>0</v>
      </c>
      <c r="AG726" s="27">
        <v>0</v>
      </c>
      <c r="AH726" s="36">
        <v>0</v>
      </c>
      <c r="AI726" s="26">
        <v>0</v>
      </c>
      <c r="AJ726" s="26">
        <v>0</v>
      </c>
      <c r="AK726" s="27">
        <v>0</v>
      </c>
      <c r="AL726" s="36">
        <v>0</v>
      </c>
      <c r="AM726" s="26">
        <v>0</v>
      </c>
      <c r="AN726" s="26">
        <v>0</v>
      </c>
      <c r="AO726" s="27">
        <v>0</v>
      </c>
      <c r="AP726" s="36">
        <v>0</v>
      </c>
      <c r="AQ726" s="26">
        <v>0</v>
      </c>
      <c r="AR726" s="26">
        <v>0</v>
      </c>
      <c r="AS726" s="27">
        <v>0</v>
      </c>
      <c r="AT726" s="36">
        <v>0</v>
      </c>
      <c r="AU726" s="26">
        <v>0</v>
      </c>
      <c r="AV726" s="26">
        <v>0</v>
      </c>
      <c r="AW726" s="27">
        <v>0</v>
      </c>
      <c r="AX726" s="36">
        <v>0</v>
      </c>
      <c r="AY726" s="26">
        <v>0</v>
      </c>
      <c r="AZ726" s="26">
        <v>0</v>
      </c>
      <c r="BA726" s="27">
        <v>0</v>
      </c>
      <c r="BB726" s="36">
        <v>0</v>
      </c>
      <c r="BC726" s="26">
        <v>0</v>
      </c>
      <c r="BD726" s="26">
        <v>0</v>
      </c>
      <c r="BE726" s="27">
        <v>0</v>
      </c>
      <c r="BF726" s="36">
        <v>0</v>
      </c>
      <c r="BG726" s="26">
        <v>0</v>
      </c>
      <c r="BH726" s="26">
        <v>0</v>
      </c>
      <c r="BI726" s="27">
        <v>0</v>
      </c>
      <c r="BJ726" s="36">
        <v>0</v>
      </c>
      <c r="BK726" s="26">
        <v>0</v>
      </c>
      <c r="BL726" s="26">
        <v>0</v>
      </c>
      <c r="BM726" s="27">
        <v>0</v>
      </c>
      <c r="BN726" s="36">
        <v>0</v>
      </c>
      <c r="BO726" s="26">
        <v>0</v>
      </c>
      <c r="BP726" s="26">
        <v>0</v>
      </c>
      <c r="BQ726" s="27">
        <v>0</v>
      </c>
      <c r="BR726" s="36">
        <v>0</v>
      </c>
      <c r="BS726" s="26">
        <v>0</v>
      </c>
      <c r="BT726" s="26">
        <v>0</v>
      </c>
      <c r="BU726" s="27">
        <v>0</v>
      </c>
      <c r="BV726" s="36">
        <v>0</v>
      </c>
      <c r="BW726" s="26">
        <v>0</v>
      </c>
      <c r="BX726" s="26">
        <v>0</v>
      </c>
      <c r="BY726" s="27">
        <v>0</v>
      </c>
      <c r="BZ726" s="36">
        <v>0</v>
      </c>
      <c r="CA726" s="26">
        <v>0</v>
      </c>
      <c r="CB726" s="26">
        <v>0</v>
      </c>
      <c r="CC726" s="27">
        <v>0</v>
      </c>
      <c r="CD726" s="36">
        <v>0</v>
      </c>
      <c r="CE726" s="26">
        <v>0</v>
      </c>
      <c r="CF726" s="26">
        <v>0</v>
      </c>
      <c r="CG726" s="27">
        <v>0</v>
      </c>
      <c r="CH726" s="36">
        <v>0</v>
      </c>
      <c r="CI726" s="26">
        <v>0</v>
      </c>
      <c r="CJ726" s="26">
        <v>0</v>
      </c>
      <c r="CK726" s="27">
        <v>0</v>
      </c>
      <c r="CL726" s="36">
        <v>0</v>
      </c>
      <c r="CM726" s="26">
        <v>0</v>
      </c>
      <c r="CN726" s="26">
        <v>0</v>
      </c>
      <c r="CO726" s="27">
        <v>0</v>
      </c>
      <c r="CP726" s="36">
        <v>0</v>
      </c>
      <c r="CQ726" s="26">
        <v>0</v>
      </c>
      <c r="CR726" s="26">
        <v>0</v>
      </c>
      <c r="CS726" s="27">
        <v>0</v>
      </c>
      <c r="CT726" s="36">
        <v>0</v>
      </c>
      <c r="CU726" s="26">
        <v>0</v>
      </c>
      <c r="CV726" s="26">
        <v>0</v>
      </c>
      <c r="CW726" s="27">
        <v>0</v>
      </c>
      <c r="CX726" s="36">
        <v>0</v>
      </c>
      <c r="CY726" s="26">
        <v>0</v>
      </c>
      <c r="CZ726" s="26">
        <v>0</v>
      </c>
      <c r="DA726" s="27">
        <v>0</v>
      </c>
      <c r="DB726" s="36">
        <v>0</v>
      </c>
      <c r="DC726" s="26">
        <v>0</v>
      </c>
      <c r="DD726" s="26">
        <v>0</v>
      </c>
      <c r="DE726" s="27">
        <v>0</v>
      </c>
      <c r="DF726" s="36">
        <v>0</v>
      </c>
      <c r="DG726" s="26">
        <v>0</v>
      </c>
      <c r="DH726" s="26">
        <v>0</v>
      </c>
      <c r="DI726" s="27">
        <v>0</v>
      </c>
      <c r="DJ726" s="36">
        <v>0</v>
      </c>
      <c r="DK726" s="26">
        <v>0</v>
      </c>
      <c r="DL726" s="26">
        <v>0</v>
      </c>
      <c r="DM726" s="27">
        <v>0</v>
      </c>
      <c r="DN726" s="36">
        <v>0</v>
      </c>
      <c r="DO726" s="26">
        <v>0</v>
      </c>
      <c r="DP726" s="26">
        <v>0</v>
      </c>
      <c r="DQ726" s="27">
        <v>0</v>
      </c>
      <c r="DR726" s="36">
        <v>0</v>
      </c>
      <c r="DS726" s="26">
        <v>0</v>
      </c>
      <c r="DT726" s="26">
        <v>0</v>
      </c>
      <c r="DU726" s="27">
        <v>0</v>
      </c>
      <c r="DV726" s="36">
        <v>0</v>
      </c>
      <c r="DW726" s="26">
        <v>0</v>
      </c>
      <c r="DX726" s="26">
        <v>0</v>
      </c>
      <c r="DY726" s="27">
        <v>0</v>
      </c>
      <c r="DZ726" s="36">
        <v>0</v>
      </c>
      <c r="EA726" s="26">
        <v>0</v>
      </c>
      <c r="EB726" s="26">
        <v>0</v>
      </c>
      <c r="EC726" s="27">
        <v>0</v>
      </c>
      <c r="ED726" s="36">
        <v>11</v>
      </c>
      <c r="EE726" s="26">
        <v>2625.4928333333332</v>
      </c>
      <c r="EF726" s="26">
        <v>2625.4900000000002</v>
      </c>
      <c r="EG726" s="27">
        <v>11695.38</v>
      </c>
      <c r="EH726" s="36">
        <v>12</v>
      </c>
      <c r="EI726" s="26">
        <v>2864.174</v>
      </c>
      <c r="EJ726" s="26">
        <v>5489.6640000000007</v>
      </c>
      <c r="EK726" s="27">
        <v>8831.2099999999991</v>
      </c>
      <c r="EL726" s="36" cm="1">
        <f t="array" ref="EL726">+_xlfn.IFS(YEAR($A726)&gt;YEAR(EL$6),0,YEAR(EL$6)=YEAR($A726),13-MONTH($A726),AND(EK726&lt;$L726,YEAR(EL$6)=YEAR($B726)),IF(MONTH($B726)&lt;EK726/$M726,MONTH($B726),EK726/$M726),EK726&lt;$L726,EK726/$M726,YEAR(EL$6)=YEAR($B726),MONTH($B726),AND(YEAR(EL$6)&gt;YEAR($B726),NOT(ISBLANK($B726))),0,YEAR(EL$6)&gt;YEAR($A726),12,EL$6&lt;$A726,0,YEAR(EH$6)=YEAR($B726),0)</f>
        <v>12</v>
      </c>
      <c r="EM726" s="26">
        <f t="shared" si="91"/>
        <v>2864.174</v>
      </c>
      <c r="EN726" s="26">
        <f t="shared" si="92"/>
        <v>8353.8379999999997</v>
      </c>
      <c r="EO726" s="27">
        <f t="shared" si="93"/>
        <v>5967.03</v>
      </c>
      <c r="EP726" s="28">
        <f t="shared" si="94"/>
        <v>25.000003491407995</v>
      </c>
      <c r="EQ726" s="34">
        <f t="shared" si="95"/>
        <v>716.04349999999999</v>
      </c>
      <c r="ES726" s="21">
        <f>IFERROR(IF(VLOOKUP(D726,'DIV CHANGE'!A:D,3,FALSE)="", E726, VLOOKUP(D726,'DIV CHANGE'!A:D,3,FALSE)), E726)</f>
        <v>1</v>
      </c>
      <c r="ET726" s="21" t="str">
        <f t="shared" si="96"/>
        <v>SAME</v>
      </c>
      <c r="EU726" s="29">
        <v>44951</v>
      </c>
    </row>
    <row r="727" spans="1:151" ht="12.75">
      <c r="A727" s="29">
        <v>45166</v>
      </c>
      <c r="C727" s="35">
        <v>844</v>
      </c>
      <c r="D727" s="21" t="s">
        <v>1419</v>
      </c>
      <c r="E727" s="21">
        <v>1</v>
      </c>
      <c r="F727" s="21" t="s">
        <v>100</v>
      </c>
      <c r="G727" s="21" t="s">
        <v>1420</v>
      </c>
      <c r="H727" s="55">
        <v>220261.64</v>
      </c>
      <c r="I727" s="22">
        <v>10</v>
      </c>
      <c r="J727" s="25">
        <v>60000</v>
      </c>
      <c r="K727" s="25">
        <v>0</v>
      </c>
      <c r="L727" s="25">
        <f t="shared" si="89"/>
        <v>16026.164000000001</v>
      </c>
      <c r="M727" s="37">
        <f t="shared" si="90"/>
        <v>1335.5136666666667</v>
      </c>
      <c r="N727" s="36">
        <v>0</v>
      </c>
      <c r="O727" s="26">
        <v>0</v>
      </c>
      <c r="P727" s="26">
        <v>0</v>
      </c>
      <c r="Q727" s="27">
        <v>0</v>
      </c>
      <c r="R727" s="36">
        <v>0</v>
      </c>
      <c r="S727" s="26">
        <v>0</v>
      </c>
      <c r="T727" s="26">
        <v>0</v>
      </c>
      <c r="U727" s="27">
        <v>0</v>
      </c>
      <c r="V727" s="36">
        <v>0</v>
      </c>
      <c r="W727" s="26">
        <v>0</v>
      </c>
      <c r="X727" s="26">
        <v>0</v>
      </c>
      <c r="Y727" s="27">
        <v>0</v>
      </c>
      <c r="Z727" s="36">
        <v>0</v>
      </c>
      <c r="AA727" s="26">
        <v>0</v>
      </c>
      <c r="AB727" s="26">
        <v>0</v>
      </c>
      <c r="AC727" s="27">
        <v>0</v>
      </c>
      <c r="AD727" s="36">
        <v>0</v>
      </c>
      <c r="AE727" s="26">
        <v>0</v>
      </c>
      <c r="AF727" s="26">
        <v>0</v>
      </c>
      <c r="AG727" s="27">
        <v>0</v>
      </c>
      <c r="AH727" s="36">
        <v>0</v>
      </c>
      <c r="AI727" s="26">
        <v>0</v>
      </c>
      <c r="AJ727" s="26">
        <v>0</v>
      </c>
      <c r="AK727" s="27">
        <v>0</v>
      </c>
      <c r="AL727" s="36">
        <v>0</v>
      </c>
      <c r="AM727" s="26">
        <v>0</v>
      </c>
      <c r="AN727" s="26">
        <v>0</v>
      </c>
      <c r="AO727" s="27">
        <v>0</v>
      </c>
      <c r="AP727" s="36">
        <v>0</v>
      </c>
      <c r="AQ727" s="26">
        <v>0</v>
      </c>
      <c r="AR727" s="26">
        <v>0</v>
      </c>
      <c r="AS727" s="27">
        <v>0</v>
      </c>
      <c r="AT727" s="36">
        <v>0</v>
      </c>
      <c r="AU727" s="26">
        <v>0</v>
      </c>
      <c r="AV727" s="26">
        <v>0</v>
      </c>
      <c r="AW727" s="27">
        <v>0</v>
      </c>
      <c r="AX727" s="36">
        <v>0</v>
      </c>
      <c r="AY727" s="26">
        <v>0</v>
      </c>
      <c r="AZ727" s="26">
        <v>0</v>
      </c>
      <c r="BA727" s="27">
        <v>0</v>
      </c>
      <c r="BB727" s="36">
        <v>0</v>
      </c>
      <c r="BC727" s="26">
        <v>0</v>
      </c>
      <c r="BD727" s="26">
        <v>0</v>
      </c>
      <c r="BE727" s="27">
        <v>0</v>
      </c>
      <c r="BF727" s="36">
        <v>0</v>
      </c>
      <c r="BG727" s="26">
        <v>0</v>
      </c>
      <c r="BH727" s="26">
        <v>0</v>
      </c>
      <c r="BI727" s="27">
        <v>0</v>
      </c>
      <c r="BJ727" s="36">
        <v>0</v>
      </c>
      <c r="BK727" s="26">
        <v>0</v>
      </c>
      <c r="BL727" s="26">
        <v>0</v>
      </c>
      <c r="BM727" s="27">
        <v>0</v>
      </c>
      <c r="BN727" s="36">
        <v>0</v>
      </c>
      <c r="BO727" s="26">
        <v>0</v>
      </c>
      <c r="BP727" s="26">
        <v>0</v>
      </c>
      <c r="BQ727" s="27">
        <v>0</v>
      </c>
      <c r="BR727" s="36">
        <v>0</v>
      </c>
      <c r="BS727" s="26">
        <v>0</v>
      </c>
      <c r="BT727" s="26">
        <v>0</v>
      </c>
      <c r="BU727" s="27">
        <v>0</v>
      </c>
      <c r="BV727" s="36">
        <v>0</v>
      </c>
      <c r="BW727" s="26">
        <v>0</v>
      </c>
      <c r="BX727" s="26">
        <v>0</v>
      </c>
      <c r="BY727" s="27">
        <v>0</v>
      </c>
      <c r="BZ727" s="36">
        <v>0</v>
      </c>
      <c r="CA727" s="26">
        <v>0</v>
      </c>
      <c r="CB727" s="26">
        <v>0</v>
      </c>
      <c r="CC727" s="27">
        <v>0</v>
      </c>
      <c r="CD727" s="36">
        <v>0</v>
      </c>
      <c r="CE727" s="26">
        <v>0</v>
      </c>
      <c r="CF727" s="26">
        <v>0</v>
      </c>
      <c r="CG727" s="27">
        <v>0</v>
      </c>
      <c r="CH727" s="36">
        <v>0</v>
      </c>
      <c r="CI727" s="26">
        <v>0</v>
      </c>
      <c r="CJ727" s="26">
        <v>0</v>
      </c>
      <c r="CK727" s="27">
        <v>0</v>
      </c>
      <c r="CL727" s="36">
        <v>0</v>
      </c>
      <c r="CM727" s="26">
        <v>0</v>
      </c>
      <c r="CN727" s="26">
        <v>0</v>
      </c>
      <c r="CO727" s="27">
        <v>0</v>
      </c>
      <c r="CP727" s="36">
        <v>0</v>
      </c>
      <c r="CQ727" s="26">
        <v>0</v>
      </c>
      <c r="CR727" s="26">
        <v>0</v>
      </c>
      <c r="CS727" s="27">
        <v>0</v>
      </c>
      <c r="CT727" s="36">
        <v>0</v>
      </c>
      <c r="CU727" s="26">
        <v>0</v>
      </c>
      <c r="CV727" s="26">
        <v>0</v>
      </c>
      <c r="CW727" s="27">
        <v>0</v>
      </c>
      <c r="CX727" s="36">
        <v>0</v>
      </c>
      <c r="CY727" s="26">
        <v>0</v>
      </c>
      <c r="CZ727" s="26">
        <v>0</v>
      </c>
      <c r="DA727" s="27">
        <v>0</v>
      </c>
      <c r="DB727" s="36">
        <v>0</v>
      </c>
      <c r="DC727" s="26">
        <v>0</v>
      </c>
      <c r="DD727" s="26">
        <v>0</v>
      </c>
      <c r="DE727" s="27">
        <v>0</v>
      </c>
      <c r="DF727" s="36">
        <v>0</v>
      </c>
      <c r="DG727" s="26">
        <v>0</v>
      </c>
      <c r="DH727" s="26">
        <v>0</v>
      </c>
      <c r="DI727" s="27">
        <v>0</v>
      </c>
      <c r="DJ727" s="36">
        <v>0</v>
      </c>
      <c r="DK727" s="26">
        <v>0</v>
      </c>
      <c r="DL727" s="26">
        <v>0</v>
      </c>
      <c r="DM727" s="27">
        <v>0</v>
      </c>
      <c r="DN727" s="36">
        <v>0</v>
      </c>
      <c r="DO727" s="26">
        <v>0</v>
      </c>
      <c r="DP727" s="26">
        <v>0</v>
      </c>
      <c r="DQ727" s="27">
        <v>0</v>
      </c>
      <c r="DR727" s="36">
        <v>0</v>
      </c>
      <c r="DS727" s="26">
        <v>0</v>
      </c>
      <c r="DT727" s="26">
        <v>0</v>
      </c>
      <c r="DU727" s="27">
        <v>0</v>
      </c>
      <c r="DV727" s="36">
        <v>0</v>
      </c>
      <c r="DW727" s="26">
        <v>0</v>
      </c>
      <c r="DX727" s="26">
        <v>0</v>
      </c>
      <c r="DY727" s="27">
        <v>0</v>
      </c>
      <c r="DZ727" s="36">
        <v>0</v>
      </c>
      <c r="EA727" s="26">
        <v>0</v>
      </c>
      <c r="EB727" s="26">
        <v>0</v>
      </c>
      <c r="EC727" s="27">
        <v>0</v>
      </c>
      <c r="ED727" s="36">
        <v>4</v>
      </c>
      <c r="EE727" s="26">
        <v>5342.0546666666669</v>
      </c>
      <c r="EF727" s="26">
        <v>5342.0546666666669</v>
      </c>
      <c r="EG727" s="27">
        <v>154919.58533333335</v>
      </c>
      <c r="EH727" s="36">
        <v>12</v>
      </c>
      <c r="EI727" s="26">
        <v>16026.164000000001</v>
      </c>
      <c r="EJ727" s="26">
        <v>21368.218666666668</v>
      </c>
      <c r="EK727" s="27">
        <v>138893.42000000001</v>
      </c>
      <c r="EL727" s="36" cm="1">
        <f t="array" ref="EL727">+_xlfn.IFS(YEAR($A727)&gt;YEAR(EL$6),0,YEAR(EL$6)=YEAR($A727),13-MONTH($A727),AND(EK727&lt;$L727,YEAR(EL$6)=YEAR($B727)),IF(MONTH($B727)&lt;EK727/$M727,MONTH($B727),EK727/$M727),EK727&lt;$L727,EK727/$M727,YEAR(EL$6)=YEAR($B727),MONTH($B727),AND(YEAR(EL$6)&gt;YEAR($B727),NOT(ISBLANK($B727))),0,YEAR(EL$6)&gt;YEAR($A727),12,EL$6&lt;$A727,0,YEAR(EH$6)=YEAR($B727),0)</f>
        <v>12</v>
      </c>
      <c r="EM727" s="26">
        <f t="shared" si="91"/>
        <v>16026.164000000001</v>
      </c>
      <c r="EN727" s="26">
        <f t="shared" si="92"/>
        <v>37394.382666666672</v>
      </c>
      <c r="EO727" s="27">
        <f t="shared" si="93"/>
        <v>122867.26</v>
      </c>
      <c r="EP727" s="28">
        <f t="shared" si="94"/>
        <v>92.000001996734838</v>
      </c>
      <c r="EQ727" s="34">
        <f t="shared" si="95"/>
        <v>4006.5410000000002</v>
      </c>
      <c r="ES727" s="21">
        <f>IFERROR(IF(VLOOKUP(D727,'DIV CHANGE'!A:D,3,FALSE)="", E727, VLOOKUP(D727,'DIV CHANGE'!A:D,3,FALSE)), E727)</f>
        <v>1</v>
      </c>
      <c r="ET727" s="21" t="str">
        <f t="shared" si="96"/>
        <v>SAME</v>
      </c>
      <c r="EU727" s="29">
        <v>45166</v>
      </c>
    </row>
    <row r="728" spans="1:151" ht="12.75">
      <c r="A728" s="29">
        <v>45363</v>
      </c>
      <c r="C728" s="77"/>
      <c r="D728" s="21" t="s">
        <v>1421</v>
      </c>
      <c r="E728" s="21">
        <v>2</v>
      </c>
      <c r="F728" s="21" t="s">
        <v>100</v>
      </c>
      <c r="G728" s="21" t="s">
        <v>1422</v>
      </c>
      <c r="H728" s="55">
        <v>28750.03</v>
      </c>
      <c r="I728" s="22">
        <v>10</v>
      </c>
      <c r="J728" s="56">
        <v>2875.0030000000002</v>
      </c>
      <c r="K728" s="56">
        <v>0</v>
      </c>
      <c r="L728" s="25">
        <f t="shared" si="89"/>
        <v>2587.5027</v>
      </c>
      <c r="M728" s="37">
        <f t="shared" si="90"/>
        <v>215.625225</v>
      </c>
      <c r="N728" s="36">
        <v>0</v>
      </c>
      <c r="O728" s="26">
        <v>0</v>
      </c>
      <c r="P728" s="26">
        <v>0</v>
      </c>
      <c r="Q728" s="27">
        <v>0</v>
      </c>
      <c r="R728" s="36">
        <v>0</v>
      </c>
      <c r="S728" s="26">
        <v>0</v>
      </c>
      <c r="T728" s="26">
        <v>0</v>
      </c>
      <c r="U728" s="27">
        <v>0</v>
      </c>
      <c r="V728" s="36">
        <v>0</v>
      </c>
      <c r="W728" s="26">
        <v>0</v>
      </c>
      <c r="X728" s="26">
        <v>0</v>
      </c>
      <c r="Y728" s="27">
        <v>0</v>
      </c>
      <c r="Z728" s="36">
        <v>0</v>
      </c>
      <c r="AA728" s="26">
        <v>0</v>
      </c>
      <c r="AB728" s="26">
        <v>0</v>
      </c>
      <c r="AC728" s="27">
        <v>0</v>
      </c>
      <c r="AD728" s="36">
        <v>0</v>
      </c>
      <c r="AE728" s="26">
        <v>0</v>
      </c>
      <c r="AF728" s="26">
        <v>0</v>
      </c>
      <c r="AG728" s="27">
        <v>0</v>
      </c>
      <c r="AH728" s="36">
        <v>0</v>
      </c>
      <c r="AI728" s="26">
        <v>0</v>
      </c>
      <c r="AJ728" s="26">
        <v>0</v>
      </c>
      <c r="AK728" s="27">
        <v>0</v>
      </c>
      <c r="AL728" s="36">
        <v>0</v>
      </c>
      <c r="AM728" s="26">
        <v>0</v>
      </c>
      <c r="AN728" s="26">
        <v>0</v>
      </c>
      <c r="AO728" s="27">
        <v>0</v>
      </c>
      <c r="AP728" s="36">
        <v>0</v>
      </c>
      <c r="AQ728" s="26">
        <v>0</v>
      </c>
      <c r="AR728" s="26">
        <v>0</v>
      </c>
      <c r="AS728" s="27">
        <v>0</v>
      </c>
      <c r="AT728" s="36">
        <v>0</v>
      </c>
      <c r="AU728" s="26">
        <v>0</v>
      </c>
      <c r="AV728" s="26">
        <v>0</v>
      </c>
      <c r="AW728" s="27">
        <v>0</v>
      </c>
      <c r="AX728" s="36">
        <v>0</v>
      </c>
      <c r="AY728" s="26">
        <v>0</v>
      </c>
      <c r="AZ728" s="26">
        <v>0</v>
      </c>
      <c r="BA728" s="27">
        <v>0</v>
      </c>
      <c r="BB728" s="36">
        <v>0</v>
      </c>
      <c r="BC728" s="26">
        <v>0</v>
      </c>
      <c r="BD728" s="26">
        <v>0</v>
      </c>
      <c r="BE728" s="27">
        <v>0</v>
      </c>
      <c r="BF728" s="36">
        <v>0</v>
      </c>
      <c r="BG728" s="26">
        <v>0</v>
      </c>
      <c r="BH728" s="26">
        <v>0</v>
      </c>
      <c r="BI728" s="27">
        <v>0</v>
      </c>
      <c r="BJ728" s="36">
        <v>0</v>
      </c>
      <c r="BK728" s="26">
        <v>0</v>
      </c>
      <c r="BL728" s="26">
        <v>0</v>
      </c>
      <c r="BM728" s="27">
        <v>0</v>
      </c>
      <c r="BN728" s="36">
        <v>0</v>
      </c>
      <c r="BO728" s="26">
        <v>0</v>
      </c>
      <c r="BP728" s="26">
        <v>0</v>
      </c>
      <c r="BQ728" s="27">
        <v>0</v>
      </c>
      <c r="BR728" s="36">
        <v>0</v>
      </c>
      <c r="BS728" s="26">
        <v>0</v>
      </c>
      <c r="BT728" s="26">
        <v>0</v>
      </c>
      <c r="BU728" s="27">
        <v>0</v>
      </c>
      <c r="BV728" s="36">
        <v>0</v>
      </c>
      <c r="BW728" s="26">
        <v>0</v>
      </c>
      <c r="BX728" s="26">
        <v>0</v>
      </c>
      <c r="BY728" s="27">
        <v>0</v>
      </c>
      <c r="BZ728" s="36">
        <v>0</v>
      </c>
      <c r="CA728" s="26">
        <v>0</v>
      </c>
      <c r="CB728" s="26">
        <v>0</v>
      </c>
      <c r="CC728" s="27">
        <v>0</v>
      </c>
      <c r="CD728" s="36">
        <v>0</v>
      </c>
      <c r="CE728" s="26">
        <v>0</v>
      </c>
      <c r="CF728" s="26">
        <v>0</v>
      </c>
      <c r="CG728" s="27">
        <v>0</v>
      </c>
      <c r="CH728" s="36">
        <v>0</v>
      </c>
      <c r="CI728" s="26">
        <v>0</v>
      </c>
      <c r="CJ728" s="26">
        <v>0</v>
      </c>
      <c r="CK728" s="27">
        <v>0</v>
      </c>
      <c r="CL728" s="36">
        <v>0</v>
      </c>
      <c r="CM728" s="26">
        <v>0</v>
      </c>
      <c r="CN728" s="26">
        <v>0</v>
      </c>
      <c r="CO728" s="27">
        <v>0</v>
      </c>
      <c r="CP728" s="36">
        <v>0</v>
      </c>
      <c r="CQ728" s="26">
        <v>0</v>
      </c>
      <c r="CR728" s="26">
        <v>0</v>
      </c>
      <c r="CS728" s="27">
        <v>0</v>
      </c>
      <c r="CT728" s="36">
        <v>0</v>
      </c>
      <c r="CU728" s="26">
        <v>0</v>
      </c>
      <c r="CV728" s="26">
        <v>0</v>
      </c>
      <c r="CW728" s="27">
        <v>0</v>
      </c>
      <c r="CX728" s="36">
        <v>0</v>
      </c>
      <c r="CY728" s="26">
        <v>0</v>
      </c>
      <c r="CZ728" s="26">
        <v>0</v>
      </c>
      <c r="DA728" s="27">
        <v>0</v>
      </c>
      <c r="DB728" s="36">
        <v>0</v>
      </c>
      <c r="DC728" s="26">
        <v>0</v>
      </c>
      <c r="DD728" s="26">
        <v>0</v>
      </c>
      <c r="DE728" s="27">
        <v>0</v>
      </c>
      <c r="DF728" s="36">
        <v>0</v>
      </c>
      <c r="DG728" s="26">
        <v>0</v>
      </c>
      <c r="DH728" s="26">
        <v>0</v>
      </c>
      <c r="DI728" s="27">
        <v>0</v>
      </c>
      <c r="DJ728" s="36">
        <v>0</v>
      </c>
      <c r="DK728" s="26">
        <v>0</v>
      </c>
      <c r="DL728" s="26">
        <v>0</v>
      </c>
      <c r="DM728" s="27">
        <v>0</v>
      </c>
      <c r="DN728" s="36">
        <v>0</v>
      </c>
      <c r="DO728" s="26">
        <v>0</v>
      </c>
      <c r="DP728" s="26">
        <v>0</v>
      </c>
      <c r="DQ728" s="27">
        <v>0</v>
      </c>
      <c r="DR728" s="36">
        <v>0</v>
      </c>
      <c r="DS728" s="26">
        <v>0</v>
      </c>
      <c r="DT728" s="26">
        <v>0</v>
      </c>
      <c r="DU728" s="27">
        <v>0</v>
      </c>
      <c r="DV728" s="36">
        <v>0</v>
      </c>
      <c r="DW728" s="26">
        <v>0</v>
      </c>
      <c r="DX728" s="26">
        <v>0</v>
      </c>
      <c r="DY728" s="27">
        <v>0</v>
      </c>
      <c r="DZ728" s="36">
        <v>0</v>
      </c>
      <c r="EA728" s="26">
        <v>0</v>
      </c>
      <c r="EB728" s="26">
        <v>0</v>
      </c>
      <c r="EC728" s="27">
        <v>0</v>
      </c>
      <c r="ED728" s="36">
        <v>0</v>
      </c>
      <c r="EE728" s="26">
        <v>0</v>
      </c>
      <c r="EF728" s="26">
        <v>0</v>
      </c>
      <c r="EG728" s="27">
        <v>0</v>
      </c>
      <c r="EH728" s="36">
        <v>10</v>
      </c>
      <c r="EI728" s="26">
        <v>2156.25225</v>
      </c>
      <c r="EJ728" s="26">
        <v>2156.25225</v>
      </c>
      <c r="EK728" s="27">
        <v>23718.77</v>
      </c>
      <c r="EL728" s="36" cm="1">
        <f t="array" ref="EL728">+_xlfn.IFS(YEAR($A728)&gt;YEAR(EL$6),0,YEAR(EL$6)=YEAR($A728),13-MONTH($A728),AND(EK728&lt;$L728,YEAR(EL$6)=YEAR($B728)),IF(MONTH($B728)&lt;EK728/$M728,MONTH($B728),EK728/$M728),EK728&lt;$L728,EK728/$M728,YEAR(EL$6)=YEAR($B728),MONTH($B728),AND(YEAR(EL$6)&gt;YEAR($B728),NOT(ISBLANK($B728))),0,YEAR(EL$6)&gt;YEAR($A728),12,EL$6&lt;$A728,0,YEAR(EH$6)=YEAR($B728),0)</f>
        <v>12</v>
      </c>
      <c r="EM728" s="26">
        <f t="shared" si="91"/>
        <v>2587.5027</v>
      </c>
      <c r="EN728" s="26">
        <f t="shared" si="92"/>
        <v>4743.7549500000005</v>
      </c>
      <c r="EO728" s="27">
        <f t="shared" si="93"/>
        <v>21131.27</v>
      </c>
      <c r="EP728" s="28">
        <f t="shared" si="94"/>
        <v>97.999990492763544</v>
      </c>
      <c r="EQ728" s="34">
        <f t="shared" si="95"/>
        <v>646.875675</v>
      </c>
      <c r="ES728" s="21">
        <f>IFERROR(IF(VLOOKUP(D728,'DIV CHANGE'!A:D,3,FALSE)="", E728, VLOOKUP(D728,'DIV CHANGE'!A:D,3,FALSE)), E728)</f>
        <v>2</v>
      </c>
      <c r="ET728" s="21" t="str">
        <f t="shared" si="96"/>
        <v>SAME</v>
      </c>
      <c r="EU728" s="29">
        <v>45363</v>
      </c>
    </row>
    <row r="729" spans="1:151" ht="12.75">
      <c r="A729" s="29">
        <v>45363</v>
      </c>
      <c r="C729" s="77"/>
      <c r="D729" s="21" t="s">
        <v>1423</v>
      </c>
      <c r="E729" s="21">
        <v>2</v>
      </c>
      <c r="F729" s="21" t="s">
        <v>100</v>
      </c>
      <c r="G729" s="21" t="s">
        <v>1424</v>
      </c>
      <c r="H729" s="55">
        <v>10716.75</v>
      </c>
      <c r="I729" s="22">
        <v>10</v>
      </c>
      <c r="J729" s="56">
        <v>1071.675</v>
      </c>
      <c r="K729" s="56">
        <v>0</v>
      </c>
      <c r="L729" s="25">
        <f t="shared" si="89"/>
        <v>964.50750000000005</v>
      </c>
      <c r="M729" s="37">
        <f t="shared" si="90"/>
        <v>80.375624999999999</v>
      </c>
      <c r="N729" s="36">
        <v>0</v>
      </c>
      <c r="O729" s="26">
        <v>0</v>
      </c>
      <c r="P729" s="26">
        <v>0</v>
      </c>
      <c r="Q729" s="27">
        <v>0</v>
      </c>
      <c r="R729" s="36">
        <v>0</v>
      </c>
      <c r="S729" s="26">
        <v>0</v>
      </c>
      <c r="T729" s="26">
        <v>0</v>
      </c>
      <c r="U729" s="27">
        <v>0</v>
      </c>
      <c r="V729" s="36">
        <v>0</v>
      </c>
      <c r="W729" s="26">
        <v>0</v>
      </c>
      <c r="X729" s="26">
        <v>0</v>
      </c>
      <c r="Y729" s="27">
        <v>0</v>
      </c>
      <c r="Z729" s="36">
        <v>0</v>
      </c>
      <c r="AA729" s="26">
        <v>0</v>
      </c>
      <c r="AB729" s="26">
        <v>0</v>
      </c>
      <c r="AC729" s="27">
        <v>0</v>
      </c>
      <c r="AD729" s="36">
        <v>0</v>
      </c>
      <c r="AE729" s="26">
        <v>0</v>
      </c>
      <c r="AF729" s="26">
        <v>0</v>
      </c>
      <c r="AG729" s="27">
        <v>0</v>
      </c>
      <c r="AH729" s="36">
        <v>0</v>
      </c>
      <c r="AI729" s="26">
        <v>0</v>
      </c>
      <c r="AJ729" s="26">
        <v>0</v>
      </c>
      <c r="AK729" s="27">
        <v>0</v>
      </c>
      <c r="AL729" s="36">
        <v>0</v>
      </c>
      <c r="AM729" s="26">
        <v>0</v>
      </c>
      <c r="AN729" s="26">
        <v>0</v>
      </c>
      <c r="AO729" s="27">
        <v>0</v>
      </c>
      <c r="AP729" s="36">
        <v>0</v>
      </c>
      <c r="AQ729" s="26">
        <v>0</v>
      </c>
      <c r="AR729" s="26">
        <v>0</v>
      </c>
      <c r="AS729" s="27">
        <v>0</v>
      </c>
      <c r="AT729" s="36">
        <v>0</v>
      </c>
      <c r="AU729" s="26">
        <v>0</v>
      </c>
      <c r="AV729" s="26">
        <v>0</v>
      </c>
      <c r="AW729" s="27">
        <v>0</v>
      </c>
      <c r="AX729" s="36">
        <v>0</v>
      </c>
      <c r="AY729" s="26">
        <v>0</v>
      </c>
      <c r="AZ729" s="26">
        <v>0</v>
      </c>
      <c r="BA729" s="27">
        <v>0</v>
      </c>
      <c r="BB729" s="36">
        <v>0</v>
      </c>
      <c r="BC729" s="26">
        <v>0</v>
      </c>
      <c r="BD729" s="26">
        <v>0</v>
      </c>
      <c r="BE729" s="27">
        <v>0</v>
      </c>
      <c r="BF729" s="36">
        <v>0</v>
      </c>
      <c r="BG729" s="26">
        <v>0</v>
      </c>
      <c r="BH729" s="26">
        <v>0</v>
      </c>
      <c r="BI729" s="27">
        <v>0</v>
      </c>
      <c r="BJ729" s="36">
        <v>0</v>
      </c>
      <c r="BK729" s="26">
        <v>0</v>
      </c>
      <c r="BL729" s="26">
        <v>0</v>
      </c>
      <c r="BM729" s="27">
        <v>0</v>
      </c>
      <c r="BN729" s="36">
        <v>0</v>
      </c>
      <c r="BO729" s="26">
        <v>0</v>
      </c>
      <c r="BP729" s="26">
        <v>0</v>
      </c>
      <c r="BQ729" s="27">
        <v>0</v>
      </c>
      <c r="BR729" s="36">
        <v>0</v>
      </c>
      <c r="BS729" s="26">
        <v>0</v>
      </c>
      <c r="BT729" s="26">
        <v>0</v>
      </c>
      <c r="BU729" s="27">
        <v>0</v>
      </c>
      <c r="BV729" s="36">
        <v>0</v>
      </c>
      <c r="BW729" s="26">
        <v>0</v>
      </c>
      <c r="BX729" s="26">
        <v>0</v>
      </c>
      <c r="BY729" s="27">
        <v>0</v>
      </c>
      <c r="BZ729" s="36">
        <v>0</v>
      </c>
      <c r="CA729" s="26">
        <v>0</v>
      </c>
      <c r="CB729" s="26">
        <v>0</v>
      </c>
      <c r="CC729" s="27">
        <v>0</v>
      </c>
      <c r="CD729" s="36">
        <v>0</v>
      </c>
      <c r="CE729" s="26">
        <v>0</v>
      </c>
      <c r="CF729" s="26">
        <v>0</v>
      </c>
      <c r="CG729" s="27">
        <v>0</v>
      </c>
      <c r="CH729" s="36">
        <v>0</v>
      </c>
      <c r="CI729" s="26">
        <v>0</v>
      </c>
      <c r="CJ729" s="26">
        <v>0</v>
      </c>
      <c r="CK729" s="27">
        <v>0</v>
      </c>
      <c r="CL729" s="36">
        <v>0</v>
      </c>
      <c r="CM729" s="26">
        <v>0</v>
      </c>
      <c r="CN729" s="26">
        <v>0</v>
      </c>
      <c r="CO729" s="27">
        <v>0</v>
      </c>
      <c r="CP729" s="36">
        <v>0</v>
      </c>
      <c r="CQ729" s="26">
        <v>0</v>
      </c>
      <c r="CR729" s="26">
        <v>0</v>
      </c>
      <c r="CS729" s="27">
        <v>0</v>
      </c>
      <c r="CT729" s="36">
        <v>0</v>
      </c>
      <c r="CU729" s="26">
        <v>0</v>
      </c>
      <c r="CV729" s="26">
        <v>0</v>
      </c>
      <c r="CW729" s="27">
        <v>0</v>
      </c>
      <c r="CX729" s="36">
        <v>0</v>
      </c>
      <c r="CY729" s="26">
        <v>0</v>
      </c>
      <c r="CZ729" s="26">
        <v>0</v>
      </c>
      <c r="DA729" s="27">
        <v>0</v>
      </c>
      <c r="DB729" s="36">
        <v>0</v>
      </c>
      <c r="DC729" s="26">
        <v>0</v>
      </c>
      <c r="DD729" s="26">
        <v>0</v>
      </c>
      <c r="DE729" s="27">
        <v>0</v>
      </c>
      <c r="DF729" s="36">
        <v>0</v>
      </c>
      <c r="DG729" s="26">
        <v>0</v>
      </c>
      <c r="DH729" s="26">
        <v>0</v>
      </c>
      <c r="DI729" s="27">
        <v>0</v>
      </c>
      <c r="DJ729" s="36">
        <v>0</v>
      </c>
      <c r="DK729" s="26">
        <v>0</v>
      </c>
      <c r="DL729" s="26">
        <v>0</v>
      </c>
      <c r="DM729" s="27">
        <v>0</v>
      </c>
      <c r="DN729" s="36">
        <v>0</v>
      </c>
      <c r="DO729" s="26">
        <v>0</v>
      </c>
      <c r="DP729" s="26">
        <v>0</v>
      </c>
      <c r="DQ729" s="27">
        <v>0</v>
      </c>
      <c r="DR729" s="36">
        <v>0</v>
      </c>
      <c r="DS729" s="26">
        <v>0</v>
      </c>
      <c r="DT729" s="26">
        <v>0</v>
      </c>
      <c r="DU729" s="27">
        <v>0</v>
      </c>
      <c r="DV729" s="36">
        <v>0</v>
      </c>
      <c r="DW729" s="26">
        <v>0</v>
      </c>
      <c r="DX729" s="26">
        <v>0</v>
      </c>
      <c r="DY729" s="27">
        <v>0</v>
      </c>
      <c r="DZ729" s="36">
        <v>0</v>
      </c>
      <c r="EA729" s="26">
        <v>0</v>
      </c>
      <c r="EB729" s="26">
        <v>0</v>
      </c>
      <c r="EC729" s="27">
        <v>0</v>
      </c>
      <c r="ED729" s="36">
        <v>0</v>
      </c>
      <c r="EE729" s="26">
        <v>0</v>
      </c>
      <c r="EF729" s="26">
        <v>0</v>
      </c>
      <c r="EG729" s="27">
        <v>0</v>
      </c>
      <c r="EH729" s="36">
        <v>10</v>
      </c>
      <c r="EI729" s="26">
        <v>803.75625000000002</v>
      </c>
      <c r="EJ729" s="26">
        <v>803.75625000000002</v>
      </c>
      <c r="EK729" s="27">
        <v>8841.32</v>
      </c>
      <c r="EL729" s="36" cm="1">
        <f t="array" ref="EL729">+_xlfn.IFS(YEAR($A729)&gt;YEAR(EL$6),0,YEAR(EL$6)=YEAR($A729),13-MONTH($A729),AND(EK729&lt;$L729,YEAR(EL$6)=YEAR($B729)),IF(MONTH($B729)&lt;EK729/$M729,MONTH($B729),EK729/$M729),EK729&lt;$L729,EK729/$M729,YEAR(EL$6)=YEAR($B729),MONTH($B729),AND(YEAR(EL$6)&gt;YEAR($B729),NOT(ISBLANK($B729))),0,YEAR(EL$6)&gt;YEAR($A729),12,EL$6&lt;$A729,0,YEAR(EH$6)=YEAR($B729),0)</f>
        <v>12</v>
      </c>
      <c r="EM729" s="26">
        <f t="shared" si="91"/>
        <v>964.50749999999994</v>
      </c>
      <c r="EN729" s="26">
        <f t="shared" si="92"/>
        <v>1768.2637500000001</v>
      </c>
      <c r="EO729" s="27">
        <f t="shared" si="93"/>
        <v>7876.81</v>
      </c>
      <c r="EP729" s="28">
        <f t="shared" si="94"/>
        <v>97.999984448021408</v>
      </c>
      <c r="EQ729" s="34">
        <f t="shared" si="95"/>
        <v>241.12687499999998</v>
      </c>
      <c r="ES729" s="21">
        <f>IFERROR(IF(VLOOKUP(D729,'DIV CHANGE'!A:D,3,FALSE)="", E729, VLOOKUP(D729,'DIV CHANGE'!A:D,3,FALSE)), E729)</f>
        <v>2</v>
      </c>
      <c r="ET729" s="21" t="str">
        <f t="shared" si="96"/>
        <v>SAME</v>
      </c>
      <c r="EU729" s="29">
        <v>45363</v>
      </c>
    </row>
    <row r="730" spans="1:151" ht="12.75">
      <c r="A730" s="29">
        <v>45560</v>
      </c>
      <c r="C730" s="77"/>
      <c r="D730" s="21" t="s">
        <v>1425</v>
      </c>
      <c r="E730" s="21">
        <v>1</v>
      </c>
      <c r="F730" s="21" t="s">
        <v>100</v>
      </c>
      <c r="G730" s="21" t="s">
        <v>1426</v>
      </c>
      <c r="H730" s="55">
        <f>80250+19000</f>
        <v>99250</v>
      </c>
      <c r="I730" s="22">
        <v>10</v>
      </c>
      <c r="J730" s="56">
        <v>20000</v>
      </c>
      <c r="K730" s="56">
        <v>0</v>
      </c>
      <c r="L730" s="25">
        <f t="shared" si="89"/>
        <v>7925</v>
      </c>
      <c r="M730" s="37">
        <f t="shared" si="90"/>
        <v>660.41666666666663</v>
      </c>
      <c r="N730" s="36"/>
      <c r="O730" s="26"/>
      <c r="P730" s="26"/>
      <c r="Q730" s="27"/>
      <c r="R730" s="36"/>
      <c r="S730" s="26"/>
      <c r="T730" s="26"/>
      <c r="U730" s="27"/>
      <c r="V730" s="36"/>
      <c r="W730" s="26"/>
      <c r="X730" s="26"/>
      <c r="Y730" s="27"/>
      <c r="Z730" s="36"/>
      <c r="AA730" s="26"/>
      <c r="AB730" s="26"/>
      <c r="AC730" s="27"/>
      <c r="AD730" s="36"/>
      <c r="AE730" s="26"/>
      <c r="AF730" s="26"/>
      <c r="AG730" s="27"/>
      <c r="AH730" s="36"/>
      <c r="AI730" s="26"/>
      <c r="AJ730" s="26"/>
      <c r="AK730" s="27"/>
      <c r="AL730" s="36"/>
      <c r="AM730" s="26"/>
      <c r="AN730" s="26"/>
      <c r="AO730" s="27"/>
      <c r="AP730" s="36"/>
      <c r="AQ730" s="26"/>
      <c r="AR730" s="26"/>
      <c r="AS730" s="27"/>
      <c r="AT730" s="36"/>
      <c r="AU730" s="26"/>
      <c r="AV730" s="26"/>
      <c r="AW730" s="27"/>
      <c r="AX730" s="36"/>
      <c r="AY730" s="26"/>
      <c r="AZ730" s="26"/>
      <c r="BA730" s="27"/>
      <c r="BB730" s="36"/>
      <c r="BC730" s="26"/>
      <c r="BD730" s="26"/>
      <c r="BE730" s="27"/>
      <c r="BF730" s="36"/>
      <c r="BG730" s="26"/>
      <c r="BH730" s="26"/>
      <c r="BI730" s="27"/>
      <c r="BJ730" s="36"/>
      <c r="BK730" s="26"/>
      <c r="BL730" s="26"/>
      <c r="BM730" s="27"/>
      <c r="BN730" s="36"/>
      <c r="BO730" s="26"/>
      <c r="BP730" s="26"/>
      <c r="BQ730" s="27"/>
      <c r="BR730" s="36"/>
      <c r="BS730" s="26"/>
      <c r="BT730" s="26"/>
      <c r="BU730" s="27"/>
      <c r="BV730" s="36"/>
      <c r="BW730" s="26"/>
      <c r="BX730" s="26"/>
      <c r="BY730" s="27"/>
      <c r="BZ730" s="36"/>
      <c r="CA730" s="26"/>
      <c r="CB730" s="26"/>
      <c r="CC730" s="27"/>
      <c r="CD730" s="36"/>
      <c r="CE730" s="26"/>
      <c r="CF730" s="26"/>
      <c r="CG730" s="27"/>
      <c r="CH730" s="36"/>
      <c r="CI730" s="26"/>
      <c r="CJ730" s="26"/>
      <c r="CK730" s="27"/>
      <c r="CL730" s="36"/>
      <c r="CM730" s="26"/>
      <c r="CN730" s="26"/>
      <c r="CO730" s="27"/>
      <c r="CP730" s="36"/>
      <c r="CQ730" s="26"/>
      <c r="CR730" s="26"/>
      <c r="CS730" s="27"/>
      <c r="CT730" s="36"/>
      <c r="CU730" s="26"/>
      <c r="CV730" s="26"/>
      <c r="CW730" s="27"/>
      <c r="CX730" s="36"/>
      <c r="CY730" s="26"/>
      <c r="CZ730" s="26"/>
      <c r="DA730" s="27"/>
      <c r="DB730" s="36"/>
      <c r="DC730" s="26"/>
      <c r="DD730" s="26"/>
      <c r="DE730" s="27"/>
      <c r="DF730" s="36"/>
      <c r="DG730" s="26"/>
      <c r="DH730" s="26"/>
      <c r="DI730" s="27"/>
      <c r="DJ730" s="36"/>
      <c r="DK730" s="26"/>
      <c r="DL730" s="26"/>
      <c r="DM730" s="27"/>
      <c r="DN730" s="36"/>
      <c r="DO730" s="26"/>
      <c r="DP730" s="26"/>
      <c r="DQ730" s="27"/>
      <c r="DR730" s="36"/>
      <c r="DS730" s="26"/>
      <c r="DT730" s="26"/>
      <c r="DU730" s="27"/>
      <c r="DV730" s="36"/>
      <c r="DW730" s="26"/>
      <c r="DX730" s="26"/>
      <c r="DY730" s="27"/>
      <c r="DZ730" s="36"/>
      <c r="EA730" s="26"/>
      <c r="EB730" s="26"/>
      <c r="EC730" s="27"/>
      <c r="ED730" s="36">
        <v>0</v>
      </c>
      <c r="EE730" s="26">
        <v>0</v>
      </c>
      <c r="EF730" s="26">
        <v>0</v>
      </c>
      <c r="EG730" s="27">
        <v>0</v>
      </c>
      <c r="EH730" s="36">
        <v>3</v>
      </c>
      <c r="EI730" s="26">
        <v>1981.25</v>
      </c>
      <c r="EJ730" s="26">
        <v>1981.25</v>
      </c>
      <c r="EK730" s="27">
        <v>77268.75</v>
      </c>
      <c r="EL730" s="36" cm="1">
        <f t="array" ref="EL730">+_xlfn.IFS(YEAR($A730)&gt;YEAR(EL$6),0,YEAR(EL$6)=YEAR($A730),13-MONTH($A730),AND(EK730&lt;$L730,YEAR(EL$6)=YEAR($B730)),IF(MONTH($B730)&lt;EK730/$M730,MONTH($B730),EK730/$M730),EK730&lt;$L730,EK730/$M730,YEAR(EL$6)=YEAR($B730),MONTH($B730),AND(YEAR(EL$6)&gt;YEAR($B730),NOT(ISBLANK($B730))),0,YEAR(EL$6)&gt;YEAR($A730),12,EL$6&lt;$A730,0,YEAR(EH$6)=YEAR($B730),0)</f>
        <v>12</v>
      </c>
      <c r="EM730" s="26">
        <f t="shared" si="91"/>
        <v>7925</v>
      </c>
      <c r="EN730" s="26">
        <f t="shared" si="92"/>
        <v>9906.25</v>
      </c>
      <c r="EO730" s="27">
        <f t="shared" si="93"/>
        <v>69343.75</v>
      </c>
      <c r="EP730" s="28">
        <f t="shared" si="94"/>
        <v>105</v>
      </c>
      <c r="EQ730" s="34">
        <f t="shared" si="95"/>
        <v>1981.25</v>
      </c>
      <c r="ES730" s="21">
        <f>IFERROR(IF(VLOOKUP(D730,'DIV CHANGE'!A:D,3,FALSE)="", E730, VLOOKUP(D730,'DIV CHANGE'!A:D,3,FALSE)), E730)</f>
        <v>1</v>
      </c>
      <c r="ET730" s="21" t="str">
        <f t="shared" si="96"/>
        <v>SAME</v>
      </c>
      <c r="EU730" s="29">
        <v>45560</v>
      </c>
    </row>
    <row r="731" spans="1:151" ht="12.75">
      <c r="A731" s="29">
        <v>44796</v>
      </c>
      <c r="B731" s="24"/>
      <c r="C731" s="35">
        <v>727</v>
      </c>
      <c r="D731" s="21" t="s">
        <v>1427</v>
      </c>
      <c r="E731" s="21">
        <v>1</v>
      </c>
      <c r="F731" s="21" t="s">
        <v>42</v>
      </c>
      <c r="G731" s="21" t="s">
        <v>1428</v>
      </c>
      <c r="H731" s="55">
        <v>42718</v>
      </c>
      <c r="I731" s="22">
        <v>10</v>
      </c>
      <c r="J731" s="25">
        <v>12000</v>
      </c>
      <c r="K731" s="25">
        <v>0</v>
      </c>
      <c r="L731" s="25">
        <f t="shared" si="89"/>
        <v>3071.8</v>
      </c>
      <c r="M731" s="37">
        <f t="shared" si="90"/>
        <v>255.98333333333335</v>
      </c>
      <c r="N731" s="36">
        <v>0</v>
      </c>
      <c r="O731" s="26">
        <v>0</v>
      </c>
      <c r="P731" s="26">
        <v>0</v>
      </c>
      <c r="Q731" s="27">
        <v>0</v>
      </c>
      <c r="R731" s="36">
        <v>0</v>
      </c>
      <c r="S731" s="26">
        <v>0</v>
      </c>
      <c r="T731" s="26">
        <v>0</v>
      </c>
      <c r="U731" s="27">
        <v>0</v>
      </c>
      <c r="V731" s="36">
        <v>0</v>
      </c>
      <c r="W731" s="26">
        <v>0</v>
      </c>
      <c r="X731" s="26">
        <v>0</v>
      </c>
      <c r="Y731" s="27">
        <v>0</v>
      </c>
      <c r="Z731" s="36">
        <v>0</v>
      </c>
      <c r="AA731" s="26">
        <v>0</v>
      </c>
      <c r="AB731" s="26">
        <v>0</v>
      </c>
      <c r="AC731" s="27">
        <v>0</v>
      </c>
      <c r="AD731" s="36">
        <v>0</v>
      </c>
      <c r="AE731" s="26">
        <v>0</v>
      </c>
      <c r="AF731" s="26">
        <v>0</v>
      </c>
      <c r="AG731" s="27">
        <v>0</v>
      </c>
      <c r="AH731" s="36">
        <v>0</v>
      </c>
      <c r="AI731" s="26">
        <v>0</v>
      </c>
      <c r="AJ731" s="26">
        <v>0</v>
      </c>
      <c r="AK731" s="27">
        <v>0</v>
      </c>
      <c r="AL731" s="36">
        <v>0</v>
      </c>
      <c r="AM731" s="26">
        <v>0</v>
      </c>
      <c r="AN731" s="26">
        <v>0</v>
      </c>
      <c r="AO731" s="27">
        <v>0</v>
      </c>
      <c r="AP731" s="36">
        <v>0</v>
      </c>
      <c r="AQ731" s="26">
        <v>0</v>
      </c>
      <c r="AR731" s="26">
        <v>0</v>
      </c>
      <c r="AS731" s="27">
        <v>0</v>
      </c>
      <c r="AT731" s="36">
        <v>0</v>
      </c>
      <c r="AU731" s="26">
        <v>0</v>
      </c>
      <c r="AV731" s="26">
        <v>0</v>
      </c>
      <c r="AW731" s="27">
        <v>0</v>
      </c>
      <c r="AX731" s="36">
        <v>0</v>
      </c>
      <c r="AY731" s="26">
        <v>0</v>
      </c>
      <c r="AZ731" s="26">
        <v>0</v>
      </c>
      <c r="BA731" s="27">
        <v>0</v>
      </c>
      <c r="BB731" s="36">
        <v>0</v>
      </c>
      <c r="BC731" s="26">
        <v>0</v>
      </c>
      <c r="BD731" s="26">
        <v>0</v>
      </c>
      <c r="BE731" s="27">
        <v>0</v>
      </c>
      <c r="BF731" s="36">
        <v>0</v>
      </c>
      <c r="BG731" s="26">
        <v>0</v>
      </c>
      <c r="BH731" s="26">
        <v>0</v>
      </c>
      <c r="BI731" s="27">
        <v>0</v>
      </c>
      <c r="BJ731" s="36">
        <v>0</v>
      </c>
      <c r="BK731" s="26">
        <v>0</v>
      </c>
      <c r="BL731" s="26">
        <v>0</v>
      </c>
      <c r="BM731" s="27">
        <v>0</v>
      </c>
      <c r="BN731" s="36">
        <v>0</v>
      </c>
      <c r="BO731" s="26">
        <v>0</v>
      </c>
      <c r="BP731" s="26">
        <v>0</v>
      </c>
      <c r="BQ731" s="27">
        <v>0</v>
      </c>
      <c r="BR731" s="36">
        <v>0</v>
      </c>
      <c r="BS731" s="26">
        <v>0</v>
      </c>
      <c r="BT731" s="26">
        <v>0</v>
      </c>
      <c r="BU731" s="27">
        <v>0</v>
      </c>
      <c r="BV731" s="36">
        <v>0</v>
      </c>
      <c r="BW731" s="26">
        <v>0</v>
      </c>
      <c r="BX731" s="26">
        <v>0</v>
      </c>
      <c r="BY731" s="27">
        <v>0</v>
      </c>
      <c r="BZ731" s="36">
        <v>0</v>
      </c>
      <c r="CA731" s="26">
        <v>0</v>
      </c>
      <c r="CB731" s="26">
        <v>0</v>
      </c>
      <c r="CC731" s="27">
        <v>0</v>
      </c>
      <c r="CD731" s="36">
        <v>0</v>
      </c>
      <c r="CE731" s="26">
        <v>0</v>
      </c>
      <c r="CF731" s="26">
        <v>0</v>
      </c>
      <c r="CG731" s="27">
        <v>0</v>
      </c>
      <c r="CH731" s="36">
        <v>0</v>
      </c>
      <c r="CI731" s="26">
        <v>0</v>
      </c>
      <c r="CJ731" s="26">
        <v>0</v>
      </c>
      <c r="CK731" s="27">
        <v>0</v>
      </c>
      <c r="CL731" s="36">
        <v>0</v>
      </c>
      <c r="CM731" s="26">
        <v>0</v>
      </c>
      <c r="CN731" s="26">
        <v>0</v>
      </c>
      <c r="CO731" s="27">
        <v>0</v>
      </c>
      <c r="CP731" s="36">
        <v>0</v>
      </c>
      <c r="CQ731" s="26">
        <v>0</v>
      </c>
      <c r="CR731" s="26">
        <v>0</v>
      </c>
      <c r="CS731" s="27">
        <v>0</v>
      </c>
      <c r="CT731" s="36">
        <v>0</v>
      </c>
      <c r="CU731" s="26">
        <v>0</v>
      </c>
      <c r="CV731" s="26">
        <v>0</v>
      </c>
      <c r="CW731" s="27">
        <v>0</v>
      </c>
      <c r="CX731" s="36">
        <v>0</v>
      </c>
      <c r="CY731" s="26">
        <v>0</v>
      </c>
      <c r="CZ731" s="26">
        <v>0</v>
      </c>
      <c r="DA731" s="27">
        <v>0</v>
      </c>
      <c r="DB731" s="36">
        <v>0</v>
      </c>
      <c r="DC731" s="26">
        <v>0</v>
      </c>
      <c r="DD731" s="26">
        <v>0</v>
      </c>
      <c r="DE731" s="27">
        <v>0</v>
      </c>
      <c r="DF731" s="36">
        <v>0</v>
      </c>
      <c r="DG731" s="26">
        <v>0</v>
      </c>
      <c r="DH731" s="26">
        <v>0</v>
      </c>
      <c r="DI731" s="27">
        <v>0</v>
      </c>
      <c r="DJ731" s="36">
        <v>0</v>
      </c>
      <c r="DK731" s="26">
        <v>0</v>
      </c>
      <c r="DL731" s="26">
        <v>0</v>
      </c>
      <c r="DM731" s="27">
        <v>0</v>
      </c>
      <c r="DN731" s="36">
        <v>0</v>
      </c>
      <c r="DO731" s="26">
        <v>0</v>
      </c>
      <c r="DP731" s="26">
        <v>0</v>
      </c>
      <c r="DQ731" s="27">
        <v>0</v>
      </c>
      <c r="DR731" s="36">
        <v>0</v>
      </c>
      <c r="DS731" s="26">
        <v>0</v>
      </c>
      <c r="DT731" s="26">
        <v>0</v>
      </c>
      <c r="DU731" s="27">
        <v>0</v>
      </c>
      <c r="DV731" s="36">
        <v>0</v>
      </c>
      <c r="DW731" s="26">
        <v>0</v>
      </c>
      <c r="DX731" s="26">
        <v>0</v>
      </c>
      <c r="DY731" s="27">
        <v>0</v>
      </c>
      <c r="DZ731" s="36">
        <v>5</v>
      </c>
      <c r="EA731" s="26">
        <v>1279.9166666666667</v>
      </c>
      <c r="EB731" s="26">
        <v>1279.9166666666667</v>
      </c>
      <c r="EC731" s="27">
        <v>29438.083333333332</v>
      </c>
      <c r="ED731" s="36">
        <v>12</v>
      </c>
      <c r="EE731" s="26">
        <v>3071.8</v>
      </c>
      <c r="EF731" s="26">
        <v>4095.7300000000005</v>
      </c>
      <c r="EG731" s="27">
        <v>26622.27</v>
      </c>
      <c r="EH731" s="36">
        <v>12</v>
      </c>
      <c r="EI731" s="26">
        <v>3071.8</v>
      </c>
      <c r="EJ731" s="26">
        <v>7167.5300000000007</v>
      </c>
      <c r="EK731" s="27">
        <v>23550.47</v>
      </c>
      <c r="EL731" s="36" cm="1">
        <f t="array" ref="EL731">+_xlfn.IFS(YEAR($A731)&gt;YEAR(EL$6),0,YEAR(EL$6)=YEAR($A731),13-MONTH($A731),AND(EK731&lt;$L731,YEAR(EL$6)=YEAR($B731)),IF(MONTH($B731)&lt;EK731/$M731,MONTH($B731),EK731/$M731),EK731&lt;$L731,EK731/$M731,YEAR(EL$6)=YEAR($B731),MONTH($B731),AND(YEAR(EL$6)&gt;YEAR($B731),NOT(ISBLANK($B731))),0,YEAR(EL$6)&gt;YEAR($A731),12,EL$6&lt;$A731,0,YEAR(EH$6)=YEAR($B731),0)</f>
        <v>12</v>
      </c>
      <c r="EM731" s="26">
        <f t="shared" si="91"/>
        <v>3071.8</v>
      </c>
      <c r="EN731" s="26">
        <f t="shared" si="92"/>
        <v>10239.330000000002</v>
      </c>
      <c r="EO731" s="27">
        <f t="shared" si="93"/>
        <v>20478.669999999998</v>
      </c>
      <c r="EP731" s="28">
        <f t="shared" si="94"/>
        <v>80.000013021681085</v>
      </c>
      <c r="EQ731" s="34">
        <f t="shared" si="95"/>
        <v>767.95</v>
      </c>
      <c r="ES731" s="21">
        <f>IFERROR(IF(VLOOKUP(D731,'DIV CHANGE'!A:D,3,FALSE)="", E731, VLOOKUP(D731,'DIV CHANGE'!A:D,3,FALSE)), E731)</f>
        <v>1</v>
      </c>
      <c r="ET731" s="21" t="str">
        <f t="shared" si="96"/>
        <v>SAME</v>
      </c>
      <c r="EU731" s="29">
        <v>44796</v>
      </c>
    </row>
    <row r="732" spans="1:151" ht="12.75">
      <c r="A732" s="29">
        <v>45217</v>
      </c>
      <c r="C732" s="35">
        <v>873</v>
      </c>
      <c r="D732" s="21" t="s">
        <v>1429</v>
      </c>
      <c r="E732" s="21">
        <v>2</v>
      </c>
      <c r="F732" s="21" t="s">
        <v>100</v>
      </c>
      <c r="G732" s="21" t="s">
        <v>1430</v>
      </c>
      <c r="H732" s="55">
        <v>27296.32</v>
      </c>
      <c r="I732" s="22">
        <v>5</v>
      </c>
      <c r="J732" s="25">
        <v>0</v>
      </c>
      <c r="K732" s="25">
        <v>0</v>
      </c>
      <c r="L732" s="25">
        <f t="shared" si="89"/>
        <v>5459.2640000000001</v>
      </c>
      <c r="M732" s="37">
        <f t="shared" si="90"/>
        <v>454.93866666666668</v>
      </c>
      <c r="N732" s="36">
        <v>0</v>
      </c>
      <c r="O732" s="26">
        <v>0</v>
      </c>
      <c r="P732" s="26">
        <v>0</v>
      </c>
      <c r="Q732" s="27">
        <v>0</v>
      </c>
      <c r="R732" s="36">
        <v>0</v>
      </c>
      <c r="S732" s="26">
        <v>0</v>
      </c>
      <c r="T732" s="26">
        <v>0</v>
      </c>
      <c r="U732" s="27">
        <v>0</v>
      </c>
      <c r="V732" s="36">
        <v>0</v>
      </c>
      <c r="W732" s="26">
        <v>0</v>
      </c>
      <c r="X732" s="26">
        <v>0</v>
      </c>
      <c r="Y732" s="27">
        <v>0</v>
      </c>
      <c r="Z732" s="36">
        <v>0</v>
      </c>
      <c r="AA732" s="26">
        <v>0</v>
      </c>
      <c r="AB732" s="26">
        <v>0</v>
      </c>
      <c r="AC732" s="27">
        <v>0</v>
      </c>
      <c r="AD732" s="36">
        <v>0</v>
      </c>
      <c r="AE732" s="26">
        <v>0</v>
      </c>
      <c r="AF732" s="26">
        <v>0</v>
      </c>
      <c r="AG732" s="27">
        <v>0</v>
      </c>
      <c r="AH732" s="36">
        <v>0</v>
      </c>
      <c r="AI732" s="26">
        <v>0</v>
      </c>
      <c r="AJ732" s="26">
        <v>0</v>
      </c>
      <c r="AK732" s="27">
        <v>0</v>
      </c>
      <c r="AL732" s="36">
        <v>0</v>
      </c>
      <c r="AM732" s="26">
        <v>0</v>
      </c>
      <c r="AN732" s="26">
        <v>0</v>
      </c>
      <c r="AO732" s="27">
        <v>0</v>
      </c>
      <c r="AP732" s="36">
        <v>0</v>
      </c>
      <c r="AQ732" s="26">
        <v>0</v>
      </c>
      <c r="AR732" s="26">
        <v>0</v>
      </c>
      <c r="AS732" s="27">
        <v>0</v>
      </c>
      <c r="AT732" s="36">
        <v>0</v>
      </c>
      <c r="AU732" s="26">
        <v>0</v>
      </c>
      <c r="AV732" s="26">
        <v>0</v>
      </c>
      <c r="AW732" s="27">
        <v>0</v>
      </c>
      <c r="AX732" s="36">
        <v>0</v>
      </c>
      <c r="AY732" s="26">
        <v>0</v>
      </c>
      <c r="AZ732" s="26">
        <v>0</v>
      </c>
      <c r="BA732" s="27">
        <v>0</v>
      </c>
      <c r="BB732" s="36">
        <v>0</v>
      </c>
      <c r="BC732" s="26">
        <v>0</v>
      </c>
      <c r="BD732" s="26">
        <v>0</v>
      </c>
      <c r="BE732" s="27">
        <v>0</v>
      </c>
      <c r="BF732" s="36">
        <v>0</v>
      </c>
      <c r="BG732" s="26">
        <v>0</v>
      </c>
      <c r="BH732" s="26">
        <v>0</v>
      </c>
      <c r="BI732" s="27">
        <v>0</v>
      </c>
      <c r="BJ732" s="36">
        <v>0</v>
      </c>
      <c r="BK732" s="26">
        <v>0</v>
      </c>
      <c r="BL732" s="26">
        <v>0</v>
      </c>
      <c r="BM732" s="27">
        <v>0</v>
      </c>
      <c r="BN732" s="36">
        <v>0</v>
      </c>
      <c r="BO732" s="26">
        <v>0</v>
      </c>
      <c r="BP732" s="26">
        <v>0</v>
      </c>
      <c r="BQ732" s="27">
        <v>0</v>
      </c>
      <c r="BR732" s="36">
        <v>0</v>
      </c>
      <c r="BS732" s="26">
        <v>0</v>
      </c>
      <c r="BT732" s="26">
        <v>0</v>
      </c>
      <c r="BU732" s="27">
        <v>0</v>
      </c>
      <c r="BV732" s="36">
        <v>0</v>
      </c>
      <c r="BW732" s="26">
        <v>0</v>
      </c>
      <c r="BX732" s="26">
        <v>0</v>
      </c>
      <c r="BY732" s="27">
        <v>0</v>
      </c>
      <c r="BZ732" s="36">
        <v>0</v>
      </c>
      <c r="CA732" s="26">
        <v>0</v>
      </c>
      <c r="CB732" s="26">
        <v>0</v>
      </c>
      <c r="CC732" s="27">
        <v>0</v>
      </c>
      <c r="CD732" s="36">
        <v>0</v>
      </c>
      <c r="CE732" s="26">
        <v>0</v>
      </c>
      <c r="CF732" s="26">
        <v>0</v>
      </c>
      <c r="CG732" s="27">
        <v>0</v>
      </c>
      <c r="CH732" s="36">
        <v>0</v>
      </c>
      <c r="CI732" s="26">
        <v>0</v>
      </c>
      <c r="CJ732" s="26">
        <v>0</v>
      </c>
      <c r="CK732" s="27">
        <v>0</v>
      </c>
      <c r="CL732" s="36">
        <v>0</v>
      </c>
      <c r="CM732" s="26">
        <v>0</v>
      </c>
      <c r="CN732" s="26">
        <v>0</v>
      </c>
      <c r="CO732" s="27">
        <v>0</v>
      </c>
      <c r="CP732" s="36">
        <v>0</v>
      </c>
      <c r="CQ732" s="26">
        <v>0</v>
      </c>
      <c r="CR732" s="26">
        <v>0</v>
      </c>
      <c r="CS732" s="27">
        <v>0</v>
      </c>
      <c r="CT732" s="36">
        <v>0</v>
      </c>
      <c r="CU732" s="26">
        <v>0</v>
      </c>
      <c r="CV732" s="26">
        <v>0</v>
      </c>
      <c r="CW732" s="27">
        <v>0</v>
      </c>
      <c r="CX732" s="36">
        <v>0</v>
      </c>
      <c r="CY732" s="26">
        <v>0</v>
      </c>
      <c r="CZ732" s="26">
        <v>0</v>
      </c>
      <c r="DA732" s="27">
        <v>0</v>
      </c>
      <c r="DB732" s="36">
        <v>0</v>
      </c>
      <c r="DC732" s="26">
        <v>0</v>
      </c>
      <c r="DD732" s="26">
        <v>0</v>
      </c>
      <c r="DE732" s="27">
        <v>0</v>
      </c>
      <c r="DF732" s="36">
        <v>0</v>
      </c>
      <c r="DG732" s="26">
        <v>0</v>
      </c>
      <c r="DH732" s="26">
        <v>0</v>
      </c>
      <c r="DI732" s="27">
        <v>0</v>
      </c>
      <c r="DJ732" s="36">
        <v>0</v>
      </c>
      <c r="DK732" s="26">
        <v>0</v>
      </c>
      <c r="DL732" s="26">
        <v>0</v>
      </c>
      <c r="DM732" s="27">
        <v>0</v>
      </c>
      <c r="DN732" s="36">
        <v>0</v>
      </c>
      <c r="DO732" s="26">
        <v>0</v>
      </c>
      <c r="DP732" s="26">
        <v>0</v>
      </c>
      <c r="DQ732" s="27">
        <v>0</v>
      </c>
      <c r="DR732" s="36">
        <v>0</v>
      </c>
      <c r="DS732" s="26">
        <v>0</v>
      </c>
      <c r="DT732" s="26">
        <v>0</v>
      </c>
      <c r="DU732" s="27">
        <v>0</v>
      </c>
      <c r="DV732" s="36">
        <v>0</v>
      </c>
      <c r="DW732" s="26">
        <v>0</v>
      </c>
      <c r="DX732" s="26">
        <v>0</v>
      </c>
      <c r="DY732" s="27">
        <v>0</v>
      </c>
      <c r="DZ732" s="36">
        <v>0</v>
      </c>
      <c r="EA732" s="26">
        <v>0</v>
      </c>
      <c r="EB732" s="26">
        <v>0</v>
      </c>
      <c r="EC732" s="27">
        <v>0</v>
      </c>
      <c r="ED732" s="36">
        <v>2</v>
      </c>
      <c r="EE732" s="26">
        <v>909.87733333333335</v>
      </c>
      <c r="EF732" s="26">
        <v>909.87733333333335</v>
      </c>
      <c r="EG732" s="27">
        <v>26386.442666666666</v>
      </c>
      <c r="EH732" s="36">
        <v>12</v>
      </c>
      <c r="EI732" s="26">
        <v>5459.2640000000001</v>
      </c>
      <c r="EJ732" s="26">
        <v>6369.141333333333</v>
      </c>
      <c r="EK732" s="27">
        <v>20927.18</v>
      </c>
      <c r="EL732" s="36" cm="1">
        <f t="array" ref="EL732">+_xlfn.IFS(YEAR($A732)&gt;YEAR(EL$6),0,YEAR(EL$6)=YEAR($A732),13-MONTH($A732),AND(EK732&lt;$L732,YEAR(EL$6)=YEAR($B732)),IF(MONTH($B732)&lt;EK732/$M732,MONTH($B732),EK732/$M732),EK732&lt;$L732,EK732/$M732,YEAR(EL$6)=YEAR($B732),MONTH($B732),AND(YEAR(EL$6)&gt;YEAR($B732),NOT(ISBLANK($B732))),0,YEAR(EL$6)&gt;YEAR($A732),12,EL$6&lt;$A732,0,YEAR(EH$6)=YEAR($B732),0)</f>
        <v>12</v>
      </c>
      <c r="EM732" s="26">
        <f t="shared" si="91"/>
        <v>5459.2640000000001</v>
      </c>
      <c r="EN732" s="26">
        <f t="shared" si="92"/>
        <v>11828.405333333332</v>
      </c>
      <c r="EO732" s="27">
        <f t="shared" si="93"/>
        <v>15467.91</v>
      </c>
      <c r="EP732" s="28">
        <f t="shared" si="94"/>
        <v>33.999989742207006</v>
      </c>
      <c r="EQ732" s="34">
        <f t="shared" si="95"/>
        <v>1364.816</v>
      </c>
      <c r="ES732" s="21">
        <f>IFERROR(IF(VLOOKUP(D732,'DIV CHANGE'!A:D,3,FALSE)="", E732, VLOOKUP(D732,'DIV CHANGE'!A:D,3,FALSE)), E732)</f>
        <v>2</v>
      </c>
      <c r="ET732" s="21" t="str">
        <f t="shared" si="96"/>
        <v>SAME</v>
      </c>
      <c r="EU732" s="29">
        <v>45217</v>
      </c>
    </row>
    <row r="733" spans="1:151" ht="12.75">
      <c r="A733" s="29">
        <v>44946</v>
      </c>
      <c r="B733" s="24"/>
      <c r="C733" s="35">
        <v>779</v>
      </c>
      <c r="D733" s="21" t="s">
        <v>1431</v>
      </c>
      <c r="E733" s="21">
        <v>1</v>
      </c>
      <c r="F733" s="21" t="s">
        <v>100</v>
      </c>
      <c r="G733" s="21" t="s">
        <v>1432</v>
      </c>
      <c r="H733" s="55">
        <v>28863.25</v>
      </c>
      <c r="I733" s="22">
        <v>5</v>
      </c>
      <c r="J733" s="25">
        <v>5000</v>
      </c>
      <c r="K733" s="25">
        <v>0</v>
      </c>
      <c r="L733" s="25">
        <f t="shared" si="89"/>
        <v>4772.6499999999996</v>
      </c>
      <c r="M733" s="37">
        <f t="shared" si="90"/>
        <v>397.7208333333333</v>
      </c>
      <c r="N733" s="36">
        <v>0</v>
      </c>
      <c r="O733" s="26">
        <v>0</v>
      </c>
      <c r="P733" s="26">
        <v>0</v>
      </c>
      <c r="Q733" s="27">
        <v>0</v>
      </c>
      <c r="R733" s="36">
        <v>0</v>
      </c>
      <c r="S733" s="26">
        <v>0</v>
      </c>
      <c r="T733" s="26">
        <v>0</v>
      </c>
      <c r="U733" s="27">
        <v>0</v>
      </c>
      <c r="V733" s="36">
        <v>0</v>
      </c>
      <c r="W733" s="26">
        <v>0</v>
      </c>
      <c r="X733" s="26">
        <v>0</v>
      </c>
      <c r="Y733" s="27">
        <v>0</v>
      </c>
      <c r="Z733" s="36">
        <v>0</v>
      </c>
      <c r="AA733" s="26">
        <v>0</v>
      </c>
      <c r="AB733" s="26">
        <v>0</v>
      </c>
      <c r="AC733" s="27">
        <v>0</v>
      </c>
      <c r="AD733" s="36">
        <v>0</v>
      </c>
      <c r="AE733" s="26">
        <v>0</v>
      </c>
      <c r="AF733" s="26">
        <v>0</v>
      </c>
      <c r="AG733" s="27">
        <v>0</v>
      </c>
      <c r="AH733" s="36">
        <v>0</v>
      </c>
      <c r="AI733" s="26">
        <v>0</v>
      </c>
      <c r="AJ733" s="26">
        <v>0</v>
      </c>
      <c r="AK733" s="27">
        <v>0</v>
      </c>
      <c r="AL733" s="36">
        <v>0</v>
      </c>
      <c r="AM733" s="26">
        <v>0</v>
      </c>
      <c r="AN733" s="26">
        <v>0</v>
      </c>
      <c r="AO733" s="27">
        <v>0</v>
      </c>
      <c r="AP733" s="36">
        <v>0</v>
      </c>
      <c r="AQ733" s="26">
        <v>0</v>
      </c>
      <c r="AR733" s="26">
        <v>0</v>
      </c>
      <c r="AS733" s="27">
        <v>0</v>
      </c>
      <c r="AT733" s="36">
        <v>0</v>
      </c>
      <c r="AU733" s="26">
        <v>0</v>
      </c>
      <c r="AV733" s="26">
        <v>0</v>
      </c>
      <c r="AW733" s="27">
        <v>0</v>
      </c>
      <c r="AX733" s="36">
        <v>0</v>
      </c>
      <c r="AY733" s="26">
        <v>0</v>
      </c>
      <c r="AZ733" s="26">
        <v>0</v>
      </c>
      <c r="BA733" s="27">
        <v>0</v>
      </c>
      <c r="BB733" s="36">
        <v>0</v>
      </c>
      <c r="BC733" s="26">
        <v>0</v>
      </c>
      <c r="BD733" s="26">
        <v>0</v>
      </c>
      <c r="BE733" s="27">
        <v>0</v>
      </c>
      <c r="BF733" s="36">
        <v>0</v>
      </c>
      <c r="BG733" s="26">
        <v>0</v>
      </c>
      <c r="BH733" s="26">
        <v>0</v>
      </c>
      <c r="BI733" s="27">
        <v>0</v>
      </c>
      <c r="BJ733" s="36">
        <v>0</v>
      </c>
      <c r="BK733" s="26">
        <v>0</v>
      </c>
      <c r="BL733" s="26">
        <v>0</v>
      </c>
      <c r="BM733" s="27">
        <v>0</v>
      </c>
      <c r="BN733" s="36">
        <v>0</v>
      </c>
      <c r="BO733" s="26">
        <v>0</v>
      </c>
      <c r="BP733" s="26">
        <v>0</v>
      </c>
      <c r="BQ733" s="27">
        <v>0</v>
      </c>
      <c r="BR733" s="36">
        <v>0</v>
      </c>
      <c r="BS733" s="26">
        <v>0</v>
      </c>
      <c r="BT733" s="26">
        <v>0</v>
      </c>
      <c r="BU733" s="27">
        <v>0</v>
      </c>
      <c r="BV733" s="36">
        <v>0</v>
      </c>
      <c r="BW733" s="26">
        <v>0</v>
      </c>
      <c r="BX733" s="26">
        <v>0</v>
      </c>
      <c r="BY733" s="27">
        <v>0</v>
      </c>
      <c r="BZ733" s="36">
        <v>0</v>
      </c>
      <c r="CA733" s="26">
        <v>0</v>
      </c>
      <c r="CB733" s="26">
        <v>0</v>
      </c>
      <c r="CC733" s="27">
        <v>0</v>
      </c>
      <c r="CD733" s="36">
        <v>0</v>
      </c>
      <c r="CE733" s="26">
        <v>0</v>
      </c>
      <c r="CF733" s="26">
        <v>0</v>
      </c>
      <c r="CG733" s="27">
        <v>0</v>
      </c>
      <c r="CH733" s="36">
        <v>0</v>
      </c>
      <c r="CI733" s="26">
        <v>0</v>
      </c>
      <c r="CJ733" s="26">
        <v>0</v>
      </c>
      <c r="CK733" s="27">
        <v>0</v>
      </c>
      <c r="CL733" s="36">
        <v>0</v>
      </c>
      <c r="CM733" s="26">
        <v>0</v>
      </c>
      <c r="CN733" s="26">
        <v>0</v>
      </c>
      <c r="CO733" s="27">
        <v>0</v>
      </c>
      <c r="CP733" s="36">
        <v>0</v>
      </c>
      <c r="CQ733" s="26">
        <v>0</v>
      </c>
      <c r="CR733" s="26">
        <v>0</v>
      </c>
      <c r="CS733" s="27">
        <v>0</v>
      </c>
      <c r="CT733" s="36">
        <v>0</v>
      </c>
      <c r="CU733" s="26">
        <v>0</v>
      </c>
      <c r="CV733" s="26">
        <v>0</v>
      </c>
      <c r="CW733" s="27">
        <v>0</v>
      </c>
      <c r="CX733" s="36">
        <v>0</v>
      </c>
      <c r="CY733" s="26">
        <v>0</v>
      </c>
      <c r="CZ733" s="26">
        <v>0</v>
      </c>
      <c r="DA733" s="27">
        <v>0</v>
      </c>
      <c r="DB733" s="36">
        <v>0</v>
      </c>
      <c r="DC733" s="26">
        <v>0</v>
      </c>
      <c r="DD733" s="26">
        <v>0</v>
      </c>
      <c r="DE733" s="27">
        <v>0</v>
      </c>
      <c r="DF733" s="36">
        <v>0</v>
      </c>
      <c r="DG733" s="26">
        <v>0</v>
      </c>
      <c r="DH733" s="26">
        <v>0</v>
      </c>
      <c r="DI733" s="27">
        <v>0</v>
      </c>
      <c r="DJ733" s="36">
        <v>0</v>
      </c>
      <c r="DK733" s="26">
        <v>0</v>
      </c>
      <c r="DL733" s="26">
        <v>0</v>
      </c>
      <c r="DM733" s="27">
        <v>0</v>
      </c>
      <c r="DN733" s="36">
        <v>0</v>
      </c>
      <c r="DO733" s="26">
        <v>0</v>
      </c>
      <c r="DP733" s="26">
        <v>0</v>
      </c>
      <c r="DQ733" s="27">
        <v>0</v>
      </c>
      <c r="DR733" s="36">
        <v>0</v>
      </c>
      <c r="DS733" s="26">
        <v>0</v>
      </c>
      <c r="DT733" s="26">
        <v>0</v>
      </c>
      <c r="DU733" s="27">
        <v>0</v>
      </c>
      <c r="DV733" s="36">
        <v>0</v>
      </c>
      <c r="DW733" s="26">
        <v>0</v>
      </c>
      <c r="DX733" s="26">
        <v>0</v>
      </c>
      <c r="DY733" s="27">
        <v>0</v>
      </c>
      <c r="DZ733" s="36">
        <v>0</v>
      </c>
      <c r="EA733" s="26">
        <v>0</v>
      </c>
      <c r="EB733" s="26">
        <v>0</v>
      </c>
      <c r="EC733" s="27">
        <v>0</v>
      </c>
      <c r="ED733" s="36">
        <v>11</v>
      </c>
      <c r="EE733" s="26">
        <v>4374.9291666666668</v>
      </c>
      <c r="EF733" s="26">
        <v>4374.93</v>
      </c>
      <c r="EG733" s="27">
        <v>19488.32</v>
      </c>
      <c r="EH733" s="36">
        <v>12</v>
      </c>
      <c r="EI733" s="26">
        <v>4772.6499999999996</v>
      </c>
      <c r="EJ733" s="26">
        <v>9147.58</v>
      </c>
      <c r="EK733" s="27">
        <v>14715.67</v>
      </c>
      <c r="EL733" s="36" cm="1">
        <f t="array" ref="EL733">+_xlfn.IFS(YEAR($A733)&gt;YEAR(EL$6),0,YEAR(EL$6)=YEAR($A733),13-MONTH($A733),AND(EK733&lt;$L733,YEAR(EL$6)=YEAR($B733)),IF(MONTH($B733)&lt;EK733/$M733,MONTH($B733),EK733/$M733),EK733&lt;$L733,EK733/$M733,YEAR(EL$6)=YEAR($B733),MONTH($B733),AND(YEAR(EL$6)&gt;YEAR($B733),NOT(ISBLANK($B733))),0,YEAR(EL$6)&gt;YEAR($A733),12,EL$6&lt;$A733,0,YEAR(EH$6)=YEAR($B733),0)</f>
        <v>12</v>
      </c>
      <c r="EM733" s="26">
        <f t="shared" si="91"/>
        <v>4772.6499999999996</v>
      </c>
      <c r="EN733" s="26">
        <f t="shared" si="92"/>
        <v>13920.23</v>
      </c>
      <c r="EO733" s="27">
        <f t="shared" si="93"/>
        <v>9943.02</v>
      </c>
      <c r="EP733" s="28">
        <f t="shared" si="94"/>
        <v>24.999997904727984</v>
      </c>
      <c r="EQ733" s="34">
        <f t="shared" si="95"/>
        <v>1193.1624999999999</v>
      </c>
      <c r="ES733" s="21">
        <f>IFERROR(IF(VLOOKUP(D733,'DIV CHANGE'!A:D,3,FALSE)="", E733, VLOOKUP(D733,'DIV CHANGE'!A:D,3,FALSE)), E733)</f>
        <v>1</v>
      </c>
      <c r="ET733" s="21" t="str">
        <f t="shared" si="96"/>
        <v>SAME</v>
      </c>
      <c r="EU733" s="29">
        <v>44946</v>
      </c>
    </row>
    <row r="734" spans="1:151" ht="12.75">
      <c r="A734" s="29">
        <v>41764</v>
      </c>
      <c r="B734" s="24"/>
      <c r="C734" s="35">
        <v>143</v>
      </c>
      <c r="D734" s="21" t="s">
        <v>1433</v>
      </c>
      <c r="E734" s="21">
        <v>2</v>
      </c>
      <c r="F734" s="21" t="s">
        <v>100</v>
      </c>
      <c r="G734" s="21" t="s">
        <v>1434</v>
      </c>
      <c r="H734" s="55">
        <v>315880</v>
      </c>
      <c r="I734" s="22">
        <v>7</v>
      </c>
      <c r="J734" s="25">
        <v>205000</v>
      </c>
      <c r="K734" s="25">
        <v>0</v>
      </c>
      <c r="L734" s="25">
        <f t="shared" si="89"/>
        <v>15840</v>
      </c>
      <c r="M734" s="37">
        <f t="shared" si="90"/>
        <v>1320</v>
      </c>
      <c r="N734" s="36">
        <v>0</v>
      </c>
      <c r="O734" s="26">
        <v>0</v>
      </c>
      <c r="P734" s="26">
        <v>0</v>
      </c>
      <c r="Q734" s="27">
        <v>0</v>
      </c>
      <c r="R734" s="36">
        <v>0</v>
      </c>
      <c r="S734" s="26">
        <v>0</v>
      </c>
      <c r="T734" s="26">
        <v>0</v>
      </c>
      <c r="U734" s="27">
        <v>0</v>
      </c>
      <c r="V734" s="36">
        <v>0</v>
      </c>
      <c r="W734" s="26">
        <v>0</v>
      </c>
      <c r="X734" s="26">
        <v>0</v>
      </c>
      <c r="Y734" s="27">
        <v>0</v>
      </c>
      <c r="Z734" s="36">
        <v>0</v>
      </c>
      <c r="AA734" s="26">
        <v>0</v>
      </c>
      <c r="AB734" s="26">
        <v>0</v>
      </c>
      <c r="AC734" s="27">
        <v>0</v>
      </c>
      <c r="AD734" s="36">
        <v>0</v>
      </c>
      <c r="AE734" s="26">
        <v>0</v>
      </c>
      <c r="AF734" s="26">
        <v>0</v>
      </c>
      <c r="AG734" s="27">
        <v>0</v>
      </c>
      <c r="AH734" s="36">
        <v>0</v>
      </c>
      <c r="AI734" s="26">
        <v>0</v>
      </c>
      <c r="AJ734" s="26">
        <v>0</v>
      </c>
      <c r="AK734" s="27">
        <v>0</v>
      </c>
      <c r="AL734" s="36">
        <v>0</v>
      </c>
      <c r="AM734" s="26">
        <v>0</v>
      </c>
      <c r="AN734" s="26">
        <v>0</v>
      </c>
      <c r="AO734" s="27">
        <v>0</v>
      </c>
      <c r="AP734" s="36">
        <v>0</v>
      </c>
      <c r="AQ734" s="26">
        <v>0</v>
      </c>
      <c r="AR734" s="26">
        <v>0</v>
      </c>
      <c r="AS734" s="27">
        <v>0</v>
      </c>
      <c r="AT734" s="36">
        <v>0</v>
      </c>
      <c r="AU734" s="26">
        <v>0</v>
      </c>
      <c r="AV734" s="26">
        <v>0</v>
      </c>
      <c r="AW734" s="27">
        <v>0</v>
      </c>
      <c r="AX734" s="36">
        <v>0</v>
      </c>
      <c r="AY734" s="26">
        <v>0</v>
      </c>
      <c r="AZ734" s="26">
        <v>0</v>
      </c>
      <c r="BA734" s="27">
        <v>0</v>
      </c>
      <c r="BB734" s="36">
        <v>0</v>
      </c>
      <c r="BC734" s="26">
        <v>0</v>
      </c>
      <c r="BD734" s="26">
        <v>0</v>
      </c>
      <c r="BE734" s="27">
        <v>0</v>
      </c>
      <c r="BF734" s="36">
        <v>0</v>
      </c>
      <c r="BG734" s="26">
        <v>0</v>
      </c>
      <c r="BH734" s="26">
        <v>0</v>
      </c>
      <c r="BI734" s="27">
        <v>0</v>
      </c>
      <c r="BJ734" s="36">
        <v>0</v>
      </c>
      <c r="BK734" s="26">
        <v>0</v>
      </c>
      <c r="BL734" s="26">
        <v>0</v>
      </c>
      <c r="BM734" s="27">
        <v>0</v>
      </c>
      <c r="BN734" s="36">
        <v>0</v>
      </c>
      <c r="BO734" s="26">
        <v>0</v>
      </c>
      <c r="BP734" s="26">
        <v>0</v>
      </c>
      <c r="BQ734" s="27">
        <v>0</v>
      </c>
      <c r="BR734" s="36">
        <v>0</v>
      </c>
      <c r="BS734" s="26">
        <v>0</v>
      </c>
      <c r="BT734" s="26">
        <v>0</v>
      </c>
      <c r="BU734" s="27">
        <v>0</v>
      </c>
      <c r="BV734" s="36">
        <v>0</v>
      </c>
      <c r="BW734" s="26">
        <v>0</v>
      </c>
      <c r="BX734" s="26">
        <v>0</v>
      </c>
      <c r="BY734" s="27">
        <v>0</v>
      </c>
      <c r="BZ734" s="36">
        <v>0</v>
      </c>
      <c r="CA734" s="26">
        <v>0</v>
      </c>
      <c r="CB734" s="26">
        <v>0</v>
      </c>
      <c r="CC734" s="27">
        <v>0</v>
      </c>
      <c r="CD734" s="36">
        <v>0</v>
      </c>
      <c r="CE734" s="26">
        <v>0</v>
      </c>
      <c r="CF734" s="26">
        <v>0</v>
      </c>
      <c r="CG734" s="27">
        <v>0</v>
      </c>
      <c r="CH734" s="36">
        <v>0</v>
      </c>
      <c r="CI734" s="26">
        <v>0</v>
      </c>
      <c r="CJ734" s="26">
        <v>0</v>
      </c>
      <c r="CK734" s="27">
        <v>0</v>
      </c>
      <c r="CL734" s="36">
        <v>0</v>
      </c>
      <c r="CM734" s="26">
        <v>0</v>
      </c>
      <c r="CN734" s="26">
        <v>0</v>
      </c>
      <c r="CO734" s="27">
        <v>0</v>
      </c>
      <c r="CP734" s="36">
        <v>0</v>
      </c>
      <c r="CQ734" s="26">
        <v>0</v>
      </c>
      <c r="CR734" s="26">
        <v>0</v>
      </c>
      <c r="CS734" s="27">
        <v>0</v>
      </c>
      <c r="CT734" s="36">
        <v>8</v>
      </c>
      <c r="CU734" s="26">
        <v>10560</v>
      </c>
      <c r="CV734" s="26">
        <v>10560</v>
      </c>
      <c r="CW734" s="27">
        <v>100320</v>
      </c>
      <c r="CX734" s="36">
        <v>12</v>
      </c>
      <c r="CY734" s="26">
        <v>15840</v>
      </c>
      <c r="CZ734" s="26">
        <v>26400</v>
      </c>
      <c r="DA734" s="27">
        <v>84480</v>
      </c>
      <c r="DB734" s="36">
        <v>12</v>
      </c>
      <c r="DC734" s="26">
        <v>15840</v>
      </c>
      <c r="DD734" s="26">
        <v>42240</v>
      </c>
      <c r="DE734" s="27">
        <v>68640</v>
      </c>
      <c r="DF734" s="36">
        <v>12</v>
      </c>
      <c r="DG734" s="26">
        <v>15840</v>
      </c>
      <c r="DH734" s="26">
        <v>58080</v>
      </c>
      <c r="DI734" s="27">
        <v>52800</v>
      </c>
      <c r="DJ734" s="36">
        <v>12</v>
      </c>
      <c r="DK734" s="26">
        <v>15840</v>
      </c>
      <c r="DL734" s="26">
        <v>73920</v>
      </c>
      <c r="DM734" s="27">
        <v>36960</v>
      </c>
      <c r="DN734" s="36">
        <v>12</v>
      </c>
      <c r="DO734" s="26">
        <v>15840</v>
      </c>
      <c r="DP734" s="26">
        <v>89760</v>
      </c>
      <c r="DQ734" s="27">
        <v>21120</v>
      </c>
      <c r="DR734" s="36">
        <v>12</v>
      </c>
      <c r="DS734" s="26">
        <v>15840</v>
      </c>
      <c r="DT734" s="26">
        <v>105600</v>
      </c>
      <c r="DU734" s="27">
        <v>5280</v>
      </c>
      <c r="DV734" s="36">
        <v>4</v>
      </c>
      <c r="DW734" s="26">
        <v>5280</v>
      </c>
      <c r="DX734" s="26">
        <v>110880</v>
      </c>
      <c r="DY734" s="27">
        <v>0</v>
      </c>
      <c r="DZ734" s="36">
        <v>0</v>
      </c>
      <c r="EA734" s="26">
        <v>0</v>
      </c>
      <c r="EB734" s="26">
        <v>110880</v>
      </c>
      <c r="EC734" s="27">
        <v>0</v>
      </c>
      <c r="ED734" s="36">
        <v>0</v>
      </c>
      <c r="EE734" s="26">
        <v>0</v>
      </c>
      <c r="EF734" s="26">
        <v>110880</v>
      </c>
      <c r="EG734" s="27">
        <v>0</v>
      </c>
      <c r="EH734" s="36">
        <v>0</v>
      </c>
      <c r="EI734" s="26">
        <v>0</v>
      </c>
      <c r="EJ734" s="26">
        <v>110880</v>
      </c>
      <c r="EK734" s="27">
        <v>0</v>
      </c>
      <c r="EL734" s="36" cm="1">
        <f t="array" ref="EL734">+_xlfn.IFS(YEAR($A734)&gt;YEAR(EL$6),0,YEAR(EL$6)=YEAR($A734),13-MONTH($A734),AND(EK734&lt;$L734,YEAR(EL$6)=YEAR($B734)),IF(MONTH($B734)&lt;EK734/$M734,MONTH($B734),EK734/$M734),EK734&lt;$L734,EK734/$M734,YEAR(EL$6)=YEAR($B734),MONTH($B734),AND(YEAR(EL$6)&gt;YEAR($B734),NOT(ISBLANK($B734))),0,YEAR(EL$6)&gt;YEAR($A734),12,EL$6&lt;$A734,0,YEAR(EH$6)=YEAR($B734),0)</f>
        <v>0</v>
      </c>
      <c r="EM734" s="26">
        <f t="shared" si="91"/>
        <v>0</v>
      </c>
      <c r="EN734" s="26">
        <f t="shared" si="92"/>
        <v>110880</v>
      </c>
      <c r="EO734" s="27">
        <f t="shared" si="93"/>
        <v>0</v>
      </c>
      <c r="EP734" s="28">
        <f t="shared" si="94"/>
        <v>0</v>
      </c>
      <c r="EQ734" s="34">
        <f t="shared" si="95"/>
        <v>0</v>
      </c>
      <c r="ES734" s="21">
        <f>IFERROR(IF(VLOOKUP(D734,'DIV CHANGE'!A:D,3,FALSE)="", E734, VLOOKUP(D734,'DIV CHANGE'!A:D,3,FALSE)), E734)</f>
        <v>2</v>
      </c>
      <c r="ET734" s="21" t="str">
        <f t="shared" si="96"/>
        <v>SAME</v>
      </c>
      <c r="EU734" s="24">
        <v>41764</v>
      </c>
    </row>
    <row r="735" spans="1:151" ht="12.75">
      <c r="A735" s="29">
        <v>43009</v>
      </c>
      <c r="B735" s="24"/>
      <c r="C735" s="35">
        <v>246</v>
      </c>
      <c r="D735" s="21" t="s">
        <v>1435</v>
      </c>
      <c r="E735" s="21">
        <v>2</v>
      </c>
      <c r="F735" s="21" t="s">
        <v>100</v>
      </c>
      <c r="G735" s="21" t="s">
        <v>1436</v>
      </c>
      <c r="H735" s="55">
        <v>250003.38</v>
      </c>
      <c r="I735" s="22">
        <v>15</v>
      </c>
      <c r="J735" s="25">
        <v>190000</v>
      </c>
      <c r="K735" s="25">
        <v>0</v>
      </c>
      <c r="L735" s="25">
        <f t="shared" si="89"/>
        <v>4000.2253333333338</v>
      </c>
      <c r="M735" s="37">
        <f t="shared" si="90"/>
        <v>333.35211111111113</v>
      </c>
      <c r="N735" s="36">
        <v>0</v>
      </c>
      <c r="O735" s="26">
        <v>0</v>
      </c>
      <c r="P735" s="26">
        <v>0</v>
      </c>
      <c r="Q735" s="27">
        <v>0</v>
      </c>
      <c r="R735" s="36">
        <v>0</v>
      </c>
      <c r="S735" s="26">
        <v>0</v>
      </c>
      <c r="T735" s="26">
        <v>0</v>
      </c>
      <c r="U735" s="27">
        <v>0</v>
      </c>
      <c r="V735" s="36">
        <v>0</v>
      </c>
      <c r="W735" s="26">
        <v>0</v>
      </c>
      <c r="X735" s="26">
        <v>0</v>
      </c>
      <c r="Y735" s="27">
        <v>0</v>
      </c>
      <c r="Z735" s="36">
        <v>0</v>
      </c>
      <c r="AA735" s="26">
        <v>0</v>
      </c>
      <c r="AB735" s="26">
        <v>0</v>
      </c>
      <c r="AC735" s="27">
        <v>0</v>
      </c>
      <c r="AD735" s="36">
        <v>0</v>
      </c>
      <c r="AE735" s="26">
        <v>0</v>
      </c>
      <c r="AF735" s="26">
        <v>0</v>
      </c>
      <c r="AG735" s="27">
        <v>0</v>
      </c>
      <c r="AH735" s="36">
        <v>0</v>
      </c>
      <c r="AI735" s="26">
        <v>0</v>
      </c>
      <c r="AJ735" s="26">
        <v>0</v>
      </c>
      <c r="AK735" s="27">
        <v>0</v>
      </c>
      <c r="AL735" s="36">
        <v>0</v>
      </c>
      <c r="AM735" s="26">
        <v>0</v>
      </c>
      <c r="AN735" s="26">
        <v>0</v>
      </c>
      <c r="AO735" s="27">
        <v>0</v>
      </c>
      <c r="AP735" s="36">
        <v>0</v>
      </c>
      <c r="AQ735" s="26">
        <v>0</v>
      </c>
      <c r="AR735" s="26">
        <v>0</v>
      </c>
      <c r="AS735" s="27">
        <v>0</v>
      </c>
      <c r="AT735" s="36">
        <v>0</v>
      </c>
      <c r="AU735" s="26">
        <v>0</v>
      </c>
      <c r="AV735" s="26">
        <v>0</v>
      </c>
      <c r="AW735" s="27">
        <v>0</v>
      </c>
      <c r="AX735" s="36">
        <v>0</v>
      </c>
      <c r="AY735" s="26">
        <v>0</v>
      </c>
      <c r="AZ735" s="26">
        <v>0</v>
      </c>
      <c r="BA735" s="27">
        <v>0</v>
      </c>
      <c r="BB735" s="36">
        <v>0</v>
      </c>
      <c r="BC735" s="26">
        <v>0</v>
      </c>
      <c r="BD735" s="26">
        <v>0</v>
      </c>
      <c r="BE735" s="27">
        <v>0</v>
      </c>
      <c r="BF735" s="36">
        <v>0</v>
      </c>
      <c r="BG735" s="26">
        <v>0</v>
      </c>
      <c r="BH735" s="26">
        <v>0</v>
      </c>
      <c r="BI735" s="27">
        <v>0</v>
      </c>
      <c r="BJ735" s="36">
        <v>0</v>
      </c>
      <c r="BK735" s="26">
        <v>0</v>
      </c>
      <c r="BL735" s="26">
        <v>0</v>
      </c>
      <c r="BM735" s="27">
        <v>0</v>
      </c>
      <c r="BN735" s="36">
        <v>0</v>
      </c>
      <c r="BO735" s="26">
        <v>0</v>
      </c>
      <c r="BP735" s="26">
        <v>0</v>
      </c>
      <c r="BQ735" s="27">
        <v>0</v>
      </c>
      <c r="BR735" s="36">
        <v>0</v>
      </c>
      <c r="BS735" s="26">
        <v>0</v>
      </c>
      <c r="BT735" s="26">
        <v>0</v>
      </c>
      <c r="BU735" s="27">
        <v>0</v>
      </c>
      <c r="BV735" s="36">
        <v>0</v>
      </c>
      <c r="BW735" s="26">
        <v>0</v>
      </c>
      <c r="BX735" s="26">
        <v>0</v>
      </c>
      <c r="BY735" s="27">
        <v>0</v>
      </c>
      <c r="BZ735" s="36">
        <v>0</v>
      </c>
      <c r="CA735" s="26">
        <v>0</v>
      </c>
      <c r="CB735" s="26">
        <v>0</v>
      </c>
      <c r="CC735" s="27">
        <v>0</v>
      </c>
      <c r="CD735" s="36">
        <v>0</v>
      </c>
      <c r="CE735" s="26">
        <v>0</v>
      </c>
      <c r="CF735" s="26">
        <v>0</v>
      </c>
      <c r="CG735" s="27">
        <v>0</v>
      </c>
      <c r="CH735" s="36">
        <v>0</v>
      </c>
      <c r="CI735" s="26">
        <v>0</v>
      </c>
      <c r="CJ735" s="26">
        <v>0</v>
      </c>
      <c r="CK735" s="27">
        <v>0</v>
      </c>
      <c r="CL735" s="36">
        <v>0</v>
      </c>
      <c r="CM735" s="26">
        <v>0</v>
      </c>
      <c r="CN735" s="26">
        <v>0</v>
      </c>
      <c r="CO735" s="27">
        <v>0</v>
      </c>
      <c r="CP735" s="36">
        <v>0</v>
      </c>
      <c r="CQ735" s="26">
        <v>0</v>
      </c>
      <c r="CR735" s="26">
        <v>0</v>
      </c>
      <c r="CS735" s="27">
        <v>0</v>
      </c>
      <c r="CT735" s="36">
        <v>0</v>
      </c>
      <c r="CU735" s="26">
        <v>0</v>
      </c>
      <c r="CV735" s="26">
        <v>0</v>
      </c>
      <c r="CW735" s="27">
        <v>0</v>
      </c>
      <c r="CX735" s="36">
        <v>0</v>
      </c>
      <c r="CY735" s="26">
        <v>0</v>
      </c>
      <c r="CZ735" s="26">
        <v>0</v>
      </c>
      <c r="DA735" s="27">
        <v>0</v>
      </c>
      <c r="DB735" s="36">
        <v>0</v>
      </c>
      <c r="DC735" s="26">
        <v>0</v>
      </c>
      <c r="DD735" s="26">
        <v>0</v>
      </c>
      <c r="DE735" s="27">
        <v>0</v>
      </c>
      <c r="DF735" s="36">
        <v>3</v>
      </c>
      <c r="DG735" s="26">
        <v>1000.0563333333334</v>
      </c>
      <c r="DH735" s="26">
        <v>1000.0563333333334</v>
      </c>
      <c r="DI735" s="27">
        <v>59003.323666666671</v>
      </c>
      <c r="DJ735" s="36">
        <v>12</v>
      </c>
      <c r="DK735" s="26">
        <v>4000.2253333333338</v>
      </c>
      <c r="DL735" s="26">
        <v>5000.2816666666677</v>
      </c>
      <c r="DM735" s="27">
        <v>55003.098333333335</v>
      </c>
      <c r="DN735" s="36">
        <v>12</v>
      </c>
      <c r="DO735" s="26">
        <v>4000.2253333333338</v>
      </c>
      <c r="DP735" s="26">
        <v>9000.5070000000014</v>
      </c>
      <c r="DQ735" s="27">
        <v>51002.873000000007</v>
      </c>
      <c r="DR735" s="36">
        <v>12</v>
      </c>
      <c r="DS735" s="26">
        <v>4000.2253333333338</v>
      </c>
      <c r="DT735" s="26">
        <v>13000.732333333335</v>
      </c>
      <c r="DU735" s="27">
        <v>47002.647666666671</v>
      </c>
      <c r="DV735" s="36">
        <v>12</v>
      </c>
      <c r="DW735" s="26">
        <v>4000.2253333333338</v>
      </c>
      <c r="DX735" s="26">
        <v>17000.957666666669</v>
      </c>
      <c r="DY735" s="27">
        <v>43002.422333333336</v>
      </c>
      <c r="DZ735" s="36">
        <v>12</v>
      </c>
      <c r="EA735" s="26">
        <v>4000.2253333333338</v>
      </c>
      <c r="EB735" s="26">
        <v>21001.183000000005</v>
      </c>
      <c r="EC735" s="27">
        <v>39002.197</v>
      </c>
      <c r="ED735" s="36">
        <v>12</v>
      </c>
      <c r="EE735" s="26">
        <v>4000.2253333333338</v>
      </c>
      <c r="EF735" s="26">
        <v>60003.380000000005</v>
      </c>
      <c r="EG735" s="27">
        <v>0</v>
      </c>
      <c r="EH735" s="36">
        <v>0</v>
      </c>
      <c r="EI735" s="26">
        <v>0</v>
      </c>
      <c r="EJ735" s="26">
        <v>60003.380000000005</v>
      </c>
      <c r="EK735" s="27">
        <v>0</v>
      </c>
      <c r="EL735" s="36" cm="1">
        <f t="array" ref="EL735">+_xlfn.IFS(YEAR($A735)&gt;YEAR(EL$6),0,YEAR(EL$6)=YEAR($A735),13-MONTH($A735),AND(EK735&lt;$L735,YEAR(EL$6)=YEAR($B735)),IF(MONTH($B735)&lt;EK735/$M735,MONTH($B735),EK735/$M735),EK735&lt;$L735,EK735/$M735,YEAR(EL$6)=YEAR($B735),MONTH($B735),AND(YEAR(EL$6)&gt;YEAR($B735),NOT(ISBLANK($B735))),0,YEAR(EL$6)&gt;YEAR($A735),12,EL$6&lt;$A735,0,YEAR(EH$6)=YEAR($B735),0)</f>
        <v>0</v>
      </c>
      <c r="EM735" s="26">
        <f t="shared" si="91"/>
        <v>0</v>
      </c>
      <c r="EN735" s="26">
        <f t="shared" si="92"/>
        <v>60003.380000000005</v>
      </c>
      <c r="EO735" s="27">
        <f t="shared" si="93"/>
        <v>0</v>
      </c>
      <c r="EP735" s="28">
        <f t="shared" si="94"/>
        <v>0</v>
      </c>
      <c r="EQ735" s="34">
        <f t="shared" si="95"/>
        <v>0</v>
      </c>
      <c r="ES735" s="21">
        <f>IFERROR(IF(VLOOKUP(D735,'DIV CHANGE'!A:D,3,FALSE)="", E735, VLOOKUP(D735,'DIV CHANGE'!A:D,3,FALSE)), E735)</f>
        <v>2</v>
      </c>
      <c r="ET735" s="21" t="str">
        <f t="shared" si="96"/>
        <v>SAME</v>
      </c>
      <c r="EU735" s="24">
        <v>43009</v>
      </c>
    </row>
    <row r="736" spans="1:151" ht="12.75">
      <c r="A736" s="29">
        <v>43006</v>
      </c>
      <c r="B736" s="24"/>
      <c r="C736" s="35">
        <v>247</v>
      </c>
      <c r="D736" s="21" t="s">
        <v>1437</v>
      </c>
      <c r="E736" s="21">
        <v>4</v>
      </c>
      <c r="F736" s="21" t="s">
        <v>100</v>
      </c>
      <c r="G736" s="21" t="s">
        <v>1438</v>
      </c>
      <c r="H736" s="55">
        <v>106875</v>
      </c>
      <c r="I736" s="22">
        <v>10</v>
      </c>
      <c r="J736" s="25">
        <v>88000</v>
      </c>
      <c r="K736" s="25">
        <v>0</v>
      </c>
      <c r="L736" s="25">
        <f t="shared" si="89"/>
        <v>1887.5</v>
      </c>
      <c r="M736" s="37">
        <f t="shared" si="90"/>
        <v>157.29166666666666</v>
      </c>
      <c r="N736" s="36">
        <v>0</v>
      </c>
      <c r="O736" s="26">
        <v>0</v>
      </c>
      <c r="P736" s="26">
        <v>0</v>
      </c>
      <c r="Q736" s="27">
        <v>0</v>
      </c>
      <c r="R736" s="36">
        <v>0</v>
      </c>
      <c r="S736" s="26">
        <v>0</v>
      </c>
      <c r="T736" s="26">
        <v>0</v>
      </c>
      <c r="U736" s="27">
        <v>0</v>
      </c>
      <c r="V736" s="36">
        <v>0</v>
      </c>
      <c r="W736" s="26">
        <v>0</v>
      </c>
      <c r="X736" s="26">
        <v>0</v>
      </c>
      <c r="Y736" s="27">
        <v>0</v>
      </c>
      <c r="Z736" s="36">
        <v>0</v>
      </c>
      <c r="AA736" s="26">
        <v>0</v>
      </c>
      <c r="AB736" s="26">
        <v>0</v>
      </c>
      <c r="AC736" s="27">
        <v>0</v>
      </c>
      <c r="AD736" s="36">
        <v>0</v>
      </c>
      <c r="AE736" s="26">
        <v>0</v>
      </c>
      <c r="AF736" s="26">
        <v>0</v>
      </c>
      <c r="AG736" s="27">
        <v>0</v>
      </c>
      <c r="AH736" s="36">
        <v>0</v>
      </c>
      <c r="AI736" s="26">
        <v>0</v>
      </c>
      <c r="AJ736" s="26">
        <v>0</v>
      </c>
      <c r="AK736" s="27">
        <v>0</v>
      </c>
      <c r="AL736" s="36">
        <v>0</v>
      </c>
      <c r="AM736" s="26">
        <v>0</v>
      </c>
      <c r="AN736" s="26">
        <v>0</v>
      </c>
      <c r="AO736" s="27">
        <v>0</v>
      </c>
      <c r="AP736" s="36">
        <v>0</v>
      </c>
      <c r="AQ736" s="26">
        <v>0</v>
      </c>
      <c r="AR736" s="26">
        <v>0</v>
      </c>
      <c r="AS736" s="27">
        <v>0</v>
      </c>
      <c r="AT736" s="36">
        <v>0</v>
      </c>
      <c r="AU736" s="26">
        <v>0</v>
      </c>
      <c r="AV736" s="26">
        <v>0</v>
      </c>
      <c r="AW736" s="27">
        <v>0</v>
      </c>
      <c r="AX736" s="36">
        <v>0</v>
      </c>
      <c r="AY736" s="26">
        <v>0</v>
      </c>
      <c r="AZ736" s="26">
        <v>0</v>
      </c>
      <c r="BA736" s="27">
        <v>0</v>
      </c>
      <c r="BB736" s="36">
        <v>0</v>
      </c>
      <c r="BC736" s="26">
        <v>0</v>
      </c>
      <c r="BD736" s="26">
        <v>0</v>
      </c>
      <c r="BE736" s="27">
        <v>0</v>
      </c>
      <c r="BF736" s="36">
        <v>0</v>
      </c>
      <c r="BG736" s="26">
        <v>0</v>
      </c>
      <c r="BH736" s="26">
        <v>0</v>
      </c>
      <c r="BI736" s="27">
        <v>0</v>
      </c>
      <c r="BJ736" s="36">
        <v>0</v>
      </c>
      <c r="BK736" s="26">
        <v>0</v>
      </c>
      <c r="BL736" s="26">
        <v>0</v>
      </c>
      <c r="BM736" s="27">
        <v>0</v>
      </c>
      <c r="BN736" s="36">
        <v>0</v>
      </c>
      <c r="BO736" s="26">
        <v>0</v>
      </c>
      <c r="BP736" s="26">
        <v>0</v>
      </c>
      <c r="BQ736" s="27">
        <v>0</v>
      </c>
      <c r="BR736" s="36">
        <v>0</v>
      </c>
      <c r="BS736" s="26">
        <v>0</v>
      </c>
      <c r="BT736" s="26">
        <v>0</v>
      </c>
      <c r="BU736" s="27">
        <v>0</v>
      </c>
      <c r="BV736" s="36">
        <v>0</v>
      </c>
      <c r="BW736" s="26">
        <v>0</v>
      </c>
      <c r="BX736" s="26">
        <v>0</v>
      </c>
      <c r="BY736" s="27">
        <v>0</v>
      </c>
      <c r="BZ736" s="36">
        <v>0</v>
      </c>
      <c r="CA736" s="26">
        <v>0</v>
      </c>
      <c r="CB736" s="26">
        <v>0</v>
      </c>
      <c r="CC736" s="27">
        <v>0</v>
      </c>
      <c r="CD736" s="36">
        <v>0</v>
      </c>
      <c r="CE736" s="26">
        <v>0</v>
      </c>
      <c r="CF736" s="26">
        <v>0</v>
      </c>
      <c r="CG736" s="27">
        <v>0</v>
      </c>
      <c r="CH736" s="36">
        <v>0</v>
      </c>
      <c r="CI736" s="26">
        <v>0</v>
      </c>
      <c r="CJ736" s="26">
        <v>0</v>
      </c>
      <c r="CK736" s="27">
        <v>0</v>
      </c>
      <c r="CL736" s="36">
        <v>0</v>
      </c>
      <c r="CM736" s="26">
        <v>0</v>
      </c>
      <c r="CN736" s="26">
        <v>0</v>
      </c>
      <c r="CO736" s="27">
        <v>0</v>
      </c>
      <c r="CP736" s="36">
        <v>0</v>
      </c>
      <c r="CQ736" s="26">
        <v>0</v>
      </c>
      <c r="CR736" s="26">
        <v>0</v>
      </c>
      <c r="CS736" s="27">
        <v>0</v>
      </c>
      <c r="CT736" s="36">
        <v>0</v>
      </c>
      <c r="CU736" s="26">
        <v>0</v>
      </c>
      <c r="CV736" s="26">
        <v>0</v>
      </c>
      <c r="CW736" s="27">
        <v>0</v>
      </c>
      <c r="CX736" s="36">
        <v>0</v>
      </c>
      <c r="CY736" s="26">
        <v>0</v>
      </c>
      <c r="CZ736" s="26">
        <v>0</v>
      </c>
      <c r="DA736" s="27">
        <v>0</v>
      </c>
      <c r="DB736" s="36">
        <v>0</v>
      </c>
      <c r="DC736" s="26">
        <v>0</v>
      </c>
      <c r="DD736" s="26">
        <v>0</v>
      </c>
      <c r="DE736" s="27">
        <v>0</v>
      </c>
      <c r="DF736" s="36">
        <v>4</v>
      </c>
      <c r="DG736" s="26">
        <v>629.16666666666663</v>
      </c>
      <c r="DH736" s="26">
        <v>629.16666666666663</v>
      </c>
      <c r="DI736" s="27">
        <v>18245.833333333332</v>
      </c>
      <c r="DJ736" s="36">
        <v>12</v>
      </c>
      <c r="DK736" s="26">
        <v>1887.5</v>
      </c>
      <c r="DL736" s="26">
        <v>2516.6666666666665</v>
      </c>
      <c r="DM736" s="27">
        <v>16358.333333333334</v>
      </c>
      <c r="DN736" s="36">
        <v>12</v>
      </c>
      <c r="DO736" s="26">
        <v>1887.5</v>
      </c>
      <c r="DP736" s="26">
        <v>4404.1666666666661</v>
      </c>
      <c r="DQ736" s="27">
        <v>14470.833333333334</v>
      </c>
      <c r="DR736" s="36">
        <v>12</v>
      </c>
      <c r="DS736" s="26">
        <v>1887.5</v>
      </c>
      <c r="DT736" s="26">
        <v>6291.6666666666661</v>
      </c>
      <c r="DU736" s="27">
        <v>12583.333333333334</v>
      </c>
      <c r="DV736" s="36">
        <v>12</v>
      </c>
      <c r="DW736" s="26">
        <v>1887.5</v>
      </c>
      <c r="DX736" s="26">
        <v>8179.1666666666661</v>
      </c>
      <c r="DY736" s="27">
        <v>10695.833333333334</v>
      </c>
      <c r="DZ736" s="36">
        <v>12</v>
      </c>
      <c r="EA736" s="26">
        <v>1887.5</v>
      </c>
      <c r="EB736" s="26">
        <v>10066.666666666666</v>
      </c>
      <c r="EC736" s="27">
        <v>8808.3333333333339</v>
      </c>
      <c r="ED736" s="36">
        <v>12</v>
      </c>
      <c r="EE736" s="26">
        <v>1887.5</v>
      </c>
      <c r="EF736" s="26">
        <v>18875</v>
      </c>
      <c r="EG736" s="27">
        <v>0</v>
      </c>
      <c r="EH736" s="36">
        <v>0</v>
      </c>
      <c r="EI736" s="26">
        <v>0</v>
      </c>
      <c r="EJ736" s="26">
        <v>18875</v>
      </c>
      <c r="EK736" s="27">
        <v>0</v>
      </c>
      <c r="EL736" s="36" cm="1">
        <f t="array" ref="EL736">+_xlfn.IFS(YEAR($A736)&gt;YEAR(EL$6),0,YEAR(EL$6)=YEAR($A736),13-MONTH($A736),AND(EK736&lt;$L736,YEAR(EL$6)=YEAR($B736)),IF(MONTH($B736)&lt;EK736/$M736,MONTH($B736),EK736/$M736),EK736&lt;$L736,EK736/$M736,YEAR(EL$6)=YEAR($B736),MONTH($B736),AND(YEAR(EL$6)&gt;YEAR($B736),NOT(ISBLANK($B736))),0,YEAR(EL$6)&gt;YEAR($A736),12,EL$6&lt;$A736,0,YEAR(EH$6)=YEAR($B736),0)</f>
        <v>0</v>
      </c>
      <c r="EM736" s="26">
        <f t="shared" si="91"/>
        <v>0</v>
      </c>
      <c r="EN736" s="26">
        <f t="shared" si="92"/>
        <v>18875</v>
      </c>
      <c r="EO736" s="27">
        <f t="shared" si="93"/>
        <v>0</v>
      </c>
      <c r="EP736" s="28">
        <f t="shared" si="94"/>
        <v>0</v>
      </c>
      <c r="EQ736" s="34">
        <f t="shared" si="95"/>
        <v>0</v>
      </c>
      <c r="ES736" s="21">
        <f>IFERROR(IF(VLOOKUP(D736,'DIV CHANGE'!A:D,3,FALSE)="", E736, VLOOKUP(D736,'DIV CHANGE'!A:D,3,FALSE)), E736)</f>
        <v>2</v>
      </c>
      <c r="ET736" s="21" t="str">
        <f t="shared" si="96"/>
        <v>CHANGE</v>
      </c>
      <c r="EU736" s="24">
        <v>43006</v>
      </c>
    </row>
    <row r="737" spans="1:151" ht="12.75">
      <c r="A737" s="29">
        <v>43222</v>
      </c>
      <c r="B737" s="24"/>
      <c r="C737" s="35">
        <v>295</v>
      </c>
      <c r="D737" s="21" t="s">
        <v>1439</v>
      </c>
      <c r="E737" s="21">
        <v>1</v>
      </c>
      <c r="F737" s="21" t="s">
        <v>100</v>
      </c>
      <c r="G737" s="21" t="s">
        <v>1440</v>
      </c>
      <c r="H737" s="55">
        <v>337966.67</v>
      </c>
      <c r="I737" s="22">
        <v>12</v>
      </c>
      <c r="J737" s="25">
        <v>239000</v>
      </c>
      <c r="K737" s="25">
        <v>0</v>
      </c>
      <c r="L737" s="25">
        <f t="shared" si="89"/>
        <v>8247.222499999998</v>
      </c>
      <c r="M737" s="37">
        <f t="shared" si="90"/>
        <v>687.26854166666647</v>
      </c>
      <c r="N737" s="36">
        <v>0</v>
      </c>
      <c r="O737" s="26">
        <v>0</v>
      </c>
      <c r="P737" s="26">
        <v>0</v>
      </c>
      <c r="Q737" s="27">
        <v>0</v>
      </c>
      <c r="R737" s="36">
        <v>0</v>
      </c>
      <c r="S737" s="26">
        <v>0</v>
      </c>
      <c r="T737" s="26">
        <v>0</v>
      </c>
      <c r="U737" s="27">
        <v>0</v>
      </c>
      <c r="V737" s="36">
        <v>0</v>
      </c>
      <c r="W737" s="26">
        <v>0</v>
      </c>
      <c r="X737" s="26">
        <v>0</v>
      </c>
      <c r="Y737" s="27">
        <v>0</v>
      </c>
      <c r="Z737" s="36">
        <v>0</v>
      </c>
      <c r="AA737" s="26">
        <v>0</v>
      </c>
      <c r="AB737" s="26">
        <v>0</v>
      </c>
      <c r="AC737" s="27">
        <v>0</v>
      </c>
      <c r="AD737" s="36">
        <v>0</v>
      </c>
      <c r="AE737" s="26">
        <v>0</v>
      </c>
      <c r="AF737" s="26">
        <v>0</v>
      </c>
      <c r="AG737" s="27">
        <v>0</v>
      </c>
      <c r="AH737" s="36">
        <v>0</v>
      </c>
      <c r="AI737" s="26">
        <v>0</v>
      </c>
      <c r="AJ737" s="26">
        <v>0</v>
      </c>
      <c r="AK737" s="27">
        <v>0</v>
      </c>
      <c r="AL737" s="36">
        <v>0</v>
      </c>
      <c r="AM737" s="26">
        <v>0</v>
      </c>
      <c r="AN737" s="26">
        <v>0</v>
      </c>
      <c r="AO737" s="27">
        <v>0</v>
      </c>
      <c r="AP737" s="36">
        <v>0</v>
      </c>
      <c r="AQ737" s="26">
        <v>0</v>
      </c>
      <c r="AR737" s="26">
        <v>0</v>
      </c>
      <c r="AS737" s="27">
        <v>0</v>
      </c>
      <c r="AT737" s="36">
        <v>0</v>
      </c>
      <c r="AU737" s="26">
        <v>0</v>
      </c>
      <c r="AV737" s="26">
        <v>0</v>
      </c>
      <c r="AW737" s="27">
        <v>0</v>
      </c>
      <c r="AX737" s="36">
        <v>0</v>
      </c>
      <c r="AY737" s="26">
        <v>0</v>
      </c>
      <c r="AZ737" s="26">
        <v>0</v>
      </c>
      <c r="BA737" s="27">
        <v>0</v>
      </c>
      <c r="BB737" s="36">
        <v>0</v>
      </c>
      <c r="BC737" s="26">
        <v>0</v>
      </c>
      <c r="BD737" s="26">
        <v>0</v>
      </c>
      <c r="BE737" s="27">
        <v>0</v>
      </c>
      <c r="BF737" s="36">
        <v>0</v>
      </c>
      <c r="BG737" s="26">
        <v>0</v>
      </c>
      <c r="BH737" s="26">
        <v>0</v>
      </c>
      <c r="BI737" s="27">
        <v>0</v>
      </c>
      <c r="BJ737" s="36">
        <v>0</v>
      </c>
      <c r="BK737" s="26">
        <v>0</v>
      </c>
      <c r="BL737" s="26">
        <v>0</v>
      </c>
      <c r="BM737" s="27">
        <v>0</v>
      </c>
      <c r="BN737" s="36">
        <v>0</v>
      </c>
      <c r="BO737" s="26">
        <v>0</v>
      </c>
      <c r="BP737" s="26">
        <v>0</v>
      </c>
      <c r="BQ737" s="27">
        <v>0</v>
      </c>
      <c r="BR737" s="36">
        <v>0</v>
      </c>
      <c r="BS737" s="26">
        <v>0</v>
      </c>
      <c r="BT737" s="26">
        <v>0</v>
      </c>
      <c r="BU737" s="27">
        <v>0</v>
      </c>
      <c r="BV737" s="36">
        <v>0</v>
      </c>
      <c r="BW737" s="26">
        <v>0</v>
      </c>
      <c r="BX737" s="26">
        <v>0</v>
      </c>
      <c r="BY737" s="27">
        <v>0</v>
      </c>
      <c r="BZ737" s="36">
        <v>0</v>
      </c>
      <c r="CA737" s="26">
        <v>0</v>
      </c>
      <c r="CB737" s="26">
        <v>0</v>
      </c>
      <c r="CC737" s="27">
        <v>0</v>
      </c>
      <c r="CD737" s="36">
        <v>0</v>
      </c>
      <c r="CE737" s="26">
        <v>0</v>
      </c>
      <c r="CF737" s="26">
        <v>0</v>
      </c>
      <c r="CG737" s="27">
        <v>0</v>
      </c>
      <c r="CH737" s="36">
        <v>0</v>
      </c>
      <c r="CI737" s="26">
        <v>0</v>
      </c>
      <c r="CJ737" s="26">
        <v>0</v>
      </c>
      <c r="CK737" s="27">
        <v>0</v>
      </c>
      <c r="CL737" s="36">
        <v>0</v>
      </c>
      <c r="CM737" s="26">
        <v>0</v>
      </c>
      <c r="CN737" s="26">
        <v>0</v>
      </c>
      <c r="CO737" s="27">
        <v>0</v>
      </c>
      <c r="CP737" s="36">
        <v>0</v>
      </c>
      <c r="CQ737" s="26">
        <v>0</v>
      </c>
      <c r="CR737" s="26">
        <v>0</v>
      </c>
      <c r="CS737" s="27">
        <v>0</v>
      </c>
      <c r="CT737" s="36">
        <v>0</v>
      </c>
      <c r="CU737" s="26">
        <v>0</v>
      </c>
      <c r="CV737" s="26">
        <v>0</v>
      </c>
      <c r="CW737" s="27">
        <v>0</v>
      </c>
      <c r="CX737" s="36">
        <v>0</v>
      </c>
      <c r="CY737" s="26">
        <v>0</v>
      </c>
      <c r="CZ737" s="26">
        <v>0</v>
      </c>
      <c r="DA737" s="27">
        <v>0</v>
      </c>
      <c r="DB737" s="36">
        <v>0</v>
      </c>
      <c r="DC737" s="26">
        <v>0</v>
      </c>
      <c r="DD737" s="26">
        <v>0</v>
      </c>
      <c r="DE737" s="27">
        <v>0</v>
      </c>
      <c r="DF737" s="36">
        <v>0</v>
      </c>
      <c r="DG737" s="26">
        <v>0</v>
      </c>
      <c r="DH737" s="26">
        <v>0</v>
      </c>
      <c r="DI737" s="27">
        <v>0</v>
      </c>
      <c r="DJ737" s="36">
        <v>8</v>
      </c>
      <c r="DK737" s="26">
        <v>5498.1483333333317</v>
      </c>
      <c r="DL737" s="26">
        <v>5498.1483333333317</v>
      </c>
      <c r="DM737" s="27">
        <v>93468.521666666653</v>
      </c>
      <c r="DN737" s="36">
        <v>12</v>
      </c>
      <c r="DO737" s="26">
        <v>8247.222499999998</v>
      </c>
      <c r="DP737" s="26">
        <v>13745.370833333331</v>
      </c>
      <c r="DQ737" s="27">
        <v>85221.299166666649</v>
      </c>
      <c r="DR737" s="36">
        <v>12</v>
      </c>
      <c r="DS737" s="26">
        <v>8247.222499999998</v>
      </c>
      <c r="DT737" s="26">
        <v>21992.593333333331</v>
      </c>
      <c r="DU737" s="27">
        <v>76974.07666666666</v>
      </c>
      <c r="DV737" s="36">
        <v>12</v>
      </c>
      <c r="DW737" s="26">
        <v>8247.222499999998</v>
      </c>
      <c r="DX737" s="26">
        <v>30239.815833333327</v>
      </c>
      <c r="DY737" s="27">
        <v>68726.854166666657</v>
      </c>
      <c r="DZ737" s="36">
        <v>12</v>
      </c>
      <c r="EA737" s="26">
        <v>8247.222499999998</v>
      </c>
      <c r="EB737" s="26">
        <v>38487.038333333323</v>
      </c>
      <c r="EC737" s="27">
        <v>60479.631666666661</v>
      </c>
      <c r="ED737" s="36">
        <v>12</v>
      </c>
      <c r="EE737" s="26">
        <v>8247.222499999998</v>
      </c>
      <c r="EF737" s="26">
        <v>98966.67</v>
      </c>
      <c r="EG737" s="27">
        <v>0</v>
      </c>
      <c r="EH737" s="36">
        <v>0</v>
      </c>
      <c r="EI737" s="26">
        <v>0</v>
      </c>
      <c r="EJ737" s="26">
        <v>98966.67</v>
      </c>
      <c r="EK737" s="27">
        <v>0</v>
      </c>
      <c r="EL737" s="36" cm="1">
        <f t="array" ref="EL737">+_xlfn.IFS(YEAR($A737)&gt;YEAR(EL$6),0,YEAR(EL$6)=YEAR($A737),13-MONTH($A737),AND(EK737&lt;$L737,YEAR(EL$6)=YEAR($B737)),IF(MONTH($B737)&lt;EK737/$M737,MONTH($B737),EK737/$M737),EK737&lt;$L737,EK737/$M737,YEAR(EL$6)=YEAR($B737),MONTH($B737),AND(YEAR(EL$6)&gt;YEAR($B737),NOT(ISBLANK($B737))),0,YEAR(EL$6)&gt;YEAR($A737),12,EL$6&lt;$A737,0,YEAR(EH$6)=YEAR($B737),0)</f>
        <v>0</v>
      </c>
      <c r="EM737" s="26">
        <f t="shared" si="91"/>
        <v>0</v>
      </c>
      <c r="EN737" s="26">
        <f t="shared" si="92"/>
        <v>98966.67</v>
      </c>
      <c r="EO737" s="27">
        <f t="shared" si="93"/>
        <v>0</v>
      </c>
      <c r="EP737" s="28">
        <f t="shared" si="94"/>
        <v>0</v>
      </c>
      <c r="EQ737" s="34">
        <f t="shared" si="95"/>
        <v>0</v>
      </c>
      <c r="ES737" s="21">
        <f>IFERROR(IF(VLOOKUP(D737,'DIV CHANGE'!A:D,3,FALSE)="", E737, VLOOKUP(D737,'DIV CHANGE'!A:D,3,FALSE)), E737)</f>
        <v>1</v>
      </c>
      <c r="ET737" s="21" t="str">
        <f t="shared" si="96"/>
        <v>SAME</v>
      </c>
      <c r="EU737" s="24">
        <v>43222</v>
      </c>
    </row>
    <row r="738" spans="1:151" ht="12.75">
      <c r="A738" s="29">
        <v>45041</v>
      </c>
      <c r="B738" s="24"/>
      <c r="C738" s="35">
        <v>809</v>
      </c>
      <c r="D738" s="21" t="s">
        <v>1441</v>
      </c>
      <c r="E738" s="21">
        <v>1</v>
      </c>
      <c r="F738" s="21" t="s">
        <v>100</v>
      </c>
      <c r="G738" s="21" t="s">
        <v>1442</v>
      </c>
      <c r="H738" s="55">
        <v>185000</v>
      </c>
      <c r="I738" s="22">
        <v>12</v>
      </c>
      <c r="J738" s="25">
        <v>125000</v>
      </c>
      <c r="K738" s="25">
        <v>0</v>
      </c>
      <c r="L738" s="25">
        <f t="shared" si="89"/>
        <v>5000</v>
      </c>
      <c r="M738" s="37">
        <f t="shared" si="90"/>
        <v>416.66666666666669</v>
      </c>
      <c r="N738" s="36">
        <v>0</v>
      </c>
      <c r="O738" s="26">
        <v>0</v>
      </c>
      <c r="P738" s="26">
        <v>0</v>
      </c>
      <c r="Q738" s="27">
        <v>0</v>
      </c>
      <c r="R738" s="36">
        <v>0</v>
      </c>
      <c r="S738" s="26">
        <v>0</v>
      </c>
      <c r="T738" s="26">
        <v>0</v>
      </c>
      <c r="U738" s="27">
        <v>0</v>
      </c>
      <c r="V738" s="36">
        <v>0</v>
      </c>
      <c r="W738" s="26">
        <v>0</v>
      </c>
      <c r="X738" s="26">
        <v>0</v>
      </c>
      <c r="Y738" s="27">
        <v>0</v>
      </c>
      <c r="Z738" s="36">
        <v>0</v>
      </c>
      <c r="AA738" s="26">
        <v>0</v>
      </c>
      <c r="AB738" s="26">
        <v>0</v>
      </c>
      <c r="AC738" s="27">
        <v>0</v>
      </c>
      <c r="AD738" s="36">
        <v>0</v>
      </c>
      <c r="AE738" s="26">
        <v>0</v>
      </c>
      <c r="AF738" s="26">
        <v>0</v>
      </c>
      <c r="AG738" s="27">
        <v>0</v>
      </c>
      <c r="AH738" s="36">
        <v>0</v>
      </c>
      <c r="AI738" s="26">
        <v>0</v>
      </c>
      <c r="AJ738" s="26">
        <v>0</v>
      </c>
      <c r="AK738" s="27">
        <v>0</v>
      </c>
      <c r="AL738" s="36">
        <v>0</v>
      </c>
      <c r="AM738" s="26">
        <v>0</v>
      </c>
      <c r="AN738" s="26">
        <v>0</v>
      </c>
      <c r="AO738" s="27">
        <v>0</v>
      </c>
      <c r="AP738" s="36">
        <v>0</v>
      </c>
      <c r="AQ738" s="26">
        <v>0</v>
      </c>
      <c r="AR738" s="26">
        <v>0</v>
      </c>
      <c r="AS738" s="27">
        <v>0</v>
      </c>
      <c r="AT738" s="36">
        <v>0</v>
      </c>
      <c r="AU738" s="26">
        <v>0</v>
      </c>
      <c r="AV738" s="26">
        <v>0</v>
      </c>
      <c r="AW738" s="27">
        <v>0</v>
      </c>
      <c r="AX738" s="36">
        <v>0</v>
      </c>
      <c r="AY738" s="26">
        <v>0</v>
      </c>
      <c r="AZ738" s="26">
        <v>0</v>
      </c>
      <c r="BA738" s="27">
        <v>0</v>
      </c>
      <c r="BB738" s="36">
        <v>0</v>
      </c>
      <c r="BC738" s="26">
        <v>0</v>
      </c>
      <c r="BD738" s="26">
        <v>0</v>
      </c>
      <c r="BE738" s="27">
        <v>0</v>
      </c>
      <c r="BF738" s="36">
        <v>0</v>
      </c>
      <c r="BG738" s="26">
        <v>0</v>
      </c>
      <c r="BH738" s="26">
        <v>0</v>
      </c>
      <c r="BI738" s="27">
        <v>0</v>
      </c>
      <c r="BJ738" s="36">
        <v>0</v>
      </c>
      <c r="BK738" s="26">
        <v>0</v>
      </c>
      <c r="BL738" s="26">
        <v>0</v>
      </c>
      <c r="BM738" s="27">
        <v>0</v>
      </c>
      <c r="BN738" s="36">
        <v>0</v>
      </c>
      <c r="BO738" s="26">
        <v>0</v>
      </c>
      <c r="BP738" s="26">
        <v>0</v>
      </c>
      <c r="BQ738" s="27">
        <v>0</v>
      </c>
      <c r="BR738" s="36">
        <v>0</v>
      </c>
      <c r="BS738" s="26">
        <v>0</v>
      </c>
      <c r="BT738" s="26">
        <v>0</v>
      </c>
      <c r="BU738" s="27">
        <v>0</v>
      </c>
      <c r="BV738" s="36">
        <v>0</v>
      </c>
      <c r="BW738" s="26">
        <v>0</v>
      </c>
      <c r="BX738" s="26">
        <v>0</v>
      </c>
      <c r="BY738" s="27">
        <v>0</v>
      </c>
      <c r="BZ738" s="36">
        <v>0</v>
      </c>
      <c r="CA738" s="26">
        <v>0</v>
      </c>
      <c r="CB738" s="26">
        <v>0</v>
      </c>
      <c r="CC738" s="27">
        <v>0</v>
      </c>
      <c r="CD738" s="36">
        <v>0</v>
      </c>
      <c r="CE738" s="26">
        <v>0</v>
      </c>
      <c r="CF738" s="26">
        <v>0</v>
      </c>
      <c r="CG738" s="27">
        <v>0</v>
      </c>
      <c r="CH738" s="36">
        <v>0</v>
      </c>
      <c r="CI738" s="26">
        <v>0</v>
      </c>
      <c r="CJ738" s="26">
        <v>0</v>
      </c>
      <c r="CK738" s="27">
        <v>0</v>
      </c>
      <c r="CL738" s="36">
        <v>0</v>
      </c>
      <c r="CM738" s="26">
        <v>0</v>
      </c>
      <c r="CN738" s="26">
        <v>0</v>
      </c>
      <c r="CO738" s="27">
        <v>0</v>
      </c>
      <c r="CP738" s="36">
        <v>0</v>
      </c>
      <c r="CQ738" s="26">
        <v>0</v>
      </c>
      <c r="CR738" s="26">
        <v>0</v>
      </c>
      <c r="CS738" s="27">
        <v>0</v>
      </c>
      <c r="CT738" s="36">
        <v>0</v>
      </c>
      <c r="CU738" s="26">
        <v>0</v>
      </c>
      <c r="CV738" s="26">
        <v>0</v>
      </c>
      <c r="CW738" s="27">
        <v>0</v>
      </c>
      <c r="CX738" s="36">
        <v>0</v>
      </c>
      <c r="CY738" s="26">
        <v>0</v>
      </c>
      <c r="CZ738" s="26">
        <v>0</v>
      </c>
      <c r="DA738" s="27">
        <v>0</v>
      </c>
      <c r="DB738" s="36">
        <v>0</v>
      </c>
      <c r="DC738" s="26">
        <v>0</v>
      </c>
      <c r="DD738" s="26">
        <v>0</v>
      </c>
      <c r="DE738" s="27">
        <v>0</v>
      </c>
      <c r="DF738" s="36">
        <v>0</v>
      </c>
      <c r="DG738" s="26">
        <v>0</v>
      </c>
      <c r="DH738" s="26">
        <v>0</v>
      </c>
      <c r="DI738" s="27">
        <v>0</v>
      </c>
      <c r="DJ738" s="36">
        <v>0</v>
      </c>
      <c r="DK738" s="26">
        <v>0</v>
      </c>
      <c r="DL738" s="26">
        <v>0</v>
      </c>
      <c r="DM738" s="27">
        <v>0</v>
      </c>
      <c r="DN738" s="36">
        <v>0</v>
      </c>
      <c r="DO738" s="26">
        <v>0</v>
      </c>
      <c r="DP738" s="26">
        <v>0</v>
      </c>
      <c r="DQ738" s="27">
        <v>0</v>
      </c>
      <c r="DR738" s="36">
        <v>0</v>
      </c>
      <c r="DS738" s="26">
        <v>0</v>
      </c>
      <c r="DT738" s="26">
        <v>0</v>
      </c>
      <c r="DU738" s="27">
        <v>0</v>
      </c>
      <c r="DV738" s="36">
        <v>0</v>
      </c>
      <c r="DW738" s="26">
        <v>0</v>
      </c>
      <c r="DX738" s="26">
        <v>0</v>
      </c>
      <c r="DY738" s="27">
        <v>0</v>
      </c>
      <c r="DZ738" s="36">
        <v>0</v>
      </c>
      <c r="EA738" s="26">
        <v>0</v>
      </c>
      <c r="EB738" s="26">
        <v>0</v>
      </c>
      <c r="EC738" s="27">
        <v>0</v>
      </c>
      <c r="ED738" s="36">
        <v>8</v>
      </c>
      <c r="EE738" s="26">
        <v>3333.3333333333335</v>
      </c>
      <c r="EF738" s="26">
        <v>3333.33</v>
      </c>
      <c r="EG738" s="27">
        <v>56666.67</v>
      </c>
      <c r="EH738" s="36">
        <v>12</v>
      </c>
      <c r="EI738" s="26">
        <v>5000</v>
      </c>
      <c r="EJ738" s="26">
        <v>8333.33</v>
      </c>
      <c r="EK738" s="27">
        <v>51666.67</v>
      </c>
      <c r="EL738" s="36" cm="1">
        <f t="array" ref="EL738">+_xlfn.IFS(YEAR($A738)&gt;YEAR(EL$6),0,YEAR(EL$6)=YEAR($A738),13-MONTH($A738),AND(EK738&lt;$L738,YEAR(EL$6)=YEAR($B738)),IF(MONTH($B738)&lt;EK738/$M738,MONTH($B738),EK738/$M738),EK738&lt;$L738,EK738/$M738,YEAR(EL$6)=YEAR($B738),MONTH($B738),AND(YEAR(EL$6)&gt;YEAR($B738),NOT(ISBLANK($B738))),0,YEAR(EL$6)&gt;YEAR($A738),12,EL$6&lt;$A738,0,YEAR(EH$6)=YEAR($B738),0)</f>
        <v>12</v>
      </c>
      <c r="EM738" s="26">
        <f t="shared" si="91"/>
        <v>5000</v>
      </c>
      <c r="EN738" s="26">
        <f t="shared" si="92"/>
        <v>13333.33</v>
      </c>
      <c r="EO738" s="27">
        <f t="shared" si="93"/>
        <v>46666.67</v>
      </c>
      <c r="EP738" s="28">
        <f t="shared" si="94"/>
        <v>112.00000799999999</v>
      </c>
      <c r="EQ738" s="34">
        <f t="shared" si="95"/>
        <v>1250</v>
      </c>
      <c r="ES738" s="21">
        <f>IFERROR(IF(VLOOKUP(D738,'DIV CHANGE'!A:D,3,FALSE)="", E738, VLOOKUP(D738,'DIV CHANGE'!A:D,3,FALSE)), E738)</f>
        <v>1</v>
      </c>
      <c r="ET738" s="21" t="str">
        <f t="shared" si="96"/>
        <v>SAME</v>
      </c>
      <c r="EU738" s="29">
        <v>45041</v>
      </c>
    </row>
    <row r="739" spans="1:151" ht="12.75">
      <c r="A739" s="29">
        <v>40617</v>
      </c>
      <c r="B739" s="24"/>
      <c r="C739" s="35">
        <v>86</v>
      </c>
      <c r="D739" s="21" t="s">
        <v>1443</v>
      </c>
      <c r="E739" s="21">
        <v>1</v>
      </c>
      <c r="F739" s="21" t="s">
        <v>100</v>
      </c>
      <c r="G739" s="21" t="s">
        <v>1444</v>
      </c>
      <c r="H739" s="55">
        <v>28050</v>
      </c>
      <c r="I739" s="22">
        <v>15</v>
      </c>
      <c r="J739" s="25">
        <v>0</v>
      </c>
      <c r="K739" s="25">
        <v>0</v>
      </c>
      <c r="L739" s="25">
        <f t="shared" si="89"/>
        <v>1870</v>
      </c>
      <c r="M739" s="37">
        <f t="shared" si="90"/>
        <v>155.83333333333334</v>
      </c>
      <c r="N739" s="36">
        <v>0</v>
      </c>
      <c r="O739" s="26">
        <v>0</v>
      </c>
      <c r="P739" s="26">
        <v>0</v>
      </c>
      <c r="Q739" s="27">
        <v>0</v>
      </c>
      <c r="R739" s="36">
        <v>0</v>
      </c>
      <c r="S739" s="26">
        <v>0</v>
      </c>
      <c r="T739" s="26">
        <v>0</v>
      </c>
      <c r="U739" s="27">
        <v>0</v>
      </c>
      <c r="V739" s="36">
        <v>0</v>
      </c>
      <c r="W739" s="26">
        <v>0</v>
      </c>
      <c r="X739" s="26">
        <v>0</v>
      </c>
      <c r="Y739" s="27">
        <v>0</v>
      </c>
      <c r="Z739" s="36">
        <v>0</v>
      </c>
      <c r="AA739" s="26">
        <v>0</v>
      </c>
      <c r="AB739" s="26">
        <v>0</v>
      </c>
      <c r="AC739" s="27">
        <v>0</v>
      </c>
      <c r="AD739" s="36">
        <v>0</v>
      </c>
      <c r="AE739" s="26">
        <v>0</v>
      </c>
      <c r="AF739" s="26">
        <v>0</v>
      </c>
      <c r="AG739" s="27">
        <v>0</v>
      </c>
      <c r="AH739" s="36">
        <v>0</v>
      </c>
      <c r="AI739" s="26">
        <v>0</v>
      </c>
      <c r="AJ739" s="26">
        <v>0</v>
      </c>
      <c r="AK739" s="27">
        <v>0</v>
      </c>
      <c r="AL739" s="36">
        <v>0</v>
      </c>
      <c r="AM739" s="26">
        <v>0</v>
      </c>
      <c r="AN739" s="26">
        <v>0</v>
      </c>
      <c r="AO739" s="27">
        <v>0</v>
      </c>
      <c r="AP739" s="36">
        <v>0</v>
      </c>
      <c r="AQ739" s="26">
        <v>0</v>
      </c>
      <c r="AR739" s="26">
        <v>0</v>
      </c>
      <c r="AS739" s="27">
        <v>0</v>
      </c>
      <c r="AT739" s="36">
        <v>0</v>
      </c>
      <c r="AU739" s="26">
        <v>0</v>
      </c>
      <c r="AV739" s="26">
        <v>0</v>
      </c>
      <c r="AW739" s="27">
        <v>0</v>
      </c>
      <c r="AX739" s="36">
        <v>0</v>
      </c>
      <c r="AY739" s="26">
        <v>0</v>
      </c>
      <c r="AZ739" s="26">
        <v>0</v>
      </c>
      <c r="BA739" s="27">
        <v>0</v>
      </c>
      <c r="BB739" s="36">
        <v>0</v>
      </c>
      <c r="BC739" s="26">
        <v>0</v>
      </c>
      <c r="BD739" s="26">
        <v>0</v>
      </c>
      <c r="BE739" s="27">
        <v>0</v>
      </c>
      <c r="BF739" s="36">
        <v>0</v>
      </c>
      <c r="BG739" s="26">
        <v>0</v>
      </c>
      <c r="BH739" s="26">
        <v>0</v>
      </c>
      <c r="BI739" s="27">
        <v>0</v>
      </c>
      <c r="BJ739" s="36">
        <v>0</v>
      </c>
      <c r="BK739" s="26">
        <v>0</v>
      </c>
      <c r="BL739" s="26">
        <v>0</v>
      </c>
      <c r="BM739" s="27">
        <v>0</v>
      </c>
      <c r="BN739" s="36">
        <v>0</v>
      </c>
      <c r="BO739" s="26">
        <v>0</v>
      </c>
      <c r="BP739" s="26">
        <v>0</v>
      </c>
      <c r="BQ739" s="27">
        <v>0</v>
      </c>
      <c r="BR739" s="36">
        <v>0</v>
      </c>
      <c r="BS739" s="26">
        <v>0</v>
      </c>
      <c r="BT739" s="26">
        <v>0</v>
      </c>
      <c r="BU739" s="27">
        <v>0</v>
      </c>
      <c r="BV739" s="36">
        <v>0</v>
      </c>
      <c r="BW739" s="26">
        <v>0</v>
      </c>
      <c r="BX739" s="26">
        <v>0</v>
      </c>
      <c r="BY739" s="27">
        <v>0</v>
      </c>
      <c r="BZ739" s="36">
        <v>0</v>
      </c>
      <c r="CA739" s="26">
        <v>0</v>
      </c>
      <c r="CB739" s="26">
        <v>0</v>
      </c>
      <c r="CC739" s="27">
        <v>0</v>
      </c>
      <c r="CD739" s="36">
        <v>0</v>
      </c>
      <c r="CE739" s="26">
        <v>0</v>
      </c>
      <c r="CF739" s="26">
        <v>0</v>
      </c>
      <c r="CG739" s="27">
        <v>0</v>
      </c>
      <c r="CH739" s="36">
        <v>10</v>
      </c>
      <c r="CI739" s="26">
        <v>447.22222222222223</v>
      </c>
      <c r="CJ739" s="26">
        <v>447.22222222222223</v>
      </c>
      <c r="CK739" s="27">
        <v>7602.7777777777774</v>
      </c>
      <c r="CL739" s="36">
        <v>12</v>
      </c>
      <c r="CM739" s="26">
        <v>536.66666666666663</v>
      </c>
      <c r="CN739" s="26">
        <v>983.88888888888891</v>
      </c>
      <c r="CO739" s="27">
        <v>7066.1111111111113</v>
      </c>
      <c r="CP739" s="36">
        <v>12</v>
      </c>
      <c r="CQ739" s="26">
        <v>536.66666666666663</v>
      </c>
      <c r="CR739" s="26">
        <v>1520.5555555555557</v>
      </c>
      <c r="CS739" s="27">
        <v>6529.4444444444443</v>
      </c>
      <c r="CT739" s="36">
        <v>12</v>
      </c>
      <c r="CU739" s="26">
        <v>536.66666666666663</v>
      </c>
      <c r="CV739" s="26">
        <v>2057.2222222222222</v>
      </c>
      <c r="CW739" s="27">
        <v>5992.7777777777774</v>
      </c>
      <c r="CX739" s="36">
        <v>12</v>
      </c>
      <c r="CY739" s="26">
        <v>536.66666666666663</v>
      </c>
      <c r="CZ739" s="26">
        <v>2593.8888888888887</v>
      </c>
      <c r="DA739" s="27">
        <v>5456.1111111111113</v>
      </c>
      <c r="DB739" s="36">
        <v>12</v>
      </c>
      <c r="DC739" s="26">
        <v>536.66666666666663</v>
      </c>
      <c r="DD739" s="26">
        <v>3130.5555555555552</v>
      </c>
      <c r="DE739" s="27">
        <v>4919.4444444444453</v>
      </c>
      <c r="DF739" s="36">
        <v>12</v>
      </c>
      <c r="DG739" s="26">
        <v>536.66666666666663</v>
      </c>
      <c r="DH739" s="26">
        <v>3667.2222222222217</v>
      </c>
      <c r="DI739" s="27">
        <v>4382.7777777777783</v>
      </c>
      <c r="DJ739" s="36">
        <v>12</v>
      </c>
      <c r="DK739" s="26">
        <v>536.66666666666663</v>
      </c>
      <c r="DL739" s="26">
        <v>4203.8888888888887</v>
      </c>
      <c r="DM739" s="27">
        <v>3846.1111111111113</v>
      </c>
      <c r="DN739" s="36">
        <v>12</v>
      </c>
      <c r="DO739" s="26">
        <v>536.66666666666663</v>
      </c>
      <c r="DP739" s="26">
        <v>4740.5555555555557</v>
      </c>
      <c r="DQ739" s="27">
        <v>3309.4444444444443</v>
      </c>
      <c r="DR739" s="36">
        <v>12</v>
      </c>
      <c r="DS739" s="26">
        <v>536.66666666666663</v>
      </c>
      <c r="DT739" s="26">
        <v>5277.2222222222226</v>
      </c>
      <c r="DU739" s="27">
        <v>2772.7777777777774</v>
      </c>
      <c r="DV739" s="36">
        <v>12</v>
      </c>
      <c r="DW739" s="26">
        <v>536.66666666666663</v>
      </c>
      <c r="DX739" s="26">
        <v>5813.8888888888896</v>
      </c>
      <c r="DY739" s="27">
        <v>2236.1111111111104</v>
      </c>
      <c r="DZ739" s="36">
        <v>12</v>
      </c>
      <c r="EA739" s="26">
        <v>536.66666666666663</v>
      </c>
      <c r="EB739" s="26">
        <v>6350.5555555555566</v>
      </c>
      <c r="EC739" s="27">
        <v>1699.4444444444434</v>
      </c>
      <c r="ED739" s="36">
        <v>0</v>
      </c>
      <c r="EE739" s="26">
        <v>0</v>
      </c>
      <c r="EF739" s="26">
        <v>8050</v>
      </c>
      <c r="EG739" s="27">
        <v>0</v>
      </c>
      <c r="EH739" s="36">
        <v>0</v>
      </c>
      <c r="EI739" s="26">
        <v>20000</v>
      </c>
      <c r="EJ739" s="26">
        <v>28050</v>
      </c>
      <c r="EK739" s="27">
        <v>0</v>
      </c>
      <c r="EL739" s="36" cm="1">
        <f t="array" ref="EL739">+_xlfn.IFS(YEAR($A739)&gt;YEAR(EL$6),0,YEAR(EL$6)=YEAR($A739),13-MONTH($A739),AND(EK739&lt;$L739,YEAR(EL$6)=YEAR($B739)),IF(MONTH($B739)&lt;EK739/$M739,MONTH($B739),EK739/$M739),EK739&lt;$L739,EK739/$M739,YEAR(EL$6)=YEAR($B739),MONTH($B739),AND(YEAR(EL$6)&gt;YEAR($B739),NOT(ISBLANK($B739))),0,YEAR(EL$6)&gt;YEAR($A739),12,EL$6&lt;$A739,0,YEAR(EH$6)=YEAR($B739),0)</f>
        <v>0</v>
      </c>
      <c r="EM739" s="26">
        <f t="shared" si="91"/>
        <v>0</v>
      </c>
      <c r="EN739" s="26">
        <f t="shared" si="92"/>
        <v>28050</v>
      </c>
      <c r="EO739" s="27">
        <f t="shared" si="93"/>
        <v>0</v>
      </c>
      <c r="EP739" s="28">
        <f t="shared" si="94"/>
        <v>0</v>
      </c>
      <c r="EQ739" s="34">
        <f t="shared" si="95"/>
        <v>0</v>
      </c>
      <c r="ES739" s="21">
        <f>IFERROR(IF(VLOOKUP(D739,'DIV CHANGE'!A:D,3,FALSE)="", E739, VLOOKUP(D739,'DIV CHANGE'!A:D,3,FALSE)), E739)</f>
        <v>1</v>
      </c>
      <c r="ET739" s="21" t="str">
        <f t="shared" si="96"/>
        <v>SAME</v>
      </c>
      <c r="EU739" s="24">
        <v>40617</v>
      </c>
    </row>
    <row r="740" spans="1:151" ht="12.75">
      <c r="A740" s="29">
        <v>45153</v>
      </c>
      <c r="B740" s="24"/>
      <c r="C740" s="35">
        <v>840</v>
      </c>
      <c r="D740" s="21" t="s">
        <v>1445</v>
      </c>
      <c r="E740" s="21">
        <v>1</v>
      </c>
      <c r="F740" s="21" t="s">
        <v>100</v>
      </c>
      <c r="G740" s="21" t="s">
        <v>1446</v>
      </c>
      <c r="H740" s="55">
        <v>182000</v>
      </c>
      <c r="I740" s="22">
        <v>10</v>
      </c>
      <c r="J740" s="25">
        <v>45500</v>
      </c>
      <c r="K740" s="25">
        <v>0</v>
      </c>
      <c r="L740" s="25">
        <f t="shared" si="89"/>
        <v>13650</v>
      </c>
      <c r="M740" s="37">
        <f t="shared" si="90"/>
        <v>1137.5</v>
      </c>
      <c r="N740" s="36">
        <v>0</v>
      </c>
      <c r="O740" s="26">
        <v>0</v>
      </c>
      <c r="P740" s="26">
        <v>0</v>
      </c>
      <c r="Q740" s="27">
        <v>0</v>
      </c>
      <c r="R740" s="36">
        <v>0</v>
      </c>
      <c r="S740" s="26">
        <v>0</v>
      </c>
      <c r="T740" s="26">
        <v>0</v>
      </c>
      <c r="U740" s="27">
        <v>0</v>
      </c>
      <c r="V740" s="36">
        <v>0</v>
      </c>
      <c r="W740" s="26">
        <v>0</v>
      </c>
      <c r="X740" s="26">
        <v>0</v>
      </c>
      <c r="Y740" s="27">
        <v>0</v>
      </c>
      <c r="Z740" s="36">
        <v>0</v>
      </c>
      <c r="AA740" s="26">
        <v>0</v>
      </c>
      <c r="AB740" s="26">
        <v>0</v>
      </c>
      <c r="AC740" s="27">
        <v>0</v>
      </c>
      <c r="AD740" s="36">
        <v>0</v>
      </c>
      <c r="AE740" s="26">
        <v>0</v>
      </c>
      <c r="AF740" s="26">
        <v>0</v>
      </c>
      <c r="AG740" s="27">
        <v>0</v>
      </c>
      <c r="AH740" s="36">
        <v>0</v>
      </c>
      <c r="AI740" s="26">
        <v>0</v>
      </c>
      <c r="AJ740" s="26">
        <v>0</v>
      </c>
      <c r="AK740" s="27">
        <v>0</v>
      </c>
      <c r="AL740" s="36">
        <v>0</v>
      </c>
      <c r="AM740" s="26">
        <v>0</v>
      </c>
      <c r="AN740" s="26">
        <v>0</v>
      </c>
      <c r="AO740" s="27">
        <v>0</v>
      </c>
      <c r="AP740" s="36">
        <v>0</v>
      </c>
      <c r="AQ740" s="26">
        <v>0</v>
      </c>
      <c r="AR740" s="26">
        <v>0</v>
      </c>
      <c r="AS740" s="27">
        <v>0</v>
      </c>
      <c r="AT740" s="36">
        <v>0</v>
      </c>
      <c r="AU740" s="26">
        <v>0</v>
      </c>
      <c r="AV740" s="26">
        <v>0</v>
      </c>
      <c r="AW740" s="27">
        <v>0</v>
      </c>
      <c r="AX740" s="36">
        <v>0</v>
      </c>
      <c r="AY740" s="26">
        <v>0</v>
      </c>
      <c r="AZ740" s="26">
        <v>0</v>
      </c>
      <c r="BA740" s="27">
        <v>0</v>
      </c>
      <c r="BB740" s="36">
        <v>0</v>
      </c>
      <c r="BC740" s="26">
        <v>0</v>
      </c>
      <c r="BD740" s="26">
        <v>0</v>
      </c>
      <c r="BE740" s="27">
        <v>0</v>
      </c>
      <c r="BF740" s="36">
        <v>0</v>
      </c>
      <c r="BG740" s="26">
        <v>0</v>
      </c>
      <c r="BH740" s="26">
        <v>0</v>
      </c>
      <c r="BI740" s="27">
        <v>0</v>
      </c>
      <c r="BJ740" s="36">
        <v>0</v>
      </c>
      <c r="BK740" s="26">
        <v>0</v>
      </c>
      <c r="BL740" s="26">
        <v>0</v>
      </c>
      <c r="BM740" s="27">
        <v>0</v>
      </c>
      <c r="BN740" s="36">
        <v>0</v>
      </c>
      <c r="BO740" s="26">
        <v>0</v>
      </c>
      <c r="BP740" s="26">
        <v>0</v>
      </c>
      <c r="BQ740" s="27">
        <v>0</v>
      </c>
      <c r="BR740" s="36">
        <v>0</v>
      </c>
      <c r="BS740" s="26">
        <v>0</v>
      </c>
      <c r="BT740" s="26">
        <v>0</v>
      </c>
      <c r="BU740" s="27">
        <v>0</v>
      </c>
      <c r="BV740" s="36">
        <v>0</v>
      </c>
      <c r="BW740" s="26">
        <v>0</v>
      </c>
      <c r="BX740" s="26">
        <v>0</v>
      </c>
      <c r="BY740" s="27">
        <v>0</v>
      </c>
      <c r="BZ740" s="36">
        <v>0</v>
      </c>
      <c r="CA740" s="26">
        <v>0</v>
      </c>
      <c r="CB740" s="26">
        <v>0</v>
      </c>
      <c r="CC740" s="27">
        <v>0</v>
      </c>
      <c r="CD740" s="36">
        <v>0</v>
      </c>
      <c r="CE740" s="26">
        <v>0</v>
      </c>
      <c r="CF740" s="26">
        <v>0</v>
      </c>
      <c r="CG740" s="27">
        <v>0</v>
      </c>
      <c r="CH740" s="36">
        <v>0</v>
      </c>
      <c r="CI740" s="26">
        <v>0</v>
      </c>
      <c r="CJ740" s="26">
        <v>0</v>
      </c>
      <c r="CK740" s="27">
        <v>0</v>
      </c>
      <c r="CL740" s="36">
        <v>0</v>
      </c>
      <c r="CM740" s="26">
        <v>0</v>
      </c>
      <c r="CN740" s="26">
        <v>0</v>
      </c>
      <c r="CO740" s="27">
        <v>0</v>
      </c>
      <c r="CP740" s="36">
        <v>0</v>
      </c>
      <c r="CQ740" s="26">
        <v>0</v>
      </c>
      <c r="CR740" s="26">
        <v>0</v>
      </c>
      <c r="CS740" s="27">
        <v>0</v>
      </c>
      <c r="CT740" s="36">
        <v>0</v>
      </c>
      <c r="CU740" s="26">
        <v>0</v>
      </c>
      <c r="CV740" s="26">
        <v>0</v>
      </c>
      <c r="CW740" s="27">
        <v>0</v>
      </c>
      <c r="CX740" s="36">
        <v>0</v>
      </c>
      <c r="CY740" s="26">
        <v>0</v>
      </c>
      <c r="CZ740" s="26">
        <v>0</v>
      </c>
      <c r="DA740" s="27">
        <v>0</v>
      </c>
      <c r="DB740" s="36">
        <v>0</v>
      </c>
      <c r="DC740" s="26">
        <v>0</v>
      </c>
      <c r="DD740" s="26">
        <v>0</v>
      </c>
      <c r="DE740" s="27">
        <v>0</v>
      </c>
      <c r="DF740" s="36">
        <v>0</v>
      </c>
      <c r="DG740" s="26">
        <v>0</v>
      </c>
      <c r="DH740" s="26">
        <v>0</v>
      </c>
      <c r="DI740" s="27">
        <v>0</v>
      </c>
      <c r="DJ740" s="36">
        <v>0</v>
      </c>
      <c r="DK740" s="26">
        <v>0</v>
      </c>
      <c r="DL740" s="26">
        <v>0</v>
      </c>
      <c r="DM740" s="27">
        <v>0</v>
      </c>
      <c r="DN740" s="36">
        <v>0</v>
      </c>
      <c r="DO740" s="26">
        <v>0</v>
      </c>
      <c r="DP740" s="26">
        <v>0</v>
      </c>
      <c r="DQ740" s="27">
        <v>0</v>
      </c>
      <c r="DR740" s="36">
        <v>0</v>
      </c>
      <c r="DS740" s="26">
        <v>0</v>
      </c>
      <c r="DT740" s="26">
        <v>0</v>
      </c>
      <c r="DU740" s="27">
        <v>0</v>
      </c>
      <c r="DV740" s="36">
        <v>0</v>
      </c>
      <c r="DW740" s="26">
        <v>0</v>
      </c>
      <c r="DX740" s="26">
        <v>0</v>
      </c>
      <c r="DY740" s="27">
        <v>0</v>
      </c>
      <c r="DZ740" s="36">
        <v>0</v>
      </c>
      <c r="EA740" s="26">
        <v>0</v>
      </c>
      <c r="EB740" s="26">
        <v>0</v>
      </c>
      <c r="EC740" s="27">
        <v>0</v>
      </c>
      <c r="ED740" s="36">
        <v>5</v>
      </c>
      <c r="EE740" s="26">
        <v>5687.5</v>
      </c>
      <c r="EF740" s="26">
        <v>5687.5</v>
      </c>
      <c r="EG740" s="27">
        <v>130812.5</v>
      </c>
      <c r="EH740" s="36">
        <v>12</v>
      </c>
      <c r="EI740" s="26">
        <v>13650</v>
      </c>
      <c r="EJ740" s="26">
        <v>19337.5</v>
      </c>
      <c r="EK740" s="27">
        <v>117162.5</v>
      </c>
      <c r="EL740" s="36" cm="1">
        <f t="array" ref="EL740">+_xlfn.IFS(YEAR($A740)&gt;YEAR(EL$6),0,YEAR(EL$6)=YEAR($A740),13-MONTH($A740),AND(EK740&lt;$L740,YEAR(EL$6)=YEAR($B740)),IF(MONTH($B740)&lt;EK740/$M740,MONTH($B740),EK740/$M740),EK740&lt;$L740,EK740/$M740,YEAR(EL$6)=YEAR($B740),MONTH($B740),AND(YEAR(EL$6)&gt;YEAR($B740),NOT(ISBLANK($B740))),0,YEAR(EL$6)&gt;YEAR($A740),12,EL$6&lt;$A740,0,YEAR(EH$6)=YEAR($B740),0)</f>
        <v>12</v>
      </c>
      <c r="EM740" s="26">
        <f t="shared" si="91"/>
        <v>13650</v>
      </c>
      <c r="EN740" s="26">
        <f t="shared" si="92"/>
        <v>32987.5</v>
      </c>
      <c r="EO740" s="27">
        <f t="shared" si="93"/>
        <v>103512.5</v>
      </c>
      <c r="EP740" s="28">
        <f t="shared" si="94"/>
        <v>91</v>
      </c>
      <c r="EQ740" s="34">
        <f t="shared" si="95"/>
        <v>3412.5</v>
      </c>
      <c r="ES740" s="21">
        <f>IFERROR(IF(VLOOKUP(D740,'DIV CHANGE'!A:D,3,FALSE)="", E740, VLOOKUP(D740,'DIV CHANGE'!A:D,3,FALSE)), E740)</f>
        <v>1</v>
      </c>
      <c r="ET740" s="21" t="str">
        <f t="shared" si="96"/>
        <v>SAME</v>
      </c>
      <c r="EU740" s="29">
        <v>45153</v>
      </c>
    </row>
    <row r="741" spans="1:151" ht="12.75">
      <c r="A741" s="29">
        <v>37524</v>
      </c>
      <c r="B741" s="24"/>
      <c r="C741" s="35">
        <v>27</v>
      </c>
      <c r="D741" s="21" t="s">
        <v>1447</v>
      </c>
      <c r="E741" s="21">
        <v>1</v>
      </c>
      <c r="F741" s="21" t="s">
        <v>179</v>
      </c>
      <c r="G741" s="21" t="s">
        <v>1448</v>
      </c>
      <c r="H741" s="55">
        <v>12000</v>
      </c>
      <c r="I741" s="22">
        <v>10</v>
      </c>
      <c r="J741" s="25">
        <v>6500</v>
      </c>
      <c r="K741" s="25">
        <v>0</v>
      </c>
      <c r="L741" s="25">
        <f t="shared" si="89"/>
        <v>550</v>
      </c>
      <c r="M741" s="37">
        <f t="shared" si="90"/>
        <v>45.833333333333336</v>
      </c>
      <c r="N741" s="36">
        <v>0</v>
      </c>
      <c r="O741" s="26">
        <v>0</v>
      </c>
      <c r="P741" s="26">
        <v>0</v>
      </c>
      <c r="Q741" s="27">
        <v>0</v>
      </c>
      <c r="R741" s="36">
        <v>0</v>
      </c>
      <c r="S741" s="26">
        <v>0</v>
      </c>
      <c r="T741" s="26">
        <v>0</v>
      </c>
      <c r="U741" s="27">
        <v>0</v>
      </c>
      <c r="V741" s="36">
        <v>0</v>
      </c>
      <c r="W741" s="26">
        <v>0</v>
      </c>
      <c r="X741" s="26">
        <v>0</v>
      </c>
      <c r="Y741" s="27">
        <v>0</v>
      </c>
      <c r="Z741" s="36">
        <v>0</v>
      </c>
      <c r="AA741" s="26">
        <v>0</v>
      </c>
      <c r="AB741" s="26">
        <v>0</v>
      </c>
      <c r="AC741" s="27">
        <v>0</v>
      </c>
      <c r="AD741" s="36">
        <v>0</v>
      </c>
      <c r="AE741" s="26">
        <v>0</v>
      </c>
      <c r="AF741" s="26">
        <v>0</v>
      </c>
      <c r="AG741" s="27">
        <v>0</v>
      </c>
      <c r="AH741" s="36">
        <v>0</v>
      </c>
      <c r="AI741" s="26">
        <v>0</v>
      </c>
      <c r="AJ741" s="26">
        <v>0</v>
      </c>
      <c r="AK741" s="27">
        <v>0</v>
      </c>
      <c r="AL741" s="36">
        <v>0</v>
      </c>
      <c r="AM741" s="26">
        <v>0</v>
      </c>
      <c r="AN741" s="26">
        <v>0</v>
      </c>
      <c r="AO741" s="27">
        <v>0</v>
      </c>
      <c r="AP741" s="36">
        <v>0</v>
      </c>
      <c r="AQ741" s="26">
        <v>0</v>
      </c>
      <c r="AR741" s="26">
        <v>0</v>
      </c>
      <c r="AS741" s="27">
        <v>0</v>
      </c>
      <c r="AT741" s="36">
        <v>0</v>
      </c>
      <c r="AU741" s="26">
        <v>0</v>
      </c>
      <c r="AV741" s="26">
        <v>0</v>
      </c>
      <c r="AW741" s="27">
        <v>0</v>
      </c>
      <c r="AX741" s="36">
        <v>4</v>
      </c>
      <c r="AY741" s="26">
        <v>183.33333333333334</v>
      </c>
      <c r="AZ741" s="26">
        <v>183.33333333333334</v>
      </c>
      <c r="BA741" s="27">
        <v>5316.666666666667</v>
      </c>
      <c r="BB741" s="36">
        <v>12</v>
      </c>
      <c r="BC741" s="26">
        <v>550</v>
      </c>
      <c r="BD741" s="26">
        <v>733.33333333333337</v>
      </c>
      <c r="BE741" s="27">
        <v>4766.666666666667</v>
      </c>
      <c r="BF741" s="36">
        <v>12</v>
      </c>
      <c r="BG741" s="26">
        <v>550</v>
      </c>
      <c r="BH741" s="26">
        <v>1283.3333333333335</v>
      </c>
      <c r="BI741" s="27">
        <v>4216.6666666666661</v>
      </c>
      <c r="BJ741" s="36">
        <v>12</v>
      </c>
      <c r="BK741" s="26">
        <v>550</v>
      </c>
      <c r="BL741" s="26">
        <v>1833.3333333333335</v>
      </c>
      <c r="BM741" s="27">
        <v>3666.6666666666665</v>
      </c>
      <c r="BN741" s="36">
        <v>12</v>
      </c>
      <c r="BO741" s="26">
        <v>550</v>
      </c>
      <c r="BP741" s="26">
        <v>2383.3333333333335</v>
      </c>
      <c r="BQ741" s="27">
        <v>3116.6666666666665</v>
      </c>
      <c r="BR741" s="36">
        <v>12</v>
      </c>
      <c r="BS741" s="26">
        <v>550</v>
      </c>
      <c r="BT741" s="26">
        <v>2933.3333333333335</v>
      </c>
      <c r="BU741" s="27">
        <v>2566.6666666666665</v>
      </c>
      <c r="BV741" s="36">
        <v>12</v>
      </c>
      <c r="BW741" s="26">
        <v>550</v>
      </c>
      <c r="BX741" s="26">
        <v>3483.3333333333335</v>
      </c>
      <c r="BY741" s="27">
        <v>2016.6666666666665</v>
      </c>
      <c r="BZ741" s="36">
        <v>12</v>
      </c>
      <c r="CA741" s="26">
        <v>550</v>
      </c>
      <c r="CB741" s="26">
        <v>4033.3333333333335</v>
      </c>
      <c r="CC741" s="27">
        <v>1466.6666666666665</v>
      </c>
      <c r="CD741" s="36">
        <v>12</v>
      </c>
      <c r="CE741" s="26">
        <v>550</v>
      </c>
      <c r="CF741" s="26">
        <v>4583.3333333333339</v>
      </c>
      <c r="CG741" s="27">
        <v>916.66666666666606</v>
      </c>
      <c r="CH741" s="36">
        <v>12</v>
      </c>
      <c r="CI741" s="26">
        <v>550</v>
      </c>
      <c r="CJ741" s="26">
        <v>5133.3333333333339</v>
      </c>
      <c r="CK741" s="27">
        <v>366.66666666666606</v>
      </c>
      <c r="CL741" s="36">
        <v>7.9999999999999867</v>
      </c>
      <c r="CM741" s="26">
        <v>366.66666666666606</v>
      </c>
      <c r="CN741" s="26">
        <v>5500</v>
      </c>
      <c r="CO741" s="27">
        <v>0</v>
      </c>
      <c r="CP741" s="36">
        <v>0</v>
      </c>
      <c r="CQ741" s="26">
        <v>0</v>
      </c>
      <c r="CR741" s="26">
        <v>5500</v>
      </c>
      <c r="CS741" s="27">
        <v>0</v>
      </c>
      <c r="CT741" s="36">
        <v>0</v>
      </c>
      <c r="CU741" s="26">
        <v>0</v>
      </c>
      <c r="CV741" s="26">
        <v>5500</v>
      </c>
      <c r="CW741" s="27">
        <v>0</v>
      </c>
      <c r="CX741" s="36">
        <v>0</v>
      </c>
      <c r="CY741" s="26">
        <v>0</v>
      </c>
      <c r="CZ741" s="26">
        <v>5500</v>
      </c>
      <c r="DA741" s="27">
        <v>0</v>
      </c>
      <c r="DB741" s="36">
        <v>0</v>
      </c>
      <c r="DC741" s="26">
        <v>0</v>
      </c>
      <c r="DD741" s="26">
        <v>5500</v>
      </c>
      <c r="DE741" s="27">
        <v>0</v>
      </c>
      <c r="DF741" s="36">
        <v>0</v>
      </c>
      <c r="DG741" s="26">
        <v>0</v>
      </c>
      <c r="DH741" s="26">
        <v>5500</v>
      </c>
      <c r="DI741" s="27">
        <v>0</v>
      </c>
      <c r="DJ741" s="36">
        <v>0</v>
      </c>
      <c r="DK741" s="26">
        <v>0</v>
      </c>
      <c r="DL741" s="26">
        <v>5500</v>
      </c>
      <c r="DM741" s="27">
        <v>0</v>
      </c>
      <c r="DN741" s="36">
        <v>0</v>
      </c>
      <c r="DO741" s="26">
        <v>0</v>
      </c>
      <c r="DP741" s="26">
        <v>5500</v>
      </c>
      <c r="DQ741" s="27">
        <v>0</v>
      </c>
      <c r="DR741" s="36">
        <v>0</v>
      </c>
      <c r="DS741" s="26">
        <v>0</v>
      </c>
      <c r="DT741" s="26">
        <v>5500</v>
      </c>
      <c r="DU741" s="27">
        <v>0</v>
      </c>
      <c r="DV741" s="36">
        <v>0</v>
      </c>
      <c r="DW741" s="26">
        <v>0</v>
      </c>
      <c r="DX741" s="26">
        <v>5500</v>
      </c>
      <c r="DY741" s="27">
        <v>0</v>
      </c>
      <c r="DZ741" s="36">
        <v>0</v>
      </c>
      <c r="EA741" s="26">
        <v>0</v>
      </c>
      <c r="EB741" s="26">
        <v>5500</v>
      </c>
      <c r="EC741" s="27">
        <v>0</v>
      </c>
      <c r="ED741" s="36">
        <v>0</v>
      </c>
      <c r="EE741" s="26">
        <v>0</v>
      </c>
      <c r="EF741" s="26">
        <v>5500</v>
      </c>
      <c r="EG741" s="27">
        <v>0</v>
      </c>
      <c r="EH741" s="36">
        <v>0</v>
      </c>
      <c r="EI741" s="26">
        <v>0</v>
      </c>
      <c r="EJ741" s="26">
        <v>5500</v>
      </c>
      <c r="EK741" s="27">
        <v>0</v>
      </c>
      <c r="EL741" s="36" cm="1">
        <f t="array" ref="EL741">+_xlfn.IFS(YEAR($A741)&gt;YEAR(EL$6),0,YEAR(EL$6)=YEAR($A741),13-MONTH($A741),AND(EK741&lt;$L741,YEAR(EL$6)=YEAR($B741)),IF(MONTH($B741)&lt;EK741/$M741,MONTH($B741),EK741/$M741),EK741&lt;$L741,EK741/$M741,YEAR(EL$6)=YEAR($B741),MONTH($B741),AND(YEAR(EL$6)&gt;YEAR($B741),NOT(ISBLANK($B741))),0,YEAR(EL$6)&gt;YEAR($A741),12,EL$6&lt;$A741,0,YEAR(EH$6)=YEAR($B741),0)</f>
        <v>0</v>
      </c>
      <c r="EM741" s="26">
        <f t="shared" si="91"/>
        <v>0</v>
      </c>
      <c r="EN741" s="26">
        <f t="shared" si="92"/>
        <v>5500</v>
      </c>
      <c r="EO741" s="27">
        <f t="shared" si="93"/>
        <v>0</v>
      </c>
      <c r="EP741" s="28">
        <f t="shared" si="94"/>
        <v>0</v>
      </c>
      <c r="EQ741" s="34">
        <f t="shared" si="95"/>
        <v>0</v>
      </c>
      <c r="ES741" s="21">
        <f>IFERROR(IF(VLOOKUP(D741,'DIV CHANGE'!A:D,3,FALSE)="", E741, VLOOKUP(D741,'DIV CHANGE'!A:D,3,FALSE)), E741)</f>
        <v>1</v>
      </c>
      <c r="ET741" s="21" t="str">
        <f t="shared" si="96"/>
        <v>SAME</v>
      </c>
      <c r="EU741" s="24">
        <v>37524</v>
      </c>
    </row>
    <row r="742" spans="1:151" ht="12.75">
      <c r="A742" s="29">
        <v>40830</v>
      </c>
      <c r="B742" s="24"/>
      <c r="C742" s="35">
        <v>92</v>
      </c>
      <c r="D742" s="21" t="s">
        <v>1449</v>
      </c>
      <c r="E742" s="21">
        <v>1</v>
      </c>
      <c r="F742" s="21" t="s">
        <v>179</v>
      </c>
      <c r="G742" s="21" t="s">
        <v>1450</v>
      </c>
      <c r="H742" s="55">
        <v>69496.5</v>
      </c>
      <c r="I742" s="22">
        <v>10</v>
      </c>
      <c r="J742" s="25">
        <v>20000</v>
      </c>
      <c r="K742" s="25">
        <v>0</v>
      </c>
      <c r="L742" s="25">
        <f t="shared" si="89"/>
        <v>4949.6499999999996</v>
      </c>
      <c r="M742" s="37">
        <f t="shared" si="90"/>
        <v>412.4708333333333</v>
      </c>
      <c r="N742" s="36">
        <v>0</v>
      </c>
      <c r="O742" s="26">
        <v>0</v>
      </c>
      <c r="P742" s="26">
        <v>0</v>
      </c>
      <c r="Q742" s="27">
        <v>0</v>
      </c>
      <c r="R742" s="36">
        <v>0</v>
      </c>
      <c r="S742" s="26">
        <v>0</v>
      </c>
      <c r="T742" s="26">
        <v>0</v>
      </c>
      <c r="U742" s="27">
        <v>0</v>
      </c>
      <c r="V742" s="36">
        <v>0</v>
      </c>
      <c r="W742" s="26">
        <v>0</v>
      </c>
      <c r="X742" s="26">
        <v>0</v>
      </c>
      <c r="Y742" s="27">
        <v>0</v>
      </c>
      <c r="Z742" s="36">
        <v>0</v>
      </c>
      <c r="AA742" s="26">
        <v>0</v>
      </c>
      <c r="AB742" s="26">
        <v>0</v>
      </c>
      <c r="AC742" s="27">
        <v>0</v>
      </c>
      <c r="AD742" s="36">
        <v>0</v>
      </c>
      <c r="AE742" s="26">
        <v>0</v>
      </c>
      <c r="AF742" s="26">
        <v>0</v>
      </c>
      <c r="AG742" s="27">
        <v>0</v>
      </c>
      <c r="AH742" s="36">
        <v>0</v>
      </c>
      <c r="AI742" s="26">
        <v>0</v>
      </c>
      <c r="AJ742" s="26">
        <v>0</v>
      </c>
      <c r="AK742" s="27">
        <v>0</v>
      </c>
      <c r="AL742" s="36">
        <v>0</v>
      </c>
      <c r="AM742" s="26">
        <v>0</v>
      </c>
      <c r="AN742" s="26">
        <v>0</v>
      </c>
      <c r="AO742" s="27">
        <v>0</v>
      </c>
      <c r="AP742" s="36">
        <v>0</v>
      </c>
      <c r="AQ742" s="26">
        <v>0</v>
      </c>
      <c r="AR742" s="26">
        <v>0</v>
      </c>
      <c r="AS742" s="27">
        <v>0</v>
      </c>
      <c r="AT742" s="36">
        <v>0</v>
      </c>
      <c r="AU742" s="26">
        <v>0</v>
      </c>
      <c r="AV742" s="26">
        <v>0</v>
      </c>
      <c r="AW742" s="27">
        <v>0</v>
      </c>
      <c r="AX742" s="36">
        <v>0</v>
      </c>
      <c r="AY742" s="26">
        <v>0</v>
      </c>
      <c r="AZ742" s="26">
        <v>0</v>
      </c>
      <c r="BA742" s="27">
        <v>0</v>
      </c>
      <c r="BB742" s="36">
        <v>0</v>
      </c>
      <c r="BC742" s="26">
        <v>0</v>
      </c>
      <c r="BD742" s="26">
        <v>0</v>
      </c>
      <c r="BE742" s="27">
        <v>0</v>
      </c>
      <c r="BF742" s="36">
        <v>0</v>
      </c>
      <c r="BG742" s="26">
        <v>0</v>
      </c>
      <c r="BH742" s="26">
        <v>0</v>
      </c>
      <c r="BI742" s="27">
        <v>0</v>
      </c>
      <c r="BJ742" s="36">
        <v>0</v>
      </c>
      <c r="BK742" s="26">
        <v>0</v>
      </c>
      <c r="BL742" s="26">
        <v>0</v>
      </c>
      <c r="BM742" s="27">
        <v>0</v>
      </c>
      <c r="BN742" s="36">
        <v>0</v>
      </c>
      <c r="BO742" s="26">
        <v>0</v>
      </c>
      <c r="BP742" s="26">
        <v>0</v>
      </c>
      <c r="BQ742" s="27">
        <v>0</v>
      </c>
      <c r="BR742" s="36">
        <v>0</v>
      </c>
      <c r="BS742" s="26">
        <v>0</v>
      </c>
      <c r="BT742" s="26">
        <v>0</v>
      </c>
      <c r="BU742" s="27">
        <v>0</v>
      </c>
      <c r="BV742" s="36">
        <v>0</v>
      </c>
      <c r="BW742" s="26">
        <v>0</v>
      </c>
      <c r="BX742" s="26">
        <v>0</v>
      </c>
      <c r="BY742" s="27">
        <v>0</v>
      </c>
      <c r="BZ742" s="36">
        <v>0</v>
      </c>
      <c r="CA742" s="26">
        <v>0</v>
      </c>
      <c r="CB742" s="26">
        <v>0</v>
      </c>
      <c r="CC742" s="27">
        <v>0</v>
      </c>
      <c r="CD742" s="36">
        <v>0</v>
      </c>
      <c r="CE742" s="26">
        <v>0</v>
      </c>
      <c r="CF742" s="26">
        <v>0</v>
      </c>
      <c r="CG742" s="27">
        <v>0</v>
      </c>
      <c r="CH742" s="36">
        <v>3</v>
      </c>
      <c r="CI742" s="26">
        <v>1237.4124999999999</v>
      </c>
      <c r="CJ742" s="26">
        <v>1237.4124999999999</v>
      </c>
      <c r="CK742" s="27">
        <v>48259.087500000001</v>
      </c>
      <c r="CL742" s="36">
        <v>12</v>
      </c>
      <c r="CM742" s="26">
        <v>4949.6499999999996</v>
      </c>
      <c r="CN742" s="26">
        <v>6187.0625</v>
      </c>
      <c r="CO742" s="27">
        <v>43309.4375</v>
      </c>
      <c r="CP742" s="36">
        <v>12</v>
      </c>
      <c r="CQ742" s="26">
        <v>4949.6499999999996</v>
      </c>
      <c r="CR742" s="26">
        <v>11136.7125</v>
      </c>
      <c r="CS742" s="27">
        <v>38359.787499999999</v>
      </c>
      <c r="CT742" s="36">
        <v>12</v>
      </c>
      <c r="CU742" s="26">
        <v>4949.6499999999996</v>
      </c>
      <c r="CV742" s="26">
        <v>16086.362499999999</v>
      </c>
      <c r="CW742" s="27">
        <v>33410.137499999997</v>
      </c>
      <c r="CX742" s="36">
        <v>12</v>
      </c>
      <c r="CY742" s="26">
        <v>4949.6499999999996</v>
      </c>
      <c r="CZ742" s="26">
        <v>21036.012499999997</v>
      </c>
      <c r="DA742" s="27">
        <v>28460.487500000003</v>
      </c>
      <c r="DB742" s="36">
        <v>12</v>
      </c>
      <c r="DC742" s="26">
        <v>4949.6499999999996</v>
      </c>
      <c r="DD742" s="26">
        <v>25985.662499999999</v>
      </c>
      <c r="DE742" s="27">
        <v>23510.837500000001</v>
      </c>
      <c r="DF742" s="36">
        <v>12</v>
      </c>
      <c r="DG742" s="26">
        <v>4949.6499999999996</v>
      </c>
      <c r="DH742" s="26">
        <v>30935.3125</v>
      </c>
      <c r="DI742" s="27">
        <v>18561.1875</v>
      </c>
      <c r="DJ742" s="36">
        <v>12</v>
      </c>
      <c r="DK742" s="26">
        <v>4949.6499999999996</v>
      </c>
      <c r="DL742" s="26">
        <v>35884.962500000001</v>
      </c>
      <c r="DM742" s="27">
        <v>13611.537499999999</v>
      </c>
      <c r="DN742" s="36">
        <v>12</v>
      </c>
      <c r="DO742" s="26">
        <v>4949.6499999999996</v>
      </c>
      <c r="DP742" s="26">
        <v>40834.612500000003</v>
      </c>
      <c r="DQ742" s="27">
        <v>8661.8874999999971</v>
      </c>
      <c r="DR742" s="36">
        <v>12</v>
      </c>
      <c r="DS742" s="26">
        <v>4949.6499999999996</v>
      </c>
      <c r="DT742" s="26">
        <v>45784.262500000004</v>
      </c>
      <c r="DU742" s="27">
        <v>3712.2374999999956</v>
      </c>
      <c r="DV742" s="36">
        <v>8.9999999999999893</v>
      </c>
      <c r="DW742" s="26">
        <v>3712.2374999999952</v>
      </c>
      <c r="DX742" s="26">
        <v>49496.5</v>
      </c>
      <c r="DY742" s="27">
        <v>0</v>
      </c>
      <c r="DZ742" s="36">
        <v>0</v>
      </c>
      <c r="EA742" s="26">
        <v>0</v>
      </c>
      <c r="EB742" s="26">
        <v>49496.5</v>
      </c>
      <c r="EC742" s="27">
        <v>0</v>
      </c>
      <c r="ED742" s="36">
        <v>0</v>
      </c>
      <c r="EE742" s="26">
        <v>0</v>
      </c>
      <c r="EF742" s="26">
        <v>49496.5</v>
      </c>
      <c r="EG742" s="27">
        <v>0</v>
      </c>
      <c r="EH742" s="36">
        <v>0</v>
      </c>
      <c r="EI742" s="26">
        <v>0</v>
      </c>
      <c r="EJ742" s="26">
        <v>49496.5</v>
      </c>
      <c r="EK742" s="27">
        <v>0</v>
      </c>
      <c r="EL742" s="36" cm="1">
        <f t="array" ref="EL742">+_xlfn.IFS(YEAR($A742)&gt;YEAR(EL$6),0,YEAR(EL$6)=YEAR($A742),13-MONTH($A742),AND(EK742&lt;$L742,YEAR(EL$6)=YEAR($B742)),IF(MONTH($B742)&lt;EK742/$M742,MONTH($B742),EK742/$M742),EK742&lt;$L742,EK742/$M742,YEAR(EL$6)=YEAR($B742),MONTH($B742),AND(YEAR(EL$6)&gt;YEAR($B742),NOT(ISBLANK($B742))),0,YEAR(EL$6)&gt;YEAR($A742),12,EL$6&lt;$A742,0,YEAR(EH$6)=YEAR($B742),0)</f>
        <v>0</v>
      </c>
      <c r="EM742" s="26">
        <f t="shared" si="91"/>
        <v>0</v>
      </c>
      <c r="EN742" s="26">
        <f t="shared" si="92"/>
        <v>49496.5</v>
      </c>
      <c r="EO742" s="27">
        <f t="shared" si="93"/>
        <v>0</v>
      </c>
      <c r="EP742" s="28">
        <f t="shared" si="94"/>
        <v>0</v>
      </c>
      <c r="EQ742" s="34">
        <f t="shared" si="95"/>
        <v>0</v>
      </c>
      <c r="ES742" s="21">
        <f>IFERROR(IF(VLOOKUP(D742,'DIV CHANGE'!A:D,3,FALSE)="", E742, VLOOKUP(D742,'DIV CHANGE'!A:D,3,FALSE)), E742)</f>
        <v>1</v>
      </c>
      <c r="ET742" s="21" t="str">
        <f t="shared" si="96"/>
        <v>SAME</v>
      </c>
      <c r="EU742" s="24">
        <v>40830</v>
      </c>
    </row>
    <row r="743" spans="1:151" ht="12.75">
      <c r="A743" s="29">
        <v>42446</v>
      </c>
      <c r="B743" s="24"/>
      <c r="C743" s="35">
        <v>190</v>
      </c>
      <c r="D743" s="21" t="s">
        <v>1451</v>
      </c>
      <c r="E743" s="21">
        <v>1</v>
      </c>
      <c r="F743" s="21" t="s">
        <v>179</v>
      </c>
      <c r="G743" s="21" t="s">
        <v>1452</v>
      </c>
      <c r="H743" s="55">
        <v>110260.16</v>
      </c>
      <c r="I743" s="22">
        <v>10</v>
      </c>
      <c r="J743" s="25">
        <v>30000</v>
      </c>
      <c r="K743" s="25">
        <v>0</v>
      </c>
      <c r="L743" s="25">
        <f t="shared" si="89"/>
        <v>8026.0160000000005</v>
      </c>
      <c r="M743" s="37">
        <f t="shared" si="90"/>
        <v>668.83466666666675</v>
      </c>
      <c r="N743" s="36">
        <v>0</v>
      </c>
      <c r="O743" s="26">
        <v>0</v>
      </c>
      <c r="P743" s="26">
        <v>0</v>
      </c>
      <c r="Q743" s="27">
        <v>0</v>
      </c>
      <c r="R743" s="36">
        <v>0</v>
      </c>
      <c r="S743" s="26">
        <v>0</v>
      </c>
      <c r="T743" s="26">
        <v>0</v>
      </c>
      <c r="U743" s="27">
        <v>0</v>
      </c>
      <c r="V743" s="36">
        <v>0</v>
      </c>
      <c r="W743" s="26">
        <v>0</v>
      </c>
      <c r="X743" s="26">
        <v>0</v>
      </c>
      <c r="Y743" s="27">
        <v>0</v>
      </c>
      <c r="Z743" s="36">
        <v>0</v>
      </c>
      <c r="AA743" s="26">
        <v>0</v>
      </c>
      <c r="AB743" s="26">
        <v>0</v>
      </c>
      <c r="AC743" s="27">
        <v>0</v>
      </c>
      <c r="AD743" s="36">
        <v>0</v>
      </c>
      <c r="AE743" s="26">
        <v>0</v>
      </c>
      <c r="AF743" s="26">
        <v>0</v>
      </c>
      <c r="AG743" s="27">
        <v>0</v>
      </c>
      <c r="AH743" s="36">
        <v>0</v>
      </c>
      <c r="AI743" s="26">
        <v>0</v>
      </c>
      <c r="AJ743" s="26">
        <v>0</v>
      </c>
      <c r="AK743" s="27">
        <v>0</v>
      </c>
      <c r="AL743" s="36">
        <v>0</v>
      </c>
      <c r="AM743" s="26">
        <v>0</v>
      </c>
      <c r="AN743" s="26">
        <v>0</v>
      </c>
      <c r="AO743" s="27">
        <v>0</v>
      </c>
      <c r="AP743" s="36">
        <v>0</v>
      </c>
      <c r="AQ743" s="26">
        <v>0</v>
      </c>
      <c r="AR743" s="26">
        <v>0</v>
      </c>
      <c r="AS743" s="27">
        <v>0</v>
      </c>
      <c r="AT743" s="36">
        <v>0</v>
      </c>
      <c r="AU743" s="26">
        <v>0</v>
      </c>
      <c r="AV743" s="26">
        <v>0</v>
      </c>
      <c r="AW743" s="27">
        <v>0</v>
      </c>
      <c r="AX743" s="36">
        <v>0</v>
      </c>
      <c r="AY743" s="26">
        <v>0</v>
      </c>
      <c r="AZ743" s="26">
        <v>0</v>
      </c>
      <c r="BA743" s="27">
        <v>0</v>
      </c>
      <c r="BB743" s="36">
        <v>0</v>
      </c>
      <c r="BC743" s="26">
        <v>0</v>
      </c>
      <c r="BD743" s="26">
        <v>0</v>
      </c>
      <c r="BE743" s="27">
        <v>0</v>
      </c>
      <c r="BF743" s="36">
        <v>0</v>
      </c>
      <c r="BG743" s="26">
        <v>0</v>
      </c>
      <c r="BH743" s="26">
        <v>0</v>
      </c>
      <c r="BI743" s="27">
        <v>0</v>
      </c>
      <c r="BJ743" s="36">
        <v>0</v>
      </c>
      <c r="BK743" s="26">
        <v>0</v>
      </c>
      <c r="BL743" s="26">
        <v>0</v>
      </c>
      <c r="BM743" s="27">
        <v>0</v>
      </c>
      <c r="BN743" s="36">
        <v>0</v>
      </c>
      <c r="BO743" s="26">
        <v>0</v>
      </c>
      <c r="BP743" s="26">
        <v>0</v>
      </c>
      <c r="BQ743" s="27">
        <v>0</v>
      </c>
      <c r="BR743" s="36">
        <v>0</v>
      </c>
      <c r="BS743" s="26">
        <v>0</v>
      </c>
      <c r="BT743" s="26">
        <v>0</v>
      </c>
      <c r="BU743" s="27">
        <v>0</v>
      </c>
      <c r="BV743" s="36">
        <v>0</v>
      </c>
      <c r="BW743" s="26">
        <v>0</v>
      </c>
      <c r="BX743" s="26">
        <v>0</v>
      </c>
      <c r="BY743" s="27">
        <v>0</v>
      </c>
      <c r="BZ743" s="36">
        <v>0</v>
      </c>
      <c r="CA743" s="26">
        <v>0</v>
      </c>
      <c r="CB743" s="26">
        <v>0</v>
      </c>
      <c r="CC743" s="27">
        <v>0</v>
      </c>
      <c r="CD743" s="36">
        <v>0</v>
      </c>
      <c r="CE743" s="26">
        <v>0</v>
      </c>
      <c r="CF743" s="26">
        <v>0</v>
      </c>
      <c r="CG743" s="27">
        <v>0</v>
      </c>
      <c r="CH743" s="36">
        <v>0</v>
      </c>
      <c r="CI743" s="26">
        <v>0</v>
      </c>
      <c r="CJ743" s="26">
        <v>0</v>
      </c>
      <c r="CK743" s="27">
        <v>0</v>
      </c>
      <c r="CL743" s="36">
        <v>0</v>
      </c>
      <c r="CM743" s="26">
        <v>0</v>
      </c>
      <c r="CN743" s="26">
        <v>0</v>
      </c>
      <c r="CO743" s="27">
        <v>0</v>
      </c>
      <c r="CP743" s="36">
        <v>0</v>
      </c>
      <c r="CQ743" s="26">
        <v>0</v>
      </c>
      <c r="CR743" s="26">
        <v>0</v>
      </c>
      <c r="CS743" s="27">
        <v>0</v>
      </c>
      <c r="CT743" s="36">
        <v>0</v>
      </c>
      <c r="CU743" s="26">
        <v>0</v>
      </c>
      <c r="CV743" s="26">
        <v>0</v>
      </c>
      <c r="CW743" s="27">
        <v>0</v>
      </c>
      <c r="CX743" s="36">
        <v>0</v>
      </c>
      <c r="CY743" s="26">
        <v>0</v>
      </c>
      <c r="CZ743" s="26">
        <v>0</v>
      </c>
      <c r="DA743" s="27">
        <v>0</v>
      </c>
      <c r="DB743" s="36">
        <v>10</v>
      </c>
      <c r="DC743" s="26">
        <v>6688.3466666666673</v>
      </c>
      <c r="DD743" s="26">
        <v>6688.3466666666673</v>
      </c>
      <c r="DE743" s="27">
        <v>73571.813333333339</v>
      </c>
      <c r="DF743" s="36">
        <v>12</v>
      </c>
      <c r="DG743" s="26">
        <v>8026.0160000000014</v>
      </c>
      <c r="DH743" s="26">
        <v>14714.362666666668</v>
      </c>
      <c r="DI743" s="27">
        <v>65545.797333333336</v>
      </c>
      <c r="DJ743" s="36">
        <v>12</v>
      </c>
      <c r="DK743" s="26">
        <v>8026.0160000000014</v>
      </c>
      <c r="DL743" s="26">
        <v>22740.378666666671</v>
      </c>
      <c r="DM743" s="27">
        <v>57519.781333333332</v>
      </c>
      <c r="DN743" s="36">
        <v>12</v>
      </c>
      <c r="DO743" s="26">
        <v>8026.0160000000014</v>
      </c>
      <c r="DP743" s="26">
        <v>30766.394666666674</v>
      </c>
      <c r="DQ743" s="27">
        <v>49493.765333333329</v>
      </c>
      <c r="DR743" s="36">
        <v>12</v>
      </c>
      <c r="DS743" s="26">
        <v>8026.0160000000014</v>
      </c>
      <c r="DT743" s="26">
        <v>38792.410666666678</v>
      </c>
      <c r="DU743" s="27">
        <v>41467.749333333326</v>
      </c>
      <c r="DV743" s="36">
        <v>12</v>
      </c>
      <c r="DW743" s="26">
        <v>8026.0160000000014</v>
      </c>
      <c r="DX743" s="26">
        <v>46818.426666666681</v>
      </c>
      <c r="DY743" s="27">
        <v>33441.733333333323</v>
      </c>
      <c r="DZ743" s="36">
        <v>12</v>
      </c>
      <c r="EA743" s="26">
        <v>8026.0160000000014</v>
      </c>
      <c r="EB743" s="26">
        <v>54844.442666666684</v>
      </c>
      <c r="EC743" s="27">
        <v>25415.717333333319</v>
      </c>
      <c r="ED743" s="36">
        <v>12</v>
      </c>
      <c r="EE743" s="26">
        <v>8026.0160000000014</v>
      </c>
      <c r="EF743" s="26">
        <v>64267.61</v>
      </c>
      <c r="EG743" s="27">
        <v>15992.550000000003</v>
      </c>
      <c r="EH743" s="36">
        <v>12</v>
      </c>
      <c r="EI743" s="26">
        <v>8026.0160000000014</v>
      </c>
      <c r="EJ743" s="26">
        <v>72293.626000000004</v>
      </c>
      <c r="EK743" s="27">
        <v>7966.53</v>
      </c>
      <c r="EL743" s="36" cm="1">
        <f t="array" ref="EL743">+_xlfn.IFS(YEAR($A743)&gt;YEAR(EL$6),0,YEAR(EL$6)=YEAR($A743),13-MONTH($A743),AND(EK743&lt;$L743,YEAR(EL$6)=YEAR($B743)),IF(MONTH($B743)&lt;EK743/$M743,MONTH($B743),EK743/$M743),EK743&lt;$L743,EK743/$M743,YEAR(EL$6)=YEAR($B743),MONTH($B743),AND(YEAR(EL$6)&gt;YEAR($B743),NOT(ISBLANK($B743))),0,YEAR(EL$6)&gt;YEAR($A743),12,EL$6&lt;$A743,0,YEAR(EH$6)=YEAR($B743),0)</f>
        <v>11.911060232125127</v>
      </c>
      <c r="EM743" s="26">
        <f t="shared" si="91"/>
        <v>7966.53</v>
      </c>
      <c r="EN743" s="26">
        <f t="shared" si="92"/>
        <v>80260.156000000003</v>
      </c>
      <c r="EO743" s="27">
        <f t="shared" si="93"/>
        <v>0</v>
      </c>
      <c r="EP743" s="28">
        <f t="shared" si="94"/>
        <v>0</v>
      </c>
      <c r="EQ743" s="34">
        <f t="shared" si="95"/>
        <v>2006.5040000000004</v>
      </c>
      <c r="ES743" s="21">
        <f>IFERROR(IF(VLOOKUP(D743,'DIV CHANGE'!A:D,3,FALSE)="", E743, VLOOKUP(D743,'DIV CHANGE'!A:D,3,FALSE)), E743)</f>
        <v>1</v>
      </c>
      <c r="ET743" s="21" t="str">
        <f t="shared" si="96"/>
        <v>SAME</v>
      </c>
      <c r="EU743" s="24">
        <v>42446</v>
      </c>
    </row>
    <row r="744" spans="1:151" ht="12.75">
      <c r="A744" s="29">
        <v>43159</v>
      </c>
      <c r="B744" s="24"/>
      <c r="C744" s="35">
        <v>319</v>
      </c>
      <c r="D744" s="21" t="s">
        <v>1453</v>
      </c>
      <c r="E744" s="21">
        <v>2</v>
      </c>
      <c r="F744" s="21" t="s">
        <v>179</v>
      </c>
      <c r="G744" s="21" t="s">
        <v>1454</v>
      </c>
      <c r="H744" s="55">
        <v>81030.3</v>
      </c>
      <c r="I744" s="22">
        <v>10</v>
      </c>
      <c r="J744" s="25">
        <v>20000</v>
      </c>
      <c r="K744" s="25">
        <v>0</v>
      </c>
      <c r="L744" s="25">
        <f t="shared" si="89"/>
        <v>6103.0300000000007</v>
      </c>
      <c r="M744" s="37">
        <f t="shared" si="90"/>
        <v>508.58583333333337</v>
      </c>
      <c r="N744" s="36">
        <v>0</v>
      </c>
      <c r="O744" s="26">
        <v>0</v>
      </c>
      <c r="P744" s="26">
        <v>0</v>
      </c>
      <c r="Q744" s="27">
        <v>0</v>
      </c>
      <c r="R744" s="36">
        <v>0</v>
      </c>
      <c r="S744" s="26">
        <v>0</v>
      </c>
      <c r="T744" s="26">
        <v>0</v>
      </c>
      <c r="U744" s="27">
        <v>0</v>
      </c>
      <c r="V744" s="36">
        <v>0</v>
      </c>
      <c r="W744" s="26">
        <v>0</v>
      </c>
      <c r="X744" s="26">
        <v>0</v>
      </c>
      <c r="Y744" s="27">
        <v>0</v>
      </c>
      <c r="Z744" s="36">
        <v>0</v>
      </c>
      <c r="AA744" s="26">
        <v>0</v>
      </c>
      <c r="AB744" s="26">
        <v>0</v>
      </c>
      <c r="AC744" s="27">
        <v>0</v>
      </c>
      <c r="AD744" s="36">
        <v>0</v>
      </c>
      <c r="AE744" s="26">
        <v>0</v>
      </c>
      <c r="AF744" s="26">
        <v>0</v>
      </c>
      <c r="AG744" s="27">
        <v>0</v>
      </c>
      <c r="AH744" s="36">
        <v>0</v>
      </c>
      <c r="AI744" s="26">
        <v>0</v>
      </c>
      <c r="AJ744" s="26">
        <v>0</v>
      </c>
      <c r="AK744" s="27">
        <v>0</v>
      </c>
      <c r="AL744" s="36">
        <v>0</v>
      </c>
      <c r="AM744" s="26">
        <v>0</v>
      </c>
      <c r="AN744" s="26">
        <v>0</v>
      </c>
      <c r="AO744" s="27">
        <v>0</v>
      </c>
      <c r="AP744" s="36">
        <v>0</v>
      </c>
      <c r="AQ744" s="26">
        <v>0</v>
      </c>
      <c r="AR744" s="26">
        <v>0</v>
      </c>
      <c r="AS744" s="27">
        <v>0</v>
      </c>
      <c r="AT744" s="36">
        <v>0</v>
      </c>
      <c r="AU744" s="26">
        <v>0</v>
      </c>
      <c r="AV744" s="26">
        <v>0</v>
      </c>
      <c r="AW744" s="27">
        <v>0</v>
      </c>
      <c r="AX744" s="36">
        <v>0</v>
      </c>
      <c r="AY744" s="26">
        <v>0</v>
      </c>
      <c r="AZ744" s="26">
        <v>0</v>
      </c>
      <c r="BA744" s="27">
        <v>0</v>
      </c>
      <c r="BB744" s="36">
        <v>0</v>
      </c>
      <c r="BC744" s="26">
        <v>0</v>
      </c>
      <c r="BD744" s="26">
        <v>0</v>
      </c>
      <c r="BE744" s="27">
        <v>0</v>
      </c>
      <c r="BF744" s="36">
        <v>0</v>
      </c>
      <c r="BG744" s="26">
        <v>0</v>
      </c>
      <c r="BH744" s="26">
        <v>0</v>
      </c>
      <c r="BI744" s="27">
        <v>0</v>
      </c>
      <c r="BJ744" s="36">
        <v>0</v>
      </c>
      <c r="BK744" s="26">
        <v>0</v>
      </c>
      <c r="BL744" s="26">
        <v>0</v>
      </c>
      <c r="BM744" s="27">
        <v>0</v>
      </c>
      <c r="BN744" s="36">
        <v>0</v>
      </c>
      <c r="BO744" s="26">
        <v>0</v>
      </c>
      <c r="BP744" s="26">
        <v>0</v>
      </c>
      <c r="BQ744" s="27">
        <v>0</v>
      </c>
      <c r="BR744" s="36">
        <v>0</v>
      </c>
      <c r="BS744" s="26">
        <v>0</v>
      </c>
      <c r="BT744" s="26">
        <v>0</v>
      </c>
      <c r="BU744" s="27">
        <v>0</v>
      </c>
      <c r="BV744" s="36">
        <v>0</v>
      </c>
      <c r="BW744" s="26">
        <v>0</v>
      </c>
      <c r="BX744" s="26">
        <v>0</v>
      </c>
      <c r="BY744" s="27">
        <v>0</v>
      </c>
      <c r="BZ744" s="36">
        <v>0</v>
      </c>
      <c r="CA744" s="26">
        <v>0</v>
      </c>
      <c r="CB744" s="26">
        <v>0</v>
      </c>
      <c r="CC744" s="27">
        <v>0</v>
      </c>
      <c r="CD744" s="36">
        <v>0</v>
      </c>
      <c r="CE744" s="26">
        <v>0</v>
      </c>
      <c r="CF744" s="26">
        <v>0</v>
      </c>
      <c r="CG744" s="27">
        <v>0</v>
      </c>
      <c r="CH744" s="36">
        <v>0</v>
      </c>
      <c r="CI744" s="26">
        <v>0</v>
      </c>
      <c r="CJ744" s="26">
        <v>0</v>
      </c>
      <c r="CK744" s="27">
        <v>0</v>
      </c>
      <c r="CL744" s="36">
        <v>0</v>
      </c>
      <c r="CM744" s="26">
        <v>0</v>
      </c>
      <c r="CN744" s="26">
        <v>0</v>
      </c>
      <c r="CO744" s="27">
        <v>0</v>
      </c>
      <c r="CP744" s="36">
        <v>0</v>
      </c>
      <c r="CQ744" s="26">
        <v>0</v>
      </c>
      <c r="CR744" s="26">
        <v>0</v>
      </c>
      <c r="CS744" s="27">
        <v>0</v>
      </c>
      <c r="CT744" s="36">
        <v>0</v>
      </c>
      <c r="CU744" s="26">
        <v>0</v>
      </c>
      <c r="CV744" s="26">
        <v>0</v>
      </c>
      <c r="CW744" s="27">
        <v>0</v>
      </c>
      <c r="CX744" s="36">
        <v>0</v>
      </c>
      <c r="CY744" s="26">
        <v>0</v>
      </c>
      <c r="CZ744" s="26">
        <v>0</v>
      </c>
      <c r="DA744" s="27">
        <v>0</v>
      </c>
      <c r="DB744" s="36">
        <v>0</v>
      </c>
      <c r="DC744" s="26">
        <v>0</v>
      </c>
      <c r="DD744" s="26">
        <v>0</v>
      </c>
      <c r="DE744" s="27">
        <v>0</v>
      </c>
      <c r="DF744" s="36">
        <v>0</v>
      </c>
      <c r="DG744" s="26">
        <v>0</v>
      </c>
      <c r="DH744" s="26">
        <v>0</v>
      </c>
      <c r="DI744" s="27">
        <v>0</v>
      </c>
      <c r="DJ744" s="36">
        <v>11</v>
      </c>
      <c r="DK744" s="26">
        <v>5594.4441666666671</v>
      </c>
      <c r="DL744" s="26">
        <v>5594.4441666666671</v>
      </c>
      <c r="DM744" s="27">
        <v>55435.855833333335</v>
      </c>
      <c r="DN744" s="36">
        <v>12</v>
      </c>
      <c r="DO744" s="26">
        <v>6103.0300000000007</v>
      </c>
      <c r="DP744" s="26">
        <v>11697.474166666667</v>
      </c>
      <c r="DQ744" s="27">
        <v>49332.825833333336</v>
      </c>
      <c r="DR744" s="36">
        <v>12</v>
      </c>
      <c r="DS744" s="26">
        <v>6103.0300000000007</v>
      </c>
      <c r="DT744" s="26">
        <v>17800.504166666666</v>
      </c>
      <c r="DU744" s="27">
        <v>43229.795833333337</v>
      </c>
      <c r="DV744" s="36">
        <v>12</v>
      </c>
      <c r="DW744" s="26">
        <v>6103.0300000000007</v>
      </c>
      <c r="DX744" s="26">
        <v>23903.534166666665</v>
      </c>
      <c r="DY744" s="27">
        <v>37126.765833333338</v>
      </c>
      <c r="DZ744" s="36">
        <v>12</v>
      </c>
      <c r="EA744" s="26">
        <v>6103.0300000000007</v>
      </c>
      <c r="EB744" s="26">
        <v>30006.564166666663</v>
      </c>
      <c r="EC744" s="27">
        <v>31023.73583333334</v>
      </c>
      <c r="ED744" s="36">
        <v>12</v>
      </c>
      <c r="EE744" s="26">
        <v>6103.0300000000007</v>
      </c>
      <c r="EF744" s="26">
        <v>33736.200000000004</v>
      </c>
      <c r="EG744" s="27">
        <v>27294.1</v>
      </c>
      <c r="EH744" s="36">
        <v>12</v>
      </c>
      <c r="EI744" s="26">
        <v>6103.0300000000007</v>
      </c>
      <c r="EJ744" s="26">
        <v>39839.230000000003</v>
      </c>
      <c r="EK744" s="27">
        <v>21191.07</v>
      </c>
      <c r="EL744" s="36" cm="1">
        <f t="array" ref="EL744">+_xlfn.IFS(YEAR($A744)&gt;YEAR(EL$6),0,YEAR(EL$6)=YEAR($A744),13-MONTH($A744),AND(EK744&lt;$L744,YEAR(EL$6)=YEAR($B744)),IF(MONTH($B744)&lt;EK744/$M744,MONTH($B744),EK744/$M744),EK744&lt;$L744,EK744/$M744,YEAR(EL$6)=YEAR($B744),MONTH($B744),AND(YEAR(EL$6)&gt;YEAR($B744),NOT(ISBLANK($B744))),0,YEAR(EL$6)&gt;YEAR($A744),12,EL$6&lt;$A744,0,YEAR(EH$6)=YEAR($B744),0)</f>
        <v>12</v>
      </c>
      <c r="EM744" s="26">
        <f t="shared" si="91"/>
        <v>6103.0300000000007</v>
      </c>
      <c r="EN744" s="26">
        <f t="shared" si="92"/>
        <v>45942.26</v>
      </c>
      <c r="EO744" s="27">
        <f t="shared" si="93"/>
        <v>15088.04</v>
      </c>
      <c r="EP744" s="28">
        <f t="shared" si="94"/>
        <v>29.6666541046005</v>
      </c>
      <c r="EQ744" s="34">
        <f t="shared" si="95"/>
        <v>1525.7575000000002</v>
      </c>
      <c r="ES744" s="21">
        <f>IFERROR(IF(VLOOKUP(D744,'DIV CHANGE'!A:D,3,FALSE)="", E744, VLOOKUP(D744,'DIV CHANGE'!A:D,3,FALSE)), E744)</f>
        <v>2</v>
      </c>
      <c r="ET744" s="21" t="str">
        <f t="shared" si="96"/>
        <v>SAME</v>
      </c>
      <c r="EU744" s="24">
        <v>43159</v>
      </c>
    </row>
    <row r="745" spans="1:151" ht="12.75">
      <c r="A745" s="29">
        <v>43236</v>
      </c>
      <c r="B745" s="24"/>
      <c r="C745" s="35">
        <v>334</v>
      </c>
      <c r="D745" s="21" t="s">
        <v>1455</v>
      </c>
      <c r="E745" s="21">
        <v>1</v>
      </c>
      <c r="F745" s="21" t="s">
        <v>179</v>
      </c>
      <c r="G745" s="21" t="s">
        <v>1456</v>
      </c>
      <c r="H745" s="55">
        <v>92720</v>
      </c>
      <c r="I745" s="22">
        <v>10</v>
      </c>
      <c r="J745" s="25">
        <v>23000</v>
      </c>
      <c r="K745" s="25">
        <v>0</v>
      </c>
      <c r="L745" s="25">
        <f t="shared" si="89"/>
        <v>6972</v>
      </c>
      <c r="M745" s="37">
        <f t="shared" si="90"/>
        <v>581</v>
      </c>
      <c r="N745" s="36">
        <v>0</v>
      </c>
      <c r="O745" s="26">
        <v>0</v>
      </c>
      <c r="P745" s="26">
        <v>0</v>
      </c>
      <c r="Q745" s="27">
        <v>0</v>
      </c>
      <c r="R745" s="36">
        <v>0</v>
      </c>
      <c r="S745" s="26">
        <v>0</v>
      </c>
      <c r="T745" s="26">
        <v>0</v>
      </c>
      <c r="U745" s="27">
        <v>0</v>
      </c>
      <c r="V745" s="36">
        <v>0</v>
      </c>
      <c r="W745" s="26">
        <v>0</v>
      </c>
      <c r="X745" s="26">
        <v>0</v>
      </c>
      <c r="Y745" s="27">
        <v>0</v>
      </c>
      <c r="Z745" s="36">
        <v>0</v>
      </c>
      <c r="AA745" s="26">
        <v>0</v>
      </c>
      <c r="AB745" s="26">
        <v>0</v>
      </c>
      <c r="AC745" s="27">
        <v>0</v>
      </c>
      <c r="AD745" s="36">
        <v>0</v>
      </c>
      <c r="AE745" s="26">
        <v>0</v>
      </c>
      <c r="AF745" s="26">
        <v>0</v>
      </c>
      <c r="AG745" s="27">
        <v>0</v>
      </c>
      <c r="AH745" s="36">
        <v>0</v>
      </c>
      <c r="AI745" s="26">
        <v>0</v>
      </c>
      <c r="AJ745" s="26">
        <v>0</v>
      </c>
      <c r="AK745" s="27">
        <v>0</v>
      </c>
      <c r="AL745" s="36">
        <v>0</v>
      </c>
      <c r="AM745" s="26">
        <v>0</v>
      </c>
      <c r="AN745" s="26">
        <v>0</v>
      </c>
      <c r="AO745" s="27">
        <v>0</v>
      </c>
      <c r="AP745" s="36">
        <v>0</v>
      </c>
      <c r="AQ745" s="26">
        <v>0</v>
      </c>
      <c r="AR745" s="26">
        <v>0</v>
      </c>
      <c r="AS745" s="27">
        <v>0</v>
      </c>
      <c r="AT745" s="36">
        <v>0</v>
      </c>
      <c r="AU745" s="26">
        <v>0</v>
      </c>
      <c r="AV745" s="26">
        <v>0</v>
      </c>
      <c r="AW745" s="27">
        <v>0</v>
      </c>
      <c r="AX745" s="36">
        <v>0</v>
      </c>
      <c r="AY745" s="26">
        <v>0</v>
      </c>
      <c r="AZ745" s="26">
        <v>0</v>
      </c>
      <c r="BA745" s="27">
        <v>0</v>
      </c>
      <c r="BB745" s="36">
        <v>0</v>
      </c>
      <c r="BC745" s="26">
        <v>0</v>
      </c>
      <c r="BD745" s="26">
        <v>0</v>
      </c>
      <c r="BE745" s="27">
        <v>0</v>
      </c>
      <c r="BF745" s="36">
        <v>0</v>
      </c>
      <c r="BG745" s="26">
        <v>0</v>
      </c>
      <c r="BH745" s="26">
        <v>0</v>
      </c>
      <c r="BI745" s="27">
        <v>0</v>
      </c>
      <c r="BJ745" s="36">
        <v>0</v>
      </c>
      <c r="BK745" s="26">
        <v>0</v>
      </c>
      <c r="BL745" s="26">
        <v>0</v>
      </c>
      <c r="BM745" s="27">
        <v>0</v>
      </c>
      <c r="BN745" s="36">
        <v>0</v>
      </c>
      <c r="BO745" s="26">
        <v>0</v>
      </c>
      <c r="BP745" s="26">
        <v>0</v>
      </c>
      <c r="BQ745" s="27">
        <v>0</v>
      </c>
      <c r="BR745" s="36">
        <v>0</v>
      </c>
      <c r="BS745" s="26">
        <v>0</v>
      </c>
      <c r="BT745" s="26">
        <v>0</v>
      </c>
      <c r="BU745" s="27">
        <v>0</v>
      </c>
      <c r="BV745" s="36">
        <v>0</v>
      </c>
      <c r="BW745" s="26">
        <v>0</v>
      </c>
      <c r="BX745" s="26">
        <v>0</v>
      </c>
      <c r="BY745" s="27">
        <v>0</v>
      </c>
      <c r="BZ745" s="36">
        <v>0</v>
      </c>
      <c r="CA745" s="26">
        <v>0</v>
      </c>
      <c r="CB745" s="26">
        <v>0</v>
      </c>
      <c r="CC745" s="27">
        <v>0</v>
      </c>
      <c r="CD745" s="36">
        <v>0</v>
      </c>
      <c r="CE745" s="26">
        <v>0</v>
      </c>
      <c r="CF745" s="26">
        <v>0</v>
      </c>
      <c r="CG745" s="27">
        <v>0</v>
      </c>
      <c r="CH745" s="36">
        <v>0</v>
      </c>
      <c r="CI745" s="26">
        <v>0</v>
      </c>
      <c r="CJ745" s="26">
        <v>0</v>
      </c>
      <c r="CK745" s="27">
        <v>0</v>
      </c>
      <c r="CL745" s="36">
        <v>0</v>
      </c>
      <c r="CM745" s="26">
        <v>0</v>
      </c>
      <c r="CN745" s="26">
        <v>0</v>
      </c>
      <c r="CO745" s="27">
        <v>0</v>
      </c>
      <c r="CP745" s="36">
        <v>0</v>
      </c>
      <c r="CQ745" s="26">
        <v>0</v>
      </c>
      <c r="CR745" s="26">
        <v>0</v>
      </c>
      <c r="CS745" s="27">
        <v>0</v>
      </c>
      <c r="CT745" s="36">
        <v>0</v>
      </c>
      <c r="CU745" s="26">
        <v>0</v>
      </c>
      <c r="CV745" s="26">
        <v>0</v>
      </c>
      <c r="CW745" s="27">
        <v>0</v>
      </c>
      <c r="CX745" s="36">
        <v>0</v>
      </c>
      <c r="CY745" s="26">
        <v>0</v>
      </c>
      <c r="CZ745" s="26">
        <v>0</v>
      </c>
      <c r="DA745" s="27">
        <v>0</v>
      </c>
      <c r="DB745" s="36">
        <v>0</v>
      </c>
      <c r="DC745" s="26">
        <v>0</v>
      </c>
      <c r="DD745" s="26">
        <v>0</v>
      </c>
      <c r="DE745" s="27">
        <v>0</v>
      </c>
      <c r="DF745" s="36">
        <v>0</v>
      </c>
      <c r="DG745" s="26">
        <v>0</v>
      </c>
      <c r="DH745" s="26">
        <v>0</v>
      </c>
      <c r="DI745" s="27">
        <v>0</v>
      </c>
      <c r="DJ745" s="36">
        <v>8</v>
      </c>
      <c r="DK745" s="26">
        <v>4648</v>
      </c>
      <c r="DL745" s="26">
        <v>4648</v>
      </c>
      <c r="DM745" s="27">
        <v>65072</v>
      </c>
      <c r="DN745" s="36">
        <v>12</v>
      </c>
      <c r="DO745" s="26">
        <v>6972</v>
      </c>
      <c r="DP745" s="26">
        <v>11620</v>
      </c>
      <c r="DQ745" s="27">
        <v>58100</v>
      </c>
      <c r="DR745" s="36">
        <v>12</v>
      </c>
      <c r="DS745" s="26">
        <v>6972</v>
      </c>
      <c r="DT745" s="26">
        <v>18592</v>
      </c>
      <c r="DU745" s="27">
        <v>51128</v>
      </c>
      <c r="DV745" s="36">
        <v>12</v>
      </c>
      <c r="DW745" s="26">
        <v>6972</v>
      </c>
      <c r="DX745" s="26">
        <v>25564</v>
      </c>
      <c r="DY745" s="27">
        <v>44156</v>
      </c>
      <c r="DZ745" s="36">
        <v>12</v>
      </c>
      <c r="EA745" s="26">
        <v>6972</v>
      </c>
      <c r="EB745" s="26">
        <v>32536</v>
      </c>
      <c r="EC745" s="27">
        <v>37184</v>
      </c>
      <c r="ED745" s="36">
        <v>12</v>
      </c>
      <c r="EE745" s="26">
        <v>6972</v>
      </c>
      <c r="EF745" s="26">
        <v>37087.17</v>
      </c>
      <c r="EG745" s="27">
        <v>32632.83</v>
      </c>
      <c r="EH745" s="36">
        <v>12</v>
      </c>
      <c r="EI745" s="26">
        <v>6972</v>
      </c>
      <c r="EJ745" s="26">
        <v>44059.17</v>
      </c>
      <c r="EK745" s="27">
        <v>25660.83</v>
      </c>
      <c r="EL745" s="36" cm="1">
        <f t="array" ref="EL745">+_xlfn.IFS(YEAR($A745)&gt;YEAR(EL$6),0,YEAR(EL$6)=YEAR($A745),13-MONTH($A745),AND(EK745&lt;$L745,YEAR(EL$6)=YEAR($B745)),IF(MONTH($B745)&lt;EK745/$M745,MONTH($B745),EK745/$M745),EK745&lt;$L745,EK745/$M745,YEAR(EL$6)=YEAR($B745),MONTH($B745),AND(YEAR(EL$6)&gt;YEAR($B745),NOT(ISBLANK($B745))),0,YEAR(EL$6)&gt;YEAR($A745),12,EL$6&lt;$A745,0,YEAR(EH$6)=YEAR($B745),0)</f>
        <v>12</v>
      </c>
      <c r="EM745" s="26">
        <f t="shared" si="91"/>
        <v>6972</v>
      </c>
      <c r="EN745" s="26">
        <f t="shared" si="92"/>
        <v>51031.17</v>
      </c>
      <c r="EO745" s="27">
        <f t="shared" si="93"/>
        <v>18688.830000000002</v>
      </c>
      <c r="EP745" s="28">
        <f t="shared" si="94"/>
        <v>32.16666092943202</v>
      </c>
      <c r="EQ745" s="34">
        <f t="shared" si="95"/>
        <v>1743</v>
      </c>
      <c r="ES745" s="21">
        <f>IFERROR(IF(VLOOKUP(D745,'DIV CHANGE'!A:D,3,FALSE)="", E745, VLOOKUP(D745,'DIV CHANGE'!A:D,3,FALSE)), E745)</f>
        <v>1</v>
      </c>
      <c r="ET745" s="21" t="str">
        <f t="shared" si="96"/>
        <v>SAME</v>
      </c>
      <c r="EU745" s="24">
        <v>43236</v>
      </c>
    </row>
    <row r="746" spans="1:151" ht="12.75">
      <c r="A746" s="29">
        <v>43800</v>
      </c>
      <c r="B746" s="24"/>
      <c r="C746" s="35">
        <v>459</v>
      </c>
      <c r="D746" s="21" t="s">
        <v>1457</v>
      </c>
      <c r="E746" s="21">
        <v>2</v>
      </c>
      <c r="F746" s="21" t="s">
        <v>179</v>
      </c>
      <c r="G746" s="21" t="s">
        <v>1458</v>
      </c>
      <c r="H746" s="55">
        <v>51178</v>
      </c>
      <c r="I746" s="22">
        <v>7</v>
      </c>
      <c r="J746" s="25">
        <v>10000</v>
      </c>
      <c r="K746" s="25">
        <v>0</v>
      </c>
      <c r="L746" s="25">
        <f t="shared" si="89"/>
        <v>5882.5714285714284</v>
      </c>
      <c r="M746" s="37">
        <f t="shared" si="90"/>
        <v>490.21428571428572</v>
      </c>
      <c r="N746" s="36">
        <v>0</v>
      </c>
      <c r="O746" s="26">
        <v>0</v>
      </c>
      <c r="P746" s="26">
        <v>0</v>
      </c>
      <c r="Q746" s="27">
        <v>0</v>
      </c>
      <c r="R746" s="36">
        <v>0</v>
      </c>
      <c r="S746" s="26">
        <v>0</v>
      </c>
      <c r="T746" s="26">
        <v>0</v>
      </c>
      <c r="U746" s="27">
        <v>0</v>
      </c>
      <c r="V746" s="36">
        <v>0</v>
      </c>
      <c r="W746" s="26">
        <v>0</v>
      </c>
      <c r="X746" s="26">
        <v>0</v>
      </c>
      <c r="Y746" s="27">
        <v>0</v>
      </c>
      <c r="Z746" s="36">
        <v>0</v>
      </c>
      <c r="AA746" s="26">
        <v>0</v>
      </c>
      <c r="AB746" s="26">
        <v>0</v>
      </c>
      <c r="AC746" s="27">
        <v>0</v>
      </c>
      <c r="AD746" s="36">
        <v>0</v>
      </c>
      <c r="AE746" s="26">
        <v>0</v>
      </c>
      <c r="AF746" s="26">
        <v>0</v>
      </c>
      <c r="AG746" s="27">
        <v>0</v>
      </c>
      <c r="AH746" s="36">
        <v>0</v>
      </c>
      <c r="AI746" s="26">
        <v>0</v>
      </c>
      <c r="AJ746" s="26">
        <v>0</v>
      </c>
      <c r="AK746" s="27">
        <v>0</v>
      </c>
      <c r="AL746" s="36">
        <v>0</v>
      </c>
      <c r="AM746" s="26">
        <v>0</v>
      </c>
      <c r="AN746" s="26">
        <v>0</v>
      </c>
      <c r="AO746" s="27">
        <v>0</v>
      </c>
      <c r="AP746" s="36">
        <v>0</v>
      </c>
      <c r="AQ746" s="26">
        <v>0</v>
      </c>
      <c r="AR746" s="26">
        <v>0</v>
      </c>
      <c r="AS746" s="27">
        <v>0</v>
      </c>
      <c r="AT746" s="36">
        <v>0</v>
      </c>
      <c r="AU746" s="26">
        <v>0</v>
      </c>
      <c r="AV746" s="26">
        <v>0</v>
      </c>
      <c r="AW746" s="27">
        <v>0</v>
      </c>
      <c r="AX746" s="36">
        <v>0</v>
      </c>
      <c r="AY746" s="26">
        <v>0</v>
      </c>
      <c r="AZ746" s="26">
        <v>0</v>
      </c>
      <c r="BA746" s="27">
        <v>0</v>
      </c>
      <c r="BB746" s="36">
        <v>0</v>
      </c>
      <c r="BC746" s="26">
        <v>0</v>
      </c>
      <c r="BD746" s="26">
        <v>0</v>
      </c>
      <c r="BE746" s="27">
        <v>0</v>
      </c>
      <c r="BF746" s="36">
        <v>0</v>
      </c>
      <c r="BG746" s="26">
        <v>0</v>
      </c>
      <c r="BH746" s="26">
        <v>0</v>
      </c>
      <c r="BI746" s="27">
        <v>0</v>
      </c>
      <c r="BJ746" s="36">
        <v>0</v>
      </c>
      <c r="BK746" s="26">
        <v>0</v>
      </c>
      <c r="BL746" s="26">
        <v>0</v>
      </c>
      <c r="BM746" s="27">
        <v>0</v>
      </c>
      <c r="BN746" s="36">
        <v>0</v>
      </c>
      <c r="BO746" s="26">
        <v>0</v>
      </c>
      <c r="BP746" s="26">
        <v>0</v>
      </c>
      <c r="BQ746" s="27">
        <v>0</v>
      </c>
      <c r="BR746" s="36">
        <v>0</v>
      </c>
      <c r="BS746" s="26">
        <v>0</v>
      </c>
      <c r="BT746" s="26">
        <v>0</v>
      </c>
      <c r="BU746" s="27">
        <v>0</v>
      </c>
      <c r="BV746" s="36">
        <v>0</v>
      </c>
      <c r="BW746" s="26">
        <v>0</v>
      </c>
      <c r="BX746" s="26">
        <v>0</v>
      </c>
      <c r="BY746" s="27">
        <v>0</v>
      </c>
      <c r="BZ746" s="36">
        <v>0</v>
      </c>
      <c r="CA746" s="26">
        <v>0</v>
      </c>
      <c r="CB746" s="26">
        <v>0</v>
      </c>
      <c r="CC746" s="27">
        <v>0</v>
      </c>
      <c r="CD746" s="36">
        <v>0</v>
      </c>
      <c r="CE746" s="26">
        <v>0</v>
      </c>
      <c r="CF746" s="26">
        <v>0</v>
      </c>
      <c r="CG746" s="27">
        <v>0</v>
      </c>
      <c r="CH746" s="36">
        <v>0</v>
      </c>
      <c r="CI746" s="26">
        <v>0</v>
      </c>
      <c r="CJ746" s="26">
        <v>0</v>
      </c>
      <c r="CK746" s="27">
        <v>0</v>
      </c>
      <c r="CL746" s="36">
        <v>0</v>
      </c>
      <c r="CM746" s="26">
        <v>0</v>
      </c>
      <c r="CN746" s="26">
        <v>0</v>
      </c>
      <c r="CO746" s="27">
        <v>0</v>
      </c>
      <c r="CP746" s="36">
        <v>0</v>
      </c>
      <c r="CQ746" s="26">
        <v>0</v>
      </c>
      <c r="CR746" s="26">
        <v>0</v>
      </c>
      <c r="CS746" s="27">
        <v>0</v>
      </c>
      <c r="CT746" s="36">
        <v>0</v>
      </c>
      <c r="CU746" s="26">
        <v>0</v>
      </c>
      <c r="CV746" s="26">
        <v>0</v>
      </c>
      <c r="CW746" s="27">
        <v>0</v>
      </c>
      <c r="CX746" s="36">
        <v>0</v>
      </c>
      <c r="CY746" s="26">
        <v>0</v>
      </c>
      <c r="CZ746" s="26">
        <v>0</v>
      </c>
      <c r="DA746" s="27">
        <v>0</v>
      </c>
      <c r="DB746" s="36">
        <v>0</v>
      </c>
      <c r="DC746" s="26">
        <v>0</v>
      </c>
      <c r="DD746" s="26">
        <v>0</v>
      </c>
      <c r="DE746" s="27">
        <v>0</v>
      </c>
      <c r="DF746" s="36">
        <v>0</v>
      </c>
      <c r="DG746" s="26">
        <v>0</v>
      </c>
      <c r="DH746" s="26">
        <v>0</v>
      </c>
      <c r="DI746" s="27">
        <v>0</v>
      </c>
      <c r="DJ746" s="36">
        <v>0</v>
      </c>
      <c r="DK746" s="26">
        <v>0</v>
      </c>
      <c r="DL746" s="26">
        <v>0</v>
      </c>
      <c r="DM746" s="27">
        <v>0</v>
      </c>
      <c r="DN746" s="36">
        <v>1</v>
      </c>
      <c r="DO746" s="26">
        <v>490.21428571428572</v>
      </c>
      <c r="DP746" s="26">
        <v>490.21428571428572</v>
      </c>
      <c r="DQ746" s="27">
        <v>40687.785714285717</v>
      </c>
      <c r="DR746" s="36">
        <v>12</v>
      </c>
      <c r="DS746" s="26">
        <v>5882.5714285714284</v>
      </c>
      <c r="DT746" s="26">
        <v>6372.7857142857138</v>
      </c>
      <c r="DU746" s="27">
        <v>34805.21428571429</v>
      </c>
      <c r="DV746" s="36">
        <v>12</v>
      </c>
      <c r="DW746" s="26">
        <v>5882.5714285714284</v>
      </c>
      <c r="DX746" s="26">
        <v>12255.357142857141</v>
      </c>
      <c r="DY746" s="27">
        <v>28922.642857142859</v>
      </c>
      <c r="DZ746" s="36">
        <v>12</v>
      </c>
      <c r="EA746" s="26">
        <v>5882.5714285714284</v>
      </c>
      <c r="EB746" s="26">
        <v>18137.928571428569</v>
      </c>
      <c r="EC746" s="27">
        <v>23040.071428571431</v>
      </c>
      <c r="ED746" s="36">
        <v>12</v>
      </c>
      <c r="EE746" s="26">
        <v>5882.5714285714284</v>
      </c>
      <c r="EF746" s="26">
        <v>24020.489999999998</v>
      </c>
      <c r="EG746" s="27">
        <v>17157.510000000002</v>
      </c>
      <c r="EH746" s="36">
        <v>12</v>
      </c>
      <c r="EI746" s="26">
        <v>5882.5714285714284</v>
      </c>
      <c r="EJ746" s="26">
        <v>29903.061428571425</v>
      </c>
      <c r="EK746" s="27">
        <v>11274.94</v>
      </c>
      <c r="EL746" s="36" cm="1">
        <f t="array" ref="EL746">+_xlfn.IFS(YEAR($A746)&gt;YEAR(EL$6),0,YEAR(EL$6)=YEAR($A746),13-MONTH($A746),AND(EK746&lt;$L746,YEAR(EL$6)=YEAR($B746)),IF(MONTH($B746)&lt;EK746/$M746,MONTH($B746),EK746/$M746),EK746&lt;$L746,EK746/$M746,YEAR(EL$6)=YEAR($B746),MONTH($B746),AND(YEAR(EL$6)&gt;YEAR($B746),NOT(ISBLANK($B746))),0,YEAR(EL$6)&gt;YEAR($A746),12,EL$6&lt;$A746,0,YEAR(EH$6)=YEAR($B746),0)</f>
        <v>12</v>
      </c>
      <c r="EM746" s="26">
        <f t="shared" si="91"/>
        <v>5882.5714285714284</v>
      </c>
      <c r="EN746" s="26">
        <f t="shared" si="92"/>
        <v>35785.632857142853</v>
      </c>
      <c r="EO746" s="27">
        <f t="shared" si="93"/>
        <v>5392.37</v>
      </c>
      <c r="EP746" s="28">
        <f t="shared" si="94"/>
        <v>11.00002622759726</v>
      </c>
      <c r="EQ746" s="34">
        <f t="shared" si="95"/>
        <v>1470.6428571428571</v>
      </c>
      <c r="ES746" s="21">
        <f>IFERROR(IF(VLOOKUP(D746,'DIV CHANGE'!A:D,3,FALSE)="", E746, VLOOKUP(D746,'DIV CHANGE'!A:D,3,FALSE)), E746)</f>
        <v>2</v>
      </c>
      <c r="ET746" s="21" t="str">
        <f t="shared" si="96"/>
        <v>SAME</v>
      </c>
      <c r="EU746" s="24">
        <v>43800</v>
      </c>
    </row>
    <row r="747" spans="1:151" ht="12.75">
      <c r="A747" s="29">
        <v>45541</v>
      </c>
      <c r="B747" s="24"/>
      <c r="C747" s="77"/>
      <c r="D747" s="21" t="s">
        <v>1459</v>
      </c>
      <c r="E747" s="21">
        <v>2</v>
      </c>
      <c r="F747" s="21" t="s">
        <v>179</v>
      </c>
      <c r="G747" s="21" t="s">
        <v>1460</v>
      </c>
      <c r="H747" s="55">
        <v>223357.65</v>
      </c>
      <c r="I747" s="22">
        <v>10</v>
      </c>
      <c r="J747" s="56">
        <f>H747*0.2</f>
        <v>44671.53</v>
      </c>
      <c r="K747" s="56">
        <v>0</v>
      </c>
      <c r="L747" s="25">
        <f t="shared" si="89"/>
        <v>17868.612000000001</v>
      </c>
      <c r="M747" s="37">
        <f t="shared" si="90"/>
        <v>1489.0510000000002</v>
      </c>
      <c r="N747" s="36"/>
      <c r="O747" s="26"/>
      <c r="P747" s="26"/>
      <c r="Q747" s="27"/>
      <c r="R747" s="36"/>
      <c r="S747" s="26"/>
      <c r="T747" s="26"/>
      <c r="U747" s="27"/>
      <c r="V747" s="36"/>
      <c r="W747" s="26"/>
      <c r="X747" s="26"/>
      <c r="Y747" s="27"/>
      <c r="Z747" s="36"/>
      <c r="AA747" s="26"/>
      <c r="AB747" s="26"/>
      <c r="AC747" s="27"/>
      <c r="AD747" s="36"/>
      <c r="AE747" s="26"/>
      <c r="AF747" s="26"/>
      <c r="AG747" s="27"/>
      <c r="AH747" s="36"/>
      <c r="AI747" s="26"/>
      <c r="AJ747" s="26"/>
      <c r="AK747" s="27"/>
      <c r="AL747" s="36"/>
      <c r="AM747" s="26"/>
      <c r="AN747" s="26"/>
      <c r="AO747" s="27"/>
      <c r="AP747" s="36"/>
      <c r="AQ747" s="26"/>
      <c r="AR747" s="26"/>
      <c r="AS747" s="27"/>
      <c r="AT747" s="36"/>
      <c r="AU747" s="26"/>
      <c r="AV747" s="26"/>
      <c r="AW747" s="27"/>
      <c r="AX747" s="36"/>
      <c r="AY747" s="26"/>
      <c r="AZ747" s="26"/>
      <c r="BA747" s="27"/>
      <c r="BB747" s="36"/>
      <c r="BC747" s="26"/>
      <c r="BD747" s="26"/>
      <c r="BE747" s="27"/>
      <c r="BF747" s="36"/>
      <c r="BG747" s="26"/>
      <c r="BH747" s="26"/>
      <c r="BI747" s="27"/>
      <c r="BJ747" s="36"/>
      <c r="BK747" s="26"/>
      <c r="BL747" s="26"/>
      <c r="BM747" s="27"/>
      <c r="BN747" s="36"/>
      <c r="BO747" s="26"/>
      <c r="BP747" s="26"/>
      <c r="BQ747" s="27"/>
      <c r="BR747" s="36"/>
      <c r="BS747" s="26"/>
      <c r="BT747" s="26"/>
      <c r="BU747" s="27"/>
      <c r="BV747" s="36"/>
      <c r="BW747" s="26"/>
      <c r="BX747" s="26"/>
      <c r="BY747" s="27"/>
      <c r="BZ747" s="36"/>
      <c r="CA747" s="26"/>
      <c r="CB747" s="26"/>
      <c r="CC747" s="27"/>
      <c r="CD747" s="36"/>
      <c r="CE747" s="26"/>
      <c r="CF747" s="26"/>
      <c r="CG747" s="27"/>
      <c r="CH747" s="36"/>
      <c r="CI747" s="26"/>
      <c r="CJ747" s="26"/>
      <c r="CK747" s="27"/>
      <c r="CL747" s="36"/>
      <c r="CM747" s="26"/>
      <c r="CN747" s="26"/>
      <c r="CO747" s="27"/>
      <c r="CP747" s="36"/>
      <c r="CQ747" s="26"/>
      <c r="CR747" s="26"/>
      <c r="CS747" s="27"/>
      <c r="CT747" s="36"/>
      <c r="CU747" s="26"/>
      <c r="CV747" s="26"/>
      <c r="CW747" s="27"/>
      <c r="CX747" s="36"/>
      <c r="CY747" s="26"/>
      <c r="CZ747" s="26"/>
      <c r="DA747" s="27"/>
      <c r="DB747" s="36"/>
      <c r="DC747" s="26"/>
      <c r="DD747" s="26"/>
      <c r="DE747" s="27"/>
      <c r="DF747" s="36"/>
      <c r="DG747" s="26"/>
      <c r="DH747" s="26"/>
      <c r="DI747" s="27"/>
      <c r="DJ747" s="36"/>
      <c r="DK747" s="26"/>
      <c r="DL747" s="26"/>
      <c r="DM747" s="27"/>
      <c r="DN747" s="36"/>
      <c r="DO747" s="26"/>
      <c r="DP747" s="26"/>
      <c r="DQ747" s="27"/>
      <c r="DR747" s="36"/>
      <c r="DS747" s="26"/>
      <c r="DT747" s="26"/>
      <c r="DU747" s="27"/>
      <c r="DV747" s="36"/>
      <c r="DW747" s="26"/>
      <c r="DX747" s="26"/>
      <c r="DY747" s="27"/>
      <c r="DZ747" s="36"/>
      <c r="EA747" s="26"/>
      <c r="EB747" s="26"/>
      <c r="EC747" s="27"/>
      <c r="ED747" s="36">
        <v>0</v>
      </c>
      <c r="EE747" s="26">
        <v>0</v>
      </c>
      <c r="EF747" s="26">
        <v>0</v>
      </c>
      <c r="EG747" s="27">
        <v>0</v>
      </c>
      <c r="EH747" s="36">
        <v>4</v>
      </c>
      <c r="EI747" s="26">
        <v>5956.2040000000006</v>
      </c>
      <c r="EJ747" s="26">
        <v>5956.2040000000006</v>
      </c>
      <c r="EK747" s="27">
        <v>172729.92</v>
      </c>
      <c r="EL747" s="36" cm="1">
        <f t="array" ref="EL747">+_xlfn.IFS(YEAR($A747)&gt;YEAR(EL$6),0,YEAR(EL$6)=YEAR($A747),13-MONTH($A747),AND(EK747&lt;$L747,YEAR(EL$6)=YEAR($B747)),IF(MONTH($B747)&lt;EK747/$M747,MONTH($B747),EK747/$M747),EK747&lt;$L747,EK747/$M747,YEAR(EL$6)=YEAR($B747),MONTH($B747),AND(YEAR(EL$6)&gt;YEAR($B747),NOT(ISBLANK($B747))),0,YEAR(EL$6)&gt;YEAR($A747),12,EL$6&lt;$A747,0,YEAR(EH$6)=YEAR($B747),0)</f>
        <v>12</v>
      </c>
      <c r="EM747" s="26">
        <f t="shared" si="91"/>
        <v>17868.612000000001</v>
      </c>
      <c r="EN747" s="26">
        <f t="shared" si="92"/>
        <v>23824.816000000003</v>
      </c>
      <c r="EO747" s="27">
        <f t="shared" si="93"/>
        <v>154861.29999999999</v>
      </c>
      <c r="EP747" s="28">
        <f t="shared" si="94"/>
        <v>103.9999973137253</v>
      </c>
      <c r="EQ747" s="34">
        <f t="shared" si="95"/>
        <v>4467.1530000000002</v>
      </c>
      <c r="ES747" s="21">
        <f>IFERROR(IF(VLOOKUP(D747,'DIV CHANGE'!A:D,3,FALSE)="", E747, VLOOKUP(D747,'DIV CHANGE'!A:D,3,FALSE)), E747)</f>
        <v>2</v>
      </c>
      <c r="ET747" s="21" t="str">
        <f t="shared" si="96"/>
        <v>SAME</v>
      </c>
      <c r="EU747" s="29">
        <v>45541</v>
      </c>
    </row>
    <row r="748" spans="1:151" ht="12.75">
      <c r="A748" s="29">
        <v>45693</v>
      </c>
      <c r="C748" s="35"/>
      <c r="D748" s="21" t="s">
        <v>1461</v>
      </c>
      <c r="E748" s="21">
        <v>2</v>
      </c>
      <c r="F748" s="21" t="s">
        <v>179</v>
      </c>
      <c r="G748" s="21" t="s">
        <v>1462</v>
      </c>
      <c r="H748" s="55">
        <v>74926.679999999993</v>
      </c>
      <c r="I748" s="22">
        <v>10</v>
      </c>
      <c r="J748" s="25">
        <v>20000</v>
      </c>
      <c r="K748" s="25">
        <v>0</v>
      </c>
      <c r="L748" s="25">
        <f t="shared" si="89"/>
        <v>5492.6679999999997</v>
      </c>
      <c r="M748" s="37">
        <f t="shared" si="90"/>
        <v>457.72233333333332</v>
      </c>
      <c r="N748" s="36"/>
      <c r="O748" s="26"/>
      <c r="P748" s="26"/>
      <c r="Q748" s="27"/>
      <c r="R748" s="36"/>
      <c r="S748" s="26"/>
      <c r="T748" s="26"/>
      <c r="U748" s="27"/>
      <c r="V748" s="36"/>
      <c r="W748" s="26"/>
      <c r="X748" s="26"/>
      <c r="Y748" s="27"/>
      <c r="Z748" s="36"/>
      <c r="AA748" s="26"/>
      <c r="AB748" s="26"/>
      <c r="AC748" s="27"/>
      <c r="AD748" s="36"/>
      <c r="AE748" s="26"/>
      <c r="AF748" s="26"/>
      <c r="AG748" s="27"/>
      <c r="AH748" s="36"/>
      <c r="AI748" s="26"/>
      <c r="AJ748" s="26"/>
      <c r="AK748" s="27"/>
      <c r="AL748" s="36"/>
      <c r="AM748" s="26"/>
      <c r="AN748" s="26"/>
      <c r="AO748" s="27"/>
      <c r="AP748" s="36"/>
      <c r="AQ748" s="26"/>
      <c r="AR748" s="26"/>
      <c r="AS748" s="27"/>
      <c r="AT748" s="36"/>
      <c r="AU748" s="26"/>
      <c r="AV748" s="26"/>
      <c r="AW748" s="27"/>
      <c r="AX748" s="36"/>
      <c r="AY748" s="26"/>
      <c r="AZ748" s="26"/>
      <c r="BA748" s="27"/>
      <c r="BB748" s="36"/>
      <c r="BC748" s="26"/>
      <c r="BD748" s="26"/>
      <c r="BE748" s="27"/>
      <c r="BF748" s="36"/>
      <c r="BG748" s="26"/>
      <c r="BH748" s="26"/>
      <c r="BI748" s="27"/>
      <c r="BJ748" s="36"/>
      <c r="BK748" s="26"/>
      <c r="BL748" s="26"/>
      <c r="BM748" s="27"/>
      <c r="BN748" s="36"/>
      <c r="BO748" s="26"/>
      <c r="BP748" s="26"/>
      <c r="BQ748" s="27"/>
      <c r="BR748" s="36"/>
      <c r="BS748" s="26"/>
      <c r="BT748" s="26"/>
      <c r="BU748" s="27"/>
      <c r="BV748" s="36"/>
      <c r="BW748" s="26"/>
      <c r="BX748" s="26"/>
      <c r="BY748" s="27"/>
      <c r="BZ748" s="36"/>
      <c r="CA748" s="26"/>
      <c r="CB748" s="26"/>
      <c r="CC748" s="27"/>
      <c r="CD748" s="36"/>
      <c r="CE748" s="26"/>
      <c r="CF748" s="26"/>
      <c r="CG748" s="27"/>
      <c r="CH748" s="36"/>
      <c r="CI748" s="26"/>
      <c r="CJ748" s="26"/>
      <c r="CK748" s="27"/>
      <c r="CL748" s="36"/>
      <c r="CM748" s="26"/>
      <c r="CN748" s="26"/>
      <c r="CO748" s="27"/>
      <c r="CP748" s="36"/>
      <c r="CQ748" s="26"/>
      <c r="CR748" s="26"/>
      <c r="CS748" s="27"/>
      <c r="CT748" s="36"/>
      <c r="CU748" s="26"/>
      <c r="CV748" s="26"/>
      <c r="CW748" s="27"/>
      <c r="CX748" s="36"/>
      <c r="CY748" s="26"/>
      <c r="CZ748" s="26"/>
      <c r="DA748" s="27"/>
      <c r="DB748" s="36"/>
      <c r="DC748" s="26"/>
      <c r="DD748" s="26"/>
      <c r="DE748" s="27"/>
      <c r="DF748" s="36"/>
      <c r="DG748" s="26"/>
      <c r="DH748" s="26"/>
      <c r="DI748" s="27"/>
      <c r="DJ748" s="36"/>
      <c r="DK748" s="26"/>
      <c r="DL748" s="26"/>
      <c r="DM748" s="27"/>
      <c r="DN748" s="36"/>
      <c r="DO748" s="26"/>
      <c r="DP748" s="26"/>
      <c r="DQ748" s="27"/>
      <c r="DR748" s="36"/>
      <c r="DS748" s="26"/>
      <c r="DT748" s="26"/>
      <c r="DU748" s="27"/>
      <c r="DV748" s="36"/>
      <c r="DW748" s="26"/>
      <c r="DX748" s="26"/>
      <c r="DY748" s="27"/>
      <c r="DZ748" s="36"/>
      <c r="EA748" s="26"/>
      <c r="EB748" s="26"/>
      <c r="EC748" s="27"/>
      <c r="ED748" s="36"/>
      <c r="EE748" s="26"/>
      <c r="EF748" s="26"/>
      <c r="EG748" s="27"/>
      <c r="EH748" s="36">
        <v>0</v>
      </c>
      <c r="EI748" s="26">
        <v>0</v>
      </c>
      <c r="EJ748" s="26">
        <v>0</v>
      </c>
      <c r="EK748" s="27">
        <v>0</v>
      </c>
      <c r="EL748" s="36" cm="1">
        <f t="array" ref="EL748">+_xlfn.IFS(YEAR($A748)&gt;YEAR(EL$6),0,YEAR(EL$6)=YEAR($A748),13-MONTH($A748),AND(EK748&lt;$L748,YEAR(EL$6)=YEAR($B748)),IF(MONTH($B748)&lt;EK748/$M748,MONTH($B748),EK748/$M748),EK748&lt;$L748,EK748/$M748,YEAR(EL$6)=YEAR($B748),MONTH($B748),AND(YEAR(EL$6)&gt;YEAR($B748),NOT(ISBLANK($B748))),0,YEAR(EL$6)&gt;YEAR($A748),12,EL$6&lt;$A748,0,YEAR(EH$6)=YEAR($B748),0)</f>
        <v>11</v>
      </c>
      <c r="EM748" s="26">
        <f t="shared" si="91"/>
        <v>5034.9456666666665</v>
      </c>
      <c r="EN748" s="26">
        <f t="shared" si="92"/>
        <v>5034.9456666666665</v>
      </c>
      <c r="EO748" s="27">
        <f t="shared" si="93"/>
        <v>49891.73</v>
      </c>
      <c r="EP748" s="28">
        <f t="shared" si="94"/>
        <v>108.99999053283396</v>
      </c>
      <c r="EQ748" s="34">
        <f t="shared" si="95"/>
        <v>915.44466666666665</v>
      </c>
      <c r="ES748" s="21">
        <f>IFERROR(IF(VLOOKUP(D748,'DIV CHANGE'!A:D,3,FALSE)="", E748, VLOOKUP(D748,'DIV CHANGE'!A:D,3,FALSE)), E748)</f>
        <v>2</v>
      </c>
      <c r="ET748" s="21" t="str">
        <f t="shared" si="96"/>
        <v>SAME</v>
      </c>
      <c r="EU748" s="29">
        <v>45693</v>
      </c>
    </row>
    <row r="749" spans="1:151" ht="12.75">
      <c r="A749" s="29">
        <v>45693</v>
      </c>
      <c r="C749" s="35"/>
      <c r="D749" s="21" t="s">
        <v>1463</v>
      </c>
      <c r="E749" s="21">
        <v>2</v>
      </c>
      <c r="F749" s="21" t="s">
        <v>179</v>
      </c>
      <c r="G749" s="21" t="s">
        <v>1464</v>
      </c>
      <c r="H749" s="55">
        <v>75676.679999999993</v>
      </c>
      <c r="I749" s="22">
        <v>10</v>
      </c>
      <c r="J749" s="25">
        <v>20000</v>
      </c>
      <c r="K749" s="25">
        <v>0</v>
      </c>
      <c r="L749" s="25">
        <f t="shared" si="89"/>
        <v>5567.6679999999997</v>
      </c>
      <c r="M749" s="37">
        <f t="shared" si="90"/>
        <v>463.97233333333332</v>
      </c>
      <c r="N749" s="36"/>
      <c r="O749" s="26"/>
      <c r="P749" s="26"/>
      <c r="Q749" s="27"/>
      <c r="R749" s="36"/>
      <c r="S749" s="26"/>
      <c r="T749" s="26"/>
      <c r="U749" s="27"/>
      <c r="V749" s="36"/>
      <c r="W749" s="26"/>
      <c r="X749" s="26"/>
      <c r="Y749" s="27"/>
      <c r="Z749" s="36"/>
      <c r="AA749" s="26"/>
      <c r="AB749" s="26"/>
      <c r="AC749" s="27"/>
      <c r="AD749" s="36"/>
      <c r="AE749" s="26"/>
      <c r="AF749" s="26"/>
      <c r="AG749" s="27"/>
      <c r="AH749" s="36"/>
      <c r="AI749" s="26"/>
      <c r="AJ749" s="26"/>
      <c r="AK749" s="27"/>
      <c r="AL749" s="36"/>
      <c r="AM749" s="26"/>
      <c r="AN749" s="26"/>
      <c r="AO749" s="27"/>
      <c r="AP749" s="36"/>
      <c r="AQ749" s="26"/>
      <c r="AR749" s="26"/>
      <c r="AS749" s="27"/>
      <c r="AT749" s="36"/>
      <c r="AU749" s="26"/>
      <c r="AV749" s="26"/>
      <c r="AW749" s="27"/>
      <c r="AX749" s="36"/>
      <c r="AY749" s="26"/>
      <c r="AZ749" s="26"/>
      <c r="BA749" s="27"/>
      <c r="BB749" s="36"/>
      <c r="BC749" s="26"/>
      <c r="BD749" s="26"/>
      <c r="BE749" s="27"/>
      <c r="BF749" s="36"/>
      <c r="BG749" s="26"/>
      <c r="BH749" s="26"/>
      <c r="BI749" s="27"/>
      <c r="BJ749" s="36"/>
      <c r="BK749" s="26"/>
      <c r="BL749" s="26"/>
      <c r="BM749" s="27"/>
      <c r="BN749" s="36"/>
      <c r="BO749" s="26"/>
      <c r="BP749" s="26"/>
      <c r="BQ749" s="27"/>
      <c r="BR749" s="36"/>
      <c r="BS749" s="26"/>
      <c r="BT749" s="26"/>
      <c r="BU749" s="27"/>
      <c r="BV749" s="36"/>
      <c r="BW749" s="26"/>
      <c r="BX749" s="26"/>
      <c r="BY749" s="27"/>
      <c r="BZ749" s="36"/>
      <c r="CA749" s="26"/>
      <c r="CB749" s="26"/>
      <c r="CC749" s="27"/>
      <c r="CD749" s="36"/>
      <c r="CE749" s="26"/>
      <c r="CF749" s="26"/>
      <c r="CG749" s="27"/>
      <c r="CH749" s="36"/>
      <c r="CI749" s="26"/>
      <c r="CJ749" s="26"/>
      <c r="CK749" s="27"/>
      <c r="CL749" s="36"/>
      <c r="CM749" s="26"/>
      <c r="CN749" s="26"/>
      <c r="CO749" s="27"/>
      <c r="CP749" s="36"/>
      <c r="CQ749" s="26"/>
      <c r="CR749" s="26"/>
      <c r="CS749" s="27"/>
      <c r="CT749" s="36"/>
      <c r="CU749" s="26"/>
      <c r="CV749" s="26"/>
      <c r="CW749" s="27"/>
      <c r="CX749" s="36"/>
      <c r="CY749" s="26"/>
      <c r="CZ749" s="26"/>
      <c r="DA749" s="27"/>
      <c r="DB749" s="36"/>
      <c r="DC749" s="26"/>
      <c r="DD749" s="26"/>
      <c r="DE749" s="27"/>
      <c r="DF749" s="36"/>
      <c r="DG749" s="26"/>
      <c r="DH749" s="26"/>
      <c r="DI749" s="27"/>
      <c r="DJ749" s="36"/>
      <c r="DK749" s="26"/>
      <c r="DL749" s="26"/>
      <c r="DM749" s="27"/>
      <c r="DN749" s="36"/>
      <c r="DO749" s="26"/>
      <c r="DP749" s="26"/>
      <c r="DQ749" s="27"/>
      <c r="DR749" s="36"/>
      <c r="DS749" s="26"/>
      <c r="DT749" s="26"/>
      <c r="DU749" s="27"/>
      <c r="DV749" s="36"/>
      <c r="DW749" s="26"/>
      <c r="DX749" s="26"/>
      <c r="DY749" s="27"/>
      <c r="DZ749" s="36"/>
      <c r="EA749" s="26"/>
      <c r="EB749" s="26"/>
      <c r="EC749" s="27"/>
      <c r="ED749" s="36"/>
      <c r="EE749" s="26"/>
      <c r="EF749" s="26"/>
      <c r="EG749" s="27"/>
      <c r="EH749" s="36">
        <v>0</v>
      </c>
      <c r="EI749" s="26">
        <v>0</v>
      </c>
      <c r="EJ749" s="26">
        <v>0</v>
      </c>
      <c r="EK749" s="27">
        <v>0</v>
      </c>
      <c r="EL749" s="36" cm="1">
        <f t="array" ref="EL749">+_xlfn.IFS(YEAR($A749)&gt;YEAR(EL$6),0,YEAR(EL$6)=YEAR($A749),13-MONTH($A749),AND(EK749&lt;$L749,YEAR(EL$6)=YEAR($B749)),IF(MONTH($B749)&lt;EK749/$M749,MONTH($B749),EK749/$M749),EK749&lt;$L749,EK749/$M749,YEAR(EL$6)=YEAR($B749),MONTH($B749),AND(YEAR(EL$6)&gt;YEAR($B749),NOT(ISBLANK($B749))),0,YEAR(EL$6)&gt;YEAR($A749),12,EL$6&lt;$A749,0,YEAR(EH$6)=YEAR($B749),0)</f>
        <v>11</v>
      </c>
      <c r="EM749" s="26">
        <f t="shared" si="91"/>
        <v>5103.6956666666665</v>
      </c>
      <c r="EN749" s="26">
        <f t="shared" si="92"/>
        <v>5103.6956666666665</v>
      </c>
      <c r="EO749" s="27">
        <f t="shared" si="93"/>
        <v>50572.98</v>
      </c>
      <c r="EP749" s="28">
        <f t="shared" si="94"/>
        <v>108.99999066036266</v>
      </c>
      <c r="EQ749" s="34">
        <f t="shared" si="95"/>
        <v>927.94466666666665</v>
      </c>
      <c r="ES749" s="21">
        <f>IFERROR(IF(VLOOKUP(D749,'DIV CHANGE'!A:D,3,FALSE)="", E749, VLOOKUP(D749,'DIV CHANGE'!A:D,3,FALSE)), E749)</f>
        <v>2</v>
      </c>
      <c r="ET749" s="21" t="str">
        <f t="shared" si="96"/>
        <v>SAME</v>
      </c>
      <c r="EU749" s="29">
        <v>45693</v>
      </c>
    </row>
    <row r="750" spans="1:151" ht="12.75">
      <c r="A750" s="29">
        <v>45693</v>
      </c>
      <c r="C750" s="35"/>
      <c r="D750" s="21" t="s">
        <v>1465</v>
      </c>
      <c r="E750" s="21">
        <v>2</v>
      </c>
      <c r="F750" s="21" t="s">
        <v>179</v>
      </c>
      <c r="G750" s="21" t="s">
        <v>1466</v>
      </c>
      <c r="H750" s="55">
        <v>75676.679999999993</v>
      </c>
      <c r="I750" s="22">
        <v>10</v>
      </c>
      <c r="J750" s="25">
        <v>20000</v>
      </c>
      <c r="K750" s="25">
        <v>0</v>
      </c>
      <c r="L750" s="25">
        <f t="shared" si="89"/>
        <v>5567.6679999999997</v>
      </c>
      <c r="M750" s="37">
        <f t="shared" si="90"/>
        <v>463.97233333333332</v>
      </c>
      <c r="N750" s="36"/>
      <c r="O750" s="26"/>
      <c r="P750" s="26"/>
      <c r="Q750" s="27"/>
      <c r="R750" s="36"/>
      <c r="S750" s="26"/>
      <c r="T750" s="26"/>
      <c r="U750" s="27"/>
      <c r="V750" s="36"/>
      <c r="W750" s="26"/>
      <c r="X750" s="26"/>
      <c r="Y750" s="27"/>
      <c r="Z750" s="36"/>
      <c r="AA750" s="26"/>
      <c r="AB750" s="26"/>
      <c r="AC750" s="27"/>
      <c r="AD750" s="36"/>
      <c r="AE750" s="26"/>
      <c r="AF750" s="26"/>
      <c r="AG750" s="27"/>
      <c r="AH750" s="36"/>
      <c r="AI750" s="26"/>
      <c r="AJ750" s="26"/>
      <c r="AK750" s="27"/>
      <c r="AL750" s="36"/>
      <c r="AM750" s="26"/>
      <c r="AN750" s="26"/>
      <c r="AO750" s="27"/>
      <c r="AP750" s="36"/>
      <c r="AQ750" s="26"/>
      <c r="AR750" s="26"/>
      <c r="AS750" s="27"/>
      <c r="AT750" s="36"/>
      <c r="AU750" s="26"/>
      <c r="AV750" s="26"/>
      <c r="AW750" s="27"/>
      <c r="AX750" s="36"/>
      <c r="AY750" s="26"/>
      <c r="AZ750" s="26"/>
      <c r="BA750" s="27"/>
      <c r="BB750" s="36"/>
      <c r="BC750" s="26"/>
      <c r="BD750" s="26"/>
      <c r="BE750" s="27"/>
      <c r="BF750" s="36"/>
      <c r="BG750" s="26"/>
      <c r="BH750" s="26"/>
      <c r="BI750" s="27"/>
      <c r="BJ750" s="36"/>
      <c r="BK750" s="26"/>
      <c r="BL750" s="26"/>
      <c r="BM750" s="27"/>
      <c r="BN750" s="36"/>
      <c r="BO750" s="26"/>
      <c r="BP750" s="26"/>
      <c r="BQ750" s="27"/>
      <c r="BR750" s="36"/>
      <c r="BS750" s="26"/>
      <c r="BT750" s="26"/>
      <c r="BU750" s="27"/>
      <c r="BV750" s="36"/>
      <c r="BW750" s="26"/>
      <c r="BX750" s="26"/>
      <c r="BY750" s="27"/>
      <c r="BZ750" s="36"/>
      <c r="CA750" s="26"/>
      <c r="CB750" s="26"/>
      <c r="CC750" s="27"/>
      <c r="CD750" s="36"/>
      <c r="CE750" s="26"/>
      <c r="CF750" s="26"/>
      <c r="CG750" s="27"/>
      <c r="CH750" s="36"/>
      <c r="CI750" s="26"/>
      <c r="CJ750" s="26"/>
      <c r="CK750" s="27"/>
      <c r="CL750" s="36"/>
      <c r="CM750" s="26"/>
      <c r="CN750" s="26"/>
      <c r="CO750" s="27"/>
      <c r="CP750" s="36"/>
      <c r="CQ750" s="26"/>
      <c r="CR750" s="26"/>
      <c r="CS750" s="27"/>
      <c r="CT750" s="36"/>
      <c r="CU750" s="26"/>
      <c r="CV750" s="26"/>
      <c r="CW750" s="27"/>
      <c r="CX750" s="36"/>
      <c r="CY750" s="26"/>
      <c r="CZ750" s="26"/>
      <c r="DA750" s="27"/>
      <c r="DB750" s="36"/>
      <c r="DC750" s="26"/>
      <c r="DD750" s="26"/>
      <c r="DE750" s="27"/>
      <c r="DF750" s="36"/>
      <c r="DG750" s="26"/>
      <c r="DH750" s="26"/>
      <c r="DI750" s="27"/>
      <c r="DJ750" s="36"/>
      <c r="DK750" s="26"/>
      <c r="DL750" s="26"/>
      <c r="DM750" s="27"/>
      <c r="DN750" s="36"/>
      <c r="DO750" s="26"/>
      <c r="DP750" s="26"/>
      <c r="DQ750" s="27"/>
      <c r="DR750" s="36"/>
      <c r="DS750" s="26"/>
      <c r="DT750" s="26"/>
      <c r="DU750" s="27"/>
      <c r="DV750" s="36"/>
      <c r="DW750" s="26"/>
      <c r="DX750" s="26"/>
      <c r="DY750" s="27"/>
      <c r="DZ750" s="36"/>
      <c r="EA750" s="26"/>
      <c r="EB750" s="26"/>
      <c r="EC750" s="27"/>
      <c r="ED750" s="36"/>
      <c r="EE750" s="26"/>
      <c r="EF750" s="26"/>
      <c r="EG750" s="27"/>
      <c r="EH750" s="36">
        <v>0</v>
      </c>
      <c r="EI750" s="26">
        <v>0</v>
      </c>
      <c r="EJ750" s="26">
        <v>0</v>
      </c>
      <c r="EK750" s="27">
        <v>0</v>
      </c>
      <c r="EL750" s="36" cm="1">
        <f t="array" ref="EL750">+_xlfn.IFS(YEAR($A750)&gt;YEAR(EL$6),0,YEAR(EL$6)=YEAR($A750),13-MONTH($A750),AND(EK750&lt;$L750,YEAR(EL$6)=YEAR($B750)),IF(MONTH($B750)&lt;EK750/$M750,MONTH($B750),EK750/$M750),EK750&lt;$L750,EK750/$M750,YEAR(EL$6)=YEAR($B750),MONTH($B750),AND(YEAR(EL$6)&gt;YEAR($B750),NOT(ISBLANK($B750))),0,YEAR(EL$6)&gt;YEAR($A750),12,EL$6&lt;$A750,0,YEAR(EH$6)=YEAR($B750),0)</f>
        <v>11</v>
      </c>
      <c r="EM750" s="26">
        <f t="shared" si="91"/>
        <v>5103.6956666666665</v>
      </c>
      <c r="EN750" s="26">
        <f t="shared" si="92"/>
        <v>5103.6956666666665</v>
      </c>
      <c r="EO750" s="27">
        <f t="shared" si="93"/>
        <v>50572.98</v>
      </c>
      <c r="EP750" s="28">
        <f t="shared" si="94"/>
        <v>108.99999066036266</v>
      </c>
      <c r="EQ750" s="34">
        <f t="shared" si="95"/>
        <v>927.94466666666665</v>
      </c>
      <c r="ES750" s="21">
        <f>IFERROR(IF(VLOOKUP(D750,'DIV CHANGE'!A:D,3,FALSE)="", E750, VLOOKUP(D750,'DIV CHANGE'!A:D,3,FALSE)), E750)</f>
        <v>2</v>
      </c>
      <c r="ET750" s="21" t="str">
        <f t="shared" si="96"/>
        <v>SAME</v>
      </c>
      <c r="EU750" s="29">
        <v>45693</v>
      </c>
    </row>
    <row r="751" spans="1:151" ht="12.75">
      <c r="A751" s="29">
        <v>45693</v>
      </c>
      <c r="C751" s="35"/>
      <c r="D751" s="21" t="s">
        <v>1467</v>
      </c>
      <c r="E751" s="21">
        <v>2</v>
      </c>
      <c r="F751" s="21" t="s">
        <v>179</v>
      </c>
      <c r="G751" s="21" t="s">
        <v>1468</v>
      </c>
      <c r="H751" s="55">
        <v>74926.679999999993</v>
      </c>
      <c r="I751" s="22">
        <v>10</v>
      </c>
      <c r="J751" s="25">
        <v>20000</v>
      </c>
      <c r="K751" s="25">
        <v>0</v>
      </c>
      <c r="L751" s="25">
        <f t="shared" si="89"/>
        <v>5492.6679999999997</v>
      </c>
      <c r="M751" s="37">
        <f t="shared" si="90"/>
        <v>457.72233333333332</v>
      </c>
      <c r="N751" s="36"/>
      <c r="O751" s="26"/>
      <c r="P751" s="26"/>
      <c r="Q751" s="27"/>
      <c r="R751" s="36"/>
      <c r="S751" s="26"/>
      <c r="T751" s="26"/>
      <c r="U751" s="27"/>
      <c r="V751" s="36"/>
      <c r="W751" s="26"/>
      <c r="X751" s="26"/>
      <c r="Y751" s="27"/>
      <c r="Z751" s="36"/>
      <c r="AA751" s="26"/>
      <c r="AB751" s="26"/>
      <c r="AC751" s="27"/>
      <c r="AD751" s="36"/>
      <c r="AE751" s="26"/>
      <c r="AF751" s="26"/>
      <c r="AG751" s="27"/>
      <c r="AH751" s="36"/>
      <c r="AI751" s="26"/>
      <c r="AJ751" s="26"/>
      <c r="AK751" s="27"/>
      <c r="AL751" s="36"/>
      <c r="AM751" s="26"/>
      <c r="AN751" s="26"/>
      <c r="AO751" s="27"/>
      <c r="AP751" s="36"/>
      <c r="AQ751" s="26"/>
      <c r="AR751" s="26"/>
      <c r="AS751" s="27"/>
      <c r="AT751" s="36"/>
      <c r="AU751" s="26"/>
      <c r="AV751" s="26"/>
      <c r="AW751" s="27"/>
      <c r="AX751" s="36"/>
      <c r="AY751" s="26"/>
      <c r="AZ751" s="26"/>
      <c r="BA751" s="27"/>
      <c r="BB751" s="36"/>
      <c r="BC751" s="26"/>
      <c r="BD751" s="26"/>
      <c r="BE751" s="27"/>
      <c r="BF751" s="36"/>
      <c r="BG751" s="26"/>
      <c r="BH751" s="26"/>
      <c r="BI751" s="27"/>
      <c r="BJ751" s="36"/>
      <c r="BK751" s="26"/>
      <c r="BL751" s="26"/>
      <c r="BM751" s="27"/>
      <c r="BN751" s="36"/>
      <c r="BO751" s="26"/>
      <c r="BP751" s="26"/>
      <c r="BQ751" s="27"/>
      <c r="BR751" s="36"/>
      <c r="BS751" s="26"/>
      <c r="BT751" s="26"/>
      <c r="BU751" s="27"/>
      <c r="BV751" s="36"/>
      <c r="BW751" s="26"/>
      <c r="BX751" s="26"/>
      <c r="BY751" s="27"/>
      <c r="BZ751" s="36"/>
      <c r="CA751" s="26"/>
      <c r="CB751" s="26"/>
      <c r="CC751" s="27"/>
      <c r="CD751" s="36"/>
      <c r="CE751" s="26"/>
      <c r="CF751" s="26"/>
      <c r="CG751" s="27"/>
      <c r="CH751" s="36"/>
      <c r="CI751" s="26"/>
      <c r="CJ751" s="26"/>
      <c r="CK751" s="27"/>
      <c r="CL751" s="36"/>
      <c r="CM751" s="26"/>
      <c r="CN751" s="26"/>
      <c r="CO751" s="27"/>
      <c r="CP751" s="36"/>
      <c r="CQ751" s="26"/>
      <c r="CR751" s="26"/>
      <c r="CS751" s="27"/>
      <c r="CT751" s="36"/>
      <c r="CU751" s="26"/>
      <c r="CV751" s="26"/>
      <c r="CW751" s="27"/>
      <c r="CX751" s="36"/>
      <c r="CY751" s="26"/>
      <c r="CZ751" s="26"/>
      <c r="DA751" s="27"/>
      <c r="DB751" s="36"/>
      <c r="DC751" s="26"/>
      <c r="DD751" s="26"/>
      <c r="DE751" s="27"/>
      <c r="DF751" s="36"/>
      <c r="DG751" s="26"/>
      <c r="DH751" s="26"/>
      <c r="DI751" s="27"/>
      <c r="DJ751" s="36"/>
      <c r="DK751" s="26"/>
      <c r="DL751" s="26"/>
      <c r="DM751" s="27"/>
      <c r="DN751" s="36"/>
      <c r="DO751" s="26"/>
      <c r="DP751" s="26"/>
      <c r="DQ751" s="27"/>
      <c r="DR751" s="36"/>
      <c r="DS751" s="26"/>
      <c r="DT751" s="26"/>
      <c r="DU751" s="27"/>
      <c r="DV751" s="36"/>
      <c r="DW751" s="26"/>
      <c r="DX751" s="26"/>
      <c r="DY751" s="27"/>
      <c r="DZ751" s="36"/>
      <c r="EA751" s="26"/>
      <c r="EB751" s="26"/>
      <c r="EC751" s="27"/>
      <c r="ED751" s="36"/>
      <c r="EE751" s="26"/>
      <c r="EF751" s="26"/>
      <c r="EG751" s="27"/>
      <c r="EH751" s="36">
        <v>0</v>
      </c>
      <c r="EI751" s="26">
        <v>0</v>
      </c>
      <c r="EJ751" s="26">
        <v>0</v>
      </c>
      <c r="EK751" s="27">
        <v>0</v>
      </c>
      <c r="EL751" s="36" cm="1">
        <f t="array" ref="EL751">+_xlfn.IFS(YEAR($A751)&gt;YEAR(EL$6),0,YEAR(EL$6)=YEAR($A751),13-MONTH($A751),AND(EK751&lt;$L751,YEAR(EL$6)=YEAR($B751)),IF(MONTH($B751)&lt;EK751/$M751,MONTH($B751),EK751/$M751),EK751&lt;$L751,EK751/$M751,YEAR(EL$6)=YEAR($B751),MONTH($B751),AND(YEAR(EL$6)&gt;YEAR($B751),NOT(ISBLANK($B751))),0,YEAR(EL$6)&gt;YEAR($A751),12,EL$6&lt;$A751,0,YEAR(EH$6)=YEAR($B751),0)</f>
        <v>11</v>
      </c>
      <c r="EM751" s="26">
        <f t="shared" si="91"/>
        <v>5034.9456666666665</v>
      </c>
      <c r="EN751" s="26">
        <f t="shared" si="92"/>
        <v>5034.9456666666665</v>
      </c>
      <c r="EO751" s="27">
        <f t="shared" si="93"/>
        <v>49891.73</v>
      </c>
      <c r="EP751" s="28">
        <f t="shared" si="94"/>
        <v>108.99999053283396</v>
      </c>
      <c r="EQ751" s="34">
        <f t="shared" si="95"/>
        <v>915.44466666666665</v>
      </c>
      <c r="ES751" s="21">
        <f>IFERROR(IF(VLOOKUP(D751,'DIV CHANGE'!A:D,3,FALSE)="", E751, VLOOKUP(D751,'DIV CHANGE'!A:D,3,FALSE)), E751)</f>
        <v>2</v>
      </c>
      <c r="ET751" s="21" t="str">
        <f t="shared" si="96"/>
        <v>SAME</v>
      </c>
      <c r="EU751" s="29">
        <v>45693</v>
      </c>
    </row>
    <row r="752" spans="1:151" ht="12.75">
      <c r="A752" s="29">
        <v>45589</v>
      </c>
      <c r="C752" s="77"/>
      <c r="D752" s="21" t="s">
        <v>1469</v>
      </c>
      <c r="E752" s="21">
        <v>2</v>
      </c>
      <c r="F752" s="21" t="s">
        <v>100</v>
      </c>
      <c r="G752" s="21" t="s">
        <v>1470</v>
      </c>
      <c r="H752" s="55">
        <v>8050</v>
      </c>
      <c r="I752" s="22">
        <v>5</v>
      </c>
      <c r="J752" s="56">
        <v>0</v>
      </c>
      <c r="K752" s="56">
        <v>0</v>
      </c>
      <c r="L752" s="25">
        <f t="shared" si="89"/>
        <v>1610</v>
      </c>
      <c r="M752" s="37">
        <f t="shared" si="90"/>
        <v>134.16666666666666</v>
      </c>
      <c r="N752" s="36">
        <v>0</v>
      </c>
      <c r="O752" s="26">
        <v>0</v>
      </c>
      <c r="P752" s="26">
        <v>0</v>
      </c>
      <c r="Q752" s="27">
        <v>0</v>
      </c>
      <c r="R752" s="36" cm="1">
        <f t="array" ref="R752">+_xlfn.IFS(YEAR($A752)&gt;YEAR(R$6),0,YEAR(R$6)=YEAR($A752),13-MONTH($A752),AND(Q752&lt;$L752,YEAR(R$6)=YEAR($B752)),IF(MONTH($B752)&lt;Q752/$M752,MONTH($B752),Q752/$M752),Q752&lt;$L752,Q752/$M752,YEAR(R$6)=YEAR($B752),MONTH($B752),AND(YEAR(R$6)&gt;YEAR($B752),NOT(ISBLANK($B752))),0,YEAR(R$6)&gt;YEAR($A752),12,R$6&lt;$A752,0,YEAR(N$6)=YEAR($B752),0)</f>
        <v>0</v>
      </c>
      <c r="S752" s="26">
        <f>R752*$M752</f>
        <v>0</v>
      </c>
      <c r="T752" s="26">
        <f>S752+P752</f>
        <v>0</v>
      </c>
      <c r="U752" s="27">
        <f>IF(YEAR(R$6)&lt;YEAR($A752),0,($H752-$J752)-T752)</f>
        <v>0</v>
      </c>
      <c r="V752" s="28">
        <f>IFERROR(SUM(U752/$M752),0)</f>
        <v>0</v>
      </c>
      <c r="W752" s="34">
        <f>+IFERROR(IF(YEAR($D$4)=YEAR($A752),IF(MONTH($D$4)&gt;=MONTH($A752),IF(MONTH($D$4)-MONTH($A752)=0,1,MONTH($D$4)-MONTH($A752)+1)*$M752,0),IF(MONTH($D$4)&gt;R752,R752*$M752,MONTH($D$4)*$M752)),0)</f>
        <v>0</v>
      </c>
      <c r="Y752" s="38" t="e">
        <f xml:space="preserve"> IFERROR(IF(VLOOKUP(#REF!,'DIV CHANGE'!#REF!,3,FALSE)="",#REF!, VLOOKUP(#REF!, 'DIV CHANGE'!#REF!,3,FALSE)),#REF!)</f>
        <v>#REF!</v>
      </c>
      <c r="Z752" s="21" t="e">
        <f>IF(#REF!=Y752, "SAME", "CHANGE")</f>
        <v>#REF!</v>
      </c>
      <c r="AA752" s="29">
        <v>45589</v>
      </c>
      <c r="ED752" s="36">
        <v>0</v>
      </c>
      <c r="EE752" s="26">
        <v>0</v>
      </c>
      <c r="EF752" s="26">
        <v>0</v>
      </c>
      <c r="EG752" s="27">
        <v>0</v>
      </c>
      <c r="EH752" s="36">
        <v>2</v>
      </c>
      <c r="EI752" s="26">
        <v>268.33333333333331</v>
      </c>
      <c r="EJ752" s="26">
        <v>268.33333333333331</v>
      </c>
      <c r="EK752" s="27">
        <v>7781.67</v>
      </c>
      <c r="EL752" s="36" cm="1">
        <f t="array" ref="EL752">+_xlfn.IFS(YEAR($A752)&gt;YEAR(EL$6),0,YEAR(EL$6)=YEAR($A752),13-MONTH($A752),AND(EK752&lt;$L752,YEAR(EL$6)=YEAR($B752)),IF(MONTH($B752)&lt;EK752/$M752,MONTH($B752),EK752/$M752),EK752&lt;$L752,EK752/$M752,YEAR(EL$6)=YEAR($B752),MONTH($B752),AND(YEAR(EL$6)&gt;YEAR($B752),NOT(ISBLANK($B752))),0,YEAR(EL$6)&gt;YEAR($A752),12,EL$6&lt;$A752,0,YEAR(EH$6)=YEAR($B752),0)</f>
        <v>12</v>
      </c>
      <c r="EM752" s="26">
        <f t="shared" si="91"/>
        <v>1610</v>
      </c>
      <c r="EN752" s="26">
        <f t="shared" si="92"/>
        <v>1878.3333333333333</v>
      </c>
      <c r="EO752" s="27">
        <f t="shared" si="93"/>
        <v>6171.67</v>
      </c>
      <c r="EP752" s="28">
        <f t="shared" si="94"/>
        <v>46.0000248447205</v>
      </c>
      <c r="EQ752" s="34">
        <f t="shared" si="95"/>
        <v>402.5</v>
      </c>
      <c r="ES752" s="21">
        <f>IFERROR(IF(VLOOKUP(D752,'DIV CHANGE'!A:D,3,FALSE)="", E752, VLOOKUP(D752,'DIV CHANGE'!A:D,3,FALSE)), E752)</f>
        <v>2</v>
      </c>
      <c r="ET752" s="21" t="str">
        <f t="shared" si="96"/>
        <v>SAME</v>
      </c>
      <c r="EU752" s="29">
        <v>45589</v>
      </c>
    </row>
    <row r="753" spans="1:151" ht="12.75">
      <c r="A753" s="29">
        <v>45169</v>
      </c>
      <c r="C753" s="35">
        <v>858</v>
      </c>
      <c r="D753" s="21" t="s">
        <v>1471</v>
      </c>
      <c r="E753" s="21">
        <v>3</v>
      </c>
      <c r="F753" s="21" t="s">
        <v>100</v>
      </c>
      <c r="G753" s="21" t="s">
        <v>1472</v>
      </c>
      <c r="H753" s="55">
        <f>346252.73</f>
        <v>346252.73</v>
      </c>
      <c r="I753" s="22">
        <v>5</v>
      </c>
      <c r="J753" s="25">
        <v>150000</v>
      </c>
      <c r="K753" s="25">
        <v>0</v>
      </c>
      <c r="L753" s="25">
        <f t="shared" si="89"/>
        <v>39250.545999999995</v>
      </c>
      <c r="M753" s="37">
        <f t="shared" si="90"/>
        <v>3270.8788333333328</v>
      </c>
      <c r="N753" s="36">
        <v>0</v>
      </c>
      <c r="O753" s="26">
        <v>0</v>
      </c>
      <c r="P753" s="26">
        <v>0</v>
      </c>
      <c r="Q753" s="27">
        <v>0</v>
      </c>
      <c r="R753" s="36">
        <v>0</v>
      </c>
      <c r="S753" s="26">
        <v>0</v>
      </c>
      <c r="T753" s="26">
        <v>0</v>
      </c>
      <c r="U753" s="27">
        <v>0</v>
      </c>
      <c r="V753" s="36">
        <v>0</v>
      </c>
      <c r="W753" s="26">
        <v>0</v>
      </c>
      <c r="X753" s="26">
        <v>0</v>
      </c>
      <c r="Y753" s="27">
        <v>0</v>
      </c>
      <c r="Z753" s="36">
        <v>0</v>
      </c>
      <c r="AA753" s="26">
        <v>0</v>
      </c>
      <c r="AB753" s="26">
        <v>0</v>
      </c>
      <c r="AC753" s="27">
        <v>0</v>
      </c>
      <c r="AD753" s="36">
        <v>0</v>
      </c>
      <c r="AE753" s="26">
        <v>0</v>
      </c>
      <c r="AF753" s="26">
        <v>0</v>
      </c>
      <c r="AG753" s="27">
        <v>0</v>
      </c>
      <c r="AH753" s="36">
        <v>0</v>
      </c>
      <c r="AI753" s="26">
        <v>0</v>
      </c>
      <c r="AJ753" s="26">
        <v>0</v>
      </c>
      <c r="AK753" s="27">
        <v>0</v>
      </c>
      <c r="AL753" s="36">
        <v>0</v>
      </c>
      <c r="AM753" s="26">
        <v>0</v>
      </c>
      <c r="AN753" s="26">
        <v>0</v>
      </c>
      <c r="AO753" s="27">
        <v>0</v>
      </c>
      <c r="AP753" s="36">
        <v>0</v>
      </c>
      <c r="AQ753" s="26">
        <v>0</v>
      </c>
      <c r="AR753" s="26">
        <v>0</v>
      </c>
      <c r="AS753" s="27">
        <v>0</v>
      </c>
      <c r="AT753" s="36">
        <v>0</v>
      </c>
      <c r="AU753" s="26">
        <v>0</v>
      </c>
      <c r="AV753" s="26">
        <v>0</v>
      </c>
      <c r="AW753" s="27">
        <v>0</v>
      </c>
      <c r="AX753" s="36">
        <v>0</v>
      </c>
      <c r="AY753" s="26">
        <v>0</v>
      </c>
      <c r="AZ753" s="26">
        <v>0</v>
      </c>
      <c r="BA753" s="27">
        <v>0</v>
      </c>
      <c r="BB753" s="36">
        <v>0</v>
      </c>
      <c r="BC753" s="26">
        <v>0</v>
      </c>
      <c r="BD753" s="26">
        <v>0</v>
      </c>
      <c r="BE753" s="27">
        <v>0</v>
      </c>
      <c r="BF753" s="36">
        <v>0</v>
      </c>
      <c r="BG753" s="26">
        <v>0</v>
      </c>
      <c r="BH753" s="26">
        <v>0</v>
      </c>
      <c r="BI753" s="27">
        <v>0</v>
      </c>
      <c r="BJ753" s="36">
        <v>0</v>
      </c>
      <c r="BK753" s="26">
        <v>0</v>
      </c>
      <c r="BL753" s="26">
        <v>0</v>
      </c>
      <c r="BM753" s="27">
        <v>0</v>
      </c>
      <c r="BN753" s="36">
        <v>0</v>
      </c>
      <c r="BO753" s="26">
        <v>0</v>
      </c>
      <c r="BP753" s="26">
        <v>0</v>
      </c>
      <c r="BQ753" s="27">
        <v>0</v>
      </c>
      <c r="BR753" s="36">
        <v>0</v>
      </c>
      <c r="BS753" s="26">
        <v>0</v>
      </c>
      <c r="BT753" s="26">
        <v>0</v>
      </c>
      <c r="BU753" s="27">
        <v>0</v>
      </c>
      <c r="BV753" s="36">
        <v>0</v>
      </c>
      <c r="BW753" s="26">
        <v>0</v>
      </c>
      <c r="BX753" s="26">
        <v>0</v>
      </c>
      <c r="BY753" s="27">
        <v>0</v>
      </c>
      <c r="BZ753" s="36">
        <v>0</v>
      </c>
      <c r="CA753" s="26">
        <v>0</v>
      </c>
      <c r="CB753" s="26">
        <v>0</v>
      </c>
      <c r="CC753" s="27">
        <v>0</v>
      </c>
      <c r="CD753" s="36">
        <v>0</v>
      </c>
      <c r="CE753" s="26">
        <v>0</v>
      </c>
      <c r="CF753" s="26">
        <v>0</v>
      </c>
      <c r="CG753" s="27">
        <v>0</v>
      </c>
      <c r="CH753" s="36">
        <v>0</v>
      </c>
      <c r="CI753" s="26">
        <v>0</v>
      </c>
      <c r="CJ753" s="26">
        <v>0</v>
      </c>
      <c r="CK753" s="27">
        <v>0</v>
      </c>
      <c r="CL753" s="36">
        <v>0</v>
      </c>
      <c r="CM753" s="26">
        <v>0</v>
      </c>
      <c r="CN753" s="26">
        <v>0</v>
      </c>
      <c r="CO753" s="27">
        <v>0</v>
      </c>
      <c r="CP753" s="36">
        <v>0</v>
      </c>
      <c r="CQ753" s="26">
        <v>0</v>
      </c>
      <c r="CR753" s="26">
        <v>0</v>
      </c>
      <c r="CS753" s="27">
        <v>0</v>
      </c>
      <c r="CT753" s="36">
        <v>0</v>
      </c>
      <c r="CU753" s="26">
        <v>0</v>
      </c>
      <c r="CV753" s="26">
        <v>0</v>
      </c>
      <c r="CW753" s="27">
        <v>0</v>
      </c>
      <c r="CX753" s="36">
        <v>0</v>
      </c>
      <c r="CY753" s="26">
        <v>0</v>
      </c>
      <c r="CZ753" s="26">
        <v>0</v>
      </c>
      <c r="DA753" s="27">
        <v>0</v>
      </c>
      <c r="DB753" s="36">
        <v>0</v>
      </c>
      <c r="DC753" s="26">
        <v>0</v>
      </c>
      <c r="DD753" s="26">
        <v>0</v>
      </c>
      <c r="DE753" s="27">
        <v>0</v>
      </c>
      <c r="DF753" s="36">
        <v>0</v>
      </c>
      <c r="DG753" s="26">
        <v>0</v>
      </c>
      <c r="DH753" s="26">
        <v>0</v>
      </c>
      <c r="DI753" s="27">
        <v>0</v>
      </c>
      <c r="DJ753" s="36">
        <v>0</v>
      </c>
      <c r="DK753" s="26">
        <v>0</v>
      </c>
      <c r="DL753" s="26">
        <v>0</v>
      </c>
      <c r="DM753" s="27">
        <v>0</v>
      </c>
      <c r="DN753" s="36">
        <v>0</v>
      </c>
      <c r="DO753" s="26">
        <v>0</v>
      </c>
      <c r="DP753" s="26">
        <v>0</v>
      </c>
      <c r="DQ753" s="27">
        <v>0</v>
      </c>
      <c r="DR753" s="36">
        <v>0</v>
      </c>
      <c r="DS753" s="26">
        <v>0</v>
      </c>
      <c r="DT753" s="26">
        <v>0</v>
      </c>
      <c r="DU753" s="27">
        <v>0</v>
      </c>
      <c r="DV753" s="36">
        <v>0</v>
      </c>
      <c r="DW753" s="26">
        <v>0</v>
      </c>
      <c r="DX753" s="26">
        <v>0</v>
      </c>
      <c r="DY753" s="27">
        <v>0</v>
      </c>
      <c r="DZ753" s="36">
        <v>0</v>
      </c>
      <c r="EA753" s="26">
        <v>0</v>
      </c>
      <c r="EB753" s="26">
        <v>0</v>
      </c>
      <c r="EC753" s="27">
        <v>0</v>
      </c>
      <c r="ED753" s="36">
        <v>4</v>
      </c>
      <c r="EE753" s="26">
        <v>13083.515333333331</v>
      </c>
      <c r="EF753" s="26">
        <v>13083.515333333331</v>
      </c>
      <c r="EG753" s="27">
        <v>183169.21466666664</v>
      </c>
      <c r="EH753" s="36">
        <v>12</v>
      </c>
      <c r="EI753" s="26">
        <v>39250.545999999995</v>
      </c>
      <c r="EJ753" s="26">
        <v>52334.061333333324</v>
      </c>
      <c r="EK753" s="27">
        <v>143918.67000000001</v>
      </c>
      <c r="EL753" s="36" cm="1">
        <f t="array" ref="EL753">+_xlfn.IFS(YEAR($A753)&gt;YEAR(EL$6),0,YEAR(EL$6)=YEAR($A753),13-MONTH($A753),AND(EK753&lt;$L753,YEAR(EL$6)=YEAR($B753)),IF(MONTH($B753)&lt;EK753/$M753,MONTH($B753),EK753/$M753),EK753&lt;$L753,EK753/$M753,YEAR(EL$6)=YEAR($B753),MONTH($B753),AND(YEAR(EL$6)&gt;YEAR($B753),NOT(ISBLANK($B753))),0,YEAR(EL$6)&gt;YEAR($A753),12,EL$6&lt;$A753,0,YEAR(EH$6)=YEAR($B753),0)</f>
        <v>12</v>
      </c>
      <c r="EM753" s="26">
        <f t="shared" si="91"/>
        <v>39250.545999999995</v>
      </c>
      <c r="EN753" s="26">
        <f t="shared" si="92"/>
        <v>91584.607333333319</v>
      </c>
      <c r="EO753" s="27">
        <f t="shared" si="93"/>
        <v>104668.12</v>
      </c>
      <c r="EP753" s="28">
        <f t="shared" si="94"/>
        <v>31.999999184724722</v>
      </c>
      <c r="EQ753" s="34">
        <f t="shared" si="95"/>
        <v>9812.6364999999987</v>
      </c>
      <c r="ES753" s="21">
        <f>IFERROR(IF(VLOOKUP(D753,'DIV CHANGE'!A:D,3,FALSE)="", E753, VLOOKUP(D753,'DIV CHANGE'!A:D,3,FALSE)), E753)</f>
        <v>3</v>
      </c>
      <c r="ET753" s="21" t="str">
        <f t="shared" si="96"/>
        <v>SAME</v>
      </c>
      <c r="EU753" s="29">
        <v>45169</v>
      </c>
    </row>
    <row r="754" spans="1:151" ht="12.75">
      <c r="A754" s="29">
        <v>45463</v>
      </c>
      <c r="C754" s="77"/>
      <c r="D754" s="21" t="s">
        <v>1473</v>
      </c>
      <c r="E754" s="21">
        <v>3</v>
      </c>
      <c r="F754" s="21" t="s">
        <v>100</v>
      </c>
      <c r="G754" s="21" t="s">
        <v>1474</v>
      </c>
      <c r="H754" s="55">
        <v>30514.92</v>
      </c>
      <c r="I754" s="22">
        <v>5</v>
      </c>
      <c r="J754" s="56">
        <v>0</v>
      </c>
      <c r="K754" s="56">
        <v>0</v>
      </c>
      <c r="L754" s="25">
        <f t="shared" si="89"/>
        <v>6102.9839999999995</v>
      </c>
      <c r="M754" s="37">
        <f t="shared" si="90"/>
        <v>508.58199999999994</v>
      </c>
      <c r="N754" s="36"/>
      <c r="O754" s="26"/>
      <c r="P754" s="26"/>
      <c r="Q754" s="27"/>
      <c r="R754" s="36"/>
      <c r="S754" s="26"/>
      <c r="T754" s="26"/>
      <c r="U754" s="27"/>
      <c r="V754" s="36"/>
      <c r="W754" s="26"/>
      <c r="X754" s="26"/>
      <c r="Y754" s="27"/>
      <c r="Z754" s="36"/>
      <c r="AA754" s="26"/>
      <c r="AB754" s="26"/>
      <c r="AC754" s="27"/>
      <c r="AD754" s="36"/>
      <c r="AE754" s="26"/>
      <c r="AF754" s="26"/>
      <c r="AG754" s="27"/>
      <c r="AH754" s="36"/>
      <c r="AI754" s="26"/>
      <c r="AJ754" s="26"/>
      <c r="AK754" s="27"/>
      <c r="AL754" s="36"/>
      <c r="AM754" s="26"/>
      <c r="AN754" s="26"/>
      <c r="AO754" s="27"/>
      <c r="AP754" s="36"/>
      <c r="AQ754" s="26"/>
      <c r="AR754" s="26"/>
      <c r="AS754" s="27"/>
      <c r="AT754" s="36"/>
      <c r="AU754" s="26"/>
      <c r="AV754" s="26"/>
      <c r="AW754" s="27"/>
      <c r="AX754" s="36"/>
      <c r="AY754" s="26"/>
      <c r="AZ754" s="26"/>
      <c r="BA754" s="27"/>
      <c r="BB754" s="36"/>
      <c r="BC754" s="26"/>
      <c r="BD754" s="26"/>
      <c r="BE754" s="27"/>
      <c r="BF754" s="36"/>
      <c r="BG754" s="26"/>
      <c r="BH754" s="26"/>
      <c r="BI754" s="27"/>
      <c r="BJ754" s="36"/>
      <c r="BK754" s="26"/>
      <c r="BL754" s="26"/>
      <c r="BM754" s="27"/>
      <c r="BN754" s="36"/>
      <c r="BO754" s="26"/>
      <c r="BP754" s="26"/>
      <c r="BQ754" s="27"/>
      <c r="BR754" s="36"/>
      <c r="BS754" s="26"/>
      <c r="BT754" s="26"/>
      <c r="BU754" s="27"/>
      <c r="BV754" s="36"/>
      <c r="BW754" s="26"/>
      <c r="BX754" s="26"/>
      <c r="BY754" s="27"/>
      <c r="BZ754" s="36"/>
      <c r="CA754" s="26"/>
      <c r="CB754" s="26"/>
      <c r="CC754" s="27"/>
      <c r="CD754" s="36"/>
      <c r="CE754" s="26"/>
      <c r="CF754" s="26"/>
      <c r="CG754" s="27"/>
      <c r="CH754" s="36"/>
      <c r="CI754" s="26"/>
      <c r="CJ754" s="26"/>
      <c r="CK754" s="27"/>
      <c r="CL754" s="36"/>
      <c r="CM754" s="26"/>
      <c r="CN754" s="26"/>
      <c r="CO754" s="27"/>
      <c r="CP754" s="36"/>
      <c r="CQ754" s="26"/>
      <c r="CR754" s="26"/>
      <c r="CS754" s="27"/>
      <c r="CT754" s="36"/>
      <c r="CU754" s="26"/>
      <c r="CV754" s="26"/>
      <c r="CW754" s="27"/>
      <c r="CX754" s="36"/>
      <c r="CY754" s="26"/>
      <c r="CZ754" s="26"/>
      <c r="DA754" s="27"/>
      <c r="DB754" s="36"/>
      <c r="DC754" s="26"/>
      <c r="DD754" s="26"/>
      <c r="DE754" s="27"/>
      <c r="DF754" s="36"/>
      <c r="DG754" s="26"/>
      <c r="DH754" s="26"/>
      <c r="DI754" s="27"/>
      <c r="DJ754" s="36"/>
      <c r="DK754" s="26"/>
      <c r="DL754" s="26"/>
      <c r="DM754" s="27"/>
      <c r="DN754" s="36"/>
      <c r="DO754" s="26"/>
      <c r="DP754" s="26"/>
      <c r="DQ754" s="27"/>
      <c r="DR754" s="36"/>
      <c r="DS754" s="26"/>
      <c r="DT754" s="26"/>
      <c r="DU754" s="27"/>
      <c r="DV754" s="36"/>
      <c r="DW754" s="26"/>
      <c r="DX754" s="26"/>
      <c r="DY754" s="27"/>
      <c r="DZ754" s="36"/>
      <c r="EA754" s="26"/>
      <c r="EB754" s="26"/>
      <c r="EC754" s="27"/>
      <c r="ED754" s="36">
        <v>0</v>
      </c>
      <c r="EE754" s="26">
        <v>0</v>
      </c>
      <c r="EF754" s="26">
        <v>0</v>
      </c>
      <c r="EG754" s="27">
        <v>0</v>
      </c>
      <c r="EH754" s="36">
        <v>6</v>
      </c>
      <c r="EI754" s="26">
        <v>3051.4919999999997</v>
      </c>
      <c r="EJ754" s="26">
        <v>3051.4919999999997</v>
      </c>
      <c r="EK754" s="27">
        <v>27463.43</v>
      </c>
      <c r="EL754" s="36" cm="1">
        <f t="array" ref="EL754">+_xlfn.IFS(YEAR($A754)&gt;YEAR(EL$6),0,YEAR(EL$6)=YEAR($A754),13-MONTH($A754),AND(EK754&lt;$L754,YEAR(EL$6)=YEAR($B754)),IF(MONTH($B754)&lt;EK754/$M754,MONTH($B754),EK754/$M754),EK754&lt;$L754,EK754/$M754,YEAR(EL$6)=YEAR($B754),MONTH($B754),AND(YEAR(EL$6)&gt;YEAR($B754),NOT(ISBLANK($B754))),0,YEAR(EL$6)&gt;YEAR($A754),12,EL$6&lt;$A754,0,YEAR(EH$6)=YEAR($B754),0)</f>
        <v>12</v>
      </c>
      <c r="EM754" s="26">
        <f t="shared" si="91"/>
        <v>6102.9839999999995</v>
      </c>
      <c r="EN754" s="26">
        <f t="shared" si="92"/>
        <v>9154.4759999999987</v>
      </c>
      <c r="EO754" s="27">
        <f t="shared" si="93"/>
        <v>21360.44</v>
      </c>
      <c r="EP754" s="28">
        <f t="shared" si="94"/>
        <v>41.999992134994947</v>
      </c>
      <c r="EQ754" s="34">
        <f t="shared" si="95"/>
        <v>1525.7459999999999</v>
      </c>
      <c r="ES754" s="21">
        <f>IFERROR(IF(VLOOKUP(D754,'DIV CHANGE'!A:D,3,FALSE)="", E754, VLOOKUP(D754,'DIV CHANGE'!A:D,3,FALSE)), E754)</f>
        <v>3</v>
      </c>
      <c r="ET754" s="21" t="str">
        <f t="shared" si="96"/>
        <v>SAME</v>
      </c>
      <c r="EU754" s="24">
        <v>45481</v>
      </c>
    </row>
    <row r="755" spans="1:151" ht="12.75">
      <c r="A755" s="29">
        <v>39713</v>
      </c>
      <c r="B755" s="24"/>
      <c r="C755" s="35">
        <v>67</v>
      </c>
      <c r="D755" s="21" t="s">
        <v>1475</v>
      </c>
      <c r="E755" s="21">
        <v>1</v>
      </c>
      <c r="F755" s="21" t="s">
        <v>100</v>
      </c>
      <c r="G755" s="21" t="s">
        <v>1476</v>
      </c>
      <c r="H755" s="55">
        <v>11000</v>
      </c>
      <c r="I755" s="22">
        <v>10</v>
      </c>
      <c r="J755" s="25">
        <v>10000</v>
      </c>
      <c r="K755" s="25">
        <v>0</v>
      </c>
      <c r="L755" s="25">
        <f t="shared" si="89"/>
        <v>100</v>
      </c>
      <c r="M755" s="37">
        <f t="shared" si="90"/>
        <v>8.3333333333333339</v>
      </c>
      <c r="N755" s="36">
        <v>0</v>
      </c>
      <c r="O755" s="26">
        <v>0</v>
      </c>
      <c r="P755" s="26">
        <v>0</v>
      </c>
      <c r="Q755" s="27">
        <v>0</v>
      </c>
      <c r="R755" s="36">
        <v>0</v>
      </c>
      <c r="S755" s="26">
        <v>0</v>
      </c>
      <c r="T755" s="26">
        <v>0</v>
      </c>
      <c r="U755" s="27">
        <v>0</v>
      </c>
      <c r="V755" s="36">
        <v>0</v>
      </c>
      <c r="W755" s="26">
        <v>0</v>
      </c>
      <c r="X755" s="26">
        <v>0</v>
      </c>
      <c r="Y755" s="27">
        <v>0</v>
      </c>
      <c r="Z755" s="36">
        <v>0</v>
      </c>
      <c r="AA755" s="26">
        <v>0</v>
      </c>
      <c r="AB755" s="26">
        <v>0</v>
      </c>
      <c r="AC755" s="27">
        <v>0</v>
      </c>
      <c r="AD755" s="36">
        <v>0</v>
      </c>
      <c r="AE755" s="26">
        <v>0</v>
      </c>
      <c r="AF755" s="26">
        <v>0</v>
      </c>
      <c r="AG755" s="27">
        <v>0</v>
      </c>
      <c r="AH755" s="36">
        <v>0</v>
      </c>
      <c r="AI755" s="26">
        <v>0</v>
      </c>
      <c r="AJ755" s="26">
        <v>0</v>
      </c>
      <c r="AK755" s="27">
        <v>0</v>
      </c>
      <c r="AL755" s="36">
        <v>0</v>
      </c>
      <c r="AM755" s="26">
        <v>0</v>
      </c>
      <c r="AN755" s="26">
        <v>0</v>
      </c>
      <c r="AO755" s="27">
        <v>0</v>
      </c>
      <c r="AP755" s="36">
        <v>0</v>
      </c>
      <c r="AQ755" s="26">
        <v>0</v>
      </c>
      <c r="AR755" s="26">
        <v>0</v>
      </c>
      <c r="AS755" s="27">
        <v>0</v>
      </c>
      <c r="AT755" s="36">
        <v>0</v>
      </c>
      <c r="AU755" s="26">
        <v>0</v>
      </c>
      <c r="AV755" s="26">
        <v>0</v>
      </c>
      <c r="AW755" s="27">
        <v>0</v>
      </c>
      <c r="AX755" s="36">
        <v>0</v>
      </c>
      <c r="AY755" s="26">
        <v>0</v>
      </c>
      <c r="AZ755" s="26">
        <v>0</v>
      </c>
      <c r="BA755" s="27">
        <v>0</v>
      </c>
      <c r="BB755" s="36">
        <v>0</v>
      </c>
      <c r="BC755" s="26">
        <v>0</v>
      </c>
      <c r="BD755" s="26">
        <v>0</v>
      </c>
      <c r="BE755" s="27">
        <v>0</v>
      </c>
      <c r="BF755" s="36">
        <v>0</v>
      </c>
      <c r="BG755" s="26">
        <v>0</v>
      </c>
      <c r="BH755" s="26">
        <v>0</v>
      </c>
      <c r="BI755" s="27">
        <v>0</v>
      </c>
      <c r="BJ755" s="36">
        <v>0</v>
      </c>
      <c r="BK755" s="26">
        <v>0</v>
      </c>
      <c r="BL755" s="26">
        <v>0</v>
      </c>
      <c r="BM755" s="27">
        <v>0</v>
      </c>
      <c r="BN755" s="36">
        <v>0</v>
      </c>
      <c r="BO755" s="26">
        <v>0</v>
      </c>
      <c r="BP755" s="26">
        <v>0</v>
      </c>
      <c r="BQ755" s="27">
        <v>0</v>
      </c>
      <c r="BR755" s="36">
        <v>0</v>
      </c>
      <c r="BS755" s="26">
        <v>0</v>
      </c>
      <c r="BT755" s="26">
        <v>0</v>
      </c>
      <c r="BU755" s="27">
        <v>0</v>
      </c>
      <c r="BV755" s="36">
        <v>4</v>
      </c>
      <c r="BW755" s="26">
        <v>33.333333333333336</v>
      </c>
      <c r="BX755" s="26">
        <v>33.333333333333336</v>
      </c>
      <c r="BY755" s="27">
        <v>966.66666666666663</v>
      </c>
      <c r="BZ755" s="36">
        <v>12</v>
      </c>
      <c r="CA755" s="26">
        <v>100</v>
      </c>
      <c r="CB755" s="26">
        <v>133.33333333333334</v>
      </c>
      <c r="CC755" s="27">
        <v>866.66666666666663</v>
      </c>
      <c r="CD755" s="36">
        <v>12</v>
      </c>
      <c r="CE755" s="26">
        <v>100</v>
      </c>
      <c r="CF755" s="26">
        <v>233.33333333333334</v>
      </c>
      <c r="CG755" s="27">
        <v>766.66666666666663</v>
      </c>
      <c r="CH755" s="36">
        <v>12</v>
      </c>
      <c r="CI755" s="26">
        <v>100</v>
      </c>
      <c r="CJ755" s="26">
        <v>333.33333333333337</v>
      </c>
      <c r="CK755" s="27">
        <v>666.66666666666663</v>
      </c>
      <c r="CL755" s="36">
        <v>12</v>
      </c>
      <c r="CM755" s="26">
        <v>100</v>
      </c>
      <c r="CN755" s="26">
        <v>433.33333333333337</v>
      </c>
      <c r="CO755" s="27">
        <v>566.66666666666663</v>
      </c>
      <c r="CP755" s="36">
        <v>12</v>
      </c>
      <c r="CQ755" s="26">
        <v>100</v>
      </c>
      <c r="CR755" s="26">
        <v>533.33333333333337</v>
      </c>
      <c r="CS755" s="27">
        <v>466.66666666666663</v>
      </c>
      <c r="CT755" s="36">
        <v>12</v>
      </c>
      <c r="CU755" s="26">
        <v>100</v>
      </c>
      <c r="CV755" s="26">
        <v>633.33333333333337</v>
      </c>
      <c r="CW755" s="27">
        <v>366.66666666666663</v>
      </c>
      <c r="CX755" s="36">
        <v>12</v>
      </c>
      <c r="CY755" s="26">
        <v>100</v>
      </c>
      <c r="CZ755" s="26">
        <v>733.33333333333337</v>
      </c>
      <c r="DA755" s="27">
        <v>266.66666666666663</v>
      </c>
      <c r="DB755" s="36">
        <v>12</v>
      </c>
      <c r="DC755" s="26">
        <v>100</v>
      </c>
      <c r="DD755" s="26">
        <v>833.33333333333337</v>
      </c>
      <c r="DE755" s="27">
        <v>166.66666666666663</v>
      </c>
      <c r="DF755" s="36">
        <v>12</v>
      </c>
      <c r="DG755" s="26">
        <v>100</v>
      </c>
      <c r="DH755" s="26">
        <v>933.33333333333337</v>
      </c>
      <c r="DI755" s="27">
        <v>66.666666666666629</v>
      </c>
      <c r="DJ755" s="36">
        <v>7.9999999999999947</v>
      </c>
      <c r="DK755" s="26">
        <v>66.666666666666629</v>
      </c>
      <c r="DL755" s="26">
        <v>1000</v>
      </c>
      <c r="DM755" s="27">
        <v>0</v>
      </c>
      <c r="DN755" s="36">
        <v>0</v>
      </c>
      <c r="DO755" s="26">
        <v>0</v>
      </c>
      <c r="DP755" s="26">
        <v>1000</v>
      </c>
      <c r="DQ755" s="27">
        <v>0</v>
      </c>
      <c r="DR755" s="36">
        <v>0</v>
      </c>
      <c r="DS755" s="26">
        <v>0</v>
      </c>
      <c r="DT755" s="26">
        <v>1000</v>
      </c>
      <c r="DU755" s="27">
        <v>0</v>
      </c>
      <c r="DV755" s="36">
        <v>0</v>
      </c>
      <c r="DW755" s="26">
        <v>0</v>
      </c>
      <c r="DX755" s="26">
        <v>1000</v>
      </c>
      <c r="DY755" s="27">
        <v>0</v>
      </c>
      <c r="DZ755" s="36">
        <v>0</v>
      </c>
      <c r="EA755" s="26">
        <v>0</v>
      </c>
      <c r="EB755" s="26">
        <v>1000</v>
      </c>
      <c r="EC755" s="27">
        <v>0</v>
      </c>
      <c r="ED755" s="36">
        <v>0</v>
      </c>
      <c r="EE755" s="26">
        <v>0</v>
      </c>
      <c r="EF755" s="26">
        <v>1000</v>
      </c>
      <c r="EG755" s="27">
        <v>0</v>
      </c>
      <c r="EH755" s="36">
        <v>0</v>
      </c>
      <c r="EI755" s="26">
        <v>0</v>
      </c>
      <c r="EJ755" s="26">
        <v>1000</v>
      </c>
      <c r="EK755" s="27">
        <v>0</v>
      </c>
      <c r="EL755" s="36" cm="1">
        <f t="array" ref="EL755">+_xlfn.IFS(YEAR($A755)&gt;YEAR(EL$6),0,YEAR(EL$6)=YEAR($A755),13-MONTH($A755),AND(EK755&lt;$L755,YEAR(EL$6)=YEAR($B755)),IF(MONTH($B755)&lt;EK755/$M755,MONTH($B755),EK755/$M755),EK755&lt;$L755,EK755/$M755,YEAR(EL$6)=YEAR($B755),MONTH($B755),AND(YEAR(EL$6)&gt;YEAR($B755),NOT(ISBLANK($B755))),0,YEAR(EL$6)&gt;YEAR($A755),12,EL$6&lt;$A755,0,YEAR(EH$6)=YEAR($B755),0)</f>
        <v>0</v>
      </c>
      <c r="EM755" s="26">
        <f t="shared" si="91"/>
        <v>0</v>
      </c>
      <c r="EN755" s="26">
        <f t="shared" si="92"/>
        <v>1000</v>
      </c>
      <c r="EO755" s="27">
        <f t="shared" si="93"/>
        <v>0</v>
      </c>
      <c r="EP755" s="28">
        <f t="shared" si="94"/>
        <v>0</v>
      </c>
      <c r="EQ755" s="34">
        <f t="shared" si="95"/>
        <v>0</v>
      </c>
      <c r="ES755" s="21">
        <f>IFERROR(IF(VLOOKUP(D755,'DIV CHANGE'!A:D,3,FALSE)="", E755, VLOOKUP(D755,'DIV CHANGE'!A:D,3,FALSE)), E755)</f>
        <v>1</v>
      </c>
      <c r="ET755" s="21" t="str">
        <f t="shared" si="96"/>
        <v>SAME</v>
      </c>
      <c r="EU755" s="24">
        <v>39713</v>
      </c>
    </row>
    <row r="756" spans="1:151" ht="12.75">
      <c r="A756" s="29">
        <v>44613</v>
      </c>
      <c r="B756" s="24"/>
      <c r="C756" s="35">
        <v>690</v>
      </c>
      <c r="D756" s="21" t="s">
        <v>1477</v>
      </c>
      <c r="E756" s="21">
        <v>1</v>
      </c>
      <c r="F756" s="21" t="s">
        <v>100</v>
      </c>
      <c r="G756" s="21" t="s">
        <v>1478</v>
      </c>
      <c r="H756" s="55">
        <v>16500</v>
      </c>
      <c r="I756" s="22">
        <v>10</v>
      </c>
      <c r="J756" s="25">
        <v>10000</v>
      </c>
      <c r="K756" s="25">
        <v>0</v>
      </c>
      <c r="L756" s="25">
        <f t="shared" si="89"/>
        <v>650</v>
      </c>
      <c r="M756" s="37">
        <f t="shared" si="90"/>
        <v>54.166666666666664</v>
      </c>
      <c r="N756" s="36">
        <v>0</v>
      </c>
      <c r="O756" s="26">
        <v>0</v>
      </c>
      <c r="P756" s="26">
        <v>0</v>
      </c>
      <c r="Q756" s="27">
        <v>0</v>
      </c>
      <c r="R756" s="36">
        <v>0</v>
      </c>
      <c r="S756" s="26">
        <v>0</v>
      </c>
      <c r="T756" s="26">
        <v>0</v>
      </c>
      <c r="U756" s="27">
        <v>0</v>
      </c>
      <c r="V756" s="36">
        <v>0</v>
      </c>
      <c r="W756" s="26">
        <v>0</v>
      </c>
      <c r="X756" s="26">
        <v>0</v>
      </c>
      <c r="Y756" s="27">
        <v>0</v>
      </c>
      <c r="Z756" s="36">
        <v>0</v>
      </c>
      <c r="AA756" s="26">
        <v>0</v>
      </c>
      <c r="AB756" s="26">
        <v>0</v>
      </c>
      <c r="AC756" s="27">
        <v>0</v>
      </c>
      <c r="AD756" s="36">
        <v>0</v>
      </c>
      <c r="AE756" s="26">
        <v>0</v>
      </c>
      <c r="AF756" s="26">
        <v>0</v>
      </c>
      <c r="AG756" s="27">
        <v>0</v>
      </c>
      <c r="AH756" s="36">
        <v>0</v>
      </c>
      <c r="AI756" s="26">
        <v>0</v>
      </c>
      <c r="AJ756" s="26">
        <v>0</v>
      </c>
      <c r="AK756" s="27">
        <v>0</v>
      </c>
      <c r="AL756" s="36">
        <v>0</v>
      </c>
      <c r="AM756" s="26">
        <v>0</v>
      </c>
      <c r="AN756" s="26">
        <v>0</v>
      </c>
      <c r="AO756" s="27">
        <v>0</v>
      </c>
      <c r="AP756" s="36">
        <v>0</v>
      </c>
      <c r="AQ756" s="26">
        <v>0</v>
      </c>
      <c r="AR756" s="26">
        <v>0</v>
      </c>
      <c r="AS756" s="27">
        <v>0</v>
      </c>
      <c r="AT756" s="36">
        <v>0</v>
      </c>
      <c r="AU756" s="26">
        <v>0</v>
      </c>
      <c r="AV756" s="26">
        <v>0</v>
      </c>
      <c r="AW756" s="27">
        <v>0</v>
      </c>
      <c r="AX756" s="36">
        <v>0</v>
      </c>
      <c r="AY756" s="26">
        <v>0</v>
      </c>
      <c r="AZ756" s="26">
        <v>0</v>
      </c>
      <c r="BA756" s="27">
        <v>0</v>
      </c>
      <c r="BB756" s="36">
        <v>0</v>
      </c>
      <c r="BC756" s="26">
        <v>0</v>
      </c>
      <c r="BD756" s="26">
        <v>0</v>
      </c>
      <c r="BE756" s="27">
        <v>0</v>
      </c>
      <c r="BF756" s="36">
        <v>0</v>
      </c>
      <c r="BG756" s="26">
        <v>0</v>
      </c>
      <c r="BH756" s="26">
        <v>0</v>
      </c>
      <c r="BI756" s="27">
        <v>0</v>
      </c>
      <c r="BJ756" s="36">
        <v>0</v>
      </c>
      <c r="BK756" s="26">
        <v>0</v>
      </c>
      <c r="BL756" s="26">
        <v>0</v>
      </c>
      <c r="BM756" s="27">
        <v>0</v>
      </c>
      <c r="BN756" s="36">
        <v>0</v>
      </c>
      <c r="BO756" s="26">
        <v>0</v>
      </c>
      <c r="BP756" s="26">
        <v>0</v>
      </c>
      <c r="BQ756" s="27">
        <v>0</v>
      </c>
      <c r="BR756" s="36">
        <v>0</v>
      </c>
      <c r="BS756" s="26">
        <v>0</v>
      </c>
      <c r="BT756" s="26">
        <v>0</v>
      </c>
      <c r="BU756" s="27">
        <v>0</v>
      </c>
      <c r="BV756" s="36">
        <v>0</v>
      </c>
      <c r="BW756" s="26">
        <v>0</v>
      </c>
      <c r="BX756" s="26">
        <v>0</v>
      </c>
      <c r="BY756" s="27">
        <v>0</v>
      </c>
      <c r="BZ756" s="36">
        <v>0</v>
      </c>
      <c r="CA756" s="26">
        <v>0</v>
      </c>
      <c r="CB756" s="26">
        <v>0</v>
      </c>
      <c r="CC756" s="27">
        <v>0</v>
      </c>
      <c r="CD756" s="36">
        <v>0</v>
      </c>
      <c r="CE756" s="26">
        <v>0</v>
      </c>
      <c r="CF756" s="26">
        <v>0</v>
      </c>
      <c r="CG756" s="27">
        <v>0</v>
      </c>
      <c r="CH756" s="36">
        <v>0</v>
      </c>
      <c r="CI756" s="26">
        <v>0</v>
      </c>
      <c r="CJ756" s="26">
        <v>0</v>
      </c>
      <c r="CK756" s="27">
        <v>0</v>
      </c>
      <c r="CL756" s="36">
        <v>0</v>
      </c>
      <c r="CM756" s="26">
        <v>0</v>
      </c>
      <c r="CN756" s="26">
        <v>0</v>
      </c>
      <c r="CO756" s="27">
        <v>0</v>
      </c>
      <c r="CP756" s="36">
        <v>0</v>
      </c>
      <c r="CQ756" s="26">
        <v>0</v>
      </c>
      <c r="CR756" s="26">
        <v>0</v>
      </c>
      <c r="CS756" s="27">
        <v>0</v>
      </c>
      <c r="CT756" s="36">
        <v>0</v>
      </c>
      <c r="CU756" s="26">
        <v>0</v>
      </c>
      <c r="CV756" s="26">
        <v>0</v>
      </c>
      <c r="CW756" s="27">
        <v>0</v>
      </c>
      <c r="CX756" s="36">
        <v>0</v>
      </c>
      <c r="CY756" s="26">
        <v>0</v>
      </c>
      <c r="CZ756" s="26">
        <v>0</v>
      </c>
      <c r="DA756" s="27">
        <v>0</v>
      </c>
      <c r="DB756" s="36">
        <v>0</v>
      </c>
      <c r="DC756" s="26">
        <v>0</v>
      </c>
      <c r="DD756" s="26">
        <v>0</v>
      </c>
      <c r="DE756" s="27">
        <v>0</v>
      </c>
      <c r="DF756" s="36">
        <v>0</v>
      </c>
      <c r="DG756" s="26">
        <v>0</v>
      </c>
      <c r="DH756" s="26">
        <v>0</v>
      </c>
      <c r="DI756" s="27">
        <v>0</v>
      </c>
      <c r="DJ756" s="36">
        <v>0</v>
      </c>
      <c r="DK756" s="26">
        <v>0</v>
      </c>
      <c r="DL756" s="26">
        <v>0</v>
      </c>
      <c r="DM756" s="27">
        <v>0</v>
      </c>
      <c r="DN756" s="36">
        <v>0</v>
      </c>
      <c r="DO756" s="26">
        <v>0</v>
      </c>
      <c r="DP756" s="26">
        <v>0</v>
      </c>
      <c r="DQ756" s="27">
        <v>0</v>
      </c>
      <c r="DR756" s="36">
        <v>0</v>
      </c>
      <c r="DS756" s="26">
        <v>0</v>
      </c>
      <c r="DT756" s="26">
        <v>0</v>
      </c>
      <c r="DU756" s="27">
        <v>0</v>
      </c>
      <c r="DV756" s="36">
        <v>0</v>
      </c>
      <c r="DW756" s="26">
        <v>0</v>
      </c>
      <c r="DX756" s="26">
        <v>0</v>
      </c>
      <c r="DY756" s="27">
        <v>0</v>
      </c>
      <c r="DZ756" s="36">
        <v>11</v>
      </c>
      <c r="EA756" s="26">
        <v>595.83333333333326</v>
      </c>
      <c r="EB756" s="26">
        <v>595.83333333333326</v>
      </c>
      <c r="EC756" s="27">
        <v>5904.166666666667</v>
      </c>
      <c r="ED756" s="36">
        <v>12</v>
      </c>
      <c r="EE756" s="26">
        <v>650</v>
      </c>
      <c r="EF756" s="26">
        <v>1191.67</v>
      </c>
      <c r="EG756" s="27">
        <v>5308.33</v>
      </c>
      <c r="EH756" s="36">
        <v>12</v>
      </c>
      <c r="EI756" s="26">
        <v>650</v>
      </c>
      <c r="EJ756" s="26">
        <v>1841.67</v>
      </c>
      <c r="EK756" s="27">
        <v>4658.33</v>
      </c>
      <c r="EL756" s="36" cm="1">
        <f t="array" ref="EL756">+_xlfn.IFS(YEAR($A756)&gt;YEAR(EL$6),0,YEAR(EL$6)=YEAR($A756),13-MONTH($A756),AND(EK756&lt;$L756,YEAR(EL$6)=YEAR($B756)),IF(MONTH($B756)&lt;EK756/$M756,MONTH($B756),EK756/$M756),EK756&lt;$L756,EK756/$M756,YEAR(EL$6)=YEAR($B756),MONTH($B756),AND(YEAR(EL$6)&gt;YEAR($B756),NOT(ISBLANK($B756))),0,YEAR(EL$6)&gt;YEAR($A756),12,EL$6&lt;$A756,0,YEAR(EH$6)=YEAR($B756),0)</f>
        <v>12</v>
      </c>
      <c r="EM756" s="26">
        <f t="shared" si="91"/>
        <v>650</v>
      </c>
      <c r="EN756" s="26">
        <f t="shared" si="92"/>
        <v>2491.67</v>
      </c>
      <c r="EO756" s="27">
        <f t="shared" si="93"/>
        <v>4008.33</v>
      </c>
      <c r="EP756" s="28">
        <f t="shared" si="94"/>
        <v>73.999938461538463</v>
      </c>
      <c r="EQ756" s="34">
        <f t="shared" si="95"/>
        <v>162.5</v>
      </c>
      <c r="ES756" s="21">
        <f>IFERROR(IF(VLOOKUP(D756,'DIV CHANGE'!A:D,3,FALSE)="", E756, VLOOKUP(D756,'DIV CHANGE'!A:D,3,FALSE)), E756)</f>
        <v>1</v>
      </c>
      <c r="ET756" s="21" t="str">
        <f t="shared" si="96"/>
        <v>SAME</v>
      </c>
      <c r="EU756" s="29">
        <v>44613</v>
      </c>
    </row>
    <row r="757" spans="1:151" ht="12.75">
      <c r="A757" s="29">
        <v>45621</v>
      </c>
      <c r="C757" s="77"/>
      <c r="D757" s="21" t="s">
        <v>1479</v>
      </c>
      <c r="E757" s="21">
        <v>2</v>
      </c>
      <c r="F757" s="21" t="s">
        <v>42</v>
      </c>
      <c r="G757" s="21" t="s">
        <v>1480</v>
      </c>
      <c r="H757" s="55">
        <v>33333.75</v>
      </c>
      <c r="I757" s="22">
        <v>7</v>
      </c>
      <c r="J757" s="56">
        <v>0</v>
      </c>
      <c r="K757" s="56">
        <v>0</v>
      </c>
      <c r="L757" s="25">
        <f t="shared" si="89"/>
        <v>4761.9642857142853</v>
      </c>
      <c r="M757" s="37">
        <f t="shared" si="90"/>
        <v>396.83035714285711</v>
      </c>
      <c r="N757" s="36"/>
      <c r="O757" s="26"/>
      <c r="P757" s="26"/>
      <c r="Q757" s="27"/>
      <c r="R757" s="36"/>
      <c r="S757" s="26"/>
      <c r="T757" s="26"/>
      <c r="U757" s="27"/>
      <c r="V757" s="36"/>
      <c r="W757" s="26"/>
      <c r="X757" s="26"/>
      <c r="Y757" s="27"/>
      <c r="Z757" s="36"/>
      <c r="AA757" s="26"/>
      <c r="AB757" s="26"/>
      <c r="AC757" s="27"/>
      <c r="AD757" s="36"/>
      <c r="AE757" s="26"/>
      <c r="AF757" s="26"/>
      <c r="AG757" s="27"/>
      <c r="AH757" s="36"/>
      <c r="AI757" s="26"/>
      <c r="AJ757" s="26"/>
      <c r="AK757" s="27"/>
      <c r="AL757" s="36"/>
      <c r="AM757" s="26"/>
      <c r="AN757" s="26"/>
      <c r="AO757" s="27"/>
      <c r="AP757" s="36"/>
      <c r="AQ757" s="26"/>
      <c r="AR757" s="26"/>
      <c r="AS757" s="27"/>
      <c r="AT757" s="36"/>
      <c r="AU757" s="26"/>
      <c r="AV757" s="26"/>
      <c r="AW757" s="27"/>
      <c r="AX757" s="36"/>
      <c r="AY757" s="26"/>
      <c r="AZ757" s="26"/>
      <c r="BA757" s="27"/>
      <c r="BB757" s="36"/>
      <c r="BC757" s="26"/>
      <c r="BD757" s="26"/>
      <c r="BE757" s="27"/>
      <c r="BF757" s="36"/>
      <c r="BG757" s="26"/>
      <c r="BH757" s="26"/>
      <c r="BI757" s="27"/>
      <c r="BJ757" s="36"/>
      <c r="BK757" s="26"/>
      <c r="BL757" s="26"/>
      <c r="BM757" s="27"/>
      <c r="BN757" s="36"/>
      <c r="BO757" s="26"/>
      <c r="BP757" s="26"/>
      <c r="BQ757" s="27"/>
      <c r="BR757" s="36"/>
      <c r="BS757" s="26"/>
      <c r="BT757" s="26"/>
      <c r="BU757" s="27"/>
      <c r="BV757" s="36"/>
      <c r="BW757" s="26"/>
      <c r="BX757" s="26"/>
      <c r="BY757" s="27"/>
      <c r="BZ757" s="36"/>
      <c r="CA757" s="26"/>
      <c r="CB757" s="26"/>
      <c r="CC757" s="27"/>
      <c r="CD757" s="36"/>
      <c r="CE757" s="26"/>
      <c r="CF757" s="26"/>
      <c r="CG757" s="27"/>
      <c r="CH757" s="36"/>
      <c r="CI757" s="26"/>
      <c r="CJ757" s="26"/>
      <c r="CK757" s="27"/>
      <c r="CL757" s="36"/>
      <c r="CM757" s="26"/>
      <c r="CN757" s="26"/>
      <c r="CO757" s="27"/>
      <c r="CP757" s="36"/>
      <c r="CQ757" s="26"/>
      <c r="CR757" s="26"/>
      <c r="CS757" s="27"/>
      <c r="CT757" s="36"/>
      <c r="CU757" s="26"/>
      <c r="CV757" s="26"/>
      <c r="CW757" s="27"/>
      <c r="CX757" s="36"/>
      <c r="CY757" s="26"/>
      <c r="CZ757" s="26"/>
      <c r="DA757" s="27"/>
      <c r="DB757" s="36"/>
      <c r="DC757" s="26"/>
      <c r="DD757" s="26"/>
      <c r="DE757" s="27"/>
      <c r="DF757" s="36"/>
      <c r="DG757" s="26"/>
      <c r="DH757" s="26"/>
      <c r="DI757" s="27"/>
      <c r="DJ757" s="36"/>
      <c r="DK757" s="26"/>
      <c r="DL757" s="26"/>
      <c r="DM757" s="27"/>
      <c r="DN757" s="36"/>
      <c r="DO757" s="26"/>
      <c r="DP757" s="26"/>
      <c r="DQ757" s="27"/>
      <c r="DR757" s="36"/>
      <c r="DS757" s="26"/>
      <c r="DT757" s="26"/>
      <c r="DU757" s="27"/>
      <c r="DV757" s="36"/>
      <c r="DW757" s="26"/>
      <c r="DX757" s="26"/>
      <c r="DY757" s="27"/>
      <c r="DZ757" s="36"/>
      <c r="EA757" s="26"/>
      <c r="EB757" s="26"/>
      <c r="EC757" s="27"/>
      <c r="ED757" s="36">
        <v>0</v>
      </c>
      <c r="EE757" s="26">
        <v>0</v>
      </c>
      <c r="EF757" s="26">
        <v>0</v>
      </c>
      <c r="EG757" s="27">
        <v>0</v>
      </c>
      <c r="EH757" s="36">
        <v>1</v>
      </c>
      <c r="EI757" s="26">
        <v>396.83035714285711</v>
      </c>
      <c r="EJ757" s="26">
        <v>396.83035714285711</v>
      </c>
      <c r="EK757" s="27">
        <v>32936.92</v>
      </c>
      <c r="EL757" s="36" cm="1">
        <f t="array" ref="EL757">+_xlfn.IFS(YEAR($A757)&gt;YEAR(EL$6),0,YEAR(EL$6)=YEAR($A757),13-MONTH($A757),AND(EK757&lt;$L757,YEAR(EL$6)=YEAR($B757)),IF(MONTH($B757)&lt;EK757/$M757,MONTH($B757),EK757/$M757),EK757&lt;$L757,EK757/$M757,YEAR(EL$6)=YEAR($B757),MONTH($B757),AND(YEAR(EL$6)&gt;YEAR($B757),NOT(ISBLANK($B757))),0,YEAR(EL$6)&gt;YEAR($A757),12,EL$6&lt;$A757,0,YEAR(EH$6)=YEAR($B757),0)</f>
        <v>12</v>
      </c>
      <c r="EM757" s="26">
        <f t="shared" si="91"/>
        <v>4761.9642857142853</v>
      </c>
      <c r="EN757" s="26">
        <f t="shared" si="92"/>
        <v>5158.7946428571422</v>
      </c>
      <c r="EO757" s="27">
        <f t="shared" si="93"/>
        <v>28174.959999999999</v>
      </c>
      <c r="EP757" s="28">
        <f t="shared" si="94"/>
        <v>71.000011699853758</v>
      </c>
      <c r="EQ757" s="34">
        <f t="shared" si="95"/>
        <v>1190.4910714285713</v>
      </c>
      <c r="ES757" s="21">
        <f>IFERROR(IF(VLOOKUP(D757,'DIV CHANGE'!A:D,3,FALSE)="", E757, VLOOKUP(D757,'DIV CHANGE'!A:D,3,FALSE)), E757)</f>
        <v>2</v>
      </c>
      <c r="ET757" s="21" t="str">
        <f t="shared" si="96"/>
        <v>SAME</v>
      </c>
      <c r="EU757" s="29">
        <v>45986</v>
      </c>
    </row>
    <row r="758" spans="1:151" ht="12.75">
      <c r="A758" s="29">
        <v>39559</v>
      </c>
      <c r="B758" s="24"/>
      <c r="C758" s="35">
        <v>65</v>
      </c>
      <c r="D758" s="21" t="s">
        <v>1481</v>
      </c>
      <c r="E758" s="21">
        <v>1</v>
      </c>
      <c r="F758" s="21" t="s">
        <v>179</v>
      </c>
      <c r="G758" s="21" t="s">
        <v>1482</v>
      </c>
      <c r="H758" s="55">
        <v>2500</v>
      </c>
      <c r="I758" s="22">
        <v>7</v>
      </c>
      <c r="J758" s="25">
        <v>0</v>
      </c>
      <c r="K758" s="25">
        <v>0</v>
      </c>
      <c r="L758" s="25">
        <f t="shared" si="89"/>
        <v>357.14285714285717</v>
      </c>
      <c r="M758" s="37">
        <f t="shared" si="90"/>
        <v>29.761904761904763</v>
      </c>
      <c r="N758" s="36">
        <v>0</v>
      </c>
      <c r="O758" s="26">
        <v>0</v>
      </c>
      <c r="P758" s="26">
        <v>0</v>
      </c>
      <c r="Q758" s="27">
        <v>0</v>
      </c>
      <c r="R758" s="36">
        <v>0</v>
      </c>
      <c r="S758" s="26">
        <v>0</v>
      </c>
      <c r="T758" s="26">
        <v>0</v>
      </c>
      <c r="U758" s="27">
        <v>0</v>
      </c>
      <c r="V758" s="36">
        <v>0</v>
      </c>
      <c r="W758" s="26">
        <v>0</v>
      </c>
      <c r="X758" s="26">
        <v>0</v>
      </c>
      <c r="Y758" s="27">
        <v>0</v>
      </c>
      <c r="Z758" s="36">
        <v>0</v>
      </c>
      <c r="AA758" s="26">
        <v>0</v>
      </c>
      <c r="AB758" s="26">
        <v>0</v>
      </c>
      <c r="AC758" s="27">
        <v>0</v>
      </c>
      <c r="AD758" s="36">
        <v>0</v>
      </c>
      <c r="AE758" s="26">
        <v>0</v>
      </c>
      <c r="AF758" s="26">
        <v>0</v>
      </c>
      <c r="AG758" s="27">
        <v>0</v>
      </c>
      <c r="AH758" s="36">
        <v>0</v>
      </c>
      <c r="AI758" s="26">
        <v>0</v>
      </c>
      <c r="AJ758" s="26">
        <v>0</v>
      </c>
      <c r="AK758" s="27">
        <v>0</v>
      </c>
      <c r="AL758" s="36">
        <v>0</v>
      </c>
      <c r="AM758" s="26">
        <v>0</v>
      </c>
      <c r="AN758" s="26">
        <v>0</v>
      </c>
      <c r="AO758" s="27">
        <v>0</v>
      </c>
      <c r="AP758" s="36">
        <v>0</v>
      </c>
      <c r="AQ758" s="26">
        <v>0</v>
      </c>
      <c r="AR758" s="26">
        <v>0</v>
      </c>
      <c r="AS758" s="27">
        <v>0</v>
      </c>
      <c r="AT758" s="36">
        <v>0</v>
      </c>
      <c r="AU758" s="26">
        <v>0</v>
      </c>
      <c r="AV758" s="26">
        <v>0</v>
      </c>
      <c r="AW758" s="27">
        <v>0</v>
      </c>
      <c r="AX758" s="36">
        <v>0</v>
      </c>
      <c r="AY758" s="26">
        <v>0</v>
      </c>
      <c r="AZ758" s="26">
        <v>0</v>
      </c>
      <c r="BA758" s="27">
        <v>0</v>
      </c>
      <c r="BB758" s="36">
        <v>0</v>
      </c>
      <c r="BC758" s="26">
        <v>0</v>
      </c>
      <c r="BD758" s="26">
        <v>0</v>
      </c>
      <c r="BE758" s="27">
        <v>0</v>
      </c>
      <c r="BF758" s="36">
        <v>0</v>
      </c>
      <c r="BG758" s="26">
        <v>0</v>
      </c>
      <c r="BH758" s="26">
        <v>0</v>
      </c>
      <c r="BI758" s="27">
        <v>0</v>
      </c>
      <c r="BJ758" s="36">
        <v>0</v>
      </c>
      <c r="BK758" s="26">
        <v>0</v>
      </c>
      <c r="BL758" s="26">
        <v>0</v>
      </c>
      <c r="BM758" s="27">
        <v>0</v>
      </c>
      <c r="BN758" s="36">
        <v>0</v>
      </c>
      <c r="BO758" s="26">
        <v>0</v>
      </c>
      <c r="BP758" s="26">
        <v>0</v>
      </c>
      <c r="BQ758" s="27">
        <v>0</v>
      </c>
      <c r="BR758" s="36">
        <v>0</v>
      </c>
      <c r="BS758" s="26">
        <v>0</v>
      </c>
      <c r="BT758" s="26">
        <v>0</v>
      </c>
      <c r="BU758" s="27">
        <v>0</v>
      </c>
      <c r="BV758" s="36">
        <v>9</v>
      </c>
      <c r="BW758" s="26">
        <v>267.85714285714289</v>
      </c>
      <c r="BX758" s="26">
        <v>267.85714285714289</v>
      </c>
      <c r="BY758" s="27">
        <v>2232.1428571428569</v>
      </c>
      <c r="BZ758" s="36">
        <v>12</v>
      </c>
      <c r="CA758" s="26">
        <v>357.14285714285717</v>
      </c>
      <c r="CB758" s="26">
        <v>625</v>
      </c>
      <c r="CC758" s="27">
        <v>1875</v>
      </c>
      <c r="CD758" s="36">
        <v>12</v>
      </c>
      <c r="CE758" s="26">
        <v>357.14285714285717</v>
      </c>
      <c r="CF758" s="26">
        <v>982.14285714285711</v>
      </c>
      <c r="CG758" s="27">
        <v>1517.8571428571429</v>
      </c>
      <c r="CH758" s="36">
        <v>12</v>
      </c>
      <c r="CI758" s="26">
        <v>357.14285714285717</v>
      </c>
      <c r="CJ758" s="26">
        <v>1339.2857142857142</v>
      </c>
      <c r="CK758" s="27">
        <v>1160.7142857142858</v>
      </c>
      <c r="CL758" s="36">
        <v>12</v>
      </c>
      <c r="CM758" s="26">
        <v>357.14285714285717</v>
      </c>
      <c r="CN758" s="26">
        <v>1696.4285714285713</v>
      </c>
      <c r="CO758" s="27">
        <v>803.57142857142867</v>
      </c>
      <c r="CP758" s="36">
        <v>12</v>
      </c>
      <c r="CQ758" s="26">
        <v>357.14285714285717</v>
      </c>
      <c r="CR758" s="26">
        <v>2053.5714285714284</v>
      </c>
      <c r="CS758" s="27">
        <v>446.42857142857156</v>
      </c>
      <c r="CT758" s="36">
        <v>12</v>
      </c>
      <c r="CU758" s="26">
        <v>357.14285714285717</v>
      </c>
      <c r="CV758" s="26">
        <v>2410.7142857142858</v>
      </c>
      <c r="CW758" s="27">
        <v>89.285714285714221</v>
      </c>
      <c r="CX758" s="36">
        <v>2.9999999999999978</v>
      </c>
      <c r="CY758" s="26">
        <v>89.285714285714221</v>
      </c>
      <c r="CZ758" s="26">
        <v>2500</v>
      </c>
      <c r="DA758" s="27">
        <v>0</v>
      </c>
      <c r="DB758" s="36">
        <v>0</v>
      </c>
      <c r="DC758" s="26">
        <v>0</v>
      </c>
      <c r="DD758" s="26">
        <v>2500</v>
      </c>
      <c r="DE758" s="27">
        <v>0</v>
      </c>
      <c r="DF758" s="36">
        <v>0</v>
      </c>
      <c r="DG758" s="26">
        <v>0</v>
      </c>
      <c r="DH758" s="26">
        <v>2500</v>
      </c>
      <c r="DI758" s="27">
        <v>0</v>
      </c>
      <c r="DJ758" s="36">
        <v>0</v>
      </c>
      <c r="DK758" s="26">
        <v>0</v>
      </c>
      <c r="DL758" s="26">
        <v>2500</v>
      </c>
      <c r="DM758" s="27">
        <v>0</v>
      </c>
      <c r="DN758" s="36">
        <v>0</v>
      </c>
      <c r="DO758" s="26">
        <v>0</v>
      </c>
      <c r="DP758" s="26">
        <v>2500</v>
      </c>
      <c r="DQ758" s="27">
        <v>0</v>
      </c>
      <c r="DR758" s="36">
        <v>0</v>
      </c>
      <c r="DS758" s="26">
        <v>0</v>
      </c>
      <c r="DT758" s="26">
        <v>2500</v>
      </c>
      <c r="DU758" s="27">
        <v>0</v>
      </c>
      <c r="DV758" s="36">
        <v>0</v>
      </c>
      <c r="DW758" s="26">
        <v>0</v>
      </c>
      <c r="DX758" s="26">
        <v>2500</v>
      </c>
      <c r="DY758" s="27">
        <v>0</v>
      </c>
      <c r="DZ758" s="36">
        <v>0</v>
      </c>
      <c r="EA758" s="26">
        <v>0</v>
      </c>
      <c r="EB758" s="26">
        <v>2500</v>
      </c>
      <c r="EC758" s="27">
        <v>0</v>
      </c>
      <c r="ED758" s="36">
        <v>0</v>
      </c>
      <c r="EE758" s="26">
        <v>0</v>
      </c>
      <c r="EF758" s="26">
        <v>2500</v>
      </c>
      <c r="EG758" s="27">
        <v>0</v>
      </c>
      <c r="EH758" s="36">
        <v>0</v>
      </c>
      <c r="EI758" s="26">
        <v>0</v>
      </c>
      <c r="EJ758" s="26">
        <v>2500</v>
      </c>
      <c r="EK758" s="27">
        <v>0</v>
      </c>
      <c r="EL758" s="36" cm="1">
        <f t="array" ref="EL758">+_xlfn.IFS(YEAR($A758)&gt;YEAR(EL$6),0,YEAR(EL$6)=YEAR($A758),13-MONTH($A758),AND(EK758&lt;$L758,YEAR(EL$6)=YEAR($B758)),IF(MONTH($B758)&lt;EK758/$M758,MONTH($B758),EK758/$M758),EK758&lt;$L758,EK758/$M758,YEAR(EL$6)=YEAR($B758),MONTH($B758),AND(YEAR(EL$6)&gt;YEAR($B758),NOT(ISBLANK($B758))),0,YEAR(EL$6)&gt;YEAR($A758),12,EL$6&lt;$A758,0,YEAR(EH$6)=YEAR($B758),0)</f>
        <v>0</v>
      </c>
      <c r="EM758" s="26">
        <f t="shared" si="91"/>
        <v>0</v>
      </c>
      <c r="EN758" s="26">
        <f t="shared" si="92"/>
        <v>2500</v>
      </c>
      <c r="EO758" s="27">
        <f t="shared" si="93"/>
        <v>0</v>
      </c>
      <c r="EP758" s="28">
        <f t="shared" si="94"/>
        <v>0</v>
      </c>
      <c r="EQ758" s="34">
        <f t="shared" si="95"/>
        <v>0</v>
      </c>
      <c r="ES758" s="21">
        <f>IFERROR(IF(VLOOKUP(D758,'DIV CHANGE'!A:D,3,FALSE)="", E758, VLOOKUP(D758,'DIV CHANGE'!A:D,3,FALSE)), E758)</f>
        <v>1</v>
      </c>
      <c r="ET758" s="21" t="str">
        <f t="shared" si="96"/>
        <v>SAME</v>
      </c>
      <c r="EU758" s="24">
        <v>39559</v>
      </c>
    </row>
    <row r="759" spans="1:151" ht="12.75">
      <c r="A759" s="29">
        <v>42804</v>
      </c>
      <c r="B759" s="24"/>
      <c r="C759" s="35">
        <v>278</v>
      </c>
      <c r="D759" s="21" t="s">
        <v>1483</v>
      </c>
      <c r="E759" s="21">
        <v>1</v>
      </c>
      <c r="F759" s="21" t="s">
        <v>179</v>
      </c>
      <c r="G759" s="21" t="s">
        <v>1484</v>
      </c>
      <c r="H759" s="55">
        <v>33768.6</v>
      </c>
      <c r="I759" s="22">
        <v>7</v>
      </c>
      <c r="J759" s="25">
        <v>10000</v>
      </c>
      <c r="K759" s="25">
        <v>0</v>
      </c>
      <c r="L759" s="25">
        <f t="shared" si="89"/>
        <v>3395.5142857142855</v>
      </c>
      <c r="M759" s="37">
        <f t="shared" si="90"/>
        <v>282.95952380952377</v>
      </c>
      <c r="N759" s="36">
        <v>0</v>
      </c>
      <c r="O759" s="26">
        <v>0</v>
      </c>
      <c r="P759" s="26">
        <v>0</v>
      </c>
      <c r="Q759" s="27">
        <v>0</v>
      </c>
      <c r="R759" s="36">
        <v>0</v>
      </c>
      <c r="S759" s="26">
        <v>0</v>
      </c>
      <c r="T759" s="26">
        <v>0</v>
      </c>
      <c r="U759" s="27">
        <v>0</v>
      </c>
      <c r="V759" s="36">
        <v>0</v>
      </c>
      <c r="W759" s="26">
        <v>0</v>
      </c>
      <c r="X759" s="26">
        <v>0</v>
      </c>
      <c r="Y759" s="27">
        <v>0</v>
      </c>
      <c r="Z759" s="36">
        <v>0</v>
      </c>
      <c r="AA759" s="26">
        <v>0</v>
      </c>
      <c r="AB759" s="26">
        <v>0</v>
      </c>
      <c r="AC759" s="27">
        <v>0</v>
      </c>
      <c r="AD759" s="36">
        <v>0</v>
      </c>
      <c r="AE759" s="26">
        <v>0</v>
      </c>
      <c r="AF759" s="26">
        <v>0</v>
      </c>
      <c r="AG759" s="27">
        <v>0</v>
      </c>
      <c r="AH759" s="36">
        <v>0</v>
      </c>
      <c r="AI759" s="26">
        <v>0</v>
      </c>
      <c r="AJ759" s="26">
        <v>0</v>
      </c>
      <c r="AK759" s="27">
        <v>0</v>
      </c>
      <c r="AL759" s="36">
        <v>0</v>
      </c>
      <c r="AM759" s="26">
        <v>0</v>
      </c>
      <c r="AN759" s="26">
        <v>0</v>
      </c>
      <c r="AO759" s="27">
        <v>0</v>
      </c>
      <c r="AP759" s="36">
        <v>0</v>
      </c>
      <c r="AQ759" s="26">
        <v>0</v>
      </c>
      <c r="AR759" s="26">
        <v>0</v>
      </c>
      <c r="AS759" s="27">
        <v>0</v>
      </c>
      <c r="AT759" s="36">
        <v>0</v>
      </c>
      <c r="AU759" s="26">
        <v>0</v>
      </c>
      <c r="AV759" s="26">
        <v>0</v>
      </c>
      <c r="AW759" s="27">
        <v>0</v>
      </c>
      <c r="AX759" s="36">
        <v>0</v>
      </c>
      <c r="AY759" s="26">
        <v>0</v>
      </c>
      <c r="AZ759" s="26">
        <v>0</v>
      </c>
      <c r="BA759" s="27">
        <v>0</v>
      </c>
      <c r="BB759" s="36">
        <v>0</v>
      </c>
      <c r="BC759" s="26">
        <v>0</v>
      </c>
      <c r="BD759" s="26">
        <v>0</v>
      </c>
      <c r="BE759" s="27">
        <v>0</v>
      </c>
      <c r="BF759" s="36">
        <v>0</v>
      </c>
      <c r="BG759" s="26">
        <v>0</v>
      </c>
      <c r="BH759" s="26">
        <v>0</v>
      </c>
      <c r="BI759" s="27">
        <v>0</v>
      </c>
      <c r="BJ759" s="36">
        <v>0</v>
      </c>
      <c r="BK759" s="26">
        <v>0</v>
      </c>
      <c r="BL759" s="26">
        <v>0</v>
      </c>
      <c r="BM759" s="27">
        <v>0</v>
      </c>
      <c r="BN759" s="36">
        <v>0</v>
      </c>
      <c r="BO759" s="26">
        <v>0</v>
      </c>
      <c r="BP759" s="26">
        <v>0</v>
      </c>
      <c r="BQ759" s="27">
        <v>0</v>
      </c>
      <c r="BR759" s="36">
        <v>0</v>
      </c>
      <c r="BS759" s="26">
        <v>0</v>
      </c>
      <c r="BT759" s="26">
        <v>0</v>
      </c>
      <c r="BU759" s="27">
        <v>0</v>
      </c>
      <c r="BV759" s="36">
        <v>0</v>
      </c>
      <c r="BW759" s="26">
        <v>0</v>
      </c>
      <c r="BX759" s="26">
        <v>0</v>
      </c>
      <c r="BY759" s="27">
        <v>0</v>
      </c>
      <c r="BZ759" s="36">
        <v>0</v>
      </c>
      <c r="CA759" s="26">
        <v>0</v>
      </c>
      <c r="CB759" s="26">
        <v>0</v>
      </c>
      <c r="CC759" s="27">
        <v>0</v>
      </c>
      <c r="CD759" s="36">
        <v>0</v>
      </c>
      <c r="CE759" s="26">
        <v>0</v>
      </c>
      <c r="CF759" s="26">
        <v>0</v>
      </c>
      <c r="CG759" s="27">
        <v>0</v>
      </c>
      <c r="CH759" s="36">
        <v>0</v>
      </c>
      <c r="CI759" s="26">
        <v>0</v>
      </c>
      <c r="CJ759" s="26">
        <v>0</v>
      </c>
      <c r="CK759" s="27">
        <v>0</v>
      </c>
      <c r="CL759" s="36">
        <v>0</v>
      </c>
      <c r="CM759" s="26">
        <v>0</v>
      </c>
      <c r="CN759" s="26">
        <v>0</v>
      </c>
      <c r="CO759" s="27">
        <v>0</v>
      </c>
      <c r="CP759" s="36">
        <v>0</v>
      </c>
      <c r="CQ759" s="26">
        <v>0</v>
      </c>
      <c r="CR759" s="26">
        <v>0</v>
      </c>
      <c r="CS759" s="27">
        <v>0</v>
      </c>
      <c r="CT759" s="36">
        <v>0</v>
      </c>
      <c r="CU759" s="26">
        <v>0</v>
      </c>
      <c r="CV759" s="26">
        <v>0</v>
      </c>
      <c r="CW759" s="27">
        <v>0</v>
      </c>
      <c r="CX759" s="36">
        <v>0</v>
      </c>
      <c r="CY759" s="26">
        <v>0</v>
      </c>
      <c r="CZ759" s="26">
        <v>0</v>
      </c>
      <c r="DA759" s="27">
        <v>0</v>
      </c>
      <c r="DB759" s="36">
        <v>0</v>
      </c>
      <c r="DC759" s="26">
        <v>0</v>
      </c>
      <c r="DD759" s="26">
        <v>0</v>
      </c>
      <c r="DE759" s="27">
        <v>0</v>
      </c>
      <c r="DF759" s="36">
        <v>10</v>
      </c>
      <c r="DG759" s="26">
        <v>2829.5952380952376</v>
      </c>
      <c r="DH759" s="26">
        <v>2829.5952380952376</v>
      </c>
      <c r="DI759" s="27">
        <v>20939.004761904762</v>
      </c>
      <c r="DJ759" s="36">
        <v>12</v>
      </c>
      <c r="DK759" s="26">
        <v>3395.5142857142855</v>
      </c>
      <c r="DL759" s="26">
        <v>6225.1095238095231</v>
      </c>
      <c r="DM759" s="27">
        <v>17543.490476190476</v>
      </c>
      <c r="DN759" s="36">
        <v>12</v>
      </c>
      <c r="DO759" s="26">
        <v>3395.5142857142855</v>
      </c>
      <c r="DP759" s="26">
        <v>9620.6238095238077</v>
      </c>
      <c r="DQ759" s="27">
        <v>14147.976190476191</v>
      </c>
      <c r="DR759" s="36">
        <v>12</v>
      </c>
      <c r="DS759" s="26">
        <v>3395.5142857142855</v>
      </c>
      <c r="DT759" s="26">
        <v>13016.138095238093</v>
      </c>
      <c r="DU759" s="27">
        <v>10752.461904761905</v>
      </c>
      <c r="DV759" s="36">
        <v>12</v>
      </c>
      <c r="DW759" s="26">
        <v>3395.5142857142855</v>
      </c>
      <c r="DX759" s="26">
        <v>16411.652380952379</v>
      </c>
      <c r="DY759" s="27">
        <v>7356.9476190476198</v>
      </c>
      <c r="DZ759" s="36">
        <v>12</v>
      </c>
      <c r="EA759" s="26">
        <v>3395.5142857142855</v>
      </c>
      <c r="EB759" s="26">
        <v>19807.166666666664</v>
      </c>
      <c r="EC759" s="27">
        <v>3961.4333333333343</v>
      </c>
      <c r="ED759" s="36">
        <v>12</v>
      </c>
      <c r="EE759" s="26">
        <v>3395.5142857142855</v>
      </c>
      <c r="EF759" s="26">
        <v>23768.6</v>
      </c>
      <c r="EG759" s="27">
        <v>0</v>
      </c>
      <c r="EH759" s="36">
        <v>0</v>
      </c>
      <c r="EI759" s="26">
        <v>0</v>
      </c>
      <c r="EJ759" s="26">
        <v>23768.6</v>
      </c>
      <c r="EK759" s="27">
        <v>0</v>
      </c>
      <c r="EL759" s="36" cm="1">
        <f t="array" ref="EL759">+_xlfn.IFS(YEAR($A759)&gt;YEAR(EL$6),0,YEAR(EL$6)=YEAR($A759),13-MONTH($A759),AND(EK759&lt;$L759,YEAR(EL$6)=YEAR($B759)),IF(MONTH($B759)&lt;EK759/$M759,MONTH($B759),EK759/$M759),EK759&lt;$L759,EK759/$M759,YEAR(EL$6)=YEAR($B759),MONTH($B759),AND(YEAR(EL$6)&gt;YEAR($B759),NOT(ISBLANK($B759))),0,YEAR(EL$6)&gt;YEAR($A759),12,EL$6&lt;$A759,0,YEAR(EH$6)=YEAR($B759),0)</f>
        <v>0</v>
      </c>
      <c r="EM759" s="26">
        <f t="shared" si="91"/>
        <v>0</v>
      </c>
      <c r="EN759" s="26">
        <f t="shared" si="92"/>
        <v>23768.6</v>
      </c>
      <c r="EO759" s="27">
        <f t="shared" si="93"/>
        <v>0</v>
      </c>
      <c r="EP759" s="28">
        <f t="shared" si="94"/>
        <v>0</v>
      </c>
      <c r="EQ759" s="34">
        <f t="shared" si="95"/>
        <v>0</v>
      </c>
      <c r="ES759" s="21">
        <f>IFERROR(IF(VLOOKUP(D759,'DIV CHANGE'!A:D,3,FALSE)="", E759, VLOOKUP(D759,'DIV CHANGE'!A:D,3,FALSE)), E759)</f>
        <v>1</v>
      </c>
      <c r="ET759" s="21" t="str">
        <f t="shared" si="96"/>
        <v>SAME</v>
      </c>
      <c r="EU759" s="24">
        <v>42804</v>
      </c>
    </row>
    <row r="760" spans="1:151" ht="12.75">
      <c r="A760" s="29">
        <v>43235</v>
      </c>
      <c r="B760" s="24"/>
      <c r="C760" s="35">
        <v>366</v>
      </c>
      <c r="D760" s="21" t="s">
        <v>1485</v>
      </c>
      <c r="E760" s="21">
        <v>1</v>
      </c>
      <c r="F760" s="21" t="s">
        <v>179</v>
      </c>
      <c r="G760" s="21" t="s">
        <v>1486</v>
      </c>
      <c r="H760" s="55">
        <v>7931.6100000000006</v>
      </c>
      <c r="I760" s="22">
        <v>7</v>
      </c>
      <c r="J760" s="25">
        <v>100</v>
      </c>
      <c r="K760" s="25">
        <v>0</v>
      </c>
      <c r="L760" s="25">
        <f t="shared" si="89"/>
        <v>1118.8014285714287</v>
      </c>
      <c r="M760" s="37">
        <f t="shared" si="90"/>
        <v>93.233452380952386</v>
      </c>
      <c r="N760" s="36">
        <v>0</v>
      </c>
      <c r="O760" s="26">
        <v>0</v>
      </c>
      <c r="P760" s="26">
        <v>0</v>
      </c>
      <c r="Q760" s="27">
        <v>0</v>
      </c>
      <c r="R760" s="36">
        <v>0</v>
      </c>
      <c r="S760" s="26">
        <v>0</v>
      </c>
      <c r="T760" s="26">
        <v>0</v>
      </c>
      <c r="U760" s="27">
        <v>0</v>
      </c>
      <c r="V760" s="36">
        <v>0</v>
      </c>
      <c r="W760" s="26">
        <v>0</v>
      </c>
      <c r="X760" s="26">
        <v>0</v>
      </c>
      <c r="Y760" s="27">
        <v>0</v>
      </c>
      <c r="Z760" s="36">
        <v>0</v>
      </c>
      <c r="AA760" s="26">
        <v>0</v>
      </c>
      <c r="AB760" s="26">
        <v>0</v>
      </c>
      <c r="AC760" s="27">
        <v>0</v>
      </c>
      <c r="AD760" s="36">
        <v>0</v>
      </c>
      <c r="AE760" s="26">
        <v>0</v>
      </c>
      <c r="AF760" s="26">
        <v>0</v>
      </c>
      <c r="AG760" s="27">
        <v>0</v>
      </c>
      <c r="AH760" s="36">
        <v>0</v>
      </c>
      <c r="AI760" s="26">
        <v>0</v>
      </c>
      <c r="AJ760" s="26">
        <v>0</v>
      </c>
      <c r="AK760" s="27">
        <v>0</v>
      </c>
      <c r="AL760" s="36">
        <v>0</v>
      </c>
      <c r="AM760" s="26">
        <v>0</v>
      </c>
      <c r="AN760" s="26">
        <v>0</v>
      </c>
      <c r="AO760" s="27">
        <v>0</v>
      </c>
      <c r="AP760" s="36">
        <v>0</v>
      </c>
      <c r="AQ760" s="26">
        <v>0</v>
      </c>
      <c r="AR760" s="26">
        <v>0</v>
      </c>
      <c r="AS760" s="27">
        <v>0</v>
      </c>
      <c r="AT760" s="36">
        <v>0</v>
      </c>
      <c r="AU760" s="26">
        <v>0</v>
      </c>
      <c r="AV760" s="26">
        <v>0</v>
      </c>
      <c r="AW760" s="27">
        <v>0</v>
      </c>
      <c r="AX760" s="36">
        <v>0</v>
      </c>
      <c r="AY760" s="26">
        <v>0</v>
      </c>
      <c r="AZ760" s="26">
        <v>0</v>
      </c>
      <c r="BA760" s="27">
        <v>0</v>
      </c>
      <c r="BB760" s="36">
        <v>0</v>
      </c>
      <c r="BC760" s="26">
        <v>0</v>
      </c>
      <c r="BD760" s="26">
        <v>0</v>
      </c>
      <c r="BE760" s="27">
        <v>0</v>
      </c>
      <c r="BF760" s="36">
        <v>0</v>
      </c>
      <c r="BG760" s="26">
        <v>0</v>
      </c>
      <c r="BH760" s="26">
        <v>0</v>
      </c>
      <c r="BI760" s="27">
        <v>0</v>
      </c>
      <c r="BJ760" s="36">
        <v>0</v>
      </c>
      <c r="BK760" s="26">
        <v>0</v>
      </c>
      <c r="BL760" s="26">
        <v>0</v>
      </c>
      <c r="BM760" s="27">
        <v>0</v>
      </c>
      <c r="BN760" s="36">
        <v>0</v>
      </c>
      <c r="BO760" s="26">
        <v>0</v>
      </c>
      <c r="BP760" s="26">
        <v>0</v>
      </c>
      <c r="BQ760" s="27">
        <v>0</v>
      </c>
      <c r="BR760" s="36">
        <v>0</v>
      </c>
      <c r="BS760" s="26">
        <v>0</v>
      </c>
      <c r="BT760" s="26">
        <v>0</v>
      </c>
      <c r="BU760" s="27">
        <v>0</v>
      </c>
      <c r="BV760" s="36">
        <v>0</v>
      </c>
      <c r="BW760" s="26">
        <v>0</v>
      </c>
      <c r="BX760" s="26">
        <v>0</v>
      </c>
      <c r="BY760" s="27">
        <v>0</v>
      </c>
      <c r="BZ760" s="36">
        <v>0</v>
      </c>
      <c r="CA760" s="26">
        <v>0</v>
      </c>
      <c r="CB760" s="26">
        <v>0</v>
      </c>
      <c r="CC760" s="27">
        <v>0</v>
      </c>
      <c r="CD760" s="36">
        <v>0</v>
      </c>
      <c r="CE760" s="26">
        <v>0</v>
      </c>
      <c r="CF760" s="26">
        <v>0</v>
      </c>
      <c r="CG760" s="27">
        <v>0</v>
      </c>
      <c r="CH760" s="36">
        <v>0</v>
      </c>
      <c r="CI760" s="26">
        <v>0</v>
      </c>
      <c r="CJ760" s="26">
        <v>0</v>
      </c>
      <c r="CK760" s="27">
        <v>0</v>
      </c>
      <c r="CL760" s="36">
        <v>0</v>
      </c>
      <c r="CM760" s="26">
        <v>0</v>
      </c>
      <c r="CN760" s="26">
        <v>0</v>
      </c>
      <c r="CO760" s="27">
        <v>0</v>
      </c>
      <c r="CP760" s="36">
        <v>0</v>
      </c>
      <c r="CQ760" s="26">
        <v>0</v>
      </c>
      <c r="CR760" s="26">
        <v>0</v>
      </c>
      <c r="CS760" s="27">
        <v>0</v>
      </c>
      <c r="CT760" s="36">
        <v>0</v>
      </c>
      <c r="CU760" s="26">
        <v>0</v>
      </c>
      <c r="CV760" s="26">
        <v>0</v>
      </c>
      <c r="CW760" s="27">
        <v>0</v>
      </c>
      <c r="CX760" s="36">
        <v>0</v>
      </c>
      <c r="CY760" s="26">
        <v>0</v>
      </c>
      <c r="CZ760" s="26">
        <v>0</v>
      </c>
      <c r="DA760" s="27">
        <v>0</v>
      </c>
      <c r="DB760" s="36">
        <v>0</v>
      </c>
      <c r="DC760" s="26">
        <v>0</v>
      </c>
      <c r="DD760" s="26">
        <v>0</v>
      </c>
      <c r="DE760" s="27">
        <v>0</v>
      </c>
      <c r="DF760" s="36">
        <v>0</v>
      </c>
      <c r="DG760" s="26">
        <v>0</v>
      </c>
      <c r="DH760" s="26">
        <v>0</v>
      </c>
      <c r="DI760" s="27">
        <v>0</v>
      </c>
      <c r="DJ760" s="36">
        <v>8</v>
      </c>
      <c r="DK760" s="26">
        <v>745.86761904761909</v>
      </c>
      <c r="DL760" s="26">
        <v>745.86761904761909</v>
      </c>
      <c r="DM760" s="27">
        <v>7085.7423809523816</v>
      </c>
      <c r="DN760" s="36">
        <v>12</v>
      </c>
      <c r="DO760" s="26">
        <v>1118.8014285714287</v>
      </c>
      <c r="DP760" s="26">
        <v>1864.6690476190479</v>
      </c>
      <c r="DQ760" s="27">
        <v>5966.9409523809527</v>
      </c>
      <c r="DR760" s="36">
        <v>12</v>
      </c>
      <c r="DS760" s="26">
        <v>1118.8014285714287</v>
      </c>
      <c r="DT760" s="26">
        <v>2983.4704761904768</v>
      </c>
      <c r="DU760" s="27">
        <v>4848.1395238095238</v>
      </c>
      <c r="DV760" s="36">
        <v>12</v>
      </c>
      <c r="DW760" s="26">
        <v>1118.8014285714287</v>
      </c>
      <c r="DX760" s="26">
        <v>4102.2719047619057</v>
      </c>
      <c r="DY760" s="27">
        <v>3729.3380952380949</v>
      </c>
      <c r="DZ760" s="36">
        <v>12</v>
      </c>
      <c r="EA760" s="26">
        <v>1118.8014285714287</v>
      </c>
      <c r="EB760" s="26">
        <v>5221.0733333333346</v>
      </c>
      <c r="EC760" s="27">
        <v>2610.536666666666</v>
      </c>
      <c r="ED760" s="36">
        <v>12</v>
      </c>
      <c r="EE760" s="26">
        <v>1118.8014285714287</v>
      </c>
      <c r="EF760" s="26">
        <v>6339.87</v>
      </c>
      <c r="EG760" s="27">
        <v>1491.7400000000007</v>
      </c>
      <c r="EH760" s="36">
        <v>12</v>
      </c>
      <c r="EI760" s="26">
        <v>1118.8014285714287</v>
      </c>
      <c r="EJ760" s="26">
        <v>7458.6714285714288</v>
      </c>
      <c r="EK760" s="27">
        <v>372.94</v>
      </c>
      <c r="EL760" s="36" cm="1">
        <f t="array" ref="EL760">+_xlfn.IFS(YEAR($A760)&gt;YEAR(EL$6),0,YEAR(EL$6)=YEAR($A760),13-MONTH($A760),AND(EK760&lt;$L760,YEAR(EL$6)=YEAR($B760)),IF(MONTH($B760)&lt;EK760/$M760,MONTH($B760),EK760/$M760),EK760&lt;$L760,EK760/$M760,YEAR(EL$6)=YEAR($B760),MONTH($B760),AND(YEAR(EL$6)&gt;YEAR($B760),NOT(ISBLANK($B760))),0,YEAR(EL$6)&gt;YEAR($A760),12,EL$6&lt;$A760,0,YEAR(EH$6)=YEAR($B760),0)</f>
        <v>4.0000663975861919</v>
      </c>
      <c r="EM760" s="26">
        <f t="shared" si="91"/>
        <v>372.94</v>
      </c>
      <c r="EN760" s="26">
        <f t="shared" si="92"/>
        <v>7831.6114285714284</v>
      </c>
      <c r="EO760" s="27">
        <f t="shared" si="93"/>
        <v>0</v>
      </c>
      <c r="EP760" s="28">
        <f t="shared" si="94"/>
        <v>0</v>
      </c>
      <c r="EQ760" s="34">
        <f t="shared" si="95"/>
        <v>279.70035714285717</v>
      </c>
      <c r="ES760" s="21">
        <f>IFERROR(IF(VLOOKUP(D760,'DIV CHANGE'!A:D,3,FALSE)="", E760, VLOOKUP(D760,'DIV CHANGE'!A:D,3,FALSE)), E760)</f>
        <v>1</v>
      </c>
      <c r="ET760" s="21" t="str">
        <f t="shared" si="96"/>
        <v>SAME</v>
      </c>
      <c r="EU760" s="24">
        <v>43235</v>
      </c>
    </row>
    <row r="761" spans="1:151" ht="12.75">
      <c r="A761" s="29">
        <v>45379</v>
      </c>
      <c r="B761" s="24"/>
      <c r="C761" s="77"/>
      <c r="D761" s="21" t="s">
        <v>1487</v>
      </c>
      <c r="E761" s="21">
        <v>1</v>
      </c>
      <c r="F761" s="21" t="s">
        <v>179</v>
      </c>
      <c r="G761" s="21" t="s">
        <v>1488</v>
      </c>
      <c r="H761" s="55">
        <v>17835</v>
      </c>
      <c r="I761" s="22">
        <v>5</v>
      </c>
      <c r="J761" s="56">
        <v>0</v>
      </c>
      <c r="K761" s="56">
        <v>0</v>
      </c>
      <c r="L761" s="25">
        <f t="shared" si="89"/>
        <v>3567</v>
      </c>
      <c r="M761" s="37">
        <f t="shared" si="90"/>
        <v>297.25</v>
      </c>
      <c r="N761" s="36">
        <v>0</v>
      </c>
      <c r="O761" s="26">
        <v>0</v>
      </c>
      <c r="P761" s="26">
        <v>0</v>
      </c>
      <c r="Q761" s="27">
        <v>0</v>
      </c>
      <c r="R761" s="36">
        <v>0</v>
      </c>
      <c r="S761" s="26">
        <v>0</v>
      </c>
      <c r="T761" s="26">
        <v>0</v>
      </c>
      <c r="U761" s="27">
        <v>0</v>
      </c>
      <c r="V761" s="36">
        <v>0</v>
      </c>
      <c r="W761" s="26">
        <v>0</v>
      </c>
      <c r="X761" s="26">
        <v>0</v>
      </c>
      <c r="Y761" s="27">
        <v>0</v>
      </c>
      <c r="Z761" s="36">
        <v>0</v>
      </c>
      <c r="AA761" s="26">
        <v>0</v>
      </c>
      <c r="AB761" s="26">
        <v>0</v>
      </c>
      <c r="AC761" s="27">
        <v>0</v>
      </c>
      <c r="AD761" s="36">
        <v>0</v>
      </c>
      <c r="AE761" s="26">
        <v>0</v>
      </c>
      <c r="AF761" s="26">
        <v>0</v>
      </c>
      <c r="AG761" s="27">
        <v>0</v>
      </c>
      <c r="AH761" s="36">
        <v>0</v>
      </c>
      <c r="AI761" s="26">
        <v>0</v>
      </c>
      <c r="AJ761" s="26">
        <v>0</v>
      </c>
      <c r="AK761" s="27">
        <v>0</v>
      </c>
      <c r="AL761" s="36">
        <v>0</v>
      </c>
      <c r="AM761" s="26">
        <v>0</v>
      </c>
      <c r="AN761" s="26">
        <v>0</v>
      </c>
      <c r="AO761" s="27">
        <v>0</v>
      </c>
      <c r="AP761" s="36">
        <v>0</v>
      </c>
      <c r="AQ761" s="26">
        <v>0</v>
      </c>
      <c r="AR761" s="26">
        <v>0</v>
      </c>
      <c r="AS761" s="27">
        <v>0</v>
      </c>
      <c r="AT761" s="36">
        <v>0</v>
      </c>
      <c r="AU761" s="26">
        <v>0</v>
      </c>
      <c r="AV761" s="26">
        <v>0</v>
      </c>
      <c r="AW761" s="27">
        <v>0</v>
      </c>
      <c r="AX761" s="36">
        <v>0</v>
      </c>
      <c r="AY761" s="26">
        <v>0</v>
      </c>
      <c r="AZ761" s="26">
        <v>0</v>
      </c>
      <c r="BA761" s="27">
        <v>0</v>
      </c>
      <c r="BB761" s="36">
        <v>0</v>
      </c>
      <c r="BC761" s="26">
        <v>0</v>
      </c>
      <c r="BD761" s="26">
        <v>0</v>
      </c>
      <c r="BE761" s="27">
        <v>0</v>
      </c>
      <c r="BF761" s="36">
        <v>0</v>
      </c>
      <c r="BG761" s="26">
        <v>0</v>
      </c>
      <c r="BH761" s="26">
        <v>0</v>
      </c>
      <c r="BI761" s="27">
        <v>0</v>
      </c>
      <c r="BJ761" s="36">
        <v>0</v>
      </c>
      <c r="BK761" s="26">
        <v>0</v>
      </c>
      <c r="BL761" s="26">
        <v>0</v>
      </c>
      <c r="BM761" s="27">
        <v>0</v>
      </c>
      <c r="BN761" s="36">
        <v>0</v>
      </c>
      <c r="BO761" s="26">
        <v>0</v>
      </c>
      <c r="BP761" s="26">
        <v>0</v>
      </c>
      <c r="BQ761" s="27">
        <v>0</v>
      </c>
      <c r="BR761" s="36">
        <v>0</v>
      </c>
      <c r="BS761" s="26">
        <v>0</v>
      </c>
      <c r="BT761" s="26">
        <v>0</v>
      </c>
      <c r="BU761" s="27">
        <v>0</v>
      </c>
      <c r="BV761" s="36">
        <v>0</v>
      </c>
      <c r="BW761" s="26">
        <v>0</v>
      </c>
      <c r="BX761" s="26">
        <v>0</v>
      </c>
      <c r="BY761" s="27">
        <v>0</v>
      </c>
      <c r="BZ761" s="36">
        <v>0</v>
      </c>
      <c r="CA761" s="26">
        <v>0</v>
      </c>
      <c r="CB761" s="26">
        <v>0</v>
      </c>
      <c r="CC761" s="27">
        <v>0</v>
      </c>
      <c r="CD761" s="36">
        <v>0</v>
      </c>
      <c r="CE761" s="26">
        <v>0</v>
      </c>
      <c r="CF761" s="26">
        <v>0</v>
      </c>
      <c r="CG761" s="27">
        <v>0</v>
      </c>
      <c r="CH761" s="36">
        <v>0</v>
      </c>
      <c r="CI761" s="26">
        <v>0</v>
      </c>
      <c r="CJ761" s="26">
        <v>0</v>
      </c>
      <c r="CK761" s="27">
        <v>0</v>
      </c>
      <c r="CL761" s="36">
        <v>0</v>
      </c>
      <c r="CM761" s="26">
        <v>0</v>
      </c>
      <c r="CN761" s="26">
        <v>0</v>
      </c>
      <c r="CO761" s="27">
        <v>0</v>
      </c>
      <c r="CP761" s="36">
        <v>0</v>
      </c>
      <c r="CQ761" s="26">
        <v>0</v>
      </c>
      <c r="CR761" s="26">
        <v>0</v>
      </c>
      <c r="CS761" s="27">
        <v>0</v>
      </c>
      <c r="CT761" s="36">
        <v>0</v>
      </c>
      <c r="CU761" s="26">
        <v>0</v>
      </c>
      <c r="CV761" s="26">
        <v>0</v>
      </c>
      <c r="CW761" s="27">
        <v>0</v>
      </c>
      <c r="CX761" s="36">
        <v>0</v>
      </c>
      <c r="CY761" s="26">
        <v>0</v>
      </c>
      <c r="CZ761" s="26">
        <v>0</v>
      </c>
      <c r="DA761" s="27">
        <v>0</v>
      </c>
      <c r="DB761" s="36">
        <v>0</v>
      </c>
      <c r="DC761" s="26">
        <v>0</v>
      </c>
      <c r="DD761" s="26">
        <v>0</v>
      </c>
      <c r="DE761" s="27">
        <v>0</v>
      </c>
      <c r="DF761" s="36">
        <v>0</v>
      </c>
      <c r="DG761" s="26">
        <v>0</v>
      </c>
      <c r="DH761" s="26">
        <v>0</v>
      </c>
      <c r="DI761" s="27">
        <v>0</v>
      </c>
      <c r="DJ761" s="36">
        <v>0</v>
      </c>
      <c r="DK761" s="26">
        <v>0</v>
      </c>
      <c r="DL761" s="26">
        <v>0</v>
      </c>
      <c r="DM761" s="27">
        <v>0</v>
      </c>
      <c r="DN761" s="36">
        <v>0</v>
      </c>
      <c r="DO761" s="26">
        <v>0</v>
      </c>
      <c r="DP761" s="26">
        <v>0</v>
      </c>
      <c r="DQ761" s="27">
        <v>0</v>
      </c>
      <c r="DR761" s="36">
        <v>0</v>
      </c>
      <c r="DS761" s="26">
        <v>0</v>
      </c>
      <c r="DT761" s="26">
        <v>0</v>
      </c>
      <c r="DU761" s="27">
        <v>0</v>
      </c>
      <c r="DV761" s="36">
        <v>0</v>
      </c>
      <c r="DW761" s="26">
        <v>0</v>
      </c>
      <c r="DX761" s="26">
        <v>0</v>
      </c>
      <c r="DY761" s="27">
        <v>0</v>
      </c>
      <c r="DZ761" s="36">
        <v>0</v>
      </c>
      <c r="EA761" s="26">
        <v>0</v>
      </c>
      <c r="EB761" s="26">
        <v>0</v>
      </c>
      <c r="EC761" s="27">
        <v>0</v>
      </c>
      <c r="ED761" s="36">
        <v>0</v>
      </c>
      <c r="EE761" s="26">
        <v>0</v>
      </c>
      <c r="EF761" s="26">
        <v>0</v>
      </c>
      <c r="EG761" s="27">
        <v>0</v>
      </c>
      <c r="EH761" s="36">
        <v>9</v>
      </c>
      <c r="EI761" s="26">
        <v>2675.25</v>
      </c>
      <c r="EJ761" s="26">
        <v>2675.25</v>
      </c>
      <c r="EK761" s="27">
        <v>15159.75</v>
      </c>
      <c r="EL761" s="36" cm="1">
        <f t="array" ref="EL761">+_xlfn.IFS(YEAR($A761)&gt;YEAR(EL$6),0,YEAR(EL$6)=YEAR($A761),13-MONTH($A761),AND(EK761&lt;$L761,YEAR(EL$6)=YEAR($B761)),IF(MONTH($B761)&lt;EK761/$M761,MONTH($B761),EK761/$M761),EK761&lt;$L761,EK761/$M761,YEAR(EL$6)=YEAR($B761),MONTH($B761),AND(YEAR(EL$6)&gt;YEAR($B761),NOT(ISBLANK($B761))),0,YEAR(EL$6)&gt;YEAR($A761),12,EL$6&lt;$A761,0,YEAR(EH$6)=YEAR($B761),0)</f>
        <v>12</v>
      </c>
      <c r="EM761" s="26">
        <f t="shared" si="91"/>
        <v>3567</v>
      </c>
      <c r="EN761" s="26">
        <f t="shared" si="92"/>
        <v>6242.25</v>
      </c>
      <c r="EO761" s="27">
        <f t="shared" si="93"/>
        <v>11592.75</v>
      </c>
      <c r="EP761" s="28">
        <f t="shared" si="94"/>
        <v>39</v>
      </c>
      <c r="EQ761" s="34">
        <f t="shared" si="95"/>
        <v>891.75</v>
      </c>
      <c r="ES761" s="21">
        <f>IFERROR(IF(VLOOKUP(D761,'DIV CHANGE'!A:D,3,FALSE)="", E761, VLOOKUP(D761,'DIV CHANGE'!A:D,3,FALSE)), E761)</f>
        <v>1</v>
      </c>
      <c r="ET761" s="21" t="str">
        <f t="shared" si="96"/>
        <v>SAME</v>
      </c>
      <c r="EU761" s="24">
        <v>45379</v>
      </c>
    </row>
    <row r="762" spans="1:151" ht="12.75">
      <c r="A762" s="29">
        <v>43052</v>
      </c>
      <c r="B762" s="24"/>
      <c r="C762" s="35">
        <v>250</v>
      </c>
      <c r="D762" s="21" t="s">
        <v>1489</v>
      </c>
      <c r="E762" s="21">
        <v>2</v>
      </c>
      <c r="F762" s="21" t="s">
        <v>179</v>
      </c>
      <c r="G762" s="21" t="s">
        <v>1490</v>
      </c>
      <c r="H762" s="55">
        <v>36405</v>
      </c>
      <c r="I762" s="22">
        <v>5</v>
      </c>
      <c r="J762" s="25">
        <v>5000</v>
      </c>
      <c r="K762" s="25">
        <v>0</v>
      </c>
      <c r="L762" s="25">
        <f t="shared" si="89"/>
        <v>6281</v>
      </c>
      <c r="M762" s="37">
        <f t="shared" si="90"/>
        <v>523.41666666666663</v>
      </c>
      <c r="N762" s="36">
        <v>0</v>
      </c>
      <c r="O762" s="26">
        <v>0</v>
      </c>
      <c r="P762" s="26">
        <v>0</v>
      </c>
      <c r="Q762" s="27">
        <v>0</v>
      </c>
      <c r="R762" s="36">
        <v>0</v>
      </c>
      <c r="S762" s="26">
        <v>0</v>
      </c>
      <c r="T762" s="26">
        <v>0</v>
      </c>
      <c r="U762" s="27">
        <v>0</v>
      </c>
      <c r="V762" s="36">
        <v>0</v>
      </c>
      <c r="W762" s="26">
        <v>0</v>
      </c>
      <c r="X762" s="26">
        <v>0</v>
      </c>
      <c r="Y762" s="27">
        <v>0</v>
      </c>
      <c r="Z762" s="36">
        <v>0</v>
      </c>
      <c r="AA762" s="26">
        <v>0</v>
      </c>
      <c r="AB762" s="26">
        <v>0</v>
      </c>
      <c r="AC762" s="27">
        <v>0</v>
      </c>
      <c r="AD762" s="36">
        <v>0</v>
      </c>
      <c r="AE762" s="26">
        <v>0</v>
      </c>
      <c r="AF762" s="26">
        <v>0</v>
      </c>
      <c r="AG762" s="27">
        <v>0</v>
      </c>
      <c r="AH762" s="36">
        <v>0</v>
      </c>
      <c r="AI762" s="26">
        <v>0</v>
      </c>
      <c r="AJ762" s="26">
        <v>0</v>
      </c>
      <c r="AK762" s="27">
        <v>0</v>
      </c>
      <c r="AL762" s="36">
        <v>0</v>
      </c>
      <c r="AM762" s="26">
        <v>0</v>
      </c>
      <c r="AN762" s="26">
        <v>0</v>
      </c>
      <c r="AO762" s="27">
        <v>0</v>
      </c>
      <c r="AP762" s="36">
        <v>0</v>
      </c>
      <c r="AQ762" s="26">
        <v>0</v>
      </c>
      <c r="AR762" s="26">
        <v>0</v>
      </c>
      <c r="AS762" s="27">
        <v>0</v>
      </c>
      <c r="AT762" s="36">
        <v>0</v>
      </c>
      <c r="AU762" s="26">
        <v>0</v>
      </c>
      <c r="AV762" s="26">
        <v>0</v>
      </c>
      <c r="AW762" s="27">
        <v>0</v>
      </c>
      <c r="AX762" s="36">
        <v>0</v>
      </c>
      <c r="AY762" s="26">
        <v>0</v>
      </c>
      <c r="AZ762" s="26">
        <v>0</v>
      </c>
      <c r="BA762" s="27">
        <v>0</v>
      </c>
      <c r="BB762" s="36">
        <v>0</v>
      </c>
      <c r="BC762" s="26">
        <v>0</v>
      </c>
      <c r="BD762" s="26">
        <v>0</v>
      </c>
      <c r="BE762" s="27">
        <v>0</v>
      </c>
      <c r="BF762" s="36">
        <v>0</v>
      </c>
      <c r="BG762" s="26">
        <v>0</v>
      </c>
      <c r="BH762" s="26">
        <v>0</v>
      </c>
      <c r="BI762" s="27">
        <v>0</v>
      </c>
      <c r="BJ762" s="36">
        <v>0</v>
      </c>
      <c r="BK762" s="26">
        <v>0</v>
      </c>
      <c r="BL762" s="26">
        <v>0</v>
      </c>
      <c r="BM762" s="27">
        <v>0</v>
      </c>
      <c r="BN762" s="36">
        <v>0</v>
      </c>
      <c r="BO762" s="26">
        <v>0</v>
      </c>
      <c r="BP762" s="26">
        <v>0</v>
      </c>
      <c r="BQ762" s="27">
        <v>0</v>
      </c>
      <c r="BR762" s="36">
        <v>0</v>
      </c>
      <c r="BS762" s="26">
        <v>0</v>
      </c>
      <c r="BT762" s="26">
        <v>0</v>
      </c>
      <c r="BU762" s="27">
        <v>0</v>
      </c>
      <c r="BV762" s="36">
        <v>0</v>
      </c>
      <c r="BW762" s="26">
        <v>0</v>
      </c>
      <c r="BX762" s="26">
        <v>0</v>
      </c>
      <c r="BY762" s="27">
        <v>0</v>
      </c>
      <c r="BZ762" s="36">
        <v>0</v>
      </c>
      <c r="CA762" s="26">
        <v>0</v>
      </c>
      <c r="CB762" s="26">
        <v>0</v>
      </c>
      <c r="CC762" s="27">
        <v>0</v>
      </c>
      <c r="CD762" s="36">
        <v>0</v>
      </c>
      <c r="CE762" s="26">
        <v>0</v>
      </c>
      <c r="CF762" s="26">
        <v>0</v>
      </c>
      <c r="CG762" s="27">
        <v>0</v>
      </c>
      <c r="CH762" s="36">
        <v>0</v>
      </c>
      <c r="CI762" s="26">
        <v>0</v>
      </c>
      <c r="CJ762" s="26">
        <v>0</v>
      </c>
      <c r="CK762" s="27">
        <v>0</v>
      </c>
      <c r="CL762" s="36">
        <v>0</v>
      </c>
      <c r="CM762" s="26">
        <v>0</v>
      </c>
      <c r="CN762" s="26">
        <v>0</v>
      </c>
      <c r="CO762" s="27">
        <v>0</v>
      </c>
      <c r="CP762" s="36">
        <v>0</v>
      </c>
      <c r="CQ762" s="26">
        <v>0</v>
      </c>
      <c r="CR762" s="26">
        <v>0</v>
      </c>
      <c r="CS762" s="27">
        <v>0</v>
      </c>
      <c r="CT762" s="36">
        <v>0</v>
      </c>
      <c r="CU762" s="26">
        <v>0</v>
      </c>
      <c r="CV762" s="26">
        <v>0</v>
      </c>
      <c r="CW762" s="27">
        <v>0</v>
      </c>
      <c r="CX762" s="36">
        <v>0</v>
      </c>
      <c r="CY762" s="26">
        <v>0</v>
      </c>
      <c r="CZ762" s="26">
        <v>0</v>
      </c>
      <c r="DA762" s="27">
        <v>0</v>
      </c>
      <c r="DB762" s="36">
        <v>0</v>
      </c>
      <c r="DC762" s="26">
        <v>0</v>
      </c>
      <c r="DD762" s="26">
        <v>0</v>
      </c>
      <c r="DE762" s="27">
        <v>0</v>
      </c>
      <c r="DF762" s="36">
        <v>2</v>
      </c>
      <c r="DG762" s="26">
        <v>1046.8333333333333</v>
      </c>
      <c r="DH762" s="26">
        <v>1046.8333333333333</v>
      </c>
      <c r="DI762" s="27">
        <v>30358.166666666668</v>
      </c>
      <c r="DJ762" s="36">
        <v>12</v>
      </c>
      <c r="DK762" s="26">
        <v>6281</v>
      </c>
      <c r="DL762" s="26">
        <v>7327.833333333333</v>
      </c>
      <c r="DM762" s="27">
        <v>24077.166666666668</v>
      </c>
      <c r="DN762" s="36">
        <v>12</v>
      </c>
      <c r="DO762" s="26">
        <v>6281</v>
      </c>
      <c r="DP762" s="26">
        <v>13608.833333333332</v>
      </c>
      <c r="DQ762" s="27">
        <v>17796.166666666668</v>
      </c>
      <c r="DR762" s="36">
        <v>12</v>
      </c>
      <c r="DS762" s="26">
        <v>6281</v>
      </c>
      <c r="DT762" s="26">
        <v>19889.833333333332</v>
      </c>
      <c r="DU762" s="27">
        <v>11515.166666666668</v>
      </c>
      <c r="DV762" s="36">
        <v>12</v>
      </c>
      <c r="DW762" s="26">
        <v>6281</v>
      </c>
      <c r="DX762" s="26">
        <v>26170.833333333332</v>
      </c>
      <c r="DY762" s="27">
        <v>5234.1666666666679</v>
      </c>
      <c r="DZ762" s="36">
        <v>10.000000000000004</v>
      </c>
      <c r="EA762" s="26">
        <v>5234.1666666666679</v>
      </c>
      <c r="EB762" s="26">
        <v>31405</v>
      </c>
      <c r="EC762" s="27">
        <v>0</v>
      </c>
      <c r="ED762" s="36">
        <v>0</v>
      </c>
      <c r="EE762" s="26">
        <v>0</v>
      </c>
      <c r="EF762" s="26">
        <v>31405</v>
      </c>
      <c r="EG762" s="27">
        <v>0</v>
      </c>
      <c r="EH762" s="36">
        <v>0</v>
      </c>
      <c r="EI762" s="26">
        <v>0</v>
      </c>
      <c r="EJ762" s="26">
        <v>31405</v>
      </c>
      <c r="EK762" s="27">
        <v>0</v>
      </c>
      <c r="EL762" s="36" cm="1">
        <f t="array" ref="EL762">+_xlfn.IFS(YEAR($A762)&gt;YEAR(EL$6),0,YEAR(EL$6)=YEAR($A762),13-MONTH($A762),AND(EK762&lt;$L762,YEAR(EL$6)=YEAR($B762)),IF(MONTH($B762)&lt;EK762/$M762,MONTH($B762),EK762/$M762),EK762&lt;$L762,EK762/$M762,YEAR(EL$6)=YEAR($B762),MONTH($B762),AND(YEAR(EL$6)&gt;YEAR($B762),NOT(ISBLANK($B762))),0,YEAR(EL$6)&gt;YEAR($A762),12,EL$6&lt;$A762,0,YEAR(EH$6)=YEAR($B762),0)</f>
        <v>0</v>
      </c>
      <c r="EM762" s="26">
        <f t="shared" si="91"/>
        <v>0</v>
      </c>
      <c r="EN762" s="26">
        <f t="shared" si="92"/>
        <v>31405</v>
      </c>
      <c r="EO762" s="27">
        <f t="shared" si="93"/>
        <v>0</v>
      </c>
      <c r="EP762" s="28">
        <f t="shared" si="94"/>
        <v>0</v>
      </c>
      <c r="EQ762" s="34">
        <f t="shared" si="95"/>
        <v>0</v>
      </c>
      <c r="ES762" s="21">
        <f>IFERROR(IF(VLOOKUP(D762,'DIV CHANGE'!A:D,3,FALSE)="", E762, VLOOKUP(D762,'DIV CHANGE'!A:D,3,FALSE)), E762)</f>
        <v>2</v>
      </c>
      <c r="ET762" s="21" t="str">
        <f t="shared" si="96"/>
        <v>SAME</v>
      </c>
      <c r="EU762" s="24">
        <v>43052</v>
      </c>
    </row>
    <row r="763" spans="1:151" ht="12.75">
      <c r="A763" s="29">
        <v>43052</v>
      </c>
      <c r="B763" s="24"/>
      <c r="C763" s="35">
        <v>251</v>
      </c>
      <c r="D763" s="21" t="s">
        <v>1491</v>
      </c>
      <c r="E763" s="21">
        <v>2</v>
      </c>
      <c r="F763" s="21" t="s">
        <v>179</v>
      </c>
      <c r="G763" s="21" t="s">
        <v>1492</v>
      </c>
      <c r="H763" s="55">
        <v>8950</v>
      </c>
      <c r="I763" s="22">
        <v>10</v>
      </c>
      <c r="J763" s="25">
        <v>0</v>
      </c>
      <c r="K763" s="25">
        <v>0</v>
      </c>
      <c r="L763" s="25">
        <f t="shared" si="89"/>
        <v>895</v>
      </c>
      <c r="M763" s="37">
        <f t="shared" si="90"/>
        <v>74.583333333333329</v>
      </c>
      <c r="N763" s="36">
        <v>0</v>
      </c>
      <c r="O763" s="26">
        <v>0</v>
      </c>
      <c r="P763" s="26">
        <v>0</v>
      </c>
      <c r="Q763" s="27">
        <v>0</v>
      </c>
      <c r="R763" s="36">
        <v>0</v>
      </c>
      <c r="S763" s="26">
        <v>0</v>
      </c>
      <c r="T763" s="26">
        <v>0</v>
      </c>
      <c r="U763" s="27">
        <v>0</v>
      </c>
      <c r="V763" s="36">
        <v>0</v>
      </c>
      <c r="W763" s="26">
        <v>0</v>
      </c>
      <c r="X763" s="26">
        <v>0</v>
      </c>
      <c r="Y763" s="27">
        <v>0</v>
      </c>
      <c r="Z763" s="36">
        <v>0</v>
      </c>
      <c r="AA763" s="26">
        <v>0</v>
      </c>
      <c r="AB763" s="26">
        <v>0</v>
      </c>
      <c r="AC763" s="27">
        <v>0</v>
      </c>
      <c r="AD763" s="36">
        <v>0</v>
      </c>
      <c r="AE763" s="26">
        <v>0</v>
      </c>
      <c r="AF763" s="26">
        <v>0</v>
      </c>
      <c r="AG763" s="27">
        <v>0</v>
      </c>
      <c r="AH763" s="36">
        <v>0</v>
      </c>
      <c r="AI763" s="26">
        <v>0</v>
      </c>
      <c r="AJ763" s="26">
        <v>0</v>
      </c>
      <c r="AK763" s="27">
        <v>0</v>
      </c>
      <c r="AL763" s="36">
        <v>0</v>
      </c>
      <c r="AM763" s="26">
        <v>0</v>
      </c>
      <c r="AN763" s="26">
        <v>0</v>
      </c>
      <c r="AO763" s="27">
        <v>0</v>
      </c>
      <c r="AP763" s="36">
        <v>0</v>
      </c>
      <c r="AQ763" s="26">
        <v>0</v>
      </c>
      <c r="AR763" s="26">
        <v>0</v>
      </c>
      <c r="AS763" s="27">
        <v>0</v>
      </c>
      <c r="AT763" s="36">
        <v>0</v>
      </c>
      <c r="AU763" s="26">
        <v>0</v>
      </c>
      <c r="AV763" s="26">
        <v>0</v>
      </c>
      <c r="AW763" s="27">
        <v>0</v>
      </c>
      <c r="AX763" s="36">
        <v>0</v>
      </c>
      <c r="AY763" s="26">
        <v>0</v>
      </c>
      <c r="AZ763" s="26">
        <v>0</v>
      </c>
      <c r="BA763" s="27">
        <v>0</v>
      </c>
      <c r="BB763" s="36">
        <v>0</v>
      </c>
      <c r="BC763" s="26">
        <v>0</v>
      </c>
      <c r="BD763" s="26">
        <v>0</v>
      </c>
      <c r="BE763" s="27">
        <v>0</v>
      </c>
      <c r="BF763" s="36">
        <v>0</v>
      </c>
      <c r="BG763" s="26">
        <v>0</v>
      </c>
      <c r="BH763" s="26">
        <v>0</v>
      </c>
      <c r="BI763" s="27">
        <v>0</v>
      </c>
      <c r="BJ763" s="36">
        <v>0</v>
      </c>
      <c r="BK763" s="26">
        <v>0</v>
      </c>
      <c r="BL763" s="26">
        <v>0</v>
      </c>
      <c r="BM763" s="27">
        <v>0</v>
      </c>
      <c r="BN763" s="36">
        <v>0</v>
      </c>
      <c r="BO763" s="26">
        <v>0</v>
      </c>
      <c r="BP763" s="26">
        <v>0</v>
      </c>
      <c r="BQ763" s="27">
        <v>0</v>
      </c>
      <c r="BR763" s="36">
        <v>0</v>
      </c>
      <c r="BS763" s="26">
        <v>0</v>
      </c>
      <c r="BT763" s="26">
        <v>0</v>
      </c>
      <c r="BU763" s="27">
        <v>0</v>
      </c>
      <c r="BV763" s="36">
        <v>0</v>
      </c>
      <c r="BW763" s="26">
        <v>0</v>
      </c>
      <c r="BX763" s="26">
        <v>0</v>
      </c>
      <c r="BY763" s="27">
        <v>0</v>
      </c>
      <c r="BZ763" s="36">
        <v>0</v>
      </c>
      <c r="CA763" s="26">
        <v>0</v>
      </c>
      <c r="CB763" s="26">
        <v>0</v>
      </c>
      <c r="CC763" s="27">
        <v>0</v>
      </c>
      <c r="CD763" s="36">
        <v>0</v>
      </c>
      <c r="CE763" s="26">
        <v>0</v>
      </c>
      <c r="CF763" s="26">
        <v>0</v>
      </c>
      <c r="CG763" s="27">
        <v>0</v>
      </c>
      <c r="CH763" s="36">
        <v>0</v>
      </c>
      <c r="CI763" s="26">
        <v>0</v>
      </c>
      <c r="CJ763" s="26">
        <v>0</v>
      </c>
      <c r="CK763" s="27">
        <v>0</v>
      </c>
      <c r="CL763" s="36">
        <v>0</v>
      </c>
      <c r="CM763" s="26">
        <v>0</v>
      </c>
      <c r="CN763" s="26">
        <v>0</v>
      </c>
      <c r="CO763" s="27">
        <v>0</v>
      </c>
      <c r="CP763" s="36">
        <v>0</v>
      </c>
      <c r="CQ763" s="26">
        <v>0</v>
      </c>
      <c r="CR763" s="26">
        <v>0</v>
      </c>
      <c r="CS763" s="27">
        <v>0</v>
      </c>
      <c r="CT763" s="36">
        <v>0</v>
      </c>
      <c r="CU763" s="26">
        <v>0</v>
      </c>
      <c r="CV763" s="26">
        <v>0</v>
      </c>
      <c r="CW763" s="27">
        <v>0</v>
      </c>
      <c r="CX763" s="36">
        <v>0</v>
      </c>
      <c r="CY763" s="26">
        <v>0</v>
      </c>
      <c r="CZ763" s="26">
        <v>0</v>
      </c>
      <c r="DA763" s="27">
        <v>0</v>
      </c>
      <c r="DB763" s="36">
        <v>0</v>
      </c>
      <c r="DC763" s="26">
        <v>0</v>
      </c>
      <c r="DD763" s="26">
        <v>0</v>
      </c>
      <c r="DE763" s="27">
        <v>0</v>
      </c>
      <c r="DF763" s="36">
        <v>2</v>
      </c>
      <c r="DG763" s="26">
        <v>149.16666666666666</v>
      </c>
      <c r="DH763" s="26">
        <v>149.16666666666666</v>
      </c>
      <c r="DI763" s="27">
        <v>8800.8333333333339</v>
      </c>
      <c r="DJ763" s="36">
        <v>12</v>
      </c>
      <c r="DK763" s="26">
        <v>895</v>
      </c>
      <c r="DL763" s="26">
        <v>1044.1666666666667</v>
      </c>
      <c r="DM763" s="27">
        <v>7905.833333333333</v>
      </c>
      <c r="DN763" s="36">
        <v>12</v>
      </c>
      <c r="DO763" s="26">
        <v>895</v>
      </c>
      <c r="DP763" s="26">
        <v>1939.1666666666667</v>
      </c>
      <c r="DQ763" s="27">
        <v>7010.833333333333</v>
      </c>
      <c r="DR763" s="36">
        <v>12</v>
      </c>
      <c r="DS763" s="26">
        <v>895</v>
      </c>
      <c r="DT763" s="26">
        <v>2834.166666666667</v>
      </c>
      <c r="DU763" s="27">
        <v>6115.833333333333</v>
      </c>
      <c r="DV763" s="36">
        <v>12</v>
      </c>
      <c r="DW763" s="26">
        <v>895</v>
      </c>
      <c r="DX763" s="26">
        <v>3729.166666666667</v>
      </c>
      <c r="DY763" s="27">
        <v>5220.833333333333</v>
      </c>
      <c r="DZ763" s="36">
        <v>12</v>
      </c>
      <c r="EA763" s="26">
        <v>895</v>
      </c>
      <c r="EB763" s="26">
        <v>4624.166666666667</v>
      </c>
      <c r="EC763" s="27">
        <v>4325.833333333333</v>
      </c>
      <c r="ED763" s="36">
        <v>12</v>
      </c>
      <c r="EE763" s="26">
        <v>895</v>
      </c>
      <c r="EF763" s="26">
        <v>5519.17</v>
      </c>
      <c r="EG763" s="27">
        <v>3430.83</v>
      </c>
      <c r="EH763" s="36">
        <v>12</v>
      </c>
      <c r="EI763" s="26">
        <v>895</v>
      </c>
      <c r="EJ763" s="26">
        <v>6414.17</v>
      </c>
      <c r="EK763" s="27">
        <v>2535.83</v>
      </c>
      <c r="EL763" s="36" cm="1">
        <f t="array" ref="EL763">+_xlfn.IFS(YEAR($A763)&gt;YEAR(EL$6),0,YEAR(EL$6)=YEAR($A763),13-MONTH($A763),AND(EK763&lt;$L763,YEAR(EL$6)=YEAR($B763)),IF(MONTH($B763)&lt;EK763/$M763,MONTH($B763),EK763/$M763),EK763&lt;$L763,EK763/$M763,YEAR(EL$6)=YEAR($B763),MONTH($B763),AND(YEAR(EL$6)&gt;YEAR($B763),NOT(ISBLANK($B763))),0,YEAR(EL$6)&gt;YEAR($A763),12,EL$6&lt;$A763,0,YEAR(EH$6)=YEAR($B763),0)</f>
        <v>12</v>
      </c>
      <c r="EM763" s="26">
        <f t="shared" si="91"/>
        <v>895</v>
      </c>
      <c r="EN763" s="26">
        <f t="shared" si="92"/>
        <v>7309.17</v>
      </c>
      <c r="EO763" s="27">
        <f t="shared" si="93"/>
        <v>1640.83</v>
      </c>
      <c r="EP763" s="28">
        <f t="shared" si="94"/>
        <v>21.999955307262571</v>
      </c>
      <c r="EQ763" s="34">
        <f t="shared" si="95"/>
        <v>223.75</v>
      </c>
      <c r="ES763" s="21">
        <f>IFERROR(IF(VLOOKUP(D763,'DIV CHANGE'!A:D,3,FALSE)="", E763, VLOOKUP(D763,'DIV CHANGE'!A:D,3,FALSE)), E763)</f>
        <v>2</v>
      </c>
      <c r="ET763" s="21" t="str">
        <f t="shared" si="96"/>
        <v>SAME</v>
      </c>
      <c r="EU763" s="24">
        <v>43052</v>
      </c>
    </row>
    <row r="764" spans="1:151" ht="12.75">
      <c r="A764" s="29">
        <v>43370</v>
      </c>
      <c r="B764" s="24"/>
      <c r="C764" s="35">
        <v>363</v>
      </c>
      <c r="D764" s="21" t="s">
        <v>1493</v>
      </c>
      <c r="E764" s="21">
        <v>4</v>
      </c>
      <c r="F764" s="21" t="s">
        <v>179</v>
      </c>
      <c r="G764" s="21" t="s">
        <v>1494</v>
      </c>
      <c r="H764" s="55">
        <v>12000</v>
      </c>
      <c r="I764" s="22">
        <v>7</v>
      </c>
      <c r="J764" s="25">
        <v>3000</v>
      </c>
      <c r="K764" s="25">
        <v>0</v>
      </c>
      <c r="L764" s="25">
        <f t="shared" si="89"/>
        <v>1285.7142857142858</v>
      </c>
      <c r="M764" s="37">
        <f t="shared" si="90"/>
        <v>107.14285714285715</v>
      </c>
      <c r="N764" s="36">
        <v>0</v>
      </c>
      <c r="O764" s="26">
        <v>0</v>
      </c>
      <c r="P764" s="26">
        <v>0</v>
      </c>
      <c r="Q764" s="27">
        <v>0</v>
      </c>
      <c r="R764" s="36">
        <v>0</v>
      </c>
      <c r="S764" s="26">
        <v>0</v>
      </c>
      <c r="T764" s="26">
        <v>0</v>
      </c>
      <c r="U764" s="27">
        <v>0</v>
      </c>
      <c r="V764" s="36">
        <v>0</v>
      </c>
      <c r="W764" s="26">
        <v>0</v>
      </c>
      <c r="X764" s="26">
        <v>0</v>
      </c>
      <c r="Y764" s="27">
        <v>0</v>
      </c>
      <c r="Z764" s="36">
        <v>0</v>
      </c>
      <c r="AA764" s="26">
        <v>0</v>
      </c>
      <c r="AB764" s="26">
        <v>0</v>
      </c>
      <c r="AC764" s="27">
        <v>0</v>
      </c>
      <c r="AD764" s="36">
        <v>0</v>
      </c>
      <c r="AE764" s="26">
        <v>0</v>
      </c>
      <c r="AF764" s="26">
        <v>0</v>
      </c>
      <c r="AG764" s="27">
        <v>0</v>
      </c>
      <c r="AH764" s="36">
        <v>0</v>
      </c>
      <c r="AI764" s="26">
        <v>0</v>
      </c>
      <c r="AJ764" s="26">
        <v>0</v>
      </c>
      <c r="AK764" s="27">
        <v>0</v>
      </c>
      <c r="AL764" s="36">
        <v>0</v>
      </c>
      <c r="AM764" s="26">
        <v>0</v>
      </c>
      <c r="AN764" s="26">
        <v>0</v>
      </c>
      <c r="AO764" s="27">
        <v>0</v>
      </c>
      <c r="AP764" s="36">
        <v>0</v>
      </c>
      <c r="AQ764" s="26">
        <v>0</v>
      </c>
      <c r="AR764" s="26">
        <v>0</v>
      </c>
      <c r="AS764" s="27">
        <v>0</v>
      </c>
      <c r="AT764" s="36">
        <v>0</v>
      </c>
      <c r="AU764" s="26">
        <v>0</v>
      </c>
      <c r="AV764" s="26">
        <v>0</v>
      </c>
      <c r="AW764" s="27">
        <v>0</v>
      </c>
      <c r="AX764" s="36">
        <v>0</v>
      </c>
      <c r="AY764" s="26">
        <v>0</v>
      </c>
      <c r="AZ764" s="26">
        <v>0</v>
      </c>
      <c r="BA764" s="27">
        <v>0</v>
      </c>
      <c r="BB764" s="36">
        <v>0</v>
      </c>
      <c r="BC764" s="26">
        <v>0</v>
      </c>
      <c r="BD764" s="26">
        <v>0</v>
      </c>
      <c r="BE764" s="27">
        <v>0</v>
      </c>
      <c r="BF764" s="36">
        <v>0</v>
      </c>
      <c r="BG764" s="26">
        <v>0</v>
      </c>
      <c r="BH764" s="26">
        <v>0</v>
      </c>
      <c r="BI764" s="27">
        <v>0</v>
      </c>
      <c r="BJ764" s="36">
        <v>0</v>
      </c>
      <c r="BK764" s="26">
        <v>0</v>
      </c>
      <c r="BL764" s="26">
        <v>0</v>
      </c>
      <c r="BM764" s="27">
        <v>0</v>
      </c>
      <c r="BN764" s="36">
        <v>0</v>
      </c>
      <c r="BO764" s="26">
        <v>0</v>
      </c>
      <c r="BP764" s="26">
        <v>0</v>
      </c>
      <c r="BQ764" s="27">
        <v>0</v>
      </c>
      <c r="BR764" s="36">
        <v>0</v>
      </c>
      <c r="BS764" s="26">
        <v>0</v>
      </c>
      <c r="BT764" s="26">
        <v>0</v>
      </c>
      <c r="BU764" s="27">
        <v>0</v>
      </c>
      <c r="BV764" s="36">
        <v>0</v>
      </c>
      <c r="BW764" s="26">
        <v>0</v>
      </c>
      <c r="BX764" s="26">
        <v>0</v>
      </c>
      <c r="BY764" s="27">
        <v>0</v>
      </c>
      <c r="BZ764" s="36">
        <v>0</v>
      </c>
      <c r="CA764" s="26">
        <v>0</v>
      </c>
      <c r="CB764" s="26">
        <v>0</v>
      </c>
      <c r="CC764" s="27">
        <v>0</v>
      </c>
      <c r="CD764" s="36">
        <v>0</v>
      </c>
      <c r="CE764" s="26">
        <v>0</v>
      </c>
      <c r="CF764" s="26">
        <v>0</v>
      </c>
      <c r="CG764" s="27">
        <v>0</v>
      </c>
      <c r="CH764" s="36">
        <v>0</v>
      </c>
      <c r="CI764" s="26">
        <v>0</v>
      </c>
      <c r="CJ764" s="26">
        <v>0</v>
      </c>
      <c r="CK764" s="27">
        <v>0</v>
      </c>
      <c r="CL764" s="36">
        <v>0</v>
      </c>
      <c r="CM764" s="26">
        <v>0</v>
      </c>
      <c r="CN764" s="26">
        <v>0</v>
      </c>
      <c r="CO764" s="27">
        <v>0</v>
      </c>
      <c r="CP764" s="36">
        <v>0</v>
      </c>
      <c r="CQ764" s="26">
        <v>0</v>
      </c>
      <c r="CR764" s="26">
        <v>0</v>
      </c>
      <c r="CS764" s="27">
        <v>0</v>
      </c>
      <c r="CT764" s="36">
        <v>0</v>
      </c>
      <c r="CU764" s="26">
        <v>0</v>
      </c>
      <c r="CV764" s="26">
        <v>0</v>
      </c>
      <c r="CW764" s="27">
        <v>0</v>
      </c>
      <c r="CX764" s="36">
        <v>0</v>
      </c>
      <c r="CY764" s="26">
        <v>0</v>
      </c>
      <c r="CZ764" s="26">
        <v>0</v>
      </c>
      <c r="DA764" s="27">
        <v>0</v>
      </c>
      <c r="DB764" s="36">
        <v>0</v>
      </c>
      <c r="DC764" s="26">
        <v>0</v>
      </c>
      <c r="DD764" s="26">
        <v>0</v>
      </c>
      <c r="DE764" s="27">
        <v>0</v>
      </c>
      <c r="DF764" s="36">
        <v>0</v>
      </c>
      <c r="DG764" s="26">
        <v>0</v>
      </c>
      <c r="DH764" s="26">
        <v>0</v>
      </c>
      <c r="DI764" s="27">
        <v>0</v>
      </c>
      <c r="DJ764" s="36">
        <v>4</v>
      </c>
      <c r="DK764" s="26">
        <v>428.57142857142861</v>
      </c>
      <c r="DL764" s="26">
        <v>428.57142857142861</v>
      </c>
      <c r="DM764" s="27">
        <v>8571.4285714285706</v>
      </c>
      <c r="DN764" s="36">
        <v>12</v>
      </c>
      <c r="DO764" s="26">
        <v>1285.7142857142858</v>
      </c>
      <c r="DP764" s="26">
        <v>1714.2857142857144</v>
      </c>
      <c r="DQ764" s="27">
        <v>7285.7142857142853</v>
      </c>
      <c r="DR764" s="36">
        <v>12</v>
      </c>
      <c r="DS764" s="26">
        <v>1285.7142857142858</v>
      </c>
      <c r="DT764" s="26">
        <v>3000</v>
      </c>
      <c r="DU764" s="27">
        <v>6000</v>
      </c>
      <c r="DV764" s="36">
        <v>12</v>
      </c>
      <c r="DW764" s="26">
        <v>1285.7142857142858</v>
      </c>
      <c r="DX764" s="26">
        <v>4285.7142857142862</v>
      </c>
      <c r="DY764" s="27">
        <v>4714.2857142857138</v>
      </c>
      <c r="DZ764" s="36">
        <v>12</v>
      </c>
      <c r="EA764" s="26">
        <v>1285.7142857142858</v>
      </c>
      <c r="EB764" s="26">
        <v>5571.4285714285725</v>
      </c>
      <c r="EC764" s="27">
        <v>3428.5714285714275</v>
      </c>
      <c r="ED764" s="36">
        <v>12</v>
      </c>
      <c r="EE764" s="26">
        <v>1285.7142857142858</v>
      </c>
      <c r="EF764" s="26">
        <v>6749.9800000000005</v>
      </c>
      <c r="EG764" s="27">
        <v>2250.0199999999995</v>
      </c>
      <c r="EH764" s="36">
        <v>12</v>
      </c>
      <c r="EI764" s="26">
        <v>1285.7142857142858</v>
      </c>
      <c r="EJ764" s="26">
        <v>8035.6942857142858</v>
      </c>
      <c r="EK764" s="27">
        <v>964.31</v>
      </c>
      <c r="EL764" s="36" cm="1">
        <f t="array" ref="EL764">+_xlfn.IFS(YEAR($A764)&gt;YEAR(EL$6),0,YEAR(EL$6)=YEAR($A764),13-MONTH($A764),AND(EK764&lt;$L764,YEAR(EL$6)=YEAR($B764)),IF(MONTH($B764)&lt;EK764/$M764,MONTH($B764),EK764/$M764),EK764&lt;$L764,EK764/$M764,YEAR(EL$6)=YEAR($B764),MONTH($B764),AND(YEAR(EL$6)&gt;YEAR($B764),NOT(ISBLANK($B764))),0,YEAR(EL$6)&gt;YEAR($A764),12,EL$6&lt;$A764,0,YEAR(EH$6)=YEAR($B764),0)</f>
        <v>9.0002266666666646</v>
      </c>
      <c r="EM764" s="26">
        <f t="shared" si="91"/>
        <v>964.30999999999983</v>
      </c>
      <c r="EN764" s="26">
        <f t="shared" si="92"/>
        <v>9000.0042857142853</v>
      </c>
      <c r="EO764" s="27">
        <f t="shared" si="93"/>
        <v>0</v>
      </c>
      <c r="EP764" s="28">
        <f t="shared" si="94"/>
        <v>0</v>
      </c>
      <c r="EQ764" s="34">
        <f t="shared" si="95"/>
        <v>321.42857142857144</v>
      </c>
      <c r="ES764" s="21">
        <f>IFERROR(IF(VLOOKUP(D764,'DIV CHANGE'!A:D,3,FALSE)="", E764, VLOOKUP(D764,'DIV CHANGE'!A:D,3,FALSE)), E764)</f>
        <v>4</v>
      </c>
      <c r="ET764" s="21" t="str">
        <f t="shared" si="96"/>
        <v>SAME</v>
      </c>
      <c r="EU764" s="24">
        <v>43370</v>
      </c>
    </row>
    <row r="765" spans="1:151" ht="12.75">
      <c r="A765" s="29">
        <v>43742</v>
      </c>
      <c r="B765" s="24"/>
      <c r="C765" s="35">
        <v>452</v>
      </c>
      <c r="D765" s="21" t="s">
        <v>1495</v>
      </c>
      <c r="E765" s="21">
        <v>4</v>
      </c>
      <c r="F765" s="21" t="s">
        <v>179</v>
      </c>
      <c r="G765" s="21" t="s">
        <v>1496</v>
      </c>
      <c r="H765" s="55">
        <v>28600</v>
      </c>
      <c r="I765" s="22">
        <v>5</v>
      </c>
      <c r="J765" s="25">
        <v>5000</v>
      </c>
      <c r="K765" s="25">
        <v>0</v>
      </c>
      <c r="L765" s="25">
        <f t="shared" si="89"/>
        <v>4720</v>
      </c>
      <c r="M765" s="37">
        <f t="shared" si="90"/>
        <v>393.33333333333331</v>
      </c>
      <c r="N765" s="36">
        <v>0</v>
      </c>
      <c r="O765" s="26">
        <v>0</v>
      </c>
      <c r="P765" s="26">
        <v>0</v>
      </c>
      <c r="Q765" s="27">
        <v>0</v>
      </c>
      <c r="R765" s="36">
        <v>0</v>
      </c>
      <c r="S765" s="26">
        <v>0</v>
      </c>
      <c r="T765" s="26">
        <v>0</v>
      </c>
      <c r="U765" s="27">
        <v>0</v>
      </c>
      <c r="V765" s="36">
        <v>0</v>
      </c>
      <c r="W765" s="26">
        <v>0</v>
      </c>
      <c r="X765" s="26">
        <v>0</v>
      </c>
      <c r="Y765" s="27">
        <v>0</v>
      </c>
      <c r="Z765" s="36">
        <v>0</v>
      </c>
      <c r="AA765" s="26">
        <v>0</v>
      </c>
      <c r="AB765" s="26">
        <v>0</v>
      </c>
      <c r="AC765" s="27">
        <v>0</v>
      </c>
      <c r="AD765" s="36">
        <v>0</v>
      </c>
      <c r="AE765" s="26">
        <v>0</v>
      </c>
      <c r="AF765" s="26">
        <v>0</v>
      </c>
      <c r="AG765" s="27">
        <v>0</v>
      </c>
      <c r="AH765" s="36">
        <v>0</v>
      </c>
      <c r="AI765" s="26">
        <v>0</v>
      </c>
      <c r="AJ765" s="26">
        <v>0</v>
      </c>
      <c r="AK765" s="27">
        <v>0</v>
      </c>
      <c r="AL765" s="36">
        <v>0</v>
      </c>
      <c r="AM765" s="26">
        <v>0</v>
      </c>
      <c r="AN765" s="26">
        <v>0</v>
      </c>
      <c r="AO765" s="27">
        <v>0</v>
      </c>
      <c r="AP765" s="36">
        <v>0</v>
      </c>
      <c r="AQ765" s="26">
        <v>0</v>
      </c>
      <c r="AR765" s="26">
        <v>0</v>
      </c>
      <c r="AS765" s="27">
        <v>0</v>
      </c>
      <c r="AT765" s="36">
        <v>0</v>
      </c>
      <c r="AU765" s="26">
        <v>0</v>
      </c>
      <c r="AV765" s="26">
        <v>0</v>
      </c>
      <c r="AW765" s="27">
        <v>0</v>
      </c>
      <c r="AX765" s="36">
        <v>0</v>
      </c>
      <c r="AY765" s="26">
        <v>0</v>
      </c>
      <c r="AZ765" s="26">
        <v>0</v>
      </c>
      <c r="BA765" s="27">
        <v>0</v>
      </c>
      <c r="BB765" s="36">
        <v>0</v>
      </c>
      <c r="BC765" s="26">
        <v>0</v>
      </c>
      <c r="BD765" s="26">
        <v>0</v>
      </c>
      <c r="BE765" s="27">
        <v>0</v>
      </c>
      <c r="BF765" s="36">
        <v>0</v>
      </c>
      <c r="BG765" s="26">
        <v>0</v>
      </c>
      <c r="BH765" s="26">
        <v>0</v>
      </c>
      <c r="BI765" s="27">
        <v>0</v>
      </c>
      <c r="BJ765" s="36">
        <v>0</v>
      </c>
      <c r="BK765" s="26">
        <v>0</v>
      </c>
      <c r="BL765" s="26">
        <v>0</v>
      </c>
      <c r="BM765" s="27">
        <v>0</v>
      </c>
      <c r="BN765" s="36">
        <v>0</v>
      </c>
      <c r="BO765" s="26">
        <v>0</v>
      </c>
      <c r="BP765" s="26">
        <v>0</v>
      </c>
      <c r="BQ765" s="27">
        <v>0</v>
      </c>
      <c r="BR765" s="36">
        <v>0</v>
      </c>
      <c r="BS765" s="26">
        <v>0</v>
      </c>
      <c r="BT765" s="26">
        <v>0</v>
      </c>
      <c r="BU765" s="27">
        <v>0</v>
      </c>
      <c r="BV765" s="36">
        <v>0</v>
      </c>
      <c r="BW765" s="26">
        <v>0</v>
      </c>
      <c r="BX765" s="26">
        <v>0</v>
      </c>
      <c r="BY765" s="27">
        <v>0</v>
      </c>
      <c r="BZ765" s="36">
        <v>0</v>
      </c>
      <c r="CA765" s="26">
        <v>0</v>
      </c>
      <c r="CB765" s="26">
        <v>0</v>
      </c>
      <c r="CC765" s="27">
        <v>0</v>
      </c>
      <c r="CD765" s="36">
        <v>0</v>
      </c>
      <c r="CE765" s="26">
        <v>0</v>
      </c>
      <c r="CF765" s="26">
        <v>0</v>
      </c>
      <c r="CG765" s="27">
        <v>0</v>
      </c>
      <c r="CH765" s="36">
        <v>0</v>
      </c>
      <c r="CI765" s="26">
        <v>0</v>
      </c>
      <c r="CJ765" s="26">
        <v>0</v>
      </c>
      <c r="CK765" s="27">
        <v>0</v>
      </c>
      <c r="CL765" s="36">
        <v>0</v>
      </c>
      <c r="CM765" s="26">
        <v>0</v>
      </c>
      <c r="CN765" s="26">
        <v>0</v>
      </c>
      <c r="CO765" s="27">
        <v>0</v>
      </c>
      <c r="CP765" s="36">
        <v>0</v>
      </c>
      <c r="CQ765" s="26">
        <v>0</v>
      </c>
      <c r="CR765" s="26">
        <v>0</v>
      </c>
      <c r="CS765" s="27">
        <v>0</v>
      </c>
      <c r="CT765" s="36">
        <v>0</v>
      </c>
      <c r="CU765" s="26">
        <v>0</v>
      </c>
      <c r="CV765" s="26">
        <v>0</v>
      </c>
      <c r="CW765" s="27">
        <v>0</v>
      </c>
      <c r="CX765" s="36">
        <v>0</v>
      </c>
      <c r="CY765" s="26">
        <v>0</v>
      </c>
      <c r="CZ765" s="26">
        <v>0</v>
      </c>
      <c r="DA765" s="27">
        <v>0</v>
      </c>
      <c r="DB765" s="36">
        <v>0</v>
      </c>
      <c r="DC765" s="26">
        <v>0</v>
      </c>
      <c r="DD765" s="26">
        <v>0</v>
      </c>
      <c r="DE765" s="27">
        <v>0</v>
      </c>
      <c r="DF765" s="36">
        <v>0</v>
      </c>
      <c r="DG765" s="26">
        <v>0</v>
      </c>
      <c r="DH765" s="26">
        <v>0</v>
      </c>
      <c r="DI765" s="27">
        <v>0</v>
      </c>
      <c r="DJ765" s="36">
        <v>0</v>
      </c>
      <c r="DK765" s="26">
        <v>0</v>
      </c>
      <c r="DL765" s="26">
        <v>0</v>
      </c>
      <c r="DM765" s="27">
        <v>0</v>
      </c>
      <c r="DN765" s="36">
        <v>3</v>
      </c>
      <c r="DO765" s="26">
        <v>1180</v>
      </c>
      <c r="DP765" s="26">
        <v>1180</v>
      </c>
      <c r="DQ765" s="27">
        <v>22420</v>
      </c>
      <c r="DR765" s="36">
        <v>12</v>
      </c>
      <c r="DS765" s="26">
        <v>4720</v>
      </c>
      <c r="DT765" s="26">
        <v>5900</v>
      </c>
      <c r="DU765" s="27">
        <v>17700</v>
      </c>
      <c r="DV765" s="36">
        <v>12</v>
      </c>
      <c r="DW765" s="26">
        <v>4720</v>
      </c>
      <c r="DX765" s="26">
        <v>10620</v>
      </c>
      <c r="DY765" s="27">
        <v>12980</v>
      </c>
      <c r="DZ765" s="36">
        <v>12</v>
      </c>
      <c r="EA765" s="26">
        <v>4720</v>
      </c>
      <c r="EB765" s="26">
        <v>15340</v>
      </c>
      <c r="EC765" s="27">
        <v>8260</v>
      </c>
      <c r="ED765" s="36">
        <v>12</v>
      </c>
      <c r="EE765" s="26">
        <v>4720</v>
      </c>
      <c r="EF765" s="26">
        <v>20060</v>
      </c>
      <c r="EG765" s="27">
        <v>3540</v>
      </c>
      <c r="EH765" s="36">
        <v>9</v>
      </c>
      <c r="EI765" s="26">
        <v>3540</v>
      </c>
      <c r="EJ765" s="26">
        <v>23600</v>
      </c>
      <c r="EK765" s="27">
        <v>0</v>
      </c>
      <c r="EL765" s="36" cm="1">
        <f t="array" ref="EL765">+_xlfn.IFS(YEAR($A765)&gt;YEAR(EL$6),0,YEAR(EL$6)=YEAR($A765),13-MONTH($A765),AND(EK765&lt;$L765,YEAR(EL$6)=YEAR($B765)),IF(MONTH($B765)&lt;EK765/$M765,MONTH($B765),EK765/$M765),EK765&lt;$L765,EK765/$M765,YEAR(EL$6)=YEAR($B765),MONTH($B765),AND(YEAR(EL$6)&gt;YEAR($B765),NOT(ISBLANK($B765))),0,YEAR(EL$6)&gt;YEAR($A765),12,EL$6&lt;$A765,0,YEAR(EH$6)=YEAR($B765),0)</f>
        <v>0</v>
      </c>
      <c r="EM765" s="26">
        <f t="shared" si="91"/>
        <v>0</v>
      </c>
      <c r="EN765" s="26">
        <f t="shared" si="92"/>
        <v>23600</v>
      </c>
      <c r="EO765" s="27">
        <f t="shared" si="93"/>
        <v>0</v>
      </c>
      <c r="EP765" s="28">
        <f t="shared" si="94"/>
        <v>0</v>
      </c>
      <c r="EQ765" s="34">
        <f t="shared" si="95"/>
        <v>0</v>
      </c>
      <c r="ES765" s="21">
        <f>IFERROR(IF(VLOOKUP(D765,'DIV CHANGE'!A:D,3,FALSE)="", E765, VLOOKUP(D765,'DIV CHANGE'!A:D,3,FALSE)), E765)</f>
        <v>4</v>
      </c>
      <c r="ET765" s="21" t="str">
        <f t="shared" si="96"/>
        <v>SAME</v>
      </c>
      <c r="EU765" s="24">
        <v>43742</v>
      </c>
    </row>
    <row r="766" spans="1:151" ht="12.75">
      <c r="A766" s="29">
        <v>43788</v>
      </c>
      <c r="B766" s="24"/>
      <c r="C766" s="35">
        <v>460</v>
      </c>
      <c r="D766" s="21" t="s">
        <v>1497</v>
      </c>
      <c r="E766" s="21">
        <v>2</v>
      </c>
      <c r="F766" s="21" t="s">
        <v>179</v>
      </c>
      <c r="G766" s="21" t="s">
        <v>1498</v>
      </c>
      <c r="H766" s="55">
        <v>21900.22</v>
      </c>
      <c r="I766" s="22">
        <v>5</v>
      </c>
      <c r="J766" s="25">
        <v>0</v>
      </c>
      <c r="K766" s="25">
        <v>0</v>
      </c>
      <c r="L766" s="25">
        <f t="shared" si="89"/>
        <v>4380.0439999999999</v>
      </c>
      <c r="M766" s="37">
        <f t="shared" si="90"/>
        <v>365.00366666666667</v>
      </c>
      <c r="N766" s="36">
        <v>0</v>
      </c>
      <c r="O766" s="26">
        <v>0</v>
      </c>
      <c r="P766" s="26">
        <v>0</v>
      </c>
      <c r="Q766" s="27">
        <v>0</v>
      </c>
      <c r="R766" s="36">
        <v>0</v>
      </c>
      <c r="S766" s="26">
        <v>0</v>
      </c>
      <c r="T766" s="26">
        <v>0</v>
      </c>
      <c r="U766" s="27">
        <v>0</v>
      </c>
      <c r="V766" s="36">
        <v>0</v>
      </c>
      <c r="W766" s="26">
        <v>0</v>
      </c>
      <c r="X766" s="26">
        <v>0</v>
      </c>
      <c r="Y766" s="27">
        <v>0</v>
      </c>
      <c r="Z766" s="36">
        <v>0</v>
      </c>
      <c r="AA766" s="26">
        <v>0</v>
      </c>
      <c r="AB766" s="26">
        <v>0</v>
      </c>
      <c r="AC766" s="27">
        <v>0</v>
      </c>
      <c r="AD766" s="36">
        <v>0</v>
      </c>
      <c r="AE766" s="26">
        <v>0</v>
      </c>
      <c r="AF766" s="26">
        <v>0</v>
      </c>
      <c r="AG766" s="27">
        <v>0</v>
      </c>
      <c r="AH766" s="36">
        <v>0</v>
      </c>
      <c r="AI766" s="26">
        <v>0</v>
      </c>
      <c r="AJ766" s="26">
        <v>0</v>
      </c>
      <c r="AK766" s="27">
        <v>0</v>
      </c>
      <c r="AL766" s="36">
        <v>0</v>
      </c>
      <c r="AM766" s="26">
        <v>0</v>
      </c>
      <c r="AN766" s="26">
        <v>0</v>
      </c>
      <c r="AO766" s="27">
        <v>0</v>
      </c>
      <c r="AP766" s="36">
        <v>0</v>
      </c>
      <c r="AQ766" s="26">
        <v>0</v>
      </c>
      <c r="AR766" s="26">
        <v>0</v>
      </c>
      <c r="AS766" s="27">
        <v>0</v>
      </c>
      <c r="AT766" s="36">
        <v>0</v>
      </c>
      <c r="AU766" s="26">
        <v>0</v>
      </c>
      <c r="AV766" s="26">
        <v>0</v>
      </c>
      <c r="AW766" s="27">
        <v>0</v>
      </c>
      <c r="AX766" s="36">
        <v>0</v>
      </c>
      <c r="AY766" s="26">
        <v>0</v>
      </c>
      <c r="AZ766" s="26">
        <v>0</v>
      </c>
      <c r="BA766" s="27">
        <v>0</v>
      </c>
      <c r="BB766" s="36">
        <v>0</v>
      </c>
      <c r="BC766" s="26">
        <v>0</v>
      </c>
      <c r="BD766" s="26">
        <v>0</v>
      </c>
      <c r="BE766" s="27">
        <v>0</v>
      </c>
      <c r="BF766" s="36">
        <v>0</v>
      </c>
      <c r="BG766" s="26">
        <v>0</v>
      </c>
      <c r="BH766" s="26">
        <v>0</v>
      </c>
      <c r="BI766" s="27">
        <v>0</v>
      </c>
      <c r="BJ766" s="36">
        <v>0</v>
      </c>
      <c r="BK766" s="26">
        <v>0</v>
      </c>
      <c r="BL766" s="26">
        <v>0</v>
      </c>
      <c r="BM766" s="27">
        <v>0</v>
      </c>
      <c r="BN766" s="36">
        <v>0</v>
      </c>
      <c r="BO766" s="26">
        <v>0</v>
      </c>
      <c r="BP766" s="26">
        <v>0</v>
      </c>
      <c r="BQ766" s="27">
        <v>0</v>
      </c>
      <c r="BR766" s="36">
        <v>0</v>
      </c>
      <c r="BS766" s="26">
        <v>0</v>
      </c>
      <c r="BT766" s="26">
        <v>0</v>
      </c>
      <c r="BU766" s="27">
        <v>0</v>
      </c>
      <c r="BV766" s="36">
        <v>0</v>
      </c>
      <c r="BW766" s="26">
        <v>0</v>
      </c>
      <c r="BX766" s="26">
        <v>0</v>
      </c>
      <c r="BY766" s="27">
        <v>0</v>
      </c>
      <c r="BZ766" s="36">
        <v>0</v>
      </c>
      <c r="CA766" s="26">
        <v>0</v>
      </c>
      <c r="CB766" s="26">
        <v>0</v>
      </c>
      <c r="CC766" s="27">
        <v>0</v>
      </c>
      <c r="CD766" s="36">
        <v>0</v>
      </c>
      <c r="CE766" s="26">
        <v>0</v>
      </c>
      <c r="CF766" s="26">
        <v>0</v>
      </c>
      <c r="CG766" s="27">
        <v>0</v>
      </c>
      <c r="CH766" s="36">
        <v>0</v>
      </c>
      <c r="CI766" s="26">
        <v>0</v>
      </c>
      <c r="CJ766" s="26">
        <v>0</v>
      </c>
      <c r="CK766" s="27">
        <v>0</v>
      </c>
      <c r="CL766" s="36">
        <v>0</v>
      </c>
      <c r="CM766" s="26">
        <v>0</v>
      </c>
      <c r="CN766" s="26">
        <v>0</v>
      </c>
      <c r="CO766" s="27">
        <v>0</v>
      </c>
      <c r="CP766" s="36">
        <v>0</v>
      </c>
      <c r="CQ766" s="26">
        <v>0</v>
      </c>
      <c r="CR766" s="26">
        <v>0</v>
      </c>
      <c r="CS766" s="27">
        <v>0</v>
      </c>
      <c r="CT766" s="36">
        <v>0</v>
      </c>
      <c r="CU766" s="26">
        <v>0</v>
      </c>
      <c r="CV766" s="26">
        <v>0</v>
      </c>
      <c r="CW766" s="27">
        <v>0</v>
      </c>
      <c r="CX766" s="36">
        <v>0</v>
      </c>
      <c r="CY766" s="26">
        <v>0</v>
      </c>
      <c r="CZ766" s="26">
        <v>0</v>
      </c>
      <c r="DA766" s="27">
        <v>0</v>
      </c>
      <c r="DB766" s="36">
        <v>0</v>
      </c>
      <c r="DC766" s="26">
        <v>0</v>
      </c>
      <c r="DD766" s="26">
        <v>0</v>
      </c>
      <c r="DE766" s="27">
        <v>0</v>
      </c>
      <c r="DF766" s="36">
        <v>0</v>
      </c>
      <c r="DG766" s="26">
        <v>0</v>
      </c>
      <c r="DH766" s="26">
        <v>0</v>
      </c>
      <c r="DI766" s="27">
        <v>0</v>
      </c>
      <c r="DJ766" s="36">
        <v>0</v>
      </c>
      <c r="DK766" s="26">
        <v>0</v>
      </c>
      <c r="DL766" s="26">
        <v>0</v>
      </c>
      <c r="DM766" s="27">
        <v>0</v>
      </c>
      <c r="DN766" s="36">
        <v>2</v>
      </c>
      <c r="DO766" s="26">
        <v>730.00733333333335</v>
      </c>
      <c r="DP766" s="26">
        <v>730.00733333333335</v>
      </c>
      <c r="DQ766" s="27">
        <v>21170.212666666666</v>
      </c>
      <c r="DR766" s="36">
        <v>12</v>
      </c>
      <c r="DS766" s="26">
        <v>4380.0439999999999</v>
      </c>
      <c r="DT766" s="26">
        <v>5110.0513333333329</v>
      </c>
      <c r="DU766" s="27">
        <v>16790.168666666668</v>
      </c>
      <c r="DV766" s="36">
        <v>12</v>
      </c>
      <c r="DW766" s="26">
        <v>4380.0439999999999</v>
      </c>
      <c r="DX766" s="26">
        <v>9490.0953333333327</v>
      </c>
      <c r="DY766" s="27">
        <v>12410.124666666668</v>
      </c>
      <c r="DZ766" s="36">
        <v>12</v>
      </c>
      <c r="EA766" s="26">
        <v>4380.0439999999999</v>
      </c>
      <c r="EB766" s="26">
        <v>13870.139333333333</v>
      </c>
      <c r="EC766" s="27">
        <v>8030.0806666666685</v>
      </c>
      <c r="ED766" s="36">
        <v>12</v>
      </c>
      <c r="EE766" s="26">
        <v>4380.0439999999999</v>
      </c>
      <c r="EF766" s="26">
        <v>17824.330000000002</v>
      </c>
      <c r="EG766" s="27">
        <v>4075.8899999999994</v>
      </c>
      <c r="EH766" s="36">
        <v>11.166709740815387</v>
      </c>
      <c r="EI766" s="26">
        <v>4075.8899999999994</v>
      </c>
      <c r="EJ766" s="26">
        <v>21900.22</v>
      </c>
      <c r="EK766" s="27">
        <v>0</v>
      </c>
      <c r="EL766" s="36" cm="1">
        <f t="array" ref="EL766">+_xlfn.IFS(YEAR($A766)&gt;YEAR(EL$6),0,YEAR(EL$6)=YEAR($A766),13-MONTH($A766),AND(EK766&lt;$L766,YEAR(EL$6)=YEAR($B766)),IF(MONTH($B766)&lt;EK766/$M766,MONTH($B766),EK766/$M766),EK766&lt;$L766,EK766/$M766,YEAR(EL$6)=YEAR($B766),MONTH($B766),AND(YEAR(EL$6)&gt;YEAR($B766),NOT(ISBLANK($B766))),0,YEAR(EL$6)&gt;YEAR($A766),12,EL$6&lt;$A766,0,YEAR(EH$6)=YEAR($B766),0)</f>
        <v>0</v>
      </c>
      <c r="EM766" s="26">
        <f t="shared" si="91"/>
        <v>0</v>
      </c>
      <c r="EN766" s="26">
        <f t="shared" si="92"/>
        <v>21900.22</v>
      </c>
      <c r="EO766" s="27">
        <f t="shared" si="93"/>
        <v>0</v>
      </c>
      <c r="EP766" s="28">
        <f t="shared" si="94"/>
        <v>0</v>
      </c>
      <c r="EQ766" s="34">
        <f t="shared" si="95"/>
        <v>0</v>
      </c>
      <c r="ES766" s="21">
        <f>IFERROR(IF(VLOOKUP(D766,'DIV CHANGE'!A:D,3,FALSE)="", E766, VLOOKUP(D766,'DIV CHANGE'!A:D,3,FALSE)), E766)</f>
        <v>2</v>
      </c>
      <c r="ET766" s="21" t="str">
        <f t="shared" si="96"/>
        <v>SAME</v>
      </c>
      <c r="EU766" s="24">
        <v>43788</v>
      </c>
    </row>
    <row r="767" spans="1:151" ht="12.75">
      <c r="A767" s="29">
        <v>43905</v>
      </c>
      <c r="B767" s="24"/>
      <c r="C767" s="35">
        <v>487</v>
      </c>
      <c r="D767" s="21" t="s">
        <v>1499</v>
      </c>
      <c r="E767" s="21">
        <v>3</v>
      </c>
      <c r="F767" s="21" t="s">
        <v>179</v>
      </c>
      <c r="G767" s="21" t="s">
        <v>1500</v>
      </c>
      <c r="H767" s="55">
        <v>29994</v>
      </c>
      <c r="I767" s="22">
        <v>5</v>
      </c>
      <c r="J767" s="25">
        <v>0</v>
      </c>
      <c r="K767" s="25">
        <v>0</v>
      </c>
      <c r="L767" s="25">
        <f t="shared" si="89"/>
        <v>5998.8</v>
      </c>
      <c r="M767" s="37">
        <f t="shared" si="90"/>
        <v>499.90000000000003</v>
      </c>
      <c r="N767" s="36">
        <v>0</v>
      </c>
      <c r="O767" s="26">
        <v>0</v>
      </c>
      <c r="P767" s="26">
        <v>0</v>
      </c>
      <c r="Q767" s="27">
        <v>0</v>
      </c>
      <c r="R767" s="36">
        <v>0</v>
      </c>
      <c r="S767" s="26">
        <v>0</v>
      </c>
      <c r="T767" s="26">
        <v>0</v>
      </c>
      <c r="U767" s="27">
        <v>0</v>
      </c>
      <c r="V767" s="36">
        <v>0</v>
      </c>
      <c r="W767" s="26">
        <v>0</v>
      </c>
      <c r="X767" s="26">
        <v>0</v>
      </c>
      <c r="Y767" s="27">
        <v>0</v>
      </c>
      <c r="Z767" s="36">
        <v>0</v>
      </c>
      <c r="AA767" s="26">
        <v>0</v>
      </c>
      <c r="AB767" s="26">
        <v>0</v>
      </c>
      <c r="AC767" s="27">
        <v>0</v>
      </c>
      <c r="AD767" s="36">
        <v>0</v>
      </c>
      <c r="AE767" s="26">
        <v>0</v>
      </c>
      <c r="AF767" s="26">
        <v>0</v>
      </c>
      <c r="AG767" s="27">
        <v>0</v>
      </c>
      <c r="AH767" s="36">
        <v>0</v>
      </c>
      <c r="AI767" s="26">
        <v>0</v>
      </c>
      <c r="AJ767" s="26">
        <v>0</v>
      </c>
      <c r="AK767" s="27">
        <v>0</v>
      </c>
      <c r="AL767" s="36">
        <v>0</v>
      </c>
      <c r="AM767" s="26">
        <v>0</v>
      </c>
      <c r="AN767" s="26">
        <v>0</v>
      </c>
      <c r="AO767" s="27">
        <v>0</v>
      </c>
      <c r="AP767" s="36">
        <v>0</v>
      </c>
      <c r="AQ767" s="26">
        <v>0</v>
      </c>
      <c r="AR767" s="26">
        <v>0</v>
      </c>
      <c r="AS767" s="27">
        <v>0</v>
      </c>
      <c r="AT767" s="36">
        <v>0</v>
      </c>
      <c r="AU767" s="26">
        <v>0</v>
      </c>
      <c r="AV767" s="26">
        <v>0</v>
      </c>
      <c r="AW767" s="27">
        <v>0</v>
      </c>
      <c r="AX767" s="36">
        <v>0</v>
      </c>
      <c r="AY767" s="26">
        <v>0</v>
      </c>
      <c r="AZ767" s="26">
        <v>0</v>
      </c>
      <c r="BA767" s="27">
        <v>0</v>
      </c>
      <c r="BB767" s="36">
        <v>0</v>
      </c>
      <c r="BC767" s="26">
        <v>0</v>
      </c>
      <c r="BD767" s="26">
        <v>0</v>
      </c>
      <c r="BE767" s="27">
        <v>0</v>
      </c>
      <c r="BF767" s="36">
        <v>0</v>
      </c>
      <c r="BG767" s="26">
        <v>0</v>
      </c>
      <c r="BH767" s="26">
        <v>0</v>
      </c>
      <c r="BI767" s="27">
        <v>0</v>
      </c>
      <c r="BJ767" s="36">
        <v>0</v>
      </c>
      <c r="BK767" s="26">
        <v>0</v>
      </c>
      <c r="BL767" s="26">
        <v>0</v>
      </c>
      <c r="BM767" s="27">
        <v>0</v>
      </c>
      <c r="BN767" s="36">
        <v>0</v>
      </c>
      <c r="BO767" s="26">
        <v>0</v>
      </c>
      <c r="BP767" s="26">
        <v>0</v>
      </c>
      <c r="BQ767" s="27">
        <v>0</v>
      </c>
      <c r="BR767" s="36">
        <v>0</v>
      </c>
      <c r="BS767" s="26">
        <v>0</v>
      </c>
      <c r="BT767" s="26">
        <v>0</v>
      </c>
      <c r="BU767" s="27">
        <v>0</v>
      </c>
      <c r="BV767" s="36">
        <v>0</v>
      </c>
      <c r="BW767" s="26">
        <v>0</v>
      </c>
      <c r="BX767" s="26">
        <v>0</v>
      </c>
      <c r="BY767" s="27">
        <v>0</v>
      </c>
      <c r="BZ767" s="36">
        <v>0</v>
      </c>
      <c r="CA767" s="26">
        <v>0</v>
      </c>
      <c r="CB767" s="26">
        <v>0</v>
      </c>
      <c r="CC767" s="27">
        <v>0</v>
      </c>
      <c r="CD767" s="36">
        <v>0</v>
      </c>
      <c r="CE767" s="26">
        <v>0</v>
      </c>
      <c r="CF767" s="26">
        <v>0</v>
      </c>
      <c r="CG767" s="27">
        <v>0</v>
      </c>
      <c r="CH767" s="36">
        <v>0</v>
      </c>
      <c r="CI767" s="26">
        <v>0</v>
      </c>
      <c r="CJ767" s="26">
        <v>0</v>
      </c>
      <c r="CK767" s="27">
        <v>0</v>
      </c>
      <c r="CL767" s="36">
        <v>0</v>
      </c>
      <c r="CM767" s="26">
        <v>0</v>
      </c>
      <c r="CN767" s="26">
        <v>0</v>
      </c>
      <c r="CO767" s="27">
        <v>0</v>
      </c>
      <c r="CP767" s="36">
        <v>0</v>
      </c>
      <c r="CQ767" s="26">
        <v>0</v>
      </c>
      <c r="CR767" s="26">
        <v>0</v>
      </c>
      <c r="CS767" s="27">
        <v>0</v>
      </c>
      <c r="CT767" s="36">
        <v>0</v>
      </c>
      <c r="CU767" s="26">
        <v>0</v>
      </c>
      <c r="CV767" s="26">
        <v>0</v>
      </c>
      <c r="CW767" s="27">
        <v>0</v>
      </c>
      <c r="CX767" s="36">
        <v>0</v>
      </c>
      <c r="CY767" s="26">
        <v>0</v>
      </c>
      <c r="CZ767" s="26">
        <v>0</v>
      </c>
      <c r="DA767" s="27">
        <v>0</v>
      </c>
      <c r="DB767" s="36">
        <v>0</v>
      </c>
      <c r="DC767" s="26">
        <v>0</v>
      </c>
      <c r="DD767" s="26">
        <v>0</v>
      </c>
      <c r="DE767" s="27">
        <v>0</v>
      </c>
      <c r="DF767" s="36">
        <v>0</v>
      </c>
      <c r="DG767" s="26">
        <v>0</v>
      </c>
      <c r="DH767" s="26">
        <v>0</v>
      </c>
      <c r="DI767" s="27">
        <v>0</v>
      </c>
      <c r="DJ767" s="36">
        <v>0</v>
      </c>
      <c r="DK767" s="26">
        <v>0</v>
      </c>
      <c r="DL767" s="26">
        <v>0</v>
      </c>
      <c r="DM767" s="27">
        <v>0</v>
      </c>
      <c r="DN767" s="36">
        <v>0</v>
      </c>
      <c r="DO767" s="26">
        <v>0</v>
      </c>
      <c r="DP767" s="26">
        <v>0</v>
      </c>
      <c r="DQ767" s="27">
        <v>0</v>
      </c>
      <c r="DR767" s="36">
        <v>10</v>
      </c>
      <c r="DS767" s="26">
        <v>4999</v>
      </c>
      <c r="DT767" s="26">
        <v>4999</v>
      </c>
      <c r="DU767" s="27">
        <v>24995</v>
      </c>
      <c r="DV767" s="36">
        <v>12</v>
      </c>
      <c r="DW767" s="26">
        <v>5998.8</v>
      </c>
      <c r="DX767" s="26">
        <v>10997.8</v>
      </c>
      <c r="DY767" s="27">
        <v>18996.2</v>
      </c>
      <c r="DZ767" s="36">
        <v>12</v>
      </c>
      <c r="EA767" s="26">
        <v>5998.8</v>
      </c>
      <c r="EB767" s="26">
        <v>16996.599999999999</v>
      </c>
      <c r="EC767" s="27">
        <v>12997.400000000001</v>
      </c>
      <c r="ED767" s="36">
        <v>12</v>
      </c>
      <c r="EE767" s="26">
        <v>5998.8</v>
      </c>
      <c r="EF767" s="26">
        <v>22995.399999999998</v>
      </c>
      <c r="EG767" s="27">
        <v>6998.6000000000022</v>
      </c>
      <c r="EH767" s="36">
        <v>12</v>
      </c>
      <c r="EI767" s="26">
        <v>5998.8</v>
      </c>
      <c r="EJ767" s="26">
        <v>28994.199999999997</v>
      </c>
      <c r="EK767" s="27">
        <v>999.8</v>
      </c>
      <c r="EL767" s="36" cm="1">
        <f t="array" ref="EL767">+_xlfn.IFS(YEAR($A767)&gt;YEAR(EL$6),0,YEAR(EL$6)=YEAR($A767),13-MONTH($A767),AND(EK767&lt;$L767,YEAR(EL$6)=YEAR($B767)),IF(MONTH($B767)&lt;EK767/$M767,MONTH($B767),EK767/$M767),EK767&lt;$L767,EK767/$M767,YEAR(EL$6)=YEAR($B767),MONTH($B767),AND(YEAR(EL$6)&gt;YEAR($B767),NOT(ISBLANK($B767))),0,YEAR(EL$6)&gt;YEAR($A767),12,EL$6&lt;$A767,0,YEAR(EH$6)=YEAR($B767),0)</f>
        <v>1.9999999999999998</v>
      </c>
      <c r="EM767" s="26">
        <f t="shared" si="91"/>
        <v>999.8</v>
      </c>
      <c r="EN767" s="26">
        <f t="shared" si="92"/>
        <v>29993.999999999996</v>
      </c>
      <c r="EO767" s="27">
        <f t="shared" si="93"/>
        <v>0</v>
      </c>
      <c r="EP767" s="28">
        <f t="shared" si="94"/>
        <v>0</v>
      </c>
      <c r="EQ767" s="34">
        <f t="shared" si="95"/>
        <v>999.8</v>
      </c>
      <c r="ES767" s="21">
        <f>IFERROR(IF(VLOOKUP(D767,'DIV CHANGE'!A:D,3,FALSE)="", E767, VLOOKUP(D767,'DIV CHANGE'!A:D,3,FALSE)), E767)</f>
        <v>3</v>
      </c>
      <c r="ET767" s="21" t="str">
        <f t="shared" si="96"/>
        <v>SAME</v>
      </c>
      <c r="EU767" s="24">
        <v>43905</v>
      </c>
    </row>
    <row r="768" spans="1:151" ht="12.75">
      <c r="A768" s="29">
        <v>44011</v>
      </c>
      <c r="B768" s="24"/>
      <c r="C768" s="35">
        <v>516</v>
      </c>
      <c r="D768" s="21" t="s">
        <v>1501</v>
      </c>
      <c r="E768" s="21">
        <v>2</v>
      </c>
      <c r="F768" s="21" t="s">
        <v>179</v>
      </c>
      <c r="G768" s="21" t="s">
        <v>1502</v>
      </c>
      <c r="H768" s="55">
        <v>38549</v>
      </c>
      <c r="I768" s="22">
        <v>5</v>
      </c>
      <c r="J768" s="25">
        <v>0</v>
      </c>
      <c r="K768" s="25">
        <v>0</v>
      </c>
      <c r="L768" s="25">
        <f t="shared" si="89"/>
        <v>7709.8</v>
      </c>
      <c r="M768" s="37">
        <f t="shared" si="90"/>
        <v>642.48333333333335</v>
      </c>
      <c r="N768" s="36">
        <v>0</v>
      </c>
      <c r="O768" s="26">
        <v>0</v>
      </c>
      <c r="P768" s="26">
        <v>0</v>
      </c>
      <c r="Q768" s="27">
        <v>0</v>
      </c>
      <c r="R768" s="36">
        <v>0</v>
      </c>
      <c r="S768" s="26">
        <v>0</v>
      </c>
      <c r="T768" s="26">
        <v>0</v>
      </c>
      <c r="U768" s="27">
        <v>0</v>
      </c>
      <c r="V768" s="36">
        <v>0</v>
      </c>
      <c r="W768" s="26">
        <v>0</v>
      </c>
      <c r="X768" s="26">
        <v>0</v>
      </c>
      <c r="Y768" s="27">
        <v>0</v>
      </c>
      <c r="Z768" s="36">
        <v>0</v>
      </c>
      <c r="AA768" s="26">
        <v>0</v>
      </c>
      <c r="AB768" s="26">
        <v>0</v>
      </c>
      <c r="AC768" s="27">
        <v>0</v>
      </c>
      <c r="AD768" s="36">
        <v>0</v>
      </c>
      <c r="AE768" s="26">
        <v>0</v>
      </c>
      <c r="AF768" s="26">
        <v>0</v>
      </c>
      <c r="AG768" s="27">
        <v>0</v>
      </c>
      <c r="AH768" s="36">
        <v>0</v>
      </c>
      <c r="AI768" s="26">
        <v>0</v>
      </c>
      <c r="AJ768" s="26">
        <v>0</v>
      </c>
      <c r="AK768" s="27">
        <v>0</v>
      </c>
      <c r="AL768" s="36">
        <v>0</v>
      </c>
      <c r="AM768" s="26">
        <v>0</v>
      </c>
      <c r="AN768" s="26">
        <v>0</v>
      </c>
      <c r="AO768" s="27">
        <v>0</v>
      </c>
      <c r="AP768" s="36">
        <v>0</v>
      </c>
      <c r="AQ768" s="26">
        <v>0</v>
      </c>
      <c r="AR768" s="26">
        <v>0</v>
      </c>
      <c r="AS768" s="27">
        <v>0</v>
      </c>
      <c r="AT768" s="36">
        <v>0</v>
      </c>
      <c r="AU768" s="26">
        <v>0</v>
      </c>
      <c r="AV768" s="26">
        <v>0</v>
      </c>
      <c r="AW768" s="27">
        <v>0</v>
      </c>
      <c r="AX768" s="36">
        <v>0</v>
      </c>
      <c r="AY768" s="26">
        <v>0</v>
      </c>
      <c r="AZ768" s="26">
        <v>0</v>
      </c>
      <c r="BA768" s="27">
        <v>0</v>
      </c>
      <c r="BB768" s="36">
        <v>0</v>
      </c>
      <c r="BC768" s="26">
        <v>0</v>
      </c>
      <c r="BD768" s="26">
        <v>0</v>
      </c>
      <c r="BE768" s="27">
        <v>0</v>
      </c>
      <c r="BF768" s="36">
        <v>0</v>
      </c>
      <c r="BG768" s="26">
        <v>0</v>
      </c>
      <c r="BH768" s="26">
        <v>0</v>
      </c>
      <c r="BI768" s="27">
        <v>0</v>
      </c>
      <c r="BJ768" s="36">
        <v>0</v>
      </c>
      <c r="BK768" s="26">
        <v>0</v>
      </c>
      <c r="BL768" s="26">
        <v>0</v>
      </c>
      <c r="BM768" s="27">
        <v>0</v>
      </c>
      <c r="BN768" s="36">
        <v>0</v>
      </c>
      <c r="BO768" s="26">
        <v>0</v>
      </c>
      <c r="BP768" s="26">
        <v>0</v>
      </c>
      <c r="BQ768" s="27">
        <v>0</v>
      </c>
      <c r="BR768" s="36">
        <v>0</v>
      </c>
      <c r="BS768" s="26">
        <v>0</v>
      </c>
      <c r="BT768" s="26">
        <v>0</v>
      </c>
      <c r="BU768" s="27">
        <v>0</v>
      </c>
      <c r="BV768" s="36">
        <v>0</v>
      </c>
      <c r="BW768" s="26">
        <v>0</v>
      </c>
      <c r="BX768" s="26">
        <v>0</v>
      </c>
      <c r="BY768" s="27">
        <v>0</v>
      </c>
      <c r="BZ768" s="36">
        <v>0</v>
      </c>
      <c r="CA768" s="26">
        <v>0</v>
      </c>
      <c r="CB768" s="26">
        <v>0</v>
      </c>
      <c r="CC768" s="27">
        <v>0</v>
      </c>
      <c r="CD768" s="36">
        <v>0</v>
      </c>
      <c r="CE768" s="26">
        <v>0</v>
      </c>
      <c r="CF768" s="26">
        <v>0</v>
      </c>
      <c r="CG768" s="27">
        <v>0</v>
      </c>
      <c r="CH768" s="36">
        <v>0</v>
      </c>
      <c r="CI768" s="26">
        <v>0</v>
      </c>
      <c r="CJ768" s="26">
        <v>0</v>
      </c>
      <c r="CK768" s="27">
        <v>0</v>
      </c>
      <c r="CL768" s="36">
        <v>0</v>
      </c>
      <c r="CM768" s="26">
        <v>0</v>
      </c>
      <c r="CN768" s="26">
        <v>0</v>
      </c>
      <c r="CO768" s="27">
        <v>0</v>
      </c>
      <c r="CP768" s="36">
        <v>0</v>
      </c>
      <c r="CQ768" s="26">
        <v>0</v>
      </c>
      <c r="CR768" s="26">
        <v>0</v>
      </c>
      <c r="CS768" s="27">
        <v>0</v>
      </c>
      <c r="CT768" s="36">
        <v>0</v>
      </c>
      <c r="CU768" s="26">
        <v>0</v>
      </c>
      <c r="CV768" s="26">
        <v>0</v>
      </c>
      <c r="CW768" s="27">
        <v>0</v>
      </c>
      <c r="CX768" s="36">
        <v>0</v>
      </c>
      <c r="CY768" s="26">
        <v>0</v>
      </c>
      <c r="CZ768" s="26">
        <v>0</v>
      </c>
      <c r="DA768" s="27">
        <v>0</v>
      </c>
      <c r="DB768" s="36">
        <v>0</v>
      </c>
      <c r="DC768" s="26">
        <v>0</v>
      </c>
      <c r="DD768" s="26">
        <v>0</v>
      </c>
      <c r="DE768" s="27">
        <v>0</v>
      </c>
      <c r="DF768" s="36">
        <v>0</v>
      </c>
      <c r="DG768" s="26">
        <v>0</v>
      </c>
      <c r="DH768" s="26">
        <v>0</v>
      </c>
      <c r="DI768" s="27">
        <v>0</v>
      </c>
      <c r="DJ768" s="36">
        <v>0</v>
      </c>
      <c r="DK768" s="26">
        <v>0</v>
      </c>
      <c r="DL768" s="26">
        <v>0</v>
      </c>
      <c r="DM768" s="27">
        <v>0</v>
      </c>
      <c r="DN768" s="36">
        <v>0</v>
      </c>
      <c r="DO768" s="26">
        <v>0</v>
      </c>
      <c r="DP768" s="26">
        <v>0</v>
      </c>
      <c r="DQ768" s="27">
        <v>0</v>
      </c>
      <c r="DR768" s="36">
        <v>7</v>
      </c>
      <c r="DS768" s="26">
        <v>4497.3833333333332</v>
      </c>
      <c r="DT768" s="26">
        <v>4497.3833333333332</v>
      </c>
      <c r="DU768" s="27">
        <v>34051.616666666669</v>
      </c>
      <c r="DV768" s="36">
        <v>12</v>
      </c>
      <c r="DW768" s="26">
        <v>7709.8</v>
      </c>
      <c r="DX768" s="26">
        <v>12207.183333333334</v>
      </c>
      <c r="DY768" s="27">
        <v>26341.816666666666</v>
      </c>
      <c r="DZ768" s="36">
        <v>12</v>
      </c>
      <c r="EA768" s="26">
        <v>7709.8</v>
      </c>
      <c r="EB768" s="26">
        <v>19916.983333333334</v>
      </c>
      <c r="EC768" s="27">
        <v>18632.016666666666</v>
      </c>
      <c r="ED768" s="36">
        <v>12</v>
      </c>
      <c r="EE768" s="26">
        <v>7709.8</v>
      </c>
      <c r="EF768" s="26">
        <v>26984.3</v>
      </c>
      <c r="EG768" s="27">
        <v>11564.7</v>
      </c>
      <c r="EH768" s="36">
        <v>12</v>
      </c>
      <c r="EI768" s="26">
        <v>7709.8</v>
      </c>
      <c r="EJ768" s="26">
        <v>34694.1</v>
      </c>
      <c r="EK768" s="27">
        <v>3854.9</v>
      </c>
      <c r="EL768" s="36" cm="1">
        <f t="array" ref="EL768">+_xlfn.IFS(YEAR($A768)&gt;YEAR(EL$6),0,YEAR(EL$6)=YEAR($A768),13-MONTH($A768),AND(EK768&lt;$L768,YEAR(EL$6)=YEAR($B768)),IF(MONTH($B768)&lt;EK768/$M768,MONTH($B768),EK768/$M768),EK768&lt;$L768,EK768/$M768,YEAR(EL$6)=YEAR($B768),MONTH($B768),AND(YEAR(EL$6)&gt;YEAR($B768),NOT(ISBLANK($B768))),0,YEAR(EL$6)&gt;YEAR($A768),12,EL$6&lt;$A768,0,YEAR(EH$6)=YEAR($B768),0)</f>
        <v>6</v>
      </c>
      <c r="EM768" s="26">
        <f t="shared" si="91"/>
        <v>3854.9</v>
      </c>
      <c r="EN768" s="26">
        <f t="shared" si="92"/>
        <v>38549</v>
      </c>
      <c r="EO768" s="27">
        <f t="shared" si="93"/>
        <v>0</v>
      </c>
      <c r="EP768" s="28">
        <f t="shared" si="94"/>
        <v>0</v>
      </c>
      <c r="EQ768" s="34">
        <f t="shared" si="95"/>
        <v>1927.45</v>
      </c>
      <c r="ES768" s="21">
        <f>IFERROR(IF(VLOOKUP(D768,'DIV CHANGE'!A:D,3,FALSE)="", E768, VLOOKUP(D768,'DIV CHANGE'!A:D,3,FALSE)), E768)</f>
        <v>4</v>
      </c>
      <c r="ET768" s="21" t="str">
        <f t="shared" si="96"/>
        <v>CHANGE</v>
      </c>
      <c r="EU768" s="29">
        <v>44011</v>
      </c>
    </row>
    <row r="769" spans="1:151" ht="12.75">
      <c r="A769" s="29">
        <v>44011</v>
      </c>
      <c r="B769" s="24"/>
      <c r="C769" s="35">
        <v>515</v>
      </c>
      <c r="D769" s="21" t="s">
        <v>1503</v>
      </c>
      <c r="E769" s="21">
        <v>4</v>
      </c>
      <c r="F769" s="21" t="s">
        <v>179</v>
      </c>
      <c r="G769" s="21" t="s">
        <v>1502</v>
      </c>
      <c r="H769" s="55">
        <v>19035</v>
      </c>
      <c r="I769" s="22">
        <v>5</v>
      </c>
      <c r="J769" s="25">
        <v>0</v>
      </c>
      <c r="K769" s="25">
        <v>0</v>
      </c>
      <c r="L769" s="25">
        <f t="shared" si="89"/>
        <v>3807</v>
      </c>
      <c r="M769" s="37">
        <f t="shared" si="90"/>
        <v>317.25</v>
      </c>
      <c r="N769" s="36">
        <v>0</v>
      </c>
      <c r="O769" s="26">
        <v>0</v>
      </c>
      <c r="P769" s="26">
        <v>0</v>
      </c>
      <c r="Q769" s="27">
        <v>0</v>
      </c>
      <c r="R769" s="36">
        <v>0</v>
      </c>
      <c r="S769" s="26">
        <v>0</v>
      </c>
      <c r="T769" s="26">
        <v>0</v>
      </c>
      <c r="U769" s="27">
        <v>0</v>
      </c>
      <c r="V769" s="36">
        <v>0</v>
      </c>
      <c r="W769" s="26">
        <v>0</v>
      </c>
      <c r="X769" s="26">
        <v>0</v>
      </c>
      <c r="Y769" s="27">
        <v>0</v>
      </c>
      <c r="Z769" s="36">
        <v>0</v>
      </c>
      <c r="AA769" s="26">
        <v>0</v>
      </c>
      <c r="AB769" s="26">
        <v>0</v>
      </c>
      <c r="AC769" s="27">
        <v>0</v>
      </c>
      <c r="AD769" s="36">
        <v>0</v>
      </c>
      <c r="AE769" s="26">
        <v>0</v>
      </c>
      <c r="AF769" s="26">
        <v>0</v>
      </c>
      <c r="AG769" s="27">
        <v>0</v>
      </c>
      <c r="AH769" s="36">
        <v>0</v>
      </c>
      <c r="AI769" s="26">
        <v>0</v>
      </c>
      <c r="AJ769" s="26">
        <v>0</v>
      </c>
      <c r="AK769" s="27">
        <v>0</v>
      </c>
      <c r="AL769" s="36">
        <v>0</v>
      </c>
      <c r="AM769" s="26">
        <v>0</v>
      </c>
      <c r="AN769" s="26">
        <v>0</v>
      </c>
      <c r="AO769" s="27">
        <v>0</v>
      </c>
      <c r="AP769" s="36">
        <v>0</v>
      </c>
      <c r="AQ769" s="26">
        <v>0</v>
      </c>
      <c r="AR769" s="26">
        <v>0</v>
      </c>
      <c r="AS769" s="27">
        <v>0</v>
      </c>
      <c r="AT769" s="36">
        <v>0</v>
      </c>
      <c r="AU769" s="26">
        <v>0</v>
      </c>
      <c r="AV769" s="26">
        <v>0</v>
      </c>
      <c r="AW769" s="27">
        <v>0</v>
      </c>
      <c r="AX769" s="36">
        <v>0</v>
      </c>
      <c r="AY769" s="26">
        <v>0</v>
      </c>
      <c r="AZ769" s="26">
        <v>0</v>
      </c>
      <c r="BA769" s="27">
        <v>0</v>
      </c>
      <c r="BB769" s="36">
        <v>0</v>
      </c>
      <c r="BC769" s="26">
        <v>0</v>
      </c>
      <c r="BD769" s="26">
        <v>0</v>
      </c>
      <c r="BE769" s="27">
        <v>0</v>
      </c>
      <c r="BF769" s="36">
        <v>0</v>
      </c>
      <c r="BG769" s="26">
        <v>0</v>
      </c>
      <c r="BH769" s="26">
        <v>0</v>
      </c>
      <c r="BI769" s="27">
        <v>0</v>
      </c>
      <c r="BJ769" s="36">
        <v>0</v>
      </c>
      <c r="BK769" s="26">
        <v>0</v>
      </c>
      <c r="BL769" s="26">
        <v>0</v>
      </c>
      <c r="BM769" s="27">
        <v>0</v>
      </c>
      <c r="BN769" s="36">
        <v>0</v>
      </c>
      <c r="BO769" s="26">
        <v>0</v>
      </c>
      <c r="BP769" s="26">
        <v>0</v>
      </c>
      <c r="BQ769" s="27">
        <v>0</v>
      </c>
      <c r="BR769" s="36">
        <v>0</v>
      </c>
      <c r="BS769" s="26">
        <v>0</v>
      </c>
      <c r="BT769" s="26">
        <v>0</v>
      </c>
      <c r="BU769" s="27">
        <v>0</v>
      </c>
      <c r="BV769" s="36">
        <v>0</v>
      </c>
      <c r="BW769" s="26">
        <v>0</v>
      </c>
      <c r="BX769" s="26">
        <v>0</v>
      </c>
      <c r="BY769" s="27">
        <v>0</v>
      </c>
      <c r="BZ769" s="36">
        <v>0</v>
      </c>
      <c r="CA769" s="26">
        <v>0</v>
      </c>
      <c r="CB769" s="26">
        <v>0</v>
      </c>
      <c r="CC769" s="27">
        <v>0</v>
      </c>
      <c r="CD769" s="36">
        <v>0</v>
      </c>
      <c r="CE769" s="26">
        <v>0</v>
      </c>
      <c r="CF769" s="26">
        <v>0</v>
      </c>
      <c r="CG769" s="27">
        <v>0</v>
      </c>
      <c r="CH769" s="36">
        <v>0</v>
      </c>
      <c r="CI769" s="26">
        <v>0</v>
      </c>
      <c r="CJ769" s="26">
        <v>0</v>
      </c>
      <c r="CK769" s="27">
        <v>0</v>
      </c>
      <c r="CL769" s="36">
        <v>0</v>
      </c>
      <c r="CM769" s="26">
        <v>0</v>
      </c>
      <c r="CN769" s="26">
        <v>0</v>
      </c>
      <c r="CO769" s="27">
        <v>0</v>
      </c>
      <c r="CP769" s="36">
        <v>0</v>
      </c>
      <c r="CQ769" s="26">
        <v>0</v>
      </c>
      <c r="CR769" s="26">
        <v>0</v>
      </c>
      <c r="CS769" s="27">
        <v>0</v>
      </c>
      <c r="CT769" s="36">
        <v>0</v>
      </c>
      <c r="CU769" s="26">
        <v>0</v>
      </c>
      <c r="CV769" s="26">
        <v>0</v>
      </c>
      <c r="CW769" s="27">
        <v>0</v>
      </c>
      <c r="CX769" s="36">
        <v>0</v>
      </c>
      <c r="CY769" s="26">
        <v>0</v>
      </c>
      <c r="CZ769" s="26">
        <v>0</v>
      </c>
      <c r="DA769" s="27">
        <v>0</v>
      </c>
      <c r="DB769" s="36">
        <v>0</v>
      </c>
      <c r="DC769" s="26">
        <v>0</v>
      </c>
      <c r="DD769" s="26">
        <v>0</v>
      </c>
      <c r="DE769" s="27">
        <v>0</v>
      </c>
      <c r="DF769" s="36">
        <v>0</v>
      </c>
      <c r="DG769" s="26">
        <v>0</v>
      </c>
      <c r="DH769" s="26">
        <v>0</v>
      </c>
      <c r="DI769" s="27">
        <v>0</v>
      </c>
      <c r="DJ769" s="36">
        <v>0</v>
      </c>
      <c r="DK769" s="26">
        <v>0</v>
      </c>
      <c r="DL769" s="26">
        <v>0</v>
      </c>
      <c r="DM769" s="27">
        <v>0</v>
      </c>
      <c r="DN769" s="36">
        <v>0</v>
      </c>
      <c r="DO769" s="26">
        <v>0</v>
      </c>
      <c r="DP769" s="26">
        <v>0</v>
      </c>
      <c r="DQ769" s="27">
        <v>0</v>
      </c>
      <c r="DR769" s="36">
        <v>7</v>
      </c>
      <c r="DS769" s="26">
        <v>2220.75</v>
      </c>
      <c r="DT769" s="26">
        <v>2220.75</v>
      </c>
      <c r="DU769" s="27">
        <v>16814.25</v>
      </c>
      <c r="DV769" s="36">
        <v>12</v>
      </c>
      <c r="DW769" s="26">
        <v>3807</v>
      </c>
      <c r="DX769" s="26">
        <v>6027.75</v>
      </c>
      <c r="DY769" s="27">
        <v>13007.25</v>
      </c>
      <c r="DZ769" s="36">
        <v>12</v>
      </c>
      <c r="EA769" s="26">
        <v>3807</v>
      </c>
      <c r="EB769" s="26">
        <v>9834.75</v>
      </c>
      <c r="EC769" s="27">
        <v>9200.25</v>
      </c>
      <c r="ED769" s="36">
        <v>12</v>
      </c>
      <c r="EE769" s="26">
        <v>3807</v>
      </c>
      <c r="EF769" s="26">
        <v>13324.5</v>
      </c>
      <c r="EG769" s="27">
        <v>5710.5</v>
      </c>
      <c r="EH769" s="36">
        <v>12</v>
      </c>
      <c r="EI769" s="26">
        <v>3807</v>
      </c>
      <c r="EJ769" s="26">
        <v>17131.5</v>
      </c>
      <c r="EK769" s="27">
        <v>1903.5</v>
      </c>
      <c r="EL769" s="36" cm="1">
        <f t="array" ref="EL769">+_xlfn.IFS(YEAR($A769)&gt;YEAR(EL$6),0,YEAR(EL$6)=YEAR($A769),13-MONTH($A769),AND(EK769&lt;$L769,YEAR(EL$6)=YEAR($B769)),IF(MONTH($B769)&lt;EK769/$M769,MONTH($B769),EK769/$M769),EK769&lt;$L769,EK769/$M769,YEAR(EL$6)=YEAR($B769),MONTH($B769),AND(YEAR(EL$6)&gt;YEAR($B769),NOT(ISBLANK($B769))),0,YEAR(EL$6)&gt;YEAR($A769),12,EL$6&lt;$A769,0,YEAR(EH$6)=YEAR($B769),0)</f>
        <v>6</v>
      </c>
      <c r="EM769" s="26">
        <f t="shared" si="91"/>
        <v>1903.5</v>
      </c>
      <c r="EN769" s="26">
        <f t="shared" si="92"/>
        <v>19035</v>
      </c>
      <c r="EO769" s="27">
        <f t="shared" si="93"/>
        <v>0</v>
      </c>
      <c r="EP769" s="28">
        <f t="shared" si="94"/>
        <v>0</v>
      </c>
      <c r="EQ769" s="34">
        <f t="shared" si="95"/>
        <v>951.75</v>
      </c>
      <c r="ES769" s="21">
        <f>IFERROR(IF(VLOOKUP(D769,'DIV CHANGE'!A:D,3,FALSE)="", E769, VLOOKUP(D769,'DIV CHANGE'!A:D,3,FALSE)), E769)</f>
        <v>4</v>
      </c>
      <c r="ET769" s="21" t="str">
        <f t="shared" si="96"/>
        <v>SAME</v>
      </c>
      <c r="EU769" s="29">
        <v>44011</v>
      </c>
    </row>
    <row r="770" spans="1:151" ht="12.75">
      <c r="A770" s="29">
        <v>44172</v>
      </c>
      <c r="B770" s="24"/>
      <c r="C770" s="35">
        <v>537</v>
      </c>
      <c r="D770" s="21" t="s">
        <v>1504</v>
      </c>
      <c r="E770" s="21">
        <v>4</v>
      </c>
      <c r="F770" s="21" t="s">
        <v>179</v>
      </c>
      <c r="G770" s="21" t="s">
        <v>1505</v>
      </c>
      <c r="H770" s="55">
        <v>39230.720000000001</v>
      </c>
      <c r="I770" s="22">
        <v>6</v>
      </c>
      <c r="J770" s="25">
        <v>6000</v>
      </c>
      <c r="K770" s="25">
        <v>0</v>
      </c>
      <c r="L770" s="25">
        <f t="shared" si="89"/>
        <v>5538.4533333333338</v>
      </c>
      <c r="M770" s="37">
        <f t="shared" si="90"/>
        <v>461.53777777777782</v>
      </c>
      <c r="N770" s="36">
        <v>0</v>
      </c>
      <c r="O770" s="26">
        <v>0</v>
      </c>
      <c r="P770" s="26">
        <v>0</v>
      </c>
      <c r="Q770" s="27">
        <v>0</v>
      </c>
      <c r="R770" s="36">
        <v>0</v>
      </c>
      <c r="S770" s="26">
        <v>0</v>
      </c>
      <c r="T770" s="26">
        <v>0</v>
      </c>
      <c r="U770" s="27">
        <v>0</v>
      </c>
      <c r="V770" s="36">
        <v>0</v>
      </c>
      <c r="W770" s="26">
        <v>0</v>
      </c>
      <c r="X770" s="26">
        <v>0</v>
      </c>
      <c r="Y770" s="27">
        <v>0</v>
      </c>
      <c r="Z770" s="36">
        <v>0</v>
      </c>
      <c r="AA770" s="26">
        <v>0</v>
      </c>
      <c r="AB770" s="26">
        <v>0</v>
      </c>
      <c r="AC770" s="27">
        <v>0</v>
      </c>
      <c r="AD770" s="36">
        <v>0</v>
      </c>
      <c r="AE770" s="26">
        <v>0</v>
      </c>
      <c r="AF770" s="26">
        <v>0</v>
      </c>
      <c r="AG770" s="27">
        <v>0</v>
      </c>
      <c r="AH770" s="36">
        <v>0</v>
      </c>
      <c r="AI770" s="26">
        <v>0</v>
      </c>
      <c r="AJ770" s="26">
        <v>0</v>
      </c>
      <c r="AK770" s="27">
        <v>0</v>
      </c>
      <c r="AL770" s="36">
        <v>0</v>
      </c>
      <c r="AM770" s="26">
        <v>0</v>
      </c>
      <c r="AN770" s="26">
        <v>0</v>
      </c>
      <c r="AO770" s="27">
        <v>0</v>
      </c>
      <c r="AP770" s="36">
        <v>0</v>
      </c>
      <c r="AQ770" s="26">
        <v>0</v>
      </c>
      <c r="AR770" s="26">
        <v>0</v>
      </c>
      <c r="AS770" s="27">
        <v>0</v>
      </c>
      <c r="AT770" s="36">
        <v>0</v>
      </c>
      <c r="AU770" s="26">
        <v>0</v>
      </c>
      <c r="AV770" s="26">
        <v>0</v>
      </c>
      <c r="AW770" s="27">
        <v>0</v>
      </c>
      <c r="AX770" s="36">
        <v>0</v>
      </c>
      <c r="AY770" s="26">
        <v>0</v>
      </c>
      <c r="AZ770" s="26">
        <v>0</v>
      </c>
      <c r="BA770" s="27">
        <v>0</v>
      </c>
      <c r="BB770" s="36">
        <v>0</v>
      </c>
      <c r="BC770" s="26">
        <v>0</v>
      </c>
      <c r="BD770" s="26">
        <v>0</v>
      </c>
      <c r="BE770" s="27">
        <v>0</v>
      </c>
      <c r="BF770" s="36">
        <v>0</v>
      </c>
      <c r="BG770" s="26">
        <v>0</v>
      </c>
      <c r="BH770" s="26">
        <v>0</v>
      </c>
      <c r="BI770" s="27">
        <v>0</v>
      </c>
      <c r="BJ770" s="36">
        <v>0</v>
      </c>
      <c r="BK770" s="26">
        <v>0</v>
      </c>
      <c r="BL770" s="26">
        <v>0</v>
      </c>
      <c r="BM770" s="27">
        <v>0</v>
      </c>
      <c r="BN770" s="36">
        <v>0</v>
      </c>
      <c r="BO770" s="26">
        <v>0</v>
      </c>
      <c r="BP770" s="26">
        <v>0</v>
      </c>
      <c r="BQ770" s="27">
        <v>0</v>
      </c>
      <c r="BR770" s="36">
        <v>0</v>
      </c>
      <c r="BS770" s="26">
        <v>0</v>
      </c>
      <c r="BT770" s="26">
        <v>0</v>
      </c>
      <c r="BU770" s="27">
        <v>0</v>
      </c>
      <c r="BV770" s="36">
        <v>0</v>
      </c>
      <c r="BW770" s="26">
        <v>0</v>
      </c>
      <c r="BX770" s="26">
        <v>0</v>
      </c>
      <c r="BY770" s="27">
        <v>0</v>
      </c>
      <c r="BZ770" s="36">
        <v>0</v>
      </c>
      <c r="CA770" s="26">
        <v>0</v>
      </c>
      <c r="CB770" s="26">
        <v>0</v>
      </c>
      <c r="CC770" s="27">
        <v>0</v>
      </c>
      <c r="CD770" s="36">
        <v>0</v>
      </c>
      <c r="CE770" s="26">
        <v>0</v>
      </c>
      <c r="CF770" s="26">
        <v>0</v>
      </c>
      <c r="CG770" s="27">
        <v>0</v>
      </c>
      <c r="CH770" s="36">
        <v>0</v>
      </c>
      <c r="CI770" s="26">
        <v>0</v>
      </c>
      <c r="CJ770" s="26">
        <v>0</v>
      </c>
      <c r="CK770" s="27">
        <v>0</v>
      </c>
      <c r="CL770" s="36">
        <v>0</v>
      </c>
      <c r="CM770" s="26">
        <v>0</v>
      </c>
      <c r="CN770" s="26">
        <v>0</v>
      </c>
      <c r="CO770" s="27">
        <v>0</v>
      </c>
      <c r="CP770" s="36">
        <v>0</v>
      </c>
      <c r="CQ770" s="26">
        <v>0</v>
      </c>
      <c r="CR770" s="26">
        <v>0</v>
      </c>
      <c r="CS770" s="27">
        <v>0</v>
      </c>
      <c r="CT770" s="36">
        <v>0</v>
      </c>
      <c r="CU770" s="26">
        <v>0</v>
      </c>
      <c r="CV770" s="26">
        <v>0</v>
      </c>
      <c r="CW770" s="27">
        <v>0</v>
      </c>
      <c r="CX770" s="36">
        <v>0</v>
      </c>
      <c r="CY770" s="26">
        <v>0</v>
      </c>
      <c r="CZ770" s="26">
        <v>0</v>
      </c>
      <c r="DA770" s="27">
        <v>0</v>
      </c>
      <c r="DB770" s="36">
        <v>0</v>
      </c>
      <c r="DC770" s="26">
        <v>0</v>
      </c>
      <c r="DD770" s="26">
        <v>0</v>
      </c>
      <c r="DE770" s="27">
        <v>0</v>
      </c>
      <c r="DF770" s="36">
        <v>0</v>
      </c>
      <c r="DG770" s="26">
        <v>0</v>
      </c>
      <c r="DH770" s="26">
        <v>0</v>
      </c>
      <c r="DI770" s="27">
        <v>0</v>
      </c>
      <c r="DJ770" s="36">
        <v>0</v>
      </c>
      <c r="DK770" s="26">
        <v>0</v>
      </c>
      <c r="DL770" s="26">
        <v>0</v>
      </c>
      <c r="DM770" s="27">
        <v>0</v>
      </c>
      <c r="DN770" s="36">
        <v>0</v>
      </c>
      <c r="DO770" s="26">
        <v>0</v>
      </c>
      <c r="DP770" s="26">
        <v>0</v>
      </c>
      <c r="DQ770" s="27">
        <v>0</v>
      </c>
      <c r="DR770" s="36">
        <v>1</v>
      </c>
      <c r="DS770" s="26">
        <v>461.53777777777782</v>
      </c>
      <c r="DT770" s="26">
        <v>461.53777777777782</v>
      </c>
      <c r="DU770" s="27">
        <v>32769.182222222225</v>
      </c>
      <c r="DV770" s="36">
        <v>12</v>
      </c>
      <c r="DW770" s="26">
        <v>5538.4533333333338</v>
      </c>
      <c r="DX770" s="26">
        <v>5999.9911111111114</v>
      </c>
      <c r="DY770" s="27">
        <v>27230.728888888891</v>
      </c>
      <c r="DZ770" s="36">
        <v>12</v>
      </c>
      <c r="EA770" s="26">
        <v>5538.4533333333338</v>
      </c>
      <c r="EB770" s="26">
        <v>11538.444444444445</v>
      </c>
      <c r="EC770" s="27">
        <v>21692.275555555556</v>
      </c>
      <c r="ED770" s="36">
        <v>12</v>
      </c>
      <c r="EE770" s="26">
        <v>5538.4533333333338</v>
      </c>
      <c r="EF770" s="26">
        <v>17076.89</v>
      </c>
      <c r="EG770" s="27">
        <v>16153.830000000002</v>
      </c>
      <c r="EH770" s="36">
        <v>12</v>
      </c>
      <c r="EI770" s="26">
        <v>5538.4533333333338</v>
      </c>
      <c r="EJ770" s="26">
        <v>22615.343333333334</v>
      </c>
      <c r="EK770" s="27">
        <v>10615.38</v>
      </c>
      <c r="EL770" s="36" cm="1">
        <f t="array" ref="EL770">+_xlfn.IFS(YEAR($A770)&gt;YEAR(EL$6),0,YEAR(EL$6)=YEAR($A770),13-MONTH($A770),AND(EK770&lt;$L770,YEAR(EL$6)=YEAR($B770)),IF(MONTH($B770)&lt;EK770/$M770,MONTH($B770),EK770/$M770),EK770&lt;$L770,EK770/$M770,YEAR(EL$6)=YEAR($B770),MONTH($B770),AND(YEAR(EL$6)&gt;YEAR($B770),NOT(ISBLANK($B770))),0,YEAR(EL$6)&gt;YEAR($A770),12,EL$6&lt;$A770,0,YEAR(EH$6)=YEAR($B770),0)</f>
        <v>12</v>
      </c>
      <c r="EM770" s="26">
        <f t="shared" si="91"/>
        <v>5538.4533333333338</v>
      </c>
      <c r="EN770" s="26">
        <f t="shared" si="92"/>
        <v>28153.796666666669</v>
      </c>
      <c r="EO770" s="27">
        <f t="shared" si="93"/>
        <v>5076.92</v>
      </c>
      <c r="EP770" s="28">
        <f t="shared" si="94"/>
        <v>11.000009629643895</v>
      </c>
      <c r="EQ770" s="34">
        <f t="shared" si="95"/>
        <v>1384.6133333333335</v>
      </c>
      <c r="ES770" s="21">
        <f>IFERROR(IF(VLOOKUP(D770,'DIV CHANGE'!A:D,3,FALSE)="", E770, VLOOKUP(D770,'DIV CHANGE'!A:D,3,FALSE)), E770)</f>
        <v>4</v>
      </c>
      <c r="ET770" s="21" t="str">
        <f t="shared" si="96"/>
        <v>SAME</v>
      </c>
      <c r="EU770" s="29">
        <v>44172</v>
      </c>
    </row>
    <row r="771" spans="1:151" ht="12.75">
      <c r="A771" s="29">
        <v>44228</v>
      </c>
      <c r="B771" s="24"/>
      <c r="C771" s="35">
        <v>689</v>
      </c>
      <c r="D771" s="21" t="s">
        <v>1506</v>
      </c>
      <c r="E771" s="21">
        <v>2</v>
      </c>
      <c r="F771" s="21" t="s">
        <v>179</v>
      </c>
      <c r="G771" s="21" t="s">
        <v>1507</v>
      </c>
      <c r="H771" s="55">
        <v>42744.800000000003</v>
      </c>
      <c r="I771" s="22">
        <v>5</v>
      </c>
      <c r="J771" s="25">
        <v>8500</v>
      </c>
      <c r="K771" s="25">
        <v>0</v>
      </c>
      <c r="L771" s="25">
        <f t="shared" si="89"/>
        <v>6848.9600000000009</v>
      </c>
      <c r="M771" s="37">
        <f t="shared" si="90"/>
        <v>570.74666666666678</v>
      </c>
      <c r="N771" s="36">
        <v>0</v>
      </c>
      <c r="O771" s="26">
        <v>0</v>
      </c>
      <c r="P771" s="26">
        <v>0</v>
      </c>
      <c r="Q771" s="27">
        <v>0</v>
      </c>
      <c r="R771" s="36">
        <v>0</v>
      </c>
      <c r="S771" s="26">
        <v>0</v>
      </c>
      <c r="T771" s="26">
        <v>0</v>
      </c>
      <c r="U771" s="27">
        <v>0</v>
      </c>
      <c r="V771" s="36">
        <v>0</v>
      </c>
      <c r="W771" s="26">
        <v>0</v>
      </c>
      <c r="X771" s="26">
        <v>0</v>
      </c>
      <c r="Y771" s="27">
        <v>0</v>
      </c>
      <c r="Z771" s="36">
        <v>0</v>
      </c>
      <c r="AA771" s="26">
        <v>0</v>
      </c>
      <c r="AB771" s="26">
        <v>0</v>
      </c>
      <c r="AC771" s="27">
        <v>0</v>
      </c>
      <c r="AD771" s="36">
        <v>0</v>
      </c>
      <c r="AE771" s="26">
        <v>0</v>
      </c>
      <c r="AF771" s="26">
        <v>0</v>
      </c>
      <c r="AG771" s="27">
        <v>0</v>
      </c>
      <c r="AH771" s="36">
        <v>0</v>
      </c>
      <c r="AI771" s="26">
        <v>0</v>
      </c>
      <c r="AJ771" s="26">
        <v>0</v>
      </c>
      <c r="AK771" s="27">
        <v>0</v>
      </c>
      <c r="AL771" s="36">
        <v>0</v>
      </c>
      <c r="AM771" s="26">
        <v>0</v>
      </c>
      <c r="AN771" s="26">
        <v>0</v>
      </c>
      <c r="AO771" s="27">
        <v>0</v>
      </c>
      <c r="AP771" s="36">
        <v>0</v>
      </c>
      <c r="AQ771" s="26">
        <v>0</v>
      </c>
      <c r="AR771" s="26">
        <v>0</v>
      </c>
      <c r="AS771" s="27">
        <v>0</v>
      </c>
      <c r="AT771" s="36">
        <v>0</v>
      </c>
      <c r="AU771" s="26">
        <v>0</v>
      </c>
      <c r="AV771" s="26">
        <v>0</v>
      </c>
      <c r="AW771" s="27">
        <v>0</v>
      </c>
      <c r="AX771" s="36">
        <v>0</v>
      </c>
      <c r="AY771" s="26">
        <v>0</v>
      </c>
      <c r="AZ771" s="26">
        <v>0</v>
      </c>
      <c r="BA771" s="27">
        <v>0</v>
      </c>
      <c r="BB771" s="36">
        <v>0</v>
      </c>
      <c r="BC771" s="26">
        <v>0</v>
      </c>
      <c r="BD771" s="26">
        <v>0</v>
      </c>
      <c r="BE771" s="27">
        <v>0</v>
      </c>
      <c r="BF771" s="36">
        <v>0</v>
      </c>
      <c r="BG771" s="26">
        <v>0</v>
      </c>
      <c r="BH771" s="26">
        <v>0</v>
      </c>
      <c r="BI771" s="27">
        <v>0</v>
      </c>
      <c r="BJ771" s="36">
        <v>0</v>
      </c>
      <c r="BK771" s="26">
        <v>0</v>
      </c>
      <c r="BL771" s="26">
        <v>0</v>
      </c>
      <c r="BM771" s="27">
        <v>0</v>
      </c>
      <c r="BN771" s="36">
        <v>0</v>
      </c>
      <c r="BO771" s="26">
        <v>0</v>
      </c>
      <c r="BP771" s="26">
        <v>0</v>
      </c>
      <c r="BQ771" s="27">
        <v>0</v>
      </c>
      <c r="BR771" s="36">
        <v>0</v>
      </c>
      <c r="BS771" s="26">
        <v>0</v>
      </c>
      <c r="BT771" s="26">
        <v>0</v>
      </c>
      <c r="BU771" s="27">
        <v>0</v>
      </c>
      <c r="BV771" s="36">
        <v>0</v>
      </c>
      <c r="BW771" s="26">
        <v>0</v>
      </c>
      <c r="BX771" s="26">
        <v>0</v>
      </c>
      <c r="BY771" s="27">
        <v>0</v>
      </c>
      <c r="BZ771" s="36">
        <v>0</v>
      </c>
      <c r="CA771" s="26">
        <v>0</v>
      </c>
      <c r="CB771" s="26">
        <v>0</v>
      </c>
      <c r="CC771" s="27">
        <v>0</v>
      </c>
      <c r="CD771" s="36">
        <v>0</v>
      </c>
      <c r="CE771" s="26">
        <v>0</v>
      </c>
      <c r="CF771" s="26">
        <v>0</v>
      </c>
      <c r="CG771" s="27">
        <v>0</v>
      </c>
      <c r="CH771" s="36">
        <v>0</v>
      </c>
      <c r="CI771" s="26">
        <v>0</v>
      </c>
      <c r="CJ771" s="26">
        <v>0</v>
      </c>
      <c r="CK771" s="27">
        <v>0</v>
      </c>
      <c r="CL771" s="36">
        <v>0</v>
      </c>
      <c r="CM771" s="26">
        <v>0</v>
      </c>
      <c r="CN771" s="26">
        <v>0</v>
      </c>
      <c r="CO771" s="27">
        <v>0</v>
      </c>
      <c r="CP771" s="36">
        <v>0</v>
      </c>
      <c r="CQ771" s="26">
        <v>0</v>
      </c>
      <c r="CR771" s="26">
        <v>0</v>
      </c>
      <c r="CS771" s="27">
        <v>0</v>
      </c>
      <c r="CT771" s="36">
        <v>0</v>
      </c>
      <c r="CU771" s="26">
        <v>0</v>
      </c>
      <c r="CV771" s="26">
        <v>0</v>
      </c>
      <c r="CW771" s="27">
        <v>0</v>
      </c>
      <c r="CX771" s="36">
        <v>0</v>
      </c>
      <c r="CY771" s="26">
        <v>0</v>
      </c>
      <c r="CZ771" s="26">
        <v>0</v>
      </c>
      <c r="DA771" s="27">
        <v>0</v>
      </c>
      <c r="DB771" s="36">
        <v>0</v>
      </c>
      <c r="DC771" s="26">
        <v>0</v>
      </c>
      <c r="DD771" s="26">
        <v>0</v>
      </c>
      <c r="DE771" s="27">
        <v>0</v>
      </c>
      <c r="DF771" s="36">
        <v>0</v>
      </c>
      <c r="DG771" s="26">
        <v>0</v>
      </c>
      <c r="DH771" s="26">
        <v>0</v>
      </c>
      <c r="DI771" s="27">
        <v>0</v>
      </c>
      <c r="DJ771" s="36">
        <v>0</v>
      </c>
      <c r="DK771" s="26">
        <v>0</v>
      </c>
      <c r="DL771" s="26">
        <v>0</v>
      </c>
      <c r="DM771" s="27">
        <v>0</v>
      </c>
      <c r="DN771" s="36">
        <v>0</v>
      </c>
      <c r="DO771" s="26">
        <v>0</v>
      </c>
      <c r="DP771" s="26">
        <v>0</v>
      </c>
      <c r="DQ771" s="27">
        <v>0</v>
      </c>
      <c r="DR771" s="36">
        <v>0</v>
      </c>
      <c r="DS771" s="26">
        <v>0</v>
      </c>
      <c r="DT771" s="26">
        <v>0</v>
      </c>
      <c r="DU771" s="27">
        <v>0</v>
      </c>
      <c r="DV771" s="36">
        <v>11</v>
      </c>
      <c r="DW771" s="26">
        <v>6278.213333333335</v>
      </c>
      <c r="DX771" s="26">
        <v>6278.213333333335</v>
      </c>
      <c r="DY771" s="27">
        <v>27966.58666666667</v>
      </c>
      <c r="DZ771" s="36">
        <v>12</v>
      </c>
      <c r="EA771" s="26">
        <v>6848.9600000000009</v>
      </c>
      <c r="EB771" s="26">
        <v>13127.173333333336</v>
      </c>
      <c r="EC771" s="27">
        <v>21117.626666666667</v>
      </c>
      <c r="ED771" s="36">
        <v>12</v>
      </c>
      <c r="EE771" s="26">
        <v>6848.9600000000009</v>
      </c>
      <c r="EF771" s="26">
        <v>19976.13</v>
      </c>
      <c r="EG771" s="27">
        <v>14268.670000000002</v>
      </c>
      <c r="EH771" s="36">
        <v>12</v>
      </c>
      <c r="EI771" s="26">
        <v>6848.9600000000009</v>
      </c>
      <c r="EJ771" s="26">
        <v>26825.090000000004</v>
      </c>
      <c r="EK771" s="27">
        <v>7419.71</v>
      </c>
      <c r="EL771" s="36" cm="1">
        <f t="array" ref="EL771">+_xlfn.IFS(YEAR($A771)&gt;YEAR(EL$6),0,YEAR(EL$6)=YEAR($A771),13-MONTH($A771),AND(EK771&lt;$L771,YEAR(EL$6)=YEAR($B771)),IF(MONTH($B771)&lt;EK771/$M771,MONTH($B771),EK771/$M771),EK771&lt;$L771,EK771/$M771,YEAR(EL$6)=YEAR($B771),MONTH($B771),AND(YEAR(EL$6)&gt;YEAR($B771),NOT(ISBLANK($B771))),0,YEAR(EL$6)&gt;YEAR($A771),12,EL$6&lt;$A771,0,YEAR(EH$6)=YEAR($B771),0)</f>
        <v>12</v>
      </c>
      <c r="EM771" s="26">
        <f t="shared" si="91"/>
        <v>6848.9600000000009</v>
      </c>
      <c r="EN771" s="26">
        <f t="shared" si="92"/>
        <v>33674.050000000003</v>
      </c>
      <c r="EO771" s="27">
        <f t="shared" si="93"/>
        <v>570.75</v>
      </c>
      <c r="EP771" s="28">
        <f t="shared" si="94"/>
        <v>1.0000058403027612</v>
      </c>
      <c r="EQ771" s="34">
        <f t="shared" si="95"/>
        <v>1712.2400000000002</v>
      </c>
      <c r="ES771" s="21">
        <f>IFERROR(IF(VLOOKUP(D771,'DIV CHANGE'!A:D,3,FALSE)="", E771, VLOOKUP(D771,'DIV CHANGE'!A:D,3,FALSE)), E771)</f>
        <v>2</v>
      </c>
      <c r="ET771" s="21" t="str">
        <f t="shared" si="96"/>
        <v>SAME</v>
      </c>
      <c r="EU771" s="29">
        <v>44228</v>
      </c>
    </row>
    <row r="772" spans="1:151" ht="12.75">
      <c r="A772" s="29">
        <v>44867</v>
      </c>
      <c r="B772" s="24"/>
      <c r="C772" s="35">
        <v>748</v>
      </c>
      <c r="D772" s="21" t="s">
        <v>1508</v>
      </c>
      <c r="E772" s="21">
        <v>2</v>
      </c>
      <c r="F772" s="21" t="s">
        <v>179</v>
      </c>
      <c r="G772" s="21" t="s">
        <v>1509</v>
      </c>
      <c r="H772" s="55">
        <v>137411.35999999999</v>
      </c>
      <c r="I772" s="22">
        <v>6</v>
      </c>
      <c r="J772" s="25">
        <v>60000</v>
      </c>
      <c r="K772" s="25">
        <v>0</v>
      </c>
      <c r="L772" s="25">
        <f t="shared" si="89"/>
        <v>12901.893333333332</v>
      </c>
      <c r="M772" s="37">
        <f t="shared" si="90"/>
        <v>1075.1577777777777</v>
      </c>
      <c r="N772" s="36">
        <v>0</v>
      </c>
      <c r="O772" s="26">
        <v>0</v>
      </c>
      <c r="P772" s="26">
        <v>0</v>
      </c>
      <c r="Q772" s="27">
        <v>0</v>
      </c>
      <c r="R772" s="36">
        <v>0</v>
      </c>
      <c r="S772" s="26">
        <v>0</v>
      </c>
      <c r="T772" s="26">
        <v>0</v>
      </c>
      <c r="U772" s="27">
        <v>0</v>
      </c>
      <c r="V772" s="36">
        <v>0</v>
      </c>
      <c r="W772" s="26">
        <v>0</v>
      </c>
      <c r="X772" s="26">
        <v>0</v>
      </c>
      <c r="Y772" s="27">
        <v>0</v>
      </c>
      <c r="Z772" s="36">
        <v>0</v>
      </c>
      <c r="AA772" s="26">
        <v>0</v>
      </c>
      <c r="AB772" s="26">
        <v>0</v>
      </c>
      <c r="AC772" s="27">
        <v>0</v>
      </c>
      <c r="AD772" s="36">
        <v>0</v>
      </c>
      <c r="AE772" s="26">
        <v>0</v>
      </c>
      <c r="AF772" s="26">
        <v>0</v>
      </c>
      <c r="AG772" s="27">
        <v>0</v>
      </c>
      <c r="AH772" s="36">
        <v>0</v>
      </c>
      <c r="AI772" s="26">
        <v>0</v>
      </c>
      <c r="AJ772" s="26">
        <v>0</v>
      </c>
      <c r="AK772" s="27">
        <v>0</v>
      </c>
      <c r="AL772" s="36">
        <v>0</v>
      </c>
      <c r="AM772" s="26">
        <v>0</v>
      </c>
      <c r="AN772" s="26">
        <v>0</v>
      </c>
      <c r="AO772" s="27">
        <v>0</v>
      </c>
      <c r="AP772" s="36">
        <v>0</v>
      </c>
      <c r="AQ772" s="26">
        <v>0</v>
      </c>
      <c r="AR772" s="26">
        <v>0</v>
      </c>
      <c r="AS772" s="27">
        <v>0</v>
      </c>
      <c r="AT772" s="36">
        <v>0</v>
      </c>
      <c r="AU772" s="26">
        <v>0</v>
      </c>
      <c r="AV772" s="26">
        <v>0</v>
      </c>
      <c r="AW772" s="27">
        <v>0</v>
      </c>
      <c r="AX772" s="36">
        <v>0</v>
      </c>
      <c r="AY772" s="26">
        <v>0</v>
      </c>
      <c r="AZ772" s="26">
        <v>0</v>
      </c>
      <c r="BA772" s="27">
        <v>0</v>
      </c>
      <c r="BB772" s="36">
        <v>0</v>
      </c>
      <c r="BC772" s="26">
        <v>0</v>
      </c>
      <c r="BD772" s="26">
        <v>0</v>
      </c>
      <c r="BE772" s="27">
        <v>0</v>
      </c>
      <c r="BF772" s="36">
        <v>0</v>
      </c>
      <c r="BG772" s="26">
        <v>0</v>
      </c>
      <c r="BH772" s="26">
        <v>0</v>
      </c>
      <c r="BI772" s="27">
        <v>0</v>
      </c>
      <c r="BJ772" s="36">
        <v>0</v>
      </c>
      <c r="BK772" s="26">
        <v>0</v>
      </c>
      <c r="BL772" s="26">
        <v>0</v>
      </c>
      <c r="BM772" s="27">
        <v>0</v>
      </c>
      <c r="BN772" s="36">
        <v>0</v>
      </c>
      <c r="BO772" s="26">
        <v>0</v>
      </c>
      <c r="BP772" s="26">
        <v>0</v>
      </c>
      <c r="BQ772" s="27">
        <v>0</v>
      </c>
      <c r="BR772" s="36">
        <v>0</v>
      </c>
      <c r="BS772" s="26">
        <v>0</v>
      </c>
      <c r="BT772" s="26">
        <v>0</v>
      </c>
      <c r="BU772" s="27">
        <v>0</v>
      </c>
      <c r="BV772" s="36">
        <v>0</v>
      </c>
      <c r="BW772" s="26">
        <v>0</v>
      </c>
      <c r="BX772" s="26">
        <v>0</v>
      </c>
      <c r="BY772" s="27">
        <v>0</v>
      </c>
      <c r="BZ772" s="36">
        <v>0</v>
      </c>
      <c r="CA772" s="26">
        <v>0</v>
      </c>
      <c r="CB772" s="26">
        <v>0</v>
      </c>
      <c r="CC772" s="27">
        <v>0</v>
      </c>
      <c r="CD772" s="36">
        <v>0</v>
      </c>
      <c r="CE772" s="26">
        <v>0</v>
      </c>
      <c r="CF772" s="26">
        <v>0</v>
      </c>
      <c r="CG772" s="27">
        <v>0</v>
      </c>
      <c r="CH772" s="36">
        <v>0</v>
      </c>
      <c r="CI772" s="26">
        <v>0</v>
      </c>
      <c r="CJ772" s="26">
        <v>0</v>
      </c>
      <c r="CK772" s="27">
        <v>0</v>
      </c>
      <c r="CL772" s="36">
        <v>0</v>
      </c>
      <c r="CM772" s="26">
        <v>0</v>
      </c>
      <c r="CN772" s="26">
        <v>0</v>
      </c>
      <c r="CO772" s="27">
        <v>0</v>
      </c>
      <c r="CP772" s="36">
        <v>0</v>
      </c>
      <c r="CQ772" s="26">
        <v>0</v>
      </c>
      <c r="CR772" s="26">
        <v>0</v>
      </c>
      <c r="CS772" s="27">
        <v>0</v>
      </c>
      <c r="CT772" s="36">
        <v>0</v>
      </c>
      <c r="CU772" s="26">
        <v>0</v>
      </c>
      <c r="CV772" s="26">
        <v>0</v>
      </c>
      <c r="CW772" s="27">
        <v>0</v>
      </c>
      <c r="CX772" s="36">
        <v>0</v>
      </c>
      <c r="CY772" s="26">
        <v>0</v>
      </c>
      <c r="CZ772" s="26">
        <v>0</v>
      </c>
      <c r="DA772" s="27">
        <v>0</v>
      </c>
      <c r="DB772" s="36">
        <v>0</v>
      </c>
      <c r="DC772" s="26">
        <v>0</v>
      </c>
      <c r="DD772" s="26">
        <v>0</v>
      </c>
      <c r="DE772" s="27">
        <v>0</v>
      </c>
      <c r="DF772" s="36">
        <v>0</v>
      </c>
      <c r="DG772" s="26">
        <v>0</v>
      </c>
      <c r="DH772" s="26">
        <v>0</v>
      </c>
      <c r="DI772" s="27">
        <v>0</v>
      </c>
      <c r="DJ772" s="36">
        <v>0</v>
      </c>
      <c r="DK772" s="26">
        <v>0</v>
      </c>
      <c r="DL772" s="26">
        <v>0</v>
      </c>
      <c r="DM772" s="27">
        <v>0</v>
      </c>
      <c r="DN772" s="36">
        <v>0</v>
      </c>
      <c r="DO772" s="26">
        <v>0</v>
      </c>
      <c r="DP772" s="26">
        <v>0</v>
      </c>
      <c r="DQ772" s="27">
        <v>0</v>
      </c>
      <c r="DR772" s="36">
        <v>0</v>
      </c>
      <c r="DS772" s="26">
        <v>0</v>
      </c>
      <c r="DT772" s="26">
        <v>0</v>
      </c>
      <c r="DU772" s="27">
        <v>0</v>
      </c>
      <c r="DV772" s="36">
        <v>0</v>
      </c>
      <c r="DW772" s="26">
        <v>0</v>
      </c>
      <c r="DX772" s="26">
        <v>0</v>
      </c>
      <c r="DY772" s="27">
        <v>0</v>
      </c>
      <c r="DZ772" s="36">
        <v>2</v>
      </c>
      <c r="EA772" s="26">
        <v>2150.3155555555554</v>
      </c>
      <c r="EB772" s="26">
        <v>2150.3155555555554</v>
      </c>
      <c r="EC772" s="27">
        <v>75261.044444444429</v>
      </c>
      <c r="ED772" s="36">
        <v>12</v>
      </c>
      <c r="EE772" s="26">
        <v>12901.893333333333</v>
      </c>
      <c r="EF772" s="26">
        <v>15052.21</v>
      </c>
      <c r="EG772" s="27">
        <v>62359.149999999987</v>
      </c>
      <c r="EH772" s="36">
        <v>12</v>
      </c>
      <c r="EI772" s="26">
        <v>12901.893333333333</v>
      </c>
      <c r="EJ772" s="26">
        <v>27954.103333333333</v>
      </c>
      <c r="EK772" s="27">
        <v>49457.26</v>
      </c>
      <c r="EL772" s="36" cm="1">
        <f t="array" ref="EL772">+_xlfn.IFS(YEAR($A772)&gt;YEAR(EL$6),0,YEAR(EL$6)=YEAR($A772),13-MONTH($A772),AND(EK772&lt;$L772,YEAR(EL$6)=YEAR($B772)),IF(MONTH($B772)&lt;EK772/$M772,MONTH($B772),EK772/$M772),EK772&lt;$L772,EK772/$M772,YEAR(EL$6)=YEAR($B772),MONTH($B772),AND(YEAR(EL$6)&gt;YEAR($B772),NOT(ISBLANK($B772))),0,YEAR(EL$6)&gt;YEAR($A772),12,EL$6&lt;$A772,0,YEAR(EH$6)=YEAR($B772),0)</f>
        <v>12</v>
      </c>
      <c r="EM772" s="26">
        <f t="shared" si="91"/>
        <v>12901.893333333333</v>
      </c>
      <c r="EN772" s="26">
        <f t="shared" si="92"/>
        <v>40855.996666666666</v>
      </c>
      <c r="EO772" s="27">
        <f t="shared" si="93"/>
        <v>36555.360000000001</v>
      </c>
      <c r="EP772" s="28">
        <f t="shared" si="94"/>
        <v>33.999995866239793</v>
      </c>
      <c r="EQ772" s="34">
        <f t="shared" si="95"/>
        <v>3225.4733333333334</v>
      </c>
      <c r="ES772" s="21">
        <f>IFERROR(IF(VLOOKUP(D772,'DIV CHANGE'!A:D,3,FALSE)="", E772, VLOOKUP(D772,'DIV CHANGE'!A:D,3,FALSE)), E772)</f>
        <v>2</v>
      </c>
      <c r="ET772" s="21" t="str">
        <f t="shared" si="96"/>
        <v>SAME</v>
      </c>
      <c r="EU772" s="29">
        <v>44867</v>
      </c>
    </row>
    <row r="773" spans="1:151" ht="12.75">
      <c r="A773" s="29">
        <v>44854</v>
      </c>
      <c r="B773" s="24"/>
      <c r="C773" s="35">
        <v>749</v>
      </c>
      <c r="D773" s="21" t="s">
        <v>1510</v>
      </c>
      <c r="E773" s="21">
        <v>2</v>
      </c>
      <c r="F773" s="21" t="s">
        <v>179</v>
      </c>
      <c r="G773" s="21" t="s">
        <v>1509</v>
      </c>
      <c r="H773" s="55">
        <v>137602.19</v>
      </c>
      <c r="I773" s="22">
        <v>6</v>
      </c>
      <c r="J773" s="25">
        <v>60000</v>
      </c>
      <c r="K773" s="25">
        <v>0</v>
      </c>
      <c r="L773" s="25">
        <f t="shared" si="89"/>
        <v>12933.698333333334</v>
      </c>
      <c r="M773" s="37">
        <f t="shared" si="90"/>
        <v>1077.8081944444446</v>
      </c>
      <c r="N773" s="36">
        <v>0</v>
      </c>
      <c r="O773" s="26">
        <v>0</v>
      </c>
      <c r="P773" s="26">
        <v>0</v>
      </c>
      <c r="Q773" s="27">
        <v>0</v>
      </c>
      <c r="R773" s="36">
        <v>0</v>
      </c>
      <c r="S773" s="26">
        <v>0</v>
      </c>
      <c r="T773" s="26">
        <v>0</v>
      </c>
      <c r="U773" s="27">
        <v>0</v>
      </c>
      <c r="V773" s="36">
        <v>0</v>
      </c>
      <c r="W773" s="26">
        <v>0</v>
      </c>
      <c r="X773" s="26">
        <v>0</v>
      </c>
      <c r="Y773" s="27">
        <v>0</v>
      </c>
      <c r="Z773" s="36">
        <v>0</v>
      </c>
      <c r="AA773" s="26">
        <v>0</v>
      </c>
      <c r="AB773" s="26">
        <v>0</v>
      </c>
      <c r="AC773" s="27">
        <v>0</v>
      </c>
      <c r="AD773" s="36">
        <v>0</v>
      </c>
      <c r="AE773" s="26">
        <v>0</v>
      </c>
      <c r="AF773" s="26">
        <v>0</v>
      </c>
      <c r="AG773" s="27">
        <v>0</v>
      </c>
      <c r="AH773" s="36">
        <v>0</v>
      </c>
      <c r="AI773" s="26">
        <v>0</v>
      </c>
      <c r="AJ773" s="26">
        <v>0</v>
      </c>
      <c r="AK773" s="27">
        <v>0</v>
      </c>
      <c r="AL773" s="36">
        <v>0</v>
      </c>
      <c r="AM773" s="26">
        <v>0</v>
      </c>
      <c r="AN773" s="26">
        <v>0</v>
      </c>
      <c r="AO773" s="27">
        <v>0</v>
      </c>
      <c r="AP773" s="36">
        <v>0</v>
      </c>
      <c r="AQ773" s="26">
        <v>0</v>
      </c>
      <c r="AR773" s="26">
        <v>0</v>
      </c>
      <c r="AS773" s="27">
        <v>0</v>
      </c>
      <c r="AT773" s="36">
        <v>0</v>
      </c>
      <c r="AU773" s="26">
        <v>0</v>
      </c>
      <c r="AV773" s="26">
        <v>0</v>
      </c>
      <c r="AW773" s="27">
        <v>0</v>
      </c>
      <c r="AX773" s="36">
        <v>0</v>
      </c>
      <c r="AY773" s="26">
        <v>0</v>
      </c>
      <c r="AZ773" s="26">
        <v>0</v>
      </c>
      <c r="BA773" s="27">
        <v>0</v>
      </c>
      <c r="BB773" s="36">
        <v>0</v>
      </c>
      <c r="BC773" s="26">
        <v>0</v>
      </c>
      <c r="BD773" s="26">
        <v>0</v>
      </c>
      <c r="BE773" s="27">
        <v>0</v>
      </c>
      <c r="BF773" s="36">
        <v>0</v>
      </c>
      <c r="BG773" s="26">
        <v>0</v>
      </c>
      <c r="BH773" s="26">
        <v>0</v>
      </c>
      <c r="BI773" s="27">
        <v>0</v>
      </c>
      <c r="BJ773" s="36">
        <v>0</v>
      </c>
      <c r="BK773" s="26">
        <v>0</v>
      </c>
      <c r="BL773" s="26">
        <v>0</v>
      </c>
      <c r="BM773" s="27">
        <v>0</v>
      </c>
      <c r="BN773" s="36">
        <v>0</v>
      </c>
      <c r="BO773" s="26">
        <v>0</v>
      </c>
      <c r="BP773" s="26">
        <v>0</v>
      </c>
      <c r="BQ773" s="27">
        <v>0</v>
      </c>
      <c r="BR773" s="36">
        <v>0</v>
      </c>
      <c r="BS773" s="26">
        <v>0</v>
      </c>
      <c r="BT773" s="26">
        <v>0</v>
      </c>
      <c r="BU773" s="27">
        <v>0</v>
      </c>
      <c r="BV773" s="36">
        <v>0</v>
      </c>
      <c r="BW773" s="26">
        <v>0</v>
      </c>
      <c r="BX773" s="26">
        <v>0</v>
      </c>
      <c r="BY773" s="27">
        <v>0</v>
      </c>
      <c r="BZ773" s="36">
        <v>0</v>
      </c>
      <c r="CA773" s="26">
        <v>0</v>
      </c>
      <c r="CB773" s="26">
        <v>0</v>
      </c>
      <c r="CC773" s="27">
        <v>0</v>
      </c>
      <c r="CD773" s="36">
        <v>0</v>
      </c>
      <c r="CE773" s="26">
        <v>0</v>
      </c>
      <c r="CF773" s="26">
        <v>0</v>
      </c>
      <c r="CG773" s="27">
        <v>0</v>
      </c>
      <c r="CH773" s="36">
        <v>0</v>
      </c>
      <c r="CI773" s="26">
        <v>0</v>
      </c>
      <c r="CJ773" s="26">
        <v>0</v>
      </c>
      <c r="CK773" s="27">
        <v>0</v>
      </c>
      <c r="CL773" s="36">
        <v>0</v>
      </c>
      <c r="CM773" s="26">
        <v>0</v>
      </c>
      <c r="CN773" s="26">
        <v>0</v>
      </c>
      <c r="CO773" s="27">
        <v>0</v>
      </c>
      <c r="CP773" s="36">
        <v>0</v>
      </c>
      <c r="CQ773" s="26">
        <v>0</v>
      </c>
      <c r="CR773" s="26">
        <v>0</v>
      </c>
      <c r="CS773" s="27">
        <v>0</v>
      </c>
      <c r="CT773" s="36">
        <v>0</v>
      </c>
      <c r="CU773" s="26">
        <v>0</v>
      </c>
      <c r="CV773" s="26">
        <v>0</v>
      </c>
      <c r="CW773" s="27">
        <v>0</v>
      </c>
      <c r="CX773" s="36">
        <v>0</v>
      </c>
      <c r="CY773" s="26">
        <v>0</v>
      </c>
      <c r="CZ773" s="26">
        <v>0</v>
      </c>
      <c r="DA773" s="27">
        <v>0</v>
      </c>
      <c r="DB773" s="36">
        <v>0</v>
      </c>
      <c r="DC773" s="26">
        <v>0</v>
      </c>
      <c r="DD773" s="26">
        <v>0</v>
      </c>
      <c r="DE773" s="27">
        <v>0</v>
      </c>
      <c r="DF773" s="36">
        <v>0</v>
      </c>
      <c r="DG773" s="26">
        <v>0</v>
      </c>
      <c r="DH773" s="26">
        <v>0</v>
      </c>
      <c r="DI773" s="27">
        <v>0</v>
      </c>
      <c r="DJ773" s="36">
        <v>0</v>
      </c>
      <c r="DK773" s="26">
        <v>0</v>
      </c>
      <c r="DL773" s="26">
        <v>0</v>
      </c>
      <c r="DM773" s="27">
        <v>0</v>
      </c>
      <c r="DN773" s="36">
        <v>0</v>
      </c>
      <c r="DO773" s="26">
        <v>0</v>
      </c>
      <c r="DP773" s="26">
        <v>0</v>
      </c>
      <c r="DQ773" s="27">
        <v>0</v>
      </c>
      <c r="DR773" s="36">
        <v>0</v>
      </c>
      <c r="DS773" s="26">
        <v>0</v>
      </c>
      <c r="DT773" s="26">
        <v>0</v>
      </c>
      <c r="DU773" s="27">
        <v>0</v>
      </c>
      <c r="DV773" s="36">
        <v>0</v>
      </c>
      <c r="DW773" s="26">
        <v>0</v>
      </c>
      <c r="DX773" s="26">
        <v>0</v>
      </c>
      <c r="DY773" s="27">
        <v>0</v>
      </c>
      <c r="DZ773" s="36">
        <v>3</v>
      </c>
      <c r="EA773" s="26">
        <v>3233.4245833333334</v>
      </c>
      <c r="EB773" s="26">
        <v>3233.4245833333334</v>
      </c>
      <c r="EC773" s="27">
        <v>74368.765416666662</v>
      </c>
      <c r="ED773" s="36">
        <v>12</v>
      </c>
      <c r="EE773" s="26">
        <v>12933.698333333334</v>
      </c>
      <c r="EF773" s="26">
        <v>15089.32</v>
      </c>
      <c r="EG773" s="27">
        <v>62512.87</v>
      </c>
      <c r="EH773" s="36">
        <v>12</v>
      </c>
      <c r="EI773" s="26">
        <v>12933.698333333334</v>
      </c>
      <c r="EJ773" s="26">
        <v>28023.018333333333</v>
      </c>
      <c r="EK773" s="27">
        <v>49579.17</v>
      </c>
      <c r="EL773" s="36" cm="1">
        <f t="array" ref="EL773">+_xlfn.IFS(YEAR($A773)&gt;YEAR(EL$6),0,YEAR(EL$6)=YEAR($A773),13-MONTH($A773),AND(EK773&lt;$L773,YEAR(EL$6)=YEAR($B773)),IF(MONTH($B773)&lt;EK773/$M773,MONTH($B773),EK773/$M773),EK773&lt;$L773,EK773/$M773,YEAR(EL$6)=YEAR($B773),MONTH($B773),AND(YEAR(EL$6)&gt;YEAR($B773),NOT(ISBLANK($B773))),0,YEAR(EL$6)&gt;YEAR($A773),12,EL$6&lt;$A773,0,YEAR(EH$6)=YEAR($B773),0)</f>
        <v>12</v>
      </c>
      <c r="EM773" s="26">
        <f t="shared" si="91"/>
        <v>12933.698333333334</v>
      </c>
      <c r="EN773" s="26">
        <f t="shared" si="92"/>
        <v>40956.716666666667</v>
      </c>
      <c r="EO773" s="27">
        <f t="shared" si="93"/>
        <v>36645.47</v>
      </c>
      <c r="EP773" s="28">
        <f t="shared" si="94"/>
        <v>33.999992010534754</v>
      </c>
      <c r="EQ773" s="34">
        <f t="shared" si="95"/>
        <v>3233.4245833333334</v>
      </c>
      <c r="ES773" s="21">
        <f>IFERROR(IF(VLOOKUP(D773,'DIV CHANGE'!A:D,3,FALSE)="", E773, VLOOKUP(D773,'DIV CHANGE'!A:D,3,FALSE)), E773)</f>
        <v>2</v>
      </c>
      <c r="ET773" s="21" t="str">
        <f t="shared" si="96"/>
        <v>SAME</v>
      </c>
      <c r="EU773" s="29">
        <v>44854</v>
      </c>
    </row>
    <row r="774" spans="1:151" ht="12.75">
      <c r="A774" s="29">
        <v>45356</v>
      </c>
      <c r="C774" s="77"/>
      <c r="D774" s="21" t="s">
        <v>1511</v>
      </c>
      <c r="E774" s="21">
        <v>2</v>
      </c>
      <c r="F774" s="21" t="s">
        <v>179</v>
      </c>
      <c r="G774" s="21" t="s">
        <v>1512</v>
      </c>
      <c r="H774" s="55">
        <f>54300+26021.56</f>
        <v>80321.56</v>
      </c>
      <c r="I774" s="22">
        <v>7</v>
      </c>
      <c r="J774" s="56">
        <v>20000</v>
      </c>
      <c r="K774" s="56">
        <v>0</v>
      </c>
      <c r="L774" s="25">
        <f t="shared" si="89"/>
        <v>8617.3657142857137</v>
      </c>
      <c r="M774" s="37">
        <f t="shared" si="90"/>
        <v>718.11380952380944</v>
      </c>
      <c r="N774" s="36">
        <v>0</v>
      </c>
      <c r="O774" s="26">
        <v>0</v>
      </c>
      <c r="P774" s="26">
        <v>0</v>
      </c>
      <c r="Q774" s="27">
        <v>0</v>
      </c>
      <c r="R774" s="36">
        <v>0</v>
      </c>
      <c r="S774" s="26">
        <v>0</v>
      </c>
      <c r="T774" s="26">
        <v>0</v>
      </c>
      <c r="U774" s="27">
        <v>0</v>
      </c>
      <c r="V774" s="36">
        <v>0</v>
      </c>
      <c r="W774" s="26">
        <v>0</v>
      </c>
      <c r="X774" s="26">
        <v>0</v>
      </c>
      <c r="Y774" s="27">
        <v>0</v>
      </c>
      <c r="Z774" s="36">
        <v>0</v>
      </c>
      <c r="AA774" s="26">
        <v>0</v>
      </c>
      <c r="AB774" s="26">
        <v>0</v>
      </c>
      <c r="AC774" s="27">
        <v>0</v>
      </c>
      <c r="AD774" s="36">
        <v>0</v>
      </c>
      <c r="AE774" s="26">
        <v>0</v>
      </c>
      <c r="AF774" s="26">
        <v>0</v>
      </c>
      <c r="AG774" s="27">
        <v>0</v>
      </c>
      <c r="AH774" s="36">
        <v>0</v>
      </c>
      <c r="AI774" s="26">
        <v>0</v>
      </c>
      <c r="AJ774" s="26">
        <v>0</v>
      </c>
      <c r="AK774" s="27">
        <v>0</v>
      </c>
      <c r="AL774" s="36">
        <v>0</v>
      </c>
      <c r="AM774" s="26">
        <v>0</v>
      </c>
      <c r="AN774" s="26">
        <v>0</v>
      </c>
      <c r="AO774" s="27">
        <v>0</v>
      </c>
      <c r="AP774" s="36">
        <v>0</v>
      </c>
      <c r="AQ774" s="26">
        <v>0</v>
      </c>
      <c r="AR774" s="26">
        <v>0</v>
      </c>
      <c r="AS774" s="27">
        <v>0</v>
      </c>
      <c r="AT774" s="36">
        <v>0</v>
      </c>
      <c r="AU774" s="26">
        <v>0</v>
      </c>
      <c r="AV774" s="26">
        <v>0</v>
      </c>
      <c r="AW774" s="27">
        <v>0</v>
      </c>
      <c r="AX774" s="36">
        <v>0</v>
      </c>
      <c r="AY774" s="26">
        <v>0</v>
      </c>
      <c r="AZ774" s="26">
        <v>0</v>
      </c>
      <c r="BA774" s="27">
        <v>0</v>
      </c>
      <c r="BB774" s="36">
        <v>0</v>
      </c>
      <c r="BC774" s="26">
        <v>0</v>
      </c>
      <c r="BD774" s="26">
        <v>0</v>
      </c>
      <c r="BE774" s="27">
        <v>0</v>
      </c>
      <c r="BF774" s="36">
        <v>0</v>
      </c>
      <c r="BG774" s="26">
        <v>0</v>
      </c>
      <c r="BH774" s="26">
        <v>0</v>
      </c>
      <c r="BI774" s="27">
        <v>0</v>
      </c>
      <c r="BJ774" s="36">
        <v>0</v>
      </c>
      <c r="BK774" s="26">
        <v>0</v>
      </c>
      <c r="BL774" s="26">
        <v>0</v>
      </c>
      <c r="BM774" s="27">
        <v>0</v>
      </c>
      <c r="BN774" s="36">
        <v>0</v>
      </c>
      <c r="BO774" s="26">
        <v>0</v>
      </c>
      <c r="BP774" s="26">
        <v>0</v>
      </c>
      <c r="BQ774" s="27">
        <v>0</v>
      </c>
      <c r="BR774" s="36">
        <v>0</v>
      </c>
      <c r="BS774" s="26">
        <v>0</v>
      </c>
      <c r="BT774" s="26">
        <v>0</v>
      </c>
      <c r="BU774" s="27">
        <v>0</v>
      </c>
      <c r="BV774" s="36">
        <v>0</v>
      </c>
      <c r="BW774" s="26">
        <v>0</v>
      </c>
      <c r="BX774" s="26">
        <v>0</v>
      </c>
      <c r="BY774" s="27">
        <v>0</v>
      </c>
      <c r="BZ774" s="36">
        <v>0</v>
      </c>
      <c r="CA774" s="26">
        <v>0</v>
      </c>
      <c r="CB774" s="26">
        <v>0</v>
      </c>
      <c r="CC774" s="27">
        <v>0</v>
      </c>
      <c r="CD774" s="36">
        <v>0</v>
      </c>
      <c r="CE774" s="26">
        <v>0</v>
      </c>
      <c r="CF774" s="26">
        <v>0</v>
      </c>
      <c r="CG774" s="27">
        <v>0</v>
      </c>
      <c r="CH774" s="36">
        <v>0</v>
      </c>
      <c r="CI774" s="26">
        <v>0</v>
      </c>
      <c r="CJ774" s="26">
        <v>0</v>
      </c>
      <c r="CK774" s="27">
        <v>0</v>
      </c>
      <c r="CL774" s="36">
        <v>0</v>
      </c>
      <c r="CM774" s="26">
        <v>0</v>
      </c>
      <c r="CN774" s="26">
        <v>0</v>
      </c>
      <c r="CO774" s="27">
        <v>0</v>
      </c>
      <c r="CP774" s="36">
        <v>0</v>
      </c>
      <c r="CQ774" s="26">
        <v>0</v>
      </c>
      <c r="CR774" s="26">
        <v>0</v>
      </c>
      <c r="CS774" s="27">
        <v>0</v>
      </c>
      <c r="CT774" s="36">
        <v>0</v>
      </c>
      <c r="CU774" s="26">
        <v>0</v>
      </c>
      <c r="CV774" s="26">
        <v>0</v>
      </c>
      <c r="CW774" s="27">
        <v>0</v>
      </c>
      <c r="CX774" s="36">
        <v>0</v>
      </c>
      <c r="CY774" s="26">
        <v>0</v>
      </c>
      <c r="CZ774" s="26">
        <v>0</v>
      </c>
      <c r="DA774" s="27">
        <v>0</v>
      </c>
      <c r="DB774" s="36">
        <v>0</v>
      </c>
      <c r="DC774" s="26">
        <v>0</v>
      </c>
      <c r="DD774" s="26">
        <v>0</v>
      </c>
      <c r="DE774" s="27">
        <v>0</v>
      </c>
      <c r="DF774" s="36">
        <v>0</v>
      </c>
      <c r="DG774" s="26">
        <v>0</v>
      </c>
      <c r="DH774" s="26">
        <v>0</v>
      </c>
      <c r="DI774" s="27">
        <v>0</v>
      </c>
      <c r="DJ774" s="36">
        <v>0</v>
      </c>
      <c r="DK774" s="26">
        <v>0</v>
      </c>
      <c r="DL774" s="26">
        <v>0</v>
      </c>
      <c r="DM774" s="27">
        <v>0</v>
      </c>
      <c r="DN774" s="36">
        <v>0</v>
      </c>
      <c r="DO774" s="26">
        <v>0</v>
      </c>
      <c r="DP774" s="26">
        <v>0</v>
      </c>
      <c r="DQ774" s="27">
        <v>0</v>
      </c>
      <c r="DR774" s="36">
        <v>0</v>
      </c>
      <c r="DS774" s="26">
        <v>0</v>
      </c>
      <c r="DT774" s="26">
        <v>0</v>
      </c>
      <c r="DU774" s="27">
        <v>0</v>
      </c>
      <c r="DV774" s="36">
        <v>0</v>
      </c>
      <c r="DW774" s="26">
        <v>0</v>
      </c>
      <c r="DX774" s="26">
        <v>0</v>
      </c>
      <c r="DY774" s="27">
        <v>0</v>
      </c>
      <c r="DZ774" s="36">
        <v>0</v>
      </c>
      <c r="EA774" s="26">
        <v>0</v>
      </c>
      <c r="EB774" s="26">
        <v>0</v>
      </c>
      <c r="EC774" s="27">
        <v>0</v>
      </c>
      <c r="ED774" s="36">
        <v>0</v>
      </c>
      <c r="EE774" s="26">
        <v>0</v>
      </c>
      <c r="EF774" s="26">
        <v>0</v>
      </c>
      <c r="EG774" s="27">
        <v>0</v>
      </c>
      <c r="EH774" s="36">
        <v>10</v>
      </c>
      <c r="EI774" s="26">
        <v>7388.7535714285705</v>
      </c>
      <c r="EJ774" s="26">
        <v>7388.7535714285705</v>
      </c>
      <c r="EK774" s="27">
        <v>54676.78</v>
      </c>
      <c r="EL774" s="36" cm="1">
        <f t="array" ref="EL774">+_xlfn.IFS(YEAR($A774)&gt;YEAR(EL$6),0,YEAR(EL$6)=YEAR($A774),13-MONTH($A774),AND(EK774&lt;$L774,YEAR(EL$6)=YEAR($B774)),IF(MONTH($B774)&lt;EK774/$M774,MONTH($B774),EK774/$M774),EK774&lt;$L774,EK774/$M774,YEAR(EL$6)=YEAR($B774),MONTH($B774),AND(YEAR(EL$6)&gt;YEAR($B774),NOT(ISBLANK($B774))),0,YEAR(EL$6)&gt;YEAR($A774),12,EL$6&lt;$A774,0,YEAR(EH$6)=YEAR($B774),0)</f>
        <v>12</v>
      </c>
      <c r="EM774" s="26">
        <f t="shared" si="91"/>
        <v>8617.3657142857137</v>
      </c>
      <c r="EN774" s="26">
        <f t="shared" si="92"/>
        <v>16006.119285714285</v>
      </c>
      <c r="EO774" s="27">
        <f t="shared" si="93"/>
        <v>44315.44</v>
      </c>
      <c r="EP774" s="28">
        <f t="shared" si="94"/>
        <v>61.710886787410679</v>
      </c>
      <c r="EQ774" s="34">
        <f t="shared" si="95"/>
        <v>2154.3414285714284</v>
      </c>
      <c r="ES774" s="21">
        <f>IFERROR(IF(VLOOKUP(D774,'DIV CHANGE'!A:D,3,FALSE)="", E774, VLOOKUP(D774,'DIV CHANGE'!A:D,3,FALSE)), E774)</f>
        <v>2</v>
      </c>
      <c r="ET774" s="21" t="str">
        <f t="shared" si="96"/>
        <v>SAME</v>
      </c>
      <c r="EU774" s="29">
        <v>45356</v>
      </c>
    </row>
    <row r="775" spans="1:151" ht="12.75">
      <c r="A775" s="29">
        <v>45356</v>
      </c>
      <c r="C775" s="77"/>
      <c r="D775" s="21" t="s">
        <v>1513</v>
      </c>
      <c r="E775" s="21">
        <v>3</v>
      </c>
      <c r="F775" s="21" t="s">
        <v>179</v>
      </c>
      <c r="G775" s="21" t="s">
        <v>1514</v>
      </c>
      <c r="H775" s="55">
        <f>55499+27765.53</f>
        <v>83264.53</v>
      </c>
      <c r="I775" s="22">
        <v>7</v>
      </c>
      <c r="J775" s="56">
        <v>20000</v>
      </c>
      <c r="K775" s="56">
        <v>0</v>
      </c>
      <c r="L775" s="25">
        <f t="shared" si="89"/>
        <v>9037.7899999999991</v>
      </c>
      <c r="M775" s="37">
        <f t="shared" si="90"/>
        <v>753.14916666666659</v>
      </c>
      <c r="N775" s="36">
        <v>0</v>
      </c>
      <c r="O775" s="26">
        <v>0</v>
      </c>
      <c r="P775" s="26">
        <v>0</v>
      </c>
      <c r="Q775" s="27">
        <v>0</v>
      </c>
      <c r="R775" s="36">
        <v>0</v>
      </c>
      <c r="S775" s="26">
        <v>0</v>
      </c>
      <c r="T775" s="26">
        <v>0</v>
      </c>
      <c r="U775" s="27">
        <v>0</v>
      </c>
      <c r="V775" s="36">
        <v>0</v>
      </c>
      <c r="W775" s="26">
        <v>0</v>
      </c>
      <c r="X775" s="26">
        <v>0</v>
      </c>
      <c r="Y775" s="27">
        <v>0</v>
      </c>
      <c r="Z775" s="36">
        <v>0</v>
      </c>
      <c r="AA775" s="26">
        <v>0</v>
      </c>
      <c r="AB775" s="26">
        <v>0</v>
      </c>
      <c r="AC775" s="27">
        <v>0</v>
      </c>
      <c r="AD775" s="36">
        <v>0</v>
      </c>
      <c r="AE775" s="26">
        <v>0</v>
      </c>
      <c r="AF775" s="26">
        <v>0</v>
      </c>
      <c r="AG775" s="27">
        <v>0</v>
      </c>
      <c r="AH775" s="36">
        <v>0</v>
      </c>
      <c r="AI775" s="26">
        <v>0</v>
      </c>
      <c r="AJ775" s="26">
        <v>0</v>
      </c>
      <c r="AK775" s="27">
        <v>0</v>
      </c>
      <c r="AL775" s="36">
        <v>0</v>
      </c>
      <c r="AM775" s="26">
        <v>0</v>
      </c>
      <c r="AN775" s="26">
        <v>0</v>
      </c>
      <c r="AO775" s="27">
        <v>0</v>
      </c>
      <c r="AP775" s="36">
        <v>0</v>
      </c>
      <c r="AQ775" s="26">
        <v>0</v>
      </c>
      <c r="AR775" s="26">
        <v>0</v>
      </c>
      <c r="AS775" s="27">
        <v>0</v>
      </c>
      <c r="AT775" s="36">
        <v>0</v>
      </c>
      <c r="AU775" s="26">
        <v>0</v>
      </c>
      <c r="AV775" s="26">
        <v>0</v>
      </c>
      <c r="AW775" s="27">
        <v>0</v>
      </c>
      <c r="AX775" s="36">
        <v>0</v>
      </c>
      <c r="AY775" s="26">
        <v>0</v>
      </c>
      <c r="AZ775" s="26">
        <v>0</v>
      </c>
      <c r="BA775" s="27">
        <v>0</v>
      </c>
      <c r="BB775" s="36">
        <v>0</v>
      </c>
      <c r="BC775" s="26">
        <v>0</v>
      </c>
      <c r="BD775" s="26">
        <v>0</v>
      </c>
      <c r="BE775" s="27">
        <v>0</v>
      </c>
      <c r="BF775" s="36">
        <v>0</v>
      </c>
      <c r="BG775" s="26">
        <v>0</v>
      </c>
      <c r="BH775" s="26">
        <v>0</v>
      </c>
      <c r="BI775" s="27">
        <v>0</v>
      </c>
      <c r="BJ775" s="36">
        <v>0</v>
      </c>
      <c r="BK775" s="26">
        <v>0</v>
      </c>
      <c r="BL775" s="26">
        <v>0</v>
      </c>
      <c r="BM775" s="27">
        <v>0</v>
      </c>
      <c r="BN775" s="36">
        <v>0</v>
      </c>
      <c r="BO775" s="26">
        <v>0</v>
      </c>
      <c r="BP775" s="26">
        <v>0</v>
      </c>
      <c r="BQ775" s="27">
        <v>0</v>
      </c>
      <c r="BR775" s="36">
        <v>0</v>
      </c>
      <c r="BS775" s="26">
        <v>0</v>
      </c>
      <c r="BT775" s="26">
        <v>0</v>
      </c>
      <c r="BU775" s="27">
        <v>0</v>
      </c>
      <c r="BV775" s="36">
        <v>0</v>
      </c>
      <c r="BW775" s="26">
        <v>0</v>
      </c>
      <c r="BX775" s="26">
        <v>0</v>
      </c>
      <c r="BY775" s="27">
        <v>0</v>
      </c>
      <c r="BZ775" s="36">
        <v>0</v>
      </c>
      <c r="CA775" s="26">
        <v>0</v>
      </c>
      <c r="CB775" s="26">
        <v>0</v>
      </c>
      <c r="CC775" s="27">
        <v>0</v>
      </c>
      <c r="CD775" s="36">
        <v>0</v>
      </c>
      <c r="CE775" s="26">
        <v>0</v>
      </c>
      <c r="CF775" s="26">
        <v>0</v>
      </c>
      <c r="CG775" s="27">
        <v>0</v>
      </c>
      <c r="CH775" s="36">
        <v>0</v>
      </c>
      <c r="CI775" s="26">
        <v>0</v>
      </c>
      <c r="CJ775" s="26">
        <v>0</v>
      </c>
      <c r="CK775" s="27">
        <v>0</v>
      </c>
      <c r="CL775" s="36">
        <v>0</v>
      </c>
      <c r="CM775" s="26">
        <v>0</v>
      </c>
      <c r="CN775" s="26">
        <v>0</v>
      </c>
      <c r="CO775" s="27">
        <v>0</v>
      </c>
      <c r="CP775" s="36">
        <v>0</v>
      </c>
      <c r="CQ775" s="26">
        <v>0</v>
      </c>
      <c r="CR775" s="26">
        <v>0</v>
      </c>
      <c r="CS775" s="27">
        <v>0</v>
      </c>
      <c r="CT775" s="36">
        <v>0</v>
      </c>
      <c r="CU775" s="26">
        <v>0</v>
      </c>
      <c r="CV775" s="26">
        <v>0</v>
      </c>
      <c r="CW775" s="27">
        <v>0</v>
      </c>
      <c r="CX775" s="36">
        <v>0</v>
      </c>
      <c r="CY775" s="26">
        <v>0</v>
      </c>
      <c r="CZ775" s="26">
        <v>0</v>
      </c>
      <c r="DA775" s="27">
        <v>0</v>
      </c>
      <c r="DB775" s="36">
        <v>0</v>
      </c>
      <c r="DC775" s="26">
        <v>0</v>
      </c>
      <c r="DD775" s="26">
        <v>0</v>
      </c>
      <c r="DE775" s="27">
        <v>0</v>
      </c>
      <c r="DF775" s="36">
        <v>0</v>
      </c>
      <c r="DG775" s="26">
        <v>0</v>
      </c>
      <c r="DH775" s="26">
        <v>0</v>
      </c>
      <c r="DI775" s="27">
        <v>0</v>
      </c>
      <c r="DJ775" s="36">
        <v>0</v>
      </c>
      <c r="DK775" s="26">
        <v>0</v>
      </c>
      <c r="DL775" s="26">
        <v>0</v>
      </c>
      <c r="DM775" s="27">
        <v>0</v>
      </c>
      <c r="DN775" s="36">
        <v>0</v>
      </c>
      <c r="DO775" s="26">
        <v>0</v>
      </c>
      <c r="DP775" s="26">
        <v>0</v>
      </c>
      <c r="DQ775" s="27">
        <v>0</v>
      </c>
      <c r="DR775" s="36">
        <v>0</v>
      </c>
      <c r="DS775" s="26">
        <v>0</v>
      </c>
      <c r="DT775" s="26">
        <v>0</v>
      </c>
      <c r="DU775" s="27">
        <v>0</v>
      </c>
      <c r="DV775" s="36">
        <v>0</v>
      </c>
      <c r="DW775" s="26">
        <v>0</v>
      </c>
      <c r="DX775" s="26">
        <v>0</v>
      </c>
      <c r="DY775" s="27">
        <v>0</v>
      </c>
      <c r="DZ775" s="36">
        <v>0</v>
      </c>
      <c r="EA775" s="26">
        <v>0</v>
      </c>
      <c r="EB775" s="26">
        <v>0</v>
      </c>
      <c r="EC775" s="27">
        <v>0</v>
      </c>
      <c r="ED775" s="36">
        <v>0</v>
      </c>
      <c r="EE775" s="26">
        <v>0</v>
      </c>
      <c r="EF775" s="26">
        <v>0</v>
      </c>
      <c r="EG775" s="27">
        <v>0</v>
      </c>
      <c r="EH775" s="36">
        <v>10</v>
      </c>
      <c r="EI775" s="26">
        <v>7531.4916666666659</v>
      </c>
      <c r="EJ775" s="26">
        <v>7531.4916666666659</v>
      </c>
      <c r="EK775" s="27">
        <v>55733.04</v>
      </c>
      <c r="EL775" s="36" cm="1">
        <f t="array" ref="EL775">+_xlfn.IFS(YEAR($A775)&gt;YEAR(EL$6),0,YEAR(EL$6)=YEAR($A775),13-MONTH($A775),AND(EK775&lt;$L775,YEAR(EL$6)=YEAR($B775)),IF(MONTH($B775)&lt;EK775/$M775,MONTH($B775),EK775/$M775),EK775&lt;$L775,EK775/$M775,YEAR(EL$6)=YEAR($B775),MONTH($B775),AND(YEAR(EL$6)&gt;YEAR($B775),NOT(ISBLANK($B775))),0,YEAR(EL$6)&gt;YEAR($A775),12,EL$6&lt;$A775,0,YEAR(EH$6)=YEAR($B775),0)</f>
        <v>12</v>
      </c>
      <c r="EM775" s="26">
        <f t="shared" si="91"/>
        <v>9037.7899999999991</v>
      </c>
      <c r="EN775" s="26">
        <f t="shared" si="92"/>
        <v>16569.281666666666</v>
      </c>
      <c r="EO775" s="27">
        <f t="shared" si="93"/>
        <v>46695.25</v>
      </c>
      <c r="EP775" s="28">
        <f t="shared" si="94"/>
        <v>62.000002212930383</v>
      </c>
      <c r="EQ775" s="34">
        <f t="shared" si="95"/>
        <v>2259.4474999999998</v>
      </c>
      <c r="ES775" s="21">
        <f>IFERROR(IF(VLOOKUP(D775,'DIV CHANGE'!A:D,3,FALSE)="", E775, VLOOKUP(D775,'DIV CHANGE'!A:D,3,FALSE)), E775)</f>
        <v>3</v>
      </c>
      <c r="ET775" s="21" t="str">
        <f t="shared" si="96"/>
        <v>SAME</v>
      </c>
      <c r="EU775" s="29">
        <v>45356</v>
      </c>
    </row>
    <row r="776" spans="1:151" ht="12.75">
      <c r="A776" s="29">
        <v>45356</v>
      </c>
      <c r="C776" s="77"/>
      <c r="D776" s="21" t="s">
        <v>1515</v>
      </c>
      <c r="E776" s="21">
        <v>2</v>
      </c>
      <c r="F776" s="21" t="s">
        <v>179</v>
      </c>
      <c r="G776" s="21" t="s">
        <v>1516</v>
      </c>
      <c r="H776" s="55">
        <f>65000+27765.53</f>
        <v>92765.53</v>
      </c>
      <c r="I776" s="22">
        <v>7</v>
      </c>
      <c r="J776" s="56">
        <v>25000</v>
      </c>
      <c r="K776" s="56">
        <v>0</v>
      </c>
      <c r="L776" s="25">
        <f t="shared" ref="L776:L839" si="97">IFERROR(($H776-$J776-$K776)/$I776,0)</f>
        <v>9680.7899999999991</v>
      </c>
      <c r="M776" s="37">
        <f t="shared" ref="M776:M839" si="98">IFERROR($L776/12,0)</f>
        <v>806.73249999999996</v>
      </c>
      <c r="N776" s="36">
        <v>0</v>
      </c>
      <c r="O776" s="26">
        <v>0</v>
      </c>
      <c r="P776" s="26">
        <v>0</v>
      </c>
      <c r="Q776" s="27">
        <v>0</v>
      </c>
      <c r="R776" s="36">
        <v>0</v>
      </c>
      <c r="S776" s="26">
        <v>0</v>
      </c>
      <c r="T776" s="26">
        <v>0</v>
      </c>
      <c r="U776" s="27">
        <v>0</v>
      </c>
      <c r="V776" s="36">
        <v>0</v>
      </c>
      <c r="W776" s="26">
        <v>0</v>
      </c>
      <c r="X776" s="26">
        <v>0</v>
      </c>
      <c r="Y776" s="27">
        <v>0</v>
      </c>
      <c r="Z776" s="36">
        <v>0</v>
      </c>
      <c r="AA776" s="26">
        <v>0</v>
      </c>
      <c r="AB776" s="26">
        <v>0</v>
      </c>
      <c r="AC776" s="27">
        <v>0</v>
      </c>
      <c r="AD776" s="36">
        <v>0</v>
      </c>
      <c r="AE776" s="26">
        <v>0</v>
      </c>
      <c r="AF776" s="26">
        <v>0</v>
      </c>
      <c r="AG776" s="27">
        <v>0</v>
      </c>
      <c r="AH776" s="36">
        <v>0</v>
      </c>
      <c r="AI776" s="26">
        <v>0</v>
      </c>
      <c r="AJ776" s="26">
        <v>0</v>
      </c>
      <c r="AK776" s="27">
        <v>0</v>
      </c>
      <c r="AL776" s="36">
        <v>0</v>
      </c>
      <c r="AM776" s="26">
        <v>0</v>
      </c>
      <c r="AN776" s="26">
        <v>0</v>
      </c>
      <c r="AO776" s="27">
        <v>0</v>
      </c>
      <c r="AP776" s="36">
        <v>0</v>
      </c>
      <c r="AQ776" s="26">
        <v>0</v>
      </c>
      <c r="AR776" s="26">
        <v>0</v>
      </c>
      <c r="AS776" s="27">
        <v>0</v>
      </c>
      <c r="AT776" s="36">
        <v>0</v>
      </c>
      <c r="AU776" s="26">
        <v>0</v>
      </c>
      <c r="AV776" s="26">
        <v>0</v>
      </c>
      <c r="AW776" s="27">
        <v>0</v>
      </c>
      <c r="AX776" s="36">
        <v>0</v>
      </c>
      <c r="AY776" s="26">
        <v>0</v>
      </c>
      <c r="AZ776" s="26">
        <v>0</v>
      </c>
      <c r="BA776" s="27">
        <v>0</v>
      </c>
      <c r="BB776" s="36">
        <v>0</v>
      </c>
      <c r="BC776" s="26">
        <v>0</v>
      </c>
      <c r="BD776" s="26">
        <v>0</v>
      </c>
      <c r="BE776" s="27">
        <v>0</v>
      </c>
      <c r="BF776" s="36">
        <v>0</v>
      </c>
      <c r="BG776" s="26">
        <v>0</v>
      </c>
      <c r="BH776" s="26">
        <v>0</v>
      </c>
      <c r="BI776" s="27">
        <v>0</v>
      </c>
      <c r="BJ776" s="36">
        <v>0</v>
      </c>
      <c r="BK776" s="26">
        <v>0</v>
      </c>
      <c r="BL776" s="26">
        <v>0</v>
      </c>
      <c r="BM776" s="27">
        <v>0</v>
      </c>
      <c r="BN776" s="36">
        <v>0</v>
      </c>
      <c r="BO776" s="26">
        <v>0</v>
      </c>
      <c r="BP776" s="26">
        <v>0</v>
      </c>
      <c r="BQ776" s="27">
        <v>0</v>
      </c>
      <c r="BR776" s="36">
        <v>0</v>
      </c>
      <c r="BS776" s="26">
        <v>0</v>
      </c>
      <c r="BT776" s="26">
        <v>0</v>
      </c>
      <c r="BU776" s="27">
        <v>0</v>
      </c>
      <c r="BV776" s="36">
        <v>0</v>
      </c>
      <c r="BW776" s="26">
        <v>0</v>
      </c>
      <c r="BX776" s="26">
        <v>0</v>
      </c>
      <c r="BY776" s="27">
        <v>0</v>
      </c>
      <c r="BZ776" s="36">
        <v>0</v>
      </c>
      <c r="CA776" s="26">
        <v>0</v>
      </c>
      <c r="CB776" s="26">
        <v>0</v>
      </c>
      <c r="CC776" s="27">
        <v>0</v>
      </c>
      <c r="CD776" s="36">
        <v>0</v>
      </c>
      <c r="CE776" s="26">
        <v>0</v>
      </c>
      <c r="CF776" s="26">
        <v>0</v>
      </c>
      <c r="CG776" s="27">
        <v>0</v>
      </c>
      <c r="CH776" s="36">
        <v>0</v>
      </c>
      <c r="CI776" s="26">
        <v>0</v>
      </c>
      <c r="CJ776" s="26">
        <v>0</v>
      </c>
      <c r="CK776" s="27">
        <v>0</v>
      </c>
      <c r="CL776" s="36">
        <v>0</v>
      </c>
      <c r="CM776" s="26">
        <v>0</v>
      </c>
      <c r="CN776" s="26">
        <v>0</v>
      </c>
      <c r="CO776" s="27">
        <v>0</v>
      </c>
      <c r="CP776" s="36">
        <v>0</v>
      </c>
      <c r="CQ776" s="26">
        <v>0</v>
      </c>
      <c r="CR776" s="26">
        <v>0</v>
      </c>
      <c r="CS776" s="27">
        <v>0</v>
      </c>
      <c r="CT776" s="36">
        <v>0</v>
      </c>
      <c r="CU776" s="26">
        <v>0</v>
      </c>
      <c r="CV776" s="26">
        <v>0</v>
      </c>
      <c r="CW776" s="27">
        <v>0</v>
      </c>
      <c r="CX776" s="36">
        <v>0</v>
      </c>
      <c r="CY776" s="26">
        <v>0</v>
      </c>
      <c r="CZ776" s="26">
        <v>0</v>
      </c>
      <c r="DA776" s="27">
        <v>0</v>
      </c>
      <c r="DB776" s="36">
        <v>0</v>
      </c>
      <c r="DC776" s="26">
        <v>0</v>
      </c>
      <c r="DD776" s="26">
        <v>0</v>
      </c>
      <c r="DE776" s="27">
        <v>0</v>
      </c>
      <c r="DF776" s="36">
        <v>0</v>
      </c>
      <c r="DG776" s="26">
        <v>0</v>
      </c>
      <c r="DH776" s="26">
        <v>0</v>
      </c>
      <c r="DI776" s="27">
        <v>0</v>
      </c>
      <c r="DJ776" s="36">
        <v>0</v>
      </c>
      <c r="DK776" s="26">
        <v>0</v>
      </c>
      <c r="DL776" s="26">
        <v>0</v>
      </c>
      <c r="DM776" s="27">
        <v>0</v>
      </c>
      <c r="DN776" s="36">
        <v>0</v>
      </c>
      <c r="DO776" s="26">
        <v>0</v>
      </c>
      <c r="DP776" s="26">
        <v>0</v>
      </c>
      <c r="DQ776" s="27">
        <v>0</v>
      </c>
      <c r="DR776" s="36">
        <v>0</v>
      </c>
      <c r="DS776" s="26">
        <v>0</v>
      </c>
      <c r="DT776" s="26">
        <v>0</v>
      </c>
      <c r="DU776" s="27">
        <v>0</v>
      </c>
      <c r="DV776" s="36">
        <v>0</v>
      </c>
      <c r="DW776" s="26">
        <v>0</v>
      </c>
      <c r="DX776" s="26">
        <v>0</v>
      </c>
      <c r="DY776" s="27">
        <v>0</v>
      </c>
      <c r="DZ776" s="36">
        <v>0</v>
      </c>
      <c r="EA776" s="26">
        <v>0</v>
      </c>
      <c r="EB776" s="26">
        <v>0</v>
      </c>
      <c r="EC776" s="27">
        <v>0</v>
      </c>
      <c r="ED776" s="36">
        <v>0</v>
      </c>
      <c r="EE776" s="26">
        <v>0</v>
      </c>
      <c r="EF776" s="26">
        <v>0</v>
      </c>
      <c r="EG776" s="27">
        <v>0</v>
      </c>
      <c r="EH776" s="36">
        <v>10</v>
      </c>
      <c r="EI776" s="26">
        <v>8067.3249999999998</v>
      </c>
      <c r="EJ776" s="26">
        <v>8067.3249999999998</v>
      </c>
      <c r="EK776" s="27">
        <v>59698.21</v>
      </c>
      <c r="EL776" s="36" cm="1">
        <f t="array" ref="EL776">+_xlfn.IFS(YEAR($A776)&gt;YEAR(EL$6),0,YEAR(EL$6)=YEAR($A776),13-MONTH($A776),AND(EK776&lt;$L776,YEAR(EL$6)=YEAR($B776)),IF(MONTH($B776)&lt;EK776/$M776,MONTH($B776),EK776/$M776),EK776&lt;$L776,EK776/$M776,YEAR(EL$6)=YEAR($B776),MONTH($B776),AND(YEAR(EL$6)&gt;YEAR($B776),NOT(ISBLANK($B776))),0,YEAR(EL$6)&gt;YEAR($A776),12,EL$6&lt;$A776,0,YEAR(EH$6)=YEAR($B776),0)</f>
        <v>12</v>
      </c>
      <c r="EM776" s="26">
        <f t="shared" ref="EM776:EM839" si="99">EL776*$M776</f>
        <v>9680.7899999999991</v>
      </c>
      <c r="EN776" s="26">
        <f t="shared" ref="EN776:EN839" si="100">EM776+EJ776</f>
        <v>17748.114999999998</v>
      </c>
      <c r="EO776" s="27">
        <f t="shared" ref="EO776:EO839" si="101">ROUND(IF(YEAR(EL$6)&lt;YEAR($A776),0,($H776-$J776)-EN776),2)</f>
        <v>50017.42</v>
      </c>
      <c r="EP776" s="28">
        <f t="shared" ref="EP776:EP839" si="102">IFERROR(SUM(EO776/$M776),0)</f>
        <v>62.000006197841294</v>
      </c>
      <c r="EQ776" s="34">
        <f t="shared" ref="EQ776:EQ839" si="103">+IFERROR(IF(YEAR($D$4)=YEAR($A776),IF(MONTH($D$4)&gt;=MONTH($A776),IF(MONTH($D$4)-MONTH($A776)=0,1,MONTH($D$4)-MONTH($A776)+1)*$M776,0),IF(MONTH($D$4)&gt;EL776,EL776*$M776,MONTH($D$4)*$M776)),0)</f>
        <v>2420.1974999999998</v>
      </c>
      <c r="ES776" s="21">
        <f>IFERROR(IF(VLOOKUP(D776,'DIV CHANGE'!A:D,3,FALSE)="", E776, VLOOKUP(D776,'DIV CHANGE'!A:D,3,FALSE)), E776)</f>
        <v>2</v>
      </c>
      <c r="ET776" s="21" t="str">
        <f t="shared" ref="ET776:ET839" si="104">IF(E776=ES776, "SAME", "CHANGE")</f>
        <v>SAME</v>
      </c>
      <c r="EU776" s="29">
        <v>45356</v>
      </c>
    </row>
    <row r="777" spans="1:151" ht="12.75">
      <c r="A777" s="29">
        <v>45448</v>
      </c>
      <c r="C777" s="77"/>
      <c r="D777" s="21" t="s">
        <v>1517</v>
      </c>
      <c r="E777" s="21">
        <v>1</v>
      </c>
      <c r="F777" s="21" t="s">
        <v>179</v>
      </c>
      <c r="G777" s="21" t="s">
        <v>1518</v>
      </c>
      <c r="H777" s="55">
        <v>68550.38</v>
      </c>
      <c r="I777" s="22">
        <v>7</v>
      </c>
      <c r="J777" s="56">
        <v>15000</v>
      </c>
      <c r="K777" s="56">
        <v>0</v>
      </c>
      <c r="L777" s="25">
        <f t="shared" si="97"/>
        <v>7650.0542857142864</v>
      </c>
      <c r="M777" s="37">
        <f t="shared" si="98"/>
        <v>637.5045238095239</v>
      </c>
      <c r="N777" s="36"/>
      <c r="O777" s="26"/>
      <c r="P777" s="26"/>
      <c r="Q777" s="27"/>
      <c r="R777" s="36"/>
      <c r="S777" s="26"/>
      <c r="T777" s="26"/>
      <c r="U777" s="27"/>
      <c r="V777" s="36"/>
      <c r="W777" s="26"/>
      <c r="X777" s="26"/>
      <c r="Y777" s="27"/>
      <c r="Z777" s="36"/>
      <c r="AA777" s="26"/>
      <c r="AB777" s="26"/>
      <c r="AC777" s="27"/>
      <c r="AD777" s="36"/>
      <c r="AE777" s="26"/>
      <c r="AF777" s="26"/>
      <c r="AG777" s="27"/>
      <c r="AH777" s="36"/>
      <c r="AI777" s="26"/>
      <c r="AJ777" s="26"/>
      <c r="AK777" s="27"/>
      <c r="AL777" s="36"/>
      <c r="AM777" s="26"/>
      <c r="AN777" s="26"/>
      <c r="AO777" s="27"/>
      <c r="AP777" s="36"/>
      <c r="AQ777" s="26"/>
      <c r="AR777" s="26"/>
      <c r="AS777" s="27"/>
      <c r="AT777" s="36"/>
      <c r="AU777" s="26"/>
      <c r="AV777" s="26"/>
      <c r="AW777" s="27"/>
      <c r="AX777" s="36"/>
      <c r="AY777" s="26"/>
      <c r="AZ777" s="26"/>
      <c r="BA777" s="27"/>
      <c r="BB777" s="36"/>
      <c r="BC777" s="26"/>
      <c r="BD777" s="26"/>
      <c r="BE777" s="27"/>
      <c r="BF777" s="36"/>
      <c r="BG777" s="26"/>
      <c r="BH777" s="26"/>
      <c r="BI777" s="27"/>
      <c r="BJ777" s="36"/>
      <c r="BK777" s="26"/>
      <c r="BL777" s="26"/>
      <c r="BM777" s="27"/>
      <c r="BN777" s="36"/>
      <c r="BO777" s="26"/>
      <c r="BP777" s="26"/>
      <c r="BQ777" s="27"/>
      <c r="BR777" s="36"/>
      <c r="BS777" s="26"/>
      <c r="BT777" s="26"/>
      <c r="BU777" s="27"/>
      <c r="BV777" s="36"/>
      <c r="BW777" s="26"/>
      <c r="BX777" s="26"/>
      <c r="BY777" s="27"/>
      <c r="BZ777" s="36"/>
      <c r="CA777" s="26"/>
      <c r="CB777" s="26"/>
      <c r="CC777" s="27"/>
      <c r="CD777" s="36"/>
      <c r="CE777" s="26"/>
      <c r="CF777" s="26"/>
      <c r="CG777" s="27"/>
      <c r="CH777" s="36"/>
      <c r="CI777" s="26"/>
      <c r="CJ777" s="26"/>
      <c r="CK777" s="27"/>
      <c r="CL777" s="36"/>
      <c r="CM777" s="26"/>
      <c r="CN777" s="26"/>
      <c r="CO777" s="27"/>
      <c r="CP777" s="36"/>
      <c r="CQ777" s="26"/>
      <c r="CR777" s="26"/>
      <c r="CS777" s="27"/>
      <c r="CT777" s="36"/>
      <c r="CU777" s="26"/>
      <c r="CV777" s="26"/>
      <c r="CW777" s="27"/>
      <c r="CX777" s="36"/>
      <c r="CY777" s="26"/>
      <c r="CZ777" s="26"/>
      <c r="DA777" s="27"/>
      <c r="DB777" s="36"/>
      <c r="DC777" s="26"/>
      <c r="DD777" s="26"/>
      <c r="DE777" s="27"/>
      <c r="DF777" s="36"/>
      <c r="DG777" s="26"/>
      <c r="DH777" s="26"/>
      <c r="DI777" s="27"/>
      <c r="DJ777" s="36"/>
      <c r="DK777" s="26"/>
      <c r="DL777" s="26"/>
      <c r="DM777" s="27"/>
      <c r="DN777" s="36"/>
      <c r="DO777" s="26"/>
      <c r="DP777" s="26"/>
      <c r="DQ777" s="27"/>
      <c r="DR777" s="36"/>
      <c r="DS777" s="26"/>
      <c r="DT777" s="26"/>
      <c r="DU777" s="27"/>
      <c r="DV777" s="36"/>
      <c r="DW777" s="26"/>
      <c r="DX777" s="26"/>
      <c r="DY777" s="27"/>
      <c r="DZ777" s="36"/>
      <c r="EA777" s="26"/>
      <c r="EB777" s="26"/>
      <c r="EC777" s="27"/>
      <c r="ED777" s="36">
        <v>0</v>
      </c>
      <c r="EE777" s="26">
        <v>0</v>
      </c>
      <c r="EF777" s="26">
        <v>0</v>
      </c>
      <c r="EG777" s="27">
        <v>0</v>
      </c>
      <c r="EH777" s="36">
        <v>7</v>
      </c>
      <c r="EI777" s="26">
        <v>4462.5316666666677</v>
      </c>
      <c r="EJ777" s="26">
        <v>4462.5316666666677</v>
      </c>
      <c r="EK777" s="27">
        <v>49087.85</v>
      </c>
      <c r="EL777" s="36" cm="1">
        <f t="array" ref="EL777">+_xlfn.IFS(YEAR($A777)&gt;YEAR(EL$6),0,YEAR(EL$6)=YEAR($A777),13-MONTH($A777),AND(EK777&lt;$L777,YEAR(EL$6)=YEAR($B777)),IF(MONTH($B777)&lt;EK777/$M777,MONTH($B777),EK777/$M777),EK777&lt;$L777,EK777/$M777,YEAR(EL$6)=YEAR($B777),MONTH($B777),AND(YEAR(EL$6)&gt;YEAR($B777),NOT(ISBLANK($B777))),0,YEAR(EL$6)&gt;YEAR($A777),12,EL$6&lt;$A777,0,YEAR(EH$6)=YEAR($B777),0)</f>
        <v>12</v>
      </c>
      <c r="EM777" s="26">
        <f t="shared" si="99"/>
        <v>7650.0542857142864</v>
      </c>
      <c r="EN777" s="26">
        <f t="shared" si="100"/>
        <v>12112.585952380954</v>
      </c>
      <c r="EO777" s="27">
        <f t="shared" si="101"/>
        <v>41437.79</v>
      </c>
      <c r="EP777" s="28">
        <f t="shared" si="102"/>
        <v>64.999993650838704</v>
      </c>
      <c r="EQ777" s="34">
        <f t="shared" si="103"/>
        <v>1912.5135714285716</v>
      </c>
      <c r="ES777" s="21">
        <f>IFERROR(IF(VLOOKUP(D777,'DIV CHANGE'!A:D,3,FALSE)="", E777, VLOOKUP(D777,'DIV CHANGE'!A:D,3,FALSE)), E777)</f>
        <v>1</v>
      </c>
      <c r="ET777" s="21" t="str">
        <f t="shared" si="104"/>
        <v>SAME</v>
      </c>
      <c r="EU777" s="24">
        <v>45429</v>
      </c>
    </row>
    <row r="778" spans="1:151" ht="12.75">
      <c r="A778" s="29">
        <v>45483</v>
      </c>
      <c r="C778" s="77"/>
      <c r="D778" s="21" t="s">
        <v>1519</v>
      </c>
      <c r="E778" s="21">
        <v>1</v>
      </c>
      <c r="F778" s="21" t="s">
        <v>179</v>
      </c>
      <c r="G778" s="21" t="s">
        <v>1520</v>
      </c>
      <c r="H778" s="55">
        <v>67380</v>
      </c>
      <c r="I778" s="22">
        <v>7</v>
      </c>
      <c r="J778" s="56">
        <v>15000</v>
      </c>
      <c r="K778" s="56">
        <v>0</v>
      </c>
      <c r="L778" s="25">
        <f t="shared" si="97"/>
        <v>7482.8571428571431</v>
      </c>
      <c r="M778" s="37">
        <f t="shared" si="98"/>
        <v>623.57142857142856</v>
      </c>
      <c r="N778" s="36"/>
      <c r="O778" s="26"/>
      <c r="P778" s="26"/>
      <c r="Q778" s="27"/>
      <c r="R778" s="36"/>
      <c r="S778" s="26"/>
      <c r="T778" s="26"/>
      <c r="U778" s="27"/>
      <c r="V778" s="36"/>
      <c r="W778" s="26"/>
      <c r="X778" s="26"/>
      <c r="Y778" s="27"/>
      <c r="Z778" s="36"/>
      <c r="AA778" s="26"/>
      <c r="AB778" s="26"/>
      <c r="AC778" s="27"/>
      <c r="AD778" s="36"/>
      <c r="AE778" s="26"/>
      <c r="AF778" s="26"/>
      <c r="AG778" s="27"/>
      <c r="AH778" s="36"/>
      <c r="AI778" s="26"/>
      <c r="AJ778" s="26"/>
      <c r="AK778" s="27"/>
      <c r="AL778" s="36"/>
      <c r="AM778" s="26"/>
      <c r="AN778" s="26"/>
      <c r="AO778" s="27"/>
      <c r="AP778" s="36"/>
      <c r="AQ778" s="26"/>
      <c r="AR778" s="26"/>
      <c r="AS778" s="27"/>
      <c r="AT778" s="36"/>
      <c r="AU778" s="26"/>
      <c r="AV778" s="26"/>
      <c r="AW778" s="27"/>
      <c r="AX778" s="36"/>
      <c r="AY778" s="26"/>
      <c r="AZ778" s="26"/>
      <c r="BA778" s="27"/>
      <c r="BB778" s="36"/>
      <c r="BC778" s="26"/>
      <c r="BD778" s="26"/>
      <c r="BE778" s="27"/>
      <c r="BF778" s="36"/>
      <c r="BG778" s="26"/>
      <c r="BH778" s="26"/>
      <c r="BI778" s="27"/>
      <c r="BJ778" s="36"/>
      <c r="BK778" s="26"/>
      <c r="BL778" s="26"/>
      <c r="BM778" s="27"/>
      <c r="BN778" s="36"/>
      <c r="BO778" s="26"/>
      <c r="BP778" s="26"/>
      <c r="BQ778" s="27"/>
      <c r="BR778" s="36"/>
      <c r="BS778" s="26"/>
      <c r="BT778" s="26"/>
      <c r="BU778" s="27"/>
      <c r="BV778" s="36"/>
      <c r="BW778" s="26"/>
      <c r="BX778" s="26"/>
      <c r="BY778" s="27"/>
      <c r="BZ778" s="36"/>
      <c r="CA778" s="26"/>
      <c r="CB778" s="26"/>
      <c r="CC778" s="27"/>
      <c r="CD778" s="36"/>
      <c r="CE778" s="26"/>
      <c r="CF778" s="26"/>
      <c r="CG778" s="27"/>
      <c r="CH778" s="36"/>
      <c r="CI778" s="26"/>
      <c r="CJ778" s="26"/>
      <c r="CK778" s="27"/>
      <c r="CL778" s="36"/>
      <c r="CM778" s="26"/>
      <c r="CN778" s="26"/>
      <c r="CO778" s="27"/>
      <c r="CP778" s="36"/>
      <c r="CQ778" s="26"/>
      <c r="CR778" s="26"/>
      <c r="CS778" s="27"/>
      <c r="CT778" s="36"/>
      <c r="CU778" s="26"/>
      <c r="CV778" s="26"/>
      <c r="CW778" s="27"/>
      <c r="CX778" s="36"/>
      <c r="CY778" s="26"/>
      <c r="CZ778" s="26"/>
      <c r="DA778" s="27"/>
      <c r="DB778" s="36"/>
      <c r="DC778" s="26"/>
      <c r="DD778" s="26"/>
      <c r="DE778" s="27"/>
      <c r="DF778" s="36"/>
      <c r="DG778" s="26"/>
      <c r="DH778" s="26"/>
      <c r="DI778" s="27"/>
      <c r="DJ778" s="36"/>
      <c r="DK778" s="26"/>
      <c r="DL778" s="26"/>
      <c r="DM778" s="27"/>
      <c r="DN778" s="36"/>
      <c r="DO778" s="26"/>
      <c r="DP778" s="26"/>
      <c r="DQ778" s="27"/>
      <c r="DR778" s="36"/>
      <c r="DS778" s="26"/>
      <c r="DT778" s="26"/>
      <c r="DU778" s="27"/>
      <c r="DV778" s="36"/>
      <c r="DW778" s="26"/>
      <c r="DX778" s="26"/>
      <c r="DY778" s="27"/>
      <c r="DZ778" s="36"/>
      <c r="EA778" s="26"/>
      <c r="EB778" s="26"/>
      <c r="EC778" s="27"/>
      <c r="ED778" s="36">
        <v>0</v>
      </c>
      <c r="EE778" s="26">
        <v>0</v>
      </c>
      <c r="EF778" s="26">
        <v>0</v>
      </c>
      <c r="EG778" s="27">
        <v>0</v>
      </c>
      <c r="EH778" s="36">
        <v>6</v>
      </c>
      <c r="EI778" s="26">
        <v>3741.4285714285716</v>
      </c>
      <c r="EJ778" s="26">
        <v>3741.4285714285716</v>
      </c>
      <c r="EK778" s="27">
        <v>48638.57</v>
      </c>
      <c r="EL778" s="36" cm="1">
        <f t="array" ref="EL778">+_xlfn.IFS(YEAR($A778)&gt;YEAR(EL$6),0,YEAR(EL$6)=YEAR($A778),13-MONTH($A778),AND(EK778&lt;$L778,YEAR(EL$6)=YEAR($B778)),IF(MONTH($B778)&lt;EK778/$M778,MONTH($B778),EK778/$M778),EK778&lt;$L778,EK778/$M778,YEAR(EL$6)=YEAR($B778),MONTH($B778),AND(YEAR(EL$6)&gt;YEAR($B778),NOT(ISBLANK($B778))),0,YEAR(EL$6)&gt;YEAR($A778),12,EL$6&lt;$A778,0,YEAR(EH$6)=YEAR($B778),0)</f>
        <v>12</v>
      </c>
      <c r="EM778" s="26">
        <f t="shared" si="99"/>
        <v>7482.8571428571431</v>
      </c>
      <c r="EN778" s="26">
        <f t="shared" si="100"/>
        <v>11224.285714285714</v>
      </c>
      <c r="EO778" s="27">
        <f t="shared" si="101"/>
        <v>41155.71</v>
      </c>
      <c r="EP778" s="28">
        <f t="shared" si="102"/>
        <v>65.999993127147761</v>
      </c>
      <c r="EQ778" s="34">
        <f t="shared" si="103"/>
        <v>1870.7142857142858</v>
      </c>
      <c r="ES778" s="21">
        <f>IFERROR(IF(VLOOKUP(D778,'DIV CHANGE'!A:D,3,FALSE)="", E778, VLOOKUP(D778,'DIV CHANGE'!A:D,3,FALSE)), E778)</f>
        <v>1</v>
      </c>
      <c r="ET778" s="21" t="str">
        <f t="shared" si="104"/>
        <v>SAME</v>
      </c>
      <c r="EU778" s="29">
        <v>45483</v>
      </c>
    </row>
    <row r="779" spans="1:151" ht="12.75">
      <c r="A779" s="29">
        <v>45483</v>
      </c>
      <c r="C779" s="77"/>
      <c r="D779" s="21" t="s">
        <v>1521</v>
      </c>
      <c r="E779" s="21">
        <v>1</v>
      </c>
      <c r="F779" s="21" t="s">
        <v>179</v>
      </c>
      <c r="G779" s="21" t="s">
        <v>1520</v>
      </c>
      <c r="H779" s="55">
        <v>67380</v>
      </c>
      <c r="I779" s="22">
        <v>7</v>
      </c>
      <c r="J779" s="56">
        <v>15000</v>
      </c>
      <c r="K779" s="56">
        <v>0</v>
      </c>
      <c r="L779" s="25">
        <f t="shared" si="97"/>
        <v>7482.8571428571431</v>
      </c>
      <c r="M779" s="37">
        <f t="shared" si="98"/>
        <v>623.57142857142856</v>
      </c>
      <c r="N779" s="36"/>
      <c r="O779" s="26"/>
      <c r="P779" s="26"/>
      <c r="Q779" s="27"/>
      <c r="R779" s="36"/>
      <c r="S779" s="26"/>
      <c r="T779" s="26"/>
      <c r="U779" s="27"/>
      <c r="V779" s="36"/>
      <c r="W779" s="26"/>
      <c r="X779" s="26"/>
      <c r="Y779" s="27"/>
      <c r="Z779" s="36"/>
      <c r="AA779" s="26"/>
      <c r="AB779" s="26"/>
      <c r="AC779" s="27"/>
      <c r="AD779" s="36"/>
      <c r="AE779" s="26"/>
      <c r="AF779" s="26"/>
      <c r="AG779" s="27"/>
      <c r="AH779" s="36"/>
      <c r="AI779" s="26"/>
      <c r="AJ779" s="26"/>
      <c r="AK779" s="27"/>
      <c r="AL779" s="36"/>
      <c r="AM779" s="26"/>
      <c r="AN779" s="26"/>
      <c r="AO779" s="27"/>
      <c r="AP779" s="36"/>
      <c r="AQ779" s="26"/>
      <c r="AR779" s="26"/>
      <c r="AS779" s="27"/>
      <c r="AT779" s="36"/>
      <c r="AU779" s="26"/>
      <c r="AV779" s="26"/>
      <c r="AW779" s="27"/>
      <c r="AX779" s="36"/>
      <c r="AY779" s="26"/>
      <c r="AZ779" s="26"/>
      <c r="BA779" s="27"/>
      <c r="BB779" s="36"/>
      <c r="BC779" s="26"/>
      <c r="BD779" s="26"/>
      <c r="BE779" s="27"/>
      <c r="BF779" s="36"/>
      <c r="BG779" s="26"/>
      <c r="BH779" s="26"/>
      <c r="BI779" s="27"/>
      <c r="BJ779" s="36"/>
      <c r="BK779" s="26"/>
      <c r="BL779" s="26"/>
      <c r="BM779" s="27"/>
      <c r="BN779" s="36"/>
      <c r="BO779" s="26"/>
      <c r="BP779" s="26"/>
      <c r="BQ779" s="27"/>
      <c r="BR779" s="36"/>
      <c r="BS779" s="26"/>
      <c r="BT779" s="26"/>
      <c r="BU779" s="27"/>
      <c r="BV779" s="36"/>
      <c r="BW779" s="26"/>
      <c r="BX779" s="26"/>
      <c r="BY779" s="27"/>
      <c r="BZ779" s="36"/>
      <c r="CA779" s="26"/>
      <c r="CB779" s="26"/>
      <c r="CC779" s="27"/>
      <c r="CD779" s="36"/>
      <c r="CE779" s="26"/>
      <c r="CF779" s="26"/>
      <c r="CG779" s="27"/>
      <c r="CH779" s="36"/>
      <c r="CI779" s="26"/>
      <c r="CJ779" s="26"/>
      <c r="CK779" s="27"/>
      <c r="CL779" s="36"/>
      <c r="CM779" s="26"/>
      <c r="CN779" s="26"/>
      <c r="CO779" s="27"/>
      <c r="CP779" s="36"/>
      <c r="CQ779" s="26"/>
      <c r="CR779" s="26"/>
      <c r="CS779" s="27"/>
      <c r="CT779" s="36"/>
      <c r="CU779" s="26"/>
      <c r="CV779" s="26"/>
      <c r="CW779" s="27"/>
      <c r="CX779" s="36"/>
      <c r="CY779" s="26"/>
      <c r="CZ779" s="26"/>
      <c r="DA779" s="27"/>
      <c r="DB779" s="36"/>
      <c r="DC779" s="26"/>
      <c r="DD779" s="26"/>
      <c r="DE779" s="27"/>
      <c r="DF779" s="36"/>
      <c r="DG779" s="26"/>
      <c r="DH779" s="26"/>
      <c r="DI779" s="27"/>
      <c r="DJ779" s="36"/>
      <c r="DK779" s="26"/>
      <c r="DL779" s="26"/>
      <c r="DM779" s="27"/>
      <c r="DN779" s="36"/>
      <c r="DO779" s="26"/>
      <c r="DP779" s="26"/>
      <c r="DQ779" s="27"/>
      <c r="DR779" s="36"/>
      <c r="DS779" s="26"/>
      <c r="DT779" s="26"/>
      <c r="DU779" s="27"/>
      <c r="DV779" s="36"/>
      <c r="DW779" s="26"/>
      <c r="DX779" s="26"/>
      <c r="DY779" s="27"/>
      <c r="DZ779" s="36"/>
      <c r="EA779" s="26"/>
      <c r="EB779" s="26"/>
      <c r="EC779" s="27"/>
      <c r="ED779" s="36">
        <v>0</v>
      </c>
      <c r="EE779" s="26">
        <v>0</v>
      </c>
      <c r="EF779" s="26">
        <v>0</v>
      </c>
      <c r="EG779" s="27">
        <v>0</v>
      </c>
      <c r="EH779" s="36">
        <v>6</v>
      </c>
      <c r="EI779" s="26">
        <v>3741.4285714285716</v>
      </c>
      <c r="EJ779" s="26">
        <v>3741.4285714285716</v>
      </c>
      <c r="EK779" s="27">
        <v>48638.57</v>
      </c>
      <c r="EL779" s="36" cm="1">
        <f t="array" ref="EL779">+_xlfn.IFS(YEAR($A779)&gt;YEAR(EL$6),0,YEAR(EL$6)=YEAR($A779),13-MONTH($A779),AND(EK779&lt;$L779,YEAR(EL$6)=YEAR($B779)),IF(MONTH($B779)&lt;EK779/$M779,MONTH($B779),EK779/$M779),EK779&lt;$L779,EK779/$M779,YEAR(EL$6)=YEAR($B779),MONTH($B779),AND(YEAR(EL$6)&gt;YEAR($B779),NOT(ISBLANK($B779))),0,YEAR(EL$6)&gt;YEAR($A779),12,EL$6&lt;$A779,0,YEAR(EH$6)=YEAR($B779),0)</f>
        <v>12</v>
      </c>
      <c r="EM779" s="26">
        <f t="shared" si="99"/>
        <v>7482.8571428571431</v>
      </c>
      <c r="EN779" s="26">
        <f t="shared" si="100"/>
        <v>11224.285714285714</v>
      </c>
      <c r="EO779" s="27">
        <f t="shared" si="101"/>
        <v>41155.71</v>
      </c>
      <c r="EP779" s="28">
        <f t="shared" si="102"/>
        <v>65.999993127147761</v>
      </c>
      <c r="EQ779" s="34">
        <f t="shared" si="103"/>
        <v>1870.7142857142858</v>
      </c>
      <c r="ES779" s="21">
        <f>IFERROR(IF(VLOOKUP(D779,'DIV CHANGE'!A:D,3,FALSE)="", E779, VLOOKUP(D779,'DIV CHANGE'!A:D,3,FALSE)), E779)</f>
        <v>1</v>
      </c>
      <c r="ET779" s="21" t="str">
        <f t="shared" si="104"/>
        <v>SAME</v>
      </c>
      <c r="EU779" s="29">
        <v>45483</v>
      </c>
    </row>
    <row r="780" spans="1:151" ht="12.75">
      <c r="A780" s="29">
        <v>45519</v>
      </c>
      <c r="C780" s="77"/>
      <c r="D780" s="21" t="s">
        <v>1522</v>
      </c>
      <c r="E780" s="21">
        <v>2</v>
      </c>
      <c r="F780" s="21" t="s">
        <v>179</v>
      </c>
      <c r="G780" s="21" t="s">
        <v>1523</v>
      </c>
      <c r="H780" s="55">
        <v>74921.929999999993</v>
      </c>
      <c r="I780" s="22">
        <v>7</v>
      </c>
      <c r="J780" s="56">
        <v>15000</v>
      </c>
      <c r="K780" s="56">
        <v>0</v>
      </c>
      <c r="L780" s="25">
        <f t="shared" si="97"/>
        <v>8560.2757142857135</v>
      </c>
      <c r="M780" s="37">
        <f t="shared" si="98"/>
        <v>713.3563095238095</v>
      </c>
      <c r="N780" s="36"/>
      <c r="O780" s="26"/>
      <c r="P780" s="26"/>
      <c r="Q780" s="27"/>
      <c r="R780" s="36"/>
      <c r="S780" s="26"/>
      <c r="T780" s="26"/>
      <c r="U780" s="27"/>
      <c r="V780" s="36"/>
      <c r="W780" s="26"/>
      <c r="X780" s="26"/>
      <c r="Y780" s="27"/>
      <c r="Z780" s="36"/>
      <c r="AA780" s="26"/>
      <c r="AB780" s="26"/>
      <c r="AC780" s="27"/>
      <c r="AD780" s="36"/>
      <c r="AE780" s="26"/>
      <c r="AF780" s="26"/>
      <c r="AG780" s="27"/>
      <c r="AH780" s="36"/>
      <c r="AI780" s="26"/>
      <c r="AJ780" s="26"/>
      <c r="AK780" s="27"/>
      <c r="AL780" s="36"/>
      <c r="AM780" s="26"/>
      <c r="AN780" s="26"/>
      <c r="AO780" s="27"/>
      <c r="AP780" s="36"/>
      <c r="AQ780" s="26"/>
      <c r="AR780" s="26"/>
      <c r="AS780" s="27"/>
      <c r="AT780" s="36"/>
      <c r="AU780" s="26"/>
      <c r="AV780" s="26"/>
      <c r="AW780" s="27"/>
      <c r="AX780" s="36"/>
      <c r="AY780" s="26"/>
      <c r="AZ780" s="26"/>
      <c r="BA780" s="27"/>
      <c r="BB780" s="36"/>
      <c r="BC780" s="26"/>
      <c r="BD780" s="26"/>
      <c r="BE780" s="27"/>
      <c r="BF780" s="36"/>
      <c r="BG780" s="26"/>
      <c r="BH780" s="26"/>
      <c r="BI780" s="27"/>
      <c r="BJ780" s="36"/>
      <c r="BK780" s="26"/>
      <c r="BL780" s="26"/>
      <c r="BM780" s="27"/>
      <c r="BN780" s="36"/>
      <c r="BO780" s="26"/>
      <c r="BP780" s="26"/>
      <c r="BQ780" s="27"/>
      <c r="BR780" s="36"/>
      <c r="BS780" s="26"/>
      <c r="BT780" s="26"/>
      <c r="BU780" s="27"/>
      <c r="BV780" s="36"/>
      <c r="BW780" s="26"/>
      <c r="BX780" s="26"/>
      <c r="BY780" s="27"/>
      <c r="BZ780" s="36"/>
      <c r="CA780" s="26"/>
      <c r="CB780" s="26"/>
      <c r="CC780" s="27"/>
      <c r="CD780" s="36"/>
      <c r="CE780" s="26"/>
      <c r="CF780" s="26"/>
      <c r="CG780" s="27"/>
      <c r="CH780" s="36"/>
      <c r="CI780" s="26"/>
      <c r="CJ780" s="26"/>
      <c r="CK780" s="27"/>
      <c r="CL780" s="36"/>
      <c r="CM780" s="26"/>
      <c r="CN780" s="26"/>
      <c r="CO780" s="27"/>
      <c r="CP780" s="36"/>
      <c r="CQ780" s="26"/>
      <c r="CR780" s="26"/>
      <c r="CS780" s="27"/>
      <c r="CT780" s="36"/>
      <c r="CU780" s="26"/>
      <c r="CV780" s="26"/>
      <c r="CW780" s="27"/>
      <c r="CX780" s="36"/>
      <c r="CY780" s="26"/>
      <c r="CZ780" s="26"/>
      <c r="DA780" s="27"/>
      <c r="DB780" s="36"/>
      <c r="DC780" s="26"/>
      <c r="DD780" s="26"/>
      <c r="DE780" s="27"/>
      <c r="DF780" s="36"/>
      <c r="DG780" s="26"/>
      <c r="DH780" s="26"/>
      <c r="DI780" s="27"/>
      <c r="DJ780" s="36"/>
      <c r="DK780" s="26"/>
      <c r="DL780" s="26"/>
      <c r="DM780" s="27"/>
      <c r="DN780" s="36"/>
      <c r="DO780" s="26"/>
      <c r="DP780" s="26"/>
      <c r="DQ780" s="27"/>
      <c r="DR780" s="36"/>
      <c r="DS780" s="26"/>
      <c r="DT780" s="26"/>
      <c r="DU780" s="27"/>
      <c r="DV780" s="36"/>
      <c r="DW780" s="26"/>
      <c r="DX780" s="26"/>
      <c r="DY780" s="27"/>
      <c r="DZ780" s="36"/>
      <c r="EA780" s="26"/>
      <c r="EB780" s="26"/>
      <c r="EC780" s="27"/>
      <c r="ED780" s="36">
        <v>0</v>
      </c>
      <c r="EE780" s="26">
        <v>0</v>
      </c>
      <c r="EF780" s="26">
        <v>0</v>
      </c>
      <c r="EG780" s="27">
        <v>0</v>
      </c>
      <c r="EH780" s="36">
        <v>5</v>
      </c>
      <c r="EI780" s="26">
        <v>3566.7815476190476</v>
      </c>
      <c r="EJ780" s="26">
        <v>3566.7815476190476</v>
      </c>
      <c r="EK780" s="27">
        <v>56355.15</v>
      </c>
      <c r="EL780" s="36" cm="1">
        <f t="array" ref="EL780">+_xlfn.IFS(YEAR($A780)&gt;YEAR(EL$6),0,YEAR(EL$6)=YEAR($A780),13-MONTH($A780),AND(EK780&lt;$L780,YEAR(EL$6)=YEAR($B780)),IF(MONTH($B780)&lt;EK780/$M780,MONTH($B780),EK780/$M780),EK780&lt;$L780,EK780/$M780,YEAR(EL$6)=YEAR($B780),MONTH($B780),AND(YEAR(EL$6)&gt;YEAR($B780),NOT(ISBLANK($B780))),0,YEAR(EL$6)&gt;YEAR($A780),12,EL$6&lt;$A780,0,YEAR(EH$6)=YEAR($B780),0)</f>
        <v>12</v>
      </c>
      <c r="EM780" s="26">
        <f t="shared" si="99"/>
        <v>8560.2757142857135</v>
      </c>
      <c r="EN780" s="26">
        <f t="shared" si="100"/>
        <v>12127.057261904762</v>
      </c>
      <c r="EO780" s="27">
        <f t="shared" si="101"/>
        <v>47794.87</v>
      </c>
      <c r="EP780" s="28">
        <f t="shared" si="102"/>
        <v>66.999996161672371</v>
      </c>
      <c r="EQ780" s="34">
        <f t="shared" si="103"/>
        <v>2140.0689285714284</v>
      </c>
      <c r="ES780" s="21">
        <f>IFERROR(IF(VLOOKUP(D780,'DIV CHANGE'!A:D,3,FALSE)="", E780, VLOOKUP(D780,'DIV CHANGE'!A:D,3,FALSE)), E780)</f>
        <v>2</v>
      </c>
      <c r="ET780" s="21" t="str">
        <f t="shared" si="104"/>
        <v>SAME</v>
      </c>
      <c r="EU780" s="24">
        <v>45519</v>
      </c>
    </row>
    <row r="781" spans="1:151" ht="12.75">
      <c r="A781" s="29">
        <v>45519</v>
      </c>
      <c r="C781" s="77"/>
      <c r="D781" s="21" t="s">
        <v>1524</v>
      </c>
      <c r="E781" s="21">
        <v>2</v>
      </c>
      <c r="F781" s="21" t="s">
        <v>179</v>
      </c>
      <c r="G781" s="21" t="s">
        <v>1525</v>
      </c>
      <c r="H781" s="55">
        <v>83921.93</v>
      </c>
      <c r="I781" s="22">
        <v>7</v>
      </c>
      <c r="J781" s="56">
        <v>15000</v>
      </c>
      <c r="K781" s="56">
        <v>0</v>
      </c>
      <c r="L781" s="25">
        <f t="shared" si="97"/>
        <v>9845.99</v>
      </c>
      <c r="M781" s="37">
        <f t="shared" si="98"/>
        <v>820.49916666666661</v>
      </c>
      <c r="N781" s="36"/>
      <c r="O781" s="26"/>
      <c r="P781" s="26"/>
      <c r="Q781" s="27"/>
      <c r="R781" s="36"/>
      <c r="S781" s="26"/>
      <c r="T781" s="26"/>
      <c r="U781" s="27"/>
      <c r="V781" s="36"/>
      <c r="W781" s="26"/>
      <c r="X781" s="26"/>
      <c r="Y781" s="27"/>
      <c r="Z781" s="36"/>
      <c r="AA781" s="26"/>
      <c r="AB781" s="26"/>
      <c r="AC781" s="27"/>
      <c r="AD781" s="36"/>
      <c r="AE781" s="26"/>
      <c r="AF781" s="26"/>
      <c r="AG781" s="27"/>
      <c r="AH781" s="36"/>
      <c r="AI781" s="26"/>
      <c r="AJ781" s="26"/>
      <c r="AK781" s="27"/>
      <c r="AL781" s="36"/>
      <c r="AM781" s="26"/>
      <c r="AN781" s="26"/>
      <c r="AO781" s="27"/>
      <c r="AP781" s="36"/>
      <c r="AQ781" s="26"/>
      <c r="AR781" s="26"/>
      <c r="AS781" s="27"/>
      <c r="AT781" s="36"/>
      <c r="AU781" s="26"/>
      <c r="AV781" s="26"/>
      <c r="AW781" s="27"/>
      <c r="AX781" s="36"/>
      <c r="AY781" s="26"/>
      <c r="AZ781" s="26"/>
      <c r="BA781" s="27"/>
      <c r="BB781" s="36"/>
      <c r="BC781" s="26"/>
      <c r="BD781" s="26"/>
      <c r="BE781" s="27"/>
      <c r="BF781" s="36"/>
      <c r="BG781" s="26"/>
      <c r="BH781" s="26"/>
      <c r="BI781" s="27"/>
      <c r="BJ781" s="36"/>
      <c r="BK781" s="26"/>
      <c r="BL781" s="26"/>
      <c r="BM781" s="27"/>
      <c r="BN781" s="36"/>
      <c r="BO781" s="26"/>
      <c r="BP781" s="26"/>
      <c r="BQ781" s="27"/>
      <c r="BR781" s="36"/>
      <c r="BS781" s="26"/>
      <c r="BT781" s="26"/>
      <c r="BU781" s="27"/>
      <c r="BV781" s="36"/>
      <c r="BW781" s="26"/>
      <c r="BX781" s="26"/>
      <c r="BY781" s="27"/>
      <c r="BZ781" s="36"/>
      <c r="CA781" s="26"/>
      <c r="CB781" s="26"/>
      <c r="CC781" s="27"/>
      <c r="CD781" s="36"/>
      <c r="CE781" s="26"/>
      <c r="CF781" s="26"/>
      <c r="CG781" s="27"/>
      <c r="CH781" s="36"/>
      <c r="CI781" s="26"/>
      <c r="CJ781" s="26"/>
      <c r="CK781" s="27"/>
      <c r="CL781" s="36"/>
      <c r="CM781" s="26"/>
      <c r="CN781" s="26"/>
      <c r="CO781" s="27"/>
      <c r="CP781" s="36"/>
      <c r="CQ781" s="26"/>
      <c r="CR781" s="26"/>
      <c r="CS781" s="27"/>
      <c r="CT781" s="36"/>
      <c r="CU781" s="26"/>
      <c r="CV781" s="26"/>
      <c r="CW781" s="27"/>
      <c r="CX781" s="36"/>
      <c r="CY781" s="26"/>
      <c r="CZ781" s="26"/>
      <c r="DA781" s="27"/>
      <c r="DB781" s="36"/>
      <c r="DC781" s="26"/>
      <c r="DD781" s="26"/>
      <c r="DE781" s="27"/>
      <c r="DF781" s="36"/>
      <c r="DG781" s="26"/>
      <c r="DH781" s="26"/>
      <c r="DI781" s="27"/>
      <c r="DJ781" s="36"/>
      <c r="DK781" s="26"/>
      <c r="DL781" s="26"/>
      <c r="DM781" s="27"/>
      <c r="DN781" s="36"/>
      <c r="DO781" s="26"/>
      <c r="DP781" s="26"/>
      <c r="DQ781" s="27"/>
      <c r="DR781" s="36"/>
      <c r="DS781" s="26"/>
      <c r="DT781" s="26"/>
      <c r="DU781" s="27"/>
      <c r="DV781" s="36"/>
      <c r="DW781" s="26"/>
      <c r="DX781" s="26"/>
      <c r="DY781" s="27"/>
      <c r="DZ781" s="36"/>
      <c r="EA781" s="26"/>
      <c r="EB781" s="26"/>
      <c r="EC781" s="27"/>
      <c r="ED781" s="36">
        <v>0</v>
      </c>
      <c r="EE781" s="26">
        <v>0</v>
      </c>
      <c r="EF781" s="26">
        <v>0</v>
      </c>
      <c r="EG781" s="27">
        <v>0</v>
      </c>
      <c r="EH781" s="36">
        <v>5</v>
      </c>
      <c r="EI781" s="26">
        <v>4102.4958333333334</v>
      </c>
      <c r="EJ781" s="26">
        <v>4102.4958333333334</v>
      </c>
      <c r="EK781" s="27">
        <v>64819.43</v>
      </c>
      <c r="EL781" s="36" cm="1">
        <f t="array" ref="EL781">+_xlfn.IFS(YEAR($A781)&gt;YEAR(EL$6),0,YEAR(EL$6)=YEAR($A781),13-MONTH($A781),AND(EK781&lt;$L781,YEAR(EL$6)=YEAR($B781)),IF(MONTH($B781)&lt;EK781/$M781,MONTH($B781),EK781/$M781),EK781&lt;$L781,EK781/$M781,YEAR(EL$6)=YEAR($B781),MONTH($B781),AND(YEAR(EL$6)&gt;YEAR($B781),NOT(ISBLANK($B781))),0,YEAR(EL$6)&gt;YEAR($A781),12,EL$6&lt;$A781,0,YEAR(EH$6)=YEAR($B781),0)</f>
        <v>12</v>
      </c>
      <c r="EM781" s="26">
        <f t="shared" si="99"/>
        <v>9845.99</v>
      </c>
      <c r="EN781" s="26">
        <f t="shared" si="100"/>
        <v>13948.485833333332</v>
      </c>
      <c r="EO781" s="27">
        <f t="shared" si="101"/>
        <v>54973.440000000002</v>
      </c>
      <c r="EP781" s="28">
        <f t="shared" si="102"/>
        <v>66.999994921790503</v>
      </c>
      <c r="EQ781" s="34">
        <f t="shared" si="103"/>
        <v>2461.4974999999999</v>
      </c>
      <c r="ES781" s="21">
        <f>IFERROR(IF(VLOOKUP(D781,'DIV CHANGE'!A:D,3,FALSE)="", E781, VLOOKUP(D781,'DIV CHANGE'!A:D,3,FALSE)), E781)</f>
        <v>2</v>
      </c>
      <c r="ET781" s="21" t="str">
        <f t="shared" si="104"/>
        <v>SAME</v>
      </c>
      <c r="EU781" s="24">
        <v>45519</v>
      </c>
    </row>
    <row r="782" spans="1:151" ht="12.75">
      <c r="A782" s="29">
        <v>41000</v>
      </c>
      <c r="B782" s="24"/>
      <c r="C782" s="35">
        <v>108</v>
      </c>
      <c r="D782" s="21" t="s">
        <v>1526</v>
      </c>
      <c r="E782" s="21">
        <v>1</v>
      </c>
      <c r="F782" s="21" t="s">
        <v>100</v>
      </c>
      <c r="G782" s="21" t="s">
        <v>1527</v>
      </c>
      <c r="H782" s="55">
        <v>45851.33</v>
      </c>
      <c r="I782" s="22">
        <v>7</v>
      </c>
      <c r="J782" s="25">
        <v>5000</v>
      </c>
      <c r="K782" s="25">
        <v>0</v>
      </c>
      <c r="L782" s="25">
        <f t="shared" si="97"/>
        <v>5835.9042857142858</v>
      </c>
      <c r="M782" s="37">
        <f t="shared" si="98"/>
        <v>486.32535714285717</v>
      </c>
      <c r="N782" s="36">
        <v>0</v>
      </c>
      <c r="O782" s="26">
        <v>0</v>
      </c>
      <c r="P782" s="26">
        <v>0</v>
      </c>
      <c r="Q782" s="27">
        <v>0</v>
      </c>
      <c r="R782" s="36">
        <v>0</v>
      </c>
      <c r="S782" s="26">
        <v>0</v>
      </c>
      <c r="T782" s="26">
        <v>0</v>
      </c>
      <c r="U782" s="27">
        <v>0</v>
      </c>
      <c r="V782" s="36">
        <v>0</v>
      </c>
      <c r="W782" s="26">
        <v>0</v>
      </c>
      <c r="X782" s="26">
        <v>0</v>
      </c>
      <c r="Y782" s="27">
        <v>0</v>
      </c>
      <c r="Z782" s="36">
        <v>0</v>
      </c>
      <c r="AA782" s="26">
        <v>0</v>
      </c>
      <c r="AB782" s="26">
        <v>0</v>
      </c>
      <c r="AC782" s="27">
        <v>0</v>
      </c>
      <c r="AD782" s="36">
        <v>0</v>
      </c>
      <c r="AE782" s="26">
        <v>0</v>
      </c>
      <c r="AF782" s="26">
        <v>0</v>
      </c>
      <c r="AG782" s="27">
        <v>0</v>
      </c>
      <c r="AH782" s="36">
        <v>0</v>
      </c>
      <c r="AI782" s="26">
        <v>0</v>
      </c>
      <c r="AJ782" s="26">
        <v>0</v>
      </c>
      <c r="AK782" s="27">
        <v>0</v>
      </c>
      <c r="AL782" s="36">
        <v>0</v>
      </c>
      <c r="AM782" s="26">
        <v>0</v>
      </c>
      <c r="AN782" s="26">
        <v>0</v>
      </c>
      <c r="AO782" s="27">
        <v>0</v>
      </c>
      <c r="AP782" s="36">
        <v>0</v>
      </c>
      <c r="AQ782" s="26">
        <v>0</v>
      </c>
      <c r="AR782" s="26">
        <v>0</v>
      </c>
      <c r="AS782" s="27">
        <v>0</v>
      </c>
      <c r="AT782" s="36">
        <v>0</v>
      </c>
      <c r="AU782" s="26">
        <v>0</v>
      </c>
      <c r="AV782" s="26">
        <v>0</v>
      </c>
      <c r="AW782" s="27">
        <v>0</v>
      </c>
      <c r="AX782" s="36">
        <v>0</v>
      </c>
      <c r="AY782" s="26">
        <v>0</v>
      </c>
      <c r="AZ782" s="26">
        <v>0</v>
      </c>
      <c r="BA782" s="27">
        <v>0</v>
      </c>
      <c r="BB782" s="36">
        <v>0</v>
      </c>
      <c r="BC782" s="26">
        <v>0</v>
      </c>
      <c r="BD782" s="26">
        <v>0</v>
      </c>
      <c r="BE782" s="27">
        <v>0</v>
      </c>
      <c r="BF782" s="36">
        <v>0</v>
      </c>
      <c r="BG782" s="26">
        <v>0</v>
      </c>
      <c r="BH782" s="26">
        <v>0</v>
      </c>
      <c r="BI782" s="27">
        <v>0</v>
      </c>
      <c r="BJ782" s="36">
        <v>0</v>
      </c>
      <c r="BK782" s="26">
        <v>0</v>
      </c>
      <c r="BL782" s="26">
        <v>0</v>
      </c>
      <c r="BM782" s="27">
        <v>0</v>
      </c>
      <c r="BN782" s="36">
        <v>0</v>
      </c>
      <c r="BO782" s="26">
        <v>0</v>
      </c>
      <c r="BP782" s="26">
        <v>0</v>
      </c>
      <c r="BQ782" s="27">
        <v>0</v>
      </c>
      <c r="BR782" s="36">
        <v>0</v>
      </c>
      <c r="BS782" s="26">
        <v>0</v>
      </c>
      <c r="BT782" s="26">
        <v>0</v>
      </c>
      <c r="BU782" s="27">
        <v>0</v>
      </c>
      <c r="BV782" s="36">
        <v>0</v>
      </c>
      <c r="BW782" s="26">
        <v>0</v>
      </c>
      <c r="BX782" s="26">
        <v>0</v>
      </c>
      <c r="BY782" s="27">
        <v>0</v>
      </c>
      <c r="BZ782" s="36">
        <v>0</v>
      </c>
      <c r="CA782" s="26">
        <v>0</v>
      </c>
      <c r="CB782" s="26">
        <v>0</v>
      </c>
      <c r="CC782" s="27">
        <v>0</v>
      </c>
      <c r="CD782" s="36">
        <v>0</v>
      </c>
      <c r="CE782" s="26">
        <v>0</v>
      </c>
      <c r="CF782" s="26">
        <v>0</v>
      </c>
      <c r="CG782" s="27">
        <v>0</v>
      </c>
      <c r="CH782" s="36">
        <v>0</v>
      </c>
      <c r="CI782" s="26">
        <v>0</v>
      </c>
      <c r="CJ782" s="26">
        <v>0</v>
      </c>
      <c r="CK782" s="27">
        <v>0</v>
      </c>
      <c r="CL782" s="36">
        <v>9</v>
      </c>
      <c r="CM782" s="26">
        <v>4376.9282142857146</v>
      </c>
      <c r="CN782" s="26">
        <v>4376.9282142857146</v>
      </c>
      <c r="CO782" s="27">
        <v>36474.40178571429</v>
      </c>
      <c r="CP782" s="36">
        <v>12</v>
      </c>
      <c r="CQ782" s="26">
        <v>5835.9042857142858</v>
      </c>
      <c r="CR782" s="26">
        <v>10212.8325</v>
      </c>
      <c r="CS782" s="27">
        <v>30638.497500000001</v>
      </c>
      <c r="CT782" s="36">
        <v>12</v>
      </c>
      <c r="CU782" s="26">
        <v>5835.9042857142858</v>
      </c>
      <c r="CV782" s="26">
        <v>16048.736785714285</v>
      </c>
      <c r="CW782" s="27">
        <v>24802.593214285716</v>
      </c>
      <c r="CX782" s="36">
        <v>12</v>
      </c>
      <c r="CY782" s="26">
        <v>5835.9042857142858</v>
      </c>
      <c r="CZ782" s="26">
        <v>21884.64107142857</v>
      </c>
      <c r="DA782" s="27">
        <v>18966.688928571431</v>
      </c>
      <c r="DB782" s="36">
        <v>12</v>
      </c>
      <c r="DC782" s="26">
        <v>5835.9042857142858</v>
      </c>
      <c r="DD782" s="26">
        <v>27720.545357142855</v>
      </c>
      <c r="DE782" s="27">
        <v>13130.784642857147</v>
      </c>
      <c r="DF782" s="36">
        <v>12</v>
      </c>
      <c r="DG782" s="26">
        <v>5835.9042857142858</v>
      </c>
      <c r="DH782" s="26">
        <v>33556.449642857144</v>
      </c>
      <c r="DI782" s="27">
        <v>7294.880357142858</v>
      </c>
      <c r="DJ782" s="36">
        <v>12</v>
      </c>
      <c r="DK782" s="26">
        <v>5835.9042857142858</v>
      </c>
      <c r="DL782" s="26">
        <v>39392.353928571429</v>
      </c>
      <c r="DM782" s="27">
        <v>1458.9760714285731</v>
      </c>
      <c r="DN782" s="36">
        <v>3.0000000000000031</v>
      </c>
      <c r="DO782" s="26">
        <v>1458.9760714285731</v>
      </c>
      <c r="DP782" s="26">
        <v>40851.33</v>
      </c>
      <c r="DQ782" s="27">
        <v>0</v>
      </c>
      <c r="DR782" s="36">
        <v>0</v>
      </c>
      <c r="DS782" s="26">
        <v>0</v>
      </c>
      <c r="DT782" s="26">
        <v>40851.33</v>
      </c>
      <c r="DU782" s="27">
        <v>0</v>
      </c>
      <c r="DV782" s="36">
        <v>0</v>
      </c>
      <c r="DW782" s="26">
        <v>0</v>
      </c>
      <c r="DX782" s="26">
        <v>40851.33</v>
      </c>
      <c r="DY782" s="27">
        <v>0</v>
      </c>
      <c r="DZ782" s="36">
        <v>0</v>
      </c>
      <c r="EA782" s="26">
        <v>0</v>
      </c>
      <c r="EB782" s="26">
        <v>40851.33</v>
      </c>
      <c r="EC782" s="27">
        <v>0</v>
      </c>
      <c r="ED782" s="36">
        <v>0</v>
      </c>
      <c r="EE782" s="26">
        <v>0</v>
      </c>
      <c r="EF782" s="26">
        <v>40851.33</v>
      </c>
      <c r="EG782" s="27">
        <v>0</v>
      </c>
      <c r="EH782" s="36">
        <v>0</v>
      </c>
      <c r="EI782" s="26">
        <v>0</v>
      </c>
      <c r="EJ782" s="26">
        <v>40851.33</v>
      </c>
      <c r="EK782" s="27">
        <v>0</v>
      </c>
      <c r="EL782" s="36" cm="1">
        <f t="array" ref="EL782">+_xlfn.IFS(YEAR($A782)&gt;YEAR(EL$6),0,YEAR(EL$6)=YEAR($A782),13-MONTH($A782),AND(EK782&lt;$L782,YEAR(EL$6)=YEAR($B782)),IF(MONTH($B782)&lt;EK782/$M782,MONTH($B782),EK782/$M782),EK782&lt;$L782,EK782/$M782,YEAR(EL$6)=YEAR($B782),MONTH($B782),AND(YEAR(EL$6)&gt;YEAR($B782),NOT(ISBLANK($B782))),0,YEAR(EL$6)&gt;YEAR($A782),12,EL$6&lt;$A782,0,YEAR(EH$6)=YEAR($B782),0)</f>
        <v>0</v>
      </c>
      <c r="EM782" s="26">
        <f t="shared" si="99"/>
        <v>0</v>
      </c>
      <c r="EN782" s="26">
        <f t="shared" si="100"/>
        <v>40851.33</v>
      </c>
      <c r="EO782" s="27">
        <f t="shared" si="101"/>
        <v>0</v>
      </c>
      <c r="EP782" s="28">
        <f t="shared" si="102"/>
        <v>0</v>
      </c>
      <c r="EQ782" s="34">
        <f t="shared" si="103"/>
        <v>0</v>
      </c>
      <c r="ES782" s="21">
        <f>IFERROR(IF(VLOOKUP(D782,'DIV CHANGE'!A:D,3,FALSE)="", E782, VLOOKUP(D782,'DIV CHANGE'!A:D,3,FALSE)), E782)</f>
        <v>1</v>
      </c>
      <c r="ET782" s="21" t="str">
        <f t="shared" si="104"/>
        <v>SAME</v>
      </c>
      <c r="EU782" s="24">
        <v>41000</v>
      </c>
    </row>
    <row r="783" spans="1:151" ht="12.75">
      <c r="A783" s="29">
        <v>42514</v>
      </c>
      <c r="B783" s="24"/>
      <c r="C783" s="35">
        <v>204</v>
      </c>
      <c r="D783" s="21" t="s">
        <v>1528</v>
      </c>
      <c r="E783" s="21">
        <v>1</v>
      </c>
      <c r="F783" s="21" t="s">
        <v>100</v>
      </c>
      <c r="G783" s="21" t="s">
        <v>1529</v>
      </c>
      <c r="H783" s="55">
        <v>49755</v>
      </c>
      <c r="I783" s="22">
        <v>7</v>
      </c>
      <c r="J783" s="25">
        <v>16000</v>
      </c>
      <c r="K783" s="25">
        <v>0</v>
      </c>
      <c r="L783" s="25">
        <f t="shared" si="97"/>
        <v>4822.1428571428569</v>
      </c>
      <c r="M783" s="37">
        <f t="shared" si="98"/>
        <v>401.84523809523807</v>
      </c>
      <c r="N783" s="36">
        <v>0</v>
      </c>
      <c r="O783" s="26">
        <v>0</v>
      </c>
      <c r="P783" s="26">
        <v>0</v>
      </c>
      <c r="Q783" s="27">
        <v>0</v>
      </c>
      <c r="R783" s="36">
        <v>0</v>
      </c>
      <c r="S783" s="26">
        <v>0</v>
      </c>
      <c r="T783" s="26">
        <v>0</v>
      </c>
      <c r="U783" s="27">
        <v>0</v>
      </c>
      <c r="V783" s="36">
        <v>0</v>
      </c>
      <c r="W783" s="26">
        <v>0</v>
      </c>
      <c r="X783" s="26">
        <v>0</v>
      </c>
      <c r="Y783" s="27">
        <v>0</v>
      </c>
      <c r="Z783" s="36">
        <v>0</v>
      </c>
      <c r="AA783" s="26">
        <v>0</v>
      </c>
      <c r="AB783" s="26">
        <v>0</v>
      </c>
      <c r="AC783" s="27">
        <v>0</v>
      </c>
      <c r="AD783" s="36">
        <v>0</v>
      </c>
      <c r="AE783" s="26">
        <v>0</v>
      </c>
      <c r="AF783" s="26">
        <v>0</v>
      </c>
      <c r="AG783" s="27">
        <v>0</v>
      </c>
      <c r="AH783" s="36">
        <v>0</v>
      </c>
      <c r="AI783" s="26">
        <v>0</v>
      </c>
      <c r="AJ783" s="26">
        <v>0</v>
      </c>
      <c r="AK783" s="27">
        <v>0</v>
      </c>
      <c r="AL783" s="36">
        <v>0</v>
      </c>
      <c r="AM783" s="26">
        <v>0</v>
      </c>
      <c r="AN783" s="26">
        <v>0</v>
      </c>
      <c r="AO783" s="27">
        <v>0</v>
      </c>
      <c r="AP783" s="36">
        <v>0</v>
      </c>
      <c r="AQ783" s="26">
        <v>0</v>
      </c>
      <c r="AR783" s="26">
        <v>0</v>
      </c>
      <c r="AS783" s="27">
        <v>0</v>
      </c>
      <c r="AT783" s="36">
        <v>0</v>
      </c>
      <c r="AU783" s="26">
        <v>0</v>
      </c>
      <c r="AV783" s="26">
        <v>0</v>
      </c>
      <c r="AW783" s="27">
        <v>0</v>
      </c>
      <c r="AX783" s="36">
        <v>0</v>
      </c>
      <c r="AY783" s="26">
        <v>0</v>
      </c>
      <c r="AZ783" s="26">
        <v>0</v>
      </c>
      <c r="BA783" s="27">
        <v>0</v>
      </c>
      <c r="BB783" s="36">
        <v>0</v>
      </c>
      <c r="BC783" s="26">
        <v>0</v>
      </c>
      <c r="BD783" s="26">
        <v>0</v>
      </c>
      <c r="BE783" s="27">
        <v>0</v>
      </c>
      <c r="BF783" s="36">
        <v>0</v>
      </c>
      <c r="BG783" s="26">
        <v>0</v>
      </c>
      <c r="BH783" s="26">
        <v>0</v>
      </c>
      <c r="BI783" s="27">
        <v>0</v>
      </c>
      <c r="BJ783" s="36">
        <v>0</v>
      </c>
      <c r="BK783" s="26">
        <v>0</v>
      </c>
      <c r="BL783" s="26">
        <v>0</v>
      </c>
      <c r="BM783" s="27">
        <v>0</v>
      </c>
      <c r="BN783" s="36">
        <v>0</v>
      </c>
      <c r="BO783" s="26">
        <v>0</v>
      </c>
      <c r="BP783" s="26">
        <v>0</v>
      </c>
      <c r="BQ783" s="27">
        <v>0</v>
      </c>
      <c r="BR783" s="36">
        <v>0</v>
      </c>
      <c r="BS783" s="26">
        <v>0</v>
      </c>
      <c r="BT783" s="26">
        <v>0</v>
      </c>
      <c r="BU783" s="27">
        <v>0</v>
      </c>
      <c r="BV783" s="36">
        <v>0</v>
      </c>
      <c r="BW783" s="26">
        <v>0</v>
      </c>
      <c r="BX783" s="26">
        <v>0</v>
      </c>
      <c r="BY783" s="27">
        <v>0</v>
      </c>
      <c r="BZ783" s="36">
        <v>0</v>
      </c>
      <c r="CA783" s="26">
        <v>0</v>
      </c>
      <c r="CB783" s="26">
        <v>0</v>
      </c>
      <c r="CC783" s="27">
        <v>0</v>
      </c>
      <c r="CD783" s="36">
        <v>0</v>
      </c>
      <c r="CE783" s="26">
        <v>0</v>
      </c>
      <c r="CF783" s="26">
        <v>0</v>
      </c>
      <c r="CG783" s="27">
        <v>0</v>
      </c>
      <c r="CH783" s="36">
        <v>0</v>
      </c>
      <c r="CI783" s="26">
        <v>0</v>
      </c>
      <c r="CJ783" s="26">
        <v>0</v>
      </c>
      <c r="CK783" s="27">
        <v>0</v>
      </c>
      <c r="CL783" s="36">
        <v>0</v>
      </c>
      <c r="CM783" s="26">
        <v>0</v>
      </c>
      <c r="CN783" s="26">
        <v>0</v>
      </c>
      <c r="CO783" s="27">
        <v>0</v>
      </c>
      <c r="CP783" s="36">
        <v>0</v>
      </c>
      <c r="CQ783" s="26">
        <v>0</v>
      </c>
      <c r="CR783" s="26">
        <v>0</v>
      </c>
      <c r="CS783" s="27">
        <v>0</v>
      </c>
      <c r="CT783" s="36">
        <v>0</v>
      </c>
      <c r="CU783" s="26">
        <v>0</v>
      </c>
      <c r="CV783" s="26">
        <v>0</v>
      </c>
      <c r="CW783" s="27">
        <v>0</v>
      </c>
      <c r="CX783" s="36">
        <v>0</v>
      </c>
      <c r="CY783" s="26">
        <v>0</v>
      </c>
      <c r="CZ783" s="26">
        <v>0</v>
      </c>
      <c r="DA783" s="27">
        <v>0</v>
      </c>
      <c r="DB783" s="36">
        <v>8</v>
      </c>
      <c r="DC783" s="26">
        <v>3214.7619047619046</v>
      </c>
      <c r="DD783" s="26">
        <v>3214.7619047619046</v>
      </c>
      <c r="DE783" s="27">
        <v>30540.238095238095</v>
      </c>
      <c r="DF783" s="36">
        <v>12</v>
      </c>
      <c r="DG783" s="26">
        <v>4822.1428571428569</v>
      </c>
      <c r="DH783" s="26">
        <v>8036.9047619047615</v>
      </c>
      <c r="DI783" s="27">
        <v>25718.095238095237</v>
      </c>
      <c r="DJ783" s="36">
        <v>12</v>
      </c>
      <c r="DK783" s="26">
        <v>4822.1428571428569</v>
      </c>
      <c r="DL783" s="26">
        <v>12859.047619047618</v>
      </c>
      <c r="DM783" s="27">
        <v>20895.952380952382</v>
      </c>
      <c r="DN783" s="36">
        <v>12</v>
      </c>
      <c r="DO783" s="26">
        <v>4822.1428571428569</v>
      </c>
      <c r="DP783" s="26">
        <v>17681.190476190473</v>
      </c>
      <c r="DQ783" s="27">
        <v>16073.809523809527</v>
      </c>
      <c r="DR783" s="36">
        <v>12</v>
      </c>
      <c r="DS783" s="26">
        <v>4822.1428571428569</v>
      </c>
      <c r="DT783" s="26">
        <v>22503.333333333328</v>
      </c>
      <c r="DU783" s="27">
        <v>11251.666666666672</v>
      </c>
      <c r="DV783" s="36">
        <v>12</v>
      </c>
      <c r="DW783" s="26">
        <v>4822.1428571428569</v>
      </c>
      <c r="DX783" s="26">
        <v>27325.476190476184</v>
      </c>
      <c r="DY783" s="27">
        <v>6429.5238095238165</v>
      </c>
      <c r="DZ783" s="36">
        <v>12</v>
      </c>
      <c r="EA783" s="26">
        <v>4822.1428571428569</v>
      </c>
      <c r="EB783" s="26">
        <v>32147.619047619039</v>
      </c>
      <c r="EC783" s="27">
        <v>1607.3809523809614</v>
      </c>
      <c r="ED783" s="36">
        <v>4.0000000000000222</v>
      </c>
      <c r="EE783" s="26">
        <v>0</v>
      </c>
      <c r="EF783" s="26">
        <v>33755</v>
      </c>
      <c r="EG783" s="27">
        <v>0</v>
      </c>
      <c r="EH783" s="36">
        <v>0</v>
      </c>
      <c r="EI783" s="26">
        <v>0</v>
      </c>
      <c r="EJ783" s="26">
        <v>33755</v>
      </c>
      <c r="EK783" s="27">
        <v>0</v>
      </c>
      <c r="EL783" s="36" cm="1">
        <f t="array" ref="EL783">+_xlfn.IFS(YEAR($A783)&gt;YEAR(EL$6),0,YEAR(EL$6)=YEAR($A783),13-MONTH($A783),AND(EK783&lt;$L783,YEAR(EL$6)=YEAR($B783)),IF(MONTH($B783)&lt;EK783/$M783,MONTH($B783),EK783/$M783),EK783&lt;$L783,EK783/$M783,YEAR(EL$6)=YEAR($B783),MONTH($B783),AND(YEAR(EL$6)&gt;YEAR($B783),NOT(ISBLANK($B783))),0,YEAR(EL$6)&gt;YEAR($A783),12,EL$6&lt;$A783,0,YEAR(EH$6)=YEAR($B783),0)</f>
        <v>0</v>
      </c>
      <c r="EM783" s="26">
        <f t="shared" si="99"/>
        <v>0</v>
      </c>
      <c r="EN783" s="26">
        <f t="shared" si="100"/>
        <v>33755</v>
      </c>
      <c r="EO783" s="27">
        <f t="shared" si="101"/>
        <v>0</v>
      </c>
      <c r="EP783" s="28">
        <f t="shared" si="102"/>
        <v>0</v>
      </c>
      <c r="EQ783" s="34">
        <f t="shared" si="103"/>
        <v>0</v>
      </c>
      <c r="ES783" s="21">
        <f>IFERROR(IF(VLOOKUP(D783,'DIV CHANGE'!A:D,3,FALSE)="", E783, VLOOKUP(D783,'DIV CHANGE'!A:D,3,FALSE)), E783)</f>
        <v>1</v>
      </c>
      <c r="ET783" s="21" t="str">
        <f t="shared" si="104"/>
        <v>SAME</v>
      </c>
      <c r="EU783" s="24">
        <v>42514</v>
      </c>
    </row>
    <row r="784" spans="1:151" ht="12.75">
      <c r="A784" s="29">
        <v>42812</v>
      </c>
      <c r="B784" s="24"/>
      <c r="C784" s="35">
        <v>262</v>
      </c>
      <c r="D784" s="21" t="s">
        <v>1530</v>
      </c>
      <c r="E784" s="21">
        <v>2</v>
      </c>
      <c r="F784" s="21" t="s">
        <v>100</v>
      </c>
      <c r="G784" s="21" t="s">
        <v>1531</v>
      </c>
      <c r="H784" s="55">
        <v>44445.32</v>
      </c>
      <c r="I784" s="22">
        <v>7</v>
      </c>
      <c r="J784" s="25">
        <v>5000</v>
      </c>
      <c r="K784" s="25">
        <v>0</v>
      </c>
      <c r="L784" s="25">
        <f t="shared" si="97"/>
        <v>5635.045714285714</v>
      </c>
      <c r="M784" s="37">
        <f t="shared" si="98"/>
        <v>469.58714285714285</v>
      </c>
      <c r="N784" s="36">
        <v>0</v>
      </c>
      <c r="O784" s="26">
        <v>0</v>
      </c>
      <c r="P784" s="26">
        <v>0</v>
      </c>
      <c r="Q784" s="27">
        <v>0</v>
      </c>
      <c r="R784" s="36">
        <v>0</v>
      </c>
      <c r="S784" s="26">
        <v>0</v>
      </c>
      <c r="T784" s="26">
        <v>0</v>
      </c>
      <c r="U784" s="27">
        <v>0</v>
      </c>
      <c r="V784" s="36">
        <v>0</v>
      </c>
      <c r="W784" s="26">
        <v>0</v>
      </c>
      <c r="X784" s="26">
        <v>0</v>
      </c>
      <c r="Y784" s="27">
        <v>0</v>
      </c>
      <c r="Z784" s="36">
        <v>0</v>
      </c>
      <c r="AA784" s="26">
        <v>0</v>
      </c>
      <c r="AB784" s="26">
        <v>0</v>
      </c>
      <c r="AC784" s="27">
        <v>0</v>
      </c>
      <c r="AD784" s="36">
        <v>0</v>
      </c>
      <c r="AE784" s="26">
        <v>0</v>
      </c>
      <c r="AF784" s="26">
        <v>0</v>
      </c>
      <c r="AG784" s="27">
        <v>0</v>
      </c>
      <c r="AH784" s="36">
        <v>0</v>
      </c>
      <c r="AI784" s="26">
        <v>0</v>
      </c>
      <c r="AJ784" s="26">
        <v>0</v>
      </c>
      <c r="AK784" s="27">
        <v>0</v>
      </c>
      <c r="AL784" s="36">
        <v>0</v>
      </c>
      <c r="AM784" s="26">
        <v>0</v>
      </c>
      <c r="AN784" s="26">
        <v>0</v>
      </c>
      <c r="AO784" s="27">
        <v>0</v>
      </c>
      <c r="AP784" s="36">
        <v>0</v>
      </c>
      <c r="AQ784" s="26">
        <v>0</v>
      </c>
      <c r="AR784" s="26">
        <v>0</v>
      </c>
      <c r="AS784" s="27">
        <v>0</v>
      </c>
      <c r="AT784" s="36">
        <v>0</v>
      </c>
      <c r="AU784" s="26">
        <v>0</v>
      </c>
      <c r="AV784" s="26">
        <v>0</v>
      </c>
      <c r="AW784" s="27">
        <v>0</v>
      </c>
      <c r="AX784" s="36">
        <v>0</v>
      </c>
      <c r="AY784" s="26">
        <v>0</v>
      </c>
      <c r="AZ784" s="26">
        <v>0</v>
      </c>
      <c r="BA784" s="27">
        <v>0</v>
      </c>
      <c r="BB784" s="36">
        <v>0</v>
      </c>
      <c r="BC784" s="26">
        <v>0</v>
      </c>
      <c r="BD784" s="26">
        <v>0</v>
      </c>
      <c r="BE784" s="27">
        <v>0</v>
      </c>
      <c r="BF784" s="36">
        <v>0</v>
      </c>
      <c r="BG784" s="26">
        <v>0</v>
      </c>
      <c r="BH784" s="26">
        <v>0</v>
      </c>
      <c r="BI784" s="27">
        <v>0</v>
      </c>
      <c r="BJ784" s="36">
        <v>0</v>
      </c>
      <c r="BK784" s="26">
        <v>0</v>
      </c>
      <c r="BL784" s="26">
        <v>0</v>
      </c>
      <c r="BM784" s="27">
        <v>0</v>
      </c>
      <c r="BN784" s="36">
        <v>0</v>
      </c>
      <c r="BO784" s="26">
        <v>0</v>
      </c>
      <c r="BP784" s="26">
        <v>0</v>
      </c>
      <c r="BQ784" s="27">
        <v>0</v>
      </c>
      <c r="BR784" s="36">
        <v>0</v>
      </c>
      <c r="BS784" s="26">
        <v>0</v>
      </c>
      <c r="BT784" s="26">
        <v>0</v>
      </c>
      <c r="BU784" s="27">
        <v>0</v>
      </c>
      <c r="BV784" s="36">
        <v>0</v>
      </c>
      <c r="BW784" s="26">
        <v>0</v>
      </c>
      <c r="BX784" s="26">
        <v>0</v>
      </c>
      <c r="BY784" s="27">
        <v>0</v>
      </c>
      <c r="BZ784" s="36">
        <v>0</v>
      </c>
      <c r="CA784" s="26">
        <v>0</v>
      </c>
      <c r="CB784" s="26">
        <v>0</v>
      </c>
      <c r="CC784" s="27">
        <v>0</v>
      </c>
      <c r="CD784" s="36">
        <v>0</v>
      </c>
      <c r="CE784" s="26">
        <v>0</v>
      </c>
      <c r="CF784" s="26">
        <v>0</v>
      </c>
      <c r="CG784" s="27">
        <v>0</v>
      </c>
      <c r="CH784" s="36">
        <v>0</v>
      </c>
      <c r="CI784" s="26">
        <v>0</v>
      </c>
      <c r="CJ784" s="26">
        <v>0</v>
      </c>
      <c r="CK784" s="27">
        <v>0</v>
      </c>
      <c r="CL784" s="36">
        <v>0</v>
      </c>
      <c r="CM784" s="26">
        <v>0</v>
      </c>
      <c r="CN784" s="26">
        <v>0</v>
      </c>
      <c r="CO784" s="27">
        <v>0</v>
      </c>
      <c r="CP784" s="36">
        <v>0</v>
      </c>
      <c r="CQ784" s="26">
        <v>0</v>
      </c>
      <c r="CR784" s="26">
        <v>0</v>
      </c>
      <c r="CS784" s="27">
        <v>0</v>
      </c>
      <c r="CT784" s="36">
        <v>0</v>
      </c>
      <c r="CU784" s="26">
        <v>0</v>
      </c>
      <c r="CV784" s="26">
        <v>0</v>
      </c>
      <c r="CW784" s="27">
        <v>0</v>
      </c>
      <c r="CX784" s="36">
        <v>0</v>
      </c>
      <c r="CY784" s="26">
        <v>0</v>
      </c>
      <c r="CZ784" s="26">
        <v>0</v>
      </c>
      <c r="DA784" s="27">
        <v>0</v>
      </c>
      <c r="DB784" s="36">
        <v>0</v>
      </c>
      <c r="DC784" s="26">
        <v>0</v>
      </c>
      <c r="DD784" s="26">
        <v>0</v>
      </c>
      <c r="DE784" s="27">
        <v>0</v>
      </c>
      <c r="DF784" s="36">
        <v>10</v>
      </c>
      <c r="DG784" s="26">
        <v>4695.8714285714286</v>
      </c>
      <c r="DH784" s="26">
        <v>4695.8714285714286</v>
      </c>
      <c r="DI784" s="27">
        <v>34749.448571428569</v>
      </c>
      <c r="DJ784" s="36">
        <v>12</v>
      </c>
      <c r="DK784" s="26">
        <v>5635.045714285714</v>
      </c>
      <c r="DL784" s="26">
        <v>10330.917142857143</v>
      </c>
      <c r="DM784" s="27">
        <v>29114.402857142857</v>
      </c>
      <c r="DN784" s="36">
        <v>12</v>
      </c>
      <c r="DO784" s="26">
        <v>5635.045714285714</v>
      </c>
      <c r="DP784" s="26">
        <v>15965.962857142857</v>
      </c>
      <c r="DQ784" s="27">
        <v>23479.357142857145</v>
      </c>
      <c r="DR784" s="36">
        <v>12</v>
      </c>
      <c r="DS784" s="26">
        <v>5635.045714285714</v>
      </c>
      <c r="DT784" s="26">
        <v>21601.008571428571</v>
      </c>
      <c r="DU784" s="27">
        <v>17844.311428571429</v>
      </c>
      <c r="DV784" s="36">
        <v>12</v>
      </c>
      <c r="DW784" s="26">
        <v>5635.045714285714</v>
      </c>
      <c r="DX784" s="26">
        <v>27236.054285714286</v>
      </c>
      <c r="DY784" s="27">
        <v>12209.265714285713</v>
      </c>
      <c r="DZ784" s="36">
        <v>12</v>
      </c>
      <c r="EA784" s="26">
        <v>5635.045714285714</v>
      </c>
      <c r="EB784" s="26">
        <v>32871.1</v>
      </c>
      <c r="EC784" s="27">
        <v>6574.2200000000012</v>
      </c>
      <c r="ED784" s="36">
        <v>12</v>
      </c>
      <c r="EE784" s="26">
        <v>5635.045714285714</v>
      </c>
      <c r="EF784" s="26">
        <v>39445.32</v>
      </c>
      <c r="EG784" s="27">
        <v>0</v>
      </c>
      <c r="EH784" s="36">
        <v>0</v>
      </c>
      <c r="EI784" s="26">
        <v>0</v>
      </c>
      <c r="EJ784" s="26">
        <v>39445.32</v>
      </c>
      <c r="EK784" s="27">
        <v>0</v>
      </c>
      <c r="EL784" s="36" cm="1">
        <f t="array" ref="EL784">+_xlfn.IFS(YEAR($A784)&gt;YEAR(EL$6),0,YEAR(EL$6)=YEAR($A784),13-MONTH($A784),AND(EK784&lt;$L784,YEAR(EL$6)=YEAR($B784)),IF(MONTH($B784)&lt;EK784/$M784,MONTH($B784),EK784/$M784),EK784&lt;$L784,EK784/$M784,YEAR(EL$6)=YEAR($B784),MONTH($B784),AND(YEAR(EL$6)&gt;YEAR($B784),NOT(ISBLANK($B784))),0,YEAR(EL$6)&gt;YEAR($A784),12,EL$6&lt;$A784,0,YEAR(EH$6)=YEAR($B784),0)</f>
        <v>0</v>
      </c>
      <c r="EM784" s="26">
        <f t="shared" si="99"/>
        <v>0</v>
      </c>
      <c r="EN784" s="26">
        <f t="shared" si="100"/>
        <v>39445.32</v>
      </c>
      <c r="EO784" s="27">
        <f t="shared" si="101"/>
        <v>0</v>
      </c>
      <c r="EP784" s="28">
        <f t="shared" si="102"/>
        <v>0</v>
      </c>
      <c r="EQ784" s="34">
        <f t="shared" si="103"/>
        <v>0</v>
      </c>
      <c r="ES784" s="21">
        <f>IFERROR(IF(VLOOKUP(D784,'DIV CHANGE'!A:D,3,FALSE)="", E784, VLOOKUP(D784,'DIV CHANGE'!A:D,3,FALSE)), E784)</f>
        <v>2</v>
      </c>
      <c r="ET784" s="21" t="str">
        <f t="shared" si="104"/>
        <v>SAME</v>
      </c>
      <c r="EU784" s="24">
        <v>42812</v>
      </c>
    </row>
    <row r="785" spans="1:151" ht="12.75">
      <c r="A785" s="29">
        <v>43328</v>
      </c>
      <c r="B785" s="24"/>
      <c r="C785" s="35">
        <v>362</v>
      </c>
      <c r="D785" s="21" t="s">
        <v>1532</v>
      </c>
      <c r="E785" s="21">
        <v>2</v>
      </c>
      <c r="F785" s="21" t="s">
        <v>100</v>
      </c>
      <c r="G785" s="21" t="s">
        <v>1533</v>
      </c>
      <c r="H785" s="55">
        <v>47000</v>
      </c>
      <c r="I785" s="22">
        <v>7</v>
      </c>
      <c r="J785" s="25">
        <v>22000</v>
      </c>
      <c r="K785" s="25">
        <v>0</v>
      </c>
      <c r="L785" s="25">
        <f t="shared" si="97"/>
        <v>3571.4285714285716</v>
      </c>
      <c r="M785" s="37">
        <f t="shared" si="98"/>
        <v>297.61904761904765</v>
      </c>
      <c r="N785" s="36">
        <v>0</v>
      </c>
      <c r="O785" s="26">
        <v>0</v>
      </c>
      <c r="P785" s="26">
        <v>0</v>
      </c>
      <c r="Q785" s="27">
        <v>0</v>
      </c>
      <c r="R785" s="36">
        <v>0</v>
      </c>
      <c r="S785" s="26">
        <v>0</v>
      </c>
      <c r="T785" s="26">
        <v>0</v>
      </c>
      <c r="U785" s="27">
        <v>0</v>
      </c>
      <c r="V785" s="36">
        <v>0</v>
      </c>
      <c r="W785" s="26">
        <v>0</v>
      </c>
      <c r="X785" s="26">
        <v>0</v>
      </c>
      <c r="Y785" s="27">
        <v>0</v>
      </c>
      <c r="Z785" s="36">
        <v>0</v>
      </c>
      <c r="AA785" s="26">
        <v>0</v>
      </c>
      <c r="AB785" s="26">
        <v>0</v>
      </c>
      <c r="AC785" s="27">
        <v>0</v>
      </c>
      <c r="AD785" s="36">
        <v>0</v>
      </c>
      <c r="AE785" s="26">
        <v>0</v>
      </c>
      <c r="AF785" s="26">
        <v>0</v>
      </c>
      <c r="AG785" s="27">
        <v>0</v>
      </c>
      <c r="AH785" s="36">
        <v>0</v>
      </c>
      <c r="AI785" s="26">
        <v>0</v>
      </c>
      <c r="AJ785" s="26">
        <v>0</v>
      </c>
      <c r="AK785" s="27">
        <v>0</v>
      </c>
      <c r="AL785" s="36">
        <v>0</v>
      </c>
      <c r="AM785" s="26">
        <v>0</v>
      </c>
      <c r="AN785" s="26">
        <v>0</v>
      </c>
      <c r="AO785" s="27">
        <v>0</v>
      </c>
      <c r="AP785" s="36">
        <v>0</v>
      </c>
      <c r="AQ785" s="26">
        <v>0</v>
      </c>
      <c r="AR785" s="26">
        <v>0</v>
      </c>
      <c r="AS785" s="27">
        <v>0</v>
      </c>
      <c r="AT785" s="36">
        <v>0</v>
      </c>
      <c r="AU785" s="26">
        <v>0</v>
      </c>
      <c r="AV785" s="26">
        <v>0</v>
      </c>
      <c r="AW785" s="27">
        <v>0</v>
      </c>
      <c r="AX785" s="36">
        <v>0</v>
      </c>
      <c r="AY785" s="26">
        <v>0</v>
      </c>
      <c r="AZ785" s="26">
        <v>0</v>
      </c>
      <c r="BA785" s="27">
        <v>0</v>
      </c>
      <c r="BB785" s="36">
        <v>0</v>
      </c>
      <c r="BC785" s="26">
        <v>0</v>
      </c>
      <c r="BD785" s="26">
        <v>0</v>
      </c>
      <c r="BE785" s="27">
        <v>0</v>
      </c>
      <c r="BF785" s="36">
        <v>0</v>
      </c>
      <c r="BG785" s="26">
        <v>0</v>
      </c>
      <c r="BH785" s="26">
        <v>0</v>
      </c>
      <c r="BI785" s="27">
        <v>0</v>
      </c>
      <c r="BJ785" s="36">
        <v>0</v>
      </c>
      <c r="BK785" s="26">
        <v>0</v>
      </c>
      <c r="BL785" s="26">
        <v>0</v>
      </c>
      <c r="BM785" s="27">
        <v>0</v>
      </c>
      <c r="BN785" s="36">
        <v>0</v>
      </c>
      <c r="BO785" s="26">
        <v>0</v>
      </c>
      <c r="BP785" s="26">
        <v>0</v>
      </c>
      <c r="BQ785" s="27">
        <v>0</v>
      </c>
      <c r="BR785" s="36">
        <v>0</v>
      </c>
      <c r="BS785" s="26">
        <v>0</v>
      </c>
      <c r="BT785" s="26">
        <v>0</v>
      </c>
      <c r="BU785" s="27">
        <v>0</v>
      </c>
      <c r="BV785" s="36">
        <v>0</v>
      </c>
      <c r="BW785" s="26">
        <v>0</v>
      </c>
      <c r="BX785" s="26">
        <v>0</v>
      </c>
      <c r="BY785" s="27">
        <v>0</v>
      </c>
      <c r="BZ785" s="36">
        <v>0</v>
      </c>
      <c r="CA785" s="26">
        <v>0</v>
      </c>
      <c r="CB785" s="26">
        <v>0</v>
      </c>
      <c r="CC785" s="27">
        <v>0</v>
      </c>
      <c r="CD785" s="36">
        <v>0</v>
      </c>
      <c r="CE785" s="26">
        <v>0</v>
      </c>
      <c r="CF785" s="26">
        <v>0</v>
      </c>
      <c r="CG785" s="27">
        <v>0</v>
      </c>
      <c r="CH785" s="36">
        <v>0</v>
      </c>
      <c r="CI785" s="26">
        <v>0</v>
      </c>
      <c r="CJ785" s="26">
        <v>0</v>
      </c>
      <c r="CK785" s="27">
        <v>0</v>
      </c>
      <c r="CL785" s="36">
        <v>0</v>
      </c>
      <c r="CM785" s="26">
        <v>0</v>
      </c>
      <c r="CN785" s="26">
        <v>0</v>
      </c>
      <c r="CO785" s="27">
        <v>0</v>
      </c>
      <c r="CP785" s="36">
        <v>0</v>
      </c>
      <c r="CQ785" s="26">
        <v>0</v>
      </c>
      <c r="CR785" s="26">
        <v>0</v>
      </c>
      <c r="CS785" s="27">
        <v>0</v>
      </c>
      <c r="CT785" s="36">
        <v>0</v>
      </c>
      <c r="CU785" s="26">
        <v>0</v>
      </c>
      <c r="CV785" s="26">
        <v>0</v>
      </c>
      <c r="CW785" s="27">
        <v>0</v>
      </c>
      <c r="CX785" s="36">
        <v>0</v>
      </c>
      <c r="CY785" s="26">
        <v>0</v>
      </c>
      <c r="CZ785" s="26">
        <v>0</v>
      </c>
      <c r="DA785" s="27">
        <v>0</v>
      </c>
      <c r="DB785" s="36">
        <v>0</v>
      </c>
      <c r="DC785" s="26">
        <v>0</v>
      </c>
      <c r="DD785" s="26">
        <v>0</v>
      </c>
      <c r="DE785" s="27">
        <v>0</v>
      </c>
      <c r="DF785" s="36">
        <v>0</v>
      </c>
      <c r="DG785" s="26">
        <v>0</v>
      </c>
      <c r="DH785" s="26">
        <v>0</v>
      </c>
      <c r="DI785" s="27">
        <v>0</v>
      </c>
      <c r="DJ785" s="36">
        <v>5</v>
      </c>
      <c r="DK785" s="26">
        <v>1488.0952380952383</v>
      </c>
      <c r="DL785" s="26">
        <v>1488.0952380952383</v>
      </c>
      <c r="DM785" s="27">
        <v>23511.904761904763</v>
      </c>
      <c r="DN785" s="36">
        <v>12</v>
      </c>
      <c r="DO785" s="26">
        <v>3571.4285714285716</v>
      </c>
      <c r="DP785" s="26">
        <v>5059.5238095238101</v>
      </c>
      <c r="DQ785" s="27">
        <v>19940.476190476191</v>
      </c>
      <c r="DR785" s="36">
        <v>12</v>
      </c>
      <c r="DS785" s="26">
        <v>3571.4285714285716</v>
      </c>
      <c r="DT785" s="26">
        <v>8630.9523809523816</v>
      </c>
      <c r="DU785" s="27">
        <v>16369.047619047618</v>
      </c>
      <c r="DV785" s="36">
        <v>12</v>
      </c>
      <c r="DW785" s="26">
        <v>3571.4285714285716</v>
      </c>
      <c r="DX785" s="26">
        <v>12202.380952380954</v>
      </c>
      <c r="DY785" s="27">
        <v>12797.619047619046</v>
      </c>
      <c r="DZ785" s="36">
        <v>12</v>
      </c>
      <c r="EA785" s="26">
        <v>3571.4285714285716</v>
      </c>
      <c r="EB785" s="26">
        <v>15773.809523809527</v>
      </c>
      <c r="EC785" s="27">
        <v>9226.1904761904734</v>
      </c>
      <c r="ED785" s="36">
        <v>12</v>
      </c>
      <c r="EE785" s="26">
        <v>3571.4285714285716</v>
      </c>
      <c r="EF785" s="26">
        <v>25000</v>
      </c>
      <c r="EG785" s="27">
        <v>0</v>
      </c>
      <c r="EH785" s="36">
        <v>0</v>
      </c>
      <c r="EI785" s="26">
        <v>0</v>
      </c>
      <c r="EJ785" s="26">
        <v>25000</v>
      </c>
      <c r="EK785" s="27">
        <v>0</v>
      </c>
      <c r="EL785" s="36" cm="1">
        <f t="array" ref="EL785">+_xlfn.IFS(YEAR($A785)&gt;YEAR(EL$6),0,YEAR(EL$6)=YEAR($A785),13-MONTH($A785),AND(EK785&lt;$L785,YEAR(EL$6)=YEAR($B785)),IF(MONTH($B785)&lt;EK785/$M785,MONTH($B785),EK785/$M785),EK785&lt;$L785,EK785/$M785,YEAR(EL$6)=YEAR($B785),MONTH($B785),AND(YEAR(EL$6)&gt;YEAR($B785),NOT(ISBLANK($B785))),0,YEAR(EL$6)&gt;YEAR($A785),12,EL$6&lt;$A785,0,YEAR(EH$6)=YEAR($B785),0)</f>
        <v>0</v>
      </c>
      <c r="EM785" s="26">
        <f t="shared" si="99"/>
        <v>0</v>
      </c>
      <c r="EN785" s="26">
        <f t="shared" si="100"/>
        <v>25000</v>
      </c>
      <c r="EO785" s="27">
        <f t="shared" si="101"/>
        <v>0</v>
      </c>
      <c r="EP785" s="28">
        <f t="shared" si="102"/>
        <v>0</v>
      </c>
      <c r="EQ785" s="34">
        <f t="shared" si="103"/>
        <v>0</v>
      </c>
      <c r="ES785" s="21">
        <f>IFERROR(IF(VLOOKUP(D785,'DIV CHANGE'!A:D,3,FALSE)="", E785, VLOOKUP(D785,'DIV CHANGE'!A:D,3,FALSE)), E785)</f>
        <v>2</v>
      </c>
      <c r="ET785" s="21" t="str">
        <f t="shared" si="104"/>
        <v>SAME</v>
      </c>
      <c r="EU785" s="24">
        <v>43328</v>
      </c>
    </row>
    <row r="786" spans="1:151" ht="12.75">
      <c r="A786" s="29">
        <v>43398</v>
      </c>
      <c r="B786" s="24"/>
      <c r="C786" s="35">
        <v>373</v>
      </c>
      <c r="D786" s="21" t="s">
        <v>1534</v>
      </c>
      <c r="E786" s="21">
        <v>2</v>
      </c>
      <c r="F786" s="21" t="s">
        <v>100</v>
      </c>
      <c r="G786" s="21" t="s">
        <v>1535</v>
      </c>
      <c r="H786" s="55">
        <v>51073.200000000004</v>
      </c>
      <c r="I786" s="22">
        <v>7</v>
      </c>
      <c r="J786" s="25">
        <v>24000</v>
      </c>
      <c r="K786" s="25">
        <v>0</v>
      </c>
      <c r="L786" s="25">
        <f t="shared" si="97"/>
        <v>3867.6000000000008</v>
      </c>
      <c r="M786" s="37">
        <f t="shared" si="98"/>
        <v>322.30000000000007</v>
      </c>
      <c r="N786" s="36">
        <v>0</v>
      </c>
      <c r="O786" s="26">
        <v>0</v>
      </c>
      <c r="P786" s="26">
        <v>0</v>
      </c>
      <c r="Q786" s="27">
        <v>0</v>
      </c>
      <c r="R786" s="36">
        <v>0</v>
      </c>
      <c r="S786" s="26">
        <v>0</v>
      </c>
      <c r="T786" s="26">
        <v>0</v>
      </c>
      <c r="U786" s="27">
        <v>0</v>
      </c>
      <c r="V786" s="36">
        <v>0</v>
      </c>
      <c r="W786" s="26">
        <v>0</v>
      </c>
      <c r="X786" s="26">
        <v>0</v>
      </c>
      <c r="Y786" s="27">
        <v>0</v>
      </c>
      <c r="Z786" s="36">
        <v>0</v>
      </c>
      <c r="AA786" s="26">
        <v>0</v>
      </c>
      <c r="AB786" s="26">
        <v>0</v>
      </c>
      <c r="AC786" s="27">
        <v>0</v>
      </c>
      <c r="AD786" s="36">
        <v>0</v>
      </c>
      <c r="AE786" s="26">
        <v>0</v>
      </c>
      <c r="AF786" s="26">
        <v>0</v>
      </c>
      <c r="AG786" s="27">
        <v>0</v>
      </c>
      <c r="AH786" s="36">
        <v>0</v>
      </c>
      <c r="AI786" s="26">
        <v>0</v>
      </c>
      <c r="AJ786" s="26">
        <v>0</v>
      </c>
      <c r="AK786" s="27">
        <v>0</v>
      </c>
      <c r="AL786" s="36">
        <v>0</v>
      </c>
      <c r="AM786" s="26">
        <v>0</v>
      </c>
      <c r="AN786" s="26">
        <v>0</v>
      </c>
      <c r="AO786" s="27">
        <v>0</v>
      </c>
      <c r="AP786" s="36">
        <v>0</v>
      </c>
      <c r="AQ786" s="26">
        <v>0</v>
      </c>
      <c r="AR786" s="26">
        <v>0</v>
      </c>
      <c r="AS786" s="27">
        <v>0</v>
      </c>
      <c r="AT786" s="36">
        <v>0</v>
      </c>
      <c r="AU786" s="26">
        <v>0</v>
      </c>
      <c r="AV786" s="26">
        <v>0</v>
      </c>
      <c r="AW786" s="27">
        <v>0</v>
      </c>
      <c r="AX786" s="36">
        <v>0</v>
      </c>
      <c r="AY786" s="26">
        <v>0</v>
      </c>
      <c r="AZ786" s="26">
        <v>0</v>
      </c>
      <c r="BA786" s="27">
        <v>0</v>
      </c>
      <c r="BB786" s="36">
        <v>0</v>
      </c>
      <c r="BC786" s="26">
        <v>0</v>
      </c>
      <c r="BD786" s="26">
        <v>0</v>
      </c>
      <c r="BE786" s="27">
        <v>0</v>
      </c>
      <c r="BF786" s="36">
        <v>0</v>
      </c>
      <c r="BG786" s="26">
        <v>0</v>
      </c>
      <c r="BH786" s="26">
        <v>0</v>
      </c>
      <c r="BI786" s="27">
        <v>0</v>
      </c>
      <c r="BJ786" s="36">
        <v>0</v>
      </c>
      <c r="BK786" s="26">
        <v>0</v>
      </c>
      <c r="BL786" s="26">
        <v>0</v>
      </c>
      <c r="BM786" s="27">
        <v>0</v>
      </c>
      <c r="BN786" s="36">
        <v>0</v>
      </c>
      <c r="BO786" s="26">
        <v>0</v>
      </c>
      <c r="BP786" s="26">
        <v>0</v>
      </c>
      <c r="BQ786" s="27">
        <v>0</v>
      </c>
      <c r="BR786" s="36">
        <v>0</v>
      </c>
      <c r="BS786" s="26">
        <v>0</v>
      </c>
      <c r="BT786" s="26">
        <v>0</v>
      </c>
      <c r="BU786" s="27">
        <v>0</v>
      </c>
      <c r="BV786" s="36">
        <v>0</v>
      </c>
      <c r="BW786" s="26">
        <v>0</v>
      </c>
      <c r="BX786" s="26">
        <v>0</v>
      </c>
      <c r="BY786" s="27">
        <v>0</v>
      </c>
      <c r="BZ786" s="36">
        <v>0</v>
      </c>
      <c r="CA786" s="26">
        <v>0</v>
      </c>
      <c r="CB786" s="26">
        <v>0</v>
      </c>
      <c r="CC786" s="27">
        <v>0</v>
      </c>
      <c r="CD786" s="36">
        <v>0</v>
      </c>
      <c r="CE786" s="26">
        <v>0</v>
      </c>
      <c r="CF786" s="26">
        <v>0</v>
      </c>
      <c r="CG786" s="27">
        <v>0</v>
      </c>
      <c r="CH786" s="36">
        <v>0</v>
      </c>
      <c r="CI786" s="26">
        <v>0</v>
      </c>
      <c r="CJ786" s="26">
        <v>0</v>
      </c>
      <c r="CK786" s="27">
        <v>0</v>
      </c>
      <c r="CL786" s="36">
        <v>0</v>
      </c>
      <c r="CM786" s="26">
        <v>0</v>
      </c>
      <c r="CN786" s="26">
        <v>0</v>
      </c>
      <c r="CO786" s="27">
        <v>0</v>
      </c>
      <c r="CP786" s="36">
        <v>0</v>
      </c>
      <c r="CQ786" s="26">
        <v>0</v>
      </c>
      <c r="CR786" s="26">
        <v>0</v>
      </c>
      <c r="CS786" s="27">
        <v>0</v>
      </c>
      <c r="CT786" s="36">
        <v>0</v>
      </c>
      <c r="CU786" s="26">
        <v>0</v>
      </c>
      <c r="CV786" s="26">
        <v>0</v>
      </c>
      <c r="CW786" s="27">
        <v>0</v>
      </c>
      <c r="CX786" s="36">
        <v>0</v>
      </c>
      <c r="CY786" s="26">
        <v>0</v>
      </c>
      <c r="CZ786" s="26">
        <v>0</v>
      </c>
      <c r="DA786" s="27">
        <v>0</v>
      </c>
      <c r="DB786" s="36">
        <v>0</v>
      </c>
      <c r="DC786" s="26">
        <v>0</v>
      </c>
      <c r="DD786" s="26">
        <v>0</v>
      </c>
      <c r="DE786" s="27">
        <v>0</v>
      </c>
      <c r="DF786" s="36">
        <v>0</v>
      </c>
      <c r="DG786" s="26">
        <v>0</v>
      </c>
      <c r="DH786" s="26">
        <v>0</v>
      </c>
      <c r="DI786" s="27">
        <v>0</v>
      </c>
      <c r="DJ786" s="36">
        <v>3</v>
      </c>
      <c r="DK786" s="26">
        <v>966.9000000000002</v>
      </c>
      <c r="DL786" s="26">
        <v>966.9000000000002</v>
      </c>
      <c r="DM786" s="27">
        <v>26106.300000000003</v>
      </c>
      <c r="DN786" s="36">
        <v>12</v>
      </c>
      <c r="DO786" s="26">
        <v>3867.6000000000008</v>
      </c>
      <c r="DP786" s="26">
        <v>4834.5000000000009</v>
      </c>
      <c r="DQ786" s="27">
        <v>22238.700000000004</v>
      </c>
      <c r="DR786" s="36">
        <v>12</v>
      </c>
      <c r="DS786" s="26">
        <v>3867.6000000000008</v>
      </c>
      <c r="DT786" s="26">
        <v>8702.1000000000022</v>
      </c>
      <c r="DU786" s="27">
        <v>18371.100000000002</v>
      </c>
      <c r="DV786" s="36">
        <v>12</v>
      </c>
      <c r="DW786" s="26">
        <v>3867.6000000000008</v>
      </c>
      <c r="DX786" s="26">
        <v>12569.700000000003</v>
      </c>
      <c r="DY786" s="27">
        <v>14503.500000000002</v>
      </c>
      <c r="DZ786" s="36">
        <v>12</v>
      </c>
      <c r="EA786" s="26">
        <v>3867.6000000000008</v>
      </c>
      <c r="EB786" s="26">
        <v>16437.300000000003</v>
      </c>
      <c r="EC786" s="27">
        <v>10635.900000000001</v>
      </c>
      <c r="ED786" s="36">
        <v>12</v>
      </c>
      <c r="EE786" s="26">
        <v>3867.6000000000008</v>
      </c>
      <c r="EF786" s="26">
        <v>27073.200000000001</v>
      </c>
      <c r="EG786" s="27">
        <v>0</v>
      </c>
      <c r="EH786" s="36">
        <v>0</v>
      </c>
      <c r="EI786" s="26">
        <v>0</v>
      </c>
      <c r="EJ786" s="26">
        <v>27073.200000000001</v>
      </c>
      <c r="EK786" s="27">
        <v>0</v>
      </c>
      <c r="EL786" s="36" cm="1">
        <f t="array" ref="EL786">+_xlfn.IFS(YEAR($A786)&gt;YEAR(EL$6),0,YEAR(EL$6)=YEAR($A786),13-MONTH($A786),AND(EK786&lt;$L786,YEAR(EL$6)=YEAR($B786)),IF(MONTH($B786)&lt;EK786/$M786,MONTH($B786),EK786/$M786),EK786&lt;$L786,EK786/$M786,YEAR(EL$6)=YEAR($B786),MONTH($B786),AND(YEAR(EL$6)&gt;YEAR($B786),NOT(ISBLANK($B786))),0,YEAR(EL$6)&gt;YEAR($A786),12,EL$6&lt;$A786,0,YEAR(EH$6)=YEAR($B786),0)</f>
        <v>0</v>
      </c>
      <c r="EM786" s="26">
        <f t="shared" si="99"/>
        <v>0</v>
      </c>
      <c r="EN786" s="26">
        <f t="shared" si="100"/>
        <v>27073.200000000001</v>
      </c>
      <c r="EO786" s="27">
        <f t="shared" si="101"/>
        <v>0</v>
      </c>
      <c r="EP786" s="28">
        <f t="shared" si="102"/>
        <v>0</v>
      </c>
      <c r="EQ786" s="34">
        <f t="shared" si="103"/>
        <v>0</v>
      </c>
      <c r="ES786" s="21">
        <f>IFERROR(IF(VLOOKUP(D786,'DIV CHANGE'!A:D,3,FALSE)="", E786, VLOOKUP(D786,'DIV CHANGE'!A:D,3,FALSE)), E786)</f>
        <v>2</v>
      </c>
      <c r="ET786" s="21" t="str">
        <f t="shared" si="104"/>
        <v>SAME</v>
      </c>
      <c r="EU786" s="24">
        <v>43398</v>
      </c>
    </row>
    <row r="787" spans="1:151" ht="12.75">
      <c r="A787" s="29">
        <v>44564</v>
      </c>
      <c r="B787" s="24"/>
      <c r="C787" s="35">
        <v>771</v>
      </c>
      <c r="D787" s="21" t="s">
        <v>1536</v>
      </c>
      <c r="E787" s="21">
        <v>2</v>
      </c>
      <c r="F787" s="21" t="s">
        <v>100</v>
      </c>
      <c r="G787" s="21" t="s">
        <v>782</v>
      </c>
      <c r="H787" s="55">
        <v>14064.67</v>
      </c>
      <c r="I787" s="22">
        <v>7</v>
      </c>
      <c r="J787" s="25">
        <v>0</v>
      </c>
      <c r="K787" s="25">
        <v>0</v>
      </c>
      <c r="L787" s="25">
        <f t="shared" si="97"/>
        <v>2009.2385714285715</v>
      </c>
      <c r="M787" s="37">
        <f t="shared" si="98"/>
        <v>167.43654761904762</v>
      </c>
      <c r="N787" s="36">
        <v>0</v>
      </c>
      <c r="O787" s="26">
        <v>0</v>
      </c>
      <c r="P787" s="26">
        <v>0</v>
      </c>
      <c r="Q787" s="27">
        <v>0</v>
      </c>
      <c r="R787" s="36">
        <v>0</v>
      </c>
      <c r="S787" s="26">
        <v>0</v>
      </c>
      <c r="T787" s="26">
        <v>0</v>
      </c>
      <c r="U787" s="27">
        <v>0</v>
      </c>
      <c r="V787" s="36">
        <v>0</v>
      </c>
      <c r="W787" s="26">
        <v>0</v>
      </c>
      <c r="X787" s="26">
        <v>0</v>
      </c>
      <c r="Y787" s="27">
        <v>0</v>
      </c>
      <c r="Z787" s="36">
        <v>0</v>
      </c>
      <c r="AA787" s="26">
        <v>0</v>
      </c>
      <c r="AB787" s="26">
        <v>0</v>
      </c>
      <c r="AC787" s="27">
        <v>0</v>
      </c>
      <c r="AD787" s="36">
        <v>0</v>
      </c>
      <c r="AE787" s="26">
        <v>0</v>
      </c>
      <c r="AF787" s="26">
        <v>0</v>
      </c>
      <c r="AG787" s="27">
        <v>0</v>
      </c>
      <c r="AH787" s="36">
        <v>0</v>
      </c>
      <c r="AI787" s="26">
        <v>0</v>
      </c>
      <c r="AJ787" s="26">
        <v>0</v>
      </c>
      <c r="AK787" s="27">
        <v>0</v>
      </c>
      <c r="AL787" s="36">
        <v>0</v>
      </c>
      <c r="AM787" s="26">
        <v>0</v>
      </c>
      <c r="AN787" s="26">
        <v>0</v>
      </c>
      <c r="AO787" s="27">
        <v>0</v>
      </c>
      <c r="AP787" s="36">
        <v>0</v>
      </c>
      <c r="AQ787" s="26">
        <v>0</v>
      </c>
      <c r="AR787" s="26">
        <v>0</v>
      </c>
      <c r="AS787" s="27">
        <v>0</v>
      </c>
      <c r="AT787" s="36">
        <v>0</v>
      </c>
      <c r="AU787" s="26">
        <v>0</v>
      </c>
      <c r="AV787" s="26">
        <v>0</v>
      </c>
      <c r="AW787" s="27">
        <v>0</v>
      </c>
      <c r="AX787" s="36">
        <v>0</v>
      </c>
      <c r="AY787" s="26">
        <v>0</v>
      </c>
      <c r="AZ787" s="26">
        <v>0</v>
      </c>
      <c r="BA787" s="27">
        <v>0</v>
      </c>
      <c r="BB787" s="36">
        <v>0</v>
      </c>
      <c r="BC787" s="26">
        <v>0</v>
      </c>
      <c r="BD787" s="26">
        <v>0</v>
      </c>
      <c r="BE787" s="27">
        <v>0</v>
      </c>
      <c r="BF787" s="36">
        <v>0</v>
      </c>
      <c r="BG787" s="26">
        <v>0</v>
      </c>
      <c r="BH787" s="26">
        <v>0</v>
      </c>
      <c r="BI787" s="27">
        <v>0</v>
      </c>
      <c r="BJ787" s="36">
        <v>0</v>
      </c>
      <c r="BK787" s="26">
        <v>0</v>
      </c>
      <c r="BL787" s="26">
        <v>0</v>
      </c>
      <c r="BM787" s="27">
        <v>0</v>
      </c>
      <c r="BN787" s="36">
        <v>0</v>
      </c>
      <c r="BO787" s="26">
        <v>0</v>
      </c>
      <c r="BP787" s="26">
        <v>0</v>
      </c>
      <c r="BQ787" s="27">
        <v>0</v>
      </c>
      <c r="BR787" s="36">
        <v>0</v>
      </c>
      <c r="BS787" s="26">
        <v>0</v>
      </c>
      <c r="BT787" s="26">
        <v>0</v>
      </c>
      <c r="BU787" s="27">
        <v>0</v>
      </c>
      <c r="BV787" s="36">
        <v>0</v>
      </c>
      <c r="BW787" s="26">
        <v>0</v>
      </c>
      <c r="BX787" s="26">
        <v>0</v>
      </c>
      <c r="BY787" s="27">
        <v>0</v>
      </c>
      <c r="BZ787" s="36">
        <v>0</v>
      </c>
      <c r="CA787" s="26">
        <v>0</v>
      </c>
      <c r="CB787" s="26">
        <v>0</v>
      </c>
      <c r="CC787" s="27">
        <v>0</v>
      </c>
      <c r="CD787" s="36">
        <v>0</v>
      </c>
      <c r="CE787" s="26">
        <v>0</v>
      </c>
      <c r="CF787" s="26">
        <v>0</v>
      </c>
      <c r="CG787" s="27">
        <v>0</v>
      </c>
      <c r="CH787" s="36">
        <v>0</v>
      </c>
      <c r="CI787" s="26">
        <v>0</v>
      </c>
      <c r="CJ787" s="26">
        <v>0</v>
      </c>
      <c r="CK787" s="27">
        <v>0</v>
      </c>
      <c r="CL787" s="36">
        <v>0</v>
      </c>
      <c r="CM787" s="26">
        <v>0</v>
      </c>
      <c r="CN787" s="26">
        <v>0</v>
      </c>
      <c r="CO787" s="27">
        <v>0</v>
      </c>
      <c r="CP787" s="36">
        <v>0</v>
      </c>
      <c r="CQ787" s="26">
        <v>0</v>
      </c>
      <c r="CR787" s="26">
        <v>0</v>
      </c>
      <c r="CS787" s="27">
        <v>0</v>
      </c>
      <c r="CT787" s="36">
        <v>0</v>
      </c>
      <c r="CU787" s="26">
        <v>0</v>
      </c>
      <c r="CV787" s="26">
        <v>0</v>
      </c>
      <c r="CW787" s="27">
        <v>0</v>
      </c>
      <c r="CX787" s="36">
        <v>0</v>
      </c>
      <c r="CY787" s="26">
        <v>0</v>
      </c>
      <c r="CZ787" s="26">
        <v>0</v>
      </c>
      <c r="DA787" s="27">
        <v>0</v>
      </c>
      <c r="DB787" s="36">
        <v>0</v>
      </c>
      <c r="DC787" s="26">
        <v>0</v>
      </c>
      <c r="DD787" s="26">
        <v>0</v>
      </c>
      <c r="DE787" s="27">
        <v>0</v>
      </c>
      <c r="DF787" s="36">
        <v>0</v>
      </c>
      <c r="DG787" s="26">
        <v>0</v>
      </c>
      <c r="DH787" s="26">
        <v>0</v>
      </c>
      <c r="DI787" s="27">
        <v>0</v>
      </c>
      <c r="DJ787" s="36">
        <v>0</v>
      </c>
      <c r="DK787" s="26">
        <v>0</v>
      </c>
      <c r="DL787" s="26">
        <v>0</v>
      </c>
      <c r="DM787" s="27">
        <v>0</v>
      </c>
      <c r="DN787" s="36">
        <v>0</v>
      </c>
      <c r="DO787" s="26">
        <v>0</v>
      </c>
      <c r="DP787" s="26">
        <v>0</v>
      </c>
      <c r="DQ787" s="27">
        <v>0</v>
      </c>
      <c r="DR787" s="36">
        <v>0</v>
      </c>
      <c r="DS787" s="26">
        <v>0</v>
      </c>
      <c r="DT787" s="26">
        <v>0</v>
      </c>
      <c r="DU787" s="27">
        <v>0</v>
      </c>
      <c r="DV787" s="36">
        <v>0</v>
      </c>
      <c r="DW787" s="26">
        <v>0</v>
      </c>
      <c r="DX787" s="26">
        <v>0</v>
      </c>
      <c r="DY787" s="27">
        <v>0</v>
      </c>
      <c r="DZ787" s="36">
        <v>12</v>
      </c>
      <c r="EA787" s="26">
        <v>2009.2385714285715</v>
      </c>
      <c r="EB787" s="26">
        <v>2009.2385714285715</v>
      </c>
      <c r="EC787" s="27">
        <v>12055.431428571428</v>
      </c>
      <c r="ED787" s="36">
        <v>12</v>
      </c>
      <c r="EE787" s="26">
        <v>2009.2385714285715</v>
      </c>
      <c r="EF787" s="26">
        <v>4018.48</v>
      </c>
      <c r="EG787" s="27">
        <v>10046.19</v>
      </c>
      <c r="EH787" s="36">
        <v>12</v>
      </c>
      <c r="EI787" s="26">
        <v>2009.2385714285715</v>
      </c>
      <c r="EJ787" s="26">
        <v>6027.7185714285715</v>
      </c>
      <c r="EK787" s="27">
        <v>8036.95</v>
      </c>
      <c r="EL787" s="36" cm="1">
        <f t="array" ref="EL787">+_xlfn.IFS(YEAR($A787)&gt;YEAR(EL$6),0,YEAR(EL$6)=YEAR($A787),13-MONTH($A787),AND(EK787&lt;$L787,YEAR(EL$6)=YEAR($B787)),IF(MONTH($B787)&lt;EK787/$M787,MONTH($B787),EK787/$M787),EK787&lt;$L787,EK787/$M787,YEAR(EL$6)=YEAR($B787),MONTH($B787),AND(YEAR(EL$6)&gt;YEAR($B787),NOT(ISBLANK($B787))),0,YEAR(EL$6)&gt;YEAR($A787),12,EL$6&lt;$A787,0,YEAR(EH$6)=YEAR($B787),0)</f>
        <v>12</v>
      </c>
      <c r="EM787" s="26">
        <f t="shared" si="99"/>
        <v>2009.2385714285715</v>
      </c>
      <c r="EN787" s="26">
        <f t="shared" si="100"/>
        <v>8036.9571428571435</v>
      </c>
      <c r="EO787" s="27">
        <f t="shared" si="101"/>
        <v>6027.71</v>
      </c>
      <c r="EP787" s="28">
        <f t="shared" si="102"/>
        <v>35.999965871933007</v>
      </c>
      <c r="EQ787" s="34">
        <f t="shared" si="103"/>
        <v>502.30964285714288</v>
      </c>
      <c r="ES787" s="21">
        <f>IFERROR(IF(VLOOKUP(D787,'DIV CHANGE'!A:D,3,FALSE)="", E787, VLOOKUP(D787,'DIV CHANGE'!A:D,3,FALSE)), E787)</f>
        <v>2</v>
      </c>
      <c r="ET787" s="21" t="str">
        <f t="shared" si="104"/>
        <v>SAME</v>
      </c>
      <c r="EU787" s="29">
        <v>44564</v>
      </c>
    </row>
    <row r="788" spans="1:151" ht="12.75">
      <c r="A788" s="29">
        <v>43474</v>
      </c>
      <c r="B788" s="24"/>
      <c r="C788" s="35">
        <v>380</v>
      </c>
      <c r="D788" s="21" t="s">
        <v>1537</v>
      </c>
      <c r="E788" s="21">
        <v>1</v>
      </c>
      <c r="F788" s="21" t="s">
        <v>100</v>
      </c>
      <c r="G788" s="21" t="s">
        <v>1538</v>
      </c>
      <c r="H788" s="55">
        <v>43014</v>
      </c>
      <c r="I788" s="22">
        <v>7</v>
      </c>
      <c r="J788" s="25">
        <v>26000</v>
      </c>
      <c r="K788" s="25">
        <v>0</v>
      </c>
      <c r="L788" s="25">
        <f t="shared" si="97"/>
        <v>2430.5714285714284</v>
      </c>
      <c r="M788" s="37">
        <f t="shared" si="98"/>
        <v>202.54761904761904</v>
      </c>
      <c r="N788" s="36">
        <v>0</v>
      </c>
      <c r="O788" s="26">
        <v>0</v>
      </c>
      <c r="P788" s="26">
        <v>0</v>
      </c>
      <c r="Q788" s="27">
        <v>0</v>
      </c>
      <c r="R788" s="36">
        <v>0</v>
      </c>
      <c r="S788" s="26">
        <v>0</v>
      </c>
      <c r="T788" s="26">
        <v>0</v>
      </c>
      <c r="U788" s="27">
        <v>0</v>
      </c>
      <c r="V788" s="36">
        <v>0</v>
      </c>
      <c r="W788" s="26">
        <v>0</v>
      </c>
      <c r="X788" s="26">
        <v>0</v>
      </c>
      <c r="Y788" s="27">
        <v>0</v>
      </c>
      <c r="Z788" s="36">
        <v>0</v>
      </c>
      <c r="AA788" s="26">
        <v>0</v>
      </c>
      <c r="AB788" s="26">
        <v>0</v>
      </c>
      <c r="AC788" s="27">
        <v>0</v>
      </c>
      <c r="AD788" s="36">
        <v>0</v>
      </c>
      <c r="AE788" s="26">
        <v>0</v>
      </c>
      <c r="AF788" s="26">
        <v>0</v>
      </c>
      <c r="AG788" s="27">
        <v>0</v>
      </c>
      <c r="AH788" s="36">
        <v>0</v>
      </c>
      <c r="AI788" s="26">
        <v>0</v>
      </c>
      <c r="AJ788" s="26">
        <v>0</v>
      </c>
      <c r="AK788" s="27">
        <v>0</v>
      </c>
      <c r="AL788" s="36">
        <v>0</v>
      </c>
      <c r="AM788" s="26">
        <v>0</v>
      </c>
      <c r="AN788" s="26">
        <v>0</v>
      </c>
      <c r="AO788" s="27">
        <v>0</v>
      </c>
      <c r="AP788" s="36">
        <v>0</v>
      </c>
      <c r="AQ788" s="26">
        <v>0</v>
      </c>
      <c r="AR788" s="26">
        <v>0</v>
      </c>
      <c r="AS788" s="27">
        <v>0</v>
      </c>
      <c r="AT788" s="36">
        <v>0</v>
      </c>
      <c r="AU788" s="26">
        <v>0</v>
      </c>
      <c r="AV788" s="26">
        <v>0</v>
      </c>
      <c r="AW788" s="27">
        <v>0</v>
      </c>
      <c r="AX788" s="36">
        <v>0</v>
      </c>
      <c r="AY788" s="26">
        <v>0</v>
      </c>
      <c r="AZ788" s="26">
        <v>0</v>
      </c>
      <c r="BA788" s="27">
        <v>0</v>
      </c>
      <c r="BB788" s="36">
        <v>0</v>
      </c>
      <c r="BC788" s="26">
        <v>0</v>
      </c>
      <c r="BD788" s="26">
        <v>0</v>
      </c>
      <c r="BE788" s="27">
        <v>0</v>
      </c>
      <c r="BF788" s="36">
        <v>0</v>
      </c>
      <c r="BG788" s="26">
        <v>0</v>
      </c>
      <c r="BH788" s="26">
        <v>0</v>
      </c>
      <c r="BI788" s="27">
        <v>0</v>
      </c>
      <c r="BJ788" s="36">
        <v>0</v>
      </c>
      <c r="BK788" s="26">
        <v>0</v>
      </c>
      <c r="BL788" s="26">
        <v>0</v>
      </c>
      <c r="BM788" s="27">
        <v>0</v>
      </c>
      <c r="BN788" s="36">
        <v>0</v>
      </c>
      <c r="BO788" s="26">
        <v>0</v>
      </c>
      <c r="BP788" s="26">
        <v>0</v>
      </c>
      <c r="BQ788" s="27">
        <v>0</v>
      </c>
      <c r="BR788" s="36">
        <v>0</v>
      </c>
      <c r="BS788" s="26">
        <v>0</v>
      </c>
      <c r="BT788" s="26">
        <v>0</v>
      </c>
      <c r="BU788" s="27">
        <v>0</v>
      </c>
      <c r="BV788" s="36">
        <v>0</v>
      </c>
      <c r="BW788" s="26">
        <v>0</v>
      </c>
      <c r="BX788" s="26">
        <v>0</v>
      </c>
      <c r="BY788" s="27">
        <v>0</v>
      </c>
      <c r="BZ788" s="36">
        <v>0</v>
      </c>
      <c r="CA788" s="26">
        <v>0</v>
      </c>
      <c r="CB788" s="26">
        <v>0</v>
      </c>
      <c r="CC788" s="27">
        <v>0</v>
      </c>
      <c r="CD788" s="36">
        <v>0</v>
      </c>
      <c r="CE788" s="26">
        <v>0</v>
      </c>
      <c r="CF788" s="26">
        <v>0</v>
      </c>
      <c r="CG788" s="27">
        <v>0</v>
      </c>
      <c r="CH788" s="36">
        <v>0</v>
      </c>
      <c r="CI788" s="26">
        <v>0</v>
      </c>
      <c r="CJ788" s="26">
        <v>0</v>
      </c>
      <c r="CK788" s="27">
        <v>0</v>
      </c>
      <c r="CL788" s="36">
        <v>0</v>
      </c>
      <c r="CM788" s="26">
        <v>0</v>
      </c>
      <c r="CN788" s="26">
        <v>0</v>
      </c>
      <c r="CO788" s="27">
        <v>0</v>
      </c>
      <c r="CP788" s="36">
        <v>0</v>
      </c>
      <c r="CQ788" s="26">
        <v>0</v>
      </c>
      <c r="CR788" s="26">
        <v>0</v>
      </c>
      <c r="CS788" s="27">
        <v>0</v>
      </c>
      <c r="CT788" s="36">
        <v>0</v>
      </c>
      <c r="CU788" s="26">
        <v>0</v>
      </c>
      <c r="CV788" s="26">
        <v>0</v>
      </c>
      <c r="CW788" s="27">
        <v>0</v>
      </c>
      <c r="CX788" s="36">
        <v>0</v>
      </c>
      <c r="CY788" s="26">
        <v>0</v>
      </c>
      <c r="CZ788" s="26">
        <v>0</v>
      </c>
      <c r="DA788" s="27">
        <v>0</v>
      </c>
      <c r="DB788" s="36">
        <v>0</v>
      </c>
      <c r="DC788" s="26">
        <v>0</v>
      </c>
      <c r="DD788" s="26">
        <v>0</v>
      </c>
      <c r="DE788" s="27">
        <v>0</v>
      </c>
      <c r="DF788" s="36">
        <v>0</v>
      </c>
      <c r="DG788" s="26">
        <v>0</v>
      </c>
      <c r="DH788" s="26">
        <v>0</v>
      </c>
      <c r="DI788" s="27">
        <v>0</v>
      </c>
      <c r="DJ788" s="36">
        <v>0</v>
      </c>
      <c r="DK788" s="26">
        <v>0</v>
      </c>
      <c r="DL788" s="26">
        <v>0</v>
      </c>
      <c r="DM788" s="27">
        <v>0</v>
      </c>
      <c r="DN788" s="36">
        <v>12</v>
      </c>
      <c r="DO788" s="26">
        <v>2430.5714285714284</v>
      </c>
      <c r="DP788" s="26">
        <v>2430.5714285714284</v>
      </c>
      <c r="DQ788" s="27">
        <v>14583.428571428572</v>
      </c>
      <c r="DR788" s="36">
        <v>12</v>
      </c>
      <c r="DS788" s="26">
        <v>2430.5714285714284</v>
      </c>
      <c r="DT788" s="26">
        <v>4861.1428571428569</v>
      </c>
      <c r="DU788" s="27">
        <v>12152.857142857143</v>
      </c>
      <c r="DV788" s="36">
        <v>12</v>
      </c>
      <c r="DW788" s="26">
        <v>2430.5714285714284</v>
      </c>
      <c r="DX788" s="26">
        <v>7291.7142857142853</v>
      </c>
      <c r="DY788" s="27">
        <v>9722.2857142857138</v>
      </c>
      <c r="DZ788" s="36">
        <v>12</v>
      </c>
      <c r="EA788" s="26">
        <v>2430.5714285714284</v>
      </c>
      <c r="EB788" s="26">
        <v>9722.2857142857138</v>
      </c>
      <c r="EC788" s="27">
        <v>7291.7142857142862</v>
      </c>
      <c r="ED788" s="36">
        <v>12</v>
      </c>
      <c r="EE788" s="26">
        <v>2430.5714285714284</v>
      </c>
      <c r="EF788" s="26">
        <v>17014</v>
      </c>
      <c r="EG788" s="27">
        <v>0</v>
      </c>
      <c r="EH788" s="36">
        <v>0</v>
      </c>
      <c r="EI788" s="26">
        <v>0</v>
      </c>
      <c r="EJ788" s="26">
        <v>17014</v>
      </c>
      <c r="EK788" s="27">
        <v>0</v>
      </c>
      <c r="EL788" s="36" cm="1">
        <f t="array" ref="EL788">+_xlfn.IFS(YEAR($A788)&gt;YEAR(EL$6),0,YEAR(EL$6)=YEAR($A788),13-MONTH($A788),AND(EK788&lt;$L788,YEAR(EL$6)=YEAR($B788)),IF(MONTH($B788)&lt;EK788/$M788,MONTH($B788),EK788/$M788),EK788&lt;$L788,EK788/$M788,YEAR(EL$6)=YEAR($B788),MONTH($B788),AND(YEAR(EL$6)&gt;YEAR($B788),NOT(ISBLANK($B788))),0,YEAR(EL$6)&gt;YEAR($A788),12,EL$6&lt;$A788,0,YEAR(EH$6)=YEAR($B788),0)</f>
        <v>0</v>
      </c>
      <c r="EM788" s="26">
        <f t="shared" si="99"/>
        <v>0</v>
      </c>
      <c r="EN788" s="26">
        <f t="shared" si="100"/>
        <v>17014</v>
      </c>
      <c r="EO788" s="27">
        <f t="shared" si="101"/>
        <v>0</v>
      </c>
      <c r="EP788" s="28">
        <f t="shared" si="102"/>
        <v>0</v>
      </c>
      <c r="EQ788" s="34">
        <f t="shared" si="103"/>
        <v>0</v>
      </c>
      <c r="ES788" s="21">
        <f>IFERROR(IF(VLOOKUP(D788,'DIV CHANGE'!A:D,3,FALSE)="", E788, VLOOKUP(D788,'DIV CHANGE'!A:D,3,FALSE)), E788)</f>
        <v>1</v>
      </c>
      <c r="ET788" s="21" t="str">
        <f t="shared" si="104"/>
        <v>SAME</v>
      </c>
      <c r="EU788" s="24">
        <v>43474</v>
      </c>
    </row>
    <row r="789" spans="1:151" ht="12.75">
      <c r="A789" s="29">
        <v>43474</v>
      </c>
      <c r="B789" s="24"/>
      <c r="C789" s="35">
        <v>381</v>
      </c>
      <c r="D789" s="21" t="s">
        <v>1539</v>
      </c>
      <c r="E789" s="21">
        <v>1</v>
      </c>
      <c r="F789" s="21" t="s">
        <v>100</v>
      </c>
      <c r="G789" s="21" t="s">
        <v>1540</v>
      </c>
      <c r="H789" s="55">
        <v>37075.5</v>
      </c>
      <c r="I789" s="22">
        <v>7</v>
      </c>
      <c r="J789" s="25">
        <v>23000</v>
      </c>
      <c r="K789" s="25">
        <v>0</v>
      </c>
      <c r="L789" s="25">
        <f t="shared" si="97"/>
        <v>2010.7857142857142</v>
      </c>
      <c r="M789" s="37">
        <f t="shared" si="98"/>
        <v>167.56547619047618</v>
      </c>
      <c r="N789" s="36">
        <v>0</v>
      </c>
      <c r="O789" s="26">
        <v>0</v>
      </c>
      <c r="P789" s="26">
        <v>0</v>
      </c>
      <c r="Q789" s="27">
        <v>0</v>
      </c>
      <c r="R789" s="36">
        <v>0</v>
      </c>
      <c r="S789" s="26">
        <v>0</v>
      </c>
      <c r="T789" s="26">
        <v>0</v>
      </c>
      <c r="U789" s="27">
        <v>0</v>
      </c>
      <c r="V789" s="36">
        <v>0</v>
      </c>
      <c r="W789" s="26">
        <v>0</v>
      </c>
      <c r="X789" s="26">
        <v>0</v>
      </c>
      <c r="Y789" s="27">
        <v>0</v>
      </c>
      <c r="Z789" s="36">
        <v>0</v>
      </c>
      <c r="AA789" s="26">
        <v>0</v>
      </c>
      <c r="AB789" s="26">
        <v>0</v>
      </c>
      <c r="AC789" s="27">
        <v>0</v>
      </c>
      <c r="AD789" s="36">
        <v>0</v>
      </c>
      <c r="AE789" s="26">
        <v>0</v>
      </c>
      <c r="AF789" s="26">
        <v>0</v>
      </c>
      <c r="AG789" s="27">
        <v>0</v>
      </c>
      <c r="AH789" s="36">
        <v>0</v>
      </c>
      <c r="AI789" s="26">
        <v>0</v>
      </c>
      <c r="AJ789" s="26">
        <v>0</v>
      </c>
      <c r="AK789" s="27">
        <v>0</v>
      </c>
      <c r="AL789" s="36">
        <v>0</v>
      </c>
      <c r="AM789" s="26">
        <v>0</v>
      </c>
      <c r="AN789" s="26">
        <v>0</v>
      </c>
      <c r="AO789" s="27">
        <v>0</v>
      </c>
      <c r="AP789" s="36">
        <v>0</v>
      </c>
      <c r="AQ789" s="26">
        <v>0</v>
      </c>
      <c r="AR789" s="26">
        <v>0</v>
      </c>
      <c r="AS789" s="27">
        <v>0</v>
      </c>
      <c r="AT789" s="36">
        <v>0</v>
      </c>
      <c r="AU789" s="26">
        <v>0</v>
      </c>
      <c r="AV789" s="26">
        <v>0</v>
      </c>
      <c r="AW789" s="27">
        <v>0</v>
      </c>
      <c r="AX789" s="36">
        <v>0</v>
      </c>
      <c r="AY789" s="26">
        <v>0</v>
      </c>
      <c r="AZ789" s="26">
        <v>0</v>
      </c>
      <c r="BA789" s="27">
        <v>0</v>
      </c>
      <c r="BB789" s="36">
        <v>0</v>
      </c>
      <c r="BC789" s="26">
        <v>0</v>
      </c>
      <c r="BD789" s="26">
        <v>0</v>
      </c>
      <c r="BE789" s="27">
        <v>0</v>
      </c>
      <c r="BF789" s="36">
        <v>0</v>
      </c>
      <c r="BG789" s="26">
        <v>0</v>
      </c>
      <c r="BH789" s="26">
        <v>0</v>
      </c>
      <c r="BI789" s="27">
        <v>0</v>
      </c>
      <c r="BJ789" s="36">
        <v>0</v>
      </c>
      <c r="BK789" s="26">
        <v>0</v>
      </c>
      <c r="BL789" s="26">
        <v>0</v>
      </c>
      <c r="BM789" s="27">
        <v>0</v>
      </c>
      <c r="BN789" s="36">
        <v>0</v>
      </c>
      <c r="BO789" s="26">
        <v>0</v>
      </c>
      <c r="BP789" s="26">
        <v>0</v>
      </c>
      <c r="BQ789" s="27">
        <v>0</v>
      </c>
      <c r="BR789" s="36">
        <v>0</v>
      </c>
      <c r="BS789" s="26">
        <v>0</v>
      </c>
      <c r="BT789" s="26">
        <v>0</v>
      </c>
      <c r="BU789" s="27">
        <v>0</v>
      </c>
      <c r="BV789" s="36">
        <v>0</v>
      </c>
      <c r="BW789" s="26">
        <v>0</v>
      </c>
      <c r="BX789" s="26">
        <v>0</v>
      </c>
      <c r="BY789" s="27">
        <v>0</v>
      </c>
      <c r="BZ789" s="36">
        <v>0</v>
      </c>
      <c r="CA789" s="26">
        <v>0</v>
      </c>
      <c r="CB789" s="26">
        <v>0</v>
      </c>
      <c r="CC789" s="27">
        <v>0</v>
      </c>
      <c r="CD789" s="36">
        <v>0</v>
      </c>
      <c r="CE789" s="26">
        <v>0</v>
      </c>
      <c r="CF789" s="26">
        <v>0</v>
      </c>
      <c r="CG789" s="27">
        <v>0</v>
      </c>
      <c r="CH789" s="36">
        <v>0</v>
      </c>
      <c r="CI789" s="26">
        <v>0</v>
      </c>
      <c r="CJ789" s="26">
        <v>0</v>
      </c>
      <c r="CK789" s="27">
        <v>0</v>
      </c>
      <c r="CL789" s="36">
        <v>0</v>
      </c>
      <c r="CM789" s="26">
        <v>0</v>
      </c>
      <c r="CN789" s="26">
        <v>0</v>
      </c>
      <c r="CO789" s="27">
        <v>0</v>
      </c>
      <c r="CP789" s="36">
        <v>0</v>
      </c>
      <c r="CQ789" s="26">
        <v>0</v>
      </c>
      <c r="CR789" s="26">
        <v>0</v>
      </c>
      <c r="CS789" s="27">
        <v>0</v>
      </c>
      <c r="CT789" s="36">
        <v>0</v>
      </c>
      <c r="CU789" s="26">
        <v>0</v>
      </c>
      <c r="CV789" s="26">
        <v>0</v>
      </c>
      <c r="CW789" s="27">
        <v>0</v>
      </c>
      <c r="CX789" s="36">
        <v>0</v>
      </c>
      <c r="CY789" s="26">
        <v>0</v>
      </c>
      <c r="CZ789" s="26">
        <v>0</v>
      </c>
      <c r="DA789" s="27">
        <v>0</v>
      </c>
      <c r="DB789" s="36">
        <v>0</v>
      </c>
      <c r="DC789" s="26">
        <v>0</v>
      </c>
      <c r="DD789" s="26">
        <v>0</v>
      </c>
      <c r="DE789" s="27">
        <v>0</v>
      </c>
      <c r="DF789" s="36">
        <v>0</v>
      </c>
      <c r="DG789" s="26">
        <v>0</v>
      </c>
      <c r="DH789" s="26">
        <v>0</v>
      </c>
      <c r="DI789" s="27">
        <v>0</v>
      </c>
      <c r="DJ789" s="36">
        <v>0</v>
      </c>
      <c r="DK789" s="26">
        <v>0</v>
      </c>
      <c r="DL789" s="26">
        <v>0</v>
      </c>
      <c r="DM789" s="27">
        <v>0</v>
      </c>
      <c r="DN789" s="36">
        <v>12</v>
      </c>
      <c r="DO789" s="26">
        <v>2010.7857142857142</v>
      </c>
      <c r="DP789" s="26">
        <v>2010.7857142857142</v>
      </c>
      <c r="DQ789" s="27">
        <v>12064.714285714286</v>
      </c>
      <c r="DR789" s="36">
        <v>12</v>
      </c>
      <c r="DS789" s="26">
        <v>2010.7857142857142</v>
      </c>
      <c r="DT789" s="26">
        <v>4021.5714285714284</v>
      </c>
      <c r="DU789" s="27">
        <v>10053.928571428572</v>
      </c>
      <c r="DV789" s="36">
        <v>12</v>
      </c>
      <c r="DW789" s="26">
        <v>2010.7857142857142</v>
      </c>
      <c r="DX789" s="26">
        <v>6032.3571428571431</v>
      </c>
      <c r="DY789" s="27">
        <v>8043.1428571428569</v>
      </c>
      <c r="DZ789" s="36">
        <v>12</v>
      </c>
      <c r="EA789" s="26">
        <v>2010.7857142857142</v>
      </c>
      <c r="EB789" s="26">
        <v>8043.1428571428569</v>
      </c>
      <c r="EC789" s="27">
        <v>6032.3571428571431</v>
      </c>
      <c r="ED789" s="36">
        <v>12</v>
      </c>
      <c r="EE789" s="26">
        <v>2010.7857142857142</v>
      </c>
      <c r="EF789" s="26">
        <v>14075.5</v>
      </c>
      <c r="EG789" s="27">
        <v>0</v>
      </c>
      <c r="EH789" s="36">
        <v>0</v>
      </c>
      <c r="EI789" s="26">
        <v>0</v>
      </c>
      <c r="EJ789" s="26">
        <v>14075.5</v>
      </c>
      <c r="EK789" s="27">
        <v>0</v>
      </c>
      <c r="EL789" s="36" cm="1">
        <f t="array" ref="EL789">+_xlfn.IFS(YEAR($A789)&gt;YEAR(EL$6),0,YEAR(EL$6)=YEAR($A789),13-MONTH($A789),AND(EK789&lt;$L789,YEAR(EL$6)=YEAR($B789)),IF(MONTH($B789)&lt;EK789/$M789,MONTH($B789),EK789/$M789),EK789&lt;$L789,EK789/$M789,YEAR(EL$6)=YEAR($B789),MONTH($B789),AND(YEAR(EL$6)&gt;YEAR($B789),NOT(ISBLANK($B789))),0,YEAR(EL$6)&gt;YEAR($A789),12,EL$6&lt;$A789,0,YEAR(EH$6)=YEAR($B789),0)</f>
        <v>0</v>
      </c>
      <c r="EM789" s="26">
        <f t="shared" si="99"/>
        <v>0</v>
      </c>
      <c r="EN789" s="26">
        <f t="shared" si="100"/>
        <v>14075.5</v>
      </c>
      <c r="EO789" s="27">
        <f t="shared" si="101"/>
        <v>0</v>
      </c>
      <c r="EP789" s="28">
        <f t="shared" si="102"/>
        <v>0</v>
      </c>
      <c r="EQ789" s="34">
        <f t="shared" si="103"/>
        <v>0</v>
      </c>
      <c r="ES789" s="21">
        <f>IFERROR(IF(VLOOKUP(D789,'DIV CHANGE'!A:D,3,FALSE)="", E789, VLOOKUP(D789,'DIV CHANGE'!A:D,3,FALSE)), E789)</f>
        <v>1</v>
      </c>
      <c r="ET789" s="21" t="str">
        <f t="shared" si="104"/>
        <v>SAME</v>
      </c>
      <c r="EU789" s="24">
        <v>43474</v>
      </c>
    </row>
    <row r="790" spans="1:151" ht="12.75">
      <c r="A790" s="29">
        <v>43474</v>
      </c>
      <c r="B790" s="24"/>
      <c r="C790" s="35">
        <v>382</v>
      </c>
      <c r="D790" s="21" t="s">
        <v>1541</v>
      </c>
      <c r="E790" s="21">
        <v>1</v>
      </c>
      <c r="F790" s="21" t="s">
        <v>100</v>
      </c>
      <c r="G790" s="21" t="s">
        <v>1542</v>
      </c>
      <c r="H790" s="55">
        <v>59920</v>
      </c>
      <c r="I790" s="22">
        <v>7</v>
      </c>
      <c r="J790" s="25">
        <v>30000</v>
      </c>
      <c r="K790" s="25">
        <v>0</v>
      </c>
      <c r="L790" s="25">
        <f t="shared" si="97"/>
        <v>4274.2857142857147</v>
      </c>
      <c r="M790" s="37">
        <f t="shared" si="98"/>
        <v>356.1904761904762</v>
      </c>
      <c r="N790" s="36">
        <v>0</v>
      </c>
      <c r="O790" s="26">
        <v>0</v>
      </c>
      <c r="P790" s="26">
        <v>0</v>
      </c>
      <c r="Q790" s="27">
        <v>0</v>
      </c>
      <c r="R790" s="36">
        <v>0</v>
      </c>
      <c r="S790" s="26">
        <v>0</v>
      </c>
      <c r="T790" s="26">
        <v>0</v>
      </c>
      <c r="U790" s="27">
        <v>0</v>
      </c>
      <c r="V790" s="36">
        <v>0</v>
      </c>
      <c r="W790" s="26">
        <v>0</v>
      </c>
      <c r="X790" s="26">
        <v>0</v>
      </c>
      <c r="Y790" s="27">
        <v>0</v>
      </c>
      <c r="Z790" s="36">
        <v>0</v>
      </c>
      <c r="AA790" s="26">
        <v>0</v>
      </c>
      <c r="AB790" s="26">
        <v>0</v>
      </c>
      <c r="AC790" s="27">
        <v>0</v>
      </c>
      <c r="AD790" s="36">
        <v>0</v>
      </c>
      <c r="AE790" s="26">
        <v>0</v>
      </c>
      <c r="AF790" s="26">
        <v>0</v>
      </c>
      <c r="AG790" s="27">
        <v>0</v>
      </c>
      <c r="AH790" s="36">
        <v>0</v>
      </c>
      <c r="AI790" s="26">
        <v>0</v>
      </c>
      <c r="AJ790" s="26">
        <v>0</v>
      </c>
      <c r="AK790" s="27">
        <v>0</v>
      </c>
      <c r="AL790" s="36">
        <v>0</v>
      </c>
      <c r="AM790" s="26">
        <v>0</v>
      </c>
      <c r="AN790" s="26">
        <v>0</v>
      </c>
      <c r="AO790" s="27">
        <v>0</v>
      </c>
      <c r="AP790" s="36">
        <v>0</v>
      </c>
      <c r="AQ790" s="26">
        <v>0</v>
      </c>
      <c r="AR790" s="26">
        <v>0</v>
      </c>
      <c r="AS790" s="27">
        <v>0</v>
      </c>
      <c r="AT790" s="36">
        <v>0</v>
      </c>
      <c r="AU790" s="26">
        <v>0</v>
      </c>
      <c r="AV790" s="26">
        <v>0</v>
      </c>
      <c r="AW790" s="27">
        <v>0</v>
      </c>
      <c r="AX790" s="36">
        <v>0</v>
      </c>
      <c r="AY790" s="26">
        <v>0</v>
      </c>
      <c r="AZ790" s="26">
        <v>0</v>
      </c>
      <c r="BA790" s="27">
        <v>0</v>
      </c>
      <c r="BB790" s="36">
        <v>0</v>
      </c>
      <c r="BC790" s="26">
        <v>0</v>
      </c>
      <c r="BD790" s="26">
        <v>0</v>
      </c>
      <c r="BE790" s="27">
        <v>0</v>
      </c>
      <c r="BF790" s="36">
        <v>0</v>
      </c>
      <c r="BG790" s="26">
        <v>0</v>
      </c>
      <c r="BH790" s="26">
        <v>0</v>
      </c>
      <c r="BI790" s="27">
        <v>0</v>
      </c>
      <c r="BJ790" s="36">
        <v>0</v>
      </c>
      <c r="BK790" s="26">
        <v>0</v>
      </c>
      <c r="BL790" s="26">
        <v>0</v>
      </c>
      <c r="BM790" s="27">
        <v>0</v>
      </c>
      <c r="BN790" s="36">
        <v>0</v>
      </c>
      <c r="BO790" s="26">
        <v>0</v>
      </c>
      <c r="BP790" s="26">
        <v>0</v>
      </c>
      <c r="BQ790" s="27">
        <v>0</v>
      </c>
      <c r="BR790" s="36">
        <v>0</v>
      </c>
      <c r="BS790" s="26">
        <v>0</v>
      </c>
      <c r="BT790" s="26">
        <v>0</v>
      </c>
      <c r="BU790" s="27">
        <v>0</v>
      </c>
      <c r="BV790" s="36">
        <v>0</v>
      </c>
      <c r="BW790" s="26">
        <v>0</v>
      </c>
      <c r="BX790" s="26">
        <v>0</v>
      </c>
      <c r="BY790" s="27">
        <v>0</v>
      </c>
      <c r="BZ790" s="36">
        <v>0</v>
      </c>
      <c r="CA790" s="26">
        <v>0</v>
      </c>
      <c r="CB790" s="26">
        <v>0</v>
      </c>
      <c r="CC790" s="27">
        <v>0</v>
      </c>
      <c r="CD790" s="36">
        <v>0</v>
      </c>
      <c r="CE790" s="26">
        <v>0</v>
      </c>
      <c r="CF790" s="26">
        <v>0</v>
      </c>
      <c r="CG790" s="27">
        <v>0</v>
      </c>
      <c r="CH790" s="36">
        <v>0</v>
      </c>
      <c r="CI790" s="26">
        <v>0</v>
      </c>
      <c r="CJ790" s="26">
        <v>0</v>
      </c>
      <c r="CK790" s="27">
        <v>0</v>
      </c>
      <c r="CL790" s="36">
        <v>0</v>
      </c>
      <c r="CM790" s="26">
        <v>0</v>
      </c>
      <c r="CN790" s="26">
        <v>0</v>
      </c>
      <c r="CO790" s="27">
        <v>0</v>
      </c>
      <c r="CP790" s="36">
        <v>0</v>
      </c>
      <c r="CQ790" s="26">
        <v>0</v>
      </c>
      <c r="CR790" s="26">
        <v>0</v>
      </c>
      <c r="CS790" s="27">
        <v>0</v>
      </c>
      <c r="CT790" s="36">
        <v>0</v>
      </c>
      <c r="CU790" s="26">
        <v>0</v>
      </c>
      <c r="CV790" s="26">
        <v>0</v>
      </c>
      <c r="CW790" s="27">
        <v>0</v>
      </c>
      <c r="CX790" s="36">
        <v>0</v>
      </c>
      <c r="CY790" s="26">
        <v>0</v>
      </c>
      <c r="CZ790" s="26">
        <v>0</v>
      </c>
      <c r="DA790" s="27">
        <v>0</v>
      </c>
      <c r="DB790" s="36">
        <v>0</v>
      </c>
      <c r="DC790" s="26">
        <v>0</v>
      </c>
      <c r="DD790" s="26">
        <v>0</v>
      </c>
      <c r="DE790" s="27">
        <v>0</v>
      </c>
      <c r="DF790" s="36">
        <v>0</v>
      </c>
      <c r="DG790" s="26">
        <v>0</v>
      </c>
      <c r="DH790" s="26">
        <v>0</v>
      </c>
      <c r="DI790" s="27">
        <v>0</v>
      </c>
      <c r="DJ790" s="36">
        <v>0</v>
      </c>
      <c r="DK790" s="26">
        <v>0</v>
      </c>
      <c r="DL790" s="26">
        <v>0</v>
      </c>
      <c r="DM790" s="27">
        <v>0</v>
      </c>
      <c r="DN790" s="36">
        <v>12</v>
      </c>
      <c r="DO790" s="26">
        <v>4274.2857142857147</v>
      </c>
      <c r="DP790" s="26">
        <v>4274.2857142857147</v>
      </c>
      <c r="DQ790" s="27">
        <v>25645.714285714286</v>
      </c>
      <c r="DR790" s="36">
        <v>12</v>
      </c>
      <c r="DS790" s="26">
        <v>4274.2857142857147</v>
      </c>
      <c r="DT790" s="26">
        <v>8548.5714285714294</v>
      </c>
      <c r="DU790" s="27">
        <v>21371.428571428572</v>
      </c>
      <c r="DV790" s="36">
        <v>12</v>
      </c>
      <c r="DW790" s="26">
        <v>4274.2857142857147</v>
      </c>
      <c r="DX790" s="26">
        <v>12822.857142857145</v>
      </c>
      <c r="DY790" s="27">
        <v>17097.142857142855</v>
      </c>
      <c r="DZ790" s="36">
        <v>12</v>
      </c>
      <c r="EA790" s="26">
        <v>4274.2857142857147</v>
      </c>
      <c r="EB790" s="26">
        <v>17097.142857142859</v>
      </c>
      <c r="EC790" s="27">
        <v>12822.857142857141</v>
      </c>
      <c r="ED790" s="36">
        <v>12</v>
      </c>
      <c r="EE790" s="26">
        <v>4274.2857142857147</v>
      </c>
      <c r="EF790" s="26">
        <v>29920</v>
      </c>
      <c r="EG790" s="27">
        <v>0</v>
      </c>
      <c r="EH790" s="36">
        <v>0</v>
      </c>
      <c r="EI790" s="26">
        <v>0</v>
      </c>
      <c r="EJ790" s="26">
        <v>29920</v>
      </c>
      <c r="EK790" s="27">
        <v>0</v>
      </c>
      <c r="EL790" s="36" cm="1">
        <f t="array" ref="EL790">+_xlfn.IFS(YEAR($A790)&gt;YEAR(EL$6),0,YEAR(EL$6)=YEAR($A790),13-MONTH($A790),AND(EK790&lt;$L790,YEAR(EL$6)=YEAR($B790)),IF(MONTH($B790)&lt;EK790/$M790,MONTH($B790),EK790/$M790),EK790&lt;$L790,EK790/$M790,YEAR(EL$6)=YEAR($B790),MONTH($B790),AND(YEAR(EL$6)&gt;YEAR($B790),NOT(ISBLANK($B790))),0,YEAR(EL$6)&gt;YEAR($A790),12,EL$6&lt;$A790,0,YEAR(EH$6)=YEAR($B790),0)</f>
        <v>0</v>
      </c>
      <c r="EM790" s="26">
        <f t="shared" si="99"/>
        <v>0</v>
      </c>
      <c r="EN790" s="26">
        <f t="shared" si="100"/>
        <v>29920</v>
      </c>
      <c r="EO790" s="27">
        <f t="shared" si="101"/>
        <v>0</v>
      </c>
      <c r="EP790" s="28">
        <f t="shared" si="102"/>
        <v>0</v>
      </c>
      <c r="EQ790" s="34">
        <f t="shared" si="103"/>
        <v>0</v>
      </c>
      <c r="ES790" s="21">
        <f>IFERROR(IF(VLOOKUP(D790,'DIV CHANGE'!A:D,3,FALSE)="", E790, VLOOKUP(D790,'DIV CHANGE'!A:D,3,FALSE)), E790)</f>
        <v>1</v>
      </c>
      <c r="ET790" s="21" t="str">
        <f t="shared" si="104"/>
        <v>SAME</v>
      </c>
      <c r="EU790" s="24">
        <v>43474</v>
      </c>
    </row>
    <row r="791" spans="1:151" ht="12.75">
      <c r="A791" s="29">
        <v>45577</v>
      </c>
      <c r="C791" s="77"/>
      <c r="D791" s="21" t="s">
        <v>1543</v>
      </c>
      <c r="E791" s="21">
        <v>1</v>
      </c>
      <c r="F791" s="21" t="s">
        <v>100</v>
      </c>
      <c r="G791" s="21" t="s">
        <v>1544</v>
      </c>
      <c r="H791" s="55">
        <v>16435.38</v>
      </c>
      <c r="I791" s="22">
        <v>5</v>
      </c>
      <c r="J791" s="56">
        <v>0</v>
      </c>
      <c r="K791" s="56">
        <v>0</v>
      </c>
      <c r="L791" s="25">
        <f t="shared" si="97"/>
        <v>3287.076</v>
      </c>
      <c r="M791" s="37">
        <f t="shared" si="98"/>
        <v>273.923</v>
      </c>
      <c r="N791" s="36"/>
      <c r="O791" s="26"/>
      <c r="P791" s="26"/>
      <c r="Q791" s="27"/>
      <c r="R791" s="36"/>
      <c r="S791" s="26"/>
      <c r="T791" s="26"/>
      <c r="U791" s="27"/>
      <c r="V791" s="36"/>
      <c r="W791" s="26"/>
      <c r="X791" s="26"/>
      <c r="Y791" s="27"/>
      <c r="Z791" s="36"/>
      <c r="AA791" s="26"/>
      <c r="AB791" s="26"/>
      <c r="AC791" s="27"/>
      <c r="AD791" s="36"/>
      <c r="AE791" s="26"/>
      <c r="AF791" s="26"/>
      <c r="AG791" s="27"/>
      <c r="AH791" s="36"/>
      <c r="AI791" s="26"/>
      <c r="AJ791" s="26"/>
      <c r="AK791" s="27"/>
      <c r="AL791" s="36"/>
      <c r="AM791" s="26"/>
      <c r="AN791" s="26"/>
      <c r="AO791" s="27"/>
      <c r="AP791" s="36"/>
      <c r="AQ791" s="26"/>
      <c r="AR791" s="26"/>
      <c r="AS791" s="27"/>
      <c r="AT791" s="36"/>
      <c r="AU791" s="26"/>
      <c r="AV791" s="26"/>
      <c r="AW791" s="27"/>
      <c r="AX791" s="36"/>
      <c r="AY791" s="26"/>
      <c r="AZ791" s="26"/>
      <c r="BA791" s="27"/>
      <c r="BB791" s="36"/>
      <c r="BC791" s="26"/>
      <c r="BD791" s="26"/>
      <c r="BE791" s="27"/>
      <c r="BF791" s="36"/>
      <c r="BG791" s="26"/>
      <c r="BH791" s="26"/>
      <c r="BI791" s="27"/>
      <c r="BJ791" s="36"/>
      <c r="BK791" s="26"/>
      <c r="BL791" s="26"/>
      <c r="BM791" s="27"/>
      <c r="BN791" s="36"/>
      <c r="BO791" s="26"/>
      <c r="BP791" s="26"/>
      <c r="BQ791" s="27"/>
      <c r="BR791" s="36"/>
      <c r="BS791" s="26"/>
      <c r="BT791" s="26"/>
      <c r="BU791" s="27"/>
      <c r="BV791" s="36"/>
      <c r="BW791" s="26"/>
      <c r="BX791" s="26"/>
      <c r="BY791" s="27"/>
      <c r="BZ791" s="36"/>
      <c r="CA791" s="26"/>
      <c r="CB791" s="26"/>
      <c r="CC791" s="27"/>
      <c r="CD791" s="36"/>
      <c r="CE791" s="26"/>
      <c r="CF791" s="26"/>
      <c r="CG791" s="27"/>
      <c r="CH791" s="36"/>
      <c r="CI791" s="26"/>
      <c r="CJ791" s="26"/>
      <c r="CK791" s="27"/>
      <c r="CL791" s="36"/>
      <c r="CM791" s="26"/>
      <c r="CN791" s="26"/>
      <c r="CO791" s="27"/>
      <c r="CP791" s="36"/>
      <c r="CQ791" s="26"/>
      <c r="CR791" s="26"/>
      <c r="CS791" s="27"/>
      <c r="CT791" s="36"/>
      <c r="CU791" s="26"/>
      <c r="CV791" s="26"/>
      <c r="CW791" s="27"/>
      <c r="CX791" s="36"/>
      <c r="CY791" s="26"/>
      <c r="CZ791" s="26"/>
      <c r="DA791" s="27"/>
      <c r="DB791" s="36"/>
      <c r="DC791" s="26"/>
      <c r="DD791" s="26"/>
      <c r="DE791" s="27"/>
      <c r="DF791" s="36"/>
      <c r="DG791" s="26"/>
      <c r="DH791" s="26"/>
      <c r="DI791" s="27"/>
      <c r="DJ791" s="36"/>
      <c r="DK791" s="26"/>
      <c r="DL791" s="26"/>
      <c r="DM791" s="27"/>
      <c r="DN791" s="36"/>
      <c r="DO791" s="26"/>
      <c r="DP791" s="26"/>
      <c r="DQ791" s="27"/>
      <c r="DR791" s="36"/>
      <c r="DS791" s="26"/>
      <c r="DT791" s="26"/>
      <c r="DU791" s="27"/>
      <c r="DV791" s="36"/>
      <c r="DW791" s="26"/>
      <c r="DX791" s="26"/>
      <c r="DY791" s="27"/>
      <c r="DZ791" s="36"/>
      <c r="EA791" s="26"/>
      <c r="EB791" s="26"/>
      <c r="EC791" s="27"/>
      <c r="ED791" s="36">
        <v>0</v>
      </c>
      <c r="EE791" s="26">
        <v>0</v>
      </c>
      <c r="EF791" s="26">
        <v>0</v>
      </c>
      <c r="EG791" s="27">
        <v>0</v>
      </c>
      <c r="EH791" s="36">
        <v>3</v>
      </c>
      <c r="EI791" s="26">
        <v>821.76900000000001</v>
      </c>
      <c r="EJ791" s="26">
        <v>821.76900000000001</v>
      </c>
      <c r="EK791" s="27">
        <v>15613.61</v>
      </c>
      <c r="EL791" s="36" cm="1">
        <f t="array" ref="EL791">+_xlfn.IFS(YEAR($A791)&gt;YEAR(EL$6),0,YEAR(EL$6)=YEAR($A791),13-MONTH($A791),AND(EK791&lt;$L791,YEAR(EL$6)=YEAR($B791)),IF(MONTH($B791)&lt;EK791/$M791,MONTH($B791),EK791/$M791),EK791&lt;$L791,EK791/$M791,YEAR(EL$6)=YEAR($B791),MONTH($B791),AND(YEAR(EL$6)&gt;YEAR($B791),NOT(ISBLANK($B791))),0,YEAR(EL$6)&gt;YEAR($A791),12,EL$6&lt;$A791,0,YEAR(EH$6)=YEAR($B791),0)</f>
        <v>12</v>
      </c>
      <c r="EM791" s="26">
        <f t="shared" si="99"/>
        <v>3287.076</v>
      </c>
      <c r="EN791" s="26">
        <f t="shared" si="100"/>
        <v>4108.8450000000003</v>
      </c>
      <c r="EO791" s="27">
        <f t="shared" si="101"/>
        <v>12326.54</v>
      </c>
      <c r="EP791" s="28">
        <f t="shared" si="102"/>
        <v>45.000018253304766</v>
      </c>
      <c r="EQ791" s="34">
        <f t="shared" si="103"/>
        <v>821.76900000000001</v>
      </c>
      <c r="ES791" s="21">
        <f>IFERROR(IF(VLOOKUP(D791,'DIV CHANGE'!A:D,3,FALSE)="", E791, VLOOKUP(D791,'DIV CHANGE'!A:D,3,FALSE)), E791)</f>
        <v>1</v>
      </c>
      <c r="ET791" s="21" t="str">
        <f t="shared" si="104"/>
        <v>SAME</v>
      </c>
      <c r="EU791" s="29">
        <v>45577</v>
      </c>
    </row>
    <row r="792" spans="1:151" ht="12.75">
      <c r="A792" s="29">
        <v>43619</v>
      </c>
      <c r="B792" s="24"/>
      <c r="C792" s="35">
        <v>429</v>
      </c>
      <c r="D792" s="21" t="s">
        <v>1545</v>
      </c>
      <c r="E792" s="21">
        <v>3</v>
      </c>
      <c r="F792" s="21" t="s">
        <v>100</v>
      </c>
      <c r="G792" s="21" t="s">
        <v>1546</v>
      </c>
      <c r="H792" s="55">
        <v>49000</v>
      </c>
      <c r="I792" s="22">
        <v>7</v>
      </c>
      <c r="J792" s="25">
        <v>32000</v>
      </c>
      <c r="K792" s="25">
        <v>0</v>
      </c>
      <c r="L792" s="25">
        <f t="shared" si="97"/>
        <v>2428.5714285714284</v>
      </c>
      <c r="M792" s="37">
        <f t="shared" si="98"/>
        <v>202.38095238095238</v>
      </c>
      <c r="N792" s="36">
        <v>0</v>
      </c>
      <c r="O792" s="26">
        <v>0</v>
      </c>
      <c r="P792" s="26">
        <v>0</v>
      </c>
      <c r="Q792" s="27">
        <v>0</v>
      </c>
      <c r="R792" s="36">
        <v>0</v>
      </c>
      <c r="S792" s="26">
        <v>0</v>
      </c>
      <c r="T792" s="26">
        <v>0</v>
      </c>
      <c r="U792" s="27">
        <v>0</v>
      </c>
      <c r="V792" s="36">
        <v>0</v>
      </c>
      <c r="W792" s="26">
        <v>0</v>
      </c>
      <c r="X792" s="26">
        <v>0</v>
      </c>
      <c r="Y792" s="27">
        <v>0</v>
      </c>
      <c r="Z792" s="36">
        <v>0</v>
      </c>
      <c r="AA792" s="26">
        <v>0</v>
      </c>
      <c r="AB792" s="26">
        <v>0</v>
      </c>
      <c r="AC792" s="27">
        <v>0</v>
      </c>
      <c r="AD792" s="36">
        <v>0</v>
      </c>
      <c r="AE792" s="26">
        <v>0</v>
      </c>
      <c r="AF792" s="26">
        <v>0</v>
      </c>
      <c r="AG792" s="27">
        <v>0</v>
      </c>
      <c r="AH792" s="36">
        <v>0</v>
      </c>
      <c r="AI792" s="26">
        <v>0</v>
      </c>
      <c r="AJ792" s="26">
        <v>0</v>
      </c>
      <c r="AK792" s="27">
        <v>0</v>
      </c>
      <c r="AL792" s="36">
        <v>0</v>
      </c>
      <c r="AM792" s="26">
        <v>0</v>
      </c>
      <c r="AN792" s="26">
        <v>0</v>
      </c>
      <c r="AO792" s="27">
        <v>0</v>
      </c>
      <c r="AP792" s="36">
        <v>0</v>
      </c>
      <c r="AQ792" s="26">
        <v>0</v>
      </c>
      <c r="AR792" s="26">
        <v>0</v>
      </c>
      <c r="AS792" s="27">
        <v>0</v>
      </c>
      <c r="AT792" s="36">
        <v>0</v>
      </c>
      <c r="AU792" s="26">
        <v>0</v>
      </c>
      <c r="AV792" s="26">
        <v>0</v>
      </c>
      <c r="AW792" s="27">
        <v>0</v>
      </c>
      <c r="AX792" s="36">
        <v>0</v>
      </c>
      <c r="AY792" s="26">
        <v>0</v>
      </c>
      <c r="AZ792" s="26">
        <v>0</v>
      </c>
      <c r="BA792" s="27">
        <v>0</v>
      </c>
      <c r="BB792" s="36">
        <v>0</v>
      </c>
      <c r="BC792" s="26">
        <v>0</v>
      </c>
      <c r="BD792" s="26">
        <v>0</v>
      </c>
      <c r="BE792" s="27">
        <v>0</v>
      </c>
      <c r="BF792" s="36">
        <v>0</v>
      </c>
      <c r="BG792" s="26">
        <v>0</v>
      </c>
      <c r="BH792" s="26">
        <v>0</v>
      </c>
      <c r="BI792" s="27">
        <v>0</v>
      </c>
      <c r="BJ792" s="36">
        <v>0</v>
      </c>
      <c r="BK792" s="26">
        <v>0</v>
      </c>
      <c r="BL792" s="26">
        <v>0</v>
      </c>
      <c r="BM792" s="27">
        <v>0</v>
      </c>
      <c r="BN792" s="36">
        <v>0</v>
      </c>
      <c r="BO792" s="26">
        <v>0</v>
      </c>
      <c r="BP792" s="26">
        <v>0</v>
      </c>
      <c r="BQ792" s="27">
        <v>0</v>
      </c>
      <c r="BR792" s="36">
        <v>0</v>
      </c>
      <c r="BS792" s="26">
        <v>0</v>
      </c>
      <c r="BT792" s="26">
        <v>0</v>
      </c>
      <c r="BU792" s="27">
        <v>0</v>
      </c>
      <c r="BV792" s="36">
        <v>0</v>
      </c>
      <c r="BW792" s="26">
        <v>0</v>
      </c>
      <c r="BX792" s="26">
        <v>0</v>
      </c>
      <c r="BY792" s="27">
        <v>0</v>
      </c>
      <c r="BZ792" s="36">
        <v>0</v>
      </c>
      <c r="CA792" s="26">
        <v>0</v>
      </c>
      <c r="CB792" s="26">
        <v>0</v>
      </c>
      <c r="CC792" s="27">
        <v>0</v>
      </c>
      <c r="CD792" s="36">
        <v>0</v>
      </c>
      <c r="CE792" s="26">
        <v>0</v>
      </c>
      <c r="CF792" s="26">
        <v>0</v>
      </c>
      <c r="CG792" s="27">
        <v>0</v>
      </c>
      <c r="CH792" s="36">
        <v>0</v>
      </c>
      <c r="CI792" s="26">
        <v>0</v>
      </c>
      <c r="CJ792" s="26">
        <v>0</v>
      </c>
      <c r="CK792" s="27">
        <v>0</v>
      </c>
      <c r="CL792" s="36">
        <v>0</v>
      </c>
      <c r="CM792" s="26">
        <v>0</v>
      </c>
      <c r="CN792" s="26">
        <v>0</v>
      </c>
      <c r="CO792" s="27">
        <v>0</v>
      </c>
      <c r="CP792" s="36">
        <v>0</v>
      </c>
      <c r="CQ792" s="26">
        <v>0</v>
      </c>
      <c r="CR792" s="26">
        <v>0</v>
      </c>
      <c r="CS792" s="27">
        <v>0</v>
      </c>
      <c r="CT792" s="36">
        <v>0</v>
      </c>
      <c r="CU792" s="26">
        <v>0</v>
      </c>
      <c r="CV792" s="26">
        <v>0</v>
      </c>
      <c r="CW792" s="27">
        <v>0</v>
      </c>
      <c r="CX792" s="36">
        <v>0</v>
      </c>
      <c r="CY792" s="26">
        <v>0</v>
      </c>
      <c r="CZ792" s="26">
        <v>0</v>
      </c>
      <c r="DA792" s="27">
        <v>0</v>
      </c>
      <c r="DB792" s="36">
        <v>0</v>
      </c>
      <c r="DC792" s="26">
        <v>0</v>
      </c>
      <c r="DD792" s="26">
        <v>0</v>
      </c>
      <c r="DE792" s="27">
        <v>0</v>
      </c>
      <c r="DF792" s="36">
        <v>0</v>
      </c>
      <c r="DG792" s="26">
        <v>0</v>
      </c>
      <c r="DH792" s="26">
        <v>0</v>
      </c>
      <c r="DI792" s="27">
        <v>0</v>
      </c>
      <c r="DJ792" s="36">
        <v>0</v>
      </c>
      <c r="DK792" s="26">
        <v>0</v>
      </c>
      <c r="DL792" s="26">
        <v>0</v>
      </c>
      <c r="DM792" s="27">
        <v>0</v>
      </c>
      <c r="DN792" s="36">
        <v>7</v>
      </c>
      <c r="DO792" s="26">
        <v>1416.6666666666667</v>
      </c>
      <c r="DP792" s="26">
        <v>1416.6666666666667</v>
      </c>
      <c r="DQ792" s="27">
        <v>15583.333333333334</v>
      </c>
      <c r="DR792" s="36">
        <v>12</v>
      </c>
      <c r="DS792" s="26">
        <v>2428.5714285714284</v>
      </c>
      <c r="DT792" s="26">
        <v>3845.2380952380954</v>
      </c>
      <c r="DU792" s="27">
        <v>13154.761904761905</v>
      </c>
      <c r="DV792" s="36">
        <v>12</v>
      </c>
      <c r="DW792" s="26">
        <v>2428.5714285714284</v>
      </c>
      <c r="DX792" s="26">
        <v>6273.8095238095239</v>
      </c>
      <c r="DY792" s="27">
        <v>10726.190476190477</v>
      </c>
      <c r="DZ792" s="36">
        <v>12</v>
      </c>
      <c r="EA792" s="26">
        <v>2428.5714285714284</v>
      </c>
      <c r="EB792" s="26">
        <v>8702.3809523809523</v>
      </c>
      <c r="EC792" s="27">
        <v>8297.6190476190477</v>
      </c>
      <c r="ED792" s="36">
        <v>12</v>
      </c>
      <c r="EE792" s="26">
        <v>2428.5714285714284</v>
      </c>
      <c r="EF792" s="26">
        <v>17000</v>
      </c>
      <c r="EG792" s="27">
        <v>0</v>
      </c>
      <c r="EH792" s="36">
        <v>0</v>
      </c>
      <c r="EI792" s="26">
        <v>0</v>
      </c>
      <c r="EJ792" s="26">
        <v>17000</v>
      </c>
      <c r="EK792" s="27">
        <v>0</v>
      </c>
      <c r="EL792" s="36" cm="1">
        <f t="array" ref="EL792">+_xlfn.IFS(YEAR($A792)&gt;YEAR(EL$6),0,YEAR(EL$6)=YEAR($A792),13-MONTH($A792),AND(EK792&lt;$L792,YEAR(EL$6)=YEAR($B792)),IF(MONTH($B792)&lt;EK792/$M792,MONTH($B792),EK792/$M792),EK792&lt;$L792,EK792/$M792,YEAR(EL$6)=YEAR($B792),MONTH($B792),AND(YEAR(EL$6)&gt;YEAR($B792),NOT(ISBLANK($B792))),0,YEAR(EL$6)&gt;YEAR($A792),12,EL$6&lt;$A792,0,YEAR(EH$6)=YEAR($B792),0)</f>
        <v>0</v>
      </c>
      <c r="EM792" s="26">
        <f t="shared" si="99"/>
        <v>0</v>
      </c>
      <c r="EN792" s="26">
        <f t="shared" si="100"/>
        <v>17000</v>
      </c>
      <c r="EO792" s="27">
        <f t="shared" si="101"/>
        <v>0</v>
      </c>
      <c r="EP792" s="28">
        <f t="shared" si="102"/>
        <v>0</v>
      </c>
      <c r="EQ792" s="34">
        <f t="shared" si="103"/>
        <v>0</v>
      </c>
      <c r="ES792" s="21">
        <f>IFERROR(IF(VLOOKUP(D792,'DIV CHANGE'!A:D,3,FALSE)="", E792, VLOOKUP(D792,'DIV CHANGE'!A:D,3,FALSE)), E792)</f>
        <v>3</v>
      </c>
      <c r="ET792" s="21" t="str">
        <f t="shared" si="104"/>
        <v>SAME</v>
      </c>
      <c r="EU792" s="24">
        <v>43619</v>
      </c>
    </row>
    <row r="793" spans="1:151" ht="12.75">
      <c r="A793" s="29">
        <v>43643</v>
      </c>
      <c r="B793" s="24"/>
      <c r="C793" s="35">
        <v>430</v>
      </c>
      <c r="D793" s="21" t="s">
        <v>1547</v>
      </c>
      <c r="E793" s="21">
        <v>2</v>
      </c>
      <c r="F793" s="21" t="s">
        <v>100</v>
      </c>
      <c r="G793" s="21" t="s">
        <v>1546</v>
      </c>
      <c r="H793" s="55">
        <v>35594.239999999998</v>
      </c>
      <c r="I793" s="22">
        <v>7</v>
      </c>
      <c r="J793" s="25">
        <v>24000</v>
      </c>
      <c r="K793" s="25">
        <v>0</v>
      </c>
      <c r="L793" s="25">
        <f t="shared" si="97"/>
        <v>1656.3199999999997</v>
      </c>
      <c r="M793" s="37">
        <f t="shared" si="98"/>
        <v>138.02666666666664</v>
      </c>
      <c r="N793" s="36">
        <v>0</v>
      </c>
      <c r="O793" s="26">
        <v>0</v>
      </c>
      <c r="P793" s="26">
        <v>0</v>
      </c>
      <c r="Q793" s="27">
        <v>0</v>
      </c>
      <c r="R793" s="36">
        <v>0</v>
      </c>
      <c r="S793" s="26">
        <v>0</v>
      </c>
      <c r="T793" s="26">
        <v>0</v>
      </c>
      <c r="U793" s="27">
        <v>0</v>
      </c>
      <c r="V793" s="36">
        <v>0</v>
      </c>
      <c r="W793" s="26">
        <v>0</v>
      </c>
      <c r="X793" s="26">
        <v>0</v>
      </c>
      <c r="Y793" s="27">
        <v>0</v>
      </c>
      <c r="Z793" s="36">
        <v>0</v>
      </c>
      <c r="AA793" s="26">
        <v>0</v>
      </c>
      <c r="AB793" s="26">
        <v>0</v>
      </c>
      <c r="AC793" s="27">
        <v>0</v>
      </c>
      <c r="AD793" s="36">
        <v>0</v>
      </c>
      <c r="AE793" s="26">
        <v>0</v>
      </c>
      <c r="AF793" s="26">
        <v>0</v>
      </c>
      <c r="AG793" s="27">
        <v>0</v>
      </c>
      <c r="AH793" s="36">
        <v>0</v>
      </c>
      <c r="AI793" s="26">
        <v>0</v>
      </c>
      <c r="AJ793" s="26">
        <v>0</v>
      </c>
      <c r="AK793" s="27">
        <v>0</v>
      </c>
      <c r="AL793" s="36">
        <v>0</v>
      </c>
      <c r="AM793" s="26">
        <v>0</v>
      </c>
      <c r="AN793" s="26">
        <v>0</v>
      </c>
      <c r="AO793" s="27">
        <v>0</v>
      </c>
      <c r="AP793" s="36">
        <v>0</v>
      </c>
      <c r="AQ793" s="26">
        <v>0</v>
      </c>
      <c r="AR793" s="26">
        <v>0</v>
      </c>
      <c r="AS793" s="27">
        <v>0</v>
      </c>
      <c r="AT793" s="36">
        <v>0</v>
      </c>
      <c r="AU793" s="26">
        <v>0</v>
      </c>
      <c r="AV793" s="26">
        <v>0</v>
      </c>
      <c r="AW793" s="27">
        <v>0</v>
      </c>
      <c r="AX793" s="36">
        <v>0</v>
      </c>
      <c r="AY793" s="26">
        <v>0</v>
      </c>
      <c r="AZ793" s="26">
        <v>0</v>
      </c>
      <c r="BA793" s="27">
        <v>0</v>
      </c>
      <c r="BB793" s="36">
        <v>0</v>
      </c>
      <c r="BC793" s="26">
        <v>0</v>
      </c>
      <c r="BD793" s="26">
        <v>0</v>
      </c>
      <c r="BE793" s="27">
        <v>0</v>
      </c>
      <c r="BF793" s="36">
        <v>0</v>
      </c>
      <c r="BG793" s="26">
        <v>0</v>
      </c>
      <c r="BH793" s="26">
        <v>0</v>
      </c>
      <c r="BI793" s="27">
        <v>0</v>
      </c>
      <c r="BJ793" s="36">
        <v>0</v>
      </c>
      <c r="BK793" s="26">
        <v>0</v>
      </c>
      <c r="BL793" s="26">
        <v>0</v>
      </c>
      <c r="BM793" s="27">
        <v>0</v>
      </c>
      <c r="BN793" s="36">
        <v>0</v>
      </c>
      <c r="BO793" s="26">
        <v>0</v>
      </c>
      <c r="BP793" s="26">
        <v>0</v>
      </c>
      <c r="BQ793" s="27">
        <v>0</v>
      </c>
      <c r="BR793" s="36">
        <v>0</v>
      </c>
      <c r="BS793" s="26">
        <v>0</v>
      </c>
      <c r="BT793" s="26">
        <v>0</v>
      </c>
      <c r="BU793" s="27">
        <v>0</v>
      </c>
      <c r="BV793" s="36">
        <v>0</v>
      </c>
      <c r="BW793" s="26">
        <v>0</v>
      </c>
      <c r="BX793" s="26">
        <v>0</v>
      </c>
      <c r="BY793" s="27">
        <v>0</v>
      </c>
      <c r="BZ793" s="36">
        <v>0</v>
      </c>
      <c r="CA793" s="26">
        <v>0</v>
      </c>
      <c r="CB793" s="26">
        <v>0</v>
      </c>
      <c r="CC793" s="27">
        <v>0</v>
      </c>
      <c r="CD793" s="36">
        <v>0</v>
      </c>
      <c r="CE793" s="26">
        <v>0</v>
      </c>
      <c r="CF793" s="26">
        <v>0</v>
      </c>
      <c r="CG793" s="27">
        <v>0</v>
      </c>
      <c r="CH793" s="36">
        <v>0</v>
      </c>
      <c r="CI793" s="26">
        <v>0</v>
      </c>
      <c r="CJ793" s="26">
        <v>0</v>
      </c>
      <c r="CK793" s="27">
        <v>0</v>
      </c>
      <c r="CL793" s="36">
        <v>0</v>
      </c>
      <c r="CM793" s="26">
        <v>0</v>
      </c>
      <c r="CN793" s="26">
        <v>0</v>
      </c>
      <c r="CO793" s="27">
        <v>0</v>
      </c>
      <c r="CP793" s="36">
        <v>0</v>
      </c>
      <c r="CQ793" s="26">
        <v>0</v>
      </c>
      <c r="CR793" s="26">
        <v>0</v>
      </c>
      <c r="CS793" s="27">
        <v>0</v>
      </c>
      <c r="CT793" s="36">
        <v>0</v>
      </c>
      <c r="CU793" s="26">
        <v>0</v>
      </c>
      <c r="CV793" s="26">
        <v>0</v>
      </c>
      <c r="CW793" s="27">
        <v>0</v>
      </c>
      <c r="CX793" s="36">
        <v>0</v>
      </c>
      <c r="CY793" s="26">
        <v>0</v>
      </c>
      <c r="CZ793" s="26">
        <v>0</v>
      </c>
      <c r="DA793" s="27">
        <v>0</v>
      </c>
      <c r="DB793" s="36">
        <v>0</v>
      </c>
      <c r="DC793" s="26">
        <v>0</v>
      </c>
      <c r="DD793" s="26">
        <v>0</v>
      </c>
      <c r="DE793" s="27">
        <v>0</v>
      </c>
      <c r="DF793" s="36">
        <v>0</v>
      </c>
      <c r="DG793" s="26">
        <v>0</v>
      </c>
      <c r="DH793" s="26">
        <v>0</v>
      </c>
      <c r="DI793" s="27">
        <v>0</v>
      </c>
      <c r="DJ793" s="36">
        <v>0</v>
      </c>
      <c r="DK793" s="26">
        <v>0</v>
      </c>
      <c r="DL793" s="26">
        <v>0</v>
      </c>
      <c r="DM793" s="27">
        <v>0</v>
      </c>
      <c r="DN793" s="36">
        <v>7</v>
      </c>
      <c r="DO793" s="26">
        <v>966.1866666666665</v>
      </c>
      <c r="DP793" s="26">
        <v>966.1866666666665</v>
      </c>
      <c r="DQ793" s="27">
        <v>10628.053333333331</v>
      </c>
      <c r="DR793" s="36">
        <v>12</v>
      </c>
      <c r="DS793" s="26">
        <v>1656.3199999999997</v>
      </c>
      <c r="DT793" s="26">
        <v>2622.5066666666662</v>
      </c>
      <c r="DU793" s="27">
        <v>8971.7333333333318</v>
      </c>
      <c r="DV793" s="36">
        <v>12</v>
      </c>
      <c r="DW793" s="26">
        <v>1656.3199999999997</v>
      </c>
      <c r="DX793" s="26">
        <v>4278.8266666666659</v>
      </c>
      <c r="DY793" s="27">
        <v>7315.413333333332</v>
      </c>
      <c r="DZ793" s="36">
        <v>12</v>
      </c>
      <c r="EA793" s="26">
        <v>1656.3199999999997</v>
      </c>
      <c r="EB793" s="26">
        <v>5935.1466666666656</v>
      </c>
      <c r="EC793" s="27">
        <v>5659.0933333333323</v>
      </c>
      <c r="ED793" s="36">
        <v>12</v>
      </c>
      <c r="EE793" s="26">
        <v>1656.3199999999997</v>
      </c>
      <c r="EF793" s="26">
        <v>11594.24</v>
      </c>
      <c r="EG793" s="27">
        <v>0</v>
      </c>
      <c r="EH793" s="36">
        <v>0</v>
      </c>
      <c r="EI793" s="26">
        <v>0</v>
      </c>
      <c r="EJ793" s="26">
        <v>11594.24</v>
      </c>
      <c r="EK793" s="27">
        <v>0</v>
      </c>
      <c r="EL793" s="36" cm="1">
        <f t="array" ref="EL793">+_xlfn.IFS(YEAR($A793)&gt;YEAR(EL$6),0,YEAR(EL$6)=YEAR($A793),13-MONTH($A793),AND(EK793&lt;$L793,YEAR(EL$6)=YEAR($B793)),IF(MONTH($B793)&lt;EK793/$M793,MONTH($B793),EK793/$M793),EK793&lt;$L793,EK793/$M793,YEAR(EL$6)=YEAR($B793),MONTH($B793),AND(YEAR(EL$6)&gt;YEAR($B793),NOT(ISBLANK($B793))),0,YEAR(EL$6)&gt;YEAR($A793),12,EL$6&lt;$A793,0,YEAR(EH$6)=YEAR($B793),0)</f>
        <v>0</v>
      </c>
      <c r="EM793" s="26">
        <f t="shared" si="99"/>
        <v>0</v>
      </c>
      <c r="EN793" s="26">
        <f t="shared" si="100"/>
        <v>11594.24</v>
      </c>
      <c r="EO793" s="27">
        <f t="shared" si="101"/>
        <v>0</v>
      </c>
      <c r="EP793" s="28">
        <f t="shared" si="102"/>
        <v>0</v>
      </c>
      <c r="EQ793" s="34">
        <f t="shared" si="103"/>
        <v>0</v>
      </c>
      <c r="ES793" s="21">
        <f>IFERROR(IF(VLOOKUP(D793,'DIV CHANGE'!A:D,3,FALSE)="", E793, VLOOKUP(D793,'DIV CHANGE'!A:D,3,FALSE)), E793)</f>
        <v>2</v>
      </c>
      <c r="ET793" s="21" t="str">
        <f t="shared" si="104"/>
        <v>SAME</v>
      </c>
      <c r="EU793" s="24">
        <v>43643</v>
      </c>
    </row>
    <row r="794" spans="1:151" ht="12.75">
      <c r="A794" s="29">
        <v>43643</v>
      </c>
      <c r="B794" s="24"/>
      <c r="C794" s="35">
        <v>431</v>
      </c>
      <c r="D794" s="21" t="s">
        <v>1548</v>
      </c>
      <c r="E794" s="21">
        <v>2</v>
      </c>
      <c r="F794" s="21" t="s">
        <v>100</v>
      </c>
      <c r="G794" s="21" t="s">
        <v>1549</v>
      </c>
      <c r="H794" s="55">
        <v>28891.07</v>
      </c>
      <c r="I794" s="22">
        <v>7</v>
      </c>
      <c r="J794" s="25">
        <v>20000</v>
      </c>
      <c r="K794" s="25">
        <v>0</v>
      </c>
      <c r="L794" s="25">
        <f t="shared" si="97"/>
        <v>1270.1528571428571</v>
      </c>
      <c r="M794" s="37">
        <f t="shared" si="98"/>
        <v>105.84607142857142</v>
      </c>
      <c r="N794" s="36">
        <v>0</v>
      </c>
      <c r="O794" s="26">
        <v>0</v>
      </c>
      <c r="P794" s="26">
        <v>0</v>
      </c>
      <c r="Q794" s="27">
        <v>0</v>
      </c>
      <c r="R794" s="36">
        <v>0</v>
      </c>
      <c r="S794" s="26">
        <v>0</v>
      </c>
      <c r="T794" s="26">
        <v>0</v>
      </c>
      <c r="U794" s="27">
        <v>0</v>
      </c>
      <c r="V794" s="36">
        <v>0</v>
      </c>
      <c r="W794" s="26">
        <v>0</v>
      </c>
      <c r="X794" s="26">
        <v>0</v>
      </c>
      <c r="Y794" s="27">
        <v>0</v>
      </c>
      <c r="Z794" s="36">
        <v>0</v>
      </c>
      <c r="AA794" s="26">
        <v>0</v>
      </c>
      <c r="AB794" s="26">
        <v>0</v>
      </c>
      <c r="AC794" s="27">
        <v>0</v>
      </c>
      <c r="AD794" s="36">
        <v>0</v>
      </c>
      <c r="AE794" s="26">
        <v>0</v>
      </c>
      <c r="AF794" s="26">
        <v>0</v>
      </c>
      <c r="AG794" s="27">
        <v>0</v>
      </c>
      <c r="AH794" s="36">
        <v>0</v>
      </c>
      <c r="AI794" s="26">
        <v>0</v>
      </c>
      <c r="AJ794" s="26">
        <v>0</v>
      </c>
      <c r="AK794" s="27">
        <v>0</v>
      </c>
      <c r="AL794" s="36">
        <v>0</v>
      </c>
      <c r="AM794" s="26">
        <v>0</v>
      </c>
      <c r="AN794" s="26">
        <v>0</v>
      </c>
      <c r="AO794" s="27">
        <v>0</v>
      </c>
      <c r="AP794" s="36">
        <v>0</v>
      </c>
      <c r="AQ794" s="26">
        <v>0</v>
      </c>
      <c r="AR794" s="26">
        <v>0</v>
      </c>
      <c r="AS794" s="27">
        <v>0</v>
      </c>
      <c r="AT794" s="36">
        <v>0</v>
      </c>
      <c r="AU794" s="26">
        <v>0</v>
      </c>
      <c r="AV794" s="26">
        <v>0</v>
      </c>
      <c r="AW794" s="27">
        <v>0</v>
      </c>
      <c r="AX794" s="36">
        <v>0</v>
      </c>
      <c r="AY794" s="26">
        <v>0</v>
      </c>
      <c r="AZ794" s="26">
        <v>0</v>
      </c>
      <c r="BA794" s="27">
        <v>0</v>
      </c>
      <c r="BB794" s="36">
        <v>0</v>
      </c>
      <c r="BC794" s="26">
        <v>0</v>
      </c>
      <c r="BD794" s="26">
        <v>0</v>
      </c>
      <c r="BE794" s="27">
        <v>0</v>
      </c>
      <c r="BF794" s="36">
        <v>0</v>
      </c>
      <c r="BG794" s="26">
        <v>0</v>
      </c>
      <c r="BH794" s="26">
        <v>0</v>
      </c>
      <c r="BI794" s="27">
        <v>0</v>
      </c>
      <c r="BJ794" s="36">
        <v>0</v>
      </c>
      <c r="BK794" s="26">
        <v>0</v>
      </c>
      <c r="BL794" s="26">
        <v>0</v>
      </c>
      <c r="BM794" s="27">
        <v>0</v>
      </c>
      <c r="BN794" s="36">
        <v>0</v>
      </c>
      <c r="BO794" s="26">
        <v>0</v>
      </c>
      <c r="BP794" s="26">
        <v>0</v>
      </c>
      <c r="BQ794" s="27">
        <v>0</v>
      </c>
      <c r="BR794" s="36">
        <v>0</v>
      </c>
      <c r="BS794" s="26">
        <v>0</v>
      </c>
      <c r="BT794" s="26">
        <v>0</v>
      </c>
      <c r="BU794" s="27">
        <v>0</v>
      </c>
      <c r="BV794" s="36">
        <v>0</v>
      </c>
      <c r="BW794" s="26">
        <v>0</v>
      </c>
      <c r="BX794" s="26">
        <v>0</v>
      </c>
      <c r="BY794" s="27">
        <v>0</v>
      </c>
      <c r="BZ794" s="36">
        <v>0</v>
      </c>
      <c r="CA794" s="26">
        <v>0</v>
      </c>
      <c r="CB794" s="26">
        <v>0</v>
      </c>
      <c r="CC794" s="27">
        <v>0</v>
      </c>
      <c r="CD794" s="36">
        <v>0</v>
      </c>
      <c r="CE794" s="26">
        <v>0</v>
      </c>
      <c r="CF794" s="26">
        <v>0</v>
      </c>
      <c r="CG794" s="27">
        <v>0</v>
      </c>
      <c r="CH794" s="36">
        <v>0</v>
      </c>
      <c r="CI794" s="26">
        <v>0</v>
      </c>
      <c r="CJ794" s="26">
        <v>0</v>
      </c>
      <c r="CK794" s="27">
        <v>0</v>
      </c>
      <c r="CL794" s="36">
        <v>0</v>
      </c>
      <c r="CM794" s="26">
        <v>0</v>
      </c>
      <c r="CN794" s="26">
        <v>0</v>
      </c>
      <c r="CO794" s="27">
        <v>0</v>
      </c>
      <c r="CP794" s="36">
        <v>0</v>
      </c>
      <c r="CQ794" s="26">
        <v>0</v>
      </c>
      <c r="CR794" s="26">
        <v>0</v>
      </c>
      <c r="CS794" s="27">
        <v>0</v>
      </c>
      <c r="CT794" s="36">
        <v>0</v>
      </c>
      <c r="CU794" s="26">
        <v>0</v>
      </c>
      <c r="CV794" s="26">
        <v>0</v>
      </c>
      <c r="CW794" s="27">
        <v>0</v>
      </c>
      <c r="CX794" s="36">
        <v>0</v>
      </c>
      <c r="CY794" s="26">
        <v>0</v>
      </c>
      <c r="CZ794" s="26">
        <v>0</v>
      </c>
      <c r="DA794" s="27">
        <v>0</v>
      </c>
      <c r="DB794" s="36">
        <v>0</v>
      </c>
      <c r="DC794" s="26">
        <v>0</v>
      </c>
      <c r="DD794" s="26">
        <v>0</v>
      </c>
      <c r="DE794" s="27">
        <v>0</v>
      </c>
      <c r="DF794" s="36">
        <v>0</v>
      </c>
      <c r="DG794" s="26">
        <v>0</v>
      </c>
      <c r="DH794" s="26">
        <v>0</v>
      </c>
      <c r="DI794" s="27">
        <v>0</v>
      </c>
      <c r="DJ794" s="36">
        <v>0</v>
      </c>
      <c r="DK794" s="26">
        <v>0</v>
      </c>
      <c r="DL794" s="26">
        <v>0</v>
      </c>
      <c r="DM794" s="27">
        <v>0</v>
      </c>
      <c r="DN794" s="36">
        <v>7</v>
      </c>
      <c r="DO794" s="26">
        <v>740.9224999999999</v>
      </c>
      <c r="DP794" s="26">
        <v>740.9224999999999</v>
      </c>
      <c r="DQ794" s="27">
        <v>8150.1475</v>
      </c>
      <c r="DR794" s="36">
        <v>12</v>
      </c>
      <c r="DS794" s="26">
        <v>1270.1528571428571</v>
      </c>
      <c r="DT794" s="26">
        <v>2011.075357142857</v>
      </c>
      <c r="DU794" s="27">
        <v>6879.9946428571429</v>
      </c>
      <c r="DV794" s="36">
        <v>12</v>
      </c>
      <c r="DW794" s="26">
        <v>1270.1528571428571</v>
      </c>
      <c r="DX794" s="26">
        <v>3281.2282142857139</v>
      </c>
      <c r="DY794" s="27">
        <v>5609.8417857142858</v>
      </c>
      <c r="DZ794" s="36">
        <v>12</v>
      </c>
      <c r="EA794" s="26">
        <v>1270.1528571428571</v>
      </c>
      <c r="EB794" s="26">
        <v>4551.381071428571</v>
      </c>
      <c r="EC794" s="27">
        <v>4339.6889285714287</v>
      </c>
      <c r="ED794" s="36">
        <v>12</v>
      </c>
      <c r="EE794" s="26">
        <v>1270.1528571428571</v>
      </c>
      <c r="EF794" s="26">
        <v>8891.07</v>
      </c>
      <c r="EG794" s="27">
        <v>0</v>
      </c>
      <c r="EH794" s="36">
        <v>0</v>
      </c>
      <c r="EI794" s="26">
        <v>0</v>
      </c>
      <c r="EJ794" s="26">
        <v>8891.07</v>
      </c>
      <c r="EK794" s="27">
        <v>0</v>
      </c>
      <c r="EL794" s="36" cm="1">
        <f t="array" ref="EL794">+_xlfn.IFS(YEAR($A794)&gt;YEAR(EL$6),0,YEAR(EL$6)=YEAR($A794),13-MONTH($A794),AND(EK794&lt;$L794,YEAR(EL$6)=YEAR($B794)),IF(MONTH($B794)&lt;EK794/$M794,MONTH($B794),EK794/$M794),EK794&lt;$L794,EK794/$M794,YEAR(EL$6)=YEAR($B794),MONTH($B794),AND(YEAR(EL$6)&gt;YEAR($B794),NOT(ISBLANK($B794))),0,YEAR(EL$6)&gt;YEAR($A794),12,EL$6&lt;$A794,0,YEAR(EH$6)=YEAR($B794),0)</f>
        <v>0</v>
      </c>
      <c r="EM794" s="26">
        <f t="shared" si="99"/>
        <v>0</v>
      </c>
      <c r="EN794" s="26">
        <f t="shared" si="100"/>
        <v>8891.07</v>
      </c>
      <c r="EO794" s="27">
        <f t="shared" si="101"/>
        <v>0</v>
      </c>
      <c r="EP794" s="28">
        <f t="shared" si="102"/>
        <v>0</v>
      </c>
      <c r="EQ794" s="34">
        <f t="shared" si="103"/>
        <v>0</v>
      </c>
      <c r="ES794" s="21">
        <f>IFERROR(IF(VLOOKUP(D794,'DIV CHANGE'!A:D,3,FALSE)="", E794, VLOOKUP(D794,'DIV CHANGE'!A:D,3,FALSE)), E794)</f>
        <v>2</v>
      </c>
      <c r="ET794" s="21" t="str">
        <f t="shared" si="104"/>
        <v>SAME</v>
      </c>
      <c r="EU794" s="24">
        <v>43643</v>
      </c>
    </row>
    <row r="795" spans="1:151" ht="12.75">
      <c r="A795" s="29">
        <v>43916</v>
      </c>
      <c r="B795" s="24"/>
      <c r="C795" s="35">
        <v>495</v>
      </c>
      <c r="D795" s="21" t="s">
        <v>1550</v>
      </c>
      <c r="E795" s="21">
        <v>2</v>
      </c>
      <c r="F795" s="21" t="s">
        <v>100</v>
      </c>
      <c r="G795" s="21" t="s">
        <v>1551</v>
      </c>
      <c r="H795" s="55">
        <v>30822.68</v>
      </c>
      <c r="I795" s="22">
        <v>7</v>
      </c>
      <c r="J795" s="25">
        <v>24000</v>
      </c>
      <c r="K795" s="25">
        <v>0</v>
      </c>
      <c r="L795" s="25">
        <f t="shared" si="97"/>
        <v>974.66857142857145</v>
      </c>
      <c r="M795" s="37">
        <f t="shared" si="98"/>
        <v>81.222380952380959</v>
      </c>
      <c r="N795" s="36">
        <v>0</v>
      </c>
      <c r="O795" s="26">
        <v>0</v>
      </c>
      <c r="P795" s="26">
        <v>0</v>
      </c>
      <c r="Q795" s="27">
        <v>0</v>
      </c>
      <c r="R795" s="36">
        <v>0</v>
      </c>
      <c r="S795" s="26">
        <v>0</v>
      </c>
      <c r="T795" s="26">
        <v>0</v>
      </c>
      <c r="U795" s="27">
        <v>0</v>
      </c>
      <c r="V795" s="36">
        <v>0</v>
      </c>
      <c r="W795" s="26">
        <v>0</v>
      </c>
      <c r="X795" s="26">
        <v>0</v>
      </c>
      <c r="Y795" s="27">
        <v>0</v>
      </c>
      <c r="Z795" s="36">
        <v>0</v>
      </c>
      <c r="AA795" s="26">
        <v>0</v>
      </c>
      <c r="AB795" s="26">
        <v>0</v>
      </c>
      <c r="AC795" s="27">
        <v>0</v>
      </c>
      <c r="AD795" s="36">
        <v>0</v>
      </c>
      <c r="AE795" s="26">
        <v>0</v>
      </c>
      <c r="AF795" s="26">
        <v>0</v>
      </c>
      <c r="AG795" s="27">
        <v>0</v>
      </c>
      <c r="AH795" s="36">
        <v>0</v>
      </c>
      <c r="AI795" s="26">
        <v>0</v>
      </c>
      <c r="AJ795" s="26">
        <v>0</v>
      </c>
      <c r="AK795" s="27">
        <v>0</v>
      </c>
      <c r="AL795" s="36">
        <v>0</v>
      </c>
      <c r="AM795" s="26">
        <v>0</v>
      </c>
      <c r="AN795" s="26">
        <v>0</v>
      </c>
      <c r="AO795" s="27">
        <v>0</v>
      </c>
      <c r="AP795" s="36">
        <v>0</v>
      </c>
      <c r="AQ795" s="26">
        <v>0</v>
      </c>
      <c r="AR795" s="26">
        <v>0</v>
      </c>
      <c r="AS795" s="27">
        <v>0</v>
      </c>
      <c r="AT795" s="36">
        <v>0</v>
      </c>
      <c r="AU795" s="26">
        <v>0</v>
      </c>
      <c r="AV795" s="26">
        <v>0</v>
      </c>
      <c r="AW795" s="27">
        <v>0</v>
      </c>
      <c r="AX795" s="36">
        <v>0</v>
      </c>
      <c r="AY795" s="26">
        <v>0</v>
      </c>
      <c r="AZ795" s="26">
        <v>0</v>
      </c>
      <c r="BA795" s="27">
        <v>0</v>
      </c>
      <c r="BB795" s="36">
        <v>0</v>
      </c>
      <c r="BC795" s="26">
        <v>0</v>
      </c>
      <c r="BD795" s="26">
        <v>0</v>
      </c>
      <c r="BE795" s="27">
        <v>0</v>
      </c>
      <c r="BF795" s="36">
        <v>0</v>
      </c>
      <c r="BG795" s="26">
        <v>0</v>
      </c>
      <c r="BH795" s="26">
        <v>0</v>
      </c>
      <c r="BI795" s="27">
        <v>0</v>
      </c>
      <c r="BJ795" s="36">
        <v>0</v>
      </c>
      <c r="BK795" s="26">
        <v>0</v>
      </c>
      <c r="BL795" s="26">
        <v>0</v>
      </c>
      <c r="BM795" s="27">
        <v>0</v>
      </c>
      <c r="BN795" s="36">
        <v>0</v>
      </c>
      <c r="BO795" s="26">
        <v>0</v>
      </c>
      <c r="BP795" s="26">
        <v>0</v>
      </c>
      <c r="BQ795" s="27">
        <v>0</v>
      </c>
      <c r="BR795" s="36">
        <v>0</v>
      </c>
      <c r="BS795" s="26">
        <v>0</v>
      </c>
      <c r="BT795" s="26">
        <v>0</v>
      </c>
      <c r="BU795" s="27">
        <v>0</v>
      </c>
      <c r="BV795" s="36">
        <v>0</v>
      </c>
      <c r="BW795" s="26">
        <v>0</v>
      </c>
      <c r="BX795" s="26">
        <v>0</v>
      </c>
      <c r="BY795" s="27">
        <v>0</v>
      </c>
      <c r="BZ795" s="36">
        <v>0</v>
      </c>
      <c r="CA795" s="26">
        <v>0</v>
      </c>
      <c r="CB795" s="26">
        <v>0</v>
      </c>
      <c r="CC795" s="27">
        <v>0</v>
      </c>
      <c r="CD795" s="36">
        <v>0</v>
      </c>
      <c r="CE795" s="26">
        <v>0</v>
      </c>
      <c r="CF795" s="26">
        <v>0</v>
      </c>
      <c r="CG795" s="27">
        <v>0</v>
      </c>
      <c r="CH795" s="36">
        <v>0</v>
      </c>
      <c r="CI795" s="26">
        <v>0</v>
      </c>
      <c r="CJ795" s="26">
        <v>0</v>
      </c>
      <c r="CK795" s="27">
        <v>0</v>
      </c>
      <c r="CL795" s="36">
        <v>0</v>
      </c>
      <c r="CM795" s="26">
        <v>0</v>
      </c>
      <c r="CN795" s="26">
        <v>0</v>
      </c>
      <c r="CO795" s="27">
        <v>0</v>
      </c>
      <c r="CP795" s="36">
        <v>0</v>
      </c>
      <c r="CQ795" s="26">
        <v>0</v>
      </c>
      <c r="CR795" s="26">
        <v>0</v>
      </c>
      <c r="CS795" s="27">
        <v>0</v>
      </c>
      <c r="CT795" s="36">
        <v>0</v>
      </c>
      <c r="CU795" s="26">
        <v>0</v>
      </c>
      <c r="CV795" s="26">
        <v>0</v>
      </c>
      <c r="CW795" s="27">
        <v>0</v>
      </c>
      <c r="CX795" s="36">
        <v>0</v>
      </c>
      <c r="CY795" s="26">
        <v>0</v>
      </c>
      <c r="CZ795" s="26">
        <v>0</v>
      </c>
      <c r="DA795" s="27">
        <v>0</v>
      </c>
      <c r="DB795" s="36">
        <v>0</v>
      </c>
      <c r="DC795" s="26">
        <v>0</v>
      </c>
      <c r="DD795" s="26">
        <v>0</v>
      </c>
      <c r="DE795" s="27">
        <v>0</v>
      </c>
      <c r="DF795" s="36">
        <v>0</v>
      </c>
      <c r="DG795" s="26">
        <v>0</v>
      </c>
      <c r="DH795" s="26">
        <v>0</v>
      </c>
      <c r="DI795" s="27">
        <v>0</v>
      </c>
      <c r="DJ795" s="36">
        <v>0</v>
      </c>
      <c r="DK795" s="26">
        <v>0</v>
      </c>
      <c r="DL795" s="26">
        <v>0</v>
      </c>
      <c r="DM795" s="27">
        <v>0</v>
      </c>
      <c r="DN795" s="36">
        <v>0</v>
      </c>
      <c r="DO795" s="26">
        <v>0</v>
      </c>
      <c r="DP795" s="26">
        <v>0</v>
      </c>
      <c r="DQ795" s="27">
        <v>0</v>
      </c>
      <c r="DR795" s="36">
        <v>10</v>
      </c>
      <c r="DS795" s="26">
        <v>812.22380952380956</v>
      </c>
      <c r="DT795" s="26">
        <v>812.22380952380956</v>
      </c>
      <c r="DU795" s="27">
        <v>6010.4561904761904</v>
      </c>
      <c r="DV795" s="36">
        <v>12</v>
      </c>
      <c r="DW795" s="26">
        <v>974.66857142857157</v>
      </c>
      <c r="DX795" s="26">
        <v>1786.8923809523812</v>
      </c>
      <c r="DY795" s="27">
        <v>5035.787619047619</v>
      </c>
      <c r="DZ795" s="36">
        <v>12</v>
      </c>
      <c r="EA795" s="26">
        <v>974.66857142857157</v>
      </c>
      <c r="EB795" s="26">
        <v>2761.5609523809526</v>
      </c>
      <c r="EC795" s="27">
        <v>4061.1190476190477</v>
      </c>
      <c r="ED795" s="36">
        <v>12</v>
      </c>
      <c r="EE795" s="26">
        <v>974.66857142857157</v>
      </c>
      <c r="EF795" s="26">
        <v>6822.68</v>
      </c>
      <c r="EG795" s="27">
        <v>0</v>
      </c>
      <c r="EH795" s="36">
        <v>0</v>
      </c>
      <c r="EI795" s="26">
        <v>0</v>
      </c>
      <c r="EJ795" s="26">
        <v>6822.68</v>
      </c>
      <c r="EK795" s="27">
        <v>0</v>
      </c>
      <c r="EL795" s="36" cm="1">
        <f t="array" ref="EL795">+_xlfn.IFS(YEAR($A795)&gt;YEAR(EL$6),0,YEAR(EL$6)=YEAR($A795),13-MONTH($A795),AND(EK795&lt;$L795,YEAR(EL$6)=YEAR($B795)),IF(MONTH($B795)&lt;EK795/$M795,MONTH($B795),EK795/$M795),EK795&lt;$L795,EK795/$M795,YEAR(EL$6)=YEAR($B795),MONTH($B795),AND(YEAR(EL$6)&gt;YEAR($B795),NOT(ISBLANK($B795))),0,YEAR(EL$6)&gt;YEAR($A795),12,EL$6&lt;$A795,0,YEAR(EH$6)=YEAR($B795),0)</f>
        <v>0</v>
      </c>
      <c r="EM795" s="26">
        <f t="shared" si="99"/>
        <v>0</v>
      </c>
      <c r="EN795" s="26">
        <f t="shared" si="100"/>
        <v>6822.68</v>
      </c>
      <c r="EO795" s="27">
        <f t="shared" si="101"/>
        <v>0</v>
      </c>
      <c r="EP795" s="28">
        <f t="shared" si="102"/>
        <v>0</v>
      </c>
      <c r="EQ795" s="34">
        <f t="shared" si="103"/>
        <v>0</v>
      </c>
      <c r="ES795" s="21">
        <f>IFERROR(IF(VLOOKUP(D795,'DIV CHANGE'!A:D,3,FALSE)="", E795, VLOOKUP(D795,'DIV CHANGE'!A:D,3,FALSE)), E795)</f>
        <v>2</v>
      </c>
      <c r="ET795" s="21" t="str">
        <f t="shared" si="104"/>
        <v>SAME</v>
      </c>
      <c r="EU795" s="24">
        <v>43916</v>
      </c>
    </row>
    <row r="796" spans="1:151" ht="12.75">
      <c r="A796" s="29">
        <v>45261</v>
      </c>
      <c r="C796" s="35">
        <v>881</v>
      </c>
      <c r="D796" s="21" t="s">
        <v>1552</v>
      </c>
      <c r="E796" s="21">
        <v>2</v>
      </c>
      <c r="F796" s="21" t="s">
        <v>100</v>
      </c>
      <c r="G796" s="21" t="s">
        <v>1553</v>
      </c>
      <c r="H796" s="55">
        <v>16718.689999999999</v>
      </c>
      <c r="I796" s="22">
        <v>7</v>
      </c>
      <c r="J796" s="25">
        <v>0</v>
      </c>
      <c r="K796" s="25">
        <v>0</v>
      </c>
      <c r="L796" s="25">
        <f t="shared" si="97"/>
        <v>2388.3842857142854</v>
      </c>
      <c r="M796" s="37">
        <f t="shared" si="98"/>
        <v>199.03202380952379</v>
      </c>
      <c r="N796" s="36">
        <v>0</v>
      </c>
      <c r="O796" s="26">
        <v>0</v>
      </c>
      <c r="P796" s="26">
        <v>0</v>
      </c>
      <c r="Q796" s="27">
        <v>0</v>
      </c>
      <c r="R796" s="36">
        <v>0</v>
      </c>
      <c r="S796" s="26">
        <v>0</v>
      </c>
      <c r="T796" s="26">
        <v>0</v>
      </c>
      <c r="U796" s="27">
        <v>0</v>
      </c>
      <c r="V796" s="36">
        <v>0</v>
      </c>
      <c r="W796" s="26">
        <v>0</v>
      </c>
      <c r="X796" s="26">
        <v>0</v>
      </c>
      <c r="Y796" s="27">
        <v>0</v>
      </c>
      <c r="Z796" s="36">
        <v>0</v>
      </c>
      <c r="AA796" s="26">
        <v>0</v>
      </c>
      <c r="AB796" s="26">
        <v>0</v>
      </c>
      <c r="AC796" s="27">
        <v>0</v>
      </c>
      <c r="AD796" s="36">
        <v>0</v>
      </c>
      <c r="AE796" s="26">
        <v>0</v>
      </c>
      <c r="AF796" s="26">
        <v>0</v>
      </c>
      <c r="AG796" s="27">
        <v>0</v>
      </c>
      <c r="AH796" s="36">
        <v>0</v>
      </c>
      <c r="AI796" s="26">
        <v>0</v>
      </c>
      <c r="AJ796" s="26">
        <v>0</v>
      </c>
      <c r="AK796" s="27">
        <v>0</v>
      </c>
      <c r="AL796" s="36">
        <v>0</v>
      </c>
      <c r="AM796" s="26">
        <v>0</v>
      </c>
      <c r="AN796" s="26">
        <v>0</v>
      </c>
      <c r="AO796" s="27">
        <v>0</v>
      </c>
      <c r="AP796" s="36">
        <v>0</v>
      </c>
      <c r="AQ796" s="26">
        <v>0</v>
      </c>
      <c r="AR796" s="26">
        <v>0</v>
      </c>
      <c r="AS796" s="27">
        <v>0</v>
      </c>
      <c r="AT796" s="36">
        <v>0</v>
      </c>
      <c r="AU796" s="26">
        <v>0</v>
      </c>
      <c r="AV796" s="26">
        <v>0</v>
      </c>
      <c r="AW796" s="27">
        <v>0</v>
      </c>
      <c r="AX796" s="36">
        <v>0</v>
      </c>
      <c r="AY796" s="26">
        <v>0</v>
      </c>
      <c r="AZ796" s="26">
        <v>0</v>
      </c>
      <c r="BA796" s="27">
        <v>0</v>
      </c>
      <c r="BB796" s="36">
        <v>0</v>
      </c>
      <c r="BC796" s="26">
        <v>0</v>
      </c>
      <c r="BD796" s="26">
        <v>0</v>
      </c>
      <c r="BE796" s="27">
        <v>0</v>
      </c>
      <c r="BF796" s="36">
        <v>0</v>
      </c>
      <c r="BG796" s="26">
        <v>0</v>
      </c>
      <c r="BH796" s="26">
        <v>0</v>
      </c>
      <c r="BI796" s="27">
        <v>0</v>
      </c>
      <c r="BJ796" s="36">
        <v>0</v>
      </c>
      <c r="BK796" s="26">
        <v>0</v>
      </c>
      <c r="BL796" s="26">
        <v>0</v>
      </c>
      <c r="BM796" s="27">
        <v>0</v>
      </c>
      <c r="BN796" s="36">
        <v>0</v>
      </c>
      <c r="BO796" s="26">
        <v>0</v>
      </c>
      <c r="BP796" s="26">
        <v>0</v>
      </c>
      <c r="BQ796" s="27">
        <v>0</v>
      </c>
      <c r="BR796" s="36">
        <v>0</v>
      </c>
      <c r="BS796" s="26">
        <v>0</v>
      </c>
      <c r="BT796" s="26">
        <v>0</v>
      </c>
      <c r="BU796" s="27">
        <v>0</v>
      </c>
      <c r="BV796" s="36">
        <v>0</v>
      </c>
      <c r="BW796" s="26">
        <v>0</v>
      </c>
      <c r="BX796" s="26">
        <v>0</v>
      </c>
      <c r="BY796" s="27">
        <v>0</v>
      </c>
      <c r="BZ796" s="36">
        <v>0</v>
      </c>
      <c r="CA796" s="26">
        <v>0</v>
      </c>
      <c r="CB796" s="26">
        <v>0</v>
      </c>
      <c r="CC796" s="27">
        <v>0</v>
      </c>
      <c r="CD796" s="36">
        <v>0</v>
      </c>
      <c r="CE796" s="26">
        <v>0</v>
      </c>
      <c r="CF796" s="26">
        <v>0</v>
      </c>
      <c r="CG796" s="27">
        <v>0</v>
      </c>
      <c r="CH796" s="36">
        <v>0</v>
      </c>
      <c r="CI796" s="26">
        <v>0</v>
      </c>
      <c r="CJ796" s="26">
        <v>0</v>
      </c>
      <c r="CK796" s="27">
        <v>0</v>
      </c>
      <c r="CL796" s="36">
        <v>0</v>
      </c>
      <c r="CM796" s="26">
        <v>0</v>
      </c>
      <c r="CN796" s="26">
        <v>0</v>
      </c>
      <c r="CO796" s="27">
        <v>0</v>
      </c>
      <c r="CP796" s="36">
        <v>0</v>
      </c>
      <c r="CQ796" s="26">
        <v>0</v>
      </c>
      <c r="CR796" s="26">
        <v>0</v>
      </c>
      <c r="CS796" s="27">
        <v>0</v>
      </c>
      <c r="CT796" s="36">
        <v>0</v>
      </c>
      <c r="CU796" s="26">
        <v>0</v>
      </c>
      <c r="CV796" s="26">
        <v>0</v>
      </c>
      <c r="CW796" s="27">
        <v>0</v>
      </c>
      <c r="CX796" s="36">
        <v>0</v>
      </c>
      <c r="CY796" s="26">
        <v>0</v>
      </c>
      <c r="CZ796" s="26">
        <v>0</v>
      </c>
      <c r="DA796" s="27">
        <v>0</v>
      </c>
      <c r="DB796" s="36">
        <v>0</v>
      </c>
      <c r="DC796" s="26">
        <v>0</v>
      </c>
      <c r="DD796" s="26">
        <v>0</v>
      </c>
      <c r="DE796" s="27">
        <v>0</v>
      </c>
      <c r="DF796" s="36">
        <v>0</v>
      </c>
      <c r="DG796" s="26">
        <v>0</v>
      </c>
      <c r="DH796" s="26">
        <v>0</v>
      </c>
      <c r="DI796" s="27">
        <v>0</v>
      </c>
      <c r="DJ796" s="36">
        <v>0</v>
      </c>
      <c r="DK796" s="26">
        <v>0</v>
      </c>
      <c r="DL796" s="26">
        <v>0</v>
      </c>
      <c r="DM796" s="27">
        <v>0</v>
      </c>
      <c r="DN796" s="36">
        <v>0</v>
      </c>
      <c r="DO796" s="26">
        <v>0</v>
      </c>
      <c r="DP796" s="26">
        <v>0</v>
      </c>
      <c r="DQ796" s="27">
        <v>0</v>
      </c>
      <c r="DR796" s="36">
        <v>0</v>
      </c>
      <c r="DS796" s="26">
        <v>0</v>
      </c>
      <c r="DT796" s="26">
        <v>0</v>
      </c>
      <c r="DU796" s="27">
        <v>0</v>
      </c>
      <c r="DV796" s="36">
        <v>0</v>
      </c>
      <c r="DW796" s="26">
        <v>0</v>
      </c>
      <c r="DX796" s="26">
        <v>0</v>
      </c>
      <c r="DY796" s="27">
        <v>0</v>
      </c>
      <c r="DZ796" s="36">
        <v>0</v>
      </c>
      <c r="EA796" s="26">
        <v>0</v>
      </c>
      <c r="EB796" s="26">
        <v>0</v>
      </c>
      <c r="EC796" s="27">
        <v>0</v>
      </c>
      <c r="ED796" s="36">
        <v>1</v>
      </c>
      <c r="EE796" s="26">
        <v>199.03202380952379</v>
      </c>
      <c r="EF796" s="26">
        <v>199.03202380952379</v>
      </c>
      <c r="EG796" s="27">
        <v>16519.657976190476</v>
      </c>
      <c r="EH796" s="36">
        <v>12</v>
      </c>
      <c r="EI796" s="26">
        <v>2388.3842857142854</v>
      </c>
      <c r="EJ796" s="26">
        <v>2587.4163095238091</v>
      </c>
      <c r="EK796" s="27">
        <v>14131.27</v>
      </c>
      <c r="EL796" s="36" cm="1">
        <f t="array" ref="EL796">+_xlfn.IFS(YEAR($A796)&gt;YEAR(EL$6),0,YEAR(EL$6)=YEAR($A796),13-MONTH($A796),AND(EK796&lt;$L796,YEAR(EL$6)=YEAR($B796)),IF(MONTH($B796)&lt;EK796/$M796,MONTH($B796),EK796/$M796),EK796&lt;$L796,EK796/$M796,YEAR(EL$6)=YEAR($B796),MONTH($B796),AND(YEAR(EL$6)&gt;YEAR($B796),NOT(ISBLANK($B796))),0,YEAR(EL$6)&gt;YEAR($A796),12,EL$6&lt;$A796,0,YEAR(EH$6)=YEAR($B796),0)</f>
        <v>12</v>
      </c>
      <c r="EM796" s="26">
        <f t="shared" si="99"/>
        <v>2388.3842857142854</v>
      </c>
      <c r="EN796" s="26">
        <f t="shared" si="100"/>
        <v>4975.8005952380945</v>
      </c>
      <c r="EO796" s="27">
        <f t="shared" si="101"/>
        <v>11742.89</v>
      </c>
      <c r="EP796" s="28">
        <f t="shared" si="102"/>
        <v>59.000002990664939</v>
      </c>
      <c r="EQ796" s="34">
        <f t="shared" si="103"/>
        <v>597.09607142857135</v>
      </c>
      <c r="ES796" s="21">
        <f>IFERROR(IF(VLOOKUP(D796,'DIV CHANGE'!A:D,3,FALSE)="", E796, VLOOKUP(D796,'DIV CHANGE'!A:D,3,FALSE)), E796)</f>
        <v>2</v>
      </c>
      <c r="ET796" s="21" t="str">
        <f t="shared" si="104"/>
        <v>SAME</v>
      </c>
      <c r="EU796" s="29">
        <v>45261</v>
      </c>
    </row>
    <row r="797" spans="1:151" ht="12.75">
      <c r="A797" s="29">
        <v>44000</v>
      </c>
      <c r="B797" s="24"/>
      <c r="C797" s="35">
        <v>521</v>
      </c>
      <c r="D797" s="21" t="s">
        <v>1554</v>
      </c>
      <c r="E797" s="21">
        <v>2</v>
      </c>
      <c r="F797" s="21" t="s">
        <v>100</v>
      </c>
      <c r="G797" s="21" t="s">
        <v>1555</v>
      </c>
      <c r="H797" s="55">
        <v>35558.239999999998</v>
      </c>
      <c r="I797" s="22">
        <v>7</v>
      </c>
      <c r="J797" s="25">
        <v>29000</v>
      </c>
      <c r="K797" s="25">
        <v>0</v>
      </c>
      <c r="L797" s="25">
        <f t="shared" si="97"/>
        <v>936.89142857142826</v>
      </c>
      <c r="M797" s="37">
        <f t="shared" si="98"/>
        <v>78.074285714285693</v>
      </c>
      <c r="N797" s="36">
        <v>0</v>
      </c>
      <c r="O797" s="26">
        <v>0</v>
      </c>
      <c r="P797" s="26">
        <v>0</v>
      </c>
      <c r="Q797" s="27">
        <v>0</v>
      </c>
      <c r="R797" s="36">
        <v>0</v>
      </c>
      <c r="S797" s="26">
        <v>0</v>
      </c>
      <c r="T797" s="26">
        <v>0</v>
      </c>
      <c r="U797" s="27">
        <v>0</v>
      </c>
      <c r="V797" s="36">
        <v>0</v>
      </c>
      <c r="W797" s="26">
        <v>0</v>
      </c>
      <c r="X797" s="26">
        <v>0</v>
      </c>
      <c r="Y797" s="27">
        <v>0</v>
      </c>
      <c r="Z797" s="36">
        <v>0</v>
      </c>
      <c r="AA797" s="26">
        <v>0</v>
      </c>
      <c r="AB797" s="26">
        <v>0</v>
      </c>
      <c r="AC797" s="27">
        <v>0</v>
      </c>
      <c r="AD797" s="36">
        <v>0</v>
      </c>
      <c r="AE797" s="26">
        <v>0</v>
      </c>
      <c r="AF797" s="26">
        <v>0</v>
      </c>
      <c r="AG797" s="27">
        <v>0</v>
      </c>
      <c r="AH797" s="36">
        <v>0</v>
      </c>
      <c r="AI797" s="26">
        <v>0</v>
      </c>
      <c r="AJ797" s="26">
        <v>0</v>
      </c>
      <c r="AK797" s="27">
        <v>0</v>
      </c>
      <c r="AL797" s="36">
        <v>0</v>
      </c>
      <c r="AM797" s="26">
        <v>0</v>
      </c>
      <c r="AN797" s="26">
        <v>0</v>
      </c>
      <c r="AO797" s="27">
        <v>0</v>
      </c>
      <c r="AP797" s="36">
        <v>0</v>
      </c>
      <c r="AQ797" s="26">
        <v>0</v>
      </c>
      <c r="AR797" s="26">
        <v>0</v>
      </c>
      <c r="AS797" s="27">
        <v>0</v>
      </c>
      <c r="AT797" s="36">
        <v>0</v>
      </c>
      <c r="AU797" s="26">
        <v>0</v>
      </c>
      <c r="AV797" s="26">
        <v>0</v>
      </c>
      <c r="AW797" s="27">
        <v>0</v>
      </c>
      <c r="AX797" s="36">
        <v>0</v>
      </c>
      <c r="AY797" s="26">
        <v>0</v>
      </c>
      <c r="AZ797" s="26">
        <v>0</v>
      </c>
      <c r="BA797" s="27">
        <v>0</v>
      </c>
      <c r="BB797" s="36">
        <v>0</v>
      </c>
      <c r="BC797" s="26">
        <v>0</v>
      </c>
      <c r="BD797" s="26">
        <v>0</v>
      </c>
      <c r="BE797" s="27">
        <v>0</v>
      </c>
      <c r="BF797" s="36">
        <v>0</v>
      </c>
      <c r="BG797" s="26">
        <v>0</v>
      </c>
      <c r="BH797" s="26">
        <v>0</v>
      </c>
      <c r="BI797" s="27">
        <v>0</v>
      </c>
      <c r="BJ797" s="36">
        <v>0</v>
      </c>
      <c r="BK797" s="26">
        <v>0</v>
      </c>
      <c r="BL797" s="26">
        <v>0</v>
      </c>
      <c r="BM797" s="27">
        <v>0</v>
      </c>
      <c r="BN797" s="36">
        <v>0</v>
      </c>
      <c r="BO797" s="26">
        <v>0</v>
      </c>
      <c r="BP797" s="26">
        <v>0</v>
      </c>
      <c r="BQ797" s="27">
        <v>0</v>
      </c>
      <c r="BR797" s="36">
        <v>0</v>
      </c>
      <c r="BS797" s="26">
        <v>0</v>
      </c>
      <c r="BT797" s="26">
        <v>0</v>
      </c>
      <c r="BU797" s="27">
        <v>0</v>
      </c>
      <c r="BV797" s="36">
        <v>0</v>
      </c>
      <c r="BW797" s="26">
        <v>0</v>
      </c>
      <c r="BX797" s="26">
        <v>0</v>
      </c>
      <c r="BY797" s="27">
        <v>0</v>
      </c>
      <c r="BZ797" s="36">
        <v>0</v>
      </c>
      <c r="CA797" s="26">
        <v>0</v>
      </c>
      <c r="CB797" s="26">
        <v>0</v>
      </c>
      <c r="CC797" s="27">
        <v>0</v>
      </c>
      <c r="CD797" s="36">
        <v>0</v>
      </c>
      <c r="CE797" s="26">
        <v>0</v>
      </c>
      <c r="CF797" s="26">
        <v>0</v>
      </c>
      <c r="CG797" s="27">
        <v>0</v>
      </c>
      <c r="CH797" s="36">
        <v>0</v>
      </c>
      <c r="CI797" s="26">
        <v>0</v>
      </c>
      <c r="CJ797" s="26">
        <v>0</v>
      </c>
      <c r="CK797" s="27">
        <v>0</v>
      </c>
      <c r="CL797" s="36">
        <v>0</v>
      </c>
      <c r="CM797" s="26">
        <v>0</v>
      </c>
      <c r="CN797" s="26">
        <v>0</v>
      </c>
      <c r="CO797" s="27">
        <v>0</v>
      </c>
      <c r="CP797" s="36">
        <v>0</v>
      </c>
      <c r="CQ797" s="26">
        <v>0</v>
      </c>
      <c r="CR797" s="26">
        <v>0</v>
      </c>
      <c r="CS797" s="27">
        <v>0</v>
      </c>
      <c r="CT797" s="36">
        <v>0</v>
      </c>
      <c r="CU797" s="26">
        <v>0</v>
      </c>
      <c r="CV797" s="26">
        <v>0</v>
      </c>
      <c r="CW797" s="27">
        <v>0</v>
      </c>
      <c r="CX797" s="36">
        <v>0</v>
      </c>
      <c r="CY797" s="26">
        <v>0</v>
      </c>
      <c r="CZ797" s="26">
        <v>0</v>
      </c>
      <c r="DA797" s="27">
        <v>0</v>
      </c>
      <c r="DB797" s="36">
        <v>0</v>
      </c>
      <c r="DC797" s="26">
        <v>0</v>
      </c>
      <c r="DD797" s="26">
        <v>0</v>
      </c>
      <c r="DE797" s="27">
        <v>0</v>
      </c>
      <c r="DF797" s="36">
        <v>0</v>
      </c>
      <c r="DG797" s="26">
        <v>0</v>
      </c>
      <c r="DH797" s="26">
        <v>0</v>
      </c>
      <c r="DI797" s="27">
        <v>0</v>
      </c>
      <c r="DJ797" s="36">
        <v>0</v>
      </c>
      <c r="DK797" s="26">
        <v>0</v>
      </c>
      <c r="DL797" s="26">
        <v>0</v>
      </c>
      <c r="DM797" s="27">
        <v>0</v>
      </c>
      <c r="DN797" s="36">
        <v>0</v>
      </c>
      <c r="DO797" s="26">
        <v>0</v>
      </c>
      <c r="DP797" s="26">
        <v>0</v>
      </c>
      <c r="DQ797" s="27">
        <v>0</v>
      </c>
      <c r="DR797" s="36">
        <v>7</v>
      </c>
      <c r="DS797" s="26">
        <v>546.51999999999987</v>
      </c>
      <c r="DT797" s="26">
        <v>546.51999999999987</v>
      </c>
      <c r="DU797" s="27">
        <v>6011.7199999999984</v>
      </c>
      <c r="DV797" s="36">
        <v>12</v>
      </c>
      <c r="DW797" s="26">
        <v>936.89142857142838</v>
      </c>
      <c r="DX797" s="26">
        <v>1483.4114285714281</v>
      </c>
      <c r="DY797" s="27">
        <v>5074.8285714285703</v>
      </c>
      <c r="DZ797" s="36">
        <v>12</v>
      </c>
      <c r="EA797" s="26">
        <v>936.89142857142838</v>
      </c>
      <c r="EB797" s="26">
        <v>2420.3028571428567</v>
      </c>
      <c r="EC797" s="27">
        <v>4137.9371428571412</v>
      </c>
      <c r="ED797" s="36">
        <v>12</v>
      </c>
      <c r="EE797" s="26">
        <v>936.89142857142838</v>
      </c>
      <c r="EF797" s="26">
        <v>6558.24</v>
      </c>
      <c r="EG797" s="27">
        <v>0</v>
      </c>
      <c r="EH797" s="36">
        <v>0</v>
      </c>
      <c r="EI797" s="26">
        <v>0</v>
      </c>
      <c r="EJ797" s="26">
        <v>6558.24</v>
      </c>
      <c r="EK797" s="27">
        <v>0</v>
      </c>
      <c r="EL797" s="36" cm="1">
        <f t="array" ref="EL797">+_xlfn.IFS(YEAR($A797)&gt;YEAR(EL$6),0,YEAR(EL$6)=YEAR($A797),13-MONTH($A797),AND(EK797&lt;$L797,YEAR(EL$6)=YEAR($B797)),IF(MONTH($B797)&lt;EK797/$M797,MONTH($B797),EK797/$M797),EK797&lt;$L797,EK797/$M797,YEAR(EL$6)=YEAR($B797),MONTH($B797),AND(YEAR(EL$6)&gt;YEAR($B797),NOT(ISBLANK($B797))),0,YEAR(EL$6)&gt;YEAR($A797),12,EL$6&lt;$A797,0,YEAR(EH$6)=YEAR($B797),0)</f>
        <v>0</v>
      </c>
      <c r="EM797" s="26">
        <f t="shared" si="99"/>
        <v>0</v>
      </c>
      <c r="EN797" s="26">
        <f t="shared" si="100"/>
        <v>6558.24</v>
      </c>
      <c r="EO797" s="27">
        <f t="shared" si="101"/>
        <v>0</v>
      </c>
      <c r="EP797" s="28">
        <f t="shared" si="102"/>
        <v>0</v>
      </c>
      <c r="EQ797" s="34">
        <f t="shared" si="103"/>
        <v>0</v>
      </c>
      <c r="ES797" s="21">
        <f>IFERROR(IF(VLOOKUP(D797,'DIV CHANGE'!A:D,3,FALSE)="", E797, VLOOKUP(D797,'DIV CHANGE'!A:D,3,FALSE)), E797)</f>
        <v>2</v>
      </c>
      <c r="ET797" s="21" t="str">
        <f t="shared" si="104"/>
        <v>SAME</v>
      </c>
      <c r="EU797" s="29">
        <v>44000</v>
      </c>
    </row>
    <row r="798" spans="1:151" ht="12.75">
      <c r="A798" s="29">
        <v>45261</v>
      </c>
      <c r="C798" s="35">
        <v>882</v>
      </c>
      <c r="D798" s="21" t="s">
        <v>1556</v>
      </c>
      <c r="E798" s="21">
        <v>2</v>
      </c>
      <c r="F798" s="21" t="s">
        <v>100</v>
      </c>
      <c r="G798" s="21" t="s">
        <v>1557</v>
      </c>
      <c r="H798" s="55">
        <v>4722.92</v>
      </c>
      <c r="I798" s="22">
        <v>7</v>
      </c>
      <c r="J798" s="25">
        <v>0</v>
      </c>
      <c r="K798" s="25">
        <v>0</v>
      </c>
      <c r="L798" s="25">
        <f t="shared" si="97"/>
        <v>674.70285714285717</v>
      </c>
      <c r="M798" s="37">
        <f t="shared" si="98"/>
        <v>56.225238095238097</v>
      </c>
      <c r="N798" s="36">
        <v>0</v>
      </c>
      <c r="O798" s="26">
        <v>0</v>
      </c>
      <c r="P798" s="26">
        <v>0</v>
      </c>
      <c r="Q798" s="27">
        <v>0</v>
      </c>
      <c r="R798" s="36">
        <v>0</v>
      </c>
      <c r="S798" s="26">
        <v>0</v>
      </c>
      <c r="T798" s="26">
        <v>0</v>
      </c>
      <c r="U798" s="27">
        <v>0</v>
      </c>
      <c r="V798" s="36">
        <v>0</v>
      </c>
      <c r="W798" s="26">
        <v>0</v>
      </c>
      <c r="X798" s="26">
        <v>0</v>
      </c>
      <c r="Y798" s="27">
        <v>0</v>
      </c>
      <c r="Z798" s="36">
        <v>0</v>
      </c>
      <c r="AA798" s="26">
        <v>0</v>
      </c>
      <c r="AB798" s="26">
        <v>0</v>
      </c>
      <c r="AC798" s="27">
        <v>0</v>
      </c>
      <c r="AD798" s="36">
        <v>0</v>
      </c>
      <c r="AE798" s="26">
        <v>0</v>
      </c>
      <c r="AF798" s="26">
        <v>0</v>
      </c>
      <c r="AG798" s="27">
        <v>0</v>
      </c>
      <c r="AH798" s="36">
        <v>0</v>
      </c>
      <c r="AI798" s="26">
        <v>0</v>
      </c>
      <c r="AJ798" s="26">
        <v>0</v>
      </c>
      <c r="AK798" s="27">
        <v>0</v>
      </c>
      <c r="AL798" s="36">
        <v>0</v>
      </c>
      <c r="AM798" s="26">
        <v>0</v>
      </c>
      <c r="AN798" s="26">
        <v>0</v>
      </c>
      <c r="AO798" s="27">
        <v>0</v>
      </c>
      <c r="AP798" s="36">
        <v>0</v>
      </c>
      <c r="AQ798" s="26">
        <v>0</v>
      </c>
      <c r="AR798" s="26">
        <v>0</v>
      </c>
      <c r="AS798" s="27">
        <v>0</v>
      </c>
      <c r="AT798" s="36">
        <v>0</v>
      </c>
      <c r="AU798" s="26">
        <v>0</v>
      </c>
      <c r="AV798" s="26">
        <v>0</v>
      </c>
      <c r="AW798" s="27">
        <v>0</v>
      </c>
      <c r="AX798" s="36">
        <v>0</v>
      </c>
      <c r="AY798" s="26">
        <v>0</v>
      </c>
      <c r="AZ798" s="26">
        <v>0</v>
      </c>
      <c r="BA798" s="27">
        <v>0</v>
      </c>
      <c r="BB798" s="36">
        <v>0</v>
      </c>
      <c r="BC798" s="26">
        <v>0</v>
      </c>
      <c r="BD798" s="26">
        <v>0</v>
      </c>
      <c r="BE798" s="27">
        <v>0</v>
      </c>
      <c r="BF798" s="36">
        <v>0</v>
      </c>
      <c r="BG798" s="26">
        <v>0</v>
      </c>
      <c r="BH798" s="26">
        <v>0</v>
      </c>
      <c r="BI798" s="27">
        <v>0</v>
      </c>
      <c r="BJ798" s="36">
        <v>0</v>
      </c>
      <c r="BK798" s="26">
        <v>0</v>
      </c>
      <c r="BL798" s="26">
        <v>0</v>
      </c>
      <c r="BM798" s="27">
        <v>0</v>
      </c>
      <c r="BN798" s="36">
        <v>0</v>
      </c>
      <c r="BO798" s="26">
        <v>0</v>
      </c>
      <c r="BP798" s="26">
        <v>0</v>
      </c>
      <c r="BQ798" s="27">
        <v>0</v>
      </c>
      <c r="BR798" s="36">
        <v>0</v>
      </c>
      <c r="BS798" s="26">
        <v>0</v>
      </c>
      <c r="BT798" s="26">
        <v>0</v>
      </c>
      <c r="BU798" s="27">
        <v>0</v>
      </c>
      <c r="BV798" s="36">
        <v>0</v>
      </c>
      <c r="BW798" s="26">
        <v>0</v>
      </c>
      <c r="BX798" s="26">
        <v>0</v>
      </c>
      <c r="BY798" s="27">
        <v>0</v>
      </c>
      <c r="BZ798" s="36">
        <v>0</v>
      </c>
      <c r="CA798" s="26">
        <v>0</v>
      </c>
      <c r="CB798" s="26">
        <v>0</v>
      </c>
      <c r="CC798" s="27">
        <v>0</v>
      </c>
      <c r="CD798" s="36">
        <v>0</v>
      </c>
      <c r="CE798" s="26">
        <v>0</v>
      </c>
      <c r="CF798" s="26">
        <v>0</v>
      </c>
      <c r="CG798" s="27">
        <v>0</v>
      </c>
      <c r="CH798" s="36">
        <v>0</v>
      </c>
      <c r="CI798" s="26">
        <v>0</v>
      </c>
      <c r="CJ798" s="26">
        <v>0</v>
      </c>
      <c r="CK798" s="27">
        <v>0</v>
      </c>
      <c r="CL798" s="36">
        <v>0</v>
      </c>
      <c r="CM798" s="26">
        <v>0</v>
      </c>
      <c r="CN798" s="26">
        <v>0</v>
      </c>
      <c r="CO798" s="27">
        <v>0</v>
      </c>
      <c r="CP798" s="36">
        <v>0</v>
      </c>
      <c r="CQ798" s="26">
        <v>0</v>
      </c>
      <c r="CR798" s="26">
        <v>0</v>
      </c>
      <c r="CS798" s="27">
        <v>0</v>
      </c>
      <c r="CT798" s="36">
        <v>0</v>
      </c>
      <c r="CU798" s="26">
        <v>0</v>
      </c>
      <c r="CV798" s="26">
        <v>0</v>
      </c>
      <c r="CW798" s="27">
        <v>0</v>
      </c>
      <c r="CX798" s="36">
        <v>0</v>
      </c>
      <c r="CY798" s="26">
        <v>0</v>
      </c>
      <c r="CZ798" s="26">
        <v>0</v>
      </c>
      <c r="DA798" s="27">
        <v>0</v>
      </c>
      <c r="DB798" s="36">
        <v>0</v>
      </c>
      <c r="DC798" s="26">
        <v>0</v>
      </c>
      <c r="DD798" s="26">
        <v>0</v>
      </c>
      <c r="DE798" s="27">
        <v>0</v>
      </c>
      <c r="DF798" s="36">
        <v>0</v>
      </c>
      <c r="DG798" s="26">
        <v>0</v>
      </c>
      <c r="DH798" s="26">
        <v>0</v>
      </c>
      <c r="DI798" s="27">
        <v>0</v>
      </c>
      <c r="DJ798" s="36">
        <v>0</v>
      </c>
      <c r="DK798" s="26">
        <v>0</v>
      </c>
      <c r="DL798" s="26">
        <v>0</v>
      </c>
      <c r="DM798" s="27">
        <v>0</v>
      </c>
      <c r="DN798" s="36">
        <v>0</v>
      </c>
      <c r="DO798" s="26">
        <v>0</v>
      </c>
      <c r="DP798" s="26">
        <v>0</v>
      </c>
      <c r="DQ798" s="27">
        <v>0</v>
      </c>
      <c r="DR798" s="36">
        <v>0</v>
      </c>
      <c r="DS798" s="26">
        <v>0</v>
      </c>
      <c r="DT798" s="26">
        <v>0</v>
      </c>
      <c r="DU798" s="27">
        <v>0</v>
      </c>
      <c r="DV798" s="36">
        <v>0</v>
      </c>
      <c r="DW798" s="26">
        <v>0</v>
      </c>
      <c r="DX798" s="26">
        <v>0</v>
      </c>
      <c r="DY798" s="27">
        <v>0</v>
      </c>
      <c r="DZ798" s="36">
        <v>0</v>
      </c>
      <c r="EA798" s="26">
        <v>0</v>
      </c>
      <c r="EB798" s="26">
        <v>0</v>
      </c>
      <c r="EC798" s="27">
        <v>0</v>
      </c>
      <c r="ED798" s="36">
        <v>1</v>
      </c>
      <c r="EE798" s="26">
        <v>56.22</v>
      </c>
      <c r="EF798" s="26">
        <v>56.22</v>
      </c>
      <c r="EG798" s="27">
        <v>4666.6957619047598</v>
      </c>
      <c r="EH798" s="36">
        <v>12</v>
      </c>
      <c r="EI798" s="26">
        <v>674.70285714285717</v>
      </c>
      <c r="EJ798" s="26">
        <v>730.9228571428572</v>
      </c>
      <c r="EK798" s="27">
        <v>3992</v>
      </c>
      <c r="EL798" s="36" cm="1">
        <f t="array" ref="EL798">+_xlfn.IFS(YEAR($A798)&gt;YEAR(EL$6),0,YEAR(EL$6)=YEAR($A798),13-MONTH($A798),AND(EK798&lt;$L798,YEAR(EL$6)=YEAR($B798)),IF(MONTH($B798)&lt;EK798/$M798,MONTH($B798),EK798/$M798),EK798&lt;$L798,EK798/$M798,YEAR(EL$6)=YEAR($B798),MONTH($B798),AND(YEAR(EL$6)&gt;YEAR($B798),NOT(ISBLANK($B798))),0,YEAR(EL$6)&gt;YEAR($A798),12,EL$6&lt;$A798,0,YEAR(EH$6)=YEAR($B798),0)</f>
        <v>12</v>
      </c>
      <c r="EM798" s="26">
        <f t="shared" si="99"/>
        <v>674.70285714285717</v>
      </c>
      <c r="EN798" s="26">
        <f t="shared" si="100"/>
        <v>1405.6257142857144</v>
      </c>
      <c r="EO798" s="27">
        <f t="shared" si="101"/>
        <v>3317.29</v>
      </c>
      <c r="EP798" s="28">
        <f t="shared" si="102"/>
        <v>59.000016938673532</v>
      </c>
      <c r="EQ798" s="34">
        <f t="shared" si="103"/>
        <v>168.67571428571429</v>
      </c>
      <c r="ES798" s="21">
        <f>IFERROR(IF(VLOOKUP(D798,'DIV CHANGE'!A:D,3,FALSE)="", E798, VLOOKUP(D798,'DIV CHANGE'!A:D,3,FALSE)), E798)</f>
        <v>2</v>
      </c>
      <c r="ET798" s="21" t="str">
        <f t="shared" si="104"/>
        <v>SAME</v>
      </c>
      <c r="EU798" s="29">
        <v>45261</v>
      </c>
    </row>
    <row r="799" spans="1:151" ht="12.75">
      <c r="A799" s="29">
        <v>44168</v>
      </c>
      <c r="B799" s="24"/>
      <c r="C799" s="35">
        <v>538</v>
      </c>
      <c r="D799" s="21" t="s">
        <v>1558</v>
      </c>
      <c r="E799" s="21">
        <v>2</v>
      </c>
      <c r="F799" s="21" t="s">
        <v>100</v>
      </c>
      <c r="G799" s="21" t="s">
        <v>1551</v>
      </c>
      <c r="H799" s="55">
        <v>44827.4</v>
      </c>
      <c r="I799" s="22">
        <v>7</v>
      </c>
      <c r="J799" s="25">
        <v>5000</v>
      </c>
      <c r="K799" s="25">
        <v>0</v>
      </c>
      <c r="L799" s="25">
        <f t="shared" si="97"/>
        <v>5689.6285714285714</v>
      </c>
      <c r="M799" s="37">
        <f t="shared" si="98"/>
        <v>474.1357142857143</v>
      </c>
      <c r="N799" s="36">
        <v>0</v>
      </c>
      <c r="O799" s="26">
        <v>0</v>
      </c>
      <c r="P799" s="26">
        <v>0</v>
      </c>
      <c r="Q799" s="27">
        <v>0</v>
      </c>
      <c r="R799" s="36">
        <v>0</v>
      </c>
      <c r="S799" s="26">
        <v>0</v>
      </c>
      <c r="T799" s="26">
        <v>0</v>
      </c>
      <c r="U799" s="27">
        <v>0</v>
      </c>
      <c r="V799" s="36">
        <v>0</v>
      </c>
      <c r="W799" s="26">
        <v>0</v>
      </c>
      <c r="X799" s="26">
        <v>0</v>
      </c>
      <c r="Y799" s="27">
        <v>0</v>
      </c>
      <c r="Z799" s="36">
        <v>0</v>
      </c>
      <c r="AA799" s="26">
        <v>0</v>
      </c>
      <c r="AB799" s="26">
        <v>0</v>
      </c>
      <c r="AC799" s="27">
        <v>0</v>
      </c>
      <c r="AD799" s="36">
        <v>0</v>
      </c>
      <c r="AE799" s="26">
        <v>0</v>
      </c>
      <c r="AF799" s="26">
        <v>0</v>
      </c>
      <c r="AG799" s="27">
        <v>0</v>
      </c>
      <c r="AH799" s="36">
        <v>0</v>
      </c>
      <c r="AI799" s="26">
        <v>0</v>
      </c>
      <c r="AJ799" s="26">
        <v>0</v>
      </c>
      <c r="AK799" s="27">
        <v>0</v>
      </c>
      <c r="AL799" s="36">
        <v>0</v>
      </c>
      <c r="AM799" s="26">
        <v>0</v>
      </c>
      <c r="AN799" s="26">
        <v>0</v>
      </c>
      <c r="AO799" s="27">
        <v>0</v>
      </c>
      <c r="AP799" s="36">
        <v>0</v>
      </c>
      <c r="AQ799" s="26">
        <v>0</v>
      </c>
      <c r="AR799" s="26">
        <v>0</v>
      </c>
      <c r="AS799" s="27">
        <v>0</v>
      </c>
      <c r="AT799" s="36">
        <v>0</v>
      </c>
      <c r="AU799" s="26">
        <v>0</v>
      </c>
      <c r="AV799" s="26">
        <v>0</v>
      </c>
      <c r="AW799" s="27">
        <v>0</v>
      </c>
      <c r="AX799" s="36">
        <v>0</v>
      </c>
      <c r="AY799" s="26">
        <v>0</v>
      </c>
      <c r="AZ799" s="26">
        <v>0</v>
      </c>
      <c r="BA799" s="27">
        <v>0</v>
      </c>
      <c r="BB799" s="36">
        <v>0</v>
      </c>
      <c r="BC799" s="26">
        <v>0</v>
      </c>
      <c r="BD799" s="26">
        <v>0</v>
      </c>
      <c r="BE799" s="27">
        <v>0</v>
      </c>
      <c r="BF799" s="36">
        <v>0</v>
      </c>
      <c r="BG799" s="26">
        <v>0</v>
      </c>
      <c r="BH799" s="26">
        <v>0</v>
      </c>
      <c r="BI799" s="27">
        <v>0</v>
      </c>
      <c r="BJ799" s="36">
        <v>0</v>
      </c>
      <c r="BK799" s="26">
        <v>0</v>
      </c>
      <c r="BL799" s="26">
        <v>0</v>
      </c>
      <c r="BM799" s="27">
        <v>0</v>
      </c>
      <c r="BN799" s="36">
        <v>0</v>
      </c>
      <c r="BO799" s="26">
        <v>0</v>
      </c>
      <c r="BP799" s="26">
        <v>0</v>
      </c>
      <c r="BQ799" s="27">
        <v>0</v>
      </c>
      <c r="BR799" s="36">
        <v>0</v>
      </c>
      <c r="BS799" s="26">
        <v>0</v>
      </c>
      <c r="BT799" s="26">
        <v>0</v>
      </c>
      <c r="BU799" s="27">
        <v>0</v>
      </c>
      <c r="BV799" s="36">
        <v>0</v>
      </c>
      <c r="BW799" s="26">
        <v>0</v>
      </c>
      <c r="BX799" s="26">
        <v>0</v>
      </c>
      <c r="BY799" s="27">
        <v>0</v>
      </c>
      <c r="BZ799" s="36">
        <v>0</v>
      </c>
      <c r="CA799" s="26">
        <v>0</v>
      </c>
      <c r="CB799" s="26">
        <v>0</v>
      </c>
      <c r="CC799" s="27">
        <v>0</v>
      </c>
      <c r="CD799" s="36">
        <v>0</v>
      </c>
      <c r="CE799" s="26">
        <v>0</v>
      </c>
      <c r="CF799" s="26">
        <v>0</v>
      </c>
      <c r="CG799" s="27">
        <v>0</v>
      </c>
      <c r="CH799" s="36">
        <v>0</v>
      </c>
      <c r="CI799" s="26">
        <v>0</v>
      </c>
      <c r="CJ799" s="26">
        <v>0</v>
      </c>
      <c r="CK799" s="27">
        <v>0</v>
      </c>
      <c r="CL799" s="36">
        <v>0</v>
      </c>
      <c r="CM799" s="26">
        <v>0</v>
      </c>
      <c r="CN799" s="26">
        <v>0</v>
      </c>
      <c r="CO799" s="27">
        <v>0</v>
      </c>
      <c r="CP799" s="36">
        <v>0</v>
      </c>
      <c r="CQ799" s="26">
        <v>0</v>
      </c>
      <c r="CR799" s="26">
        <v>0</v>
      </c>
      <c r="CS799" s="27">
        <v>0</v>
      </c>
      <c r="CT799" s="36">
        <v>0</v>
      </c>
      <c r="CU799" s="26">
        <v>0</v>
      </c>
      <c r="CV799" s="26">
        <v>0</v>
      </c>
      <c r="CW799" s="27">
        <v>0</v>
      </c>
      <c r="CX799" s="36">
        <v>0</v>
      </c>
      <c r="CY799" s="26">
        <v>0</v>
      </c>
      <c r="CZ799" s="26">
        <v>0</v>
      </c>
      <c r="DA799" s="27">
        <v>0</v>
      </c>
      <c r="DB799" s="36">
        <v>0</v>
      </c>
      <c r="DC799" s="26">
        <v>0</v>
      </c>
      <c r="DD799" s="26">
        <v>0</v>
      </c>
      <c r="DE799" s="27">
        <v>0</v>
      </c>
      <c r="DF799" s="36">
        <v>0</v>
      </c>
      <c r="DG799" s="26">
        <v>0</v>
      </c>
      <c r="DH799" s="26">
        <v>0</v>
      </c>
      <c r="DI799" s="27">
        <v>0</v>
      </c>
      <c r="DJ799" s="36">
        <v>0</v>
      </c>
      <c r="DK799" s="26">
        <v>0</v>
      </c>
      <c r="DL799" s="26">
        <v>0</v>
      </c>
      <c r="DM799" s="27">
        <v>0</v>
      </c>
      <c r="DN799" s="36">
        <v>0</v>
      </c>
      <c r="DO799" s="26">
        <v>0</v>
      </c>
      <c r="DP799" s="26">
        <v>0</v>
      </c>
      <c r="DQ799" s="27">
        <v>0</v>
      </c>
      <c r="DR799" s="36">
        <v>1</v>
      </c>
      <c r="DS799" s="26">
        <v>474.1357142857143</v>
      </c>
      <c r="DT799" s="26">
        <v>474.1357142857143</v>
      </c>
      <c r="DU799" s="27">
        <v>39353.264285714286</v>
      </c>
      <c r="DV799" s="36">
        <v>12</v>
      </c>
      <c r="DW799" s="26">
        <v>5689.6285714285714</v>
      </c>
      <c r="DX799" s="26">
        <v>6163.7642857142855</v>
      </c>
      <c r="DY799" s="27">
        <v>33663.635714285716</v>
      </c>
      <c r="DZ799" s="36">
        <v>12</v>
      </c>
      <c r="EA799" s="26">
        <v>5689.6285714285714</v>
      </c>
      <c r="EB799" s="26">
        <v>11853.392857142857</v>
      </c>
      <c r="EC799" s="27">
        <v>27974.007142857146</v>
      </c>
      <c r="ED799" s="36">
        <v>12</v>
      </c>
      <c r="EE799" s="26">
        <v>5689.6285714285714</v>
      </c>
      <c r="EF799" s="26">
        <v>17543.03</v>
      </c>
      <c r="EG799" s="27">
        <v>22284.370000000003</v>
      </c>
      <c r="EH799" s="36">
        <v>12</v>
      </c>
      <c r="EI799" s="26">
        <v>5689.6285714285714</v>
      </c>
      <c r="EJ799" s="26">
        <v>23232.658571428568</v>
      </c>
      <c r="EK799" s="27">
        <v>16594.740000000002</v>
      </c>
      <c r="EL799" s="36" cm="1">
        <f t="array" ref="EL799">+_xlfn.IFS(YEAR($A799)&gt;YEAR(EL$6),0,YEAR(EL$6)=YEAR($A799),13-MONTH($A799),AND(EK799&lt;$L799,YEAR(EL$6)=YEAR($B799)),IF(MONTH($B799)&lt;EK799/$M799,MONTH($B799),EK799/$M799),EK799&lt;$L799,EK799/$M799,YEAR(EL$6)=YEAR($B799),MONTH($B799),AND(YEAR(EL$6)&gt;YEAR($B799),NOT(ISBLANK($B799))),0,YEAR(EL$6)&gt;YEAR($A799),12,EL$6&lt;$A799,0,YEAR(EH$6)=YEAR($B799),0)</f>
        <v>12</v>
      </c>
      <c r="EM799" s="26">
        <f t="shared" si="99"/>
        <v>5689.6285714285714</v>
      </c>
      <c r="EN799" s="26">
        <f t="shared" si="100"/>
        <v>28922.287142857138</v>
      </c>
      <c r="EO799" s="27">
        <f t="shared" si="101"/>
        <v>10905.11</v>
      </c>
      <c r="EP799" s="28">
        <f t="shared" si="102"/>
        <v>22.999975895991202</v>
      </c>
      <c r="EQ799" s="34">
        <f t="shared" si="103"/>
        <v>1422.4071428571428</v>
      </c>
      <c r="ES799" s="21">
        <f>IFERROR(IF(VLOOKUP(D799,'DIV CHANGE'!A:D,3,FALSE)="", E799, VLOOKUP(D799,'DIV CHANGE'!A:D,3,FALSE)), E799)</f>
        <v>2</v>
      </c>
      <c r="ET799" s="21" t="str">
        <f t="shared" si="104"/>
        <v>SAME</v>
      </c>
      <c r="EU799" s="29">
        <v>44168</v>
      </c>
    </row>
    <row r="800" spans="1:151" ht="12.75">
      <c r="A800" s="29">
        <v>44229</v>
      </c>
      <c r="B800" s="24"/>
      <c r="C800" s="35">
        <v>606</v>
      </c>
      <c r="D800" s="21" t="s">
        <v>1559</v>
      </c>
      <c r="E800" s="21">
        <v>2</v>
      </c>
      <c r="F800" s="21" t="s">
        <v>100</v>
      </c>
      <c r="G800" s="21" t="s">
        <v>1551</v>
      </c>
      <c r="H800" s="55">
        <v>38750</v>
      </c>
      <c r="I800" s="22">
        <v>7</v>
      </c>
      <c r="J800" s="25">
        <v>5000</v>
      </c>
      <c r="K800" s="25">
        <v>0</v>
      </c>
      <c r="L800" s="25">
        <f t="shared" si="97"/>
        <v>4821.4285714285716</v>
      </c>
      <c r="M800" s="37">
        <f t="shared" si="98"/>
        <v>401.78571428571428</v>
      </c>
      <c r="N800" s="36">
        <v>0</v>
      </c>
      <c r="O800" s="26">
        <v>0</v>
      </c>
      <c r="P800" s="26">
        <v>0</v>
      </c>
      <c r="Q800" s="27">
        <v>0</v>
      </c>
      <c r="R800" s="36">
        <v>0</v>
      </c>
      <c r="S800" s="26">
        <v>0</v>
      </c>
      <c r="T800" s="26">
        <v>0</v>
      </c>
      <c r="U800" s="27">
        <v>0</v>
      </c>
      <c r="V800" s="36">
        <v>0</v>
      </c>
      <c r="W800" s="26">
        <v>0</v>
      </c>
      <c r="X800" s="26">
        <v>0</v>
      </c>
      <c r="Y800" s="27">
        <v>0</v>
      </c>
      <c r="Z800" s="36">
        <v>0</v>
      </c>
      <c r="AA800" s="26">
        <v>0</v>
      </c>
      <c r="AB800" s="26">
        <v>0</v>
      </c>
      <c r="AC800" s="27">
        <v>0</v>
      </c>
      <c r="AD800" s="36">
        <v>0</v>
      </c>
      <c r="AE800" s="26">
        <v>0</v>
      </c>
      <c r="AF800" s="26">
        <v>0</v>
      </c>
      <c r="AG800" s="27">
        <v>0</v>
      </c>
      <c r="AH800" s="36">
        <v>0</v>
      </c>
      <c r="AI800" s="26">
        <v>0</v>
      </c>
      <c r="AJ800" s="26">
        <v>0</v>
      </c>
      <c r="AK800" s="27">
        <v>0</v>
      </c>
      <c r="AL800" s="36">
        <v>0</v>
      </c>
      <c r="AM800" s="26">
        <v>0</v>
      </c>
      <c r="AN800" s="26">
        <v>0</v>
      </c>
      <c r="AO800" s="27">
        <v>0</v>
      </c>
      <c r="AP800" s="36">
        <v>0</v>
      </c>
      <c r="AQ800" s="26">
        <v>0</v>
      </c>
      <c r="AR800" s="26">
        <v>0</v>
      </c>
      <c r="AS800" s="27">
        <v>0</v>
      </c>
      <c r="AT800" s="36">
        <v>0</v>
      </c>
      <c r="AU800" s="26">
        <v>0</v>
      </c>
      <c r="AV800" s="26">
        <v>0</v>
      </c>
      <c r="AW800" s="27">
        <v>0</v>
      </c>
      <c r="AX800" s="36">
        <v>0</v>
      </c>
      <c r="AY800" s="26">
        <v>0</v>
      </c>
      <c r="AZ800" s="26">
        <v>0</v>
      </c>
      <c r="BA800" s="27">
        <v>0</v>
      </c>
      <c r="BB800" s="36">
        <v>0</v>
      </c>
      <c r="BC800" s="26">
        <v>0</v>
      </c>
      <c r="BD800" s="26">
        <v>0</v>
      </c>
      <c r="BE800" s="27">
        <v>0</v>
      </c>
      <c r="BF800" s="36">
        <v>0</v>
      </c>
      <c r="BG800" s="26">
        <v>0</v>
      </c>
      <c r="BH800" s="26">
        <v>0</v>
      </c>
      <c r="BI800" s="27">
        <v>0</v>
      </c>
      <c r="BJ800" s="36">
        <v>0</v>
      </c>
      <c r="BK800" s="26">
        <v>0</v>
      </c>
      <c r="BL800" s="26">
        <v>0</v>
      </c>
      <c r="BM800" s="27">
        <v>0</v>
      </c>
      <c r="BN800" s="36">
        <v>0</v>
      </c>
      <c r="BO800" s="26">
        <v>0</v>
      </c>
      <c r="BP800" s="26">
        <v>0</v>
      </c>
      <c r="BQ800" s="27">
        <v>0</v>
      </c>
      <c r="BR800" s="36">
        <v>0</v>
      </c>
      <c r="BS800" s="26">
        <v>0</v>
      </c>
      <c r="BT800" s="26">
        <v>0</v>
      </c>
      <c r="BU800" s="27">
        <v>0</v>
      </c>
      <c r="BV800" s="36">
        <v>0</v>
      </c>
      <c r="BW800" s="26">
        <v>0</v>
      </c>
      <c r="BX800" s="26">
        <v>0</v>
      </c>
      <c r="BY800" s="27">
        <v>0</v>
      </c>
      <c r="BZ800" s="36">
        <v>0</v>
      </c>
      <c r="CA800" s="26">
        <v>0</v>
      </c>
      <c r="CB800" s="26">
        <v>0</v>
      </c>
      <c r="CC800" s="27">
        <v>0</v>
      </c>
      <c r="CD800" s="36">
        <v>0</v>
      </c>
      <c r="CE800" s="26">
        <v>0</v>
      </c>
      <c r="CF800" s="26">
        <v>0</v>
      </c>
      <c r="CG800" s="27">
        <v>0</v>
      </c>
      <c r="CH800" s="36">
        <v>0</v>
      </c>
      <c r="CI800" s="26">
        <v>0</v>
      </c>
      <c r="CJ800" s="26">
        <v>0</v>
      </c>
      <c r="CK800" s="27">
        <v>0</v>
      </c>
      <c r="CL800" s="36">
        <v>0</v>
      </c>
      <c r="CM800" s="26">
        <v>0</v>
      </c>
      <c r="CN800" s="26">
        <v>0</v>
      </c>
      <c r="CO800" s="27">
        <v>0</v>
      </c>
      <c r="CP800" s="36">
        <v>0</v>
      </c>
      <c r="CQ800" s="26">
        <v>0</v>
      </c>
      <c r="CR800" s="26">
        <v>0</v>
      </c>
      <c r="CS800" s="27">
        <v>0</v>
      </c>
      <c r="CT800" s="36">
        <v>0</v>
      </c>
      <c r="CU800" s="26">
        <v>0</v>
      </c>
      <c r="CV800" s="26">
        <v>0</v>
      </c>
      <c r="CW800" s="27">
        <v>0</v>
      </c>
      <c r="CX800" s="36">
        <v>0</v>
      </c>
      <c r="CY800" s="26">
        <v>0</v>
      </c>
      <c r="CZ800" s="26">
        <v>0</v>
      </c>
      <c r="DA800" s="27">
        <v>0</v>
      </c>
      <c r="DB800" s="36">
        <v>0</v>
      </c>
      <c r="DC800" s="26">
        <v>0</v>
      </c>
      <c r="DD800" s="26">
        <v>0</v>
      </c>
      <c r="DE800" s="27">
        <v>0</v>
      </c>
      <c r="DF800" s="36">
        <v>0</v>
      </c>
      <c r="DG800" s="26">
        <v>0</v>
      </c>
      <c r="DH800" s="26">
        <v>0</v>
      </c>
      <c r="DI800" s="27">
        <v>0</v>
      </c>
      <c r="DJ800" s="36">
        <v>0</v>
      </c>
      <c r="DK800" s="26">
        <v>0</v>
      </c>
      <c r="DL800" s="26">
        <v>0</v>
      </c>
      <c r="DM800" s="27">
        <v>0</v>
      </c>
      <c r="DN800" s="36">
        <v>0</v>
      </c>
      <c r="DO800" s="26">
        <v>0</v>
      </c>
      <c r="DP800" s="26">
        <v>0</v>
      </c>
      <c r="DQ800" s="27">
        <v>0</v>
      </c>
      <c r="DR800" s="36">
        <v>0</v>
      </c>
      <c r="DS800" s="26">
        <v>0</v>
      </c>
      <c r="DT800" s="26">
        <v>0</v>
      </c>
      <c r="DU800" s="27">
        <v>0</v>
      </c>
      <c r="DV800" s="36">
        <v>11</v>
      </c>
      <c r="DW800" s="26">
        <v>4419.6428571428569</v>
      </c>
      <c r="DX800" s="26">
        <v>4419.6428571428569</v>
      </c>
      <c r="DY800" s="27">
        <v>29330.357142857145</v>
      </c>
      <c r="DZ800" s="36">
        <v>12</v>
      </c>
      <c r="EA800" s="26">
        <v>4821.4285714285716</v>
      </c>
      <c r="EB800" s="26">
        <v>9241.0714285714275</v>
      </c>
      <c r="EC800" s="27">
        <v>24508.928571428572</v>
      </c>
      <c r="ED800" s="36">
        <v>12</v>
      </c>
      <c r="EE800" s="26">
        <v>4821.4285714285716</v>
      </c>
      <c r="EF800" s="26">
        <v>14062.5</v>
      </c>
      <c r="EG800" s="27">
        <v>19687.5</v>
      </c>
      <c r="EH800" s="36">
        <v>12</v>
      </c>
      <c r="EI800" s="26">
        <v>4821.4285714285716</v>
      </c>
      <c r="EJ800" s="26">
        <v>18883.928571428572</v>
      </c>
      <c r="EK800" s="27">
        <v>14866.07</v>
      </c>
      <c r="EL800" s="36" cm="1">
        <f t="array" ref="EL800">+_xlfn.IFS(YEAR($A800)&gt;YEAR(EL$6),0,YEAR(EL$6)=YEAR($A800),13-MONTH($A800),AND(EK800&lt;$L800,YEAR(EL$6)=YEAR($B800)),IF(MONTH($B800)&lt;EK800/$M800,MONTH($B800),EK800/$M800),EK800&lt;$L800,EK800/$M800,YEAR(EL$6)=YEAR($B800),MONTH($B800),AND(YEAR(EL$6)&gt;YEAR($B800),NOT(ISBLANK($B800))),0,YEAR(EL$6)&gt;YEAR($A800),12,EL$6&lt;$A800,0,YEAR(EH$6)=YEAR($B800),0)</f>
        <v>12</v>
      </c>
      <c r="EM800" s="26">
        <f t="shared" si="99"/>
        <v>4821.4285714285716</v>
      </c>
      <c r="EN800" s="26">
        <f t="shared" si="100"/>
        <v>23705.357142857145</v>
      </c>
      <c r="EO800" s="27">
        <f t="shared" si="101"/>
        <v>10044.64</v>
      </c>
      <c r="EP800" s="28">
        <f t="shared" si="102"/>
        <v>24.999992888888887</v>
      </c>
      <c r="EQ800" s="34">
        <f t="shared" si="103"/>
        <v>1205.3571428571429</v>
      </c>
      <c r="ES800" s="21">
        <f>IFERROR(IF(VLOOKUP(D800,'DIV CHANGE'!A:D,3,FALSE)="", E800, VLOOKUP(D800,'DIV CHANGE'!A:D,3,FALSE)), E800)</f>
        <v>2</v>
      </c>
      <c r="ET800" s="21" t="str">
        <f t="shared" si="104"/>
        <v>SAME</v>
      </c>
      <c r="EU800" s="29">
        <v>44229</v>
      </c>
    </row>
    <row r="801" spans="1:151" ht="12.75">
      <c r="A801" s="29">
        <v>44375</v>
      </c>
      <c r="B801" s="24"/>
      <c r="C801" s="35">
        <v>670</v>
      </c>
      <c r="D801" s="21" t="s">
        <v>1560</v>
      </c>
      <c r="E801" s="21">
        <v>1</v>
      </c>
      <c r="F801" s="21" t="s">
        <v>100</v>
      </c>
      <c r="G801" s="21" t="s">
        <v>1561</v>
      </c>
      <c r="H801" s="55">
        <v>35310</v>
      </c>
      <c r="I801" s="22">
        <v>7</v>
      </c>
      <c r="J801" s="25">
        <v>7000</v>
      </c>
      <c r="K801" s="25">
        <v>0</v>
      </c>
      <c r="L801" s="25">
        <f t="shared" si="97"/>
        <v>4044.2857142857142</v>
      </c>
      <c r="M801" s="37">
        <f t="shared" si="98"/>
        <v>337.02380952380952</v>
      </c>
      <c r="N801" s="36">
        <v>0</v>
      </c>
      <c r="O801" s="26">
        <v>0</v>
      </c>
      <c r="P801" s="26">
        <v>0</v>
      </c>
      <c r="Q801" s="27">
        <v>0</v>
      </c>
      <c r="R801" s="36">
        <v>0</v>
      </c>
      <c r="S801" s="26">
        <v>0</v>
      </c>
      <c r="T801" s="26">
        <v>0</v>
      </c>
      <c r="U801" s="27">
        <v>0</v>
      </c>
      <c r="V801" s="36">
        <v>0</v>
      </c>
      <c r="W801" s="26">
        <v>0</v>
      </c>
      <c r="X801" s="26">
        <v>0</v>
      </c>
      <c r="Y801" s="27">
        <v>0</v>
      </c>
      <c r="Z801" s="36">
        <v>0</v>
      </c>
      <c r="AA801" s="26">
        <v>0</v>
      </c>
      <c r="AB801" s="26">
        <v>0</v>
      </c>
      <c r="AC801" s="27">
        <v>0</v>
      </c>
      <c r="AD801" s="36">
        <v>0</v>
      </c>
      <c r="AE801" s="26">
        <v>0</v>
      </c>
      <c r="AF801" s="26">
        <v>0</v>
      </c>
      <c r="AG801" s="27">
        <v>0</v>
      </c>
      <c r="AH801" s="36">
        <v>0</v>
      </c>
      <c r="AI801" s="26">
        <v>0</v>
      </c>
      <c r="AJ801" s="26">
        <v>0</v>
      </c>
      <c r="AK801" s="27">
        <v>0</v>
      </c>
      <c r="AL801" s="36">
        <v>0</v>
      </c>
      <c r="AM801" s="26">
        <v>0</v>
      </c>
      <c r="AN801" s="26">
        <v>0</v>
      </c>
      <c r="AO801" s="27">
        <v>0</v>
      </c>
      <c r="AP801" s="36">
        <v>0</v>
      </c>
      <c r="AQ801" s="26">
        <v>0</v>
      </c>
      <c r="AR801" s="26">
        <v>0</v>
      </c>
      <c r="AS801" s="27">
        <v>0</v>
      </c>
      <c r="AT801" s="36">
        <v>0</v>
      </c>
      <c r="AU801" s="26">
        <v>0</v>
      </c>
      <c r="AV801" s="26">
        <v>0</v>
      </c>
      <c r="AW801" s="27">
        <v>0</v>
      </c>
      <c r="AX801" s="36">
        <v>0</v>
      </c>
      <c r="AY801" s="26">
        <v>0</v>
      </c>
      <c r="AZ801" s="26">
        <v>0</v>
      </c>
      <c r="BA801" s="27">
        <v>0</v>
      </c>
      <c r="BB801" s="36">
        <v>0</v>
      </c>
      <c r="BC801" s="26">
        <v>0</v>
      </c>
      <c r="BD801" s="26">
        <v>0</v>
      </c>
      <c r="BE801" s="27">
        <v>0</v>
      </c>
      <c r="BF801" s="36">
        <v>0</v>
      </c>
      <c r="BG801" s="26">
        <v>0</v>
      </c>
      <c r="BH801" s="26">
        <v>0</v>
      </c>
      <c r="BI801" s="27">
        <v>0</v>
      </c>
      <c r="BJ801" s="36">
        <v>0</v>
      </c>
      <c r="BK801" s="26">
        <v>0</v>
      </c>
      <c r="BL801" s="26">
        <v>0</v>
      </c>
      <c r="BM801" s="27">
        <v>0</v>
      </c>
      <c r="BN801" s="36">
        <v>0</v>
      </c>
      <c r="BO801" s="26">
        <v>0</v>
      </c>
      <c r="BP801" s="26">
        <v>0</v>
      </c>
      <c r="BQ801" s="27">
        <v>0</v>
      </c>
      <c r="BR801" s="36">
        <v>0</v>
      </c>
      <c r="BS801" s="26">
        <v>0</v>
      </c>
      <c r="BT801" s="26">
        <v>0</v>
      </c>
      <c r="BU801" s="27">
        <v>0</v>
      </c>
      <c r="BV801" s="36">
        <v>0</v>
      </c>
      <c r="BW801" s="26">
        <v>0</v>
      </c>
      <c r="BX801" s="26">
        <v>0</v>
      </c>
      <c r="BY801" s="27">
        <v>0</v>
      </c>
      <c r="BZ801" s="36">
        <v>0</v>
      </c>
      <c r="CA801" s="26">
        <v>0</v>
      </c>
      <c r="CB801" s="26">
        <v>0</v>
      </c>
      <c r="CC801" s="27">
        <v>0</v>
      </c>
      <c r="CD801" s="36">
        <v>0</v>
      </c>
      <c r="CE801" s="26">
        <v>0</v>
      </c>
      <c r="CF801" s="26">
        <v>0</v>
      </c>
      <c r="CG801" s="27">
        <v>0</v>
      </c>
      <c r="CH801" s="36">
        <v>0</v>
      </c>
      <c r="CI801" s="26">
        <v>0</v>
      </c>
      <c r="CJ801" s="26">
        <v>0</v>
      </c>
      <c r="CK801" s="27">
        <v>0</v>
      </c>
      <c r="CL801" s="36">
        <v>0</v>
      </c>
      <c r="CM801" s="26">
        <v>0</v>
      </c>
      <c r="CN801" s="26">
        <v>0</v>
      </c>
      <c r="CO801" s="27">
        <v>0</v>
      </c>
      <c r="CP801" s="36">
        <v>0</v>
      </c>
      <c r="CQ801" s="26">
        <v>0</v>
      </c>
      <c r="CR801" s="26">
        <v>0</v>
      </c>
      <c r="CS801" s="27">
        <v>0</v>
      </c>
      <c r="CT801" s="36">
        <v>0</v>
      </c>
      <c r="CU801" s="26">
        <v>0</v>
      </c>
      <c r="CV801" s="26">
        <v>0</v>
      </c>
      <c r="CW801" s="27">
        <v>0</v>
      </c>
      <c r="CX801" s="36">
        <v>0</v>
      </c>
      <c r="CY801" s="26">
        <v>0</v>
      </c>
      <c r="CZ801" s="26">
        <v>0</v>
      </c>
      <c r="DA801" s="27">
        <v>0</v>
      </c>
      <c r="DB801" s="36">
        <v>0</v>
      </c>
      <c r="DC801" s="26">
        <v>0</v>
      </c>
      <c r="DD801" s="26">
        <v>0</v>
      </c>
      <c r="DE801" s="27">
        <v>0</v>
      </c>
      <c r="DF801" s="36">
        <v>0</v>
      </c>
      <c r="DG801" s="26">
        <v>0</v>
      </c>
      <c r="DH801" s="26">
        <v>0</v>
      </c>
      <c r="DI801" s="27">
        <v>0</v>
      </c>
      <c r="DJ801" s="36">
        <v>0</v>
      </c>
      <c r="DK801" s="26">
        <v>0</v>
      </c>
      <c r="DL801" s="26">
        <v>0</v>
      </c>
      <c r="DM801" s="27">
        <v>0</v>
      </c>
      <c r="DN801" s="36">
        <v>0</v>
      </c>
      <c r="DO801" s="26">
        <v>0</v>
      </c>
      <c r="DP801" s="26">
        <v>0</v>
      </c>
      <c r="DQ801" s="27">
        <v>0</v>
      </c>
      <c r="DR801" s="36">
        <v>0</v>
      </c>
      <c r="DS801" s="26">
        <v>0</v>
      </c>
      <c r="DT801" s="26">
        <v>0</v>
      </c>
      <c r="DU801" s="27">
        <v>0</v>
      </c>
      <c r="DV801" s="36">
        <v>7</v>
      </c>
      <c r="DW801" s="26">
        <v>2359.1666666666665</v>
      </c>
      <c r="DX801" s="26">
        <v>2359.1666666666665</v>
      </c>
      <c r="DY801" s="27">
        <v>25950.833333333332</v>
      </c>
      <c r="DZ801" s="36">
        <v>12</v>
      </c>
      <c r="EA801" s="26">
        <v>4044.2857142857142</v>
      </c>
      <c r="EB801" s="26">
        <v>6403.4523809523807</v>
      </c>
      <c r="EC801" s="27">
        <v>21906.547619047618</v>
      </c>
      <c r="ED801" s="36">
        <v>12</v>
      </c>
      <c r="EE801" s="26">
        <v>4044.2857142857142</v>
      </c>
      <c r="EF801" s="26">
        <v>10110.720000000001</v>
      </c>
      <c r="EG801" s="27">
        <v>18199.28</v>
      </c>
      <c r="EH801" s="36">
        <v>12</v>
      </c>
      <c r="EI801" s="26">
        <v>4044.2857142857142</v>
      </c>
      <c r="EJ801" s="26">
        <v>14155.005714285715</v>
      </c>
      <c r="EK801" s="27">
        <v>14154.99</v>
      </c>
      <c r="EL801" s="36" cm="1">
        <f t="array" ref="EL801">+_xlfn.IFS(YEAR($A801)&gt;YEAR(EL$6),0,YEAR(EL$6)=YEAR($A801),13-MONTH($A801),AND(EK801&lt;$L801,YEAR(EL$6)=YEAR($B801)),IF(MONTH($B801)&lt;EK801/$M801,MONTH($B801),EK801/$M801),EK801&lt;$L801,EK801/$M801,YEAR(EL$6)=YEAR($B801),MONTH($B801),AND(YEAR(EL$6)&gt;YEAR($B801),NOT(ISBLANK($B801))),0,YEAR(EL$6)&gt;YEAR($A801),12,EL$6&lt;$A801,0,YEAR(EH$6)=YEAR($B801),0)</f>
        <v>12</v>
      </c>
      <c r="EM801" s="26">
        <f t="shared" si="99"/>
        <v>4044.2857142857142</v>
      </c>
      <c r="EN801" s="26">
        <f t="shared" si="100"/>
        <v>18199.291428571429</v>
      </c>
      <c r="EO801" s="27">
        <f t="shared" si="101"/>
        <v>10110.709999999999</v>
      </c>
      <c r="EP801" s="28">
        <f t="shared" si="102"/>
        <v>29.999987283645353</v>
      </c>
      <c r="EQ801" s="34">
        <f t="shared" si="103"/>
        <v>1011.0714285714286</v>
      </c>
      <c r="ES801" s="21">
        <f>IFERROR(IF(VLOOKUP(D801,'DIV CHANGE'!A:D,3,FALSE)="", E801, VLOOKUP(D801,'DIV CHANGE'!A:D,3,FALSE)), E801)</f>
        <v>1</v>
      </c>
      <c r="ET801" s="21" t="str">
        <f t="shared" si="104"/>
        <v>SAME</v>
      </c>
      <c r="EU801" s="29">
        <v>44375</v>
      </c>
    </row>
    <row r="802" spans="1:151" ht="12.75">
      <c r="A802" s="29">
        <v>45153</v>
      </c>
      <c r="B802" s="24"/>
      <c r="C802" s="35">
        <v>839</v>
      </c>
      <c r="D802" s="21" t="s">
        <v>1562</v>
      </c>
      <c r="E802" s="21">
        <v>1</v>
      </c>
      <c r="F802" s="21" t="s">
        <v>100</v>
      </c>
      <c r="G802" s="21" t="s">
        <v>1563</v>
      </c>
      <c r="H802" s="55">
        <v>15667.44</v>
      </c>
      <c r="I802" s="22">
        <v>5</v>
      </c>
      <c r="J802" s="25">
        <v>0</v>
      </c>
      <c r="K802" s="25">
        <v>0</v>
      </c>
      <c r="L802" s="25">
        <f t="shared" si="97"/>
        <v>3133.4880000000003</v>
      </c>
      <c r="M802" s="37">
        <f t="shared" si="98"/>
        <v>261.12400000000002</v>
      </c>
      <c r="N802" s="36">
        <v>0</v>
      </c>
      <c r="O802" s="26">
        <v>0</v>
      </c>
      <c r="P802" s="26">
        <v>0</v>
      </c>
      <c r="Q802" s="27">
        <v>0</v>
      </c>
      <c r="R802" s="36">
        <v>0</v>
      </c>
      <c r="S802" s="26">
        <v>0</v>
      </c>
      <c r="T802" s="26">
        <v>0</v>
      </c>
      <c r="U802" s="27">
        <v>0</v>
      </c>
      <c r="V802" s="36">
        <v>0</v>
      </c>
      <c r="W802" s="26">
        <v>0</v>
      </c>
      <c r="X802" s="26">
        <v>0</v>
      </c>
      <c r="Y802" s="27">
        <v>0</v>
      </c>
      <c r="Z802" s="36">
        <v>0</v>
      </c>
      <c r="AA802" s="26">
        <v>0</v>
      </c>
      <c r="AB802" s="26">
        <v>0</v>
      </c>
      <c r="AC802" s="27">
        <v>0</v>
      </c>
      <c r="AD802" s="36">
        <v>0</v>
      </c>
      <c r="AE802" s="26">
        <v>0</v>
      </c>
      <c r="AF802" s="26">
        <v>0</v>
      </c>
      <c r="AG802" s="27">
        <v>0</v>
      </c>
      <c r="AH802" s="36">
        <v>0</v>
      </c>
      <c r="AI802" s="26">
        <v>0</v>
      </c>
      <c r="AJ802" s="26">
        <v>0</v>
      </c>
      <c r="AK802" s="27">
        <v>0</v>
      </c>
      <c r="AL802" s="36">
        <v>0</v>
      </c>
      <c r="AM802" s="26">
        <v>0</v>
      </c>
      <c r="AN802" s="26">
        <v>0</v>
      </c>
      <c r="AO802" s="27">
        <v>0</v>
      </c>
      <c r="AP802" s="36">
        <v>0</v>
      </c>
      <c r="AQ802" s="26">
        <v>0</v>
      </c>
      <c r="AR802" s="26">
        <v>0</v>
      </c>
      <c r="AS802" s="27">
        <v>0</v>
      </c>
      <c r="AT802" s="36">
        <v>0</v>
      </c>
      <c r="AU802" s="26">
        <v>0</v>
      </c>
      <c r="AV802" s="26">
        <v>0</v>
      </c>
      <c r="AW802" s="27">
        <v>0</v>
      </c>
      <c r="AX802" s="36">
        <v>0</v>
      </c>
      <c r="AY802" s="26">
        <v>0</v>
      </c>
      <c r="AZ802" s="26">
        <v>0</v>
      </c>
      <c r="BA802" s="27">
        <v>0</v>
      </c>
      <c r="BB802" s="36">
        <v>0</v>
      </c>
      <c r="BC802" s="26">
        <v>0</v>
      </c>
      <c r="BD802" s="26">
        <v>0</v>
      </c>
      <c r="BE802" s="27">
        <v>0</v>
      </c>
      <c r="BF802" s="36">
        <v>0</v>
      </c>
      <c r="BG802" s="26">
        <v>0</v>
      </c>
      <c r="BH802" s="26">
        <v>0</v>
      </c>
      <c r="BI802" s="27">
        <v>0</v>
      </c>
      <c r="BJ802" s="36">
        <v>0</v>
      </c>
      <c r="BK802" s="26">
        <v>0</v>
      </c>
      <c r="BL802" s="26">
        <v>0</v>
      </c>
      <c r="BM802" s="27">
        <v>0</v>
      </c>
      <c r="BN802" s="36">
        <v>0</v>
      </c>
      <c r="BO802" s="26">
        <v>0</v>
      </c>
      <c r="BP802" s="26">
        <v>0</v>
      </c>
      <c r="BQ802" s="27">
        <v>0</v>
      </c>
      <c r="BR802" s="36">
        <v>0</v>
      </c>
      <c r="BS802" s="26">
        <v>0</v>
      </c>
      <c r="BT802" s="26">
        <v>0</v>
      </c>
      <c r="BU802" s="27">
        <v>0</v>
      </c>
      <c r="BV802" s="36">
        <v>0</v>
      </c>
      <c r="BW802" s="26">
        <v>0</v>
      </c>
      <c r="BX802" s="26">
        <v>0</v>
      </c>
      <c r="BY802" s="27">
        <v>0</v>
      </c>
      <c r="BZ802" s="36">
        <v>0</v>
      </c>
      <c r="CA802" s="26">
        <v>0</v>
      </c>
      <c r="CB802" s="26">
        <v>0</v>
      </c>
      <c r="CC802" s="27">
        <v>0</v>
      </c>
      <c r="CD802" s="36">
        <v>0</v>
      </c>
      <c r="CE802" s="26">
        <v>0</v>
      </c>
      <c r="CF802" s="26">
        <v>0</v>
      </c>
      <c r="CG802" s="27">
        <v>0</v>
      </c>
      <c r="CH802" s="36">
        <v>0</v>
      </c>
      <c r="CI802" s="26">
        <v>0</v>
      </c>
      <c r="CJ802" s="26">
        <v>0</v>
      </c>
      <c r="CK802" s="27">
        <v>0</v>
      </c>
      <c r="CL802" s="36">
        <v>0</v>
      </c>
      <c r="CM802" s="26">
        <v>0</v>
      </c>
      <c r="CN802" s="26">
        <v>0</v>
      </c>
      <c r="CO802" s="27">
        <v>0</v>
      </c>
      <c r="CP802" s="36">
        <v>0</v>
      </c>
      <c r="CQ802" s="26">
        <v>0</v>
      </c>
      <c r="CR802" s="26">
        <v>0</v>
      </c>
      <c r="CS802" s="27">
        <v>0</v>
      </c>
      <c r="CT802" s="36">
        <v>0</v>
      </c>
      <c r="CU802" s="26">
        <v>0</v>
      </c>
      <c r="CV802" s="26">
        <v>0</v>
      </c>
      <c r="CW802" s="27">
        <v>0</v>
      </c>
      <c r="CX802" s="36">
        <v>0</v>
      </c>
      <c r="CY802" s="26">
        <v>0</v>
      </c>
      <c r="CZ802" s="26">
        <v>0</v>
      </c>
      <c r="DA802" s="27">
        <v>0</v>
      </c>
      <c r="DB802" s="36">
        <v>0</v>
      </c>
      <c r="DC802" s="26">
        <v>0</v>
      </c>
      <c r="DD802" s="26">
        <v>0</v>
      </c>
      <c r="DE802" s="27">
        <v>0</v>
      </c>
      <c r="DF802" s="36">
        <v>0</v>
      </c>
      <c r="DG802" s="26">
        <v>0</v>
      </c>
      <c r="DH802" s="26">
        <v>0</v>
      </c>
      <c r="DI802" s="27">
        <v>0</v>
      </c>
      <c r="DJ802" s="36">
        <v>0</v>
      </c>
      <c r="DK802" s="26">
        <v>0</v>
      </c>
      <c r="DL802" s="26">
        <v>0</v>
      </c>
      <c r="DM802" s="27">
        <v>0</v>
      </c>
      <c r="DN802" s="36">
        <v>0</v>
      </c>
      <c r="DO802" s="26">
        <v>0</v>
      </c>
      <c r="DP802" s="26">
        <v>0</v>
      </c>
      <c r="DQ802" s="27">
        <v>0</v>
      </c>
      <c r="DR802" s="36">
        <v>0</v>
      </c>
      <c r="DS802" s="26">
        <v>0</v>
      </c>
      <c r="DT802" s="26">
        <v>0</v>
      </c>
      <c r="DU802" s="27">
        <v>0</v>
      </c>
      <c r="DV802" s="36">
        <v>0</v>
      </c>
      <c r="DW802" s="26">
        <v>0</v>
      </c>
      <c r="DX802" s="26">
        <v>0</v>
      </c>
      <c r="DY802" s="27">
        <v>0</v>
      </c>
      <c r="DZ802" s="36">
        <v>0</v>
      </c>
      <c r="EA802" s="26">
        <v>0</v>
      </c>
      <c r="EB802" s="26">
        <v>0</v>
      </c>
      <c r="EC802" s="27">
        <v>0</v>
      </c>
      <c r="ED802" s="36">
        <v>5</v>
      </c>
      <c r="EE802" s="26">
        <v>1305.6200000000001</v>
      </c>
      <c r="EF802" s="26">
        <v>1305.6200000000001</v>
      </c>
      <c r="EG802" s="27">
        <v>14361.82</v>
      </c>
      <c r="EH802" s="36">
        <v>12</v>
      </c>
      <c r="EI802" s="26">
        <v>3133.4880000000003</v>
      </c>
      <c r="EJ802" s="26">
        <v>4439.1080000000002</v>
      </c>
      <c r="EK802" s="27">
        <v>11228.33</v>
      </c>
      <c r="EL802" s="36" cm="1">
        <f t="array" ref="EL802">+_xlfn.IFS(YEAR($A802)&gt;YEAR(EL$6),0,YEAR(EL$6)=YEAR($A802),13-MONTH($A802),AND(EK802&lt;$L802,YEAR(EL$6)=YEAR($B802)),IF(MONTH($B802)&lt;EK802/$M802,MONTH($B802),EK802/$M802),EK802&lt;$L802,EK802/$M802,YEAR(EL$6)=YEAR($B802),MONTH($B802),AND(YEAR(EL$6)&gt;YEAR($B802),NOT(ISBLANK($B802))),0,YEAR(EL$6)&gt;YEAR($A802),12,EL$6&lt;$A802,0,YEAR(EH$6)=YEAR($B802),0)</f>
        <v>12</v>
      </c>
      <c r="EM802" s="26">
        <f t="shared" si="99"/>
        <v>3133.4880000000003</v>
      </c>
      <c r="EN802" s="26">
        <f t="shared" si="100"/>
        <v>7572.5960000000005</v>
      </c>
      <c r="EO802" s="27">
        <f t="shared" si="101"/>
        <v>8094.84</v>
      </c>
      <c r="EP802" s="28">
        <f t="shared" si="102"/>
        <v>30.999984681607202</v>
      </c>
      <c r="EQ802" s="34">
        <f t="shared" si="103"/>
        <v>783.37200000000007</v>
      </c>
      <c r="ES802" s="21">
        <f>IFERROR(IF(VLOOKUP(D802,'DIV CHANGE'!A:D,3,FALSE)="", E802, VLOOKUP(D802,'DIV CHANGE'!A:D,3,FALSE)), E802)</f>
        <v>1</v>
      </c>
      <c r="ET802" s="21" t="str">
        <f t="shared" si="104"/>
        <v>SAME</v>
      </c>
      <c r="EU802" s="29">
        <v>45153</v>
      </c>
    </row>
    <row r="803" spans="1:151" ht="12.75">
      <c r="A803" s="29">
        <v>44533</v>
      </c>
      <c r="B803" s="24"/>
      <c r="C803" s="35">
        <v>646</v>
      </c>
      <c r="D803" s="21" t="s">
        <v>1564</v>
      </c>
      <c r="E803" s="21">
        <v>1</v>
      </c>
      <c r="F803" s="21" t="s">
        <v>100</v>
      </c>
      <c r="G803" s="21" t="s">
        <v>1565</v>
      </c>
      <c r="H803" s="55">
        <v>53804.68</v>
      </c>
      <c r="I803" s="22">
        <v>7</v>
      </c>
      <c r="J803" s="25">
        <v>5000</v>
      </c>
      <c r="K803" s="25">
        <v>0</v>
      </c>
      <c r="L803" s="25">
        <f t="shared" si="97"/>
        <v>6972.0971428571429</v>
      </c>
      <c r="M803" s="37">
        <f t="shared" si="98"/>
        <v>581.00809523809528</v>
      </c>
      <c r="N803" s="36">
        <v>0</v>
      </c>
      <c r="O803" s="26">
        <v>0</v>
      </c>
      <c r="P803" s="26">
        <v>0</v>
      </c>
      <c r="Q803" s="27">
        <v>0</v>
      </c>
      <c r="R803" s="36">
        <v>0</v>
      </c>
      <c r="S803" s="26">
        <v>0</v>
      </c>
      <c r="T803" s="26">
        <v>0</v>
      </c>
      <c r="U803" s="27">
        <v>0</v>
      </c>
      <c r="V803" s="36">
        <v>0</v>
      </c>
      <c r="W803" s="26">
        <v>0</v>
      </c>
      <c r="X803" s="26">
        <v>0</v>
      </c>
      <c r="Y803" s="27">
        <v>0</v>
      </c>
      <c r="Z803" s="36">
        <v>0</v>
      </c>
      <c r="AA803" s="26">
        <v>0</v>
      </c>
      <c r="AB803" s="26">
        <v>0</v>
      </c>
      <c r="AC803" s="27">
        <v>0</v>
      </c>
      <c r="AD803" s="36">
        <v>0</v>
      </c>
      <c r="AE803" s="26">
        <v>0</v>
      </c>
      <c r="AF803" s="26">
        <v>0</v>
      </c>
      <c r="AG803" s="27">
        <v>0</v>
      </c>
      <c r="AH803" s="36">
        <v>0</v>
      </c>
      <c r="AI803" s="26">
        <v>0</v>
      </c>
      <c r="AJ803" s="26">
        <v>0</v>
      </c>
      <c r="AK803" s="27">
        <v>0</v>
      </c>
      <c r="AL803" s="36">
        <v>0</v>
      </c>
      <c r="AM803" s="26">
        <v>0</v>
      </c>
      <c r="AN803" s="26">
        <v>0</v>
      </c>
      <c r="AO803" s="27">
        <v>0</v>
      </c>
      <c r="AP803" s="36">
        <v>0</v>
      </c>
      <c r="AQ803" s="26">
        <v>0</v>
      </c>
      <c r="AR803" s="26">
        <v>0</v>
      </c>
      <c r="AS803" s="27">
        <v>0</v>
      </c>
      <c r="AT803" s="36">
        <v>0</v>
      </c>
      <c r="AU803" s="26">
        <v>0</v>
      </c>
      <c r="AV803" s="26">
        <v>0</v>
      </c>
      <c r="AW803" s="27">
        <v>0</v>
      </c>
      <c r="AX803" s="36">
        <v>0</v>
      </c>
      <c r="AY803" s="26">
        <v>0</v>
      </c>
      <c r="AZ803" s="26">
        <v>0</v>
      </c>
      <c r="BA803" s="27">
        <v>0</v>
      </c>
      <c r="BB803" s="36">
        <v>0</v>
      </c>
      <c r="BC803" s="26">
        <v>0</v>
      </c>
      <c r="BD803" s="26">
        <v>0</v>
      </c>
      <c r="BE803" s="27">
        <v>0</v>
      </c>
      <c r="BF803" s="36">
        <v>0</v>
      </c>
      <c r="BG803" s="26">
        <v>0</v>
      </c>
      <c r="BH803" s="26">
        <v>0</v>
      </c>
      <c r="BI803" s="27">
        <v>0</v>
      </c>
      <c r="BJ803" s="36">
        <v>0</v>
      </c>
      <c r="BK803" s="26">
        <v>0</v>
      </c>
      <c r="BL803" s="26">
        <v>0</v>
      </c>
      <c r="BM803" s="27">
        <v>0</v>
      </c>
      <c r="BN803" s="36">
        <v>0</v>
      </c>
      <c r="BO803" s="26">
        <v>0</v>
      </c>
      <c r="BP803" s="26">
        <v>0</v>
      </c>
      <c r="BQ803" s="27">
        <v>0</v>
      </c>
      <c r="BR803" s="36">
        <v>0</v>
      </c>
      <c r="BS803" s="26">
        <v>0</v>
      </c>
      <c r="BT803" s="26">
        <v>0</v>
      </c>
      <c r="BU803" s="27">
        <v>0</v>
      </c>
      <c r="BV803" s="36">
        <v>0</v>
      </c>
      <c r="BW803" s="26">
        <v>0</v>
      </c>
      <c r="BX803" s="26">
        <v>0</v>
      </c>
      <c r="BY803" s="27">
        <v>0</v>
      </c>
      <c r="BZ803" s="36">
        <v>0</v>
      </c>
      <c r="CA803" s="26">
        <v>0</v>
      </c>
      <c r="CB803" s="26">
        <v>0</v>
      </c>
      <c r="CC803" s="27">
        <v>0</v>
      </c>
      <c r="CD803" s="36">
        <v>0</v>
      </c>
      <c r="CE803" s="26">
        <v>0</v>
      </c>
      <c r="CF803" s="26">
        <v>0</v>
      </c>
      <c r="CG803" s="27">
        <v>0</v>
      </c>
      <c r="CH803" s="36">
        <v>0</v>
      </c>
      <c r="CI803" s="26">
        <v>0</v>
      </c>
      <c r="CJ803" s="26">
        <v>0</v>
      </c>
      <c r="CK803" s="27">
        <v>0</v>
      </c>
      <c r="CL803" s="36">
        <v>0</v>
      </c>
      <c r="CM803" s="26">
        <v>0</v>
      </c>
      <c r="CN803" s="26">
        <v>0</v>
      </c>
      <c r="CO803" s="27">
        <v>0</v>
      </c>
      <c r="CP803" s="36">
        <v>0</v>
      </c>
      <c r="CQ803" s="26">
        <v>0</v>
      </c>
      <c r="CR803" s="26">
        <v>0</v>
      </c>
      <c r="CS803" s="27">
        <v>0</v>
      </c>
      <c r="CT803" s="36">
        <v>0</v>
      </c>
      <c r="CU803" s="26">
        <v>0</v>
      </c>
      <c r="CV803" s="26">
        <v>0</v>
      </c>
      <c r="CW803" s="27">
        <v>0</v>
      </c>
      <c r="CX803" s="36">
        <v>0</v>
      </c>
      <c r="CY803" s="26">
        <v>0</v>
      </c>
      <c r="CZ803" s="26">
        <v>0</v>
      </c>
      <c r="DA803" s="27">
        <v>0</v>
      </c>
      <c r="DB803" s="36">
        <v>0</v>
      </c>
      <c r="DC803" s="26">
        <v>0</v>
      </c>
      <c r="DD803" s="26">
        <v>0</v>
      </c>
      <c r="DE803" s="27">
        <v>0</v>
      </c>
      <c r="DF803" s="36">
        <v>0</v>
      </c>
      <c r="DG803" s="26">
        <v>0</v>
      </c>
      <c r="DH803" s="26">
        <v>0</v>
      </c>
      <c r="DI803" s="27">
        <v>0</v>
      </c>
      <c r="DJ803" s="36">
        <v>0</v>
      </c>
      <c r="DK803" s="26">
        <v>0</v>
      </c>
      <c r="DL803" s="26">
        <v>0</v>
      </c>
      <c r="DM803" s="27">
        <v>0</v>
      </c>
      <c r="DN803" s="36">
        <v>0</v>
      </c>
      <c r="DO803" s="26">
        <v>0</v>
      </c>
      <c r="DP803" s="26">
        <v>0</v>
      </c>
      <c r="DQ803" s="27">
        <v>0</v>
      </c>
      <c r="DR803" s="36">
        <v>0</v>
      </c>
      <c r="DS803" s="26">
        <v>0</v>
      </c>
      <c r="DT803" s="26">
        <v>0</v>
      </c>
      <c r="DU803" s="27">
        <v>0</v>
      </c>
      <c r="DV803" s="36">
        <v>1</v>
      </c>
      <c r="DW803" s="26">
        <v>581.00809523809528</v>
      </c>
      <c r="DX803" s="26">
        <v>581.00809523809528</v>
      </c>
      <c r="DY803" s="27">
        <v>48223.671904761904</v>
      </c>
      <c r="DZ803" s="36">
        <v>12</v>
      </c>
      <c r="EA803" s="26">
        <v>6972.0971428571429</v>
      </c>
      <c r="EB803" s="26">
        <v>7553.1052380952378</v>
      </c>
      <c r="EC803" s="27">
        <v>41251.574761904762</v>
      </c>
      <c r="ED803" s="36">
        <v>12</v>
      </c>
      <c r="EE803" s="26">
        <v>6972.0971428571429</v>
      </c>
      <c r="EF803" s="26">
        <v>14525.210000000001</v>
      </c>
      <c r="EG803" s="27">
        <v>34279.47</v>
      </c>
      <c r="EH803" s="36">
        <v>12</v>
      </c>
      <c r="EI803" s="26">
        <v>6972.0971428571429</v>
      </c>
      <c r="EJ803" s="26">
        <v>21497.307142857142</v>
      </c>
      <c r="EK803" s="27">
        <v>27307.37</v>
      </c>
      <c r="EL803" s="36" cm="1">
        <f t="array" ref="EL803">+_xlfn.IFS(YEAR($A803)&gt;YEAR(EL$6),0,YEAR(EL$6)=YEAR($A803),13-MONTH($A803),AND(EK803&lt;$L803,YEAR(EL$6)=YEAR($B803)),IF(MONTH($B803)&lt;EK803/$M803,MONTH($B803),EK803/$M803),EK803&lt;$L803,EK803/$M803,YEAR(EL$6)=YEAR($B803),MONTH($B803),AND(YEAR(EL$6)&gt;YEAR($B803),NOT(ISBLANK($B803))),0,YEAR(EL$6)&gt;YEAR($A803),12,EL$6&lt;$A803,0,YEAR(EH$6)=YEAR($B803),0)</f>
        <v>12</v>
      </c>
      <c r="EM803" s="26">
        <f t="shared" si="99"/>
        <v>6972.0971428571429</v>
      </c>
      <c r="EN803" s="26">
        <f t="shared" si="100"/>
        <v>28469.404285714285</v>
      </c>
      <c r="EO803" s="27">
        <f t="shared" si="101"/>
        <v>20335.28</v>
      </c>
      <c r="EP803" s="28">
        <f t="shared" si="102"/>
        <v>34.999994262845277</v>
      </c>
      <c r="EQ803" s="34">
        <f t="shared" si="103"/>
        <v>1743.0242857142857</v>
      </c>
      <c r="ES803" s="21">
        <f>IFERROR(IF(VLOOKUP(D803,'DIV CHANGE'!A:D,3,FALSE)="", E803, VLOOKUP(D803,'DIV CHANGE'!A:D,3,FALSE)), E803)</f>
        <v>1</v>
      </c>
      <c r="ET803" s="21" t="str">
        <f t="shared" si="104"/>
        <v>SAME</v>
      </c>
      <c r="EU803" s="29">
        <v>44533</v>
      </c>
    </row>
    <row r="804" spans="1:151" ht="12.75">
      <c r="A804" s="29">
        <v>44471</v>
      </c>
      <c r="B804" s="24"/>
      <c r="C804" s="35">
        <v>652</v>
      </c>
      <c r="D804" s="21" t="s">
        <v>1566</v>
      </c>
      <c r="E804" s="21">
        <v>2</v>
      </c>
      <c r="F804" s="21" t="s">
        <v>100</v>
      </c>
      <c r="G804" s="21" t="s">
        <v>1567</v>
      </c>
      <c r="H804" s="55">
        <v>41424.239999999998</v>
      </c>
      <c r="I804" s="22">
        <v>7</v>
      </c>
      <c r="J804" s="25">
        <v>5000</v>
      </c>
      <c r="K804" s="25">
        <v>0</v>
      </c>
      <c r="L804" s="25">
        <f t="shared" si="97"/>
        <v>5203.4628571428566</v>
      </c>
      <c r="M804" s="37">
        <f t="shared" si="98"/>
        <v>433.62190476190472</v>
      </c>
      <c r="N804" s="36">
        <v>0</v>
      </c>
      <c r="O804" s="26">
        <v>0</v>
      </c>
      <c r="P804" s="26">
        <v>0</v>
      </c>
      <c r="Q804" s="27">
        <v>0</v>
      </c>
      <c r="R804" s="36">
        <v>0</v>
      </c>
      <c r="S804" s="26">
        <v>0</v>
      </c>
      <c r="T804" s="26">
        <v>0</v>
      </c>
      <c r="U804" s="27">
        <v>0</v>
      </c>
      <c r="V804" s="36">
        <v>0</v>
      </c>
      <c r="W804" s="26">
        <v>0</v>
      </c>
      <c r="X804" s="26">
        <v>0</v>
      </c>
      <c r="Y804" s="27">
        <v>0</v>
      </c>
      <c r="Z804" s="36">
        <v>0</v>
      </c>
      <c r="AA804" s="26">
        <v>0</v>
      </c>
      <c r="AB804" s="26">
        <v>0</v>
      </c>
      <c r="AC804" s="27">
        <v>0</v>
      </c>
      <c r="AD804" s="36">
        <v>0</v>
      </c>
      <c r="AE804" s="26">
        <v>0</v>
      </c>
      <c r="AF804" s="26">
        <v>0</v>
      </c>
      <c r="AG804" s="27">
        <v>0</v>
      </c>
      <c r="AH804" s="36">
        <v>0</v>
      </c>
      <c r="AI804" s="26">
        <v>0</v>
      </c>
      <c r="AJ804" s="26">
        <v>0</v>
      </c>
      <c r="AK804" s="27">
        <v>0</v>
      </c>
      <c r="AL804" s="36">
        <v>0</v>
      </c>
      <c r="AM804" s="26">
        <v>0</v>
      </c>
      <c r="AN804" s="26">
        <v>0</v>
      </c>
      <c r="AO804" s="27">
        <v>0</v>
      </c>
      <c r="AP804" s="36">
        <v>0</v>
      </c>
      <c r="AQ804" s="26">
        <v>0</v>
      </c>
      <c r="AR804" s="26">
        <v>0</v>
      </c>
      <c r="AS804" s="27">
        <v>0</v>
      </c>
      <c r="AT804" s="36">
        <v>0</v>
      </c>
      <c r="AU804" s="26">
        <v>0</v>
      </c>
      <c r="AV804" s="26">
        <v>0</v>
      </c>
      <c r="AW804" s="27">
        <v>0</v>
      </c>
      <c r="AX804" s="36">
        <v>0</v>
      </c>
      <c r="AY804" s="26">
        <v>0</v>
      </c>
      <c r="AZ804" s="26">
        <v>0</v>
      </c>
      <c r="BA804" s="27">
        <v>0</v>
      </c>
      <c r="BB804" s="36">
        <v>0</v>
      </c>
      <c r="BC804" s="26">
        <v>0</v>
      </c>
      <c r="BD804" s="26">
        <v>0</v>
      </c>
      <c r="BE804" s="27">
        <v>0</v>
      </c>
      <c r="BF804" s="36">
        <v>0</v>
      </c>
      <c r="BG804" s="26">
        <v>0</v>
      </c>
      <c r="BH804" s="26">
        <v>0</v>
      </c>
      <c r="BI804" s="27">
        <v>0</v>
      </c>
      <c r="BJ804" s="36">
        <v>0</v>
      </c>
      <c r="BK804" s="26">
        <v>0</v>
      </c>
      <c r="BL804" s="26">
        <v>0</v>
      </c>
      <c r="BM804" s="27">
        <v>0</v>
      </c>
      <c r="BN804" s="36">
        <v>0</v>
      </c>
      <c r="BO804" s="26">
        <v>0</v>
      </c>
      <c r="BP804" s="26">
        <v>0</v>
      </c>
      <c r="BQ804" s="27">
        <v>0</v>
      </c>
      <c r="BR804" s="36">
        <v>0</v>
      </c>
      <c r="BS804" s="26">
        <v>0</v>
      </c>
      <c r="BT804" s="26">
        <v>0</v>
      </c>
      <c r="BU804" s="27">
        <v>0</v>
      </c>
      <c r="BV804" s="36">
        <v>0</v>
      </c>
      <c r="BW804" s="26">
        <v>0</v>
      </c>
      <c r="BX804" s="26">
        <v>0</v>
      </c>
      <c r="BY804" s="27">
        <v>0</v>
      </c>
      <c r="BZ804" s="36">
        <v>0</v>
      </c>
      <c r="CA804" s="26">
        <v>0</v>
      </c>
      <c r="CB804" s="26">
        <v>0</v>
      </c>
      <c r="CC804" s="27">
        <v>0</v>
      </c>
      <c r="CD804" s="36">
        <v>0</v>
      </c>
      <c r="CE804" s="26">
        <v>0</v>
      </c>
      <c r="CF804" s="26">
        <v>0</v>
      </c>
      <c r="CG804" s="27">
        <v>0</v>
      </c>
      <c r="CH804" s="36">
        <v>0</v>
      </c>
      <c r="CI804" s="26">
        <v>0</v>
      </c>
      <c r="CJ804" s="26">
        <v>0</v>
      </c>
      <c r="CK804" s="27">
        <v>0</v>
      </c>
      <c r="CL804" s="36">
        <v>0</v>
      </c>
      <c r="CM804" s="26">
        <v>0</v>
      </c>
      <c r="CN804" s="26">
        <v>0</v>
      </c>
      <c r="CO804" s="27">
        <v>0</v>
      </c>
      <c r="CP804" s="36">
        <v>0</v>
      </c>
      <c r="CQ804" s="26">
        <v>0</v>
      </c>
      <c r="CR804" s="26">
        <v>0</v>
      </c>
      <c r="CS804" s="27">
        <v>0</v>
      </c>
      <c r="CT804" s="36">
        <v>0</v>
      </c>
      <c r="CU804" s="26">
        <v>0</v>
      </c>
      <c r="CV804" s="26">
        <v>0</v>
      </c>
      <c r="CW804" s="27">
        <v>0</v>
      </c>
      <c r="CX804" s="36">
        <v>0</v>
      </c>
      <c r="CY804" s="26">
        <v>0</v>
      </c>
      <c r="CZ804" s="26">
        <v>0</v>
      </c>
      <c r="DA804" s="27">
        <v>0</v>
      </c>
      <c r="DB804" s="36">
        <v>0</v>
      </c>
      <c r="DC804" s="26">
        <v>0</v>
      </c>
      <c r="DD804" s="26">
        <v>0</v>
      </c>
      <c r="DE804" s="27">
        <v>0</v>
      </c>
      <c r="DF804" s="36">
        <v>0</v>
      </c>
      <c r="DG804" s="26">
        <v>0</v>
      </c>
      <c r="DH804" s="26">
        <v>0</v>
      </c>
      <c r="DI804" s="27">
        <v>0</v>
      </c>
      <c r="DJ804" s="36">
        <v>0</v>
      </c>
      <c r="DK804" s="26">
        <v>0</v>
      </c>
      <c r="DL804" s="26">
        <v>0</v>
      </c>
      <c r="DM804" s="27">
        <v>0</v>
      </c>
      <c r="DN804" s="36">
        <v>0</v>
      </c>
      <c r="DO804" s="26">
        <v>0</v>
      </c>
      <c r="DP804" s="26">
        <v>0</v>
      </c>
      <c r="DQ804" s="27">
        <v>0</v>
      </c>
      <c r="DR804" s="36">
        <v>0</v>
      </c>
      <c r="DS804" s="26">
        <v>0</v>
      </c>
      <c r="DT804" s="26">
        <v>0</v>
      </c>
      <c r="DU804" s="27">
        <v>0</v>
      </c>
      <c r="DV804" s="36">
        <v>3</v>
      </c>
      <c r="DW804" s="26">
        <v>1300.8657142857141</v>
      </c>
      <c r="DX804" s="26">
        <v>1300.8657142857141</v>
      </c>
      <c r="DY804" s="27">
        <v>35123.374285714286</v>
      </c>
      <c r="DZ804" s="36">
        <v>12</v>
      </c>
      <c r="EA804" s="26">
        <v>5203.4628571428566</v>
      </c>
      <c r="EB804" s="26">
        <v>6504.3285714285703</v>
      </c>
      <c r="EC804" s="27">
        <v>29919.911428571428</v>
      </c>
      <c r="ED804" s="36">
        <v>12</v>
      </c>
      <c r="EE804" s="26">
        <v>5203.4628571428566</v>
      </c>
      <c r="EF804" s="26">
        <v>11707.79</v>
      </c>
      <c r="EG804" s="27">
        <v>24716.449999999997</v>
      </c>
      <c r="EH804" s="36">
        <v>12</v>
      </c>
      <c r="EI804" s="26">
        <v>5203.4628571428566</v>
      </c>
      <c r="EJ804" s="26">
        <v>16911.252857142856</v>
      </c>
      <c r="EK804" s="27">
        <v>19512.990000000002</v>
      </c>
      <c r="EL804" s="36" cm="1">
        <f t="array" ref="EL804">+_xlfn.IFS(YEAR($A804)&gt;YEAR(EL$6),0,YEAR(EL$6)=YEAR($A804),13-MONTH($A804),AND(EK804&lt;$L804,YEAR(EL$6)=YEAR($B804)),IF(MONTH($B804)&lt;EK804/$M804,MONTH($B804),EK804/$M804),EK804&lt;$L804,EK804/$M804,YEAR(EL$6)=YEAR($B804),MONTH($B804),AND(YEAR(EL$6)&gt;YEAR($B804),NOT(ISBLANK($B804))),0,YEAR(EL$6)&gt;YEAR($A804),12,EL$6&lt;$A804,0,YEAR(EH$6)=YEAR($B804),0)</f>
        <v>12</v>
      </c>
      <c r="EM804" s="26">
        <f t="shared" si="99"/>
        <v>5203.4628571428566</v>
      </c>
      <c r="EN804" s="26">
        <f t="shared" si="100"/>
        <v>22114.71571428571</v>
      </c>
      <c r="EO804" s="27">
        <f t="shared" si="101"/>
        <v>14309.52</v>
      </c>
      <c r="EP804" s="28">
        <f t="shared" si="102"/>
        <v>32.999993410981261</v>
      </c>
      <c r="EQ804" s="34">
        <f t="shared" si="103"/>
        <v>1300.8657142857141</v>
      </c>
      <c r="ES804" s="21">
        <f>IFERROR(IF(VLOOKUP(D804,'DIV CHANGE'!A:D,3,FALSE)="", E804, VLOOKUP(D804,'DIV CHANGE'!A:D,3,FALSE)), E804)</f>
        <v>2</v>
      </c>
      <c r="ET804" s="21" t="str">
        <f t="shared" si="104"/>
        <v>SAME</v>
      </c>
      <c r="EU804" s="29">
        <v>44471</v>
      </c>
    </row>
    <row r="805" spans="1:151" ht="12.75">
      <c r="A805" s="29">
        <v>44930</v>
      </c>
      <c r="B805" s="24"/>
      <c r="C805" s="35">
        <v>789</v>
      </c>
      <c r="D805" s="21" t="s">
        <v>1568</v>
      </c>
      <c r="E805" s="21">
        <v>2</v>
      </c>
      <c r="F805" s="21" t="s">
        <v>100</v>
      </c>
      <c r="G805" s="21" t="s">
        <v>1569</v>
      </c>
      <c r="H805" s="55">
        <v>91165.26</v>
      </c>
      <c r="I805" s="22">
        <v>7</v>
      </c>
      <c r="J805" s="25">
        <v>30000</v>
      </c>
      <c r="K805" s="25">
        <v>0</v>
      </c>
      <c r="L805" s="25">
        <f t="shared" si="97"/>
        <v>8737.8942857142847</v>
      </c>
      <c r="M805" s="37">
        <f t="shared" si="98"/>
        <v>728.1578571428571</v>
      </c>
      <c r="N805" s="36">
        <v>0</v>
      </c>
      <c r="O805" s="26">
        <v>0</v>
      </c>
      <c r="P805" s="26">
        <v>0</v>
      </c>
      <c r="Q805" s="27">
        <v>0</v>
      </c>
      <c r="R805" s="36">
        <v>0</v>
      </c>
      <c r="S805" s="26">
        <v>0</v>
      </c>
      <c r="T805" s="26">
        <v>0</v>
      </c>
      <c r="U805" s="27">
        <v>0</v>
      </c>
      <c r="V805" s="36">
        <v>0</v>
      </c>
      <c r="W805" s="26">
        <v>0</v>
      </c>
      <c r="X805" s="26">
        <v>0</v>
      </c>
      <c r="Y805" s="27">
        <v>0</v>
      </c>
      <c r="Z805" s="36">
        <v>0</v>
      </c>
      <c r="AA805" s="26">
        <v>0</v>
      </c>
      <c r="AB805" s="26">
        <v>0</v>
      </c>
      <c r="AC805" s="27">
        <v>0</v>
      </c>
      <c r="AD805" s="36">
        <v>0</v>
      </c>
      <c r="AE805" s="26">
        <v>0</v>
      </c>
      <c r="AF805" s="26">
        <v>0</v>
      </c>
      <c r="AG805" s="27">
        <v>0</v>
      </c>
      <c r="AH805" s="36">
        <v>0</v>
      </c>
      <c r="AI805" s="26">
        <v>0</v>
      </c>
      <c r="AJ805" s="26">
        <v>0</v>
      </c>
      <c r="AK805" s="27">
        <v>0</v>
      </c>
      <c r="AL805" s="36">
        <v>0</v>
      </c>
      <c r="AM805" s="26">
        <v>0</v>
      </c>
      <c r="AN805" s="26">
        <v>0</v>
      </c>
      <c r="AO805" s="27">
        <v>0</v>
      </c>
      <c r="AP805" s="36">
        <v>0</v>
      </c>
      <c r="AQ805" s="26">
        <v>0</v>
      </c>
      <c r="AR805" s="26">
        <v>0</v>
      </c>
      <c r="AS805" s="27">
        <v>0</v>
      </c>
      <c r="AT805" s="36">
        <v>0</v>
      </c>
      <c r="AU805" s="26">
        <v>0</v>
      </c>
      <c r="AV805" s="26">
        <v>0</v>
      </c>
      <c r="AW805" s="27">
        <v>0</v>
      </c>
      <c r="AX805" s="36">
        <v>0</v>
      </c>
      <c r="AY805" s="26">
        <v>0</v>
      </c>
      <c r="AZ805" s="26">
        <v>0</v>
      </c>
      <c r="BA805" s="27">
        <v>0</v>
      </c>
      <c r="BB805" s="36">
        <v>0</v>
      </c>
      <c r="BC805" s="26">
        <v>0</v>
      </c>
      <c r="BD805" s="26">
        <v>0</v>
      </c>
      <c r="BE805" s="27">
        <v>0</v>
      </c>
      <c r="BF805" s="36">
        <v>0</v>
      </c>
      <c r="BG805" s="26">
        <v>0</v>
      </c>
      <c r="BH805" s="26">
        <v>0</v>
      </c>
      <c r="BI805" s="27">
        <v>0</v>
      </c>
      <c r="BJ805" s="36">
        <v>0</v>
      </c>
      <c r="BK805" s="26">
        <v>0</v>
      </c>
      <c r="BL805" s="26">
        <v>0</v>
      </c>
      <c r="BM805" s="27">
        <v>0</v>
      </c>
      <c r="BN805" s="36">
        <v>0</v>
      </c>
      <c r="BO805" s="26">
        <v>0</v>
      </c>
      <c r="BP805" s="26">
        <v>0</v>
      </c>
      <c r="BQ805" s="27">
        <v>0</v>
      </c>
      <c r="BR805" s="36">
        <v>0</v>
      </c>
      <c r="BS805" s="26">
        <v>0</v>
      </c>
      <c r="BT805" s="26">
        <v>0</v>
      </c>
      <c r="BU805" s="27">
        <v>0</v>
      </c>
      <c r="BV805" s="36">
        <v>0</v>
      </c>
      <c r="BW805" s="26">
        <v>0</v>
      </c>
      <c r="BX805" s="26">
        <v>0</v>
      </c>
      <c r="BY805" s="27">
        <v>0</v>
      </c>
      <c r="BZ805" s="36">
        <v>0</v>
      </c>
      <c r="CA805" s="26">
        <v>0</v>
      </c>
      <c r="CB805" s="26">
        <v>0</v>
      </c>
      <c r="CC805" s="27">
        <v>0</v>
      </c>
      <c r="CD805" s="36">
        <v>0</v>
      </c>
      <c r="CE805" s="26">
        <v>0</v>
      </c>
      <c r="CF805" s="26">
        <v>0</v>
      </c>
      <c r="CG805" s="27">
        <v>0</v>
      </c>
      <c r="CH805" s="36">
        <v>0</v>
      </c>
      <c r="CI805" s="26">
        <v>0</v>
      </c>
      <c r="CJ805" s="26">
        <v>0</v>
      </c>
      <c r="CK805" s="27">
        <v>0</v>
      </c>
      <c r="CL805" s="36">
        <v>0</v>
      </c>
      <c r="CM805" s="26">
        <v>0</v>
      </c>
      <c r="CN805" s="26">
        <v>0</v>
      </c>
      <c r="CO805" s="27">
        <v>0</v>
      </c>
      <c r="CP805" s="36">
        <v>0</v>
      </c>
      <c r="CQ805" s="26">
        <v>0</v>
      </c>
      <c r="CR805" s="26">
        <v>0</v>
      </c>
      <c r="CS805" s="27">
        <v>0</v>
      </c>
      <c r="CT805" s="36">
        <v>0</v>
      </c>
      <c r="CU805" s="26">
        <v>0</v>
      </c>
      <c r="CV805" s="26">
        <v>0</v>
      </c>
      <c r="CW805" s="27">
        <v>0</v>
      </c>
      <c r="CX805" s="36">
        <v>0</v>
      </c>
      <c r="CY805" s="26">
        <v>0</v>
      </c>
      <c r="CZ805" s="26">
        <v>0</v>
      </c>
      <c r="DA805" s="27">
        <v>0</v>
      </c>
      <c r="DB805" s="36">
        <v>0</v>
      </c>
      <c r="DC805" s="26">
        <v>0</v>
      </c>
      <c r="DD805" s="26">
        <v>0</v>
      </c>
      <c r="DE805" s="27">
        <v>0</v>
      </c>
      <c r="DF805" s="36">
        <v>0</v>
      </c>
      <c r="DG805" s="26">
        <v>0</v>
      </c>
      <c r="DH805" s="26">
        <v>0</v>
      </c>
      <c r="DI805" s="27">
        <v>0</v>
      </c>
      <c r="DJ805" s="36">
        <v>0</v>
      </c>
      <c r="DK805" s="26">
        <v>0</v>
      </c>
      <c r="DL805" s="26">
        <v>0</v>
      </c>
      <c r="DM805" s="27">
        <v>0</v>
      </c>
      <c r="DN805" s="36">
        <v>0</v>
      </c>
      <c r="DO805" s="26">
        <v>0</v>
      </c>
      <c r="DP805" s="26">
        <v>0</v>
      </c>
      <c r="DQ805" s="27">
        <v>0</v>
      </c>
      <c r="DR805" s="36">
        <v>0</v>
      </c>
      <c r="DS805" s="26">
        <v>0</v>
      </c>
      <c r="DT805" s="26">
        <v>0</v>
      </c>
      <c r="DU805" s="27">
        <v>0</v>
      </c>
      <c r="DV805" s="36">
        <v>0</v>
      </c>
      <c r="DW805" s="26">
        <v>0</v>
      </c>
      <c r="DX805" s="26">
        <v>0</v>
      </c>
      <c r="DY805" s="27">
        <v>0</v>
      </c>
      <c r="DZ805" s="36">
        <v>0</v>
      </c>
      <c r="EA805" s="26">
        <v>0</v>
      </c>
      <c r="EB805" s="26">
        <v>0</v>
      </c>
      <c r="EC805" s="27">
        <v>0</v>
      </c>
      <c r="ED805" s="36">
        <v>12</v>
      </c>
      <c r="EE805" s="26">
        <v>8737.8942857142847</v>
      </c>
      <c r="EF805" s="26">
        <v>8737.8942857142847</v>
      </c>
      <c r="EG805" s="27">
        <v>52427.365714285668</v>
      </c>
      <c r="EH805" s="36">
        <v>12</v>
      </c>
      <c r="EI805" s="26">
        <v>8737.8942857142847</v>
      </c>
      <c r="EJ805" s="26">
        <v>17475.788571428569</v>
      </c>
      <c r="EK805" s="27">
        <v>43689.47</v>
      </c>
      <c r="EL805" s="36" cm="1">
        <f t="array" ref="EL805">+_xlfn.IFS(YEAR($A805)&gt;YEAR(EL$6),0,YEAR(EL$6)=YEAR($A805),13-MONTH($A805),AND(EK805&lt;$L805,YEAR(EL$6)=YEAR($B805)),IF(MONTH($B805)&lt;EK805/$M805,MONTH($B805),EK805/$M805),EK805&lt;$L805,EK805/$M805,YEAR(EL$6)=YEAR($B805),MONTH($B805),AND(YEAR(EL$6)&gt;YEAR($B805),NOT(ISBLANK($B805))),0,YEAR(EL$6)&gt;YEAR($A805),12,EL$6&lt;$A805,0,YEAR(EH$6)=YEAR($B805),0)</f>
        <v>12</v>
      </c>
      <c r="EM805" s="26">
        <f t="shared" si="99"/>
        <v>8737.8942857142847</v>
      </c>
      <c r="EN805" s="26">
        <f t="shared" si="100"/>
        <v>26213.682857142856</v>
      </c>
      <c r="EO805" s="27">
        <f t="shared" si="101"/>
        <v>34951.58</v>
      </c>
      <c r="EP805" s="28">
        <f t="shared" si="102"/>
        <v>48.000003923795965</v>
      </c>
      <c r="EQ805" s="34">
        <f t="shared" si="103"/>
        <v>2184.4735714285712</v>
      </c>
      <c r="ES805" s="21">
        <f>IFERROR(IF(VLOOKUP(D805,'DIV CHANGE'!A:D,3,FALSE)="", E805, VLOOKUP(D805,'DIV CHANGE'!A:D,3,FALSE)), E805)</f>
        <v>2</v>
      </c>
      <c r="ET805" s="21" t="str">
        <f t="shared" si="104"/>
        <v>SAME</v>
      </c>
      <c r="EU805" s="29">
        <v>44930</v>
      </c>
    </row>
    <row r="806" spans="1:151" ht="12.75">
      <c r="A806" s="29">
        <v>44930</v>
      </c>
      <c r="B806" s="24"/>
      <c r="C806" s="35">
        <v>790</v>
      </c>
      <c r="D806" s="21" t="s">
        <v>1570</v>
      </c>
      <c r="E806" s="21">
        <v>2</v>
      </c>
      <c r="F806" s="21" t="s">
        <v>100</v>
      </c>
      <c r="G806" s="21" t="s">
        <v>1571</v>
      </c>
      <c r="H806" s="55">
        <v>95610.47</v>
      </c>
      <c r="I806" s="22">
        <v>7</v>
      </c>
      <c r="J806" s="25">
        <v>30000</v>
      </c>
      <c r="K806" s="25">
        <v>0</v>
      </c>
      <c r="L806" s="25">
        <f t="shared" si="97"/>
        <v>9372.9242857142854</v>
      </c>
      <c r="M806" s="37">
        <f t="shared" si="98"/>
        <v>781.07702380952378</v>
      </c>
      <c r="N806" s="36">
        <v>0</v>
      </c>
      <c r="O806" s="26">
        <v>0</v>
      </c>
      <c r="P806" s="26">
        <v>0</v>
      </c>
      <c r="Q806" s="27">
        <v>0</v>
      </c>
      <c r="R806" s="36">
        <v>0</v>
      </c>
      <c r="S806" s="26">
        <v>0</v>
      </c>
      <c r="T806" s="26">
        <v>0</v>
      </c>
      <c r="U806" s="27">
        <v>0</v>
      </c>
      <c r="V806" s="36">
        <v>0</v>
      </c>
      <c r="W806" s="26">
        <v>0</v>
      </c>
      <c r="X806" s="26">
        <v>0</v>
      </c>
      <c r="Y806" s="27">
        <v>0</v>
      </c>
      <c r="Z806" s="36">
        <v>0</v>
      </c>
      <c r="AA806" s="26">
        <v>0</v>
      </c>
      <c r="AB806" s="26">
        <v>0</v>
      </c>
      <c r="AC806" s="27">
        <v>0</v>
      </c>
      <c r="AD806" s="36">
        <v>0</v>
      </c>
      <c r="AE806" s="26">
        <v>0</v>
      </c>
      <c r="AF806" s="26">
        <v>0</v>
      </c>
      <c r="AG806" s="27">
        <v>0</v>
      </c>
      <c r="AH806" s="36">
        <v>0</v>
      </c>
      <c r="AI806" s="26">
        <v>0</v>
      </c>
      <c r="AJ806" s="26">
        <v>0</v>
      </c>
      <c r="AK806" s="27">
        <v>0</v>
      </c>
      <c r="AL806" s="36">
        <v>0</v>
      </c>
      <c r="AM806" s="26">
        <v>0</v>
      </c>
      <c r="AN806" s="26">
        <v>0</v>
      </c>
      <c r="AO806" s="27">
        <v>0</v>
      </c>
      <c r="AP806" s="36">
        <v>0</v>
      </c>
      <c r="AQ806" s="26">
        <v>0</v>
      </c>
      <c r="AR806" s="26">
        <v>0</v>
      </c>
      <c r="AS806" s="27">
        <v>0</v>
      </c>
      <c r="AT806" s="36">
        <v>0</v>
      </c>
      <c r="AU806" s="26">
        <v>0</v>
      </c>
      <c r="AV806" s="26">
        <v>0</v>
      </c>
      <c r="AW806" s="27">
        <v>0</v>
      </c>
      <c r="AX806" s="36">
        <v>0</v>
      </c>
      <c r="AY806" s="26">
        <v>0</v>
      </c>
      <c r="AZ806" s="26">
        <v>0</v>
      </c>
      <c r="BA806" s="27">
        <v>0</v>
      </c>
      <c r="BB806" s="36">
        <v>0</v>
      </c>
      <c r="BC806" s="26">
        <v>0</v>
      </c>
      <c r="BD806" s="26">
        <v>0</v>
      </c>
      <c r="BE806" s="27">
        <v>0</v>
      </c>
      <c r="BF806" s="36">
        <v>0</v>
      </c>
      <c r="BG806" s="26">
        <v>0</v>
      </c>
      <c r="BH806" s="26">
        <v>0</v>
      </c>
      <c r="BI806" s="27">
        <v>0</v>
      </c>
      <c r="BJ806" s="36">
        <v>0</v>
      </c>
      <c r="BK806" s="26">
        <v>0</v>
      </c>
      <c r="BL806" s="26">
        <v>0</v>
      </c>
      <c r="BM806" s="27">
        <v>0</v>
      </c>
      <c r="BN806" s="36">
        <v>0</v>
      </c>
      <c r="BO806" s="26">
        <v>0</v>
      </c>
      <c r="BP806" s="26">
        <v>0</v>
      </c>
      <c r="BQ806" s="27">
        <v>0</v>
      </c>
      <c r="BR806" s="36">
        <v>0</v>
      </c>
      <c r="BS806" s="26">
        <v>0</v>
      </c>
      <c r="BT806" s="26">
        <v>0</v>
      </c>
      <c r="BU806" s="27">
        <v>0</v>
      </c>
      <c r="BV806" s="36">
        <v>0</v>
      </c>
      <c r="BW806" s="26">
        <v>0</v>
      </c>
      <c r="BX806" s="26">
        <v>0</v>
      </c>
      <c r="BY806" s="27">
        <v>0</v>
      </c>
      <c r="BZ806" s="36">
        <v>0</v>
      </c>
      <c r="CA806" s="26">
        <v>0</v>
      </c>
      <c r="CB806" s="26">
        <v>0</v>
      </c>
      <c r="CC806" s="27">
        <v>0</v>
      </c>
      <c r="CD806" s="36">
        <v>0</v>
      </c>
      <c r="CE806" s="26">
        <v>0</v>
      </c>
      <c r="CF806" s="26">
        <v>0</v>
      </c>
      <c r="CG806" s="27">
        <v>0</v>
      </c>
      <c r="CH806" s="36">
        <v>0</v>
      </c>
      <c r="CI806" s="26">
        <v>0</v>
      </c>
      <c r="CJ806" s="26">
        <v>0</v>
      </c>
      <c r="CK806" s="27">
        <v>0</v>
      </c>
      <c r="CL806" s="36">
        <v>0</v>
      </c>
      <c r="CM806" s="26">
        <v>0</v>
      </c>
      <c r="CN806" s="26">
        <v>0</v>
      </c>
      <c r="CO806" s="27">
        <v>0</v>
      </c>
      <c r="CP806" s="36">
        <v>0</v>
      </c>
      <c r="CQ806" s="26">
        <v>0</v>
      </c>
      <c r="CR806" s="26">
        <v>0</v>
      </c>
      <c r="CS806" s="27">
        <v>0</v>
      </c>
      <c r="CT806" s="36">
        <v>0</v>
      </c>
      <c r="CU806" s="26">
        <v>0</v>
      </c>
      <c r="CV806" s="26">
        <v>0</v>
      </c>
      <c r="CW806" s="27">
        <v>0</v>
      </c>
      <c r="CX806" s="36">
        <v>0</v>
      </c>
      <c r="CY806" s="26">
        <v>0</v>
      </c>
      <c r="CZ806" s="26">
        <v>0</v>
      </c>
      <c r="DA806" s="27">
        <v>0</v>
      </c>
      <c r="DB806" s="36">
        <v>0</v>
      </c>
      <c r="DC806" s="26">
        <v>0</v>
      </c>
      <c r="DD806" s="26">
        <v>0</v>
      </c>
      <c r="DE806" s="27">
        <v>0</v>
      </c>
      <c r="DF806" s="36">
        <v>0</v>
      </c>
      <c r="DG806" s="26">
        <v>0</v>
      </c>
      <c r="DH806" s="26">
        <v>0</v>
      </c>
      <c r="DI806" s="27">
        <v>0</v>
      </c>
      <c r="DJ806" s="36">
        <v>0</v>
      </c>
      <c r="DK806" s="26">
        <v>0</v>
      </c>
      <c r="DL806" s="26">
        <v>0</v>
      </c>
      <c r="DM806" s="27">
        <v>0</v>
      </c>
      <c r="DN806" s="36">
        <v>0</v>
      </c>
      <c r="DO806" s="26">
        <v>0</v>
      </c>
      <c r="DP806" s="26">
        <v>0</v>
      </c>
      <c r="DQ806" s="27">
        <v>0</v>
      </c>
      <c r="DR806" s="36">
        <v>0</v>
      </c>
      <c r="DS806" s="26">
        <v>0</v>
      </c>
      <c r="DT806" s="26">
        <v>0</v>
      </c>
      <c r="DU806" s="27">
        <v>0</v>
      </c>
      <c r="DV806" s="36">
        <v>0</v>
      </c>
      <c r="DW806" s="26">
        <v>0</v>
      </c>
      <c r="DX806" s="26">
        <v>0</v>
      </c>
      <c r="DY806" s="27">
        <v>0</v>
      </c>
      <c r="DZ806" s="36">
        <v>0</v>
      </c>
      <c r="EA806" s="26">
        <v>0</v>
      </c>
      <c r="EB806" s="26">
        <v>0</v>
      </c>
      <c r="EC806" s="27">
        <v>0</v>
      </c>
      <c r="ED806" s="36">
        <v>12</v>
      </c>
      <c r="EE806" s="26">
        <v>9372.9242857142854</v>
      </c>
      <c r="EF806" s="26">
        <v>9372.9242857142854</v>
      </c>
      <c r="EG806" s="27">
        <v>56237.545714285734</v>
      </c>
      <c r="EH806" s="36">
        <v>12</v>
      </c>
      <c r="EI806" s="26">
        <v>9372.9242857142854</v>
      </c>
      <c r="EJ806" s="26">
        <v>18745.848571428571</v>
      </c>
      <c r="EK806" s="27">
        <v>46864.62</v>
      </c>
      <c r="EL806" s="36" cm="1">
        <f t="array" ref="EL806">+_xlfn.IFS(YEAR($A806)&gt;YEAR(EL$6),0,YEAR(EL$6)=YEAR($A806),13-MONTH($A806),AND(EK806&lt;$L806,YEAR(EL$6)=YEAR($B806)),IF(MONTH($B806)&lt;EK806/$M806,MONTH($B806),EK806/$M806),EK806&lt;$L806,EK806/$M806,YEAR(EL$6)=YEAR($B806),MONTH($B806),AND(YEAR(EL$6)&gt;YEAR($B806),NOT(ISBLANK($B806))),0,YEAR(EL$6)&gt;YEAR($A806),12,EL$6&lt;$A806,0,YEAR(EH$6)=YEAR($B806),0)</f>
        <v>12</v>
      </c>
      <c r="EM806" s="26">
        <f t="shared" si="99"/>
        <v>9372.9242857142854</v>
      </c>
      <c r="EN806" s="26">
        <f t="shared" si="100"/>
        <v>28118.772857142856</v>
      </c>
      <c r="EO806" s="27">
        <f t="shared" si="101"/>
        <v>37491.699999999997</v>
      </c>
      <c r="EP806" s="28">
        <f t="shared" si="102"/>
        <v>48.00000365795276</v>
      </c>
      <c r="EQ806" s="34">
        <f t="shared" si="103"/>
        <v>2343.2310714285713</v>
      </c>
      <c r="ES806" s="21">
        <f>IFERROR(IF(VLOOKUP(D806,'DIV CHANGE'!A:D,3,FALSE)="", E806, VLOOKUP(D806,'DIV CHANGE'!A:D,3,FALSE)), E806)</f>
        <v>2</v>
      </c>
      <c r="ET806" s="21" t="str">
        <f t="shared" si="104"/>
        <v>SAME</v>
      </c>
      <c r="EU806" s="29">
        <v>44930</v>
      </c>
    </row>
    <row r="807" spans="1:151" ht="12.75">
      <c r="A807" s="29">
        <v>44930</v>
      </c>
      <c r="B807" s="24"/>
      <c r="C807" s="35">
        <v>791</v>
      </c>
      <c r="D807" s="21" t="s">
        <v>1572</v>
      </c>
      <c r="E807" s="21">
        <v>2</v>
      </c>
      <c r="F807" s="21" t="s">
        <v>100</v>
      </c>
      <c r="G807" s="21" t="s">
        <v>1573</v>
      </c>
      <c r="H807" s="55">
        <v>91165.26</v>
      </c>
      <c r="I807" s="22">
        <v>7</v>
      </c>
      <c r="J807" s="25">
        <v>30000</v>
      </c>
      <c r="K807" s="25">
        <v>0</v>
      </c>
      <c r="L807" s="25">
        <f t="shared" si="97"/>
        <v>8737.8942857142847</v>
      </c>
      <c r="M807" s="37">
        <f t="shared" si="98"/>
        <v>728.1578571428571</v>
      </c>
      <c r="N807" s="36">
        <v>0</v>
      </c>
      <c r="O807" s="26">
        <v>0</v>
      </c>
      <c r="P807" s="26">
        <v>0</v>
      </c>
      <c r="Q807" s="27">
        <v>0</v>
      </c>
      <c r="R807" s="36">
        <v>0</v>
      </c>
      <c r="S807" s="26">
        <v>0</v>
      </c>
      <c r="T807" s="26">
        <v>0</v>
      </c>
      <c r="U807" s="27">
        <v>0</v>
      </c>
      <c r="V807" s="36">
        <v>0</v>
      </c>
      <c r="W807" s="26">
        <v>0</v>
      </c>
      <c r="X807" s="26">
        <v>0</v>
      </c>
      <c r="Y807" s="27">
        <v>0</v>
      </c>
      <c r="Z807" s="36">
        <v>0</v>
      </c>
      <c r="AA807" s="26">
        <v>0</v>
      </c>
      <c r="AB807" s="26">
        <v>0</v>
      </c>
      <c r="AC807" s="27">
        <v>0</v>
      </c>
      <c r="AD807" s="36">
        <v>0</v>
      </c>
      <c r="AE807" s="26">
        <v>0</v>
      </c>
      <c r="AF807" s="26">
        <v>0</v>
      </c>
      <c r="AG807" s="27">
        <v>0</v>
      </c>
      <c r="AH807" s="36">
        <v>0</v>
      </c>
      <c r="AI807" s="26">
        <v>0</v>
      </c>
      <c r="AJ807" s="26">
        <v>0</v>
      </c>
      <c r="AK807" s="27">
        <v>0</v>
      </c>
      <c r="AL807" s="36">
        <v>0</v>
      </c>
      <c r="AM807" s="26">
        <v>0</v>
      </c>
      <c r="AN807" s="26">
        <v>0</v>
      </c>
      <c r="AO807" s="27">
        <v>0</v>
      </c>
      <c r="AP807" s="36">
        <v>0</v>
      </c>
      <c r="AQ807" s="26">
        <v>0</v>
      </c>
      <c r="AR807" s="26">
        <v>0</v>
      </c>
      <c r="AS807" s="27">
        <v>0</v>
      </c>
      <c r="AT807" s="36">
        <v>0</v>
      </c>
      <c r="AU807" s="26">
        <v>0</v>
      </c>
      <c r="AV807" s="26">
        <v>0</v>
      </c>
      <c r="AW807" s="27">
        <v>0</v>
      </c>
      <c r="AX807" s="36">
        <v>0</v>
      </c>
      <c r="AY807" s="26">
        <v>0</v>
      </c>
      <c r="AZ807" s="26">
        <v>0</v>
      </c>
      <c r="BA807" s="27">
        <v>0</v>
      </c>
      <c r="BB807" s="36">
        <v>0</v>
      </c>
      <c r="BC807" s="26">
        <v>0</v>
      </c>
      <c r="BD807" s="26">
        <v>0</v>
      </c>
      <c r="BE807" s="27">
        <v>0</v>
      </c>
      <c r="BF807" s="36">
        <v>0</v>
      </c>
      <c r="BG807" s="26">
        <v>0</v>
      </c>
      <c r="BH807" s="26">
        <v>0</v>
      </c>
      <c r="BI807" s="27">
        <v>0</v>
      </c>
      <c r="BJ807" s="36">
        <v>0</v>
      </c>
      <c r="BK807" s="26">
        <v>0</v>
      </c>
      <c r="BL807" s="26">
        <v>0</v>
      </c>
      <c r="BM807" s="27">
        <v>0</v>
      </c>
      <c r="BN807" s="36">
        <v>0</v>
      </c>
      <c r="BO807" s="26">
        <v>0</v>
      </c>
      <c r="BP807" s="26">
        <v>0</v>
      </c>
      <c r="BQ807" s="27">
        <v>0</v>
      </c>
      <c r="BR807" s="36">
        <v>0</v>
      </c>
      <c r="BS807" s="26">
        <v>0</v>
      </c>
      <c r="BT807" s="26">
        <v>0</v>
      </c>
      <c r="BU807" s="27">
        <v>0</v>
      </c>
      <c r="BV807" s="36">
        <v>0</v>
      </c>
      <c r="BW807" s="26">
        <v>0</v>
      </c>
      <c r="BX807" s="26">
        <v>0</v>
      </c>
      <c r="BY807" s="27">
        <v>0</v>
      </c>
      <c r="BZ807" s="36">
        <v>0</v>
      </c>
      <c r="CA807" s="26">
        <v>0</v>
      </c>
      <c r="CB807" s="26">
        <v>0</v>
      </c>
      <c r="CC807" s="27">
        <v>0</v>
      </c>
      <c r="CD807" s="36">
        <v>0</v>
      </c>
      <c r="CE807" s="26">
        <v>0</v>
      </c>
      <c r="CF807" s="26">
        <v>0</v>
      </c>
      <c r="CG807" s="27">
        <v>0</v>
      </c>
      <c r="CH807" s="36">
        <v>0</v>
      </c>
      <c r="CI807" s="26">
        <v>0</v>
      </c>
      <c r="CJ807" s="26">
        <v>0</v>
      </c>
      <c r="CK807" s="27">
        <v>0</v>
      </c>
      <c r="CL807" s="36">
        <v>0</v>
      </c>
      <c r="CM807" s="26">
        <v>0</v>
      </c>
      <c r="CN807" s="26">
        <v>0</v>
      </c>
      <c r="CO807" s="27">
        <v>0</v>
      </c>
      <c r="CP807" s="36">
        <v>0</v>
      </c>
      <c r="CQ807" s="26">
        <v>0</v>
      </c>
      <c r="CR807" s="26">
        <v>0</v>
      </c>
      <c r="CS807" s="27">
        <v>0</v>
      </c>
      <c r="CT807" s="36">
        <v>0</v>
      </c>
      <c r="CU807" s="26">
        <v>0</v>
      </c>
      <c r="CV807" s="26">
        <v>0</v>
      </c>
      <c r="CW807" s="27">
        <v>0</v>
      </c>
      <c r="CX807" s="36">
        <v>0</v>
      </c>
      <c r="CY807" s="26">
        <v>0</v>
      </c>
      <c r="CZ807" s="26">
        <v>0</v>
      </c>
      <c r="DA807" s="27">
        <v>0</v>
      </c>
      <c r="DB807" s="36">
        <v>0</v>
      </c>
      <c r="DC807" s="26">
        <v>0</v>
      </c>
      <c r="DD807" s="26">
        <v>0</v>
      </c>
      <c r="DE807" s="27">
        <v>0</v>
      </c>
      <c r="DF807" s="36">
        <v>0</v>
      </c>
      <c r="DG807" s="26">
        <v>0</v>
      </c>
      <c r="DH807" s="26">
        <v>0</v>
      </c>
      <c r="DI807" s="27">
        <v>0</v>
      </c>
      <c r="DJ807" s="36">
        <v>0</v>
      </c>
      <c r="DK807" s="26">
        <v>0</v>
      </c>
      <c r="DL807" s="26">
        <v>0</v>
      </c>
      <c r="DM807" s="27">
        <v>0</v>
      </c>
      <c r="DN807" s="36">
        <v>0</v>
      </c>
      <c r="DO807" s="26">
        <v>0</v>
      </c>
      <c r="DP807" s="26">
        <v>0</v>
      </c>
      <c r="DQ807" s="27">
        <v>0</v>
      </c>
      <c r="DR807" s="36">
        <v>0</v>
      </c>
      <c r="DS807" s="26">
        <v>0</v>
      </c>
      <c r="DT807" s="26">
        <v>0</v>
      </c>
      <c r="DU807" s="27">
        <v>0</v>
      </c>
      <c r="DV807" s="36">
        <v>0</v>
      </c>
      <c r="DW807" s="26">
        <v>0</v>
      </c>
      <c r="DX807" s="26">
        <v>0</v>
      </c>
      <c r="DY807" s="27">
        <v>0</v>
      </c>
      <c r="DZ807" s="36">
        <v>0</v>
      </c>
      <c r="EA807" s="26">
        <v>0</v>
      </c>
      <c r="EB807" s="26">
        <v>0</v>
      </c>
      <c r="EC807" s="27">
        <v>0</v>
      </c>
      <c r="ED807" s="36">
        <v>12</v>
      </c>
      <c r="EE807" s="26">
        <v>8737.8942857142847</v>
      </c>
      <c r="EF807" s="26">
        <v>8737.8942857142847</v>
      </c>
      <c r="EG807" s="27">
        <v>52427.365714285668</v>
      </c>
      <c r="EH807" s="36">
        <v>12</v>
      </c>
      <c r="EI807" s="26">
        <v>8737.8942857142847</v>
      </c>
      <c r="EJ807" s="26">
        <v>17475.788571428569</v>
      </c>
      <c r="EK807" s="27">
        <v>43689.47</v>
      </c>
      <c r="EL807" s="36" cm="1">
        <f t="array" ref="EL807">+_xlfn.IFS(YEAR($A807)&gt;YEAR(EL$6),0,YEAR(EL$6)=YEAR($A807),13-MONTH($A807),AND(EK807&lt;$L807,YEAR(EL$6)=YEAR($B807)),IF(MONTH($B807)&lt;EK807/$M807,MONTH($B807),EK807/$M807),EK807&lt;$L807,EK807/$M807,YEAR(EL$6)=YEAR($B807),MONTH($B807),AND(YEAR(EL$6)&gt;YEAR($B807),NOT(ISBLANK($B807))),0,YEAR(EL$6)&gt;YEAR($A807),12,EL$6&lt;$A807,0,YEAR(EH$6)=YEAR($B807),0)</f>
        <v>12</v>
      </c>
      <c r="EM807" s="26">
        <f t="shared" si="99"/>
        <v>8737.8942857142847</v>
      </c>
      <c r="EN807" s="26">
        <f t="shared" si="100"/>
        <v>26213.682857142856</v>
      </c>
      <c r="EO807" s="27">
        <f t="shared" si="101"/>
        <v>34951.58</v>
      </c>
      <c r="EP807" s="28">
        <f t="shared" si="102"/>
        <v>48.000003923795965</v>
      </c>
      <c r="EQ807" s="34">
        <f t="shared" si="103"/>
        <v>2184.4735714285712</v>
      </c>
      <c r="ES807" s="21">
        <f>IFERROR(IF(VLOOKUP(D807,'DIV CHANGE'!A:D,3,FALSE)="", E807, VLOOKUP(D807,'DIV CHANGE'!A:D,3,FALSE)), E807)</f>
        <v>2</v>
      </c>
      <c r="ET807" s="21" t="str">
        <f t="shared" si="104"/>
        <v>SAME</v>
      </c>
      <c r="EU807" s="29">
        <v>44930</v>
      </c>
    </row>
    <row r="808" spans="1:151" ht="12.75">
      <c r="A808" s="29">
        <v>44930</v>
      </c>
      <c r="B808" s="24"/>
      <c r="C808" s="35">
        <v>792</v>
      </c>
      <c r="D808" s="21" t="s">
        <v>1574</v>
      </c>
      <c r="E808" s="21">
        <v>2</v>
      </c>
      <c r="F808" s="21" t="s">
        <v>100</v>
      </c>
      <c r="G808" s="21" t="s">
        <v>1575</v>
      </c>
      <c r="H808" s="55">
        <v>91165.26</v>
      </c>
      <c r="I808" s="22">
        <v>7</v>
      </c>
      <c r="J808" s="25">
        <v>30000</v>
      </c>
      <c r="K808" s="25">
        <v>0</v>
      </c>
      <c r="L808" s="25">
        <f t="shared" si="97"/>
        <v>8737.8942857142847</v>
      </c>
      <c r="M808" s="37">
        <f t="shared" si="98"/>
        <v>728.1578571428571</v>
      </c>
      <c r="N808" s="36">
        <v>0</v>
      </c>
      <c r="O808" s="26">
        <v>0</v>
      </c>
      <c r="P808" s="26">
        <v>0</v>
      </c>
      <c r="Q808" s="27">
        <v>0</v>
      </c>
      <c r="R808" s="36">
        <v>0</v>
      </c>
      <c r="S808" s="26">
        <v>0</v>
      </c>
      <c r="T808" s="26">
        <v>0</v>
      </c>
      <c r="U808" s="27">
        <v>0</v>
      </c>
      <c r="V808" s="36">
        <v>0</v>
      </c>
      <c r="W808" s="26">
        <v>0</v>
      </c>
      <c r="X808" s="26">
        <v>0</v>
      </c>
      <c r="Y808" s="27">
        <v>0</v>
      </c>
      <c r="Z808" s="36">
        <v>0</v>
      </c>
      <c r="AA808" s="26">
        <v>0</v>
      </c>
      <c r="AB808" s="26">
        <v>0</v>
      </c>
      <c r="AC808" s="27">
        <v>0</v>
      </c>
      <c r="AD808" s="36">
        <v>0</v>
      </c>
      <c r="AE808" s="26">
        <v>0</v>
      </c>
      <c r="AF808" s="26">
        <v>0</v>
      </c>
      <c r="AG808" s="27">
        <v>0</v>
      </c>
      <c r="AH808" s="36">
        <v>0</v>
      </c>
      <c r="AI808" s="26">
        <v>0</v>
      </c>
      <c r="AJ808" s="26">
        <v>0</v>
      </c>
      <c r="AK808" s="27">
        <v>0</v>
      </c>
      <c r="AL808" s="36">
        <v>0</v>
      </c>
      <c r="AM808" s="26">
        <v>0</v>
      </c>
      <c r="AN808" s="26">
        <v>0</v>
      </c>
      <c r="AO808" s="27">
        <v>0</v>
      </c>
      <c r="AP808" s="36">
        <v>0</v>
      </c>
      <c r="AQ808" s="26">
        <v>0</v>
      </c>
      <c r="AR808" s="26">
        <v>0</v>
      </c>
      <c r="AS808" s="27">
        <v>0</v>
      </c>
      <c r="AT808" s="36">
        <v>0</v>
      </c>
      <c r="AU808" s="26">
        <v>0</v>
      </c>
      <c r="AV808" s="26">
        <v>0</v>
      </c>
      <c r="AW808" s="27">
        <v>0</v>
      </c>
      <c r="AX808" s="36">
        <v>0</v>
      </c>
      <c r="AY808" s="26">
        <v>0</v>
      </c>
      <c r="AZ808" s="26">
        <v>0</v>
      </c>
      <c r="BA808" s="27">
        <v>0</v>
      </c>
      <c r="BB808" s="36">
        <v>0</v>
      </c>
      <c r="BC808" s="26">
        <v>0</v>
      </c>
      <c r="BD808" s="26">
        <v>0</v>
      </c>
      <c r="BE808" s="27">
        <v>0</v>
      </c>
      <c r="BF808" s="36">
        <v>0</v>
      </c>
      <c r="BG808" s="26">
        <v>0</v>
      </c>
      <c r="BH808" s="26">
        <v>0</v>
      </c>
      <c r="BI808" s="27">
        <v>0</v>
      </c>
      <c r="BJ808" s="36">
        <v>0</v>
      </c>
      <c r="BK808" s="26">
        <v>0</v>
      </c>
      <c r="BL808" s="26">
        <v>0</v>
      </c>
      <c r="BM808" s="27">
        <v>0</v>
      </c>
      <c r="BN808" s="36">
        <v>0</v>
      </c>
      <c r="BO808" s="26">
        <v>0</v>
      </c>
      <c r="BP808" s="26">
        <v>0</v>
      </c>
      <c r="BQ808" s="27">
        <v>0</v>
      </c>
      <c r="BR808" s="36">
        <v>0</v>
      </c>
      <c r="BS808" s="26">
        <v>0</v>
      </c>
      <c r="BT808" s="26">
        <v>0</v>
      </c>
      <c r="BU808" s="27">
        <v>0</v>
      </c>
      <c r="BV808" s="36">
        <v>0</v>
      </c>
      <c r="BW808" s="26">
        <v>0</v>
      </c>
      <c r="BX808" s="26">
        <v>0</v>
      </c>
      <c r="BY808" s="27">
        <v>0</v>
      </c>
      <c r="BZ808" s="36">
        <v>0</v>
      </c>
      <c r="CA808" s="26">
        <v>0</v>
      </c>
      <c r="CB808" s="26">
        <v>0</v>
      </c>
      <c r="CC808" s="27">
        <v>0</v>
      </c>
      <c r="CD808" s="36">
        <v>0</v>
      </c>
      <c r="CE808" s="26">
        <v>0</v>
      </c>
      <c r="CF808" s="26">
        <v>0</v>
      </c>
      <c r="CG808" s="27">
        <v>0</v>
      </c>
      <c r="CH808" s="36">
        <v>0</v>
      </c>
      <c r="CI808" s="26">
        <v>0</v>
      </c>
      <c r="CJ808" s="26">
        <v>0</v>
      </c>
      <c r="CK808" s="27">
        <v>0</v>
      </c>
      <c r="CL808" s="36">
        <v>0</v>
      </c>
      <c r="CM808" s="26">
        <v>0</v>
      </c>
      <c r="CN808" s="26">
        <v>0</v>
      </c>
      <c r="CO808" s="27">
        <v>0</v>
      </c>
      <c r="CP808" s="36">
        <v>0</v>
      </c>
      <c r="CQ808" s="26">
        <v>0</v>
      </c>
      <c r="CR808" s="26">
        <v>0</v>
      </c>
      <c r="CS808" s="27">
        <v>0</v>
      </c>
      <c r="CT808" s="36">
        <v>0</v>
      </c>
      <c r="CU808" s="26">
        <v>0</v>
      </c>
      <c r="CV808" s="26">
        <v>0</v>
      </c>
      <c r="CW808" s="27">
        <v>0</v>
      </c>
      <c r="CX808" s="36">
        <v>0</v>
      </c>
      <c r="CY808" s="26">
        <v>0</v>
      </c>
      <c r="CZ808" s="26">
        <v>0</v>
      </c>
      <c r="DA808" s="27">
        <v>0</v>
      </c>
      <c r="DB808" s="36">
        <v>0</v>
      </c>
      <c r="DC808" s="26">
        <v>0</v>
      </c>
      <c r="DD808" s="26">
        <v>0</v>
      </c>
      <c r="DE808" s="27">
        <v>0</v>
      </c>
      <c r="DF808" s="36">
        <v>0</v>
      </c>
      <c r="DG808" s="26">
        <v>0</v>
      </c>
      <c r="DH808" s="26">
        <v>0</v>
      </c>
      <c r="DI808" s="27">
        <v>0</v>
      </c>
      <c r="DJ808" s="36">
        <v>0</v>
      </c>
      <c r="DK808" s="26">
        <v>0</v>
      </c>
      <c r="DL808" s="26">
        <v>0</v>
      </c>
      <c r="DM808" s="27">
        <v>0</v>
      </c>
      <c r="DN808" s="36">
        <v>0</v>
      </c>
      <c r="DO808" s="26">
        <v>0</v>
      </c>
      <c r="DP808" s="26">
        <v>0</v>
      </c>
      <c r="DQ808" s="27">
        <v>0</v>
      </c>
      <c r="DR808" s="36">
        <v>0</v>
      </c>
      <c r="DS808" s="26">
        <v>0</v>
      </c>
      <c r="DT808" s="26">
        <v>0</v>
      </c>
      <c r="DU808" s="27">
        <v>0</v>
      </c>
      <c r="DV808" s="36">
        <v>0</v>
      </c>
      <c r="DW808" s="26">
        <v>0</v>
      </c>
      <c r="DX808" s="26">
        <v>0</v>
      </c>
      <c r="DY808" s="27">
        <v>0</v>
      </c>
      <c r="DZ808" s="36">
        <v>0</v>
      </c>
      <c r="EA808" s="26">
        <v>0</v>
      </c>
      <c r="EB808" s="26">
        <v>0</v>
      </c>
      <c r="EC808" s="27">
        <v>0</v>
      </c>
      <c r="ED808" s="36">
        <v>12</v>
      </c>
      <c r="EE808" s="26">
        <v>8737.8942857142847</v>
      </c>
      <c r="EF808" s="26">
        <v>8737.8942857142847</v>
      </c>
      <c r="EG808" s="27">
        <v>52427.365714285668</v>
      </c>
      <c r="EH808" s="36">
        <v>12</v>
      </c>
      <c r="EI808" s="26">
        <v>8737.8942857142847</v>
      </c>
      <c r="EJ808" s="26">
        <v>17475.788571428569</v>
      </c>
      <c r="EK808" s="27">
        <v>43689.47</v>
      </c>
      <c r="EL808" s="36" cm="1">
        <f t="array" ref="EL808">+_xlfn.IFS(YEAR($A808)&gt;YEAR(EL$6),0,YEAR(EL$6)=YEAR($A808),13-MONTH($A808),AND(EK808&lt;$L808,YEAR(EL$6)=YEAR($B808)),IF(MONTH($B808)&lt;EK808/$M808,MONTH($B808),EK808/$M808),EK808&lt;$L808,EK808/$M808,YEAR(EL$6)=YEAR($B808),MONTH($B808),AND(YEAR(EL$6)&gt;YEAR($B808),NOT(ISBLANK($B808))),0,YEAR(EL$6)&gt;YEAR($A808),12,EL$6&lt;$A808,0,YEAR(EH$6)=YEAR($B808),0)</f>
        <v>12</v>
      </c>
      <c r="EM808" s="26">
        <f t="shared" si="99"/>
        <v>8737.8942857142847</v>
      </c>
      <c r="EN808" s="26">
        <f t="shared" si="100"/>
        <v>26213.682857142856</v>
      </c>
      <c r="EO808" s="27">
        <f t="shared" si="101"/>
        <v>34951.58</v>
      </c>
      <c r="EP808" s="28">
        <f t="shared" si="102"/>
        <v>48.000003923795965</v>
      </c>
      <c r="EQ808" s="34">
        <f t="shared" si="103"/>
        <v>2184.4735714285712</v>
      </c>
      <c r="ES808" s="21">
        <f>IFERROR(IF(VLOOKUP(D808,'DIV CHANGE'!A:D,3,FALSE)="", E808, VLOOKUP(D808,'DIV CHANGE'!A:D,3,FALSE)), E808)</f>
        <v>2</v>
      </c>
      <c r="ET808" s="21" t="str">
        <f t="shared" si="104"/>
        <v>SAME</v>
      </c>
      <c r="EU808" s="29">
        <v>44930</v>
      </c>
    </row>
    <row r="809" spans="1:151" ht="12.75">
      <c r="A809" s="29">
        <v>44930</v>
      </c>
      <c r="B809" s="24"/>
      <c r="C809" s="35">
        <v>793</v>
      </c>
      <c r="D809" s="21" t="s">
        <v>1576</v>
      </c>
      <c r="E809" s="21">
        <v>2</v>
      </c>
      <c r="F809" s="21" t="s">
        <v>100</v>
      </c>
      <c r="G809" s="21" t="s">
        <v>1577</v>
      </c>
      <c r="H809" s="55">
        <v>95610.47</v>
      </c>
      <c r="I809" s="22">
        <v>7</v>
      </c>
      <c r="J809" s="25">
        <v>30000</v>
      </c>
      <c r="K809" s="25">
        <v>0</v>
      </c>
      <c r="L809" s="25">
        <f t="shared" si="97"/>
        <v>9372.9242857142854</v>
      </c>
      <c r="M809" s="37">
        <f t="shared" si="98"/>
        <v>781.07702380952378</v>
      </c>
      <c r="N809" s="36">
        <v>0</v>
      </c>
      <c r="O809" s="26">
        <v>0</v>
      </c>
      <c r="P809" s="26">
        <v>0</v>
      </c>
      <c r="Q809" s="27">
        <v>0</v>
      </c>
      <c r="R809" s="36">
        <v>0</v>
      </c>
      <c r="S809" s="26">
        <v>0</v>
      </c>
      <c r="T809" s="26">
        <v>0</v>
      </c>
      <c r="U809" s="27">
        <v>0</v>
      </c>
      <c r="V809" s="36">
        <v>0</v>
      </c>
      <c r="W809" s="26">
        <v>0</v>
      </c>
      <c r="X809" s="26">
        <v>0</v>
      </c>
      <c r="Y809" s="27">
        <v>0</v>
      </c>
      <c r="Z809" s="36">
        <v>0</v>
      </c>
      <c r="AA809" s="26">
        <v>0</v>
      </c>
      <c r="AB809" s="26">
        <v>0</v>
      </c>
      <c r="AC809" s="27">
        <v>0</v>
      </c>
      <c r="AD809" s="36">
        <v>0</v>
      </c>
      <c r="AE809" s="26">
        <v>0</v>
      </c>
      <c r="AF809" s="26">
        <v>0</v>
      </c>
      <c r="AG809" s="27">
        <v>0</v>
      </c>
      <c r="AH809" s="36">
        <v>0</v>
      </c>
      <c r="AI809" s="26">
        <v>0</v>
      </c>
      <c r="AJ809" s="26">
        <v>0</v>
      </c>
      <c r="AK809" s="27">
        <v>0</v>
      </c>
      <c r="AL809" s="36">
        <v>0</v>
      </c>
      <c r="AM809" s="26">
        <v>0</v>
      </c>
      <c r="AN809" s="26">
        <v>0</v>
      </c>
      <c r="AO809" s="27">
        <v>0</v>
      </c>
      <c r="AP809" s="36">
        <v>0</v>
      </c>
      <c r="AQ809" s="26">
        <v>0</v>
      </c>
      <c r="AR809" s="26">
        <v>0</v>
      </c>
      <c r="AS809" s="27">
        <v>0</v>
      </c>
      <c r="AT809" s="36">
        <v>0</v>
      </c>
      <c r="AU809" s="26">
        <v>0</v>
      </c>
      <c r="AV809" s="26">
        <v>0</v>
      </c>
      <c r="AW809" s="27">
        <v>0</v>
      </c>
      <c r="AX809" s="36">
        <v>0</v>
      </c>
      <c r="AY809" s="26">
        <v>0</v>
      </c>
      <c r="AZ809" s="26">
        <v>0</v>
      </c>
      <c r="BA809" s="27">
        <v>0</v>
      </c>
      <c r="BB809" s="36">
        <v>0</v>
      </c>
      <c r="BC809" s="26">
        <v>0</v>
      </c>
      <c r="BD809" s="26">
        <v>0</v>
      </c>
      <c r="BE809" s="27">
        <v>0</v>
      </c>
      <c r="BF809" s="36">
        <v>0</v>
      </c>
      <c r="BG809" s="26">
        <v>0</v>
      </c>
      <c r="BH809" s="26">
        <v>0</v>
      </c>
      <c r="BI809" s="27">
        <v>0</v>
      </c>
      <c r="BJ809" s="36">
        <v>0</v>
      </c>
      <c r="BK809" s="26">
        <v>0</v>
      </c>
      <c r="BL809" s="26">
        <v>0</v>
      </c>
      <c r="BM809" s="27">
        <v>0</v>
      </c>
      <c r="BN809" s="36">
        <v>0</v>
      </c>
      <c r="BO809" s="26">
        <v>0</v>
      </c>
      <c r="BP809" s="26">
        <v>0</v>
      </c>
      <c r="BQ809" s="27">
        <v>0</v>
      </c>
      <c r="BR809" s="36">
        <v>0</v>
      </c>
      <c r="BS809" s="26">
        <v>0</v>
      </c>
      <c r="BT809" s="26">
        <v>0</v>
      </c>
      <c r="BU809" s="27">
        <v>0</v>
      </c>
      <c r="BV809" s="36">
        <v>0</v>
      </c>
      <c r="BW809" s="26">
        <v>0</v>
      </c>
      <c r="BX809" s="26">
        <v>0</v>
      </c>
      <c r="BY809" s="27">
        <v>0</v>
      </c>
      <c r="BZ809" s="36">
        <v>0</v>
      </c>
      <c r="CA809" s="26">
        <v>0</v>
      </c>
      <c r="CB809" s="26">
        <v>0</v>
      </c>
      <c r="CC809" s="27">
        <v>0</v>
      </c>
      <c r="CD809" s="36">
        <v>0</v>
      </c>
      <c r="CE809" s="26">
        <v>0</v>
      </c>
      <c r="CF809" s="26">
        <v>0</v>
      </c>
      <c r="CG809" s="27">
        <v>0</v>
      </c>
      <c r="CH809" s="36">
        <v>0</v>
      </c>
      <c r="CI809" s="26">
        <v>0</v>
      </c>
      <c r="CJ809" s="26">
        <v>0</v>
      </c>
      <c r="CK809" s="27">
        <v>0</v>
      </c>
      <c r="CL809" s="36">
        <v>0</v>
      </c>
      <c r="CM809" s="26">
        <v>0</v>
      </c>
      <c r="CN809" s="26">
        <v>0</v>
      </c>
      <c r="CO809" s="27">
        <v>0</v>
      </c>
      <c r="CP809" s="36">
        <v>0</v>
      </c>
      <c r="CQ809" s="26">
        <v>0</v>
      </c>
      <c r="CR809" s="26">
        <v>0</v>
      </c>
      <c r="CS809" s="27">
        <v>0</v>
      </c>
      <c r="CT809" s="36">
        <v>0</v>
      </c>
      <c r="CU809" s="26">
        <v>0</v>
      </c>
      <c r="CV809" s="26">
        <v>0</v>
      </c>
      <c r="CW809" s="27">
        <v>0</v>
      </c>
      <c r="CX809" s="36">
        <v>0</v>
      </c>
      <c r="CY809" s="26">
        <v>0</v>
      </c>
      <c r="CZ809" s="26">
        <v>0</v>
      </c>
      <c r="DA809" s="27">
        <v>0</v>
      </c>
      <c r="DB809" s="36">
        <v>0</v>
      </c>
      <c r="DC809" s="26">
        <v>0</v>
      </c>
      <c r="DD809" s="26">
        <v>0</v>
      </c>
      <c r="DE809" s="27">
        <v>0</v>
      </c>
      <c r="DF809" s="36">
        <v>0</v>
      </c>
      <c r="DG809" s="26">
        <v>0</v>
      </c>
      <c r="DH809" s="26">
        <v>0</v>
      </c>
      <c r="DI809" s="27">
        <v>0</v>
      </c>
      <c r="DJ809" s="36">
        <v>0</v>
      </c>
      <c r="DK809" s="26">
        <v>0</v>
      </c>
      <c r="DL809" s="26">
        <v>0</v>
      </c>
      <c r="DM809" s="27">
        <v>0</v>
      </c>
      <c r="DN809" s="36">
        <v>0</v>
      </c>
      <c r="DO809" s="26">
        <v>0</v>
      </c>
      <c r="DP809" s="26">
        <v>0</v>
      </c>
      <c r="DQ809" s="27">
        <v>0</v>
      </c>
      <c r="DR809" s="36">
        <v>0</v>
      </c>
      <c r="DS809" s="26">
        <v>0</v>
      </c>
      <c r="DT809" s="26">
        <v>0</v>
      </c>
      <c r="DU809" s="27">
        <v>0</v>
      </c>
      <c r="DV809" s="36">
        <v>0</v>
      </c>
      <c r="DW809" s="26">
        <v>0</v>
      </c>
      <c r="DX809" s="26">
        <v>0</v>
      </c>
      <c r="DY809" s="27">
        <v>0</v>
      </c>
      <c r="DZ809" s="36">
        <v>0</v>
      </c>
      <c r="EA809" s="26">
        <v>0</v>
      </c>
      <c r="EB809" s="26">
        <v>0</v>
      </c>
      <c r="EC809" s="27">
        <v>0</v>
      </c>
      <c r="ED809" s="36">
        <v>12</v>
      </c>
      <c r="EE809" s="26">
        <v>9372.9242857142854</v>
      </c>
      <c r="EF809" s="26">
        <v>9372.9242857142854</v>
      </c>
      <c r="EG809" s="27">
        <v>56237.545714285734</v>
      </c>
      <c r="EH809" s="36">
        <v>12</v>
      </c>
      <c r="EI809" s="26">
        <v>9372.9242857142854</v>
      </c>
      <c r="EJ809" s="26">
        <v>18745.848571428571</v>
      </c>
      <c r="EK809" s="27">
        <v>46864.62</v>
      </c>
      <c r="EL809" s="36" cm="1">
        <f t="array" ref="EL809">+_xlfn.IFS(YEAR($A809)&gt;YEAR(EL$6),0,YEAR(EL$6)=YEAR($A809),13-MONTH($A809),AND(EK809&lt;$L809,YEAR(EL$6)=YEAR($B809)),IF(MONTH($B809)&lt;EK809/$M809,MONTH($B809),EK809/$M809),EK809&lt;$L809,EK809/$M809,YEAR(EL$6)=YEAR($B809),MONTH($B809),AND(YEAR(EL$6)&gt;YEAR($B809),NOT(ISBLANK($B809))),0,YEAR(EL$6)&gt;YEAR($A809),12,EL$6&lt;$A809,0,YEAR(EH$6)=YEAR($B809),0)</f>
        <v>12</v>
      </c>
      <c r="EM809" s="26">
        <f t="shared" si="99"/>
        <v>9372.9242857142854</v>
      </c>
      <c r="EN809" s="26">
        <f t="shared" si="100"/>
        <v>28118.772857142856</v>
      </c>
      <c r="EO809" s="27">
        <f t="shared" si="101"/>
        <v>37491.699999999997</v>
      </c>
      <c r="EP809" s="28">
        <f t="shared" si="102"/>
        <v>48.00000365795276</v>
      </c>
      <c r="EQ809" s="34">
        <f t="shared" si="103"/>
        <v>2343.2310714285713</v>
      </c>
      <c r="ES809" s="21">
        <f>IFERROR(IF(VLOOKUP(D809,'DIV CHANGE'!A:D,3,FALSE)="", E809, VLOOKUP(D809,'DIV CHANGE'!A:D,3,FALSE)), E809)</f>
        <v>2</v>
      </c>
      <c r="ET809" s="21" t="str">
        <f t="shared" si="104"/>
        <v>SAME</v>
      </c>
      <c r="EU809" s="29">
        <v>44930</v>
      </c>
    </row>
    <row r="810" spans="1:151" ht="12.75">
      <c r="A810" s="29">
        <v>44930</v>
      </c>
      <c r="B810" s="24"/>
      <c r="C810" s="35">
        <v>794</v>
      </c>
      <c r="D810" s="21" t="s">
        <v>1578</v>
      </c>
      <c r="E810" s="21">
        <v>2</v>
      </c>
      <c r="F810" s="21" t="s">
        <v>100</v>
      </c>
      <c r="G810" s="21" t="s">
        <v>1577</v>
      </c>
      <c r="H810" s="55">
        <v>95610.47</v>
      </c>
      <c r="I810" s="22">
        <v>7</v>
      </c>
      <c r="J810" s="25">
        <v>30000</v>
      </c>
      <c r="K810" s="25">
        <v>0</v>
      </c>
      <c r="L810" s="25">
        <f t="shared" si="97"/>
        <v>9372.9242857142854</v>
      </c>
      <c r="M810" s="37">
        <f t="shared" si="98"/>
        <v>781.07702380952378</v>
      </c>
      <c r="N810" s="36">
        <v>0</v>
      </c>
      <c r="O810" s="26">
        <v>0</v>
      </c>
      <c r="P810" s="26">
        <v>0</v>
      </c>
      <c r="Q810" s="27">
        <v>0</v>
      </c>
      <c r="R810" s="36">
        <v>0</v>
      </c>
      <c r="S810" s="26">
        <v>0</v>
      </c>
      <c r="T810" s="26">
        <v>0</v>
      </c>
      <c r="U810" s="27">
        <v>0</v>
      </c>
      <c r="V810" s="36">
        <v>0</v>
      </c>
      <c r="W810" s="26">
        <v>0</v>
      </c>
      <c r="X810" s="26">
        <v>0</v>
      </c>
      <c r="Y810" s="27">
        <v>0</v>
      </c>
      <c r="Z810" s="36">
        <v>0</v>
      </c>
      <c r="AA810" s="26">
        <v>0</v>
      </c>
      <c r="AB810" s="26">
        <v>0</v>
      </c>
      <c r="AC810" s="27">
        <v>0</v>
      </c>
      <c r="AD810" s="36">
        <v>0</v>
      </c>
      <c r="AE810" s="26">
        <v>0</v>
      </c>
      <c r="AF810" s="26">
        <v>0</v>
      </c>
      <c r="AG810" s="27">
        <v>0</v>
      </c>
      <c r="AH810" s="36">
        <v>0</v>
      </c>
      <c r="AI810" s="26">
        <v>0</v>
      </c>
      <c r="AJ810" s="26">
        <v>0</v>
      </c>
      <c r="AK810" s="27">
        <v>0</v>
      </c>
      <c r="AL810" s="36">
        <v>0</v>
      </c>
      <c r="AM810" s="26">
        <v>0</v>
      </c>
      <c r="AN810" s="26">
        <v>0</v>
      </c>
      <c r="AO810" s="27">
        <v>0</v>
      </c>
      <c r="AP810" s="36">
        <v>0</v>
      </c>
      <c r="AQ810" s="26">
        <v>0</v>
      </c>
      <c r="AR810" s="26">
        <v>0</v>
      </c>
      <c r="AS810" s="27">
        <v>0</v>
      </c>
      <c r="AT810" s="36">
        <v>0</v>
      </c>
      <c r="AU810" s="26">
        <v>0</v>
      </c>
      <c r="AV810" s="26">
        <v>0</v>
      </c>
      <c r="AW810" s="27">
        <v>0</v>
      </c>
      <c r="AX810" s="36">
        <v>0</v>
      </c>
      <c r="AY810" s="26">
        <v>0</v>
      </c>
      <c r="AZ810" s="26">
        <v>0</v>
      </c>
      <c r="BA810" s="27">
        <v>0</v>
      </c>
      <c r="BB810" s="36">
        <v>0</v>
      </c>
      <c r="BC810" s="26">
        <v>0</v>
      </c>
      <c r="BD810" s="26">
        <v>0</v>
      </c>
      <c r="BE810" s="27">
        <v>0</v>
      </c>
      <c r="BF810" s="36">
        <v>0</v>
      </c>
      <c r="BG810" s="26">
        <v>0</v>
      </c>
      <c r="BH810" s="26">
        <v>0</v>
      </c>
      <c r="BI810" s="27">
        <v>0</v>
      </c>
      <c r="BJ810" s="36">
        <v>0</v>
      </c>
      <c r="BK810" s="26">
        <v>0</v>
      </c>
      <c r="BL810" s="26">
        <v>0</v>
      </c>
      <c r="BM810" s="27">
        <v>0</v>
      </c>
      <c r="BN810" s="36">
        <v>0</v>
      </c>
      <c r="BO810" s="26">
        <v>0</v>
      </c>
      <c r="BP810" s="26">
        <v>0</v>
      </c>
      <c r="BQ810" s="27">
        <v>0</v>
      </c>
      <c r="BR810" s="36">
        <v>0</v>
      </c>
      <c r="BS810" s="26">
        <v>0</v>
      </c>
      <c r="BT810" s="26">
        <v>0</v>
      </c>
      <c r="BU810" s="27">
        <v>0</v>
      </c>
      <c r="BV810" s="36">
        <v>0</v>
      </c>
      <c r="BW810" s="26">
        <v>0</v>
      </c>
      <c r="BX810" s="26">
        <v>0</v>
      </c>
      <c r="BY810" s="27">
        <v>0</v>
      </c>
      <c r="BZ810" s="36">
        <v>0</v>
      </c>
      <c r="CA810" s="26">
        <v>0</v>
      </c>
      <c r="CB810" s="26">
        <v>0</v>
      </c>
      <c r="CC810" s="27">
        <v>0</v>
      </c>
      <c r="CD810" s="36">
        <v>0</v>
      </c>
      <c r="CE810" s="26">
        <v>0</v>
      </c>
      <c r="CF810" s="26">
        <v>0</v>
      </c>
      <c r="CG810" s="27">
        <v>0</v>
      </c>
      <c r="CH810" s="36">
        <v>0</v>
      </c>
      <c r="CI810" s="26">
        <v>0</v>
      </c>
      <c r="CJ810" s="26">
        <v>0</v>
      </c>
      <c r="CK810" s="27">
        <v>0</v>
      </c>
      <c r="CL810" s="36">
        <v>0</v>
      </c>
      <c r="CM810" s="26">
        <v>0</v>
      </c>
      <c r="CN810" s="26">
        <v>0</v>
      </c>
      <c r="CO810" s="27">
        <v>0</v>
      </c>
      <c r="CP810" s="36">
        <v>0</v>
      </c>
      <c r="CQ810" s="26">
        <v>0</v>
      </c>
      <c r="CR810" s="26">
        <v>0</v>
      </c>
      <c r="CS810" s="27">
        <v>0</v>
      </c>
      <c r="CT810" s="36">
        <v>0</v>
      </c>
      <c r="CU810" s="26">
        <v>0</v>
      </c>
      <c r="CV810" s="26">
        <v>0</v>
      </c>
      <c r="CW810" s="27">
        <v>0</v>
      </c>
      <c r="CX810" s="36">
        <v>0</v>
      </c>
      <c r="CY810" s="26">
        <v>0</v>
      </c>
      <c r="CZ810" s="26">
        <v>0</v>
      </c>
      <c r="DA810" s="27">
        <v>0</v>
      </c>
      <c r="DB810" s="36">
        <v>0</v>
      </c>
      <c r="DC810" s="26">
        <v>0</v>
      </c>
      <c r="DD810" s="26">
        <v>0</v>
      </c>
      <c r="DE810" s="27">
        <v>0</v>
      </c>
      <c r="DF810" s="36">
        <v>0</v>
      </c>
      <c r="DG810" s="26">
        <v>0</v>
      </c>
      <c r="DH810" s="26">
        <v>0</v>
      </c>
      <c r="DI810" s="27">
        <v>0</v>
      </c>
      <c r="DJ810" s="36">
        <v>0</v>
      </c>
      <c r="DK810" s="26">
        <v>0</v>
      </c>
      <c r="DL810" s="26">
        <v>0</v>
      </c>
      <c r="DM810" s="27">
        <v>0</v>
      </c>
      <c r="DN810" s="36">
        <v>0</v>
      </c>
      <c r="DO810" s="26">
        <v>0</v>
      </c>
      <c r="DP810" s="26">
        <v>0</v>
      </c>
      <c r="DQ810" s="27">
        <v>0</v>
      </c>
      <c r="DR810" s="36">
        <v>0</v>
      </c>
      <c r="DS810" s="26">
        <v>0</v>
      </c>
      <c r="DT810" s="26">
        <v>0</v>
      </c>
      <c r="DU810" s="27">
        <v>0</v>
      </c>
      <c r="DV810" s="36">
        <v>0</v>
      </c>
      <c r="DW810" s="26">
        <v>0</v>
      </c>
      <c r="DX810" s="26">
        <v>0</v>
      </c>
      <c r="DY810" s="27">
        <v>0</v>
      </c>
      <c r="DZ810" s="36">
        <v>0</v>
      </c>
      <c r="EA810" s="26">
        <v>0</v>
      </c>
      <c r="EB810" s="26">
        <v>0</v>
      </c>
      <c r="EC810" s="27">
        <v>0</v>
      </c>
      <c r="ED810" s="36">
        <v>12</v>
      </c>
      <c r="EE810" s="26">
        <v>9372.9242857142854</v>
      </c>
      <c r="EF810" s="26">
        <v>9372.9242857142854</v>
      </c>
      <c r="EG810" s="27">
        <v>56237.545714285734</v>
      </c>
      <c r="EH810" s="36">
        <v>12</v>
      </c>
      <c r="EI810" s="26">
        <v>9372.9242857142854</v>
      </c>
      <c r="EJ810" s="26">
        <v>18745.848571428571</v>
      </c>
      <c r="EK810" s="27">
        <v>46864.62</v>
      </c>
      <c r="EL810" s="36" cm="1">
        <f t="array" ref="EL810">+_xlfn.IFS(YEAR($A810)&gt;YEAR(EL$6),0,YEAR(EL$6)=YEAR($A810),13-MONTH($A810),AND(EK810&lt;$L810,YEAR(EL$6)=YEAR($B810)),IF(MONTH($B810)&lt;EK810/$M810,MONTH($B810),EK810/$M810),EK810&lt;$L810,EK810/$M810,YEAR(EL$6)=YEAR($B810),MONTH($B810),AND(YEAR(EL$6)&gt;YEAR($B810),NOT(ISBLANK($B810))),0,YEAR(EL$6)&gt;YEAR($A810),12,EL$6&lt;$A810,0,YEAR(EH$6)=YEAR($B810),0)</f>
        <v>12</v>
      </c>
      <c r="EM810" s="26">
        <f t="shared" si="99"/>
        <v>9372.9242857142854</v>
      </c>
      <c r="EN810" s="26">
        <f t="shared" si="100"/>
        <v>28118.772857142856</v>
      </c>
      <c r="EO810" s="27">
        <f t="shared" si="101"/>
        <v>37491.699999999997</v>
      </c>
      <c r="EP810" s="28">
        <f t="shared" si="102"/>
        <v>48.00000365795276</v>
      </c>
      <c r="EQ810" s="34">
        <f t="shared" si="103"/>
        <v>2343.2310714285713</v>
      </c>
      <c r="ES810" s="21">
        <f>IFERROR(IF(VLOOKUP(D810,'DIV CHANGE'!A:D,3,FALSE)="", E810, VLOOKUP(D810,'DIV CHANGE'!A:D,3,FALSE)), E810)</f>
        <v>2</v>
      </c>
      <c r="ET810" s="21" t="str">
        <f t="shared" si="104"/>
        <v>SAME</v>
      </c>
      <c r="EU810" s="29">
        <v>44930</v>
      </c>
    </row>
    <row r="811" spans="1:151" ht="12.75">
      <c r="A811" s="29">
        <v>44930</v>
      </c>
      <c r="B811" s="24"/>
      <c r="C811" s="35">
        <v>795</v>
      </c>
      <c r="D811" s="21" t="s">
        <v>1579</v>
      </c>
      <c r="E811" s="21">
        <v>3</v>
      </c>
      <c r="F811" s="21" t="s">
        <v>100</v>
      </c>
      <c r="G811" s="21" t="s">
        <v>1577</v>
      </c>
      <c r="H811" s="55">
        <v>99551.98</v>
      </c>
      <c r="I811" s="22">
        <v>7</v>
      </c>
      <c r="J811" s="25">
        <v>30000</v>
      </c>
      <c r="K811" s="25">
        <v>0</v>
      </c>
      <c r="L811" s="25">
        <f t="shared" si="97"/>
        <v>9935.9971428571425</v>
      </c>
      <c r="M811" s="37">
        <f t="shared" si="98"/>
        <v>827.99976190476184</v>
      </c>
      <c r="N811" s="36">
        <v>0</v>
      </c>
      <c r="O811" s="26">
        <v>0</v>
      </c>
      <c r="P811" s="26">
        <v>0</v>
      </c>
      <c r="Q811" s="27">
        <v>0</v>
      </c>
      <c r="R811" s="36">
        <v>0</v>
      </c>
      <c r="S811" s="26">
        <v>0</v>
      </c>
      <c r="T811" s="26">
        <v>0</v>
      </c>
      <c r="U811" s="27">
        <v>0</v>
      </c>
      <c r="V811" s="36">
        <v>0</v>
      </c>
      <c r="W811" s="26">
        <v>0</v>
      </c>
      <c r="X811" s="26">
        <v>0</v>
      </c>
      <c r="Y811" s="27">
        <v>0</v>
      </c>
      <c r="Z811" s="36">
        <v>0</v>
      </c>
      <c r="AA811" s="26">
        <v>0</v>
      </c>
      <c r="AB811" s="26">
        <v>0</v>
      </c>
      <c r="AC811" s="27">
        <v>0</v>
      </c>
      <c r="AD811" s="36">
        <v>0</v>
      </c>
      <c r="AE811" s="26">
        <v>0</v>
      </c>
      <c r="AF811" s="26">
        <v>0</v>
      </c>
      <c r="AG811" s="27">
        <v>0</v>
      </c>
      <c r="AH811" s="36">
        <v>0</v>
      </c>
      <c r="AI811" s="26">
        <v>0</v>
      </c>
      <c r="AJ811" s="26">
        <v>0</v>
      </c>
      <c r="AK811" s="27">
        <v>0</v>
      </c>
      <c r="AL811" s="36">
        <v>0</v>
      </c>
      <c r="AM811" s="26">
        <v>0</v>
      </c>
      <c r="AN811" s="26">
        <v>0</v>
      </c>
      <c r="AO811" s="27">
        <v>0</v>
      </c>
      <c r="AP811" s="36">
        <v>0</v>
      </c>
      <c r="AQ811" s="26">
        <v>0</v>
      </c>
      <c r="AR811" s="26">
        <v>0</v>
      </c>
      <c r="AS811" s="27">
        <v>0</v>
      </c>
      <c r="AT811" s="36">
        <v>0</v>
      </c>
      <c r="AU811" s="26">
        <v>0</v>
      </c>
      <c r="AV811" s="26">
        <v>0</v>
      </c>
      <c r="AW811" s="27">
        <v>0</v>
      </c>
      <c r="AX811" s="36">
        <v>0</v>
      </c>
      <c r="AY811" s="26">
        <v>0</v>
      </c>
      <c r="AZ811" s="26">
        <v>0</v>
      </c>
      <c r="BA811" s="27">
        <v>0</v>
      </c>
      <c r="BB811" s="36">
        <v>0</v>
      </c>
      <c r="BC811" s="26">
        <v>0</v>
      </c>
      <c r="BD811" s="26">
        <v>0</v>
      </c>
      <c r="BE811" s="27">
        <v>0</v>
      </c>
      <c r="BF811" s="36">
        <v>0</v>
      </c>
      <c r="BG811" s="26">
        <v>0</v>
      </c>
      <c r="BH811" s="26">
        <v>0</v>
      </c>
      <c r="BI811" s="27">
        <v>0</v>
      </c>
      <c r="BJ811" s="36">
        <v>0</v>
      </c>
      <c r="BK811" s="26">
        <v>0</v>
      </c>
      <c r="BL811" s="26">
        <v>0</v>
      </c>
      <c r="BM811" s="27">
        <v>0</v>
      </c>
      <c r="BN811" s="36">
        <v>0</v>
      </c>
      <c r="BO811" s="26">
        <v>0</v>
      </c>
      <c r="BP811" s="26">
        <v>0</v>
      </c>
      <c r="BQ811" s="27">
        <v>0</v>
      </c>
      <c r="BR811" s="36">
        <v>0</v>
      </c>
      <c r="BS811" s="26">
        <v>0</v>
      </c>
      <c r="BT811" s="26">
        <v>0</v>
      </c>
      <c r="BU811" s="27">
        <v>0</v>
      </c>
      <c r="BV811" s="36">
        <v>0</v>
      </c>
      <c r="BW811" s="26">
        <v>0</v>
      </c>
      <c r="BX811" s="26">
        <v>0</v>
      </c>
      <c r="BY811" s="27">
        <v>0</v>
      </c>
      <c r="BZ811" s="36">
        <v>0</v>
      </c>
      <c r="CA811" s="26">
        <v>0</v>
      </c>
      <c r="CB811" s="26">
        <v>0</v>
      </c>
      <c r="CC811" s="27">
        <v>0</v>
      </c>
      <c r="CD811" s="36">
        <v>0</v>
      </c>
      <c r="CE811" s="26">
        <v>0</v>
      </c>
      <c r="CF811" s="26">
        <v>0</v>
      </c>
      <c r="CG811" s="27">
        <v>0</v>
      </c>
      <c r="CH811" s="36">
        <v>0</v>
      </c>
      <c r="CI811" s="26">
        <v>0</v>
      </c>
      <c r="CJ811" s="26">
        <v>0</v>
      </c>
      <c r="CK811" s="27">
        <v>0</v>
      </c>
      <c r="CL811" s="36">
        <v>0</v>
      </c>
      <c r="CM811" s="26">
        <v>0</v>
      </c>
      <c r="CN811" s="26">
        <v>0</v>
      </c>
      <c r="CO811" s="27">
        <v>0</v>
      </c>
      <c r="CP811" s="36">
        <v>0</v>
      </c>
      <c r="CQ811" s="26">
        <v>0</v>
      </c>
      <c r="CR811" s="26">
        <v>0</v>
      </c>
      <c r="CS811" s="27">
        <v>0</v>
      </c>
      <c r="CT811" s="36">
        <v>0</v>
      </c>
      <c r="CU811" s="26">
        <v>0</v>
      </c>
      <c r="CV811" s="26">
        <v>0</v>
      </c>
      <c r="CW811" s="27">
        <v>0</v>
      </c>
      <c r="CX811" s="36">
        <v>0</v>
      </c>
      <c r="CY811" s="26">
        <v>0</v>
      </c>
      <c r="CZ811" s="26">
        <v>0</v>
      </c>
      <c r="DA811" s="27">
        <v>0</v>
      </c>
      <c r="DB811" s="36">
        <v>0</v>
      </c>
      <c r="DC811" s="26">
        <v>0</v>
      </c>
      <c r="DD811" s="26">
        <v>0</v>
      </c>
      <c r="DE811" s="27">
        <v>0</v>
      </c>
      <c r="DF811" s="36">
        <v>0</v>
      </c>
      <c r="DG811" s="26">
        <v>0</v>
      </c>
      <c r="DH811" s="26">
        <v>0</v>
      </c>
      <c r="DI811" s="27">
        <v>0</v>
      </c>
      <c r="DJ811" s="36">
        <v>0</v>
      </c>
      <c r="DK811" s="26">
        <v>0</v>
      </c>
      <c r="DL811" s="26">
        <v>0</v>
      </c>
      <c r="DM811" s="27">
        <v>0</v>
      </c>
      <c r="DN811" s="36">
        <v>0</v>
      </c>
      <c r="DO811" s="26">
        <v>0</v>
      </c>
      <c r="DP811" s="26">
        <v>0</v>
      </c>
      <c r="DQ811" s="27">
        <v>0</v>
      </c>
      <c r="DR811" s="36">
        <v>0</v>
      </c>
      <c r="DS811" s="26">
        <v>0</v>
      </c>
      <c r="DT811" s="26">
        <v>0</v>
      </c>
      <c r="DU811" s="27">
        <v>0</v>
      </c>
      <c r="DV811" s="36">
        <v>0</v>
      </c>
      <c r="DW811" s="26">
        <v>0</v>
      </c>
      <c r="DX811" s="26">
        <v>0</v>
      </c>
      <c r="DY811" s="27">
        <v>0</v>
      </c>
      <c r="DZ811" s="36">
        <v>0</v>
      </c>
      <c r="EA811" s="26">
        <v>0</v>
      </c>
      <c r="EB811" s="26">
        <v>0</v>
      </c>
      <c r="EC811" s="27">
        <v>0</v>
      </c>
      <c r="ED811" s="36">
        <v>12</v>
      </c>
      <c r="EE811" s="26">
        <v>9935.9971428571425</v>
      </c>
      <c r="EF811" s="26">
        <v>9935.9971428571425</v>
      </c>
      <c r="EG811" s="27">
        <v>59615.982857142822</v>
      </c>
      <c r="EH811" s="36">
        <v>12</v>
      </c>
      <c r="EI811" s="26">
        <v>9935.9971428571425</v>
      </c>
      <c r="EJ811" s="26">
        <v>19871.994285714285</v>
      </c>
      <c r="EK811" s="27">
        <v>49679.99</v>
      </c>
      <c r="EL811" s="36" cm="1">
        <f t="array" ref="EL811">+_xlfn.IFS(YEAR($A811)&gt;YEAR(EL$6),0,YEAR(EL$6)=YEAR($A811),13-MONTH($A811),AND(EK811&lt;$L811,YEAR(EL$6)=YEAR($B811)),IF(MONTH($B811)&lt;EK811/$M811,MONTH($B811),EK811/$M811),EK811&lt;$L811,EK811/$M811,YEAR(EL$6)=YEAR($B811),MONTH($B811),AND(YEAR(EL$6)&gt;YEAR($B811),NOT(ISBLANK($B811))),0,YEAR(EL$6)&gt;YEAR($A811),12,EL$6&lt;$A811,0,YEAR(EH$6)=YEAR($B811),0)</f>
        <v>12</v>
      </c>
      <c r="EM811" s="26">
        <f t="shared" si="99"/>
        <v>9935.9971428571425</v>
      </c>
      <c r="EN811" s="26">
        <f t="shared" si="100"/>
        <v>29807.991428571426</v>
      </c>
      <c r="EO811" s="27">
        <f t="shared" si="101"/>
        <v>39743.99</v>
      </c>
      <c r="EP811" s="28">
        <f t="shared" si="102"/>
        <v>48.00000172532831</v>
      </c>
      <c r="EQ811" s="34">
        <f t="shared" si="103"/>
        <v>2483.9992857142856</v>
      </c>
      <c r="ES811" s="21">
        <f>IFERROR(IF(VLOOKUP(D811,'DIV CHANGE'!A:D,3,FALSE)="", E811, VLOOKUP(D811,'DIV CHANGE'!A:D,3,FALSE)), E811)</f>
        <v>3</v>
      </c>
      <c r="ET811" s="21" t="str">
        <f t="shared" si="104"/>
        <v>SAME</v>
      </c>
      <c r="EU811" s="29">
        <v>44930</v>
      </c>
    </row>
    <row r="812" spans="1:151" ht="12.75">
      <c r="A812" s="29">
        <v>44944</v>
      </c>
      <c r="B812" s="24"/>
      <c r="C812" s="35">
        <v>659</v>
      </c>
      <c r="D812" s="21" t="s">
        <v>1580</v>
      </c>
      <c r="E812" s="21">
        <v>1</v>
      </c>
      <c r="F812" s="21" t="s">
        <v>100</v>
      </c>
      <c r="G812" s="21" t="s">
        <v>1581</v>
      </c>
      <c r="H812" s="55">
        <v>73705.88</v>
      </c>
      <c r="I812" s="22">
        <v>7</v>
      </c>
      <c r="J812" s="25">
        <v>30000</v>
      </c>
      <c r="K812" s="25">
        <v>0</v>
      </c>
      <c r="L812" s="25">
        <f t="shared" si="97"/>
        <v>6243.6971428571433</v>
      </c>
      <c r="M812" s="37">
        <f t="shared" si="98"/>
        <v>520.30809523809523</v>
      </c>
      <c r="N812" s="36">
        <v>0</v>
      </c>
      <c r="O812" s="26">
        <v>0</v>
      </c>
      <c r="P812" s="26">
        <v>0</v>
      </c>
      <c r="Q812" s="27">
        <v>0</v>
      </c>
      <c r="R812" s="36">
        <v>0</v>
      </c>
      <c r="S812" s="26">
        <v>0</v>
      </c>
      <c r="T812" s="26">
        <v>0</v>
      </c>
      <c r="U812" s="27">
        <v>0</v>
      </c>
      <c r="V812" s="36">
        <v>0</v>
      </c>
      <c r="W812" s="26">
        <v>0</v>
      </c>
      <c r="X812" s="26">
        <v>0</v>
      </c>
      <c r="Y812" s="27">
        <v>0</v>
      </c>
      <c r="Z812" s="36">
        <v>0</v>
      </c>
      <c r="AA812" s="26">
        <v>0</v>
      </c>
      <c r="AB812" s="26">
        <v>0</v>
      </c>
      <c r="AC812" s="27">
        <v>0</v>
      </c>
      <c r="AD812" s="36">
        <v>0</v>
      </c>
      <c r="AE812" s="26">
        <v>0</v>
      </c>
      <c r="AF812" s="26">
        <v>0</v>
      </c>
      <c r="AG812" s="27">
        <v>0</v>
      </c>
      <c r="AH812" s="36">
        <v>0</v>
      </c>
      <c r="AI812" s="26">
        <v>0</v>
      </c>
      <c r="AJ812" s="26">
        <v>0</v>
      </c>
      <c r="AK812" s="27">
        <v>0</v>
      </c>
      <c r="AL812" s="36">
        <v>0</v>
      </c>
      <c r="AM812" s="26">
        <v>0</v>
      </c>
      <c r="AN812" s="26">
        <v>0</v>
      </c>
      <c r="AO812" s="27">
        <v>0</v>
      </c>
      <c r="AP812" s="36">
        <v>0</v>
      </c>
      <c r="AQ812" s="26">
        <v>0</v>
      </c>
      <c r="AR812" s="26">
        <v>0</v>
      </c>
      <c r="AS812" s="27">
        <v>0</v>
      </c>
      <c r="AT812" s="36">
        <v>0</v>
      </c>
      <c r="AU812" s="26">
        <v>0</v>
      </c>
      <c r="AV812" s="26">
        <v>0</v>
      </c>
      <c r="AW812" s="27">
        <v>0</v>
      </c>
      <c r="AX812" s="36">
        <v>0</v>
      </c>
      <c r="AY812" s="26">
        <v>0</v>
      </c>
      <c r="AZ812" s="26">
        <v>0</v>
      </c>
      <c r="BA812" s="27">
        <v>0</v>
      </c>
      <c r="BB812" s="36">
        <v>0</v>
      </c>
      <c r="BC812" s="26">
        <v>0</v>
      </c>
      <c r="BD812" s="26">
        <v>0</v>
      </c>
      <c r="BE812" s="27">
        <v>0</v>
      </c>
      <c r="BF812" s="36">
        <v>0</v>
      </c>
      <c r="BG812" s="26">
        <v>0</v>
      </c>
      <c r="BH812" s="26">
        <v>0</v>
      </c>
      <c r="BI812" s="27">
        <v>0</v>
      </c>
      <c r="BJ812" s="36">
        <v>0</v>
      </c>
      <c r="BK812" s="26">
        <v>0</v>
      </c>
      <c r="BL812" s="26">
        <v>0</v>
      </c>
      <c r="BM812" s="27">
        <v>0</v>
      </c>
      <c r="BN812" s="36">
        <v>0</v>
      </c>
      <c r="BO812" s="26">
        <v>0</v>
      </c>
      <c r="BP812" s="26">
        <v>0</v>
      </c>
      <c r="BQ812" s="27">
        <v>0</v>
      </c>
      <c r="BR812" s="36">
        <v>0</v>
      </c>
      <c r="BS812" s="26">
        <v>0</v>
      </c>
      <c r="BT812" s="26">
        <v>0</v>
      </c>
      <c r="BU812" s="27">
        <v>0</v>
      </c>
      <c r="BV812" s="36">
        <v>0</v>
      </c>
      <c r="BW812" s="26">
        <v>0</v>
      </c>
      <c r="BX812" s="26">
        <v>0</v>
      </c>
      <c r="BY812" s="27">
        <v>0</v>
      </c>
      <c r="BZ812" s="36">
        <v>0</v>
      </c>
      <c r="CA812" s="26">
        <v>0</v>
      </c>
      <c r="CB812" s="26">
        <v>0</v>
      </c>
      <c r="CC812" s="27">
        <v>0</v>
      </c>
      <c r="CD812" s="36">
        <v>0</v>
      </c>
      <c r="CE812" s="26">
        <v>0</v>
      </c>
      <c r="CF812" s="26">
        <v>0</v>
      </c>
      <c r="CG812" s="27">
        <v>0</v>
      </c>
      <c r="CH812" s="36">
        <v>0</v>
      </c>
      <c r="CI812" s="26">
        <v>0</v>
      </c>
      <c r="CJ812" s="26">
        <v>0</v>
      </c>
      <c r="CK812" s="27">
        <v>0</v>
      </c>
      <c r="CL812" s="36">
        <v>0</v>
      </c>
      <c r="CM812" s="26">
        <v>0</v>
      </c>
      <c r="CN812" s="26">
        <v>0</v>
      </c>
      <c r="CO812" s="27">
        <v>0</v>
      </c>
      <c r="CP812" s="36">
        <v>0</v>
      </c>
      <c r="CQ812" s="26">
        <v>0</v>
      </c>
      <c r="CR812" s="26">
        <v>0</v>
      </c>
      <c r="CS812" s="27">
        <v>0</v>
      </c>
      <c r="CT812" s="36">
        <v>0</v>
      </c>
      <c r="CU812" s="26">
        <v>0</v>
      </c>
      <c r="CV812" s="26">
        <v>0</v>
      </c>
      <c r="CW812" s="27">
        <v>0</v>
      </c>
      <c r="CX812" s="36">
        <v>0</v>
      </c>
      <c r="CY812" s="26">
        <v>0</v>
      </c>
      <c r="CZ812" s="26">
        <v>0</v>
      </c>
      <c r="DA812" s="27">
        <v>0</v>
      </c>
      <c r="DB812" s="36">
        <v>0</v>
      </c>
      <c r="DC812" s="26">
        <v>0</v>
      </c>
      <c r="DD812" s="26">
        <v>0</v>
      </c>
      <c r="DE812" s="27">
        <v>0</v>
      </c>
      <c r="DF812" s="36">
        <v>0</v>
      </c>
      <c r="DG812" s="26">
        <v>0</v>
      </c>
      <c r="DH812" s="26">
        <v>0</v>
      </c>
      <c r="DI812" s="27">
        <v>0</v>
      </c>
      <c r="DJ812" s="36">
        <v>0</v>
      </c>
      <c r="DK812" s="26">
        <v>0</v>
      </c>
      <c r="DL812" s="26">
        <v>0</v>
      </c>
      <c r="DM812" s="27">
        <v>0</v>
      </c>
      <c r="DN812" s="36">
        <v>0</v>
      </c>
      <c r="DO812" s="26">
        <v>0</v>
      </c>
      <c r="DP812" s="26">
        <v>0</v>
      </c>
      <c r="DQ812" s="27">
        <v>0</v>
      </c>
      <c r="DR812" s="36">
        <v>0</v>
      </c>
      <c r="DS812" s="26">
        <v>0</v>
      </c>
      <c r="DT812" s="26">
        <v>0</v>
      </c>
      <c r="DU812" s="27">
        <v>0</v>
      </c>
      <c r="DV812" s="36">
        <v>0</v>
      </c>
      <c r="DW812" s="26">
        <v>0</v>
      </c>
      <c r="DX812" s="26">
        <v>0</v>
      </c>
      <c r="DY812" s="27">
        <v>0</v>
      </c>
      <c r="DZ812" s="36">
        <v>0</v>
      </c>
      <c r="EA812" s="26">
        <v>0</v>
      </c>
      <c r="EB812" s="26">
        <v>0</v>
      </c>
      <c r="EC812" s="27">
        <v>0</v>
      </c>
      <c r="ED812" s="36">
        <v>12</v>
      </c>
      <c r="EE812" s="26">
        <v>5723.3900000000049</v>
      </c>
      <c r="EF812" s="26">
        <v>5723.3900000000049</v>
      </c>
      <c r="EG812" s="27">
        <v>37982.49</v>
      </c>
      <c r="EH812" s="36">
        <v>12</v>
      </c>
      <c r="EI812" s="26">
        <v>6243.6971428571433</v>
      </c>
      <c r="EJ812" s="26">
        <v>11967.087142857148</v>
      </c>
      <c r="EK812" s="27">
        <v>31738.79</v>
      </c>
      <c r="EL812" s="36" cm="1">
        <f t="array" ref="EL812">+_xlfn.IFS(YEAR($A812)&gt;YEAR(EL$6),0,YEAR(EL$6)=YEAR($A812),13-MONTH($A812),AND(EK812&lt;$L812,YEAR(EL$6)=YEAR($B812)),IF(MONTH($B812)&lt;EK812/$M812,MONTH($B812),EK812/$M812),EK812&lt;$L812,EK812/$M812,YEAR(EL$6)=YEAR($B812),MONTH($B812),AND(YEAR(EL$6)&gt;YEAR($B812),NOT(ISBLANK($B812))),0,YEAR(EL$6)&gt;YEAR($A812),12,EL$6&lt;$A812,0,YEAR(EH$6)=YEAR($B812),0)</f>
        <v>12</v>
      </c>
      <c r="EM812" s="26">
        <f t="shared" si="99"/>
        <v>6243.6971428571433</v>
      </c>
      <c r="EN812" s="26">
        <f t="shared" si="100"/>
        <v>18210.78428571429</v>
      </c>
      <c r="EO812" s="27">
        <f t="shared" si="101"/>
        <v>25495.1</v>
      </c>
      <c r="EP812" s="28">
        <f t="shared" si="102"/>
        <v>49.000006406460642</v>
      </c>
      <c r="EQ812" s="34">
        <f t="shared" si="103"/>
        <v>1560.9242857142858</v>
      </c>
      <c r="ES812" s="21">
        <f>IFERROR(IF(VLOOKUP(D812,'DIV CHANGE'!A:D,3,FALSE)="", E812, VLOOKUP(D812,'DIV CHANGE'!A:D,3,FALSE)), E812)</f>
        <v>1</v>
      </c>
      <c r="ET812" s="21" t="str">
        <f t="shared" si="104"/>
        <v>SAME</v>
      </c>
      <c r="EU812" s="29">
        <v>44944</v>
      </c>
    </row>
    <row r="813" spans="1:151" ht="12.75">
      <c r="A813" s="29">
        <v>45139</v>
      </c>
      <c r="B813" s="24"/>
      <c r="C813" s="35">
        <v>860</v>
      </c>
      <c r="D813" s="21" t="s">
        <v>1582</v>
      </c>
      <c r="E813" s="21">
        <v>4</v>
      </c>
      <c r="F813" s="21" t="s">
        <v>100</v>
      </c>
      <c r="G813" s="21" t="s">
        <v>1583</v>
      </c>
      <c r="H813" s="55">
        <v>101291.55</v>
      </c>
      <c r="I813" s="22">
        <v>7</v>
      </c>
      <c r="J813" s="25">
        <v>30000</v>
      </c>
      <c r="K813" s="25">
        <v>0</v>
      </c>
      <c r="L813" s="25">
        <f t="shared" si="97"/>
        <v>10184.507142857143</v>
      </c>
      <c r="M813" s="37">
        <f t="shared" si="98"/>
        <v>848.7089285714286</v>
      </c>
      <c r="N813" s="36">
        <v>0</v>
      </c>
      <c r="O813" s="26">
        <v>0</v>
      </c>
      <c r="P813" s="26">
        <v>0</v>
      </c>
      <c r="Q813" s="27">
        <v>0</v>
      </c>
      <c r="R813" s="36">
        <v>0</v>
      </c>
      <c r="S813" s="26">
        <v>0</v>
      </c>
      <c r="T813" s="26">
        <v>0</v>
      </c>
      <c r="U813" s="27">
        <v>0</v>
      </c>
      <c r="V813" s="36">
        <v>0</v>
      </c>
      <c r="W813" s="26">
        <v>0</v>
      </c>
      <c r="X813" s="26">
        <v>0</v>
      </c>
      <c r="Y813" s="27">
        <v>0</v>
      </c>
      <c r="Z813" s="36">
        <v>0</v>
      </c>
      <c r="AA813" s="26">
        <v>0</v>
      </c>
      <c r="AB813" s="26">
        <v>0</v>
      </c>
      <c r="AC813" s="27">
        <v>0</v>
      </c>
      <c r="AD813" s="36">
        <v>0</v>
      </c>
      <c r="AE813" s="26">
        <v>0</v>
      </c>
      <c r="AF813" s="26">
        <v>0</v>
      </c>
      <c r="AG813" s="27">
        <v>0</v>
      </c>
      <c r="AH813" s="36">
        <v>0</v>
      </c>
      <c r="AI813" s="26">
        <v>0</v>
      </c>
      <c r="AJ813" s="26">
        <v>0</v>
      </c>
      <c r="AK813" s="27">
        <v>0</v>
      </c>
      <c r="AL813" s="36">
        <v>0</v>
      </c>
      <c r="AM813" s="26">
        <v>0</v>
      </c>
      <c r="AN813" s="26">
        <v>0</v>
      </c>
      <c r="AO813" s="27">
        <v>0</v>
      </c>
      <c r="AP813" s="36">
        <v>0</v>
      </c>
      <c r="AQ813" s="26">
        <v>0</v>
      </c>
      <c r="AR813" s="26">
        <v>0</v>
      </c>
      <c r="AS813" s="27">
        <v>0</v>
      </c>
      <c r="AT813" s="36">
        <v>0</v>
      </c>
      <c r="AU813" s="26">
        <v>0</v>
      </c>
      <c r="AV813" s="26">
        <v>0</v>
      </c>
      <c r="AW813" s="27">
        <v>0</v>
      </c>
      <c r="AX813" s="36">
        <v>0</v>
      </c>
      <c r="AY813" s="26">
        <v>0</v>
      </c>
      <c r="AZ813" s="26">
        <v>0</v>
      </c>
      <c r="BA813" s="27">
        <v>0</v>
      </c>
      <c r="BB813" s="36">
        <v>0</v>
      </c>
      <c r="BC813" s="26">
        <v>0</v>
      </c>
      <c r="BD813" s="26">
        <v>0</v>
      </c>
      <c r="BE813" s="27">
        <v>0</v>
      </c>
      <c r="BF813" s="36">
        <v>0</v>
      </c>
      <c r="BG813" s="26">
        <v>0</v>
      </c>
      <c r="BH813" s="26">
        <v>0</v>
      </c>
      <c r="BI813" s="27">
        <v>0</v>
      </c>
      <c r="BJ813" s="36">
        <v>0</v>
      </c>
      <c r="BK813" s="26">
        <v>0</v>
      </c>
      <c r="BL813" s="26">
        <v>0</v>
      </c>
      <c r="BM813" s="27">
        <v>0</v>
      </c>
      <c r="BN813" s="36">
        <v>0</v>
      </c>
      <c r="BO813" s="26">
        <v>0</v>
      </c>
      <c r="BP813" s="26">
        <v>0</v>
      </c>
      <c r="BQ813" s="27">
        <v>0</v>
      </c>
      <c r="BR813" s="36">
        <v>0</v>
      </c>
      <c r="BS813" s="26">
        <v>0</v>
      </c>
      <c r="BT813" s="26">
        <v>0</v>
      </c>
      <c r="BU813" s="27">
        <v>0</v>
      </c>
      <c r="BV813" s="36">
        <v>0</v>
      </c>
      <c r="BW813" s="26">
        <v>0</v>
      </c>
      <c r="BX813" s="26">
        <v>0</v>
      </c>
      <c r="BY813" s="27">
        <v>0</v>
      </c>
      <c r="BZ813" s="36">
        <v>0</v>
      </c>
      <c r="CA813" s="26">
        <v>0</v>
      </c>
      <c r="CB813" s="26">
        <v>0</v>
      </c>
      <c r="CC813" s="27">
        <v>0</v>
      </c>
      <c r="CD813" s="36">
        <v>0</v>
      </c>
      <c r="CE813" s="26">
        <v>0</v>
      </c>
      <c r="CF813" s="26">
        <v>0</v>
      </c>
      <c r="CG813" s="27">
        <v>0</v>
      </c>
      <c r="CH813" s="36">
        <v>0</v>
      </c>
      <c r="CI813" s="26">
        <v>0</v>
      </c>
      <c r="CJ813" s="26">
        <v>0</v>
      </c>
      <c r="CK813" s="27">
        <v>0</v>
      </c>
      <c r="CL813" s="36">
        <v>0</v>
      </c>
      <c r="CM813" s="26">
        <v>0</v>
      </c>
      <c r="CN813" s="26">
        <v>0</v>
      </c>
      <c r="CO813" s="27">
        <v>0</v>
      </c>
      <c r="CP813" s="36">
        <v>0</v>
      </c>
      <c r="CQ813" s="26">
        <v>0</v>
      </c>
      <c r="CR813" s="26">
        <v>0</v>
      </c>
      <c r="CS813" s="27">
        <v>0</v>
      </c>
      <c r="CT813" s="36">
        <v>0</v>
      </c>
      <c r="CU813" s="26">
        <v>0</v>
      </c>
      <c r="CV813" s="26">
        <v>0</v>
      </c>
      <c r="CW813" s="27">
        <v>0</v>
      </c>
      <c r="CX813" s="36">
        <v>0</v>
      </c>
      <c r="CY813" s="26">
        <v>0</v>
      </c>
      <c r="CZ813" s="26">
        <v>0</v>
      </c>
      <c r="DA813" s="27">
        <v>0</v>
      </c>
      <c r="DB813" s="36">
        <v>0</v>
      </c>
      <c r="DC813" s="26">
        <v>0</v>
      </c>
      <c r="DD813" s="26">
        <v>0</v>
      </c>
      <c r="DE813" s="27">
        <v>0</v>
      </c>
      <c r="DF813" s="36">
        <v>0</v>
      </c>
      <c r="DG813" s="26">
        <v>0</v>
      </c>
      <c r="DH813" s="26">
        <v>0</v>
      </c>
      <c r="DI813" s="27">
        <v>0</v>
      </c>
      <c r="DJ813" s="36">
        <v>0</v>
      </c>
      <c r="DK813" s="26">
        <v>0</v>
      </c>
      <c r="DL813" s="26">
        <v>0</v>
      </c>
      <c r="DM813" s="27">
        <v>0</v>
      </c>
      <c r="DN813" s="36">
        <v>0</v>
      </c>
      <c r="DO813" s="26">
        <v>0</v>
      </c>
      <c r="DP813" s="26">
        <v>0</v>
      </c>
      <c r="DQ813" s="27">
        <v>0</v>
      </c>
      <c r="DR813" s="36">
        <v>0</v>
      </c>
      <c r="DS813" s="26">
        <v>0</v>
      </c>
      <c r="DT813" s="26">
        <v>0</v>
      </c>
      <c r="DU813" s="27">
        <v>0</v>
      </c>
      <c r="DV813" s="36">
        <v>0</v>
      </c>
      <c r="DW813" s="26">
        <v>0</v>
      </c>
      <c r="DX813" s="26">
        <v>0</v>
      </c>
      <c r="DY813" s="27">
        <v>0</v>
      </c>
      <c r="DZ813" s="36">
        <v>0</v>
      </c>
      <c r="EA813" s="26">
        <v>0</v>
      </c>
      <c r="EB813" s="26">
        <v>0</v>
      </c>
      <c r="EC813" s="27">
        <v>0</v>
      </c>
      <c r="ED813" s="36">
        <v>5</v>
      </c>
      <c r="EE813" s="26">
        <v>4243.5446428571431</v>
      </c>
      <c r="EF813" s="26">
        <v>4243.5446428571431</v>
      </c>
      <c r="EG813" s="27">
        <v>67048.005357142858</v>
      </c>
      <c r="EH813" s="36">
        <v>12</v>
      </c>
      <c r="EI813" s="26">
        <v>10184.507142857143</v>
      </c>
      <c r="EJ813" s="26">
        <v>14428.051785714286</v>
      </c>
      <c r="EK813" s="27">
        <v>56863.5</v>
      </c>
      <c r="EL813" s="36" cm="1">
        <f t="array" ref="EL813">+_xlfn.IFS(YEAR($A813)&gt;YEAR(EL$6),0,YEAR(EL$6)=YEAR($A813),13-MONTH($A813),AND(EK813&lt;$L813,YEAR(EL$6)=YEAR($B813)),IF(MONTH($B813)&lt;EK813/$M813,MONTH($B813),EK813/$M813),EK813&lt;$L813,EK813/$M813,YEAR(EL$6)=YEAR($B813),MONTH($B813),AND(YEAR(EL$6)&gt;YEAR($B813),NOT(ISBLANK($B813))),0,YEAR(EL$6)&gt;YEAR($A813),12,EL$6&lt;$A813,0,YEAR(EH$6)=YEAR($B813),0)</f>
        <v>12</v>
      </c>
      <c r="EM813" s="26">
        <f t="shared" si="99"/>
        <v>10184.507142857143</v>
      </c>
      <c r="EN813" s="26">
        <f t="shared" si="100"/>
        <v>24612.55892857143</v>
      </c>
      <c r="EO813" s="27">
        <f t="shared" si="101"/>
        <v>46678.99</v>
      </c>
      <c r="EP813" s="28">
        <f t="shared" si="102"/>
        <v>54.999998737578295</v>
      </c>
      <c r="EQ813" s="34">
        <f t="shared" si="103"/>
        <v>2546.1267857142857</v>
      </c>
      <c r="ES813" s="21">
        <f>IFERROR(IF(VLOOKUP(D813,'DIV CHANGE'!A:D,3,FALSE)="", E813, VLOOKUP(D813,'DIV CHANGE'!A:D,3,FALSE)), E813)</f>
        <v>4</v>
      </c>
      <c r="ET813" s="21" t="str">
        <f t="shared" si="104"/>
        <v>SAME</v>
      </c>
      <c r="EU813" s="29">
        <v>45139</v>
      </c>
    </row>
    <row r="814" spans="1:151" ht="12.75">
      <c r="A814" s="29">
        <v>45226</v>
      </c>
      <c r="C814" s="35">
        <v>863</v>
      </c>
      <c r="D814" s="21" t="s">
        <v>1584</v>
      </c>
      <c r="E814" s="21">
        <v>1</v>
      </c>
      <c r="F814" s="21" t="s">
        <v>100</v>
      </c>
      <c r="G814" s="21" t="s">
        <v>1585</v>
      </c>
      <c r="H814" s="55">
        <v>85835.85</v>
      </c>
      <c r="I814" s="22">
        <v>10</v>
      </c>
      <c r="J814" s="25">
        <v>10000</v>
      </c>
      <c r="K814" s="25">
        <v>0</v>
      </c>
      <c r="L814" s="25">
        <f t="shared" si="97"/>
        <v>7583.5850000000009</v>
      </c>
      <c r="M814" s="37">
        <f t="shared" si="98"/>
        <v>631.96541666666678</v>
      </c>
      <c r="N814" s="36">
        <v>0</v>
      </c>
      <c r="O814" s="26">
        <v>0</v>
      </c>
      <c r="P814" s="26">
        <v>0</v>
      </c>
      <c r="Q814" s="27">
        <v>0</v>
      </c>
      <c r="R814" s="36">
        <v>0</v>
      </c>
      <c r="S814" s="26">
        <v>0</v>
      </c>
      <c r="T814" s="26">
        <v>0</v>
      </c>
      <c r="U814" s="27">
        <v>0</v>
      </c>
      <c r="V814" s="36">
        <v>0</v>
      </c>
      <c r="W814" s="26">
        <v>0</v>
      </c>
      <c r="X814" s="26">
        <v>0</v>
      </c>
      <c r="Y814" s="27">
        <v>0</v>
      </c>
      <c r="Z814" s="36">
        <v>0</v>
      </c>
      <c r="AA814" s="26">
        <v>0</v>
      </c>
      <c r="AB814" s="26">
        <v>0</v>
      </c>
      <c r="AC814" s="27">
        <v>0</v>
      </c>
      <c r="AD814" s="36">
        <v>0</v>
      </c>
      <c r="AE814" s="26">
        <v>0</v>
      </c>
      <c r="AF814" s="26">
        <v>0</v>
      </c>
      <c r="AG814" s="27">
        <v>0</v>
      </c>
      <c r="AH814" s="36">
        <v>0</v>
      </c>
      <c r="AI814" s="26">
        <v>0</v>
      </c>
      <c r="AJ814" s="26">
        <v>0</v>
      </c>
      <c r="AK814" s="27">
        <v>0</v>
      </c>
      <c r="AL814" s="36">
        <v>0</v>
      </c>
      <c r="AM814" s="26">
        <v>0</v>
      </c>
      <c r="AN814" s="26">
        <v>0</v>
      </c>
      <c r="AO814" s="27">
        <v>0</v>
      </c>
      <c r="AP814" s="36">
        <v>0</v>
      </c>
      <c r="AQ814" s="26">
        <v>0</v>
      </c>
      <c r="AR814" s="26">
        <v>0</v>
      </c>
      <c r="AS814" s="27">
        <v>0</v>
      </c>
      <c r="AT814" s="36">
        <v>0</v>
      </c>
      <c r="AU814" s="26">
        <v>0</v>
      </c>
      <c r="AV814" s="26">
        <v>0</v>
      </c>
      <c r="AW814" s="27">
        <v>0</v>
      </c>
      <c r="AX814" s="36">
        <v>0</v>
      </c>
      <c r="AY814" s="26">
        <v>0</v>
      </c>
      <c r="AZ814" s="26">
        <v>0</v>
      </c>
      <c r="BA814" s="27">
        <v>0</v>
      </c>
      <c r="BB814" s="36">
        <v>0</v>
      </c>
      <c r="BC814" s="26">
        <v>0</v>
      </c>
      <c r="BD814" s="26">
        <v>0</v>
      </c>
      <c r="BE814" s="27">
        <v>0</v>
      </c>
      <c r="BF814" s="36">
        <v>0</v>
      </c>
      <c r="BG814" s="26">
        <v>0</v>
      </c>
      <c r="BH814" s="26">
        <v>0</v>
      </c>
      <c r="BI814" s="27">
        <v>0</v>
      </c>
      <c r="BJ814" s="36">
        <v>0</v>
      </c>
      <c r="BK814" s="26">
        <v>0</v>
      </c>
      <c r="BL814" s="26">
        <v>0</v>
      </c>
      <c r="BM814" s="27">
        <v>0</v>
      </c>
      <c r="BN814" s="36">
        <v>0</v>
      </c>
      <c r="BO814" s="26">
        <v>0</v>
      </c>
      <c r="BP814" s="26">
        <v>0</v>
      </c>
      <c r="BQ814" s="27">
        <v>0</v>
      </c>
      <c r="BR814" s="36">
        <v>0</v>
      </c>
      <c r="BS814" s="26">
        <v>0</v>
      </c>
      <c r="BT814" s="26">
        <v>0</v>
      </c>
      <c r="BU814" s="27">
        <v>0</v>
      </c>
      <c r="BV814" s="36">
        <v>0</v>
      </c>
      <c r="BW814" s="26">
        <v>0</v>
      </c>
      <c r="BX814" s="26">
        <v>0</v>
      </c>
      <c r="BY814" s="27">
        <v>0</v>
      </c>
      <c r="BZ814" s="36">
        <v>0</v>
      </c>
      <c r="CA814" s="26">
        <v>0</v>
      </c>
      <c r="CB814" s="26">
        <v>0</v>
      </c>
      <c r="CC814" s="27">
        <v>0</v>
      </c>
      <c r="CD814" s="36">
        <v>0</v>
      </c>
      <c r="CE814" s="26">
        <v>0</v>
      </c>
      <c r="CF814" s="26">
        <v>0</v>
      </c>
      <c r="CG814" s="27">
        <v>0</v>
      </c>
      <c r="CH814" s="36">
        <v>0</v>
      </c>
      <c r="CI814" s="26">
        <v>0</v>
      </c>
      <c r="CJ814" s="26">
        <v>0</v>
      </c>
      <c r="CK814" s="27">
        <v>0</v>
      </c>
      <c r="CL814" s="36">
        <v>0</v>
      </c>
      <c r="CM814" s="26">
        <v>0</v>
      </c>
      <c r="CN814" s="26">
        <v>0</v>
      </c>
      <c r="CO814" s="27">
        <v>0</v>
      </c>
      <c r="CP814" s="36">
        <v>0</v>
      </c>
      <c r="CQ814" s="26">
        <v>0</v>
      </c>
      <c r="CR814" s="26">
        <v>0</v>
      </c>
      <c r="CS814" s="27">
        <v>0</v>
      </c>
      <c r="CT814" s="36">
        <v>0</v>
      </c>
      <c r="CU814" s="26">
        <v>0</v>
      </c>
      <c r="CV814" s="26">
        <v>0</v>
      </c>
      <c r="CW814" s="27">
        <v>0</v>
      </c>
      <c r="CX814" s="36">
        <v>0</v>
      </c>
      <c r="CY814" s="26">
        <v>0</v>
      </c>
      <c r="CZ814" s="26">
        <v>0</v>
      </c>
      <c r="DA814" s="27">
        <v>0</v>
      </c>
      <c r="DB814" s="36">
        <v>0</v>
      </c>
      <c r="DC814" s="26">
        <v>0</v>
      </c>
      <c r="DD814" s="26">
        <v>0</v>
      </c>
      <c r="DE814" s="27">
        <v>0</v>
      </c>
      <c r="DF814" s="36">
        <v>0</v>
      </c>
      <c r="DG814" s="26">
        <v>0</v>
      </c>
      <c r="DH814" s="26">
        <v>0</v>
      </c>
      <c r="DI814" s="27">
        <v>0</v>
      </c>
      <c r="DJ814" s="36">
        <v>0</v>
      </c>
      <c r="DK814" s="26">
        <v>0</v>
      </c>
      <c r="DL814" s="26">
        <v>0</v>
      </c>
      <c r="DM814" s="27">
        <v>0</v>
      </c>
      <c r="DN814" s="36">
        <v>0</v>
      </c>
      <c r="DO814" s="26">
        <v>0</v>
      </c>
      <c r="DP814" s="26">
        <v>0</v>
      </c>
      <c r="DQ814" s="27">
        <v>0</v>
      </c>
      <c r="DR814" s="36">
        <v>0</v>
      </c>
      <c r="DS814" s="26">
        <v>0</v>
      </c>
      <c r="DT814" s="26">
        <v>0</v>
      </c>
      <c r="DU814" s="27">
        <v>0</v>
      </c>
      <c r="DV814" s="36">
        <v>0</v>
      </c>
      <c r="DW814" s="26">
        <v>0</v>
      </c>
      <c r="DX814" s="26">
        <v>0</v>
      </c>
      <c r="DY814" s="27">
        <v>0</v>
      </c>
      <c r="DZ814" s="36">
        <v>0</v>
      </c>
      <c r="EA814" s="26">
        <v>0</v>
      </c>
      <c r="EB814" s="26">
        <v>0</v>
      </c>
      <c r="EC814" s="27">
        <v>0</v>
      </c>
      <c r="ED814" s="36">
        <v>2</v>
      </c>
      <c r="EE814" s="26">
        <v>1263.9308333333333</v>
      </c>
      <c r="EF814" s="26">
        <v>1263.9308333333333</v>
      </c>
      <c r="EG814" s="27">
        <v>74571.919166666674</v>
      </c>
      <c r="EH814" s="36">
        <v>12</v>
      </c>
      <c r="EI814" s="26">
        <v>7583.5850000000009</v>
      </c>
      <c r="EJ814" s="26">
        <v>8847.5158333333347</v>
      </c>
      <c r="EK814" s="27">
        <v>66988.33</v>
      </c>
      <c r="EL814" s="36" cm="1">
        <f t="array" ref="EL814">+_xlfn.IFS(YEAR($A814)&gt;YEAR(EL$6),0,YEAR(EL$6)=YEAR($A814),13-MONTH($A814),AND(EK814&lt;$L814,YEAR(EL$6)=YEAR($B814)),IF(MONTH($B814)&lt;EK814/$M814,MONTH($B814),EK814/$M814),EK814&lt;$L814,EK814/$M814,YEAR(EL$6)=YEAR($B814),MONTH($B814),AND(YEAR(EL$6)&gt;YEAR($B814),NOT(ISBLANK($B814))),0,YEAR(EL$6)&gt;YEAR($A814),12,EL$6&lt;$A814,0,YEAR(EH$6)=YEAR($B814),0)</f>
        <v>12</v>
      </c>
      <c r="EM814" s="26">
        <f t="shared" si="99"/>
        <v>7583.5850000000009</v>
      </c>
      <c r="EN814" s="26">
        <f t="shared" si="100"/>
        <v>16431.100833333338</v>
      </c>
      <c r="EO814" s="27">
        <f t="shared" si="101"/>
        <v>59404.75</v>
      </c>
      <c r="EP814" s="28">
        <f t="shared" si="102"/>
        <v>94.000001318637544</v>
      </c>
      <c r="EQ814" s="34">
        <f t="shared" si="103"/>
        <v>1895.8962500000002</v>
      </c>
      <c r="ES814" s="21">
        <f>IFERROR(IF(VLOOKUP(D814,'DIV CHANGE'!A:D,3,FALSE)="", E814, VLOOKUP(D814,'DIV CHANGE'!A:D,3,FALSE)), E814)</f>
        <v>1</v>
      </c>
      <c r="ET814" s="21" t="str">
        <f t="shared" si="104"/>
        <v>SAME</v>
      </c>
      <c r="EU814" s="29">
        <v>45226</v>
      </c>
    </row>
    <row r="815" spans="1:151" ht="12.75">
      <c r="A815" s="29">
        <v>45552</v>
      </c>
      <c r="C815" s="77"/>
      <c r="D815" s="21" t="s">
        <v>1586</v>
      </c>
      <c r="E815" s="21">
        <v>1</v>
      </c>
      <c r="F815" s="21" t="s">
        <v>100</v>
      </c>
      <c r="G815" s="21" t="s">
        <v>1587</v>
      </c>
      <c r="H815" s="55">
        <v>27874.44</v>
      </c>
      <c r="I815" s="22">
        <v>7</v>
      </c>
      <c r="J815" s="56">
        <v>5000</v>
      </c>
      <c r="K815" s="56">
        <v>0</v>
      </c>
      <c r="L815" s="25">
        <f t="shared" si="97"/>
        <v>3267.7771428571427</v>
      </c>
      <c r="M815" s="37">
        <f t="shared" si="98"/>
        <v>272.31476190476189</v>
      </c>
      <c r="N815" s="36"/>
      <c r="O815" s="26"/>
      <c r="P815" s="26"/>
      <c r="Q815" s="27"/>
      <c r="R815" s="36"/>
      <c r="S815" s="26"/>
      <c r="T815" s="26"/>
      <c r="U815" s="27"/>
      <c r="V815" s="36"/>
      <c r="W815" s="26"/>
      <c r="X815" s="26"/>
      <c r="Y815" s="27"/>
      <c r="Z815" s="36"/>
      <c r="AA815" s="26"/>
      <c r="AB815" s="26"/>
      <c r="AC815" s="27"/>
      <c r="AD815" s="36"/>
      <c r="AE815" s="26"/>
      <c r="AF815" s="26"/>
      <c r="AG815" s="27"/>
      <c r="AH815" s="36"/>
      <c r="AI815" s="26"/>
      <c r="AJ815" s="26"/>
      <c r="AK815" s="27"/>
      <c r="AL815" s="36"/>
      <c r="AM815" s="26"/>
      <c r="AN815" s="26"/>
      <c r="AO815" s="27"/>
      <c r="AP815" s="36"/>
      <c r="AQ815" s="26"/>
      <c r="AR815" s="26"/>
      <c r="AS815" s="27"/>
      <c r="AT815" s="36"/>
      <c r="AU815" s="26"/>
      <c r="AV815" s="26"/>
      <c r="AW815" s="27"/>
      <c r="AX815" s="36"/>
      <c r="AY815" s="26"/>
      <c r="AZ815" s="26"/>
      <c r="BA815" s="27"/>
      <c r="BB815" s="36"/>
      <c r="BC815" s="26"/>
      <c r="BD815" s="26"/>
      <c r="BE815" s="27"/>
      <c r="BF815" s="36"/>
      <c r="BG815" s="26"/>
      <c r="BH815" s="26"/>
      <c r="BI815" s="27"/>
      <c r="BJ815" s="36"/>
      <c r="BK815" s="26"/>
      <c r="BL815" s="26"/>
      <c r="BM815" s="27"/>
      <c r="BN815" s="36"/>
      <c r="BO815" s="26"/>
      <c r="BP815" s="26"/>
      <c r="BQ815" s="27"/>
      <c r="BR815" s="36"/>
      <c r="BS815" s="26"/>
      <c r="BT815" s="26"/>
      <c r="BU815" s="27"/>
      <c r="BV815" s="36"/>
      <c r="BW815" s="26"/>
      <c r="BX815" s="26"/>
      <c r="BY815" s="27"/>
      <c r="BZ815" s="36"/>
      <c r="CA815" s="26"/>
      <c r="CB815" s="26"/>
      <c r="CC815" s="27"/>
      <c r="CD815" s="36"/>
      <c r="CE815" s="26"/>
      <c r="CF815" s="26"/>
      <c r="CG815" s="27"/>
      <c r="CH815" s="36"/>
      <c r="CI815" s="26"/>
      <c r="CJ815" s="26"/>
      <c r="CK815" s="27"/>
      <c r="CL815" s="36"/>
      <c r="CM815" s="26"/>
      <c r="CN815" s="26"/>
      <c r="CO815" s="27"/>
      <c r="CP815" s="36"/>
      <c r="CQ815" s="26"/>
      <c r="CR815" s="26"/>
      <c r="CS815" s="27"/>
      <c r="CT815" s="36"/>
      <c r="CU815" s="26"/>
      <c r="CV815" s="26"/>
      <c r="CW815" s="27"/>
      <c r="CX815" s="36"/>
      <c r="CY815" s="26"/>
      <c r="CZ815" s="26"/>
      <c r="DA815" s="27"/>
      <c r="DB815" s="36"/>
      <c r="DC815" s="26"/>
      <c r="DD815" s="26"/>
      <c r="DE815" s="27"/>
      <c r="DF815" s="36"/>
      <c r="DG815" s="26"/>
      <c r="DH815" s="26"/>
      <c r="DI815" s="27"/>
      <c r="DJ815" s="36"/>
      <c r="DK815" s="26"/>
      <c r="DL815" s="26"/>
      <c r="DM815" s="27"/>
      <c r="DN815" s="36"/>
      <c r="DO815" s="26"/>
      <c r="DP815" s="26"/>
      <c r="DQ815" s="27"/>
      <c r="DR815" s="36"/>
      <c r="DS815" s="26"/>
      <c r="DT815" s="26"/>
      <c r="DU815" s="27"/>
      <c r="DV815" s="36"/>
      <c r="DW815" s="26"/>
      <c r="DX815" s="26"/>
      <c r="DY815" s="27"/>
      <c r="DZ815" s="36"/>
      <c r="EA815" s="26"/>
      <c r="EB815" s="26"/>
      <c r="EC815" s="27"/>
      <c r="ED815" s="36">
        <v>0</v>
      </c>
      <c r="EE815" s="26">
        <v>0</v>
      </c>
      <c r="EF815" s="26">
        <v>0</v>
      </c>
      <c r="EG815" s="27">
        <v>0</v>
      </c>
      <c r="EH815" s="36">
        <v>3</v>
      </c>
      <c r="EI815" s="26">
        <v>816.94428571428568</v>
      </c>
      <c r="EJ815" s="26">
        <v>816.94428571428568</v>
      </c>
      <c r="EK815" s="27">
        <v>22057.5</v>
      </c>
      <c r="EL815" s="36" cm="1">
        <f t="array" ref="EL815">+_xlfn.IFS(YEAR($A815)&gt;YEAR(EL$6),0,YEAR(EL$6)=YEAR($A815),13-MONTH($A815),AND(EK815&lt;$L815,YEAR(EL$6)=YEAR($B815)),IF(MONTH($B815)&lt;EK815/$M815,MONTH($B815),EK815/$M815),EK815&lt;$L815,EK815/$M815,YEAR(EL$6)=YEAR($B815),MONTH($B815),AND(YEAR(EL$6)&gt;YEAR($B815),NOT(ISBLANK($B815))),0,YEAR(EL$6)&gt;YEAR($A815),12,EL$6&lt;$A815,0,YEAR(EH$6)=YEAR($B815),0)</f>
        <v>12</v>
      </c>
      <c r="EM815" s="26">
        <f t="shared" si="99"/>
        <v>3267.7771428571427</v>
      </c>
      <c r="EN815" s="26">
        <f t="shared" si="100"/>
        <v>4084.7214285714285</v>
      </c>
      <c r="EO815" s="27">
        <f t="shared" si="101"/>
        <v>18789.72</v>
      </c>
      <c r="EP815" s="28">
        <f t="shared" si="102"/>
        <v>69.000005246030071</v>
      </c>
      <c r="EQ815" s="34">
        <f t="shared" si="103"/>
        <v>816.94428571428568</v>
      </c>
      <c r="ES815" s="21">
        <f>IFERROR(IF(VLOOKUP(D815,'DIV CHANGE'!A:D,3,FALSE)="", E815, VLOOKUP(D815,'DIV CHANGE'!A:D,3,FALSE)), E815)</f>
        <v>1</v>
      </c>
      <c r="ET815" s="21" t="str">
        <f t="shared" si="104"/>
        <v>SAME</v>
      </c>
      <c r="EU815" s="29">
        <v>45552</v>
      </c>
    </row>
    <row r="816" spans="1:151" ht="12.75">
      <c r="A816" s="29">
        <v>45709</v>
      </c>
      <c r="C816" s="35"/>
      <c r="D816" s="21" t="s">
        <v>1588</v>
      </c>
      <c r="E816" s="21">
        <v>2</v>
      </c>
      <c r="F816" s="21" t="s">
        <v>100</v>
      </c>
      <c r="G816" s="21" t="s">
        <v>1589</v>
      </c>
      <c r="H816" s="23">
        <v>91825.98</v>
      </c>
      <c r="I816" s="22">
        <v>7</v>
      </c>
      <c r="J816" s="25">
        <v>15000</v>
      </c>
      <c r="K816" s="25">
        <v>0</v>
      </c>
      <c r="L816" s="25">
        <f t="shared" si="97"/>
        <v>10975.14</v>
      </c>
      <c r="M816" s="37">
        <f t="shared" si="98"/>
        <v>914.59499999999991</v>
      </c>
      <c r="N816" s="36"/>
      <c r="O816" s="26"/>
      <c r="P816" s="26"/>
      <c r="Q816" s="27"/>
      <c r="R816" s="36"/>
      <c r="S816" s="26"/>
      <c r="T816" s="26"/>
      <c r="U816" s="27"/>
      <c r="V816" s="36"/>
      <c r="W816" s="26"/>
      <c r="X816" s="26"/>
      <c r="Y816" s="27"/>
      <c r="Z816" s="36"/>
      <c r="AA816" s="26"/>
      <c r="AB816" s="26"/>
      <c r="AC816" s="27"/>
      <c r="AD816" s="36"/>
      <c r="AE816" s="26"/>
      <c r="AF816" s="26"/>
      <c r="AG816" s="27"/>
      <c r="AH816" s="36"/>
      <c r="AI816" s="26"/>
      <c r="AJ816" s="26"/>
      <c r="AK816" s="27"/>
      <c r="AL816" s="36"/>
      <c r="AM816" s="26"/>
      <c r="AN816" s="26"/>
      <c r="AO816" s="27"/>
      <c r="AP816" s="36"/>
      <c r="AQ816" s="26"/>
      <c r="AR816" s="26"/>
      <c r="AS816" s="27"/>
      <c r="AT816" s="36"/>
      <c r="AU816" s="26"/>
      <c r="AV816" s="26"/>
      <c r="AW816" s="27"/>
      <c r="AX816" s="36"/>
      <c r="AY816" s="26"/>
      <c r="AZ816" s="26"/>
      <c r="BA816" s="27"/>
      <c r="BB816" s="36"/>
      <c r="BC816" s="26"/>
      <c r="BD816" s="26"/>
      <c r="BE816" s="27"/>
      <c r="BF816" s="36"/>
      <c r="BG816" s="26"/>
      <c r="BH816" s="26"/>
      <c r="BI816" s="27"/>
      <c r="BJ816" s="36"/>
      <c r="BK816" s="26"/>
      <c r="BL816" s="26"/>
      <c r="BM816" s="27"/>
      <c r="BN816" s="36"/>
      <c r="BO816" s="26"/>
      <c r="BP816" s="26"/>
      <c r="BQ816" s="27"/>
      <c r="BR816" s="36"/>
      <c r="BS816" s="26"/>
      <c r="BT816" s="26"/>
      <c r="BU816" s="27"/>
      <c r="BV816" s="36"/>
      <c r="BW816" s="26"/>
      <c r="BX816" s="26"/>
      <c r="BY816" s="27"/>
      <c r="BZ816" s="36"/>
      <c r="CA816" s="26"/>
      <c r="CB816" s="26"/>
      <c r="CC816" s="27"/>
      <c r="CD816" s="36"/>
      <c r="CE816" s="26"/>
      <c r="CF816" s="26"/>
      <c r="CG816" s="27"/>
      <c r="CH816" s="36"/>
      <c r="CI816" s="26"/>
      <c r="CJ816" s="26"/>
      <c r="CK816" s="27"/>
      <c r="CL816" s="36"/>
      <c r="CM816" s="26"/>
      <c r="CN816" s="26"/>
      <c r="CO816" s="27"/>
      <c r="CP816" s="36"/>
      <c r="CQ816" s="26"/>
      <c r="CR816" s="26"/>
      <c r="CS816" s="27"/>
      <c r="CT816" s="36"/>
      <c r="CU816" s="26"/>
      <c r="CV816" s="26"/>
      <c r="CW816" s="27"/>
      <c r="CX816" s="36"/>
      <c r="CY816" s="26"/>
      <c r="CZ816" s="26"/>
      <c r="DA816" s="27"/>
      <c r="DB816" s="36"/>
      <c r="DC816" s="26"/>
      <c r="DD816" s="26"/>
      <c r="DE816" s="27"/>
      <c r="DF816" s="36"/>
      <c r="DG816" s="26"/>
      <c r="DH816" s="26"/>
      <c r="DI816" s="27"/>
      <c r="DJ816" s="36"/>
      <c r="DK816" s="26"/>
      <c r="DL816" s="26"/>
      <c r="DM816" s="27"/>
      <c r="DN816" s="36"/>
      <c r="DO816" s="26"/>
      <c r="DP816" s="26"/>
      <c r="DQ816" s="27"/>
      <c r="DR816" s="36"/>
      <c r="DS816" s="26"/>
      <c r="DT816" s="26"/>
      <c r="DU816" s="27"/>
      <c r="DV816" s="36"/>
      <c r="DW816" s="26"/>
      <c r="DX816" s="26"/>
      <c r="DY816" s="27"/>
      <c r="DZ816" s="36"/>
      <c r="EA816" s="26"/>
      <c r="EB816" s="26"/>
      <c r="EC816" s="27"/>
      <c r="ED816" s="36"/>
      <c r="EE816" s="26"/>
      <c r="EF816" s="26"/>
      <c r="EG816" s="27"/>
      <c r="EH816" s="36">
        <v>0</v>
      </c>
      <c r="EI816" s="26">
        <v>0</v>
      </c>
      <c r="EJ816" s="26">
        <v>0</v>
      </c>
      <c r="EK816" s="27">
        <v>0</v>
      </c>
      <c r="EL816" s="36" cm="1">
        <f t="array" ref="EL816">+_xlfn.IFS(YEAR($A816)&gt;YEAR(EL$6),0,YEAR(EL$6)=YEAR($A816),13-MONTH($A816),AND(EK816&lt;$L816,YEAR(EL$6)=YEAR($B816)),IF(MONTH($B816)&lt;EK816/$M816,MONTH($B816),EK816/$M816),EK816&lt;$L816,EK816/$M816,YEAR(EL$6)=YEAR($B816),MONTH($B816),AND(YEAR(EL$6)&gt;YEAR($B816),NOT(ISBLANK($B816))),0,YEAR(EL$6)&gt;YEAR($A816),12,EL$6&lt;$A816,0,YEAR(EH$6)=YEAR($B816),0)</f>
        <v>11</v>
      </c>
      <c r="EM816" s="26">
        <f t="shared" si="99"/>
        <v>10060.544999999998</v>
      </c>
      <c r="EN816" s="26">
        <f t="shared" si="100"/>
        <v>10060.544999999998</v>
      </c>
      <c r="EO816" s="27">
        <f t="shared" si="101"/>
        <v>66765.440000000002</v>
      </c>
      <c r="EP816" s="28">
        <f t="shared" si="102"/>
        <v>73.00000546690066</v>
      </c>
      <c r="EQ816" s="34">
        <f t="shared" si="103"/>
        <v>1829.1899999999998</v>
      </c>
      <c r="ES816" s="21">
        <f>IFERROR(IF(VLOOKUP(D816,'DIV CHANGE'!A:D,3,FALSE)="", E816, VLOOKUP(D816,'DIV CHANGE'!A:D,3,FALSE)), E816)</f>
        <v>4</v>
      </c>
      <c r="ET816" s="21" t="str">
        <f t="shared" si="104"/>
        <v>CHANGE</v>
      </c>
      <c r="EU816" s="29">
        <v>45709</v>
      </c>
    </row>
    <row r="817" spans="1:151" ht="12.75">
      <c r="A817" s="29">
        <v>45709</v>
      </c>
      <c r="C817" s="35"/>
      <c r="D817" s="21" t="s">
        <v>1590</v>
      </c>
      <c r="E817" s="21">
        <v>2</v>
      </c>
      <c r="F817" s="21" t="s">
        <v>100</v>
      </c>
      <c r="G817" s="21" t="s">
        <v>1591</v>
      </c>
      <c r="H817" s="23">
        <v>91825.98</v>
      </c>
      <c r="I817" s="22">
        <v>7</v>
      </c>
      <c r="J817" s="25">
        <v>15000</v>
      </c>
      <c r="K817" s="25">
        <v>0</v>
      </c>
      <c r="L817" s="25">
        <f t="shared" si="97"/>
        <v>10975.14</v>
      </c>
      <c r="M817" s="37">
        <f t="shared" si="98"/>
        <v>914.59499999999991</v>
      </c>
      <c r="N817" s="36"/>
      <c r="O817" s="26"/>
      <c r="P817" s="26"/>
      <c r="Q817" s="27"/>
      <c r="R817" s="36"/>
      <c r="S817" s="26"/>
      <c r="T817" s="26"/>
      <c r="U817" s="27"/>
      <c r="V817" s="36"/>
      <c r="W817" s="26"/>
      <c r="X817" s="26"/>
      <c r="Y817" s="27"/>
      <c r="Z817" s="36"/>
      <c r="AA817" s="26"/>
      <c r="AB817" s="26"/>
      <c r="AC817" s="27"/>
      <c r="AD817" s="36"/>
      <c r="AE817" s="26"/>
      <c r="AF817" s="26"/>
      <c r="AG817" s="27"/>
      <c r="AH817" s="36"/>
      <c r="AI817" s="26"/>
      <c r="AJ817" s="26"/>
      <c r="AK817" s="27"/>
      <c r="AL817" s="36"/>
      <c r="AM817" s="26"/>
      <c r="AN817" s="26"/>
      <c r="AO817" s="27"/>
      <c r="AP817" s="36"/>
      <c r="AQ817" s="26"/>
      <c r="AR817" s="26"/>
      <c r="AS817" s="27"/>
      <c r="AT817" s="36"/>
      <c r="AU817" s="26"/>
      <c r="AV817" s="26"/>
      <c r="AW817" s="27"/>
      <c r="AX817" s="36"/>
      <c r="AY817" s="26"/>
      <c r="AZ817" s="26"/>
      <c r="BA817" s="27"/>
      <c r="BB817" s="36"/>
      <c r="BC817" s="26"/>
      <c r="BD817" s="26"/>
      <c r="BE817" s="27"/>
      <c r="BF817" s="36"/>
      <c r="BG817" s="26"/>
      <c r="BH817" s="26"/>
      <c r="BI817" s="27"/>
      <c r="BJ817" s="36"/>
      <c r="BK817" s="26"/>
      <c r="BL817" s="26"/>
      <c r="BM817" s="27"/>
      <c r="BN817" s="36"/>
      <c r="BO817" s="26"/>
      <c r="BP817" s="26"/>
      <c r="BQ817" s="27"/>
      <c r="BR817" s="36"/>
      <c r="BS817" s="26"/>
      <c r="BT817" s="26"/>
      <c r="BU817" s="27"/>
      <c r="BV817" s="36"/>
      <c r="BW817" s="26"/>
      <c r="BX817" s="26"/>
      <c r="BY817" s="27"/>
      <c r="BZ817" s="36"/>
      <c r="CA817" s="26"/>
      <c r="CB817" s="26"/>
      <c r="CC817" s="27"/>
      <c r="CD817" s="36"/>
      <c r="CE817" s="26"/>
      <c r="CF817" s="26"/>
      <c r="CG817" s="27"/>
      <c r="CH817" s="36"/>
      <c r="CI817" s="26"/>
      <c r="CJ817" s="26"/>
      <c r="CK817" s="27"/>
      <c r="CL817" s="36"/>
      <c r="CM817" s="26"/>
      <c r="CN817" s="26"/>
      <c r="CO817" s="27"/>
      <c r="CP817" s="36"/>
      <c r="CQ817" s="26"/>
      <c r="CR817" s="26"/>
      <c r="CS817" s="27"/>
      <c r="CT817" s="36"/>
      <c r="CU817" s="26"/>
      <c r="CV817" s="26"/>
      <c r="CW817" s="27"/>
      <c r="CX817" s="36"/>
      <c r="CY817" s="26"/>
      <c r="CZ817" s="26"/>
      <c r="DA817" s="27"/>
      <c r="DB817" s="36"/>
      <c r="DC817" s="26"/>
      <c r="DD817" s="26"/>
      <c r="DE817" s="27"/>
      <c r="DF817" s="36"/>
      <c r="DG817" s="26"/>
      <c r="DH817" s="26"/>
      <c r="DI817" s="27"/>
      <c r="DJ817" s="36"/>
      <c r="DK817" s="26"/>
      <c r="DL817" s="26"/>
      <c r="DM817" s="27"/>
      <c r="DN817" s="36"/>
      <c r="DO817" s="26"/>
      <c r="DP817" s="26"/>
      <c r="DQ817" s="27"/>
      <c r="DR817" s="36"/>
      <c r="DS817" s="26"/>
      <c r="DT817" s="26"/>
      <c r="DU817" s="27"/>
      <c r="DV817" s="36"/>
      <c r="DW817" s="26"/>
      <c r="DX817" s="26"/>
      <c r="DY817" s="27"/>
      <c r="DZ817" s="36"/>
      <c r="EA817" s="26"/>
      <c r="EB817" s="26"/>
      <c r="EC817" s="27"/>
      <c r="ED817" s="36"/>
      <c r="EE817" s="26"/>
      <c r="EF817" s="26"/>
      <c r="EG817" s="27"/>
      <c r="EH817" s="36">
        <v>0</v>
      </c>
      <c r="EI817" s="26">
        <v>0</v>
      </c>
      <c r="EJ817" s="26">
        <v>0</v>
      </c>
      <c r="EK817" s="27">
        <v>0</v>
      </c>
      <c r="EL817" s="36" cm="1">
        <f t="array" ref="EL817">+_xlfn.IFS(YEAR($A817)&gt;YEAR(EL$6),0,YEAR(EL$6)=YEAR($A817),13-MONTH($A817),AND(EK817&lt;$L817,YEAR(EL$6)=YEAR($B817)),IF(MONTH($B817)&lt;EK817/$M817,MONTH($B817),EK817/$M817),EK817&lt;$L817,EK817/$M817,YEAR(EL$6)=YEAR($B817),MONTH($B817),AND(YEAR(EL$6)&gt;YEAR($B817),NOT(ISBLANK($B817))),0,YEAR(EL$6)&gt;YEAR($A817),12,EL$6&lt;$A817,0,YEAR(EH$6)=YEAR($B817),0)</f>
        <v>11</v>
      </c>
      <c r="EM817" s="26">
        <f t="shared" si="99"/>
        <v>10060.544999999998</v>
      </c>
      <c r="EN817" s="26">
        <f t="shared" si="100"/>
        <v>10060.544999999998</v>
      </c>
      <c r="EO817" s="27">
        <f t="shared" si="101"/>
        <v>66765.440000000002</v>
      </c>
      <c r="EP817" s="28">
        <f t="shared" si="102"/>
        <v>73.00000546690066</v>
      </c>
      <c r="EQ817" s="34">
        <f t="shared" si="103"/>
        <v>1829.1899999999998</v>
      </c>
      <c r="ES817" s="21">
        <f>IFERROR(IF(VLOOKUP(D817,'DIV CHANGE'!A:D,3,FALSE)="", E817, VLOOKUP(D817,'DIV CHANGE'!A:D,3,FALSE)), E817)</f>
        <v>2</v>
      </c>
      <c r="ET817" s="21" t="str">
        <f t="shared" si="104"/>
        <v>SAME</v>
      </c>
      <c r="EU817" s="29">
        <v>45709</v>
      </c>
    </row>
    <row r="818" spans="1:151" ht="12.75">
      <c r="A818" s="29">
        <v>45709</v>
      </c>
      <c r="C818" s="35"/>
      <c r="D818" s="21" t="s">
        <v>1592</v>
      </c>
      <c r="E818" s="21">
        <v>2</v>
      </c>
      <c r="F818" s="21" t="s">
        <v>100</v>
      </c>
      <c r="G818" s="21" t="s">
        <v>1593</v>
      </c>
      <c r="H818" s="23">
        <v>91825.99</v>
      </c>
      <c r="I818" s="22">
        <v>7</v>
      </c>
      <c r="J818" s="25">
        <v>15000</v>
      </c>
      <c r="K818" s="25">
        <v>0</v>
      </c>
      <c r="L818" s="25">
        <f t="shared" si="97"/>
        <v>10975.141428571429</v>
      </c>
      <c r="M818" s="37">
        <f t="shared" si="98"/>
        <v>914.59511904761905</v>
      </c>
      <c r="N818" s="36"/>
      <c r="O818" s="26"/>
      <c r="P818" s="26"/>
      <c r="Q818" s="27"/>
      <c r="R818" s="36"/>
      <c r="S818" s="26"/>
      <c r="T818" s="26"/>
      <c r="U818" s="27"/>
      <c r="V818" s="36"/>
      <c r="W818" s="26"/>
      <c r="X818" s="26"/>
      <c r="Y818" s="27"/>
      <c r="Z818" s="36"/>
      <c r="AA818" s="26"/>
      <c r="AB818" s="26"/>
      <c r="AC818" s="27"/>
      <c r="AD818" s="36"/>
      <c r="AE818" s="26"/>
      <c r="AF818" s="26"/>
      <c r="AG818" s="27"/>
      <c r="AH818" s="36"/>
      <c r="AI818" s="26"/>
      <c r="AJ818" s="26"/>
      <c r="AK818" s="27"/>
      <c r="AL818" s="36"/>
      <c r="AM818" s="26"/>
      <c r="AN818" s="26"/>
      <c r="AO818" s="27"/>
      <c r="AP818" s="36"/>
      <c r="AQ818" s="26"/>
      <c r="AR818" s="26"/>
      <c r="AS818" s="27"/>
      <c r="AT818" s="36"/>
      <c r="AU818" s="26"/>
      <c r="AV818" s="26"/>
      <c r="AW818" s="27"/>
      <c r="AX818" s="36"/>
      <c r="AY818" s="26"/>
      <c r="AZ818" s="26"/>
      <c r="BA818" s="27"/>
      <c r="BB818" s="36"/>
      <c r="BC818" s="26"/>
      <c r="BD818" s="26"/>
      <c r="BE818" s="27"/>
      <c r="BF818" s="36"/>
      <c r="BG818" s="26"/>
      <c r="BH818" s="26"/>
      <c r="BI818" s="27"/>
      <c r="BJ818" s="36"/>
      <c r="BK818" s="26"/>
      <c r="BL818" s="26"/>
      <c r="BM818" s="27"/>
      <c r="BN818" s="36"/>
      <c r="BO818" s="26"/>
      <c r="BP818" s="26"/>
      <c r="BQ818" s="27"/>
      <c r="BR818" s="36"/>
      <c r="BS818" s="26"/>
      <c r="BT818" s="26"/>
      <c r="BU818" s="27"/>
      <c r="BV818" s="36"/>
      <c r="BW818" s="26"/>
      <c r="BX818" s="26"/>
      <c r="BY818" s="27"/>
      <c r="BZ818" s="36"/>
      <c r="CA818" s="26"/>
      <c r="CB818" s="26"/>
      <c r="CC818" s="27"/>
      <c r="CD818" s="36"/>
      <c r="CE818" s="26"/>
      <c r="CF818" s="26"/>
      <c r="CG818" s="27"/>
      <c r="CH818" s="36"/>
      <c r="CI818" s="26"/>
      <c r="CJ818" s="26"/>
      <c r="CK818" s="27"/>
      <c r="CL818" s="36"/>
      <c r="CM818" s="26"/>
      <c r="CN818" s="26"/>
      <c r="CO818" s="27"/>
      <c r="CP818" s="36"/>
      <c r="CQ818" s="26"/>
      <c r="CR818" s="26"/>
      <c r="CS818" s="27"/>
      <c r="CT818" s="36"/>
      <c r="CU818" s="26"/>
      <c r="CV818" s="26"/>
      <c r="CW818" s="27"/>
      <c r="CX818" s="36"/>
      <c r="CY818" s="26"/>
      <c r="CZ818" s="26"/>
      <c r="DA818" s="27"/>
      <c r="DB818" s="36"/>
      <c r="DC818" s="26"/>
      <c r="DD818" s="26"/>
      <c r="DE818" s="27"/>
      <c r="DF818" s="36"/>
      <c r="DG818" s="26"/>
      <c r="DH818" s="26"/>
      <c r="DI818" s="27"/>
      <c r="DJ818" s="36"/>
      <c r="DK818" s="26"/>
      <c r="DL818" s="26"/>
      <c r="DM818" s="27"/>
      <c r="DN818" s="36"/>
      <c r="DO818" s="26"/>
      <c r="DP818" s="26"/>
      <c r="DQ818" s="27"/>
      <c r="DR818" s="36"/>
      <c r="DS818" s="26"/>
      <c r="DT818" s="26"/>
      <c r="DU818" s="27"/>
      <c r="DV818" s="36"/>
      <c r="DW818" s="26"/>
      <c r="DX818" s="26"/>
      <c r="DY818" s="27"/>
      <c r="DZ818" s="36"/>
      <c r="EA818" s="26"/>
      <c r="EB818" s="26"/>
      <c r="EC818" s="27"/>
      <c r="ED818" s="36"/>
      <c r="EE818" s="26"/>
      <c r="EF818" s="26"/>
      <c r="EG818" s="27"/>
      <c r="EH818" s="36">
        <v>0</v>
      </c>
      <c r="EI818" s="26">
        <v>0</v>
      </c>
      <c r="EJ818" s="26">
        <v>0</v>
      </c>
      <c r="EK818" s="27">
        <v>0</v>
      </c>
      <c r="EL818" s="36" cm="1">
        <f t="array" ref="EL818">+_xlfn.IFS(YEAR($A818)&gt;YEAR(EL$6),0,YEAR(EL$6)=YEAR($A818),13-MONTH($A818),AND(EK818&lt;$L818,YEAR(EL$6)=YEAR($B818)),IF(MONTH($B818)&lt;EK818/$M818,MONTH($B818),EK818/$M818),EK818&lt;$L818,EK818/$M818,YEAR(EL$6)=YEAR($B818),MONTH($B818),AND(YEAR(EL$6)&gt;YEAR($B818),NOT(ISBLANK($B818))),0,YEAR(EL$6)&gt;YEAR($A818),12,EL$6&lt;$A818,0,YEAR(EH$6)=YEAR($B818),0)</f>
        <v>11</v>
      </c>
      <c r="EM818" s="26">
        <f t="shared" si="99"/>
        <v>10060.54630952381</v>
      </c>
      <c r="EN818" s="26">
        <f t="shared" si="100"/>
        <v>10060.54630952381</v>
      </c>
      <c r="EO818" s="27">
        <f t="shared" si="101"/>
        <v>66765.440000000002</v>
      </c>
      <c r="EP818" s="28">
        <f t="shared" si="102"/>
        <v>72.999995964907185</v>
      </c>
      <c r="EQ818" s="34">
        <f t="shared" si="103"/>
        <v>1829.1902380952381</v>
      </c>
      <c r="ES818" s="21">
        <f>IFERROR(IF(VLOOKUP(D818,'DIV CHANGE'!A:D,3,FALSE)="", E818, VLOOKUP(D818,'DIV CHANGE'!A:D,3,FALSE)), E818)</f>
        <v>2</v>
      </c>
      <c r="ET818" s="21" t="str">
        <f t="shared" si="104"/>
        <v>SAME</v>
      </c>
      <c r="EU818" s="29">
        <v>45709</v>
      </c>
    </row>
    <row r="819" spans="1:151" ht="12.75">
      <c r="A819" s="29">
        <v>45184</v>
      </c>
      <c r="C819" s="35">
        <v>847</v>
      </c>
      <c r="D819" s="21" t="s">
        <v>1594</v>
      </c>
      <c r="E819" s="21">
        <v>1</v>
      </c>
      <c r="F819" s="21" t="s">
        <v>100</v>
      </c>
      <c r="G819" s="21" t="s">
        <v>1595</v>
      </c>
      <c r="H819" s="55">
        <v>4000</v>
      </c>
      <c r="I819" s="22">
        <v>5</v>
      </c>
      <c r="J819" s="25">
        <v>0</v>
      </c>
      <c r="K819" s="25">
        <v>0</v>
      </c>
      <c r="L819" s="25">
        <f t="shared" si="97"/>
        <v>800</v>
      </c>
      <c r="M819" s="37">
        <f t="shared" si="98"/>
        <v>66.666666666666671</v>
      </c>
      <c r="N819" s="36">
        <v>0</v>
      </c>
      <c r="O819" s="26">
        <v>0</v>
      </c>
      <c r="P819" s="26">
        <v>0</v>
      </c>
      <c r="Q819" s="27">
        <v>0</v>
      </c>
      <c r="R819" s="36">
        <v>0</v>
      </c>
      <c r="S819" s="26">
        <v>0</v>
      </c>
      <c r="T819" s="26">
        <v>0</v>
      </c>
      <c r="U819" s="27">
        <v>0</v>
      </c>
      <c r="V819" s="36">
        <v>0</v>
      </c>
      <c r="W819" s="26">
        <v>0</v>
      </c>
      <c r="X819" s="26">
        <v>0</v>
      </c>
      <c r="Y819" s="27">
        <v>0</v>
      </c>
      <c r="Z819" s="36">
        <v>0</v>
      </c>
      <c r="AA819" s="26">
        <v>0</v>
      </c>
      <c r="AB819" s="26">
        <v>0</v>
      </c>
      <c r="AC819" s="27">
        <v>0</v>
      </c>
      <c r="AD819" s="36">
        <v>0</v>
      </c>
      <c r="AE819" s="26">
        <v>0</v>
      </c>
      <c r="AF819" s="26">
        <v>0</v>
      </c>
      <c r="AG819" s="27">
        <v>0</v>
      </c>
      <c r="AH819" s="36">
        <v>0</v>
      </c>
      <c r="AI819" s="26">
        <v>0</v>
      </c>
      <c r="AJ819" s="26">
        <v>0</v>
      </c>
      <c r="AK819" s="27">
        <v>0</v>
      </c>
      <c r="AL819" s="36">
        <v>0</v>
      </c>
      <c r="AM819" s="26">
        <v>0</v>
      </c>
      <c r="AN819" s="26">
        <v>0</v>
      </c>
      <c r="AO819" s="27">
        <v>0</v>
      </c>
      <c r="AP819" s="36">
        <v>0</v>
      </c>
      <c r="AQ819" s="26">
        <v>0</v>
      </c>
      <c r="AR819" s="26">
        <v>0</v>
      </c>
      <c r="AS819" s="27">
        <v>0</v>
      </c>
      <c r="AT819" s="36">
        <v>0</v>
      </c>
      <c r="AU819" s="26">
        <v>0</v>
      </c>
      <c r="AV819" s="26">
        <v>0</v>
      </c>
      <c r="AW819" s="27">
        <v>0</v>
      </c>
      <c r="AX819" s="36">
        <v>0</v>
      </c>
      <c r="AY819" s="26">
        <v>0</v>
      </c>
      <c r="AZ819" s="26">
        <v>0</v>
      </c>
      <c r="BA819" s="27">
        <v>0</v>
      </c>
      <c r="BB819" s="36">
        <v>0</v>
      </c>
      <c r="BC819" s="26">
        <v>0</v>
      </c>
      <c r="BD819" s="26">
        <v>0</v>
      </c>
      <c r="BE819" s="27">
        <v>0</v>
      </c>
      <c r="BF819" s="36">
        <v>0</v>
      </c>
      <c r="BG819" s="26">
        <v>0</v>
      </c>
      <c r="BH819" s="26">
        <v>0</v>
      </c>
      <c r="BI819" s="27">
        <v>0</v>
      </c>
      <c r="BJ819" s="36">
        <v>0</v>
      </c>
      <c r="BK819" s="26">
        <v>0</v>
      </c>
      <c r="BL819" s="26">
        <v>0</v>
      </c>
      <c r="BM819" s="27">
        <v>0</v>
      </c>
      <c r="BN819" s="36">
        <v>0</v>
      </c>
      <c r="BO819" s="26">
        <v>0</v>
      </c>
      <c r="BP819" s="26">
        <v>0</v>
      </c>
      <c r="BQ819" s="27">
        <v>0</v>
      </c>
      <c r="BR819" s="36">
        <v>0</v>
      </c>
      <c r="BS819" s="26">
        <v>0</v>
      </c>
      <c r="BT819" s="26">
        <v>0</v>
      </c>
      <c r="BU819" s="27">
        <v>0</v>
      </c>
      <c r="BV819" s="36">
        <v>0</v>
      </c>
      <c r="BW819" s="26">
        <v>0</v>
      </c>
      <c r="BX819" s="26">
        <v>0</v>
      </c>
      <c r="BY819" s="27">
        <v>0</v>
      </c>
      <c r="BZ819" s="36">
        <v>0</v>
      </c>
      <c r="CA819" s="26">
        <v>0</v>
      </c>
      <c r="CB819" s="26">
        <v>0</v>
      </c>
      <c r="CC819" s="27">
        <v>0</v>
      </c>
      <c r="CD819" s="36">
        <v>0</v>
      </c>
      <c r="CE819" s="26">
        <v>0</v>
      </c>
      <c r="CF819" s="26">
        <v>0</v>
      </c>
      <c r="CG819" s="27">
        <v>0</v>
      </c>
      <c r="CH819" s="36">
        <v>0</v>
      </c>
      <c r="CI819" s="26">
        <v>0</v>
      </c>
      <c r="CJ819" s="26">
        <v>0</v>
      </c>
      <c r="CK819" s="27">
        <v>0</v>
      </c>
      <c r="CL819" s="36">
        <v>0</v>
      </c>
      <c r="CM819" s="26">
        <v>0</v>
      </c>
      <c r="CN819" s="26">
        <v>0</v>
      </c>
      <c r="CO819" s="27">
        <v>0</v>
      </c>
      <c r="CP819" s="36">
        <v>0</v>
      </c>
      <c r="CQ819" s="26">
        <v>0</v>
      </c>
      <c r="CR819" s="26">
        <v>0</v>
      </c>
      <c r="CS819" s="27">
        <v>0</v>
      </c>
      <c r="CT819" s="36">
        <v>0</v>
      </c>
      <c r="CU819" s="26">
        <v>0</v>
      </c>
      <c r="CV819" s="26">
        <v>0</v>
      </c>
      <c r="CW819" s="27">
        <v>0</v>
      </c>
      <c r="CX819" s="36">
        <v>0</v>
      </c>
      <c r="CY819" s="26">
        <v>0</v>
      </c>
      <c r="CZ819" s="26">
        <v>0</v>
      </c>
      <c r="DA819" s="27">
        <v>0</v>
      </c>
      <c r="DB819" s="36">
        <v>0</v>
      </c>
      <c r="DC819" s="26">
        <v>0</v>
      </c>
      <c r="DD819" s="26">
        <v>0</v>
      </c>
      <c r="DE819" s="27">
        <v>0</v>
      </c>
      <c r="DF819" s="36">
        <v>0</v>
      </c>
      <c r="DG819" s="26">
        <v>0</v>
      </c>
      <c r="DH819" s="26">
        <v>0</v>
      </c>
      <c r="DI819" s="27">
        <v>0</v>
      </c>
      <c r="DJ819" s="36">
        <v>0</v>
      </c>
      <c r="DK819" s="26">
        <v>0</v>
      </c>
      <c r="DL819" s="26">
        <v>0</v>
      </c>
      <c r="DM819" s="27">
        <v>0</v>
      </c>
      <c r="DN819" s="36">
        <v>0</v>
      </c>
      <c r="DO819" s="26">
        <v>0</v>
      </c>
      <c r="DP819" s="26">
        <v>0</v>
      </c>
      <c r="DQ819" s="27">
        <v>0</v>
      </c>
      <c r="DR819" s="36">
        <v>0</v>
      </c>
      <c r="DS819" s="26">
        <v>0</v>
      </c>
      <c r="DT819" s="26">
        <v>0</v>
      </c>
      <c r="DU819" s="27">
        <v>0</v>
      </c>
      <c r="DV819" s="36">
        <v>0</v>
      </c>
      <c r="DW819" s="26">
        <v>0</v>
      </c>
      <c r="DX819" s="26">
        <v>0</v>
      </c>
      <c r="DY819" s="27">
        <v>0</v>
      </c>
      <c r="DZ819" s="36">
        <v>0</v>
      </c>
      <c r="EA819" s="26">
        <v>0</v>
      </c>
      <c r="EB819" s="26">
        <v>0</v>
      </c>
      <c r="EC819" s="27">
        <v>0</v>
      </c>
      <c r="ED819" s="36">
        <v>4</v>
      </c>
      <c r="EE819" s="26">
        <v>266.66666666666669</v>
      </c>
      <c r="EF819" s="26">
        <v>266.66666666666669</v>
      </c>
      <c r="EG819" s="27">
        <v>3733.3333333333335</v>
      </c>
      <c r="EH819" s="36">
        <v>12</v>
      </c>
      <c r="EI819" s="26">
        <v>800</v>
      </c>
      <c r="EJ819" s="26">
        <v>1066.6666666666667</v>
      </c>
      <c r="EK819" s="27">
        <v>2933.33</v>
      </c>
      <c r="EL819" s="36" cm="1">
        <f t="array" ref="EL819">+_xlfn.IFS(YEAR($A819)&gt;YEAR(EL$6),0,YEAR(EL$6)=YEAR($A819),13-MONTH($A819),AND(EK819&lt;$L819,YEAR(EL$6)=YEAR($B819)),IF(MONTH($B819)&lt;EK819/$M819,MONTH($B819),EK819/$M819),EK819&lt;$L819,EK819/$M819,YEAR(EL$6)=YEAR($B819),MONTH($B819),AND(YEAR(EL$6)&gt;YEAR($B819),NOT(ISBLANK($B819))),0,YEAR(EL$6)&gt;YEAR($A819),12,EL$6&lt;$A819,0,YEAR(EH$6)=YEAR($B819),0)</f>
        <v>12</v>
      </c>
      <c r="EM819" s="26">
        <f t="shared" si="99"/>
        <v>800</v>
      </c>
      <c r="EN819" s="26">
        <f t="shared" si="100"/>
        <v>1866.6666666666667</v>
      </c>
      <c r="EO819" s="27">
        <f t="shared" si="101"/>
        <v>2133.33</v>
      </c>
      <c r="EP819" s="28">
        <f t="shared" si="102"/>
        <v>31.999949999999998</v>
      </c>
      <c r="EQ819" s="34">
        <f t="shared" si="103"/>
        <v>200</v>
      </c>
      <c r="ES819" s="21">
        <f>IFERROR(IF(VLOOKUP(D819,'DIV CHANGE'!A:D,3,FALSE)="", E819, VLOOKUP(D819,'DIV CHANGE'!A:D,3,FALSE)), E819)</f>
        <v>1</v>
      </c>
      <c r="ET819" s="21" t="str">
        <f t="shared" si="104"/>
        <v>SAME</v>
      </c>
      <c r="EU819" s="29">
        <v>45184</v>
      </c>
    </row>
    <row r="820" spans="1:151" ht="12.75">
      <c r="A820" s="29">
        <v>45323</v>
      </c>
      <c r="C820" s="77"/>
      <c r="D820" s="21" t="s">
        <v>1596</v>
      </c>
      <c r="E820" s="21">
        <v>3</v>
      </c>
      <c r="F820" s="21" t="s">
        <v>100</v>
      </c>
      <c r="G820" s="21" t="s">
        <v>1597</v>
      </c>
      <c r="H820" s="55">
        <v>36534.39</v>
      </c>
      <c r="I820" s="22">
        <v>5</v>
      </c>
      <c r="J820" s="56">
        <v>6000</v>
      </c>
      <c r="K820" s="56">
        <v>0</v>
      </c>
      <c r="L820" s="25">
        <f t="shared" si="97"/>
        <v>6106.8779999999997</v>
      </c>
      <c r="M820" s="37">
        <f t="shared" si="98"/>
        <v>508.90649999999999</v>
      </c>
      <c r="N820" s="36"/>
      <c r="O820" s="26"/>
      <c r="P820" s="26"/>
      <c r="Q820" s="27"/>
      <c r="R820" s="36"/>
      <c r="S820" s="26"/>
      <c r="T820" s="26"/>
      <c r="U820" s="27"/>
      <c r="V820" s="36"/>
      <c r="W820" s="26"/>
      <c r="X820" s="26"/>
      <c r="Y820" s="27"/>
      <c r="Z820" s="36"/>
      <c r="AA820" s="26"/>
      <c r="AB820" s="26"/>
      <c r="AC820" s="27"/>
      <c r="AD820" s="36"/>
      <c r="AE820" s="26"/>
      <c r="AF820" s="26"/>
      <c r="AG820" s="27"/>
      <c r="AH820" s="36"/>
      <c r="AI820" s="26"/>
      <c r="AJ820" s="26"/>
      <c r="AK820" s="27"/>
      <c r="AL820" s="36"/>
      <c r="AM820" s="26"/>
      <c r="AN820" s="26"/>
      <c r="AO820" s="27"/>
      <c r="AP820" s="36"/>
      <c r="AQ820" s="26"/>
      <c r="AR820" s="26"/>
      <c r="AS820" s="27"/>
      <c r="AT820" s="36"/>
      <c r="AU820" s="26"/>
      <c r="AV820" s="26"/>
      <c r="AW820" s="27"/>
      <c r="AX820" s="36"/>
      <c r="AY820" s="26"/>
      <c r="AZ820" s="26"/>
      <c r="BA820" s="27"/>
      <c r="BB820" s="36"/>
      <c r="BC820" s="26"/>
      <c r="BD820" s="26"/>
      <c r="BE820" s="27"/>
      <c r="BF820" s="36"/>
      <c r="BG820" s="26"/>
      <c r="BH820" s="26"/>
      <c r="BI820" s="27"/>
      <c r="BJ820" s="36"/>
      <c r="BK820" s="26"/>
      <c r="BL820" s="26"/>
      <c r="BM820" s="27"/>
      <c r="BN820" s="36"/>
      <c r="BO820" s="26"/>
      <c r="BP820" s="26"/>
      <c r="BQ820" s="27"/>
      <c r="BR820" s="36"/>
      <c r="BS820" s="26"/>
      <c r="BT820" s="26"/>
      <c r="BU820" s="27"/>
      <c r="BV820" s="36"/>
      <c r="BW820" s="26"/>
      <c r="BX820" s="26"/>
      <c r="BY820" s="27"/>
      <c r="BZ820" s="36"/>
      <c r="CA820" s="26"/>
      <c r="CB820" s="26"/>
      <c r="CC820" s="27"/>
      <c r="CD820" s="36"/>
      <c r="CE820" s="26"/>
      <c r="CF820" s="26"/>
      <c r="CG820" s="27"/>
      <c r="CH820" s="36"/>
      <c r="CI820" s="26"/>
      <c r="CJ820" s="26"/>
      <c r="CK820" s="27"/>
      <c r="CL820" s="36"/>
      <c r="CM820" s="26"/>
      <c r="CN820" s="26"/>
      <c r="CO820" s="27"/>
      <c r="CP820" s="36"/>
      <c r="CQ820" s="26"/>
      <c r="CR820" s="26"/>
      <c r="CS820" s="27"/>
      <c r="CT820" s="36"/>
      <c r="CU820" s="26"/>
      <c r="CV820" s="26"/>
      <c r="CW820" s="27"/>
      <c r="CX820" s="36"/>
      <c r="CY820" s="26"/>
      <c r="CZ820" s="26"/>
      <c r="DA820" s="27"/>
      <c r="DB820" s="36"/>
      <c r="DC820" s="26"/>
      <c r="DD820" s="26"/>
      <c r="DE820" s="27"/>
      <c r="DF820" s="36"/>
      <c r="DG820" s="26"/>
      <c r="DH820" s="26"/>
      <c r="DI820" s="27"/>
      <c r="DJ820" s="36"/>
      <c r="DK820" s="26"/>
      <c r="DL820" s="26"/>
      <c r="DM820" s="27"/>
      <c r="DN820" s="36"/>
      <c r="DO820" s="26"/>
      <c r="DP820" s="26"/>
      <c r="DQ820" s="27"/>
      <c r="DR820" s="36"/>
      <c r="DS820" s="26"/>
      <c r="DT820" s="26"/>
      <c r="DU820" s="27"/>
      <c r="DV820" s="36"/>
      <c r="DW820" s="26"/>
      <c r="DX820" s="26"/>
      <c r="DY820" s="27"/>
      <c r="DZ820" s="36"/>
      <c r="EA820" s="26"/>
      <c r="EB820" s="26"/>
      <c r="EC820" s="27"/>
      <c r="ED820" s="36">
        <v>0</v>
      </c>
      <c r="EE820" s="26">
        <v>0</v>
      </c>
      <c r="EF820" s="26">
        <v>0</v>
      </c>
      <c r="EG820" s="27">
        <v>0</v>
      </c>
      <c r="EH820" s="36">
        <v>11</v>
      </c>
      <c r="EI820" s="26">
        <v>5597.9714999999997</v>
      </c>
      <c r="EJ820" s="26">
        <v>5597.9714999999997</v>
      </c>
      <c r="EK820" s="27">
        <v>24936.42</v>
      </c>
      <c r="EL820" s="36" cm="1">
        <f t="array" ref="EL820">+_xlfn.IFS(YEAR($A820)&gt;YEAR(EL$6),0,YEAR(EL$6)=YEAR($A820),13-MONTH($A820),AND(EK820&lt;$L820,YEAR(EL$6)=YEAR($B820)),IF(MONTH($B820)&lt;EK820/$M820,MONTH($B820),EK820/$M820),EK820&lt;$L820,EK820/$M820,YEAR(EL$6)=YEAR($B820),MONTH($B820),AND(YEAR(EL$6)&gt;YEAR($B820),NOT(ISBLANK($B820))),0,YEAR(EL$6)&gt;YEAR($A820),12,EL$6&lt;$A820,0,YEAR(EH$6)=YEAR($B820),0)</f>
        <v>12</v>
      </c>
      <c r="EM820" s="26">
        <f t="shared" si="99"/>
        <v>6106.8779999999997</v>
      </c>
      <c r="EN820" s="26">
        <f t="shared" si="100"/>
        <v>11704.8495</v>
      </c>
      <c r="EO820" s="27">
        <f t="shared" si="101"/>
        <v>18829.54</v>
      </c>
      <c r="EP820" s="28">
        <f t="shared" si="102"/>
        <v>36.999999017501253</v>
      </c>
      <c r="EQ820" s="34">
        <f t="shared" si="103"/>
        <v>1526.7194999999999</v>
      </c>
      <c r="ES820" s="21">
        <f>IFERROR(IF(VLOOKUP(D820,'DIV CHANGE'!A:D,3,FALSE)="", E820, VLOOKUP(D820,'DIV CHANGE'!A:D,3,FALSE)), E820)</f>
        <v>3</v>
      </c>
      <c r="ET820" s="21" t="str">
        <f t="shared" si="104"/>
        <v>SAME</v>
      </c>
      <c r="EU820" s="29">
        <v>45323</v>
      </c>
    </row>
    <row r="821" spans="1:151" ht="12.75">
      <c r="A821" s="29">
        <v>45418</v>
      </c>
      <c r="B821" s="24"/>
      <c r="C821" s="77"/>
      <c r="D821" s="21" t="s">
        <v>1598</v>
      </c>
      <c r="E821" s="21">
        <v>1</v>
      </c>
      <c r="F821" s="21" t="s">
        <v>100</v>
      </c>
      <c r="G821" s="21" t="s">
        <v>1599</v>
      </c>
      <c r="H821" s="55">
        <v>7951.98</v>
      </c>
      <c r="I821" s="22">
        <v>5</v>
      </c>
      <c r="J821" s="56">
        <v>0</v>
      </c>
      <c r="K821" s="56">
        <v>0</v>
      </c>
      <c r="L821" s="25">
        <f t="shared" si="97"/>
        <v>1590.396</v>
      </c>
      <c r="M821" s="37">
        <f t="shared" si="98"/>
        <v>132.53299999999999</v>
      </c>
      <c r="N821" s="36">
        <v>0</v>
      </c>
      <c r="O821" s="26">
        <v>0</v>
      </c>
      <c r="P821" s="26">
        <v>0</v>
      </c>
      <c r="Q821" s="27">
        <v>0</v>
      </c>
      <c r="R821" s="36">
        <v>0</v>
      </c>
      <c r="S821" s="26">
        <v>0</v>
      </c>
      <c r="T821" s="26">
        <v>0</v>
      </c>
      <c r="U821" s="27">
        <v>0</v>
      </c>
      <c r="V821" s="36">
        <v>0</v>
      </c>
      <c r="W821" s="26">
        <v>0</v>
      </c>
      <c r="X821" s="26">
        <v>0</v>
      </c>
      <c r="Y821" s="27">
        <v>0</v>
      </c>
      <c r="Z821" s="36">
        <v>0</v>
      </c>
      <c r="AA821" s="26">
        <v>0</v>
      </c>
      <c r="AB821" s="26">
        <v>0</v>
      </c>
      <c r="AC821" s="27">
        <v>0</v>
      </c>
      <c r="AD821" s="36">
        <v>0</v>
      </c>
      <c r="AE821" s="26">
        <v>0</v>
      </c>
      <c r="AF821" s="26">
        <v>0</v>
      </c>
      <c r="AG821" s="27">
        <v>0</v>
      </c>
      <c r="AH821" s="36">
        <v>0</v>
      </c>
      <c r="AI821" s="26">
        <v>0</v>
      </c>
      <c r="AJ821" s="26">
        <v>0</v>
      </c>
      <c r="AK821" s="27">
        <v>0</v>
      </c>
      <c r="AL821" s="36">
        <v>0</v>
      </c>
      <c r="AM821" s="26">
        <v>0</v>
      </c>
      <c r="AN821" s="26">
        <v>0</v>
      </c>
      <c r="AO821" s="27">
        <v>0</v>
      </c>
      <c r="AP821" s="36">
        <v>0</v>
      </c>
      <c r="AQ821" s="26">
        <v>0</v>
      </c>
      <c r="AR821" s="26">
        <v>0</v>
      </c>
      <c r="AS821" s="27">
        <v>0</v>
      </c>
      <c r="AT821" s="36">
        <v>0</v>
      </c>
      <c r="AU821" s="26">
        <v>0</v>
      </c>
      <c r="AV821" s="26">
        <v>0</v>
      </c>
      <c r="AW821" s="27">
        <v>0</v>
      </c>
      <c r="AX821" s="36">
        <v>0</v>
      </c>
      <c r="AY821" s="26">
        <v>0</v>
      </c>
      <c r="AZ821" s="26">
        <v>0</v>
      </c>
      <c r="BA821" s="27">
        <v>0</v>
      </c>
      <c r="BB821" s="36">
        <v>0</v>
      </c>
      <c r="BC821" s="26">
        <v>0</v>
      </c>
      <c r="BD821" s="26">
        <v>0</v>
      </c>
      <c r="BE821" s="27">
        <v>0</v>
      </c>
      <c r="BF821" s="36">
        <v>0</v>
      </c>
      <c r="BG821" s="26">
        <v>0</v>
      </c>
      <c r="BH821" s="26">
        <v>0</v>
      </c>
      <c r="BI821" s="27">
        <v>0</v>
      </c>
      <c r="BJ821" s="36">
        <v>0</v>
      </c>
      <c r="BK821" s="26">
        <v>0</v>
      </c>
      <c r="BL821" s="26">
        <v>0</v>
      </c>
      <c r="BM821" s="27">
        <v>0</v>
      </c>
      <c r="BN821" s="36">
        <v>0</v>
      </c>
      <c r="BO821" s="26">
        <v>0</v>
      </c>
      <c r="BP821" s="26">
        <v>0</v>
      </c>
      <c r="BQ821" s="27">
        <v>0</v>
      </c>
      <c r="BR821" s="36">
        <v>0</v>
      </c>
      <c r="BS821" s="26">
        <v>0</v>
      </c>
      <c r="BT821" s="26">
        <v>0</v>
      </c>
      <c r="BU821" s="27">
        <v>0</v>
      </c>
      <c r="BV821" s="36">
        <v>0</v>
      </c>
      <c r="BW821" s="26">
        <v>0</v>
      </c>
      <c r="BX821" s="26">
        <v>0</v>
      </c>
      <c r="BY821" s="27">
        <v>0</v>
      </c>
      <c r="BZ821" s="36">
        <v>0</v>
      </c>
      <c r="CA821" s="26">
        <v>0</v>
      </c>
      <c r="CB821" s="26">
        <v>0</v>
      </c>
      <c r="CC821" s="27">
        <v>0</v>
      </c>
      <c r="CD821" s="36">
        <v>0</v>
      </c>
      <c r="CE821" s="26">
        <v>0</v>
      </c>
      <c r="CF821" s="26">
        <v>0</v>
      </c>
      <c r="CG821" s="27">
        <v>0</v>
      </c>
      <c r="CH821" s="36">
        <v>0</v>
      </c>
      <c r="CI821" s="26">
        <v>0</v>
      </c>
      <c r="CJ821" s="26">
        <v>0</v>
      </c>
      <c r="CK821" s="27">
        <v>0</v>
      </c>
      <c r="CL821" s="36">
        <v>0</v>
      </c>
      <c r="CM821" s="26">
        <v>0</v>
      </c>
      <c r="CN821" s="26">
        <v>0</v>
      </c>
      <c r="CO821" s="27">
        <v>0</v>
      </c>
      <c r="CP821" s="36">
        <v>0</v>
      </c>
      <c r="CQ821" s="26">
        <v>0</v>
      </c>
      <c r="CR821" s="26">
        <v>0</v>
      </c>
      <c r="CS821" s="27">
        <v>0</v>
      </c>
      <c r="CT821" s="36">
        <v>0</v>
      </c>
      <c r="CU821" s="26">
        <v>0</v>
      </c>
      <c r="CV821" s="26">
        <v>0</v>
      </c>
      <c r="CW821" s="27">
        <v>0</v>
      </c>
      <c r="CX821" s="36">
        <v>0</v>
      </c>
      <c r="CY821" s="26">
        <v>0</v>
      </c>
      <c r="CZ821" s="26">
        <v>0</v>
      </c>
      <c r="DA821" s="27">
        <v>0</v>
      </c>
      <c r="DB821" s="36">
        <v>0</v>
      </c>
      <c r="DC821" s="26">
        <v>0</v>
      </c>
      <c r="DD821" s="26">
        <v>0</v>
      </c>
      <c r="DE821" s="27">
        <v>0</v>
      </c>
      <c r="DF821" s="36">
        <v>0</v>
      </c>
      <c r="DG821" s="26">
        <v>0</v>
      </c>
      <c r="DH821" s="26">
        <v>0</v>
      </c>
      <c r="DI821" s="27">
        <v>0</v>
      </c>
      <c r="DJ821" s="36">
        <v>0</v>
      </c>
      <c r="DK821" s="26">
        <v>0</v>
      </c>
      <c r="DL821" s="26">
        <v>0</v>
      </c>
      <c r="DM821" s="27">
        <v>0</v>
      </c>
      <c r="DN821" s="36">
        <v>0</v>
      </c>
      <c r="DO821" s="26">
        <v>0</v>
      </c>
      <c r="DP821" s="26">
        <v>0</v>
      </c>
      <c r="DQ821" s="27">
        <v>0</v>
      </c>
      <c r="DR821" s="36">
        <v>0</v>
      </c>
      <c r="DS821" s="26">
        <v>0</v>
      </c>
      <c r="DT821" s="26">
        <v>0</v>
      </c>
      <c r="DU821" s="27">
        <v>0</v>
      </c>
      <c r="DV821" s="36">
        <v>0</v>
      </c>
      <c r="DW821" s="26">
        <v>0</v>
      </c>
      <c r="DX821" s="26">
        <v>0</v>
      </c>
      <c r="DY821" s="27">
        <v>0</v>
      </c>
      <c r="DZ821" s="36">
        <v>0</v>
      </c>
      <c r="EA821" s="26">
        <v>0</v>
      </c>
      <c r="EB821" s="26">
        <v>0</v>
      </c>
      <c r="EC821" s="27">
        <v>0</v>
      </c>
      <c r="ED821" s="36">
        <v>0</v>
      </c>
      <c r="EE821" s="26">
        <v>0</v>
      </c>
      <c r="EF821" s="26">
        <v>0</v>
      </c>
      <c r="EG821" s="27">
        <v>0</v>
      </c>
      <c r="EH821" s="36">
        <v>8</v>
      </c>
      <c r="EI821" s="26">
        <v>1060.2639999999999</v>
      </c>
      <c r="EJ821" s="26">
        <v>1060.2639999999999</v>
      </c>
      <c r="EK821" s="27">
        <v>6891.72</v>
      </c>
      <c r="EL821" s="36" cm="1">
        <f t="array" ref="EL821">+_xlfn.IFS(YEAR($A821)&gt;YEAR(EL$6),0,YEAR(EL$6)=YEAR($A821),13-MONTH($A821),AND(EK821&lt;$L821,YEAR(EL$6)=YEAR($B821)),IF(MONTH($B821)&lt;EK821/$M821,MONTH($B821),EK821/$M821),EK821&lt;$L821,EK821/$M821,YEAR(EL$6)=YEAR($B821),MONTH($B821),AND(YEAR(EL$6)&gt;YEAR($B821),NOT(ISBLANK($B821))),0,YEAR(EL$6)&gt;YEAR($A821),12,EL$6&lt;$A821,0,YEAR(EH$6)=YEAR($B821),0)</f>
        <v>12</v>
      </c>
      <c r="EM821" s="26">
        <f t="shared" si="99"/>
        <v>1590.3959999999997</v>
      </c>
      <c r="EN821" s="26">
        <f t="shared" si="100"/>
        <v>2650.66</v>
      </c>
      <c r="EO821" s="27">
        <f t="shared" si="101"/>
        <v>5301.32</v>
      </c>
      <c r="EP821" s="28">
        <f t="shared" si="102"/>
        <v>40</v>
      </c>
      <c r="EQ821" s="34">
        <f t="shared" si="103"/>
        <v>397.59899999999993</v>
      </c>
      <c r="ES821" s="21">
        <f>IFERROR(IF(VLOOKUP(D821,'DIV CHANGE'!A:D,3,FALSE)="", E821, VLOOKUP(D821,'DIV CHANGE'!A:D,3,FALSE)), E821)</f>
        <v>1</v>
      </c>
      <c r="ET821" s="21" t="str">
        <f t="shared" si="104"/>
        <v>SAME</v>
      </c>
      <c r="EU821" s="24"/>
    </row>
    <row r="822" spans="1:151" ht="12.75">
      <c r="A822" s="29">
        <v>45509</v>
      </c>
      <c r="C822" s="77"/>
      <c r="D822" s="21" t="s">
        <v>1600</v>
      </c>
      <c r="E822" s="21">
        <v>1</v>
      </c>
      <c r="F822" s="21" t="s">
        <v>100</v>
      </c>
      <c r="G822" s="21" t="s">
        <v>1601</v>
      </c>
      <c r="H822" s="55">
        <v>11736.83</v>
      </c>
      <c r="I822" s="22">
        <v>5</v>
      </c>
      <c r="J822" s="56">
        <v>0</v>
      </c>
      <c r="K822" s="56">
        <v>0</v>
      </c>
      <c r="L822" s="25">
        <f t="shared" si="97"/>
        <v>2347.366</v>
      </c>
      <c r="M822" s="37">
        <f t="shared" si="98"/>
        <v>195.61383333333333</v>
      </c>
      <c r="N822" s="36"/>
      <c r="O822" s="26"/>
      <c r="P822" s="26"/>
      <c r="Q822" s="27"/>
      <c r="R822" s="36"/>
      <c r="S822" s="26"/>
      <c r="T822" s="26"/>
      <c r="U822" s="27"/>
      <c r="V822" s="36"/>
      <c r="W822" s="26"/>
      <c r="X822" s="26"/>
      <c r="Y822" s="27"/>
      <c r="Z822" s="36"/>
      <c r="AA822" s="26"/>
      <c r="AB822" s="26"/>
      <c r="AC822" s="27"/>
      <c r="AD822" s="36"/>
      <c r="AE822" s="26"/>
      <c r="AF822" s="26"/>
      <c r="AG822" s="27"/>
      <c r="AH822" s="36"/>
      <c r="AI822" s="26"/>
      <c r="AJ822" s="26"/>
      <c r="AK822" s="27"/>
      <c r="AL822" s="36"/>
      <c r="AM822" s="26"/>
      <c r="AN822" s="26"/>
      <c r="AO822" s="27"/>
      <c r="AP822" s="36"/>
      <c r="AQ822" s="26"/>
      <c r="AR822" s="26"/>
      <c r="AS822" s="27"/>
      <c r="AT822" s="36"/>
      <c r="AU822" s="26"/>
      <c r="AV822" s="26"/>
      <c r="AW822" s="27"/>
      <c r="AX822" s="36"/>
      <c r="AY822" s="26"/>
      <c r="AZ822" s="26"/>
      <c r="BA822" s="27"/>
      <c r="BB822" s="36"/>
      <c r="BC822" s="26"/>
      <c r="BD822" s="26"/>
      <c r="BE822" s="27"/>
      <c r="BF822" s="36"/>
      <c r="BG822" s="26"/>
      <c r="BH822" s="26"/>
      <c r="BI822" s="27"/>
      <c r="BJ822" s="36"/>
      <c r="BK822" s="26"/>
      <c r="BL822" s="26"/>
      <c r="BM822" s="27"/>
      <c r="BN822" s="36"/>
      <c r="BO822" s="26"/>
      <c r="BP822" s="26"/>
      <c r="BQ822" s="27"/>
      <c r="BR822" s="36"/>
      <c r="BS822" s="26"/>
      <c r="BT822" s="26"/>
      <c r="BU822" s="27"/>
      <c r="BV822" s="36"/>
      <c r="BW822" s="26"/>
      <c r="BX822" s="26"/>
      <c r="BY822" s="27"/>
      <c r="BZ822" s="36"/>
      <c r="CA822" s="26"/>
      <c r="CB822" s="26"/>
      <c r="CC822" s="27"/>
      <c r="CD822" s="36"/>
      <c r="CE822" s="26"/>
      <c r="CF822" s="26"/>
      <c r="CG822" s="27"/>
      <c r="CH822" s="36"/>
      <c r="CI822" s="26"/>
      <c r="CJ822" s="26"/>
      <c r="CK822" s="27"/>
      <c r="CL822" s="36"/>
      <c r="CM822" s="26"/>
      <c r="CN822" s="26"/>
      <c r="CO822" s="27"/>
      <c r="CP822" s="36"/>
      <c r="CQ822" s="26"/>
      <c r="CR822" s="26"/>
      <c r="CS822" s="27"/>
      <c r="CT822" s="36"/>
      <c r="CU822" s="26"/>
      <c r="CV822" s="26"/>
      <c r="CW822" s="27"/>
      <c r="CX822" s="36"/>
      <c r="CY822" s="26"/>
      <c r="CZ822" s="26"/>
      <c r="DA822" s="27"/>
      <c r="DB822" s="36"/>
      <c r="DC822" s="26"/>
      <c r="DD822" s="26"/>
      <c r="DE822" s="27"/>
      <c r="DF822" s="36"/>
      <c r="DG822" s="26"/>
      <c r="DH822" s="26"/>
      <c r="DI822" s="27"/>
      <c r="DJ822" s="36"/>
      <c r="DK822" s="26"/>
      <c r="DL822" s="26"/>
      <c r="DM822" s="27"/>
      <c r="DN822" s="36"/>
      <c r="DO822" s="26"/>
      <c r="DP822" s="26"/>
      <c r="DQ822" s="27"/>
      <c r="DR822" s="36"/>
      <c r="DS822" s="26"/>
      <c r="DT822" s="26"/>
      <c r="DU822" s="27"/>
      <c r="DV822" s="36"/>
      <c r="DW822" s="26"/>
      <c r="DX822" s="26"/>
      <c r="DY822" s="27"/>
      <c r="DZ822" s="36"/>
      <c r="EA822" s="26"/>
      <c r="EB822" s="26"/>
      <c r="EC822" s="27"/>
      <c r="ED822" s="36">
        <v>0</v>
      </c>
      <c r="EE822" s="26">
        <v>0</v>
      </c>
      <c r="EF822" s="26">
        <v>0</v>
      </c>
      <c r="EG822" s="27">
        <v>0</v>
      </c>
      <c r="EH822" s="36">
        <v>5</v>
      </c>
      <c r="EI822" s="26">
        <v>978.06916666666666</v>
      </c>
      <c r="EJ822" s="26">
        <v>978.06916666666666</v>
      </c>
      <c r="EK822" s="27">
        <v>10758.76</v>
      </c>
      <c r="EL822" s="36" cm="1">
        <f t="array" ref="EL822">+_xlfn.IFS(YEAR($A822)&gt;YEAR(EL$6),0,YEAR(EL$6)=YEAR($A822),13-MONTH($A822),AND(EK822&lt;$L822,YEAR(EL$6)=YEAR($B822)),IF(MONTH($B822)&lt;EK822/$M822,MONTH($B822),EK822/$M822),EK822&lt;$L822,EK822/$M822,YEAR(EL$6)=YEAR($B822),MONTH($B822),AND(YEAR(EL$6)&gt;YEAR($B822),NOT(ISBLANK($B822))),0,YEAR(EL$6)&gt;YEAR($A822),12,EL$6&lt;$A822,0,YEAR(EH$6)=YEAR($B822),0)</f>
        <v>12</v>
      </c>
      <c r="EM822" s="26">
        <f t="shared" si="99"/>
        <v>2347.366</v>
      </c>
      <c r="EN822" s="26">
        <f t="shared" si="100"/>
        <v>3325.4351666666666</v>
      </c>
      <c r="EO822" s="27">
        <f t="shared" si="101"/>
        <v>8411.39</v>
      </c>
      <c r="EP822" s="28">
        <f t="shared" si="102"/>
        <v>42.999975291454334</v>
      </c>
      <c r="EQ822" s="34">
        <f t="shared" si="103"/>
        <v>586.8415</v>
      </c>
      <c r="ES822" s="21">
        <f>IFERROR(IF(VLOOKUP(D822,'DIV CHANGE'!A:D,3,FALSE)="", E822, VLOOKUP(D822,'DIV CHANGE'!A:D,3,FALSE)), E822)</f>
        <v>1</v>
      </c>
      <c r="ET822" s="21" t="str">
        <f t="shared" si="104"/>
        <v>SAME</v>
      </c>
      <c r="EU822" s="24">
        <v>45509</v>
      </c>
    </row>
    <row r="823" spans="1:151" ht="12.75">
      <c r="A823" s="29">
        <v>45574</v>
      </c>
      <c r="C823" s="77"/>
      <c r="D823" s="21" t="s">
        <v>1602</v>
      </c>
      <c r="E823" s="21">
        <v>1</v>
      </c>
      <c r="F823" s="21" t="s">
        <v>100</v>
      </c>
      <c r="G823" s="21" t="s">
        <v>1603</v>
      </c>
      <c r="H823" s="55">
        <v>12832.51</v>
      </c>
      <c r="I823" s="22">
        <v>5</v>
      </c>
      <c r="J823" s="56">
        <v>0</v>
      </c>
      <c r="K823" s="56">
        <v>0</v>
      </c>
      <c r="L823" s="25">
        <f t="shared" si="97"/>
        <v>2566.502</v>
      </c>
      <c r="M823" s="37">
        <f t="shared" si="98"/>
        <v>213.87516666666667</v>
      </c>
      <c r="N823" s="36"/>
      <c r="O823" s="26"/>
      <c r="P823" s="26"/>
      <c r="Q823" s="27"/>
      <c r="R823" s="36"/>
      <c r="S823" s="26"/>
      <c r="T823" s="26"/>
      <c r="U823" s="27"/>
      <c r="V823" s="36"/>
      <c r="W823" s="26"/>
      <c r="X823" s="26"/>
      <c r="Y823" s="27"/>
      <c r="Z823" s="36"/>
      <c r="AA823" s="26"/>
      <c r="AB823" s="26"/>
      <c r="AC823" s="27"/>
      <c r="AD823" s="36"/>
      <c r="AE823" s="26"/>
      <c r="AF823" s="26"/>
      <c r="AG823" s="27"/>
      <c r="AH823" s="36"/>
      <c r="AI823" s="26"/>
      <c r="AJ823" s="26"/>
      <c r="AK823" s="27"/>
      <c r="AL823" s="36"/>
      <c r="AM823" s="26"/>
      <c r="AN823" s="26"/>
      <c r="AO823" s="27"/>
      <c r="AP823" s="36"/>
      <c r="AQ823" s="26"/>
      <c r="AR823" s="26"/>
      <c r="AS823" s="27"/>
      <c r="AT823" s="36"/>
      <c r="AU823" s="26"/>
      <c r="AV823" s="26"/>
      <c r="AW823" s="27"/>
      <c r="AX823" s="36"/>
      <c r="AY823" s="26"/>
      <c r="AZ823" s="26"/>
      <c r="BA823" s="27"/>
      <c r="BB823" s="36"/>
      <c r="BC823" s="26"/>
      <c r="BD823" s="26"/>
      <c r="BE823" s="27"/>
      <c r="BF823" s="36"/>
      <c r="BG823" s="26"/>
      <c r="BH823" s="26"/>
      <c r="BI823" s="27"/>
      <c r="BJ823" s="36"/>
      <c r="BK823" s="26"/>
      <c r="BL823" s="26"/>
      <c r="BM823" s="27"/>
      <c r="BN823" s="36"/>
      <c r="BO823" s="26"/>
      <c r="BP823" s="26"/>
      <c r="BQ823" s="27"/>
      <c r="BR823" s="36"/>
      <c r="BS823" s="26"/>
      <c r="BT823" s="26"/>
      <c r="BU823" s="27"/>
      <c r="BV823" s="36"/>
      <c r="BW823" s="26"/>
      <c r="BX823" s="26"/>
      <c r="BY823" s="27"/>
      <c r="BZ823" s="36"/>
      <c r="CA823" s="26"/>
      <c r="CB823" s="26"/>
      <c r="CC823" s="27"/>
      <c r="CD823" s="36"/>
      <c r="CE823" s="26"/>
      <c r="CF823" s="26"/>
      <c r="CG823" s="27"/>
      <c r="CH823" s="36"/>
      <c r="CI823" s="26"/>
      <c r="CJ823" s="26"/>
      <c r="CK823" s="27"/>
      <c r="CL823" s="36"/>
      <c r="CM823" s="26"/>
      <c r="CN823" s="26"/>
      <c r="CO823" s="27"/>
      <c r="CP823" s="36"/>
      <c r="CQ823" s="26"/>
      <c r="CR823" s="26"/>
      <c r="CS823" s="27"/>
      <c r="CT823" s="36"/>
      <c r="CU823" s="26"/>
      <c r="CV823" s="26"/>
      <c r="CW823" s="27"/>
      <c r="CX823" s="36"/>
      <c r="CY823" s="26"/>
      <c r="CZ823" s="26"/>
      <c r="DA823" s="27"/>
      <c r="DB823" s="36"/>
      <c r="DC823" s="26"/>
      <c r="DD823" s="26"/>
      <c r="DE823" s="27"/>
      <c r="DF823" s="36"/>
      <c r="DG823" s="26"/>
      <c r="DH823" s="26"/>
      <c r="DI823" s="27"/>
      <c r="DJ823" s="36"/>
      <c r="DK823" s="26"/>
      <c r="DL823" s="26"/>
      <c r="DM823" s="27"/>
      <c r="DN823" s="36"/>
      <c r="DO823" s="26"/>
      <c r="DP823" s="26"/>
      <c r="DQ823" s="27"/>
      <c r="DR823" s="36"/>
      <c r="DS823" s="26"/>
      <c r="DT823" s="26"/>
      <c r="DU823" s="27"/>
      <c r="DV823" s="36"/>
      <c r="DW823" s="26"/>
      <c r="DX823" s="26"/>
      <c r="DY823" s="27"/>
      <c r="DZ823" s="36"/>
      <c r="EA823" s="26"/>
      <c r="EB823" s="26"/>
      <c r="EC823" s="27"/>
      <c r="ED823" s="36">
        <v>0</v>
      </c>
      <c r="EE823" s="26">
        <v>0</v>
      </c>
      <c r="EF823" s="26">
        <v>0</v>
      </c>
      <c r="EG823" s="27">
        <v>0</v>
      </c>
      <c r="EH823" s="36">
        <v>3</v>
      </c>
      <c r="EI823" s="26">
        <v>641.62549999999999</v>
      </c>
      <c r="EJ823" s="26">
        <v>641.62549999999999</v>
      </c>
      <c r="EK823" s="27">
        <v>12190.88</v>
      </c>
      <c r="EL823" s="36" cm="1">
        <f t="array" ref="EL823">+_xlfn.IFS(YEAR($A823)&gt;YEAR(EL$6),0,YEAR(EL$6)=YEAR($A823),13-MONTH($A823),AND(EK823&lt;$L823,YEAR(EL$6)=YEAR($B823)),IF(MONTH($B823)&lt;EK823/$M823,MONTH($B823),EK823/$M823),EK823&lt;$L823,EK823/$M823,YEAR(EL$6)=YEAR($B823),MONTH($B823),AND(YEAR(EL$6)&gt;YEAR($B823),NOT(ISBLANK($B823))),0,YEAR(EL$6)&gt;YEAR($A823),12,EL$6&lt;$A823,0,YEAR(EH$6)=YEAR($B823),0)</f>
        <v>12</v>
      </c>
      <c r="EM823" s="26">
        <f t="shared" si="99"/>
        <v>2566.502</v>
      </c>
      <c r="EN823" s="26">
        <f t="shared" si="100"/>
        <v>3208.1275000000001</v>
      </c>
      <c r="EO823" s="27">
        <f t="shared" si="101"/>
        <v>9624.3799999999992</v>
      </c>
      <c r="EP823" s="28">
        <f t="shared" si="102"/>
        <v>44.999988310938384</v>
      </c>
      <c r="EQ823" s="34">
        <f t="shared" si="103"/>
        <v>641.62549999999999</v>
      </c>
      <c r="ES823" s="21">
        <f>IFERROR(IF(VLOOKUP(D823,'DIV CHANGE'!A:D,3,FALSE)="", E823, VLOOKUP(D823,'DIV CHANGE'!A:D,3,FALSE)), E823)</f>
        <v>1</v>
      </c>
      <c r="ET823" s="21" t="str">
        <f t="shared" si="104"/>
        <v>SAME</v>
      </c>
      <c r="EU823" s="29">
        <v>45574</v>
      </c>
    </row>
    <row r="824" spans="1:151" ht="12.75">
      <c r="A824" s="29">
        <v>45610</v>
      </c>
      <c r="C824" s="77"/>
      <c r="D824" s="21" t="s">
        <v>1604</v>
      </c>
      <c r="E824" s="21">
        <v>1</v>
      </c>
      <c r="F824" s="21" t="s">
        <v>100</v>
      </c>
      <c r="G824" s="21" t="s">
        <v>1605</v>
      </c>
      <c r="H824" s="55">
        <v>8374</v>
      </c>
      <c r="I824" s="22">
        <v>7</v>
      </c>
      <c r="J824" s="56">
        <v>0</v>
      </c>
      <c r="K824" s="56">
        <v>0</v>
      </c>
      <c r="L824" s="25">
        <f t="shared" si="97"/>
        <v>1196.2857142857142</v>
      </c>
      <c r="M824" s="37">
        <f t="shared" si="98"/>
        <v>99.69047619047619</v>
      </c>
      <c r="N824" s="36"/>
      <c r="O824" s="26"/>
      <c r="P824" s="26"/>
      <c r="Q824" s="27"/>
      <c r="R824" s="36"/>
      <c r="S824" s="26"/>
      <c r="T824" s="26"/>
      <c r="U824" s="27"/>
      <c r="V824" s="36"/>
      <c r="W824" s="26"/>
      <c r="X824" s="26"/>
      <c r="Y824" s="27"/>
      <c r="Z824" s="36"/>
      <c r="AA824" s="26"/>
      <c r="AB824" s="26"/>
      <c r="AC824" s="27"/>
      <c r="AD824" s="36"/>
      <c r="AE824" s="26"/>
      <c r="AF824" s="26"/>
      <c r="AG824" s="27"/>
      <c r="AH824" s="36"/>
      <c r="AI824" s="26"/>
      <c r="AJ824" s="26"/>
      <c r="AK824" s="27"/>
      <c r="AL824" s="36"/>
      <c r="AM824" s="26"/>
      <c r="AN824" s="26"/>
      <c r="AO824" s="27"/>
      <c r="AP824" s="36"/>
      <c r="AQ824" s="26"/>
      <c r="AR824" s="26"/>
      <c r="AS824" s="27"/>
      <c r="AT824" s="36"/>
      <c r="AU824" s="26"/>
      <c r="AV824" s="26"/>
      <c r="AW824" s="27"/>
      <c r="AX824" s="36"/>
      <c r="AY824" s="26"/>
      <c r="AZ824" s="26"/>
      <c r="BA824" s="27"/>
      <c r="BB824" s="36"/>
      <c r="BC824" s="26"/>
      <c r="BD824" s="26"/>
      <c r="BE824" s="27"/>
      <c r="BF824" s="36"/>
      <c r="BG824" s="26"/>
      <c r="BH824" s="26"/>
      <c r="BI824" s="27"/>
      <c r="BJ824" s="36"/>
      <c r="BK824" s="26"/>
      <c r="BL824" s="26"/>
      <c r="BM824" s="27"/>
      <c r="BN824" s="36"/>
      <c r="BO824" s="26"/>
      <c r="BP824" s="26"/>
      <c r="BQ824" s="27"/>
      <c r="BR824" s="36"/>
      <c r="BS824" s="26"/>
      <c r="BT824" s="26"/>
      <c r="BU824" s="27"/>
      <c r="BV824" s="36"/>
      <c r="BW824" s="26"/>
      <c r="BX824" s="26"/>
      <c r="BY824" s="27"/>
      <c r="BZ824" s="36"/>
      <c r="CA824" s="26"/>
      <c r="CB824" s="26"/>
      <c r="CC824" s="27"/>
      <c r="CD824" s="36"/>
      <c r="CE824" s="26"/>
      <c r="CF824" s="26"/>
      <c r="CG824" s="27"/>
      <c r="CH824" s="36"/>
      <c r="CI824" s="26"/>
      <c r="CJ824" s="26"/>
      <c r="CK824" s="27"/>
      <c r="CL824" s="36"/>
      <c r="CM824" s="26"/>
      <c r="CN824" s="26"/>
      <c r="CO824" s="27"/>
      <c r="CP824" s="36"/>
      <c r="CQ824" s="26"/>
      <c r="CR824" s="26"/>
      <c r="CS824" s="27"/>
      <c r="CT824" s="36"/>
      <c r="CU824" s="26"/>
      <c r="CV824" s="26"/>
      <c r="CW824" s="27"/>
      <c r="CX824" s="36"/>
      <c r="CY824" s="26"/>
      <c r="CZ824" s="26"/>
      <c r="DA824" s="27"/>
      <c r="DB824" s="36"/>
      <c r="DC824" s="26"/>
      <c r="DD824" s="26"/>
      <c r="DE824" s="27"/>
      <c r="DF824" s="36"/>
      <c r="DG824" s="26"/>
      <c r="DH824" s="26"/>
      <c r="DI824" s="27"/>
      <c r="DJ824" s="36"/>
      <c r="DK824" s="26"/>
      <c r="DL824" s="26"/>
      <c r="DM824" s="27"/>
      <c r="DN824" s="36"/>
      <c r="DO824" s="26"/>
      <c r="DP824" s="26"/>
      <c r="DQ824" s="27"/>
      <c r="DR824" s="36"/>
      <c r="DS824" s="26"/>
      <c r="DT824" s="26"/>
      <c r="DU824" s="27"/>
      <c r="DV824" s="36"/>
      <c r="DW824" s="26"/>
      <c r="DX824" s="26"/>
      <c r="DY824" s="27"/>
      <c r="DZ824" s="36"/>
      <c r="EA824" s="26"/>
      <c r="EB824" s="26"/>
      <c r="EC824" s="27"/>
      <c r="ED824" s="36">
        <v>0</v>
      </c>
      <c r="EE824" s="26">
        <v>0</v>
      </c>
      <c r="EF824" s="26">
        <v>0</v>
      </c>
      <c r="EG824" s="27">
        <v>0</v>
      </c>
      <c r="EH824" s="36">
        <v>2</v>
      </c>
      <c r="EI824" s="26">
        <v>199.38095238095238</v>
      </c>
      <c r="EJ824" s="26">
        <v>199.38095238095238</v>
      </c>
      <c r="EK824" s="27">
        <v>8174.62</v>
      </c>
      <c r="EL824" s="36" cm="1">
        <f t="array" ref="EL824">+_xlfn.IFS(YEAR($A824)&gt;YEAR(EL$6),0,YEAR(EL$6)=YEAR($A824),13-MONTH($A824),AND(EK824&lt;$L824,YEAR(EL$6)=YEAR($B824)),IF(MONTH($B824)&lt;EK824/$M824,MONTH($B824),EK824/$M824),EK824&lt;$L824,EK824/$M824,YEAR(EL$6)=YEAR($B824),MONTH($B824),AND(YEAR(EL$6)&gt;YEAR($B824),NOT(ISBLANK($B824))),0,YEAR(EL$6)&gt;YEAR($A824),12,EL$6&lt;$A824,0,YEAR(EH$6)=YEAR($B824),0)</f>
        <v>12</v>
      </c>
      <c r="EM824" s="26">
        <f t="shared" si="99"/>
        <v>1196.2857142857142</v>
      </c>
      <c r="EN824" s="26">
        <f t="shared" si="100"/>
        <v>1395.6666666666665</v>
      </c>
      <c r="EO824" s="27">
        <f t="shared" si="101"/>
        <v>6978.33</v>
      </c>
      <c r="EP824" s="28">
        <f t="shared" si="102"/>
        <v>69.999966563171725</v>
      </c>
      <c r="EQ824" s="34">
        <f t="shared" si="103"/>
        <v>299.07142857142856</v>
      </c>
      <c r="ES824" s="21">
        <f>IFERROR(IF(VLOOKUP(D824,'DIV CHANGE'!A:D,3,FALSE)="", E824, VLOOKUP(D824,'DIV CHANGE'!A:D,3,FALSE)), E824)</f>
        <v>1</v>
      </c>
      <c r="ET824" s="21" t="str">
        <f t="shared" si="104"/>
        <v>SAME</v>
      </c>
      <c r="EU824" s="29"/>
    </row>
    <row r="825" spans="1:151" ht="12.75">
      <c r="A825" s="29">
        <v>41985</v>
      </c>
      <c r="B825" s="24"/>
      <c r="C825" s="35">
        <v>159</v>
      </c>
      <c r="D825" s="21" t="s">
        <v>1606</v>
      </c>
      <c r="E825" s="21">
        <v>2</v>
      </c>
      <c r="F825" s="21" t="s">
        <v>42</v>
      </c>
      <c r="G825" s="21" t="s">
        <v>1607</v>
      </c>
      <c r="H825" s="55">
        <v>16738</v>
      </c>
      <c r="I825" s="22">
        <v>5</v>
      </c>
      <c r="J825" s="25">
        <v>0</v>
      </c>
      <c r="K825" s="25">
        <v>0</v>
      </c>
      <c r="L825" s="25">
        <f t="shared" si="97"/>
        <v>3347.6</v>
      </c>
      <c r="M825" s="37">
        <f t="shared" si="98"/>
        <v>278.96666666666664</v>
      </c>
      <c r="N825" s="36">
        <v>0</v>
      </c>
      <c r="O825" s="26">
        <v>0</v>
      </c>
      <c r="P825" s="26">
        <v>0</v>
      </c>
      <c r="Q825" s="27">
        <v>0</v>
      </c>
      <c r="R825" s="36">
        <v>0</v>
      </c>
      <c r="S825" s="26">
        <v>0</v>
      </c>
      <c r="T825" s="26">
        <v>0</v>
      </c>
      <c r="U825" s="27">
        <v>0</v>
      </c>
      <c r="V825" s="36">
        <v>0</v>
      </c>
      <c r="W825" s="26">
        <v>0</v>
      </c>
      <c r="X825" s="26">
        <v>0</v>
      </c>
      <c r="Y825" s="27">
        <v>0</v>
      </c>
      <c r="Z825" s="36">
        <v>0</v>
      </c>
      <c r="AA825" s="26">
        <v>0</v>
      </c>
      <c r="AB825" s="26">
        <v>0</v>
      </c>
      <c r="AC825" s="27">
        <v>0</v>
      </c>
      <c r="AD825" s="36">
        <v>0</v>
      </c>
      <c r="AE825" s="26">
        <v>0</v>
      </c>
      <c r="AF825" s="26">
        <v>0</v>
      </c>
      <c r="AG825" s="27">
        <v>0</v>
      </c>
      <c r="AH825" s="36">
        <v>0</v>
      </c>
      <c r="AI825" s="26">
        <v>0</v>
      </c>
      <c r="AJ825" s="26">
        <v>0</v>
      </c>
      <c r="AK825" s="27">
        <v>0</v>
      </c>
      <c r="AL825" s="36">
        <v>0</v>
      </c>
      <c r="AM825" s="26">
        <v>0</v>
      </c>
      <c r="AN825" s="26">
        <v>0</v>
      </c>
      <c r="AO825" s="27">
        <v>0</v>
      </c>
      <c r="AP825" s="36">
        <v>0</v>
      </c>
      <c r="AQ825" s="26">
        <v>0</v>
      </c>
      <c r="AR825" s="26">
        <v>0</v>
      </c>
      <c r="AS825" s="27">
        <v>0</v>
      </c>
      <c r="AT825" s="36">
        <v>0</v>
      </c>
      <c r="AU825" s="26">
        <v>0</v>
      </c>
      <c r="AV825" s="26">
        <v>0</v>
      </c>
      <c r="AW825" s="27">
        <v>0</v>
      </c>
      <c r="AX825" s="36">
        <v>0</v>
      </c>
      <c r="AY825" s="26">
        <v>0</v>
      </c>
      <c r="AZ825" s="26">
        <v>0</v>
      </c>
      <c r="BA825" s="27">
        <v>0</v>
      </c>
      <c r="BB825" s="36">
        <v>0</v>
      </c>
      <c r="BC825" s="26">
        <v>0</v>
      </c>
      <c r="BD825" s="26">
        <v>0</v>
      </c>
      <c r="BE825" s="27">
        <v>0</v>
      </c>
      <c r="BF825" s="36">
        <v>0</v>
      </c>
      <c r="BG825" s="26">
        <v>0</v>
      </c>
      <c r="BH825" s="26">
        <v>0</v>
      </c>
      <c r="BI825" s="27">
        <v>0</v>
      </c>
      <c r="BJ825" s="36">
        <v>0</v>
      </c>
      <c r="BK825" s="26">
        <v>0</v>
      </c>
      <c r="BL825" s="26">
        <v>0</v>
      </c>
      <c r="BM825" s="27">
        <v>0</v>
      </c>
      <c r="BN825" s="36">
        <v>0</v>
      </c>
      <c r="BO825" s="26">
        <v>0</v>
      </c>
      <c r="BP825" s="26">
        <v>0</v>
      </c>
      <c r="BQ825" s="27">
        <v>0</v>
      </c>
      <c r="BR825" s="36">
        <v>0</v>
      </c>
      <c r="BS825" s="26">
        <v>0</v>
      </c>
      <c r="BT825" s="26">
        <v>0</v>
      </c>
      <c r="BU825" s="27">
        <v>0</v>
      </c>
      <c r="BV825" s="36">
        <v>0</v>
      </c>
      <c r="BW825" s="26">
        <v>0</v>
      </c>
      <c r="BX825" s="26">
        <v>0</v>
      </c>
      <c r="BY825" s="27">
        <v>0</v>
      </c>
      <c r="BZ825" s="36">
        <v>0</v>
      </c>
      <c r="CA825" s="26">
        <v>0</v>
      </c>
      <c r="CB825" s="26">
        <v>0</v>
      </c>
      <c r="CC825" s="27">
        <v>0</v>
      </c>
      <c r="CD825" s="36">
        <v>0</v>
      </c>
      <c r="CE825" s="26">
        <v>0</v>
      </c>
      <c r="CF825" s="26">
        <v>0</v>
      </c>
      <c r="CG825" s="27">
        <v>0</v>
      </c>
      <c r="CH825" s="36">
        <v>0</v>
      </c>
      <c r="CI825" s="26">
        <v>0</v>
      </c>
      <c r="CJ825" s="26">
        <v>0</v>
      </c>
      <c r="CK825" s="27">
        <v>0</v>
      </c>
      <c r="CL825" s="36">
        <v>0</v>
      </c>
      <c r="CM825" s="26">
        <v>0</v>
      </c>
      <c r="CN825" s="26">
        <v>0</v>
      </c>
      <c r="CO825" s="27">
        <v>0</v>
      </c>
      <c r="CP825" s="36">
        <v>0</v>
      </c>
      <c r="CQ825" s="26">
        <v>0</v>
      </c>
      <c r="CR825" s="26">
        <v>0</v>
      </c>
      <c r="CS825" s="27">
        <v>0</v>
      </c>
      <c r="CT825" s="36">
        <v>1</v>
      </c>
      <c r="CU825" s="26">
        <v>278.96666666666664</v>
      </c>
      <c r="CV825" s="26">
        <v>278.96666666666664</v>
      </c>
      <c r="CW825" s="27">
        <v>16459.033333333333</v>
      </c>
      <c r="CX825" s="36">
        <v>12</v>
      </c>
      <c r="CY825" s="26">
        <v>3347.5999999999995</v>
      </c>
      <c r="CZ825" s="26">
        <v>3626.5666666666662</v>
      </c>
      <c r="DA825" s="27">
        <v>13111.433333333334</v>
      </c>
      <c r="DB825" s="36">
        <v>12</v>
      </c>
      <c r="DC825" s="26">
        <v>3347.5999999999995</v>
      </c>
      <c r="DD825" s="26">
        <v>6974.1666666666661</v>
      </c>
      <c r="DE825" s="27">
        <v>9763.8333333333339</v>
      </c>
      <c r="DF825" s="36">
        <v>12</v>
      </c>
      <c r="DG825" s="26">
        <v>3347.5999999999995</v>
      </c>
      <c r="DH825" s="26">
        <v>10321.766666666666</v>
      </c>
      <c r="DI825" s="27">
        <v>6416.2333333333336</v>
      </c>
      <c r="DJ825" s="36">
        <v>12</v>
      </c>
      <c r="DK825" s="26">
        <v>3347.5999999999995</v>
      </c>
      <c r="DL825" s="26">
        <v>13669.366666666665</v>
      </c>
      <c r="DM825" s="27">
        <v>3068.633333333335</v>
      </c>
      <c r="DN825" s="36">
        <v>11.000000000000007</v>
      </c>
      <c r="DO825" s="26">
        <v>3068.633333333335</v>
      </c>
      <c r="DP825" s="26">
        <v>16738</v>
      </c>
      <c r="DQ825" s="27">
        <v>0</v>
      </c>
      <c r="DR825" s="36">
        <v>0</v>
      </c>
      <c r="DS825" s="26">
        <v>0</v>
      </c>
      <c r="DT825" s="26">
        <v>16738</v>
      </c>
      <c r="DU825" s="27">
        <v>0</v>
      </c>
      <c r="DV825" s="36">
        <v>0</v>
      </c>
      <c r="DW825" s="26">
        <v>0</v>
      </c>
      <c r="DX825" s="26">
        <v>16738</v>
      </c>
      <c r="DY825" s="27">
        <v>0</v>
      </c>
      <c r="DZ825" s="36">
        <v>0</v>
      </c>
      <c r="EA825" s="26">
        <v>0</v>
      </c>
      <c r="EB825" s="26">
        <v>16738</v>
      </c>
      <c r="EC825" s="27">
        <v>0</v>
      </c>
      <c r="ED825" s="36">
        <v>0</v>
      </c>
      <c r="EE825" s="26">
        <v>0</v>
      </c>
      <c r="EF825" s="26">
        <v>16738</v>
      </c>
      <c r="EG825" s="27">
        <v>0</v>
      </c>
      <c r="EH825" s="36">
        <v>0</v>
      </c>
      <c r="EI825" s="26">
        <v>0</v>
      </c>
      <c r="EJ825" s="26">
        <v>16738</v>
      </c>
      <c r="EK825" s="27">
        <v>0</v>
      </c>
      <c r="EL825" s="36" cm="1">
        <f t="array" ref="EL825">+_xlfn.IFS(YEAR($A825)&gt;YEAR(EL$6),0,YEAR(EL$6)=YEAR($A825),13-MONTH($A825),AND(EK825&lt;$L825,YEAR(EL$6)=YEAR($B825)),IF(MONTH($B825)&lt;EK825/$M825,MONTH($B825),EK825/$M825),EK825&lt;$L825,EK825/$M825,YEAR(EL$6)=YEAR($B825),MONTH($B825),AND(YEAR(EL$6)&gt;YEAR($B825),NOT(ISBLANK($B825))),0,YEAR(EL$6)&gt;YEAR($A825),12,EL$6&lt;$A825,0,YEAR(EH$6)=YEAR($B825),0)</f>
        <v>0</v>
      </c>
      <c r="EM825" s="26">
        <f t="shared" si="99"/>
        <v>0</v>
      </c>
      <c r="EN825" s="26">
        <f t="shared" si="100"/>
        <v>16738</v>
      </c>
      <c r="EO825" s="27">
        <f t="shared" si="101"/>
        <v>0</v>
      </c>
      <c r="EP825" s="28">
        <f t="shared" si="102"/>
        <v>0</v>
      </c>
      <c r="EQ825" s="34">
        <f t="shared" si="103"/>
        <v>0</v>
      </c>
      <c r="ES825" s="21">
        <f>IFERROR(IF(VLOOKUP(D825,'DIV CHANGE'!A:D,3,FALSE)="", E825, VLOOKUP(D825,'DIV CHANGE'!A:D,3,FALSE)), E825)</f>
        <v>2</v>
      </c>
      <c r="ET825" s="21" t="str">
        <f t="shared" si="104"/>
        <v>SAME</v>
      </c>
      <c r="EU825" s="24">
        <v>41985</v>
      </c>
    </row>
    <row r="826" spans="1:151" ht="12.75">
      <c r="A826" s="29">
        <v>42384</v>
      </c>
      <c r="B826" s="24"/>
      <c r="C826" s="35">
        <v>199</v>
      </c>
      <c r="D826" s="21" t="s">
        <v>1608</v>
      </c>
      <c r="E826" s="21">
        <v>2</v>
      </c>
      <c r="F826" s="21" t="s">
        <v>42</v>
      </c>
      <c r="G826" s="21" t="s">
        <v>1609</v>
      </c>
      <c r="H826" s="55">
        <v>16500</v>
      </c>
      <c r="I826" s="22">
        <v>7</v>
      </c>
      <c r="J826" s="25">
        <v>0</v>
      </c>
      <c r="K826" s="25">
        <v>0</v>
      </c>
      <c r="L826" s="25">
        <f t="shared" si="97"/>
        <v>2357.1428571428573</v>
      </c>
      <c r="M826" s="37">
        <f t="shared" si="98"/>
        <v>196.42857142857144</v>
      </c>
      <c r="N826" s="36">
        <v>0</v>
      </c>
      <c r="O826" s="26">
        <v>0</v>
      </c>
      <c r="P826" s="26">
        <v>0</v>
      </c>
      <c r="Q826" s="27">
        <v>0</v>
      </c>
      <c r="R826" s="36">
        <v>0</v>
      </c>
      <c r="S826" s="26">
        <v>0</v>
      </c>
      <c r="T826" s="26">
        <v>0</v>
      </c>
      <c r="U826" s="27">
        <v>0</v>
      </c>
      <c r="V826" s="36">
        <v>0</v>
      </c>
      <c r="W826" s="26">
        <v>0</v>
      </c>
      <c r="X826" s="26">
        <v>0</v>
      </c>
      <c r="Y826" s="27">
        <v>0</v>
      </c>
      <c r="Z826" s="36">
        <v>0</v>
      </c>
      <c r="AA826" s="26">
        <v>0</v>
      </c>
      <c r="AB826" s="26">
        <v>0</v>
      </c>
      <c r="AC826" s="27">
        <v>0</v>
      </c>
      <c r="AD826" s="36">
        <v>0</v>
      </c>
      <c r="AE826" s="26">
        <v>0</v>
      </c>
      <c r="AF826" s="26">
        <v>0</v>
      </c>
      <c r="AG826" s="27">
        <v>0</v>
      </c>
      <c r="AH826" s="36">
        <v>0</v>
      </c>
      <c r="AI826" s="26">
        <v>0</v>
      </c>
      <c r="AJ826" s="26">
        <v>0</v>
      </c>
      <c r="AK826" s="27">
        <v>0</v>
      </c>
      <c r="AL826" s="36">
        <v>0</v>
      </c>
      <c r="AM826" s="26">
        <v>0</v>
      </c>
      <c r="AN826" s="26">
        <v>0</v>
      </c>
      <c r="AO826" s="27">
        <v>0</v>
      </c>
      <c r="AP826" s="36">
        <v>0</v>
      </c>
      <c r="AQ826" s="26">
        <v>0</v>
      </c>
      <c r="AR826" s="26">
        <v>0</v>
      </c>
      <c r="AS826" s="27">
        <v>0</v>
      </c>
      <c r="AT826" s="36">
        <v>0</v>
      </c>
      <c r="AU826" s="26">
        <v>0</v>
      </c>
      <c r="AV826" s="26">
        <v>0</v>
      </c>
      <c r="AW826" s="27">
        <v>0</v>
      </c>
      <c r="AX826" s="36">
        <v>0</v>
      </c>
      <c r="AY826" s="26">
        <v>0</v>
      </c>
      <c r="AZ826" s="26">
        <v>0</v>
      </c>
      <c r="BA826" s="27">
        <v>0</v>
      </c>
      <c r="BB826" s="36">
        <v>0</v>
      </c>
      <c r="BC826" s="26">
        <v>0</v>
      </c>
      <c r="BD826" s="26">
        <v>0</v>
      </c>
      <c r="BE826" s="27">
        <v>0</v>
      </c>
      <c r="BF826" s="36">
        <v>0</v>
      </c>
      <c r="BG826" s="26">
        <v>0</v>
      </c>
      <c r="BH826" s="26">
        <v>0</v>
      </c>
      <c r="BI826" s="27">
        <v>0</v>
      </c>
      <c r="BJ826" s="36">
        <v>0</v>
      </c>
      <c r="BK826" s="26">
        <v>0</v>
      </c>
      <c r="BL826" s="26">
        <v>0</v>
      </c>
      <c r="BM826" s="27">
        <v>0</v>
      </c>
      <c r="BN826" s="36">
        <v>0</v>
      </c>
      <c r="BO826" s="26">
        <v>0</v>
      </c>
      <c r="BP826" s="26">
        <v>0</v>
      </c>
      <c r="BQ826" s="27">
        <v>0</v>
      </c>
      <c r="BR826" s="36">
        <v>0</v>
      </c>
      <c r="BS826" s="26">
        <v>0</v>
      </c>
      <c r="BT826" s="26">
        <v>0</v>
      </c>
      <c r="BU826" s="27">
        <v>0</v>
      </c>
      <c r="BV826" s="36">
        <v>0</v>
      </c>
      <c r="BW826" s="26">
        <v>0</v>
      </c>
      <c r="BX826" s="26">
        <v>0</v>
      </c>
      <c r="BY826" s="27">
        <v>0</v>
      </c>
      <c r="BZ826" s="36">
        <v>0</v>
      </c>
      <c r="CA826" s="26">
        <v>0</v>
      </c>
      <c r="CB826" s="26">
        <v>0</v>
      </c>
      <c r="CC826" s="27">
        <v>0</v>
      </c>
      <c r="CD826" s="36">
        <v>0</v>
      </c>
      <c r="CE826" s="26">
        <v>0</v>
      </c>
      <c r="CF826" s="26">
        <v>0</v>
      </c>
      <c r="CG826" s="27">
        <v>0</v>
      </c>
      <c r="CH826" s="36">
        <v>0</v>
      </c>
      <c r="CI826" s="26">
        <v>0</v>
      </c>
      <c r="CJ826" s="26">
        <v>0</v>
      </c>
      <c r="CK826" s="27">
        <v>0</v>
      </c>
      <c r="CL826" s="36">
        <v>0</v>
      </c>
      <c r="CM826" s="26">
        <v>0</v>
      </c>
      <c r="CN826" s="26">
        <v>0</v>
      </c>
      <c r="CO826" s="27">
        <v>0</v>
      </c>
      <c r="CP826" s="36">
        <v>0</v>
      </c>
      <c r="CQ826" s="26">
        <v>0</v>
      </c>
      <c r="CR826" s="26">
        <v>0</v>
      </c>
      <c r="CS826" s="27">
        <v>0</v>
      </c>
      <c r="CT826" s="36">
        <v>0</v>
      </c>
      <c r="CU826" s="26">
        <v>0</v>
      </c>
      <c r="CV826" s="26">
        <v>0</v>
      </c>
      <c r="CW826" s="27">
        <v>0</v>
      </c>
      <c r="CX826" s="36">
        <v>0</v>
      </c>
      <c r="CY826" s="26">
        <v>0</v>
      </c>
      <c r="CZ826" s="26">
        <v>0</v>
      </c>
      <c r="DA826" s="27">
        <v>0</v>
      </c>
      <c r="DB826" s="36">
        <v>12</v>
      </c>
      <c r="DC826" s="26">
        <v>2357.1428571428573</v>
      </c>
      <c r="DD826" s="26">
        <v>2357.1428571428573</v>
      </c>
      <c r="DE826" s="27">
        <v>14142.857142857143</v>
      </c>
      <c r="DF826" s="36">
        <v>12</v>
      </c>
      <c r="DG826" s="26">
        <v>2357.1428571428573</v>
      </c>
      <c r="DH826" s="26">
        <v>4714.2857142857147</v>
      </c>
      <c r="DI826" s="27">
        <v>11785.714285714286</v>
      </c>
      <c r="DJ826" s="36">
        <v>12</v>
      </c>
      <c r="DK826" s="26">
        <v>2357.1428571428573</v>
      </c>
      <c r="DL826" s="26">
        <v>7071.4285714285725</v>
      </c>
      <c r="DM826" s="27">
        <v>9428.5714285714275</v>
      </c>
      <c r="DN826" s="36">
        <v>12</v>
      </c>
      <c r="DO826" s="26">
        <v>2357.1428571428573</v>
      </c>
      <c r="DP826" s="26">
        <v>9428.5714285714294</v>
      </c>
      <c r="DQ826" s="27">
        <v>7071.4285714285706</v>
      </c>
      <c r="DR826" s="36">
        <v>12</v>
      </c>
      <c r="DS826" s="26">
        <v>2357.1428571428573</v>
      </c>
      <c r="DT826" s="26">
        <v>11785.714285714286</v>
      </c>
      <c r="DU826" s="27">
        <v>4714.2857142857138</v>
      </c>
      <c r="DV826" s="36">
        <v>12</v>
      </c>
      <c r="DW826" s="26">
        <v>2357.1428571428573</v>
      </c>
      <c r="DX826" s="26">
        <v>14142.857142857143</v>
      </c>
      <c r="DY826" s="27">
        <v>2357.1428571428569</v>
      </c>
      <c r="DZ826" s="36">
        <v>12</v>
      </c>
      <c r="EA826" s="26">
        <v>2357.1428571428573</v>
      </c>
      <c r="EB826" s="26">
        <v>16500</v>
      </c>
      <c r="EC826" s="27">
        <v>0</v>
      </c>
      <c r="ED826" s="36">
        <v>0</v>
      </c>
      <c r="EE826" s="26">
        <v>0</v>
      </c>
      <c r="EF826" s="26">
        <v>16500</v>
      </c>
      <c r="EG826" s="27">
        <v>0</v>
      </c>
      <c r="EH826" s="36">
        <v>0</v>
      </c>
      <c r="EI826" s="26">
        <v>0</v>
      </c>
      <c r="EJ826" s="26">
        <v>16500</v>
      </c>
      <c r="EK826" s="27">
        <v>0</v>
      </c>
      <c r="EL826" s="36" cm="1">
        <f t="array" ref="EL826">+_xlfn.IFS(YEAR($A826)&gt;YEAR(EL$6),0,YEAR(EL$6)=YEAR($A826),13-MONTH($A826),AND(EK826&lt;$L826,YEAR(EL$6)=YEAR($B826)),IF(MONTH($B826)&lt;EK826/$M826,MONTH($B826),EK826/$M826),EK826&lt;$L826,EK826/$M826,YEAR(EL$6)=YEAR($B826),MONTH($B826),AND(YEAR(EL$6)&gt;YEAR($B826),NOT(ISBLANK($B826))),0,YEAR(EL$6)&gt;YEAR($A826),12,EL$6&lt;$A826,0,YEAR(EH$6)=YEAR($B826),0)</f>
        <v>0</v>
      </c>
      <c r="EM826" s="26">
        <f t="shared" si="99"/>
        <v>0</v>
      </c>
      <c r="EN826" s="26">
        <f t="shared" si="100"/>
        <v>16500</v>
      </c>
      <c r="EO826" s="27">
        <f t="shared" si="101"/>
        <v>0</v>
      </c>
      <c r="EP826" s="28">
        <f t="shared" si="102"/>
        <v>0</v>
      </c>
      <c r="EQ826" s="34">
        <f t="shared" si="103"/>
        <v>0</v>
      </c>
      <c r="ES826" s="21">
        <f>IFERROR(IF(VLOOKUP(D826,'DIV CHANGE'!A:D,3,FALSE)="", E826, VLOOKUP(D826,'DIV CHANGE'!A:D,3,FALSE)), E826)</f>
        <v>2</v>
      </c>
      <c r="ET826" s="21" t="str">
        <f t="shared" si="104"/>
        <v>SAME</v>
      </c>
      <c r="EU826" s="24">
        <v>42384</v>
      </c>
    </row>
    <row r="827" spans="1:151" ht="12.75">
      <c r="A827" s="29">
        <v>43052</v>
      </c>
      <c r="B827" s="24"/>
      <c r="C827" s="35">
        <v>252</v>
      </c>
      <c r="D827" s="21" t="s">
        <v>1610</v>
      </c>
      <c r="E827" s="21">
        <v>2</v>
      </c>
      <c r="F827" s="21" t="s">
        <v>42</v>
      </c>
      <c r="G827" s="21" t="s">
        <v>1611</v>
      </c>
      <c r="H827" s="55">
        <v>19995</v>
      </c>
      <c r="I827" s="22">
        <v>5</v>
      </c>
      <c r="J827" s="25">
        <v>0</v>
      </c>
      <c r="K827" s="25">
        <v>0</v>
      </c>
      <c r="L827" s="25">
        <f t="shared" si="97"/>
        <v>3999</v>
      </c>
      <c r="M827" s="37">
        <f t="shared" si="98"/>
        <v>333.25</v>
      </c>
      <c r="N827" s="36">
        <v>0</v>
      </c>
      <c r="O827" s="26">
        <v>0</v>
      </c>
      <c r="P827" s="26">
        <v>0</v>
      </c>
      <c r="Q827" s="27">
        <v>0</v>
      </c>
      <c r="R827" s="36">
        <v>0</v>
      </c>
      <c r="S827" s="26">
        <v>0</v>
      </c>
      <c r="T827" s="26">
        <v>0</v>
      </c>
      <c r="U827" s="27">
        <v>0</v>
      </c>
      <c r="V827" s="36">
        <v>0</v>
      </c>
      <c r="W827" s="26">
        <v>0</v>
      </c>
      <c r="X827" s="26">
        <v>0</v>
      </c>
      <c r="Y827" s="27">
        <v>0</v>
      </c>
      <c r="Z827" s="36">
        <v>0</v>
      </c>
      <c r="AA827" s="26">
        <v>0</v>
      </c>
      <c r="AB827" s="26">
        <v>0</v>
      </c>
      <c r="AC827" s="27">
        <v>0</v>
      </c>
      <c r="AD827" s="36">
        <v>0</v>
      </c>
      <c r="AE827" s="26">
        <v>0</v>
      </c>
      <c r="AF827" s="26">
        <v>0</v>
      </c>
      <c r="AG827" s="27">
        <v>0</v>
      </c>
      <c r="AH827" s="36">
        <v>0</v>
      </c>
      <c r="AI827" s="26">
        <v>0</v>
      </c>
      <c r="AJ827" s="26">
        <v>0</v>
      </c>
      <c r="AK827" s="27">
        <v>0</v>
      </c>
      <c r="AL827" s="36">
        <v>0</v>
      </c>
      <c r="AM827" s="26">
        <v>0</v>
      </c>
      <c r="AN827" s="26">
        <v>0</v>
      </c>
      <c r="AO827" s="27">
        <v>0</v>
      </c>
      <c r="AP827" s="36">
        <v>0</v>
      </c>
      <c r="AQ827" s="26">
        <v>0</v>
      </c>
      <c r="AR827" s="26">
        <v>0</v>
      </c>
      <c r="AS827" s="27">
        <v>0</v>
      </c>
      <c r="AT827" s="36">
        <v>0</v>
      </c>
      <c r="AU827" s="26">
        <v>0</v>
      </c>
      <c r="AV827" s="26">
        <v>0</v>
      </c>
      <c r="AW827" s="27">
        <v>0</v>
      </c>
      <c r="AX827" s="36">
        <v>0</v>
      </c>
      <c r="AY827" s="26">
        <v>0</v>
      </c>
      <c r="AZ827" s="26">
        <v>0</v>
      </c>
      <c r="BA827" s="27">
        <v>0</v>
      </c>
      <c r="BB827" s="36">
        <v>0</v>
      </c>
      <c r="BC827" s="26">
        <v>0</v>
      </c>
      <c r="BD827" s="26">
        <v>0</v>
      </c>
      <c r="BE827" s="27">
        <v>0</v>
      </c>
      <c r="BF827" s="36">
        <v>0</v>
      </c>
      <c r="BG827" s="26">
        <v>0</v>
      </c>
      <c r="BH827" s="26">
        <v>0</v>
      </c>
      <c r="BI827" s="27">
        <v>0</v>
      </c>
      <c r="BJ827" s="36">
        <v>0</v>
      </c>
      <c r="BK827" s="26">
        <v>0</v>
      </c>
      <c r="BL827" s="26">
        <v>0</v>
      </c>
      <c r="BM827" s="27">
        <v>0</v>
      </c>
      <c r="BN827" s="36">
        <v>0</v>
      </c>
      <c r="BO827" s="26">
        <v>0</v>
      </c>
      <c r="BP827" s="26">
        <v>0</v>
      </c>
      <c r="BQ827" s="27">
        <v>0</v>
      </c>
      <c r="BR827" s="36">
        <v>0</v>
      </c>
      <c r="BS827" s="26">
        <v>0</v>
      </c>
      <c r="BT827" s="26">
        <v>0</v>
      </c>
      <c r="BU827" s="27">
        <v>0</v>
      </c>
      <c r="BV827" s="36">
        <v>0</v>
      </c>
      <c r="BW827" s="26">
        <v>0</v>
      </c>
      <c r="BX827" s="26">
        <v>0</v>
      </c>
      <c r="BY827" s="27">
        <v>0</v>
      </c>
      <c r="BZ827" s="36">
        <v>0</v>
      </c>
      <c r="CA827" s="26">
        <v>0</v>
      </c>
      <c r="CB827" s="26">
        <v>0</v>
      </c>
      <c r="CC827" s="27">
        <v>0</v>
      </c>
      <c r="CD827" s="36">
        <v>0</v>
      </c>
      <c r="CE827" s="26">
        <v>0</v>
      </c>
      <c r="CF827" s="26">
        <v>0</v>
      </c>
      <c r="CG827" s="27">
        <v>0</v>
      </c>
      <c r="CH827" s="36">
        <v>0</v>
      </c>
      <c r="CI827" s="26">
        <v>0</v>
      </c>
      <c r="CJ827" s="26">
        <v>0</v>
      </c>
      <c r="CK827" s="27">
        <v>0</v>
      </c>
      <c r="CL827" s="36">
        <v>0</v>
      </c>
      <c r="CM827" s="26">
        <v>0</v>
      </c>
      <c r="CN827" s="26">
        <v>0</v>
      </c>
      <c r="CO827" s="27">
        <v>0</v>
      </c>
      <c r="CP827" s="36">
        <v>0</v>
      </c>
      <c r="CQ827" s="26">
        <v>0</v>
      </c>
      <c r="CR827" s="26">
        <v>0</v>
      </c>
      <c r="CS827" s="27">
        <v>0</v>
      </c>
      <c r="CT827" s="36">
        <v>0</v>
      </c>
      <c r="CU827" s="26">
        <v>0</v>
      </c>
      <c r="CV827" s="26">
        <v>0</v>
      </c>
      <c r="CW827" s="27">
        <v>0</v>
      </c>
      <c r="CX827" s="36">
        <v>0</v>
      </c>
      <c r="CY827" s="26">
        <v>0</v>
      </c>
      <c r="CZ827" s="26">
        <v>0</v>
      </c>
      <c r="DA827" s="27">
        <v>0</v>
      </c>
      <c r="DB827" s="36">
        <v>0</v>
      </c>
      <c r="DC827" s="26">
        <v>0</v>
      </c>
      <c r="DD827" s="26">
        <v>0</v>
      </c>
      <c r="DE827" s="27">
        <v>0</v>
      </c>
      <c r="DF827" s="36">
        <v>2</v>
      </c>
      <c r="DG827" s="26">
        <v>666.5</v>
      </c>
      <c r="DH827" s="26">
        <v>666.5</v>
      </c>
      <c r="DI827" s="27">
        <v>19328.5</v>
      </c>
      <c r="DJ827" s="36">
        <v>12</v>
      </c>
      <c r="DK827" s="26">
        <v>3999</v>
      </c>
      <c r="DL827" s="26">
        <v>4665.5</v>
      </c>
      <c r="DM827" s="27">
        <v>15329.5</v>
      </c>
      <c r="DN827" s="36">
        <v>12</v>
      </c>
      <c r="DO827" s="26">
        <v>3999</v>
      </c>
      <c r="DP827" s="26">
        <v>8664.5</v>
      </c>
      <c r="DQ827" s="27">
        <v>11330.5</v>
      </c>
      <c r="DR827" s="36">
        <v>12</v>
      </c>
      <c r="DS827" s="26">
        <v>3999</v>
      </c>
      <c r="DT827" s="26">
        <v>12663.5</v>
      </c>
      <c r="DU827" s="27">
        <v>7331.5</v>
      </c>
      <c r="DV827" s="36">
        <v>12</v>
      </c>
      <c r="DW827" s="26">
        <v>3999</v>
      </c>
      <c r="DX827" s="26">
        <v>16662.5</v>
      </c>
      <c r="DY827" s="27">
        <v>3332.5</v>
      </c>
      <c r="DZ827" s="36">
        <v>10</v>
      </c>
      <c r="EA827" s="26">
        <v>3332.5</v>
      </c>
      <c r="EB827" s="26">
        <v>19995</v>
      </c>
      <c r="EC827" s="27">
        <v>0</v>
      </c>
      <c r="ED827" s="36">
        <v>0</v>
      </c>
      <c r="EE827" s="26">
        <v>0</v>
      </c>
      <c r="EF827" s="26">
        <v>19995</v>
      </c>
      <c r="EG827" s="27">
        <v>0</v>
      </c>
      <c r="EH827" s="36">
        <v>0</v>
      </c>
      <c r="EI827" s="26">
        <v>0</v>
      </c>
      <c r="EJ827" s="26">
        <v>19995</v>
      </c>
      <c r="EK827" s="27">
        <v>0</v>
      </c>
      <c r="EL827" s="36" cm="1">
        <f t="array" ref="EL827">+_xlfn.IFS(YEAR($A827)&gt;YEAR(EL$6),0,YEAR(EL$6)=YEAR($A827),13-MONTH($A827),AND(EK827&lt;$L827,YEAR(EL$6)=YEAR($B827)),IF(MONTH($B827)&lt;EK827/$M827,MONTH($B827),EK827/$M827),EK827&lt;$L827,EK827/$M827,YEAR(EL$6)=YEAR($B827),MONTH($B827),AND(YEAR(EL$6)&gt;YEAR($B827),NOT(ISBLANK($B827))),0,YEAR(EL$6)&gt;YEAR($A827),12,EL$6&lt;$A827,0,YEAR(EH$6)=YEAR($B827),0)</f>
        <v>0</v>
      </c>
      <c r="EM827" s="26">
        <f t="shared" si="99"/>
        <v>0</v>
      </c>
      <c r="EN827" s="26">
        <f t="shared" si="100"/>
        <v>19995</v>
      </c>
      <c r="EO827" s="27">
        <f t="shared" si="101"/>
        <v>0</v>
      </c>
      <c r="EP827" s="28">
        <f t="shared" si="102"/>
        <v>0</v>
      </c>
      <c r="EQ827" s="34">
        <f t="shared" si="103"/>
        <v>0</v>
      </c>
      <c r="ES827" s="21">
        <f>IFERROR(IF(VLOOKUP(D827,'DIV CHANGE'!A:D,3,FALSE)="", E827, VLOOKUP(D827,'DIV CHANGE'!A:D,3,FALSE)), E827)</f>
        <v>2</v>
      </c>
      <c r="ET827" s="21" t="str">
        <f t="shared" si="104"/>
        <v>SAME</v>
      </c>
      <c r="EU827" s="24">
        <v>43052</v>
      </c>
    </row>
    <row r="828" spans="1:151" ht="12.75">
      <c r="A828" s="29">
        <v>43052</v>
      </c>
      <c r="B828" s="24"/>
      <c r="C828" s="35">
        <v>253</v>
      </c>
      <c r="D828" s="21" t="s">
        <v>1612</v>
      </c>
      <c r="E828" s="21">
        <v>4</v>
      </c>
      <c r="F828" s="21" t="s">
        <v>42</v>
      </c>
      <c r="G828" s="21" t="s">
        <v>1613</v>
      </c>
      <c r="H828" s="55">
        <v>8650</v>
      </c>
      <c r="I828" s="22">
        <v>5</v>
      </c>
      <c r="J828" s="25">
        <v>0</v>
      </c>
      <c r="K828" s="25">
        <v>0</v>
      </c>
      <c r="L828" s="25">
        <f t="shared" si="97"/>
        <v>1730</v>
      </c>
      <c r="M828" s="37">
        <f t="shared" si="98"/>
        <v>144.16666666666666</v>
      </c>
      <c r="N828" s="36">
        <v>0</v>
      </c>
      <c r="O828" s="26">
        <v>0</v>
      </c>
      <c r="P828" s="26">
        <v>0</v>
      </c>
      <c r="Q828" s="27">
        <v>0</v>
      </c>
      <c r="R828" s="36">
        <v>0</v>
      </c>
      <c r="S828" s="26">
        <v>0</v>
      </c>
      <c r="T828" s="26">
        <v>0</v>
      </c>
      <c r="U828" s="27">
        <v>0</v>
      </c>
      <c r="V828" s="36">
        <v>0</v>
      </c>
      <c r="W828" s="26">
        <v>0</v>
      </c>
      <c r="X828" s="26">
        <v>0</v>
      </c>
      <c r="Y828" s="27">
        <v>0</v>
      </c>
      <c r="Z828" s="36">
        <v>0</v>
      </c>
      <c r="AA828" s="26">
        <v>0</v>
      </c>
      <c r="AB828" s="26">
        <v>0</v>
      </c>
      <c r="AC828" s="27">
        <v>0</v>
      </c>
      <c r="AD828" s="36">
        <v>0</v>
      </c>
      <c r="AE828" s="26">
        <v>0</v>
      </c>
      <c r="AF828" s="26">
        <v>0</v>
      </c>
      <c r="AG828" s="27">
        <v>0</v>
      </c>
      <c r="AH828" s="36">
        <v>0</v>
      </c>
      <c r="AI828" s="26">
        <v>0</v>
      </c>
      <c r="AJ828" s="26">
        <v>0</v>
      </c>
      <c r="AK828" s="27">
        <v>0</v>
      </c>
      <c r="AL828" s="36">
        <v>0</v>
      </c>
      <c r="AM828" s="26">
        <v>0</v>
      </c>
      <c r="AN828" s="26">
        <v>0</v>
      </c>
      <c r="AO828" s="27">
        <v>0</v>
      </c>
      <c r="AP828" s="36">
        <v>0</v>
      </c>
      <c r="AQ828" s="26">
        <v>0</v>
      </c>
      <c r="AR828" s="26">
        <v>0</v>
      </c>
      <c r="AS828" s="27">
        <v>0</v>
      </c>
      <c r="AT828" s="36">
        <v>0</v>
      </c>
      <c r="AU828" s="26">
        <v>0</v>
      </c>
      <c r="AV828" s="26">
        <v>0</v>
      </c>
      <c r="AW828" s="27">
        <v>0</v>
      </c>
      <c r="AX828" s="36">
        <v>0</v>
      </c>
      <c r="AY828" s="26">
        <v>0</v>
      </c>
      <c r="AZ828" s="26">
        <v>0</v>
      </c>
      <c r="BA828" s="27">
        <v>0</v>
      </c>
      <c r="BB828" s="36">
        <v>0</v>
      </c>
      <c r="BC828" s="26">
        <v>0</v>
      </c>
      <c r="BD828" s="26">
        <v>0</v>
      </c>
      <c r="BE828" s="27">
        <v>0</v>
      </c>
      <c r="BF828" s="36">
        <v>0</v>
      </c>
      <c r="BG828" s="26">
        <v>0</v>
      </c>
      <c r="BH828" s="26">
        <v>0</v>
      </c>
      <c r="BI828" s="27">
        <v>0</v>
      </c>
      <c r="BJ828" s="36">
        <v>0</v>
      </c>
      <c r="BK828" s="26">
        <v>0</v>
      </c>
      <c r="BL828" s="26">
        <v>0</v>
      </c>
      <c r="BM828" s="27">
        <v>0</v>
      </c>
      <c r="BN828" s="36">
        <v>0</v>
      </c>
      <c r="BO828" s="26">
        <v>0</v>
      </c>
      <c r="BP828" s="26">
        <v>0</v>
      </c>
      <c r="BQ828" s="27">
        <v>0</v>
      </c>
      <c r="BR828" s="36">
        <v>0</v>
      </c>
      <c r="BS828" s="26">
        <v>0</v>
      </c>
      <c r="BT828" s="26">
        <v>0</v>
      </c>
      <c r="BU828" s="27">
        <v>0</v>
      </c>
      <c r="BV828" s="36">
        <v>0</v>
      </c>
      <c r="BW828" s="26">
        <v>0</v>
      </c>
      <c r="BX828" s="26">
        <v>0</v>
      </c>
      <c r="BY828" s="27">
        <v>0</v>
      </c>
      <c r="BZ828" s="36">
        <v>0</v>
      </c>
      <c r="CA828" s="26">
        <v>0</v>
      </c>
      <c r="CB828" s="26">
        <v>0</v>
      </c>
      <c r="CC828" s="27">
        <v>0</v>
      </c>
      <c r="CD828" s="36">
        <v>0</v>
      </c>
      <c r="CE828" s="26">
        <v>0</v>
      </c>
      <c r="CF828" s="26">
        <v>0</v>
      </c>
      <c r="CG828" s="27">
        <v>0</v>
      </c>
      <c r="CH828" s="36">
        <v>0</v>
      </c>
      <c r="CI828" s="26">
        <v>0</v>
      </c>
      <c r="CJ828" s="26">
        <v>0</v>
      </c>
      <c r="CK828" s="27">
        <v>0</v>
      </c>
      <c r="CL828" s="36">
        <v>0</v>
      </c>
      <c r="CM828" s="26">
        <v>0</v>
      </c>
      <c r="CN828" s="26">
        <v>0</v>
      </c>
      <c r="CO828" s="27">
        <v>0</v>
      </c>
      <c r="CP828" s="36">
        <v>0</v>
      </c>
      <c r="CQ828" s="26">
        <v>0</v>
      </c>
      <c r="CR828" s="26">
        <v>0</v>
      </c>
      <c r="CS828" s="27">
        <v>0</v>
      </c>
      <c r="CT828" s="36">
        <v>0</v>
      </c>
      <c r="CU828" s="26">
        <v>0</v>
      </c>
      <c r="CV828" s="26">
        <v>0</v>
      </c>
      <c r="CW828" s="27">
        <v>0</v>
      </c>
      <c r="CX828" s="36">
        <v>0</v>
      </c>
      <c r="CY828" s="26">
        <v>0</v>
      </c>
      <c r="CZ828" s="26">
        <v>0</v>
      </c>
      <c r="DA828" s="27">
        <v>0</v>
      </c>
      <c r="DB828" s="36">
        <v>0</v>
      </c>
      <c r="DC828" s="26">
        <v>0</v>
      </c>
      <c r="DD828" s="26">
        <v>0</v>
      </c>
      <c r="DE828" s="27">
        <v>0</v>
      </c>
      <c r="DF828" s="36">
        <v>2</v>
      </c>
      <c r="DG828" s="26">
        <v>288.33333333333331</v>
      </c>
      <c r="DH828" s="26">
        <v>288.33333333333331</v>
      </c>
      <c r="DI828" s="27">
        <v>8361.6666666666661</v>
      </c>
      <c r="DJ828" s="36">
        <v>12</v>
      </c>
      <c r="DK828" s="26">
        <v>1730</v>
      </c>
      <c r="DL828" s="26">
        <v>2018.3333333333333</v>
      </c>
      <c r="DM828" s="27">
        <v>6631.666666666667</v>
      </c>
      <c r="DN828" s="36">
        <v>12</v>
      </c>
      <c r="DO828" s="26">
        <v>1730</v>
      </c>
      <c r="DP828" s="26">
        <v>3748.333333333333</v>
      </c>
      <c r="DQ828" s="27">
        <v>4901.666666666667</v>
      </c>
      <c r="DR828" s="36">
        <v>12</v>
      </c>
      <c r="DS828" s="26">
        <v>1730</v>
      </c>
      <c r="DT828" s="26">
        <v>5478.333333333333</v>
      </c>
      <c r="DU828" s="27">
        <v>3171.666666666667</v>
      </c>
      <c r="DV828" s="36">
        <v>12</v>
      </c>
      <c r="DW828" s="26">
        <v>1730</v>
      </c>
      <c r="DX828" s="26">
        <v>7208.333333333333</v>
      </c>
      <c r="DY828" s="27">
        <v>1441.666666666667</v>
      </c>
      <c r="DZ828" s="36">
        <v>10.000000000000004</v>
      </c>
      <c r="EA828" s="26">
        <v>1441.6666666666672</v>
      </c>
      <c r="EB828" s="26">
        <v>8650</v>
      </c>
      <c r="EC828" s="27">
        <v>0</v>
      </c>
      <c r="ED828" s="36">
        <v>0</v>
      </c>
      <c r="EE828" s="26">
        <v>0</v>
      </c>
      <c r="EF828" s="26">
        <v>8650</v>
      </c>
      <c r="EG828" s="27">
        <v>0</v>
      </c>
      <c r="EH828" s="36">
        <v>0</v>
      </c>
      <c r="EI828" s="26">
        <v>0</v>
      </c>
      <c r="EJ828" s="26">
        <v>8650</v>
      </c>
      <c r="EK828" s="27">
        <v>0</v>
      </c>
      <c r="EL828" s="36" cm="1">
        <f t="array" ref="EL828">+_xlfn.IFS(YEAR($A828)&gt;YEAR(EL$6),0,YEAR(EL$6)=YEAR($A828),13-MONTH($A828),AND(EK828&lt;$L828,YEAR(EL$6)=YEAR($B828)),IF(MONTH($B828)&lt;EK828/$M828,MONTH($B828),EK828/$M828),EK828&lt;$L828,EK828/$M828,YEAR(EL$6)=YEAR($B828),MONTH($B828),AND(YEAR(EL$6)&gt;YEAR($B828),NOT(ISBLANK($B828))),0,YEAR(EL$6)&gt;YEAR($A828),12,EL$6&lt;$A828,0,YEAR(EH$6)=YEAR($B828),0)</f>
        <v>0</v>
      </c>
      <c r="EM828" s="26">
        <f t="shared" si="99"/>
        <v>0</v>
      </c>
      <c r="EN828" s="26">
        <f t="shared" si="100"/>
        <v>8650</v>
      </c>
      <c r="EO828" s="27">
        <f t="shared" si="101"/>
        <v>0</v>
      </c>
      <c r="EP828" s="28">
        <f t="shared" si="102"/>
        <v>0</v>
      </c>
      <c r="EQ828" s="34">
        <f t="shared" si="103"/>
        <v>0</v>
      </c>
      <c r="ES828" s="21">
        <f>IFERROR(IF(VLOOKUP(D828,'DIV CHANGE'!A:D,3,FALSE)="", E828, VLOOKUP(D828,'DIV CHANGE'!A:D,3,FALSE)), E828)</f>
        <v>4</v>
      </c>
      <c r="ET828" s="21" t="str">
        <f t="shared" si="104"/>
        <v>SAME</v>
      </c>
      <c r="EU828" s="24">
        <v>43052</v>
      </c>
    </row>
    <row r="829" spans="1:151" ht="12.75">
      <c r="A829" s="29">
        <v>42829</v>
      </c>
      <c r="B829" s="24"/>
      <c r="C829" s="35">
        <v>284</v>
      </c>
      <c r="D829" s="21" t="s">
        <v>1614</v>
      </c>
      <c r="E829" s="21">
        <v>1</v>
      </c>
      <c r="F829" s="21" t="s">
        <v>42</v>
      </c>
      <c r="G829" s="21" t="s">
        <v>1615</v>
      </c>
      <c r="H829" s="55">
        <v>100000</v>
      </c>
      <c r="I829" s="22">
        <v>5</v>
      </c>
      <c r="J829" s="25">
        <v>40000</v>
      </c>
      <c r="K829" s="25">
        <v>0</v>
      </c>
      <c r="L829" s="25">
        <f t="shared" si="97"/>
        <v>12000</v>
      </c>
      <c r="M829" s="37">
        <f t="shared" si="98"/>
        <v>1000</v>
      </c>
      <c r="N829" s="36">
        <v>0</v>
      </c>
      <c r="O829" s="26">
        <v>0</v>
      </c>
      <c r="P829" s="26">
        <v>0</v>
      </c>
      <c r="Q829" s="27">
        <v>0</v>
      </c>
      <c r="R829" s="36">
        <v>0</v>
      </c>
      <c r="S829" s="26">
        <v>0</v>
      </c>
      <c r="T829" s="26">
        <v>0</v>
      </c>
      <c r="U829" s="27">
        <v>0</v>
      </c>
      <c r="V829" s="36">
        <v>0</v>
      </c>
      <c r="W829" s="26">
        <v>0</v>
      </c>
      <c r="X829" s="26">
        <v>0</v>
      </c>
      <c r="Y829" s="27">
        <v>0</v>
      </c>
      <c r="Z829" s="36">
        <v>0</v>
      </c>
      <c r="AA829" s="26">
        <v>0</v>
      </c>
      <c r="AB829" s="26">
        <v>0</v>
      </c>
      <c r="AC829" s="27">
        <v>0</v>
      </c>
      <c r="AD829" s="36">
        <v>0</v>
      </c>
      <c r="AE829" s="26">
        <v>0</v>
      </c>
      <c r="AF829" s="26">
        <v>0</v>
      </c>
      <c r="AG829" s="27">
        <v>0</v>
      </c>
      <c r="AH829" s="36">
        <v>0</v>
      </c>
      <c r="AI829" s="26">
        <v>0</v>
      </c>
      <c r="AJ829" s="26">
        <v>0</v>
      </c>
      <c r="AK829" s="27">
        <v>0</v>
      </c>
      <c r="AL829" s="36">
        <v>0</v>
      </c>
      <c r="AM829" s="26">
        <v>0</v>
      </c>
      <c r="AN829" s="26">
        <v>0</v>
      </c>
      <c r="AO829" s="27">
        <v>0</v>
      </c>
      <c r="AP829" s="36">
        <v>0</v>
      </c>
      <c r="AQ829" s="26">
        <v>0</v>
      </c>
      <c r="AR829" s="26">
        <v>0</v>
      </c>
      <c r="AS829" s="27">
        <v>0</v>
      </c>
      <c r="AT829" s="36">
        <v>0</v>
      </c>
      <c r="AU829" s="26">
        <v>0</v>
      </c>
      <c r="AV829" s="26">
        <v>0</v>
      </c>
      <c r="AW829" s="27">
        <v>0</v>
      </c>
      <c r="AX829" s="36">
        <v>0</v>
      </c>
      <c r="AY829" s="26">
        <v>0</v>
      </c>
      <c r="AZ829" s="26">
        <v>0</v>
      </c>
      <c r="BA829" s="27">
        <v>0</v>
      </c>
      <c r="BB829" s="36">
        <v>0</v>
      </c>
      <c r="BC829" s="26">
        <v>0</v>
      </c>
      <c r="BD829" s="26">
        <v>0</v>
      </c>
      <c r="BE829" s="27">
        <v>0</v>
      </c>
      <c r="BF829" s="36">
        <v>0</v>
      </c>
      <c r="BG829" s="26">
        <v>0</v>
      </c>
      <c r="BH829" s="26">
        <v>0</v>
      </c>
      <c r="BI829" s="27">
        <v>0</v>
      </c>
      <c r="BJ829" s="36">
        <v>0</v>
      </c>
      <c r="BK829" s="26">
        <v>0</v>
      </c>
      <c r="BL829" s="26">
        <v>0</v>
      </c>
      <c r="BM829" s="27">
        <v>0</v>
      </c>
      <c r="BN829" s="36">
        <v>0</v>
      </c>
      <c r="BO829" s="26">
        <v>0</v>
      </c>
      <c r="BP829" s="26">
        <v>0</v>
      </c>
      <c r="BQ829" s="27">
        <v>0</v>
      </c>
      <c r="BR829" s="36">
        <v>0</v>
      </c>
      <c r="BS829" s="26">
        <v>0</v>
      </c>
      <c r="BT829" s="26">
        <v>0</v>
      </c>
      <c r="BU829" s="27">
        <v>0</v>
      </c>
      <c r="BV829" s="36">
        <v>0</v>
      </c>
      <c r="BW829" s="26">
        <v>0</v>
      </c>
      <c r="BX829" s="26">
        <v>0</v>
      </c>
      <c r="BY829" s="27">
        <v>0</v>
      </c>
      <c r="BZ829" s="36">
        <v>0</v>
      </c>
      <c r="CA829" s="26">
        <v>0</v>
      </c>
      <c r="CB829" s="26">
        <v>0</v>
      </c>
      <c r="CC829" s="27">
        <v>0</v>
      </c>
      <c r="CD829" s="36">
        <v>0</v>
      </c>
      <c r="CE829" s="26">
        <v>0</v>
      </c>
      <c r="CF829" s="26">
        <v>0</v>
      </c>
      <c r="CG829" s="27">
        <v>0</v>
      </c>
      <c r="CH829" s="36">
        <v>0</v>
      </c>
      <c r="CI829" s="26">
        <v>0</v>
      </c>
      <c r="CJ829" s="26">
        <v>0</v>
      </c>
      <c r="CK829" s="27">
        <v>0</v>
      </c>
      <c r="CL829" s="36">
        <v>0</v>
      </c>
      <c r="CM829" s="26">
        <v>0</v>
      </c>
      <c r="CN829" s="26">
        <v>0</v>
      </c>
      <c r="CO829" s="27">
        <v>0</v>
      </c>
      <c r="CP829" s="36">
        <v>0</v>
      </c>
      <c r="CQ829" s="26">
        <v>0</v>
      </c>
      <c r="CR829" s="26">
        <v>0</v>
      </c>
      <c r="CS829" s="27">
        <v>0</v>
      </c>
      <c r="CT829" s="36">
        <v>0</v>
      </c>
      <c r="CU829" s="26">
        <v>0</v>
      </c>
      <c r="CV829" s="26">
        <v>0</v>
      </c>
      <c r="CW829" s="27">
        <v>0</v>
      </c>
      <c r="CX829" s="36">
        <v>0</v>
      </c>
      <c r="CY829" s="26">
        <v>0</v>
      </c>
      <c r="CZ829" s="26">
        <v>0</v>
      </c>
      <c r="DA829" s="27">
        <v>0</v>
      </c>
      <c r="DB829" s="36">
        <v>0</v>
      </c>
      <c r="DC829" s="26">
        <v>0</v>
      </c>
      <c r="DD829" s="26">
        <v>0</v>
      </c>
      <c r="DE829" s="27">
        <v>0</v>
      </c>
      <c r="DF829" s="36">
        <v>9</v>
      </c>
      <c r="DG829" s="26">
        <v>9000</v>
      </c>
      <c r="DH829" s="26">
        <v>9000</v>
      </c>
      <c r="DI829" s="27">
        <v>51000</v>
      </c>
      <c r="DJ829" s="36">
        <v>12</v>
      </c>
      <c r="DK829" s="26">
        <v>12000</v>
      </c>
      <c r="DL829" s="26">
        <v>21000</v>
      </c>
      <c r="DM829" s="27">
        <v>39000</v>
      </c>
      <c r="DN829" s="36">
        <v>12</v>
      </c>
      <c r="DO829" s="26">
        <v>12000</v>
      </c>
      <c r="DP829" s="26">
        <v>33000</v>
      </c>
      <c r="DQ829" s="27">
        <v>27000</v>
      </c>
      <c r="DR829" s="36">
        <v>12</v>
      </c>
      <c r="DS829" s="26">
        <v>12000</v>
      </c>
      <c r="DT829" s="26">
        <v>45000</v>
      </c>
      <c r="DU829" s="27">
        <v>15000</v>
      </c>
      <c r="DV829" s="36">
        <v>12</v>
      </c>
      <c r="DW829" s="26">
        <v>12000</v>
      </c>
      <c r="DX829" s="26">
        <v>57000</v>
      </c>
      <c r="DY829" s="27">
        <v>3000</v>
      </c>
      <c r="DZ829" s="36">
        <v>3</v>
      </c>
      <c r="EA829" s="26">
        <v>3000</v>
      </c>
      <c r="EB829" s="26">
        <v>60000</v>
      </c>
      <c r="EC829" s="27">
        <v>0</v>
      </c>
      <c r="ED829" s="36">
        <v>0</v>
      </c>
      <c r="EE829" s="26">
        <v>0</v>
      </c>
      <c r="EF829" s="26">
        <v>60000</v>
      </c>
      <c r="EG829" s="27">
        <v>0</v>
      </c>
      <c r="EH829" s="36">
        <v>0</v>
      </c>
      <c r="EI829" s="26">
        <v>0</v>
      </c>
      <c r="EJ829" s="26">
        <v>60000</v>
      </c>
      <c r="EK829" s="27">
        <v>0</v>
      </c>
      <c r="EL829" s="36" cm="1">
        <f t="array" ref="EL829">+_xlfn.IFS(YEAR($A829)&gt;YEAR(EL$6),0,YEAR(EL$6)=YEAR($A829),13-MONTH($A829),AND(EK829&lt;$L829,YEAR(EL$6)=YEAR($B829)),IF(MONTH($B829)&lt;EK829/$M829,MONTH($B829),EK829/$M829),EK829&lt;$L829,EK829/$M829,YEAR(EL$6)=YEAR($B829),MONTH($B829),AND(YEAR(EL$6)&gt;YEAR($B829),NOT(ISBLANK($B829))),0,YEAR(EL$6)&gt;YEAR($A829),12,EL$6&lt;$A829,0,YEAR(EH$6)=YEAR($B829),0)</f>
        <v>0</v>
      </c>
      <c r="EM829" s="26">
        <f t="shared" si="99"/>
        <v>0</v>
      </c>
      <c r="EN829" s="26">
        <f t="shared" si="100"/>
        <v>60000</v>
      </c>
      <c r="EO829" s="27">
        <f t="shared" si="101"/>
        <v>0</v>
      </c>
      <c r="EP829" s="28">
        <f t="shared" si="102"/>
        <v>0</v>
      </c>
      <c r="EQ829" s="34">
        <f t="shared" si="103"/>
        <v>0</v>
      </c>
      <c r="ES829" s="21">
        <f>IFERROR(IF(VLOOKUP(D829,'DIV CHANGE'!A:D,3,FALSE)="", E829, VLOOKUP(D829,'DIV CHANGE'!A:D,3,FALSE)), E829)</f>
        <v>1</v>
      </c>
      <c r="ET829" s="21" t="str">
        <f t="shared" si="104"/>
        <v>SAME</v>
      </c>
      <c r="EU829" s="24">
        <v>42829</v>
      </c>
    </row>
    <row r="830" spans="1:151" ht="12.75">
      <c r="A830" s="29">
        <v>43894</v>
      </c>
      <c r="B830" s="24"/>
      <c r="C830" s="35">
        <v>558</v>
      </c>
      <c r="D830" s="21" t="s">
        <v>1616</v>
      </c>
      <c r="E830" s="21">
        <v>1</v>
      </c>
      <c r="F830" s="21" t="s">
        <v>100</v>
      </c>
      <c r="G830" s="21" t="s">
        <v>1617</v>
      </c>
      <c r="H830" s="55">
        <v>18725</v>
      </c>
      <c r="I830" s="22">
        <v>5</v>
      </c>
      <c r="J830" s="25">
        <v>0</v>
      </c>
      <c r="K830" s="25">
        <v>0</v>
      </c>
      <c r="L830" s="25">
        <f t="shared" si="97"/>
        <v>3745</v>
      </c>
      <c r="M830" s="37">
        <f t="shared" si="98"/>
        <v>312.08333333333331</v>
      </c>
      <c r="N830" s="36">
        <v>0</v>
      </c>
      <c r="O830" s="26">
        <v>0</v>
      </c>
      <c r="P830" s="26">
        <v>0</v>
      </c>
      <c r="Q830" s="27">
        <v>0</v>
      </c>
      <c r="R830" s="36">
        <v>0</v>
      </c>
      <c r="S830" s="26">
        <v>0</v>
      </c>
      <c r="T830" s="26">
        <v>0</v>
      </c>
      <c r="U830" s="27">
        <v>0</v>
      </c>
      <c r="V830" s="36">
        <v>0</v>
      </c>
      <c r="W830" s="26">
        <v>0</v>
      </c>
      <c r="X830" s="26">
        <v>0</v>
      </c>
      <c r="Y830" s="27">
        <v>0</v>
      </c>
      <c r="Z830" s="36">
        <v>0</v>
      </c>
      <c r="AA830" s="26">
        <v>0</v>
      </c>
      <c r="AB830" s="26">
        <v>0</v>
      </c>
      <c r="AC830" s="27">
        <v>0</v>
      </c>
      <c r="AD830" s="36">
        <v>0</v>
      </c>
      <c r="AE830" s="26">
        <v>0</v>
      </c>
      <c r="AF830" s="26">
        <v>0</v>
      </c>
      <c r="AG830" s="27">
        <v>0</v>
      </c>
      <c r="AH830" s="36">
        <v>0</v>
      </c>
      <c r="AI830" s="26">
        <v>0</v>
      </c>
      <c r="AJ830" s="26">
        <v>0</v>
      </c>
      <c r="AK830" s="27">
        <v>0</v>
      </c>
      <c r="AL830" s="36">
        <v>0</v>
      </c>
      <c r="AM830" s="26">
        <v>0</v>
      </c>
      <c r="AN830" s="26">
        <v>0</v>
      </c>
      <c r="AO830" s="27">
        <v>0</v>
      </c>
      <c r="AP830" s="36">
        <v>0</v>
      </c>
      <c r="AQ830" s="26">
        <v>0</v>
      </c>
      <c r="AR830" s="26">
        <v>0</v>
      </c>
      <c r="AS830" s="27">
        <v>0</v>
      </c>
      <c r="AT830" s="36">
        <v>0</v>
      </c>
      <c r="AU830" s="26">
        <v>0</v>
      </c>
      <c r="AV830" s="26">
        <v>0</v>
      </c>
      <c r="AW830" s="27">
        <v>0</v>
      </c>
      <c r="AX830" s="36">
        <v>0</v>
      </c>
      <c r="AY830" s="26">
        <v>0</v>
      </c>
      <c r="AZ830" s="26">
        <v>0</v>
      </c>
      <c r="BA830" s="27">
        <v>0</v>
      </c>
      <c r="BB830" s="36">
        <v>0</v>
      </c>
      <c r="BC830" s="26">
        <v>0</v>
      </c>
      <c r="BD830" s="26">
        <v>0</v>
      </c>
      <c r="BE830" s="27">
        <v>0</v>
      </c>
      <c r="BF830" s="36">
        <v>0</v>
      </c>
      <c r="BG830" s="26">
        <v>0</v>
      </c>
      <c r="BH830" s="26">
        <v>0</v>
      </c>
      <c r="BI830" s="27">
        <v>0</v>
      </c>
      <c r="BJ830" s="36">
        <v>0</v>
      </c>
      <c r="BK830" s="26">
        <v>0</v>
      </c>
      <c r="BL830" s="26">
        <v>0</v>
      </c>
      <c r="BM830" s="27">
        <v>0</v>
      </c>
      <c r="BN830" s="36">
        <v>0</v>
      </c>
      <c r="BO830" s="26">
        <v>0</v>
      </c>
      <c r="BP830" s="26">
        <v>0</v>
      </c>
      <c r="BQ830" s="27">
        <v>0</v>
      </c>
      <c r="BR830" s="36">
        <v>0</v>
      </c>
      <c r="BS830" s="26">
        <v>0</v>
      </c>
      <c r="BT830" s="26">
        <v>0</v>
      </c>
      <c r="BU830" s="27">
        <v>0</v>
      </c>
      <c r="BV830" s="36">
        <v>0</v>
      </c>
      <c r="BW830" s="26">
        <v>0</v>
      </c>
      <c r="BX830" s="26">
        <v>0</v>
      </c>
      <c r="BY830" s="27">
        <v>0</v>
      </c>
      <c r="BZ830" s="36">
        <v>0</v>
      </c>
      <c r="CA830" s="26">
        <v>0</v>
      </c>
      <c r="CB830" s="26">
        <v>0</v>
      </c>
      <c r="CC830" s="27">
        <v>0</v>
      </c>
      <c r="CD830" s="36">
        <v>0</v>
      </c>
      <c r="CE830" s="26">
        <v>0</v>
      </c>
      <c r="CF830" s="26">
        <v>0</v>
      </c>
      <c r="CG830" s="27">
        <v>0</v>
      </c>
      <c r="CH830" s="36">
        <v>0</v>
      </c>
      <c r="CI830" s="26">
        <v>0</v>
      </c>
      <c r="CJ830" s="26">
        <v>0</v>
      </c>
      <c r="CK830" s="27">
        <v>0</v>
      </c>
      <c r="CL830" s="36">
        <v>0</v>
      </c>
      <c r="CM830" s="26">
        <v>0</v>
      </c>
      <c r="CN830" s="26">
        <v>0</v>
      </c>
      <c r="CO830" s="27">
        <v>0</v>
      </c>
      <c r="CP830" s="36">
        <v>0</v>
      </c>
      <c r="CQ830" s="26">
        <v>0</v>
      </c>
      <c r="CR830" s="26">
        <v>0</v>
      </c>
      <c r="CS830" s="27">
        <v>0</v>
      </c>
      <c r="CT830" s="36">
        <v>0</v>
      </c>
      <c r="CU830" s="26">
        <v>0</v>
      </c>
      <c r="CV830" s="26">
        <v>0</v>
      </c>
      <c r="CW830" s="27">
        <v>0</v>
      </c>
      <c r="CX830" s="36">
        <v>0</v>
      </c>
      <c r="CY830" s="26">
        <v>0</v>
      </c>
      <c r="CZ830" s="26">
        <v>0</v>
      </c>
      <c r="DA830" s="27">
        <v>0</v>
      </c>
      <c r="DB830" s="36">
        <v>0</v>
      </c>
      <c r="DC830" s="26">
        <v>0</v>
      </c>
      <c r="DD830" s="26">
        <v>0</v>
      </c>
      <c r="DE830" s="27">
        <v>0</v>
      </c>
      <c r="DF830" s="36">
        <v>0</v>
      </c>
      <c r="DG830" s="26">
        <v>0</v>
      </c>
      <c r="DH830" s="26">
        <v>0</v>
      </c>
      <c r="DI830" s="27">
        <v>0</v>
      </c>
      <c r="DJ830" s="36">
        <v>0</v>
      </c>
      <c r="DK830" s="26">
        <v>0</v>
      </c>
      <c r="DL830" s="26">
        <v>0</v>
      </c>
      <c r="DM830" s="27">
        <v>0</v>
      </c>
      <c r="DN830" s="36">
        <v>0</v>
      </c>
      <c r="DO830" s="26">
        <v>0</v>
      </c>
      <c r="DP830" s="26">
        <v>0</v>
      </c>
      <c r="DQ830" s="27">
        <v>0</v>
      </c>
      <c r="DR830" s="36">
        <v>10</v>
      </c>
      <c r="DS830" s="26">
        <v>3120.833333333333</v>
      </c>
      <c r="DT830" s="26">
        <v>3120.833333333333</v>
      </c>
      <c r="DU830" s="27">
        <v>15604.166666666668</v>
      </c>
      <c r="DV830" s="36">
        <v>12</v>
      </c>
      <c r="DW830" s="26">
        <v>3745</v>
      </c>
      <c r="DX830" s="26">
        <v>6865.833333333333</v>
      </c>
      <c r="DY830" s="27">
        <v>11859.166666666668</v>
      </c>
      <c r="DZ830" s="36">
        <v>12</v>
      </c>
      <c r="EA830" s="26">
        <v>3745</v>
      </c>
      <c r="EB830" s="26">
        <v>10610.833333333332</v>
      </c>
      <c r="EC830" s="27">
        <v>8114.1666666666679</v>
      </c>
      <c r="ED830" s="36">
        <v>12</v>
      </c>
      <c r="EE830" s="26">
        <v>3745</v>
      </c>
      <c r="EF830" s="26">
        <v>14355.83</v>
      </c>
      <c r="EG830" s="27">
        <v>4369.17</v>
      </c>
      <c r="EH830" s="36">
        <v>12</v>
      </c>
      <c r="EI830" s="26">
        <v>3745</v>
      </c>
      <c r="EJ830" s="26">
        <v>18100.830000000002</v>
      </c>
      <c r="EK830" s="27">
        <v>624.16999999999996</v>
      </c>
      <c r="EL830" s="36" cm="1">
        <f t="array" ref="EL830">+_xlfn.IFS(YEAR($A830)&gt;YEAR(EL$6),0,YEAR(EL$6)=YEAR($A830),13-MONTH($A830),AND(EK830&lt;$L830,YEAR(EL$6)=YEAR($B830)),IF(MONTH($B830)&lt;EK830/$M830,MONTH($B830),EK830/$M830),EK830&lt;$L830,EK830/$M830,YEAR(EL$6)=YEAR($B830),MONTH($B830),AND(YEAR(EL$6)&gt;YEAR($B830),NOT(ISBLANK($B830))),0,YEAR(EL$6)&gt;YEAR($A830),12,EL$6&lt;$A830,0,YEAR(EH$6)=YEAR($B830),0)</f>
        <v>2.0000106809078773</v>
      </c>
      <c r="EM830" s="26">
        <f t="shared" si="99"/>
        <v>624.16999999999996</v>
      </c>
      <c r="EN830" s="26">
        <f t="shared" si="100"/>
        <v>18725</v>
      </c>
      <c r="EO830" s="27">
        <f t="shared" si="101"/>
        <v>0</v>
      </c>
      <c r="EP830" s="28">
        <f t="shared" si="102"/>
        <v>0</v>
      </c>
      <c r="EQ830" s="34">
        <f t="shared" si="103"/>
        <v>624.16999999999996</v>
      </c>
      <c r="ES830" s="21">
        <f>IFERROR(IF(VLOOKUP(D830,'DIV CHANGE'!A:D,3,FALSE)="", E830, VLOOKUP(D830,'DIV CHANGE'!A:D,3,FALSE)), E830)</f>
        <v>1</v>
      </c>
      <c r="ET830" s="21" t="str">
        <f t="shared" si="104"/>
        <v>SAME</v>
      </c>
      <c r="EU830" s="29">
        <v>43894</v>
      </c>
    </row>
    <row r="831" spans="1:151" ht="12.75">
      <c r="A831" s="29">
        <v>43894</v>
      </c>
      <c r="B831" s="24"/>
      <c r="C831" s="35">
        <v>559</v>
      </c>
      <c r="D831" s="21" t="s">
        <v>1618</v>
      </c>
      <c r="E831" s="21">
        <v>1</v>
      </c>
      <c r="F831" s="21" t="s">
        <v>100</v>
      </c>
      <c r="G831" s="21" t="s">
        <v>1617</v>
      </c>
      <c r="H831" s="55">
        <v>18725</v>
      </c>
      <c r="I831" s="22">
        <v>5</v>
      </c>
      <c r="J831" s="25">
        <v>0</v>
      </c>
      <c r="K831" s="25">
        <v>0</v>
      </c>
      <c r="L831" s="25">
        <f t="shared" si="97"/>
        <v>3745</v>
      </c>
      <c r="M831" s="37">
        <f t="shared" si="98"/>
        <v>312.08333333333331</v>
      </c>
      <c r="N831" s="36">
        <v>0</v>
      </c>
      <c r="O831" s="26">
        <v>0</v>
      </c>
      <c r="P831" s="26">
        <v>0</v>
      </c>
      <c r="Q831" s="27">
        <v>0</v>
      </c>
      <c r="R831" s="36">
        <v>0</v>
      </c>
      <c r="S831" s="26">
        <v>0</v>
      </c>
      <c r="T831" s="26">
        <v>0</v>
      </c>
      <c r="U831" s="27">
        <v>0</v>
      </c>
      <c r="V831" s="36">
        <v>0</v>
      </c>
      <c r="W831" s="26">
        <v>0</v>
      </c>
      <c r="X831" s="26">
        <v>0</v>
      </c>
      <c r="Y831" s="27">
        <v>0</v>
      </c>
      <c r="Z831" s="36">
        <v>0</v>
      </c>
      <c r="AA831" s="26">
        <v>0</v>
      </c>
      <c r="AB831" s="26">
        <v>0</v>
      </c>
      <c r="AC831" s="27">
        <v>0</v>
      </c>
      <c r="AD831" s="36">
        <v>0</v>
      </c>
      <c r="AE831" s="26">
        <v>0</v>
      </c>
      <c r="AF831" s="26">
        <v>0</v>
      </c>
      <c r="AG831" s="27">
        <v>0</v>
      </c>
      <c r="AH831" s="36">
        <v>0</v>
      </c>
      <c r="AI831" s="26">
        <v>0</v>
      </c>
      <c r="AJ831" s="26">
        <v>0</v>
      </c>
      <c r="AK831" s="27">
        <v>0</v>
      </c>
      <c r="AL831" s="36">
        <v>0</v>
      </c>
      <c r="AM831" s="26">
        <v>0</v>
      </c>
      <c r="AN831" s="26">
        <v>0</v>
      </c>
      <c r="AO831" s="27">
        <v>0</v>
      </c>
      <c r="AP831" s="36">
        <v>0</v>
      </c>
      <c r="AQ831" s="26">
        <v>0</v>
      </c>
      <c r="AR831" s="26">
        <v>0</v>
      </c>
      <c r="AS831" s="27">
        <v>0</v>
      </c>
      <c r="AT831" s="36">
        <v>0</v>
      </c>
      <c r="AU831" s="26">
        <v>0</v>
      </c>
      <c r="AV831" s="26">
        <v>0</v>
      </c>
      <c r="AW831" s="27">
        <v>0</v>
      </c>
      <c r="AX831" s="36">
        <v>0</v>
      </c>
      <c r="AY831" s="26">
        <v>0</v>
      </c>
      <c r="AZ831" s="26">
        <v>0</v>
      </c>
      <c r="BA831" s="27">
        <v>0</v>
      </c>
      <c r="BB831" s="36">
        <v>0</v>
      </c>
      <c r="BC831" s="26">
        <v>0</v>
      </c>
      <c r="BD831" s="26">
        <v>0</v>
      </c>
      <c r="BE831" s="27">
        <v>0</v>
      </c>
      <c r="BF831" s="36">
        <v>0</v>
      </c>
      <c r="BG831" s="26">
        <v>0</v>
      </c>
      <c r="BH831" s="26">
        <v>0</v>
      </c>
      <c r="BI831" s="27">
        <v>0</v>
      </c>
      <c r="BJ831" s="36">
        <v>0</v>
      </c>
      <c r="BK831" s="26">
        <v>0</v>
      </c>
      <c r="BL831" s="26">
        <v>0</v>
      </c>
      <c r="BM831" s="27">
        <v>0</v>
      </c>
      <c r="BN831" s="36">
        <v>0</v>
      </c>
      <c r="BO831" s="26">
        <v>0</v>
      </c>
      <c r="BP831" s="26">
        <v>0</v>
      </c>
      <c r="BQ831" s="27">
        <v>0</v>
      </c>
      <c r="BR831" s="36">
        <v>0</v>
      </c>
      <c r="BS831" s="26">
        <v>0</v>
      </c>
      <c r="BT831" s="26">
        <v>0</v>
      </c>
      <c r="BU831" s="27">
        <v>0</v>
      </c>
      <c r="BV831" s="36">
        <v>0</v>
      </c>
      <c r="BW831" s="26">
        <v>0</v>
      </c>
      <c r="BX831" s="26">
        <v>0</v>
      </c>
      <c r="BY831" s="27">
        <v>0</v>
      </c>
      <c r="BZ831" s="36">
        <v>0</v>
      </c>
      <c r="CA831" s="26">
        <v>0</v>
      </c>
      <c r="CB831" s="26">
        <v>0</v>
      </c>
      <c r="CC831" s="27">
        <v>0</v>
      </c>
      <c r="CD831" s="36">
        <v>0</v>
      </c>
      <c r="CE831" s="26">
        <v>0</v>
      </c>
      <c r="CF831" s="26">
        <v>0</v>
      </c>
      <c r="CG831" s="27">
        <v>0</v>
      </c>
      <c r="CH831" s="36">
        <v>0</v>
      </c>
      <c r="CI831" s="26">
        <v>0</v>
      </c>
      <c r="CJ831" s="26">
        <v>0</v>
      </c>
      <c r="CK831" s="27">
        <v>0</v>
      </c>
      <c r="CL831" s="36">
        <v>0</v>
      </c>
      <c r="CM831" s="26">
        <v>0</v>
      </c>
      <c r="CN831" s="26">
        <v>0</v>
      </c>
      <c r="CO831" s="27">
        <v>0</v>
      </c>
      <c r="CP831" s="36">
        <v>0</v>
      </c>
      <c r="CQ831" s="26">
        <v>0</v>
      </c>
      <c r="CR831" s="26">
        <v>0</v>
      </c>
      <c r="CS831" s="27">
        <v>0</v>
      </c>
      <c r="CT831" s="36">
        <v>0</v>
      </c>
      <c r="CU831" s="26">
        <v>0</v>
      </c>
      <c r="CV831" s="26">
        <v>0</v>
      </c>
      <c r="CW831" s="27">
        <v>0</v>
      </c>
      <c r="CX831" s="36">
        <v>0</v>
      </c>
      <c r="CY831" s="26">
        <v>0</v>
      </c>
      <c r="CZ831" s="26">
        <v>0</v>
      </c>
      <c r="DA831" s="27">
        <v>0</v>
      </c>
      <c r="DB831" s="36">
        <v>0</v>
      </c>
      <c r="DC831" s="26">
        <v>0</v>
      </c>
      <c r="DD831" s="26">
        <v>0</v>
      </c>
      <c r="DE831" s="27">
        <v>0</v>
      </c>
      <c r="DF831" s="36">
        <v>0</v>
      </c>
      <c r="DG831" s="26">
        <v>0</v>
      </c>
      <c r="DH831" s="26">
        <v>0</v>
      </c>
      <c r="DI831" s="27">
        <v>0</v>
      </c>
      <c r="DJ831" s="36">
        <v>0</v>
      </c>
      <c r="DK831" s="26">
        <v>0</v>
      </c>
      <c r="DL831" s="26">
        <v>0</v>
      </c>
      <c r="DM831" s="27">
        <v>0</v>
      </c>
      <c r="DN831" s="36">
        <v>0</v>
      </c>
      <c r="DO831" s="26">
        <v>0</v>
      </c>
      <c r="DP831" s="26">
        <v>0</v>
      </c>
      <c r="DQ831" s="27">
        <v>0</v>
      </c>
      <c r="DR831" s="36">
        <v>10</v>
      </c>
      <c r="DS831" s="26">
        <v>3120.833333333333</v>
      </c>
      <c r="DT831" s="26">
        <v>3120.833333333333</v>
      </c>
      <c r="DU831" s="27">
        <v>15604.166666666668</v>
      </c>
      <c r="DV831" s="36">
        <v>12</v>
      </c>
      <c r="DW831" s="26">
        <v>3745</v>
      </c>
      <c r="DX831" s="26">
        <v>6865.833333333333</v>
      </c>
      <c r="DY831" s="27">
        <v>11859.166666666668</v>
      </c>
      <c r="DZ831" s="36">
        <v>12</v>
      </c>
      <c r="EA831" s="26">
        <v>3745</v>
      </c>
      <c r="EB831" s="26">
        <v>10610.833333333332</v>
      </c>
      <c r="EC831" s="27">
        <v>8114.1666666666679</v>
      </c>
      <c r="ED831" s="36">
        <v>12</v>
      </c>
      <c r="EE831" s="26">
        <v>3745</v>
      </c>
      <c r="EF831" s="26">
        <v>14355.83</v>
      </c>
      <c r="EG831" s="27">
        <v>4369.17</v>
      </c>
      <c r="EH831" s="36">
        <v>12</v>
      </c>
      <c r="EI831" s="26">
        <v>3745</v>
      </c>
      <c r="EJ831" s="26">
        <v>18100.830000000002</v>
      </c>
      <c r="EK831" s="27">
        <v>624.16999999999996</v>
      </c>
      <c r="EL831" s="36" cm="1">
        <f t="array" ref="EL831">+_xlfn.IFS(YEAR($A831)&gt;YEAR(EL$6),0,YEAR(EL$6)=YEAR($A831),13-MONTH($A831),AND(EK831&lt;$L831,YEAR(EL$6)=YEAR($B831)),IF(MONTH($B831)&lt;EK831/$M831,MONTH($B831),EK831/$M831),EK831&lt;$L831,EK831/$M831,YEAR(EL$6)=YEAR($B831),MONTH($B831),AND(YEAR(EL$6)&gt;YEAR($B831),NOT(ISBLANK($B831))),0,YEAR(EL$6)&gt;YEAR($A831),12,EL$6&lt;$A831,0,YEAR(EH$6)=YEAR($B831),0)</f>
        <v>2.0000106809078773</v>
      </c>
      <c r="EM831" s="26">
        <f t="shared" si="99"/>
        <v>624.16999999999996</v>
      </c>
      <c r="EN831" s="26">
        <f t="shared" si="100"/>
        <v>18725</v>
      </c>
      <c r="EO831" s="27">
        <f t="shared" si="101"/>
        <v>0</v>
      </c>
      <c r="EP831" s="28">
        <f t="shared" si="102"/>
        <v>0</v>
      </c>
      <c r="EQ831" s="34">
        <f t="shared" si="103"/>
        <v>624.16999999999996</v>
      </c>
      <c r="ES831" s="21">
        <f>IFERROR(IF(VLOOKUP(D831,'DIV CHANGE'!A:D,3,FALSE)="", E831, VLOOKUP(D831,'DIV CHANGE'!A:D,3,FALSE)), E831)</f>
        <v>1</v>
      </c>
      <c r="ET831" s="21" t="str">
        <f t="shared" si="104"/>
        <v>SAME</v>
      </c>
      <c r="EU831" s="29">
        <v>43894</v>
      </c>
    </row>
    <row r="832" spans="1:151" ht="12.75">
      <c r="A832" s="29">
        <v>45532</v>
      </c>
      <c r="C832" s="77"/>
      <c r="D832" s="21" t="s">
        <v>1619</v>
      </c>
      <c r="E832" s="21">
        <v>1</v>
      </c>
      <c r="F832" s="21" t="s">
        <v>42</v>
      </c>
      <c r="G832" s="21" t="s">
        <v>1620</v>
      </c>
      <c r="H832" s="55">
        <v>25400</v>
      </c>
      <c r="I832" s="22">
        <v>10</v>
      </c>
      <c r="J832" s="56">
        <v>0</v>
      </c>
      <c r="K832" s="56">
        <v>0</v>
      </c>
      <c r="L832" s="25">
        <f t="shared" si="97"/>
        <v>2540</v>
      </c>
      <c r="M832" s="37">
        <f t="shared" si="98"/>
        <v>211.66666666666666</v>
      </c>
      <c r="N832" s="36"/>
      <c r="O832" s="26"/>
      <c r="P832" s="26"/>
      <c r="Q832" s="27"/>
      <c r="R832" s="36"/>
      <c r="S832" s="26"/>
      <c r="T832" s="26"/>
      <c r="U832" s="27"/>
      <c r="V832" s="36"/>
      <c r="W832" s="26"/>
      <c r="X832" s="26"/>
      <c r="Y832" s="27"/>
      <c r="Z832" s="36"/>
      <c r="AA832" s="26"/>
      <c r="AB832" s="26"/>
      <c r="AC832" s="27"/>
      <c r="AD832" s="36"/>
      <c r="AE832" s="26"/>
      <c r="AF832" s="26"/>
      <c r="AG832" s="27"/>
      <c r="AH832" s="36"/>
      <c r="AI832" s="26"/>
      <c r="AJ832" s="26"/>
      <c r="AK832" s="27"/>
      <c r="AL832" s="36"/>
      <c r="AM832" s="26"/>
      <c r="AN832" s="26"/>
      <c r="AO832" s="27"/>
      <c r="AP832" s="36"/>
      <c r="AQ832" s="26"/>
      <c r="AR832" s="26"/>
      <c r="AS832" s="27"/>
      <c r="AT832" s="36"/>
      <c r="AU832" s="26"/>
      <c r="AV832" s="26"/>
      <c r="AW832" s="27"/>
      <c r="AX832" s="36"/>
      <c r="AY832" s="26"/>
      <c r="AZ832" s="26"/>
      <c r="BA832" s="27"/>
      <c r="BB832" s="36"/>
      <c r="BC832" s="26"/>
      <c r="BD832" s="26"/>
      <c r="BE832" s="27"/>
      <c r="BF832" s="36"/>
      <c r="BG832" s="26"/>
      <c r="BH832" s="26"/>
      <c r="BI832" s="27"/>
      <c r="BJ832" s="36"/>
      <c r="BK832" s="26"/>
      <c r="BL832" s="26"/>
      <c r="BM832" s="27"/>
      <c r="BN832" s="36"/>
      <c r="BO832" s="26"/>
      <c r="BP832" s="26"/>
      <c r="BQ832" s="27"/>
      <c r="BR832" s="36"/>
      <c r="BS832" s="26"/>
      <c r="BT832" s="26"/>
      <c r="BU832" s="27"/>
      <c r="BV832" s="36"/>
      <c r="BW832" s="26"/>
      <c r="BX832" s="26"/>
      <c r="BY832" s="27"/>
      <c r="BZ832" s="36"/>
      <c r="CA832" s="26"/>
      <c r="CB832" s="26"/>
      <c r="CC832" s="27"/>
      <c r="CD832" s="36"/>
      <c r="CE832" s="26"/>
      <c r="CF832" s="26"/>
      <c r="CG832" s="27"/>
      <c r="CH832" s="36"/>
      <c r="CI832" s="26"/>
      <c r="CJ832" s="26"/>
      <c r="CK832" s="27"/>
      <c r="CL832" s="36"/>
      <c r="CM832" s="26"/>
      <c r="CN832" s="26"/>
      <c r="CO832" s="27"/>
      <c r="CP832" s="36"/>
      <c r="CQ832" s="26"/>
      <c r="CR832" s="26"/>
      <c r="CS832" s="27"/>
      <c r="CT832" s="36"/>
      <c r="CU832" s="26"/>
      <c r="CV832" s="26"/>
      <c r="CW832" s="27"/>
      <c r="CX832" s="36"/>
      <c r="CY832" s="26"/>
      <c r="CZ832" s="26"/>
      <c r="DA832" s="27"/>
      <c r="DB832" s="36"/>
      <c r="DC832" s="26"/>
      <c r="DD832" s="26"/>
      <c r="DE832" s="27"/>
      <c r="DF832" s="36"/>
      <c r="DG832" s="26"/>
      <c r="DH832" s="26"/>
      <c r="DI832" s="27"/>
      <c r="DJ832" s="36"/>
      <c r="DK832" s="26"/>
      <c r="DL832" s="26"/>
      <c r="DM832" s="27"/>
      <c r="DN832" s="36"/>
      <c r="DO832" s="26"/>
      <c r="DP832" s="26"/>
      <c r="DQ832" s="27"/>
      <c r="DR832" s="36"/>
      <c r="DS832" s="26"/>
      <c r="DT832" s="26"/>
      <c r="DU832" s="27"/>
      <c r="DV832" s="36"/>
      <c r="DW832" s="26"/>
      <c r="DX832" s="26"/>
      <c r="DY832" s="27"/>
      <c r="DZ832" s="36"/>
      <c r="EA832" s="26"/>
      <c r="EB832" s="26"/>
      <c r="EC832" s="27"/>
      <c r="ED832" s="36">
        <v>0</v>
      </c>
      <c r="EE832" s="26">
        <v>0</v>
      </c>
      <c r="EF832" s="26">
        <v>0</v>
      </c>
      <c r="EG832" s="27">
        <v>0</v>
      </c>
      <c r="EH832" s="36">
        <v>4</v>
      </c>
      <c r="EI832" s="26">
        <v>846.66666666666663</v>
      </c>
      <c r="EJ832" s="26">
        <v>846.66666666666663</v>
      </c>
      <c r="EK832" s="27">
        <v>24553.33</v>
      </c>
      <c r="EL832" s="36" cm="1">
        <f t="array" ref="EL832">+_xlfn.IFS(YEAR($A832)&gt;YEAR(EL$6),0,YEAR(EL$6)=YEAR($A832),13-MONTH($A832),AND(EK832&lt;$L832,YEAR(EL$6)=YEAR($B832)),IF(MONTH($B832)&lt;EK832/$M832,MONTH($B832),EK832/$M832),EK832&lt;$L832,EK832/$M832,YEAR(EL$6)=YEAR($B832),MONTH($B832),AND(YEAR(EL$6)&gt;YEAR($B832),NOT(ISBLANK($B832))),0,YEAR(EL$6)&gt;YEAR($A832),12,EL$6&lt;$A832,0,YEAR(EH$6)=YEAR($B832),0)</f>
        <v>12</v>
      </c>
      <c r="EM832" s="26">
        <f t="shared" si="99"/>
        <v>2540</v>
      </c>
      <c r="EN832" s="26">
        <f t="shared" si="100"/>
        <v>3386.6666666666665</v>
      </c>
      <c r="EO832" s="27">
        <f t="shared" si="101"/>
        <v>22013.33</v>
      </c>
      <c r="EP832" s="28">
        <f t="shared" si="102"/>
        <v>103.99998425196851</v>
      </c>
      <c r="EQ832" s="34">
        <f t="shared" si="103"/>
        <v>635</v>
      </c>
      <c r="ES832" s="21">
        <f>IFERROR(IF(VLOOKUP(D832,'DIV CHANGE'!A:D,3,FALSE)="", E832, VLOOKUP(D832,'DIV CHANGE'!A:D,3,FALSE)), E832)</f>
        <v>1</v>
      </c>
      <c r="ET832" s="21" t="str">
        <f t="shared" si="104"/>
        <v>SAME</v>
      </c>
      <c r="EU832" s="29"/>
    </row>
    <row r="833" spans="1:151" ht="12.75">
      <c r="A833" s="29">
        <v>45532</v>
      </c>
      <c r="C833" s="77"/>
      <c r="D833" s="21" t="s">
        <v>1621</v>
      </c>
      <c r="E833" s="21">
        <v>1</v>
      </c>
      <c r="F833" s="21" t="s">
        <v>42</v>
      </c>
      <c r="G833" s="21" t="s">
        <v>1620</v>
      </c>
      <c r="H833" s="55">
        <v>25400</v>
      </c>
      <c r="I833" s="22">
        <v>10</v>
      </c>
      <c r="J833" s="56">
        <v>0</v>
      </c>
      <c r="K833" s="56">
        <v>0</v>
      </c>
      <c r="L833" s="25">
        <f t="shared" si="97"/>
        <v>2540</v>
      </c>
      <c r="M833" s="37">
        <f t="shared" si="98"/>
        <v>211.66666666666666</v>
      </c>
      <c r="N833" s="36">
        <v>0</v>
      </c>
      <c r="O833" s="26">
        <v>0</v>
      </c>
      <c r="P833" s="26">
        <v>0</v>
      </c>
      <c r="Q833" s="27">
        <v>0</v>
      </c>
      <c r="R833" s="36">
        <v>0</v>
      </c>
      <c r="S833" s="26">
        <v>0</v>
      </c>
      <c r="T833" s="26">
        <v>0</v>
      </c>
      <c r="U833" s="27">
        <v>0</v>
      </c>
      <c r="V833" s="36">
        <v>0</v>
      </c>
      <c r="W833" s="26">
        <v>0</v>
      </c>
      <c r="X833" s="26">
        <v>0</v>
      </c>
      <c r="Y833" s="27">
        <v>0</v>
      </c>
      <c r="Z833" s="36">
        <v>0</v>
      </c>
      <c r="AA833" s="26">
        <v>0</v>
      </c>
      <c r="AB833" s="26">
        <v>0</v>
      </c>
      <c r="AC833" s="27">
        <v>0</v>
      </c>
      <c r="AD833" s="36">
        <v>0</v>
      </c>
      <c r="AE833" s="26">
        <v>0</v>
      </c>
      <c r="AF833" s="26">
        <v>0</v>
      </c>
      <c r="AG833" s="27">
        <v>0</v>
      </c>
      <c r="AH833" s="36">
        <v>0</v>
      </c>
      <c r="AI833" s="26">
        <v>0</v>
      </c>
      <c r="AJ833" s="26">
        <v>0</v>
      </c>
      <c r="AK833" s="27">
        <v>0</v>
      </c>
      <c r="AL833" s="36">
        <v>0</v>
      </c>
      <c r="AM833" s="26">
        <v>0</v>
      </c>
      <c r="AN833" s="26">
        <v>0</v>
      </c>
      <c r="AO833" s="27">
        <v>0</v>
      </c>
      <c r="AP833" s="36">
        <v>0</v>
      </c>
      <c r="AQ833" s="26">
        <v>0</v>
      </c>
      <c r="AR833" s="26">
        <v>0</v>
      </c>
      <c r="AS833" s="27">
        <v>0</v>
      </c>
      <c r="AT833" s="36">
        <v>0</v>
      </c>
      <c r="AU833" s="26">
        <v>0</v>
      </c>
      <c r="AV833" s="26">
        <v>0</v>
      </c>
      <c r="AW833" s="27">
        <v>0</v>
      </c>
      <c r="AX833" s="36">
        <v>0</v>
      </c>
      <c r="AY833" s="26">
        <v>0</v>
      </c>
      <c r="AZ833" s="26">
        <v>0</v>
      </c>
      <c r="BA833" s="27">
        <v>0</v>
      </c>
      <c r="BB833" s="36">
        <v>0</v>
      </c>
      <c r="BC833" s="26">
        <v>0</v>
      </c>
      <c r="BD833" s="26">
        <v>0</v>
      </c>
      <c r="BE833" s="27">
        <v>0</v>
      </c>
      <c r="BF833" s="36">
        <v>0</v>
      </c>
      <c r="BG833" s="26">
        <v>0</v>
      </c>
      <c r="BH833" s="26">
        <v>0</v>
      </c>
      <c r="BI833" s="27">
        <v>0</v>
      </c>
      <c r="BJ833" s="36">
        <v>0</v>
      </c>
      <c r="BK833" s="26">
        <v>0</v>
      </c>
      <c r="BL833" s="26">
        <v>0</v>
      </c>
      <c r="BM833" s="27">
        <v>0</v>
      </c>
      <c r="BN833" s="36">
        <v>0</v>
      </c>
      <c r="BO833" s="26">
        <v>0</v>
      </c>
      <c r="BP833" s="26">
        <v>0</v>
      </c>
      <c r="BQ833" s="27">
        <v>0</v>
      </c>
      <c r="BR833" s="36">
        <v>0</v>
      </c>
      <c r="BS833" s="26">
        <v>0</v>
      </c>
      <c r="BT833" s="26">
        <v>0</v>
      </c>
      <c r="BU833" s="27">
        <v>0</v>
      </c>
      <c r="BV833" s="36">
        <v>0</v>
      </c>
      <c r="BW833" s="26">
        <v>0</v>
      </c>
      <c r="BX833" s="26">
        <v>0</v>
      </c>
      <c r="BY833" s="27">
        <v>0</v>
      </c>
      <c r="BZ833" s="36">
        <v>0</v>
      </c>
      <c r="CA833" s="26">
        <v>0</v>
      </c>
      <c r="CB833" s="26">
        <v>0</v>
      </c>
      <c r="CC833" s="27">
        <v>0</v>
      </c>
      <c r="CD833" s="36">
        <v>0</v>
      </c>
      <c r="CE833" s="26">
        <v>0</v>
      </c>
      <c r="CF833" s="26">
        <v>0</v>
      </c>
      <c r="CG833" s="27">
        <v>0</v>
      </c>
      <c r="CH833" s="36">
        <v>0</v>
      </c>
      <c r="CI833" s="26">
        <v>0</v>
      </c>
      <c r="CJ833" s="26">
        <v>0</v>
      </c>
      <c r="CK833" s="27">
        <v>0</v>
      </c>
      <c r="CL833" s="36">
        <v>0</v>
      </c>
      <c r="CM833" s="26">
        <v>0</v>
      </c>
      <c r="CN833" s="26">
        <v>0</v>
      </c>
      <c r="CO833" s="27">
        <v>0</v>
      </c>
      <c r="CP833" s="36">
        <v>0</v>
      </c>
      <c r="CQ833" s="26">
        <v>0</v>
      </c>
      <c r="CR833" s="26">
        <v>0</v>
      </c>
      <c r="CS833" s="27">
        <v>0</v>
      </c>
      <c r="CT833" s="36">
        <v>0</v>
      </c>
      <c r="CU833" s="26">
        <v>0</v>
      </c>
      <c r="CV833" s="26">
        <v>0</v>
      </c>
      <c r="CW833" s="27">
        <v>0</v>
      </c>
      <c r="CX833" s="36">
        <v>0</v>
      </c>
      <c r="CY833" s="26">
        <v>0</v>
      </c>
      <c r="CZ833" s="26">
        <v>0</v>
      </c>
      <c r="DA833" s="27">
        <v>0</v>
      </c>
      <c r="DB833" s="36">
        <v>0</v>
      </c>
      <c r="DC833" s="26">
        <v>0</v>
      </c>
      <c r="DD833" s="26">
        <v>0</v>
      </c>
      <c r="DE833" s="27">
        <v>0</v>
      </c>
      <c r="DF833" s="36">
        <v>0</v>
      </c>
      <c r="DG833" s="26">
        <v>0</v>
      </c>
      <c r="DH833" s="26">
        <v>0</v>
      </c>
      <c r="DI833" s="27">
        <v>0</v>
      </c>
      <c r="DJ833" s="36">
        <v>0</v>
      </c>
      <c r="DK833" s="26">
        <v>0</v>
      </c>
      <c r="DL833" s="26">
        <v>0</v>
      </c>
      <c r="DM833" s="27">
        <v>0</v>
      </c>
      <c r="DN833" s="36">
        <v>0</v>
      </c>
      <c r="DO833" s="26">
        <v>0</v>
      </c>
      <c r="DP833" s="26">
        <v>0</v>
      </c>
      <c r="DQ833" s="27">
        <v>0</v>
      </c>
      <c r="DR833" s="36">
        <v>0</v>
      </c>
      <c r="DS833" s="26">
        <v>0</v>
      </c>
      <c r="DT833" s="26">
        <v>0</v>
      </c>
      <c r="DU833" s="27">
        <v>0</v>
      </c>
      <c r="DV833" s="36">
        <v>0</v>
      </c>
      <c r="DW833" s="26">
        <v>0</v>
      </c>
      <c r="DX833" s="26">
        <v>0</v>
      </c>
      <c r="DY833" s="27">
        <v>0</v>
      </c>
      <c r="DZ833" s="36">
        <v>12</v>
      </c>
      <c r="EA833" s="26">
        <v>9823.5714285714294</v>
      </c>
      <c r="EB833" s="26">
        <v>9823.5714285714294</v>
      </c>
      <c r="EC833" s="27">
        <v>58941.428571428572</v>
      </c>
      <c r="ED833" s="36">
        <v>0</v>
      </c>
      <c r="EE833" s="26">
        <v>0</v>
      </c>
      <c r="EF833" s="26">
        <v>0</v>
      </c>
      <c r="EG833" s="27">
        <v>0</v>
      </c>
      <c r="EH833" s="36">
        <v>4</v>
      </c>
      <c r="EI833" s="26">
        <v>846.66666666666663</v>
      </c>
      <c r="EJ833" s="26">
        <v>846.66666666666663</v>
      </c>
      <c r="EK833" s="27">
        <v>24553.33</v>
      </c>
      <c r="EL833" s="36" cm="1">
        <f t="array" ref="EL833">+_xlfn.IFS(YEAR($A833)&gt;YEAR(EL$6),0,YEAR(EL$6)=YEAR($A833),13-MONTH($A833),AND(EK833&lt;$L833,YEAR(EL$6)=YEAR($B833)),IF(MONTH($B833)&lt;EK833/$M833,MONTH($B833),EK833/$M833),EK833&lt;$L833,EK833/$M833,YEAR(EL$6)=YEAR($B833),MONTH($B833),AND(YEAR(EL$6)&gt;YEAR($B833),NOT(ISBLANK($B833))),0,YEAR(EL$6)&gt;YEAR($A833),12,EL$6&lt;$A833,0,YEAR(EH$6)=YEAR($B833),0)</f>
        <v>12</v>
      </c>
      <c r="EM833" s="26">
        <f t="shared" si="99"/>
        <v>2540</v>
      </c>
      <c r="EN833" s="26">
        <f t="shared" si="100"/>
        <v>3386.6666666666665</v>
      </c>
      <c r="EO833" s="27">
        <f t="shared" si="101"/>
        <v>22013.33</v>
      </c>
      <c r="EP833" s="28">
        <f t="shared" si="102"/>
        <v>103.99998425196851</v>
      </c>
      <c r="EQ833" s="34">
        <f t="shared" si="103"/>
        <v>635</v>
      </c>
      <c r="ES833" s="21">
        <f>IFERROR(IF(VLOOKUP(D833,'DIV CHANGE'!A:D,3,FALSE)="", E833, VLOOKUP(D833,'DIV CHANGE'!A:D,3,FALSE)), E833)</f>
        <v>1</v>
      </c>
      <c r="ET833" s="21" t="str">
        <f t="shared" si="104"/>
        <v>SAME</v>
      </c>
      <c r="EU833" s="29"/>
    </row>
    <row r="834" spans="1:151" ht="12.75">
      <c r="A834" s="29">
        <v>45652</v>
      </c>
      <c r="C834" s="77"/>
      <c r="D834" s="21" t="s">
        <v>1622</v>
      </c>
      <c r="E834" s="21">
        <v>2</v>
      </c>
      <c r="F834" s="21" t="s">
        <v>179</v>
      </c>
      <c r="G834" s="21" t="s">
        <v>1623</v>
      </c>
      <c r="H834" s="55">
        <v>51950</v>
      </c>
      <c r="I834" s="22">
        <v>7</v>
      </c>
      <c r="J834" s="56">
        <v>5195</v>
      </c>
      <c r="K834" s="56">
        <v>0</v>
      </c>
      <c r="L834" s="25">
        <f t="shared" si="97"/>
        <v>6679.2857142857147</v>
      </c>
      <c r="M834" s="37">
        <f t="shared" si="98"/>
        <v>556.60714285714289</v>
      </c>
      <c r="N834" s="36"/>
      <c r="O834" s="26"/>
      <c r="P834" s="26"/>
      <c r="Q834" s="27"/>
      <c r="R834" s="36"/>
      <c r="S834" s="26"/>
      <c r="T834" s="26"/>
      <c r="U834" s="27"/>
      <c r="V834" s="36"/>
      <c r="W834" s="26"/>
      <c r="X834" s="26"/>
      <c r="Y834" s="27"/>
      <c r="Z834" s="36"/>
      <c r="AA834" s="26"/>
      <c r="AB834" s="26"/>
      <c r="AC834" s="27"/>
      <c r="AD834" s="36"/>
      <c r="AE834" s="26"/>
      <c r="AF834" s="26"/>
      <c r="AG834" s="27"/>
      <c r="AH834" s="36"/>
      <c r="AI834" s="26"/>
      <c r="AJ834" s="26"/>
      <c r="AK834" s="27"/>
      <c r="AL834" s="36"/>
      <c r="AM834" s="26"/>
      <c r="AN834" s="26"/>
      <c r="AO834" s="27"/>
      <c r="AP834" s="36"/>
      <c r="AQ834" s="26"/>
      <c r="AR834" s="26"/>
      <c r="AS834" s="27"/>
      <c r="AT834" s="36"/>
      <c r="AU834" s="26"/>
      <c r="AV834" s="26"/>
      <c r="AW834" s="27"/>
      <c r="AX834" s="36"/>
      <c r="AY834" s="26"/>
      <c r="AZ834" s="26"/>
      <c r="BA834" s="27"/>
      <c r="BB834" s="36"/>
      <c r="BC834" s="26"/>
      <c r="BD834" s="26"/>
      <c r="BE834" s="27"/>
      <c r="BF834" s="36"/>
      <c r="BG834" s="26"/>
      <c r="BH834" s="26"/>
      <c r="BI834" s="27"/>
      <c r="BJ834" s="36"/>
      <c r="BK834" s="26"/>
      <c r="BL834" s="26"/>
      <c r="BM834" s="27"/>
      <c r="BN834" s="36"/>
      <c r="BO834" s="26"/>
      <c r="BP834" s="26"/>
      <c r="BQ834" s="27"/>
      <c r="BR834" s="36"/>
      <c r="BS834" s="26"/>
      <c r="BT834" s="26"/>
      <c r="BU834" s="27"/>
      <c r="BV834" s="36"/>
      <c r="BW834" s="26"/>
      <c r="BX834" s="26"/>
      <c r="BY834" s="27"/>
      <c r="BZ834" s="36"/>
      <c r="CA834" s="26"/>
      <c r="CB834" s="26"/>
      <c r="CC834" s="27"/>
      <c r="CD834" s="36"/>
      <c r="CE834" s="26"/>
      <c r="CF834" s="26"/>
      <c r="CG834" s="27"/>
      <c r="CH834" s="36"/>
      <c r="CI834" s="26"/>
      <c r="CJ834" s="26"/>
      <c r="CK834" s="27"/>
      <c r="CL834" s="36"/>
      <c r="CM834" s="26"/>
      <c r="CN834" s="26"/>
      <c r="CO834" s="27"/>
      <c r="CP834" s="36"/>
      <c r="CQ834" s="26"/>
      <c r="CR834" s="26"/>
      <c r="CS834" s="27"/>
      <c r="CT834" s="36"/>
      <c r="CU834" s="26"/>
      <c r="CV834" s="26"/>
      <c r="CW834" s="27"/>
      <c r="CX834" s="36"/>
      <c r="CY834" s="26"/>
      <c r="CZ834" s="26"/>
      <c r="DA834" s="27"/>
      <c r="DB834" s="36"/>
      <c r="DC834" s="26"/>
      <c r="DD834" s="26"/>
      <c r="DE834" s="27"/>
      <c r="DF834" s="36"/>
      <c r="DG834" s="26"/>
      <c r="DH834" s="26"/>
      <c r="DI834" s="27"/>
      <c r="DJ834" s="36"/>
      <c r="DK834" s="26"/>
      <c r="DL834" s="26"/>
      <c r="DM834" s="27"/>
      <c r="DN834" s="36"/>
      <c r="DO834" s="26"/>
      <c r="DP834" s="26"/>
      <c r="DQ834" s="27"/>
      <c r="DR834" s="36"/>
      <c r="DS834" s="26"/>
      <c r="DT834" s="26"/>
      <c r="DU834" s="27"/>
      <c r="DV834" s="36"/>
      <c r="DW834" s="26"/>
      <c r="DX834" s="26"/>
      <c r="DY834" s="27"/>
      <c r="DZ834" s="36"/>
      <c r="EA834" s="26"/>
      <c r="EB834" s="26"/>
      <c r="EC834" s="27"/>
      <c r="ED834" s="36">
        <v>0</v>
      </c>
      <c r="EE834" s="26">
        <v>0</v>
      </c>
      <c r="EF834" s="26">
        <v>0</v>
      </c>
      <c r="EG834" s="27">
        <v>0</v>
      </c>
      <c r="EH834" s="36">
        <v>0</v>
      </c>
      <c r="EI834" s="26">
        <v>0</v>
      </c>
      <c r="EJ834" s="26">
        <v>0</v>
      </c>
      <c r="EK834" s="27">
        <v>46755</v>
      </c>
      <c r="EL834" s="36" cm="1">
        <f t="array" ref="EL834">+_xlfn.IFS(YEAR($A834)&gt;YEAR(EL$6),0,YEAR(EL$6)=YEAR($A834),13-MONTH($A834),AND(EK834&lt;$L834,YEAR(EL$6)=YEAR($B834)),IF(MONTH($B834)&lt;EK834/$M834,MONTH($B834),EK834/$M834),EK834&lt;$L834,EK834/$M834,YEAR(EL$6)=YEAR($B834),MONTH($B834),AND(YEAR(EL$6)&gt;YEAR($B834),NOT(ISBLANK($B834))),0,YEAR(EL$6)&gt;YEAR($A834),12,EL$6&lt;$A834,0,YEAR(EH$6)=YEAR($B834),0)</f>
        <v>12</v>
      </c>
      <c r="EM834" s="26">
        <f t="shared" si="99"/>
        <v>6679.2857142857147</v>
      </c>
      <c r="EN834" s="26">
        <f t="shared" si="100"/>
        <v>6679.2857142857147</v>
      </c>
      <c r="EO834" s="27">
        <f t="shared" si="101"/>
        <v>40075.71</v>
      </c>
      <c r="EP834" s="28">
        <f t="shared" si="102"/>
        <v>71.999992300288739</v>
      </c>
      <c r="EQ834" s="34">
        <f t="shared" si="103"/>
        <v>1669.8214285714287</v>
      </c>
      <c r="ES834" s="21">
        <f>IFERROR(IF(VLOOKUP(D834,'DIV CHANGE'!A:D,3,FALSE)="", E834, VLOOKUP(D834,'DIV CHANGE'!A:D,3,FALSE)), E834)</f>
        <v>2</v>
      </c>
      <c r="ET834" s="21" t="str">
        <f t="shared" si="104"/>
        <v>SAME</v>
      </c>
      <c r="EU834" s="29">
        <v>45652</v>
      </c>
    </row>
    <row r="835" spans="1:151" ht="12.75">
      <c r="A835" s="29">
        <v>45608</v>
      </c>
      <c r="C835" s="77"/>
      <c r="D835" s="21" t="s">
        <v>1624</v>
      </c>
      <c r="E835" s="21">
        <v>2</v>
      </c>
      <c r="F835" s="21" t="s">
        <v>179</v>
      </c>
      <c r="G835" s="21" t="s">
        <v>1625</v>
      </c>
      <c r="H835" s="55">
        <v>24500</v>
      </c>
      <c r="I835" s="22">
        <v>5</v>
      </c>
      <c r="J835" s="56">
        <v>0</v>
      </c>
      <c r="K835" s="56">
        <v>0</v>
      </c>
      <c r="L835" s="25">
        <f t="shared" si="97"/>
        <v>4900</v>
      </c>
      <c r="M835" s="37">
        <f t="shared" si="98"/>
        <v>408.33333333333331</v>
      </c>
      <c r="N835" s="36"/>
      <c r="O835" s="26"/>
      <c r="P835" s="26"/>
      <c r="Q835" s="27"/>
      <c r="R835" s="36"/>
      <c r="S835" s="26"/>
      <c r="T835" s="26"/>
      <c r="U835" s="27"/>
      <c r="V835" s="36"/>
      <c r="W835" s="26"/>
      <c r="X835" s="26"/>
      <c r="Y835" s="27"/>
      <c r="Z835" s="36"/>
      <c r="AA835" s="26"/>
      <c r="AB835" s="26"/>
      <c r="AC835" s="27"/>
      <c r="AD835" s="36"/>
      <c r="AE835" s="26"/>
      <c r="AF835" s="26"/>
      <c r="AG835" s="27"/>
      <c r="AH835" s="36"/>
      <c r="AI835" s="26"/>
      <c r="AJ835" s="26"/>
      <c r="AK835" s="27"/>
      <c r="AL835" s="36"/>
      <c r="AM835" s="26"/>
      <c r="AN835" s="26"/>
      <c r="AO835" s="27"/>
      <c r="AP835" s="36"/>
      <c r="AQ835" s="26"/>
      <c r="AR835" s="26"/>
      <c r="AS835" s="27"/>
      <c r="AT835" s="36"/>
      <c r="AU835" s="26"/>
      <c r="AV835" s="26"/>
      <c r="AW835" s="27"/>
      <c r="AX835" s="36"/>
      <c r="AY835" s="26"/>
      <c r="AZ835" s="26"/>
      <c r="BA835" s="27"/>
      <c r="BB835" s="36"/>
      <c r="BC835" s="26"/>
      <c r="BD835" s="26"/>
      <c r="BE835" s="27"/>
      <c r="BF835" s="36"/>
      <c r="BG835" s="26"/>
      <c r="BH835" s="26"/>
      <c r="BI835" s="27"/>
      <c r="BJ835" s="36"/>
      <c r="BK835" s="26"/>
      <c r="BL835" s="26"/>
      <c r="BM835" s="27"/>
      <c r="BN835" s="36"/>
      <c r="BO835" s="26"/>
      <c r="BP835" s="26"/>
      <c r="BQ835" s="27"/>
      <c r="BR835" s="36"/>
      <c r="BS835" s="26"/>
      <c r="BT835" s="26"/>
      <c r="BU835" s="27"/>
      <c r="BV835" s="36"/>
      <c r="BW835" s="26"/>
      <c r="BX835" s="26"/>
      <c r="BY835" s="27"/>
      <c r="BZ835" s="36"/>
      <c r="CA835" s="26"/>
      <c r="CB835" s="26"/>
      <c r="CC835" s="27"/>
      <c r="CD835" s="36"/>
      <c r="CE835" s="26"/>
      <c r="CF835" s="26"/>
      <c r="CG835" s="27"/>
      <c r="CH835" s="36"/>
      <c r="CI835" s="26"/>
      <c r="CJ835" s="26"/>
      <c r="CK835" s="27"/>
      <c r="CL835" s="36"/>
      <c r="CM835" s="26"/>
      <c r="CN835" s="26"/>
      <c r="CO835" s="27"/>
      <c r="CP835" s="36"/>
      <c r="CQ835" s="26"/>
      <c r="CR835" s="26"/>
      <c r="CS835" s="27"/>
      <c r="CT835" s="36"/>
      <c r="CU835" s="26"/>
      <c r="CV835" s="26"/>
      <c r="CW835" s="27"/>
      <c r="CX835" s="36"/>
      <c r="CY835" s="26"/>
      <c r="CZ835" s="26"/>
      <c r="DA835" s="27"/>
      <c r="DB835" s="36"/>
      <c r="DC835" s="26"/>
      <c r="DD835" s="26"/>
      <c r="DE835" s="27"/>
      <c r="DF835" s="36"/>
      <c r="DG835" s="26"/>
      <c r="DH835" s="26"/>
      <c r="DI835" s="27"/>
      <c r="DJ835" s="36"/>
      <c r="DK835" s="26"/>
      <c r="DL835" s="26"/>
      <c r="DM835" s="27"/>
      <c r="DN835" s="36"/>
      <c r="DO835" s="26"/>
      <c r="DP835" s="26"/>
      <c r="DQ835" s="27"/>
      <c r="DR835" s="36"/>
      <c r="DS835" s="26"/>
      <c r="DT835" s="26"/>
      <c r="DU835" s="27"/>
      <c r="DV835" s="36"/>
      <c r="DW835" s="26"/>
      <c r="DX835" s="26"/>
      <c r="DY835" s="27"/>
      <c r="DZ835" s="36"/>
      <c r="EA835" s="26"/>
      <c r="EB835" s="26"/>
      <c r="EC835" s="27"/>
      <c r="ED835" s="36">
        <v>0</v>
      </c>
      <c r="EE835" s="26">
        <v>0</v>
      </c>
      <c r="EF835" s="26">
        <v>0</v>
      </c>
      <c r="EG835" s="27">
        <v>0</v>
      </c>
      <c r="EH835" s="36">
        <v>2</v>
      </c>
      <c r="EI835" s="26">
        <v>816.66666666666663</v>
      </c>
      <c r="EJ835" s="26">
        <v>816.66666666666663</v>
      </c>
      <c r="EK835" s="27">
        <v>23683.33</v>
      </c>
      <c r="EL835" s="36" cm="1">
        <f t="array" ref="EL835">+_xlfn.IFS(YEAR($A835)&gt;YEAR(EL$6),0,YEAR(EL$6)=YEAR($A835),13-MONTH($A835),AND(EK835&lt;$L835,YEAR(EL$6)=YEAR($B835)),IF(MONTH($B835)&lt;EK835/$M835,MONTH($B835),EK835/$M835),EK835&lt;$L835,EK835/$M835,YEAR(EL$6)=YEAR($B835),MONTH($B835),AND(YEAR(EL$6)&gt;YEAR($B835),NOT(ISBLANK($B835))),0,YEAR(EL$6)&gt;YEAR($A835),12,EL$6&lt;$A835,0,YEAR(EH$6)=YEAR($B835),0)</f>
        <v>12</v>
      </c>
      <c r="EM835" s="26">
        <f t="shared" si="99"/>
        <v>4900</v>
      </c>
      <c r="EN835" s="26">
        <f t="shared" si="100"/>
        <v>5716.666666666667</v>
      </c>
      <c r="EO835" s="27">
        <f t="shared" si="101"/>
        <v>18783.330000000002</v>
      </c>
      <c r="EP835" s="28">
        <f t="shared" si="102"/>
        <v>45.999991836734701</v>
      </c>
      <c r="EQ835" s="34">
        <f t="shared" si="103"/>
        <v>1225</v>
      </c>
      <c r="ES835" s="21">
        <f>IFERROR(IF(VLOOKUP(D835,'DIV CHANGE'!A:D,3,FALSE)="", E835, VLOOKUP(D835,'DIV CHANGE'!A:D,3,FALSE)), E835)</f>
        <v>2</v>
      </c>
      <c r="ET835" s="21" t="str">
        <f t="shared" si="104"/>
        <v>SAME</v>
      </c>
      <c r="EU835" s="29">
        <v>45608</v>
      </c>
    </row>
    <row r="836" spans="1:151" ht="12.75">
      <c r="A836" s="29">
        <v>45338</v>
      </c>
      <c r="C836" s="77"/>
      <c r="D836" s="21" t="s">
        <v>1626</v>
      </c>
      <c r="E836" s="21">
        <v>2</v>
      </c>
      <c r="F836" s="21" t="s">
        <v>100</v>
      </c>
      <c r="G836" s="21" t="s">
        <v>1627</v>
      </c>
      <c r="H836" s="55">
        <v>73013.119999999995</v>
      </c>
      <c r="I836" s="22">
        <v>5</v>
      </c>
      <c r="J836" s="56">
        <v>7301.3119999999999</v>
      </c>
      <c r="K836" s="56">
        <v>0</v>
      </c>
      <c r="L836" s="25">
        <f t="shared" si="97"/>
        <v>13142.361599999998</v>
      </c>
      <c r="M836" s="37">
        <f t="shared" si="98"/>
        <v>1095.1967999999999</v>
      </c>
      <c r="N836" s="36">
        <v>0</v>
      </c>
      <c r="O836" s="26">
        <v>0</v>
      </c>
      <c r="P836" s="26">
        <v>0</v>
      </c>
      <c r="Q836" s="27">
        <v>0</v>
      </c>
      <c r="R836" s="36">
        <v>0</v>
      </c>
      <c r="S836" s="26">
        <v>0</v>
      </c>
      <c r="T836" s="26">
        <v>0</v>
      </c>
      <c r="U836" s="27">
        <v>0</v>
      </c>
      <c r="V836" s="36">
        <v>0</v>
      </c>
      <c r="W836" s="26">
        <v>0</v>
      </c>
      <c r="X836" s="26">
        <v>0</v>
      </c>
      <c r="Y836" s="27">
        <v>0</v>
      </c>
      <c r="Z836" s="36">
        <v>0</v>
      </c>
      <c r="AA836" s="26">
        <v>0</v>
      </c>
      <c r="AB836" s="26">
        <v>0</v>
      </c>
      <c r="AC836" s="27">
        <v>0</v>
      </c>
      <c r="AD836" s="36">
        <v>0</v>
      </c>
      <c r="AE836" s="26">
        <v>0</v>
      </c>
      <c r="AF836" s="26">
        <v>0</v>
      </c>
      <c r="AG836" s="27">
        <v>0</v>
      </c>
      <c r="AH836" s="36">
        <v>0</v>
      </c>
      <c r="AI836" s="26">
        <v>0</v>
      </c>
      <c r="AJ836" s="26">
        <v>0</v>
      </c>
      <c r="AK836" s="27">
        <v>0</v>
      </c>
      <c r="AL836" s="36">
        <v>0</v>
      </c>
      <c r="AM836" s="26">
        <v>0</v>
      </c>
      <c r="AN836" s="26">
        <v>0</v>
      </c>
      <c r="AO836" s="27">
        <v>0</v>
      </c>
      <c r="AP836" s="36">
        <v>0</v>
      </c>
      <c r="AQ836" s="26">
        <v>0</v>
      </c>
      <c r="AR836" s="26">
        <v>0</v>
      </c>
      <c r="AS836" s="27">
        <v>0</v>
      </c>
      <c r="AT836" s="36">
        <v>0</v>
      </c>
      <c r="AU836" s="26">
        <v>0</v>
      </c>
      <c r="AV836" s="26">
        <v>0</v>
      </c>
      <c r="AW836" s="27">
        <v>0</v>
      </c>
      <c r="AX836" s="36">
        <v>0</v>
      </c>
      <c r="AY836" s="26">
        <v>0</v>
      </c>
      <c r="AZ836" s="26">
        <v>0</v>
      </c>
      <c r="BA836" s="27">
        <v>0</v>
      </c>
      <c r="BB836" s="36">
        <v>0</v>
      </c>
      <c r="BC836" s="26">
        <v>0</v>
      </c>
      <c r="BD836" s="26">
        <v>0</v>
      </c>
      <c r="BE836" s="27">
        <v>0</v>
      </c>
      <c r="BF836" s="36">
        <v>0</v>
      </c>
      <c r="BG836" s="26">
        <v>0</v>
      </c>
      <c r="BH836" s="26">
        <v>0</v>
      </c>
      <c r="BI836" s="27">
        <v>0</v>
      </c>
      <c r="BJ836" s="36">
        <v>0</v>
      </c>
      <c r="BK836" s="26">
        <v>0</v>
      </c>
      <c r="BL836" s="26">
        <v>0</v>
      </c>
      <c r="BM836" s="27">
        <v>0</v>
      </c>
      <c r="BN836" s="36">
        <v>0</v>
      </c>
      <c r="BO836" s="26">
        <v>0</v>
      </c>
      <c r="BP836" s="26">
        <v>0</v>
      </c>
      <c r="BQ836" s="27">
        <v>0</v>
      </c>
      <c r="BR836" s="36">
        <v>0</v>
      </c>
      <c r="BS836" s="26">
        <v>0</v>
      </c>
      <c r="BT836" s="26">
        <v>0</v>
      </c>
      <c r="BU836" s="27">
        <v>0</v>
      </c>
      <c r="BV836" s="36">
        <v>0</v>
      </c>
      <c r="BW836" s="26">
        <v>0</v>
      </c>
      <c r="BX836" s="26">
        <v>0</v>
      </c>
      <c r="BY836" s="27">
        <v>0</v>
      </c>
      <c r="BZ836" s="36">
        <v>0</v>
      </c>
      <c r="CA836" s="26">
        <v>0</v>
      </c>
      <c r="CB836" s="26">
        <v>0</v>
      </c>
      <c r="CC836" s="27">
        <v>0</v>
      </c>
      <c r="CD836" s="36">
        <v>0</v>
      </c>
      <c r="CE836" s="26">
        <v>0</v>
      </c>
      <c r="CF836" s="26">
        <v>0</v>
      </c>
      <c r="CG836" s="27">
        <v>0</v>
      </c>
      <c r="CH836" s="36">
        <v>0</v>
      </c>
      <c r="CI836" s="26">
        <v>0</v>
      </c>
      <c r="CJ836" s="26">
        <v>0</v>
      </c>
      <c r="CK836" s="27">
        <v>0</v>
      </c>
      <c r="CL836" s="36">
        <v>0</v>
      </c>
      <c r="CM836" s="26">
        <v>0</v>
      </c>
      <c r="CN836" s="26">
        <v>0</v>
      </c>
      <c r="CO836" s="27">
        <v>0</v>
      </c>
      <c r="CP836" s="36">
        <v>0</v>
      </c>
      <c r="CQ836" s="26">
        <v>0</v>
      </c>
      <c r="CR836" s="26">
        <v>0</v>
      </c>
      <c r="CS836" s="27">
        <v>0</v>
      </c>
      <c r="CT836" s="36">
        <v>0</v>
      </c>
      <c r="CU836" s="26">
        <v>0</v>
      </c>
      <c r="CV836" s="26">
        <v>0</v>
      </c>
      <c r="CW836" s="27">
        <v>0</v>
      </c>
      <c r="CX836" s="36">
        <v>0</v>
      </c>
      <c r="CY836" s="26">
        <v>0</v>
      </c>
      <c r="CZ836" s="26">
        <v>0</v>
      </c>
      <c r="DA836" s="27">
        <v>0</v>
      </c>
      <c r="DB836" s="36">
        <v>0</v>
      </c>
      <c r="DC836" s="26">
        <v>0</v>
      </c>
      <c r="DD836" s="26">
        <v>0</v>
      </c>
      <c r="DE836" s="27">
        <v>0</v>
      </c>
      <c r="DF836" s="36">
        <v>0</v>
      </c>
      <c r="DG836" s="26">
        <v>0</v>
      </c>
      <c r="DH836" s="26">
        <v>0</v>
      </c>
      <c r="DI836" s="27">
        <v>0</v>
      </c>
      <c r="DJ836" s="36">
        <v>0</v>
      </c>
      <c r="DK836" s="26">
        <v>0</v>
      </c>
      <c r="DL836" s="26">
        <v>0</v>
      </c>
      <c r="DM836" s="27">
        <v>0</v>
      </c>
      <c r="DN836" s="36">
        <v>0</v>
      </c>
      <c r="DO836" s="26">
        <v>0</v>
      </c>
      <c r="DP836" s="26">
        <v>0</v>
      </c>
      <c r="DQ836" s="27">
        <v>0</v>
      </c>
      <c r="DR836" s="36">
        <v>0</v>
      </c>
      <c r="DS836" s="26">
        <v>0</v>
      </c>
      <c r="DT836" s="26">
        <v>0</v>
      </c>
      <c r="DU836" s="27">
        <v>0</v>
      </c>
      <c r="DV836" s="36">
        <v>0</v>
      </c>
      <c r="DW836" s="26">
        <v>0</v>
      </c>
      <c r="DX836" s="26">
        <v>0</v>
      </c>
      <c r="DY836" s="27">
        <v>0</v>
      </c>
      <c r="DZ836" s="36">
        <v>0</v>
      </c>
      <c r="EA836" s="26">
        <v>0</v>
      </c>
      <c r="EB836" s="26">
        <v>0</v>
      </c>
      <c r="EC836" s="27">
        <v>0</v>
      </c>
      <c r="ED836" s="36">
        <v>0</v>
      </c>
      <c r="EE836" s="26">
        <v>0</v>
      </c>
      <c r="EF836" s="26">
        <v>0</v>
      </c>
      <c r="EG836" s="27">
        <v>0</v>
      </c>
      <c r="EH836" s="36">
        <v>10</v>
      </c>
      <c r="EI836" s="26">
        <v>10951.967999999999</v>
      </c>
      <c r="EJ836" s="26">
        <v>10951.967999999999</v>
      </c>
      <c r="EK836" s="27">
        <v>54759.839999999997</v>
      </c>
      <c r="EL836" s="36" cm="1">
        <f t="array" ref="EL836">+_xlfn.IFS(YEAR($A836)&gt;YEAR(EL$6),0,YEAR(EL$6)=YEAR($A836),13-MONTH($A836),AND(EK836&lt;$L836,YEAR(EL$6)=YEAR($B836)),IF(MONTH($B836)&lt;EK836/$M836,MONTH($B836),EK836/$M836),EK836&lt;$L836,EK836/$M836,YEAR(EL$6)=YEAR($B836),MONTH($B836),AND(YEAR(EL$6)&gt;YEAR($B836),NOT(ISBLANK($B836))),0,YEAR(EL$6)&gt;YEAR($A836),12,EL$6&lt;$A836,0,YEAR(EH$6)=YEAR($B836),0)</f>
        <v>12</v>
      </c>
      <c r="EM836" s="26">
        <f t="shared" si="99"/>
        <v>13142.3616</v>
      </c>
      <c r="EN836" s="26">
        <f t="shared" si="100"/>
        <v>24094.329599999997</v>
      </c>
      <c r="EO836" s="27">
        <f t="shared" si="101"/>
        <v>41617.480000000003</v>
      </c>
      <c r="EP836" s="28">
        <f t="shared" si="102"/>
        <v>38.000001460924651</v>
      </c>
      <c r="EQ836" s="34">
        <f t="shared" si="103"/>
        <v>3285.5904</v>
      </c>
      <c r="ES836" s="21">
        <f>IFERROR(IF(VLOOKUP(D836,'DIV CHANGE'!A:D,3,FALSE)="", E836, VLOOKUP(D836,'DIV CHANGE'!A:D,3,FALSE)), E836)</f>
        <v>2</v>
      </c>
      <c r="ET836" s="21" t="str">
        <f t="shared" si="104"/>
        <v>SAME</v>
      </c>
      <c r="EU836" s="29">
        <v>45338</v>
      </c>
    </row>
    <row r="837" spans="1:151" ht="12.75">
      <c r="A837" s="29">
        <v>43220</v>
      </c>
      <c r="B837" s="24"/>
      <c r="C837" s="35">
        <v>333</v>
      </c>
      <c r="D837" s="21" t="s">
        <v>1628</v>
      </c>
      <c r="E837" s="21">
        <v>9</v>
      </c>
      <c r="F837" s="21" t="s">
        <v>179</v>
      </c>
      <c r="G837" s="21" t="s">
        <v>1629</v>
      </c>
      <c r="H837" s="55">
        <v>55651.5</v>
      </c>
      <c r="I837" s="22">
        <v>5</v>
      </c>
      <c r="J837" s="25">
        <v>20000</v>
      </c>
      <c r="K837" s="25">
        <v>0</v>
      </c>
      <c r="L837" s="25">
        <f t="shared" si="97"/>
        <v>7130.3</v>
      </c>
      <c r="M837" s="37">
        <f t="shared" si="98"/>
        <v>594.19166666666672</v>
      </c>
      <c r="N837" s="36">
        <v>0</v>
      </c>
      <c r="O837" s="26">
        <v>0</v>
      </c>
      <c r="P837" s="26">
        <v>0</v>
      </c>
      <c r="Q837" s="27">
        <v>0</v>
      </c>
      <c r="R837" s="36">
        <v>0</v>
      </c>
      <c r="S837" s="26">
        <v>0</v>
      </c>
      <c r="T837" s="26">
        <v>0</v>
      </c>
      <c r="U837" s="27">
        <v>0</v>
      </c>
      <c r="V837" s="36">
        <v>0</v>
      </c>
      <c r="W837" s="26">
        <v>0</v>
      </c>
      <c r="X837" s="26">
        <v>0</v>
      </c>
      <c r="Y837" s="27">
        <v>0</v>
      </c>
      <c r="Z837" s="36">
        <v>0</v>
      </c>
      <c r="AA837" s="26">
        <v>0</v>
      </c>
      <c r="AB837" s="26">
        <v>0</v>
      </c>
      <c r="AC837" s="27">
        <v>0</v>
      </c>
      <c r="AD837" s="36">
        <v>0</v>
      </c>
      <c r="AE837" s="26">
        <v>0</v>
      </c>
      <c r="AF837" s="26">
        <v>0</v>
      </c>
      <c r="AG837" s="27">
        <v>0</v>
      </c>
      <c r="AH837" s="36">
        <v>0</v>
      </c>
      <c r="AI837" s="26">
        <v>0</v>
      </c>
      <c r="AJ837" s="26">
        <v>0</v>
      </c>
      <c r="AK837" s="27">
        <v>0</v>
      </c>
      <c r="AL837" s="36">
        <v>0</v>
      </c>
      <c r="AM837" s="26">
        <v>0</v>
      </c>
      <c r="AN837" s="26">
        <v>0</v>
      </c>
      <c r="AO837" s="27">
        <v>0</v>
      </c>
      <c r="AP837" s="36">
        <v>0</v>
      </c>
      <c r="AQ837" s="26">
        <v>0</v>
      </c>
      <c r="AR837" s="26">
        <v>0</v>
      </c>
      <c r="AS837" s="27">
        <v>0</v>
      </c>
      <c r="AT837" s="36">
        <v>0</v>
      </c>
      <c r="AU837" s="26">
        <v>0</v>
      </c>
      <c r="AV837" s="26">
        <v>0</v>
      </c>
      <c r="AW837" s="27">
        <v>0</v>
      </c>
      <c r="AX837" s="36">
        <v>0</v>
      </c>
      <c r="AY837" s="26">
        <v>0</v>
      </c>
      <c r="AZ837" s="26">
        <v>0</v>
      </c>
      <c r="BA837" s="27">
        <v>0</v>
      </c>
      <c r="BB837" s="36">
        <v>0</v>
      </c>
      <c r="BC837" s="26">
        <v>0</v>
      </c>
      <c r="BD837" s="26">
        <v>0</v>
      </c>
      <c r="BE837" s="27">
        <v>0</v>
      </c>
      <c r="BF837" s="36">
        <v>0</v>
      </c>
      <c r="BG837" s="26">
        <v>0</v>
      </c>
      <c r="BH837" s="26">
        <v>0</v>
      </c>
      <c r="BI837" s="27">
        <v>0</v>
      </c>
      <c r="BJ837" s="36">
        <v>0</v>
      </c>
      <c r="BK837" s="26">
        <v>0</v>
      </c>
      <c r="BL837" s="26">
        <v>0</v>
      </c>
      <c r="BM837" s="27">
        <v>0</v>
      </c>
      <c r="BN837" s="36">
        <v>0</v>
      </c>
      <c r="BO837" s="26">
        <v>0</v>
      </c>
      <c r="BP837" s="26">
        <v>0</v>
      </c>
      <c r="BQ837" s="27">
        <v>0</v>
      </c>
      <c r="BR837" s="36">
        <v>0</v>
      </c>
      <c r="BS837" s="26">
        <v>0</v>
      </c>
      <c r="BT837" s="26">
        <v>0</v>
      </c>
      <c r="BU837" s="27">
        <v>0</v>
      </c>
      <c r="BV837" s="36">
        <v>0</v>
      </c>
      <c r="BW837" s="26">
        <v>0</v>
      </c>
      <c r="BX837" s="26">
        <v>0</v>
      </c>
      <c r="BY837" s="27">
        <v>0</v>
      </c>
      <c r="BZ837" s="36">
        <v>0</v>
      </c>
      <c r="CA837" s="26">
        <v>0</v>
      </c>
      <c r="CB837" s="26">
        <v>0</v>
      </c>
      <c r="CC837" s="27">
        <v>0</v>
      </c>
      <c r="CD837" s="36">
        <v>0</v>
      </c>
      <c r="CE837" s="26">
        <v>0</v>
      </c>
      <c r="CF837" s="26">
        <v>0</v>
      </c>
      <c r="CG837" s="27">
        <v>0</v>
      </c>
      <c r="CH837" s="36">
        <v>0</v>
      </c>
      <c r="CI837" s="26">
        <v>0</v>
      </c>
      <c r="CJ837" s="26">
        <v>0</v>
      </c>
      <c r="CK837" s="27">
        <v>0</v>
      </c>
      <c r="CL837" s="36">
        <v>0</v>
      </c>
      <c r="CM837" s="26">
        <v>0</v>
      </c>
      <c r="CN837" s="26">
        <v>0</v>
      </c>
      <c r="CO837" s="27">
        <v>0</v>
      </c>
      <c r="CP837" s="36">
        <v>0</v>
      </c>
      <c r="CQ837" s="26">
        <v>0</v>
      </c>
      <c r="CR837" s="26">
        <v>0</v>
      </c>
      <c r="CS837" s="27">
        <v>0</v>
      </c>
      <c r="CT837" s="36">
        <v>0</v>
      </c>
      <c r="CU837" s="26">
        <v>0</v>
      </c>
      <c r="CV837" s="26">
        <v>0</v>
      </c>
      <c r="CW837" s="27">
        <v>0</v>
      </c>
      <c r="CX837" s="36">
        <v>0</v>
      </c>
      <c r="CY837" s="26">
        <v>0</v>
      </c>
      <c r="CZ837" s="26">
        <v>0</v>
      </c>
      <c r="DA837" s="27">
        <v>0</v>
      </c>
      <c r="DB837" s="36">
        <v>0</v>
      </c>
      <c r="DC837" s="26">
        <v>0</v>
      </c>
      <c r="DD837" s="26">
        <v>0</v>
      </c>
      <c r="DE837" s="27">
        <v>0</v>
      </c>
      <c r="DF837" s="36">
        <v>0</v>
      </c>
      <c r="DG837" s="26">
        <v>0</v>
      </c>
      <c r="DH837" s="26">
        <v>0</v>
      </c>
      <c r="DI837" s="27">
        <v>0</v>
      </c>
      <c r="DJ837" s="36">
        <v>9</v>
      </c>
      <c r="DK837" s="26">
        <v>5347.7250000000004</v>
      </c>
      <c r="DL837" s="26">
        <v>5347.7250000000004</v>
      </c>
      <c r="DM837" s="27">
        <v>30303.775000000001</v>
      </c>
      <c r="DN837" s="36">
        <v>12</v>
      </c>
      <c r="DO837" s="26">
        <v>7130.3000000000011</v>
      </c>
      <c r="DP837" s="26">
        <v>12478.025000000001</v>
      </c>
      <c r="DQ837" s="27">
        <v>23173.474999999999</v>
      </c>
      <c r="DR837" s="36">
        <v>12</v>
      </c>
      <c r="DS837" s="26">
        <v>7130.3000000000011</v>
      </c>
      <c r="DT837" s="26">
        <v>19608.325000000004</v>
      </c>
      <c r="DU837" s="27">
        <v>16043.174999999996</v>
      </c>
      <c r="DV837" s="36">
        <v>12</v>
      </c>
      <c r="DW837" s="26">
        <v>7130.3000000000011</v>
      </c>
      <c r="DX837" s="26">
        <v>26738.625000000007</v>
      </c>
      <c r="DY837" s="27">
        <v>8912.8749999999927</v>
      </c>
      <c r="DZ837" s="36">
        <v>12</v>
      </c>
      <c r="EA837" s="26">
        <v>7130.3000000000011</v>
      </c>
      <c r="EB837" s="26">
        <v>33868.92500000001</v>
      </c>
      <c r="EC837" s="27">
        <v>1782.5749999999898</v>
      </c>
      <c r="ED837" s="36">
        <v>2.9999999999999827</v>
      </c>
      <c r="EE837" s="26">
        <v>1782.5749999999898</v>
      </c>
      <c r="EF837" s="26">
        <v>35651.5</v>
      </c>
      <c r="EG837" s="27">
        <v>0</v>
      </c>
      <c r="EH837" s="36">
        <v>0</v>
      </c>
      <c r="EI837" s="26">
        <v>0</v>
      </c>
      <c r="EJ837" s="26">
        <v>35651.5</v>
      </c>
      <c r="EK837" s="27">
        <v>0</v>
      </c>
      <c r="EL837" s="36" cm="1">
        <f t="array" ref="EL837">+_xlfn.IFS(YEAR($A837)&gt;YEAR(EL$6),0,YEAR(EL$6)=YEAR($A837),13-MONTH($A837),AND(EK837&lt;$L837,YEAR(EL$6)=YEAR($B837)),IF(MONTH($B837)&lt;EK837/$M837,MONTH($B837),EK837/$M837),EK837&lt;$L837,EK837/$M837,YEAR(EL$6)=YEAR($B837),MONTH($B837),AND(YEAR(EL$6)&gt;YEAR($B837),NOT(ISBLANK($B837))),0,YEAR(EL$6)&gt;YEAR($A837),12,EL$6&lt;$A837,0,YEAR(EH$6)=YEAR($B837),0)</f>
        <v>0</v>
      </c>
      <c r="EM837" s="26">
        <f t="shared" si="99"/>
        <v>0</v>
      </c>
      <c r="EN837" s="26">
        <f t="shared" si="100"/>
        <v>35651.5</v>
      </c>
      <c r="EO837" s="27">
        <f t="shared" si="101"/>
        <v>0</v>
      </c>
      <c r="EP837" s="28">
        <f t="shared" si="102"/>
        <v>0</v>
      </c>
      <c r="EQ837" s="34">
        <f t="shared" si="103"/>
        <v>0</v>
      </c>
      <c r="ES837" s="21">
        <f>IFERROR(IF(VLOOKUP(D837,'DIV CHANGE'!A:D,3,FALSE)="", E837, VLOOKUP(D837,'DIV CHANGE'!A:D,3,FALSE)), E837)</f>
        <v>9</v>
      </c>
      <c r="ET837" s="21" t="str">
        <f t="shared" si="104"/>
        <v>SAME</v>
      </c>
      <c r="EU837" s="24">
        <v>43220</v>
      </c>
    </row>
    <row r="838" spans="1:151" ht="12.75">
      <c r="A838" s="29">
        <v>43843</v>
      </c>
      <c r="B838" s="24"/>
      <c r="C838" s="35">
        <v>474</v>
      </c>
      <c r="D838" s="21" t="s">
        <v>1630</v>
      </c>
      <c r="E838" s="21">
        <v>2</v>
      </c>
      <c r="F838" s="21" t="s">
        <v>179</v>
      </c>
      <c r="G838" s="21" t="s">
        <v>1631</v>
      </c>
      <c r="H838" s="55">
        <v>34109.65</v>
      </c>
      <c r="I838" s="22">
        <v>7</v>
      </c>
      <c r="J838" s="25">
        <v>5000</v>
      </c>
      <c r="K838" s="25">
        <v>0</v>
      </c>
      <c r="L838" s="25">
        <f t="shared" si="97"/>
        <v>4158.5214285714292</v>
      </c>
      <c r="M838" s="37">
        <f t="shared" si="98"/>
        <v>346.54345238095243</v>
      </c>
      <c r="N838" s="36">
        <v>0</v>
      </c>
      <c r="O838" s="26">
        <v>0</v>
      </c>
      <c r="P838" s="26">
        <v>0</v>
      </c>
      <c r="Q838" s="27">
        <v>0</v>
      </c>
      <c r="R838" s="36">
        <v>0</v>
      </c>
      <c r="S838" s="26">
        <v>0</v>
      </c>
      <c r="T838" s="26">
        <v>0</v>
      </c>
      <c r="U838" s="27">
        <v>0</v>
      </c>
      <c r="V838" s="36">
        <v>0</v>
      </c>
      <c r="W838" s="26">
        <v>0</v>
      </c>
      <c r="X838" s="26">
        <v>0</v>
      </c>
      <c r="Y838" s="27">
        <v>0</v>
      </c>
      <c r="Z838" s="36">
        <v>0</v>
      </c>
      <c r="AA838" s="26">
        <v>0</v>
      </c>
      <c r="AB838" s="26">
        <v>0</v>
      </c>
      <c r="AC838" s="27">
        <v>0</v>
      </c>
      <c r="AD838" s="36">
        <v>0</v>
      </c>
      <c r="AE838" s="26">
        <v>0</v>
      </c>
      <c r="AF838" s="26">
        <v>0</v>
      </c>
      <c r="AG838" s="27">
        <v>0</v>
      </c>
      <c r="AH838" s="36">
        <v>0</v>
      </c>
      <c r="AI838" s="26">
        <v>0</v>
      </c>
      <c r="AJ838" s="26">
        <v>0</v>
      </c>
      <c r="AK838" s="27">
        <v>0</v>
      </c>
      <c r="AL838" s="36">
        <v>0</v>
      </c>
      <c r="AM838" s="26">
        <v>0</v>
      </c>
      <c r="AN838" s="26">
        <v>0</v>
      </c>
      <c r="AO838" s="27">
        <v>0</v>
      </c>
      <c r="AP838" s="36">
        <v>0</v>
      </c>
      <c r="AQ838" s="26">
        <v>0</v>
      </c>
      <c r="AR838" s="26">
        <v>0</v>
      </c>
      <c r="AS838" s="27">
        <v>0</v>
      </c>
      <c r="AT838" s="36">
        <v>0</v>
      </c>
      <c r="AU838" s="26">
        <v>0</v>
      </c>
      <c r="AV838" s="26">
        <v>0</v>
      </c>
      <c r="AW838" s="27">
        <v>0</v>
      </c>
      <c r="AX838" s="36">
        <v>0</v>
      </c>
      <c r="AY838" s="26">
        <v>0</v>
      </c>
      <c r="AZ838" s="26">
        <v>0</v>
      </c>
      <c r="BA838" s="27">
        <v>0</v>
      </c>
      <c r="BB838" s="36">
        <v>0</v>
      </c>
      <c r="BC838" s="26">
        <v>0</v>
      </c>
      <c r="BD838" s="26">
        <v>0</v>
      </c>
      <c r="BE838" s="27">
        <v>0</v>
      </c>
      <c r="BF838" s="36">
        <v>0</v>
      </c>
      <c r="BG838" s="26">
        <v>0</v>
      </c>
      <c r="BH838" s="26">
        <v>0</v>
      </c>
      <c r="BI838" s="27">
        <v>0</v>
      </c>
      <c r="BJ838" s="36">
        <v>0</v>
      </c>
      <c r="BK838" s="26">
        <v>0</v>
      </c>
      <c r="BL838" s="26">
        <v>0</v>
      </c>
      <c r="BM838" s="27">
        <v>0</v>
      </c>
      <c r="BN838" s="36">
        <v>0</v>
      </c>
      <c r="BO838" s="26">
        <v>0</v>
      </c>
      <c r="BP838" s="26">
        <v>0</v>
      </c>
      <c r="BQ838" s="27">
        <v>0</v>
      </c>
      <c r="BR838" s="36">
        <v>0</v>
      </c>
      <c r="BS838" s="26">
        <v>0</v>
      </c>
      <c r="BT838" s="26">
        <v>0</v>
      </c>
      <c r="BU838" s="27">
        <v>0</v>
      </c>
      <c r="BV838" s="36">
        <v>0</v>
      </c>
      <c r="BW838" s="26">
        <v>0</v>
      </c>
      <c r="BX838" s="26">
        <v>0</v>
      </c>
      <c r="BY838" s="27">
        <v>0</v>
      </c>
      <c r="BZ838" s="36">
        <v>0</v>
      </c>
      <c r="CA838" s="26">
        <v>0</v>
      </c>
      <c r="CB838" s="26">
        <v>0</v>
      </c>
      <c r="CC838" s="27">
        <v>0</v>
      </c>
      <c r="CD838" s="36">
        <v>0</v>
      </c>
      <c r="CE838" s="26">
        <v>0</v>
      </c>
      <c r="CF838" s="26">
        <v>0</v>
      </c>
      <c r="CG838" s="27">
        <v>0</v>
      </c>
      <c r="CH838" s="36">
        <v>0</v>
      </c>
      <c r="CI838" s="26">
        <v>0</v>
      </c>
      <c r="CJ838" s="26">
        <v>0</v>
      </c>
      <c r="CK838" s="27">
        <v>0</v>
      </c>
      <c r="CL838" s="36">
        <v>0</v>
      </c>
      <c r="CM838" s="26">
        <v>0</v>
      </c>
      <c r="CN838" s="26">
        <v>0</v>
      </c>
      <c r="CO838" s="27">
        <v>0</v>
      </c>
      <c r="CP838" s="36">
        <v>0</v>
      </c>
      <c r="CQ838" s="26">
        <v>0</v>
      </c>
      <c r="CR838" s="26">
        <v>0</v>
      </c>
      <c r="CS838" s="27">
        <v>0</v>
      </c>
      <c r="CT838" s="36">
        <v>0</v>
      </c>
      <c r="CU838" s="26">
        <v>0</v>
      </c>
      <c r="CV838" s="26">
        <v>0</v>
      </c>
      <c r="CW838" s="27">
        <v>0</v>
      </c>
      <c r="CX838" s="36">
        <v>0</v>
      </c>
      <c r="CY838" s="26">
        <v>0</v>
      </c>
      <c r="CZ838" s="26">
        <v>0</v>
      </c>
      <c r="DA838" s="27">
        <v>0</v>
      </c>
      <c r="DB838" s="36">
        <v>0</v>
      </c>
      <c r="DC838" s="26">
        <v>0</v>
      </c>
      <c r="DD838" s="26">
        <v>0</v>
      </c>
      <c r="DE838" s="27">
        <v>0</v>
      </c>
      <c r="DF838" s="36">
        <v>0</v>
      </c>
      <c r="DG838" s="26">
        <v>0</v>
      </c>
      <c r="DH838" s="26">
        <v>0</v>
      </c>
      <c r="DI838" s="27">
        <v>0</v>
      </c>
      <c r="DJ838" s="36">
        <v>0</v>
      </c>
      <c r="DK838" s="26">
        <v>0</v>
      </c>
      <c r="DL838" s="26">
        <v>0</v>
      </c>
      <c r="DM838" s="27">
        <v>0</v>
      </c>
      <c r="DN838" s="36">
        <v>0</v>
      </c>
      <c r="DO838" s="26">
        <v>0</v>
      </c>
      <c r="DP838" s="26">
        <v>0</v>
      </c>
      <c r="DQ838" s="27">
        <v>0</v>
      </c>
      <c r="DR838" s="36">
        <v>12</v>
      </c>
      <c r="DS838" s="26">
        <v>4158.5214285714292</v>
      </c>
      <c r="DT838" s="26">
        <v>4158.5214285714292</v>
      </c>
      <c r="DU838" s="27">
        <v>24951.128571428573</v>
      </c>
      <c r="DV838" s="36">
        <v>12</v>
      </c>
      <c r="DW838" s="26">
        <v>4158.5214285714292</v>
      </c>
      <c r="DX838" s="26">
        <v>8317.0428571428583</v>
      </c>
      <c r="DY838" s="27">
        <v>20792.607142857145</v>
      </c>
      <c r="DZ838" s="36">
        <v>12</v>
      </c>
      <c r="EA838" s="26">
        <v>4158.5214285714292</v>
      </c>
      <c r="EB838" s="26">
        <v>12475.564285714288</v>
      </c>
      <c r="EC838" s="27">
        <v>16634.085714285713</v>
      </c>
      <c r="ED838" s="36">
        <v>12</v>
      </c>
      <c r="EE838" s="26">
        <v>4158.5214285714292</v>
      </c>
      <c r="EF838" s="26">
        <v>16634.080000000002</v>
      </c>
      <c r="EG838" s="27">
        <v>12475.57</v>
      </c>
      <c r="EH838" s="36">
        <v>12</v>
      </c>
      <c r="EI838" s="26">
        <v>4158.5214285714292</v>
      </c>
      <c r="EJ838" s="26">
        <v>20792.60142857143</v>
      </c>
      <c r="EK838" s="27">
        <v>8317.0499999999993</v>
      </c>
      <c r="EL838" s="36" cm="1">
        <f t="array" ref="EL838">+_xlfn.IFS(YEAR($A838)&gt;YEAR(EL$6),0,YEAR(EL$6)=YEAR($A838),13-MONTH($A838),AND(EK838&lt;$L838,YEAR(EL$6)=YEAR($B838)),IF(MONTH($B838)&lt;EK838/$M838,MONTH($B838),EK838/$M838),EK838&lt;$L838,EK838/$M838,YEAR(EL$6)=YEAR($B838),MONTH($B838),AND(YEAR(EL$6)&gt;YEAR($B838),NOT(ISBLANK($B838))),0,YEAR(EL$6)&gt;YEAR($A838),12,EL$6&lt;$A838,0,YEAR(EH$6)=YEAR($B838),0)</f>
        <v>12</v>
      </c>
      <c r="EM838" s="26">
        <f t="shared" si="99"/>
        <v>4158.5214285714292</v>
      </c>
      <c r="EN838" s="26">
        <f t="shared" si="100"/>
        <v>24951.122857142858</v>
      </c>
      <c r="EO838" s="27">
        <f t="shared" si="101"/>
        <v>4158.53</v>
      </c>
      <c r="EP838" s="28">
        <f t="shared" si="102"/>
        <v>12.000024734065848</v>
      </c>
      <c r="EQ838" s="34">
        <f t="shared" si="103"/>
        <v>1039.6303571428573</v>
      </c>
      <c r="ES838" s="21">
        <f>IFERROR(IF(VLOOKUP(D838,'DIV CHANGE'!A:D,3,FALSE)="", E838, VLOOKUP(D838,'DIV CHANGE'!A:D,3,FALSE)), E838)</f>
        <v>2</v>
      </c>
      <c r="ET838" s="21" t="str">
        <f t="shared" si="104"/>
        <v>SAME</v>
      </c>
      <c r="EU838" s="24">
        <v>43843</v>
      </c>
    </row>
    <row r="839" spans="1:151" ht="12.75">
      <c r="A839" s="29">
        <v>44832</v>
      </c>
      <c r="B839" s="24"/>
      <c r="C839" s="35">
        <v>751</v>
      </c>
      <c r="D839" s="21" t="s">
        <v>1632</v>
      </c>
      <c r="E839" s="21">
        <v>9</v>
      </c>
      <c r="F839" s="21" t="s">
        <v>179</v>
      </c>
      <c r="G839" s="21" t="s">
        <v>1633</v>
      </c>
      <c r="H839" s="55">
        <v>103686.22</v>
      </c>
      <c r="I839" s="22">
        <v>7</v>
      </c>
      <c r="J839" s="25">
        <v>30000</v>
      </c>
      <c r="K839" s="25">
        <v>0</v>
      </c>
      <c r="L839" s="25">
        <f t="shared" si="97"/>
        <v>10526.602857142858</v>
      </c>
      <c r="M839" s="37">
        <f t="shared" si="98"/>
        <v>877.21690476190486</v>
      </c>
      <c r="N839" s="36">
        <v>0</v>
      </c>
      <c r="O839" s="26">
        <v>0</v>
      </c>
      <c r="P839" s="26">
        <v>0</v>
      </c>
      <c r="Q839" s="27">
        <v>0</v>
      </c>
      <c r="R839" s="36">
        <v>0</v>
      </c>
      <c r="S839" s="26">
        <v>0</v>
      </c>
      <c r="T839" s="26">
        <v>0</v>
      </c>
      <c r="U839" s="27">
        <v>0</v>
      </c>
      <c r="V839" s="36">
        <v>0</v>
      </c>
      <c r="W839" s="26">
        <v>0</v>
      </c>
      <c r="X839" s="26">
        <v>0</v>
      </c>
      <c r="Y839" s="27">
        <v>0</v>
      </c>
      <c r="Z839" s="36">
        <v>0</v>
      </c>
      <c r="AA839" s="26">
        <v>0</v>
      </c>
      <c r="AB839" s="26">
        <v>0</v>
      </c>
      <c r="AC839" s="27">
        <v>0</v>
      </c>
      <c r="AD839" s="36">
        <v>0</v>
      </c>
      <c r="AE839" s="26">
        <v>0</v>
      </c>
      <c r="AF839" s="26">
        <v>0</v>
      </c>
      <c r="AG839" s="27">
        <v>0</v>
      </c>
      <c r="AH839" s="36">
        <v>0</v>
      </c>
      <c r="AI839" s="26">
        <v>0</v>
      </c>
      <c r="AJ839" s="26">
        <v>0</v>
      </c>
      <c r="AK839" s="27">
        <v>0</v>
      </c>
      <c r="AL839" s="36">
        <v>0</v>
      </c>
      <c r="AM839" s="26">
        <v>0</v>
      </c>
      <c r="AN839" s="26">
        <v>0</v>
      </c>
      <c r="AO839" s="27">
        <v>0</v>
      </c>
      <c r="AP839" s="36">
        <v>0</v>
      </c>
      <c r="AQ839" s="26">
        <v>0</v>
      </c>
      <c r="AR839" s="26">
        <v>0</v>
      </c>
      <c r="AS839" s="27">
        <v>0</v>
      </c>
      <c r="AT839" s="36">
        <v>0</v>
      </c>
      <c r="AU839" s="26">
        <v>0</v>
      </c>
      <c r="AV839" s="26">
        <v>0</v>
      </c>
      <c r="AW839" s="27">
        <v>0</v>
      </c>
      <c r="AX839" s="36">
        <v>0</v>
      </c>
      <c r="AY839" s="26">
        <v>0</v>
      </c>
      <c r="AZ839" s="26">
        <v>0</v>
      </c>
      <c r="BA839" s="27">
        <v>0</v>
      </c>
      <c r="BB839" s="36">
        <v>0</v>
      </c>
      <c r="BC839" s="26">
        <v>0</v>
      </c>
      <c r="BD839" s="26">
        <v>0</v>
      </c>
      <c r="BE839" s="27">
        <v>0</v>
      </c>
      <c r="BF839" s="36">
        <v>0</v>
      </c>
      <c r="BG839" s="26">
        <v>0</v>
      </c>
      <c r="BH839" s="26">
        <v>0</v>
      </c>
      <c r="BI839" s="27">
        <v>0</v>
      </c>
      <c r="BJ839" s="36">
        <v>0</v>
      </c>
      <c r="BK839" s="26">
        <v>0</v>
      </c>
      <c r="BL839" s="26">
        <v>0</v>
      </c>
      <c r="BM839" s="27">
        <v>0</v>
      </c>
      <c r="BN839" s="36">
        <v>0</v>
      </c>
      <c r="BO839" s="26">
        <v>0</v>
      </c>
      <c r="BP839" s="26">
        <v>0</v>
      </c>
      <c r="BQ839" s="27">
        <v>0</v>
      </c>
      <c r="BR839" s="36">
        <v>0</v>
      </c>
      <c r="BS839" s="26">
        <v>0</v>
      </c>
      <c r="BT839" s="26">
        <v>0</v>
      </c>
      <c r="BU839" s="27">
        <v>0</v>
      </c>
      <c r="BV839" s="36">
        <v>0</v>
      </c>
      <c r="BW839" s="26">
        <v>0</v>
      </c>
      <c r="BX839" s="26">
        <v>0</v>
      </c>
      <c r="BY839" s="27">
        <v>0</v>
      </c>
      <c r="BZ839" s="36">
        <v>0</v>
      </c>
      <c r="CA839" s="26">
        <v>0</v>
      </c>
      <c r="CB839" s="26">
        <v>0</v>
      </c>
      <c r="CC839" s="27">
        <v>0</v>
      </c>
      <c r="CD839" s="36">
        <v>0</v>
      </c>
      <c r="CE839" s="26">
        <v>0</v>
      </c>
      <c r="CF839" s="26">
        <v>0</v>
      </c>
      <c r="CG839" s="27">
        <v>0</v>
      </c>
      <c r="CH839" s="36">
        <v>0</v>
      </c>
      <c r="CI839" s="26">
        <v>0</v>
      </c>
      <c r="CJ839" s="26">
        <v>0</v>
      </c>
      <c r="CK839" s="27">
        <v>0</v>
      </c>
      <c r="CL839" s="36">
        <v>0</v>
      </c>
      <c r="CM839" s="26">
        <v>0</v>
      </c>
      <c r="CN839" s="26">
        <v>0</v>
      </c>
      <c r="CO839" s="27">
        <v>0</v>
      </c>
      <c r="CP839" s="36">
        <v>0</v>
      </c>
      <c r="CQ839" s="26">
        <v>0</v>
      </c>
      <c r="CR839" s="26">
        <v>0</v>
      </c>
      <c r="CS839" s="27">
        <v>0</v>
      </c>
      <c r="CT839" s="36">
        <v>0</v>
      </c>
      <c r="CU839" s="26">
        <v>0</v>
      </c>
      <c r="CV839" s="26">
        <v>0</v>
      </c>
      <c r="CW839" s="27">
        <v>0</v>
      </c>
      <c r="CX839" s="36">
        <v>0</v>
      </c>
      <c r="CY839" s="26">
        <v>0</v>
      </c>
      <c r="CZ839" s="26">
        <v>0</v>
      </c>
      <c r="DA839" s="27">
        <v>0</v>
      </c>
      <c r="DB839" s="36">
        <v>0</v>
      </c>
      <c r="DC839" s="26">
        <v>0</v>
      </c>
      <c r="DD839" s="26">
        <v>0</v>
      </c>
      <c r="DE839" s="27">
        <v>0</v>
      </c>
      <c r="DF839" s="36">
        <v>0</v>
      </c>
      <c r="DG839" s="26">
        <v>0</v>
      </c>
      <c r="DH839" s="26">
        <v>0</v>
      </c>
      <c r="DI839" s="27">
        <v>0</v>
      </c>
      <c r="DJ839" s="36">
        <v>0</v>
      </c>
      <c r="DK839" s="26">
        <v>0</v>
      </c>
      <c r="DL839" s="26">
        <v>0</v>
      </c>
      <c r="DM839" s="27">
        <v>0</v>
      </c>
      <c r="DN839" s="36">
        <v>0</v>
      </c>
      <c r="DO839" s="26">
        <v>0</v>
      </c>
      <c r="DP839" s="26">
        <v>0</v>
      </c>
      <c r="DQ839" s="27">
        <v>0</v>
      </c>
      <c r="DR839" s="36">
        <v>0</v>
      </c>
      <c r="DS839" s="26">
        <v>0</v>
      </c>
      <c r="DT839" s="26">
        <v>0</v>
      </c>
      <c r="DU839" s="27">
        <v>0</v>
      </c>
      <c r="DV839" s="36">
        <v>0</v>
      </c>
      <c r="DW839" s="26">
        <v>0</v>
      </c>
      <c r="DX839" s="26">
        <v>0</v>
      </c>
      <c r="DY839" s="27">
        <v>0</v>
      </c>
      <c r="DZ839" s="36">
        <v>4</v>
      </c>
      <c r="EA839" s="26">
        <v>3508.8676190476194</v>
      </c>
      <c r="EB839" s="26">
        <v>3508.8676190476194</v>
      </c>
      <c r="EC839" s="27">
        <v>70177.352380952376</v>
      </c>
      <c r="ED839" s="36">
        <v>12</v>
      </c>
      <c r="EE839" s="26">
        <v>10526.602857142858</v>
      </c>
      <c r="EF839" s="26">
        <v>13158.25</v>
      </c>
      <c r="EG839" s="27">
        <v>60527.97</v>
      </c>
      <c r="EH839" s="36">
        <v>12</v>
      </c>
      <c r="EI839" s="26">
        <v>10526.602857142858</v>
      </c>
      <c r="EJ839" s="26">
        <v>23684.852857142858</v>
      </c>
      <c r="EK839" s="27">
        <v>50001.37</v>
      </c>
      <c r="EL839" s="36" cm="1">
        <f t="array" ref="EL839">+_xlfn.IFS(YEAR($A839)&gt;YEAR(EL$6),0,YEAR(EL$6)=YEAR($A839),13-MONTH($A839),AND(EK839&lt;$L839,YEAR(EL$6)=YEAR($B839)),IF(MONTH($B839)&lt;EK839/$M839,MONTH($B839),EK839/$M839),EK839&lt;$L839,EK839/$M839,YEAR(EL$6)=YEAR($B839),MONTH($B839),AND(YEAR(EL$6)&gt;YEAR($B839),NOT(ISBLANK($B839))),0,YEAR(EL$6)&gt;YEAR($A839),12,EL$6&lt;$A839,0,YEAR(EH$6)=YEAR($B839),0)</f>
        <v>12</v>
      </c>
      <c r="EM839" s="26">
        <f t="shared" si="99"/>
        <v>10526.602857142858</v>
      </c>
      <c r="EN839" s="26">
        <f t="shared" si="100"/>
        <v>34211.455714285716</v>
      </c>
      <c r="EO839" s="27">
        <f t="shared" si="101"/>
        <v>39474.76</v>
      </c>
      <c r="EP839" s="28">
        <f t="shared" si="102"/>
        <v>44.999999185736492</v>
      </c>
      <c r="EQ839" s="34">
        <f t="shared" si="103"/>
        <v>2631.6507142857145</v>
      </c>
      <c r="ES839" s="21">
        <f>IFERROR(IF(VLOOKUP(D839,'DIV CHANGE'!A:D,3,FALSE)="", E839, VLOOKUP(D839,'DIV CHANGE'!A:D,3,FALSE)), E839)</f>
        <v>9</v>
      </c>
      <c r="ET839" s="21" t="str">
        <f t="shared" si="104"/>
        <v>SAME</v>
      </c>
      <c r="EU839" s="29">
        <v>44832</v>
      </c>
    </row>
    <row r="840" spans="1:151" ht="12.75">
      <c r="A840" s="29">
        <v>44748</v>
      </c>
      <c r="B840" s="24">
        <v>45786</v>
      </c>
      <c r="C840" s="35">
        <v>730</v>
      </c>
      <c r="D840" s="216" t="s">
        <v>1634</v>
      </c>
      <c r="E840" s="21">
        <v>2</v>
      </c>
      <c r="F840" s="21" t="s">
        <v>179</v>
      </c>
      <c r="G840" s="21" t="s">
        <v>1635</v>
      </c>
      <c r="H840" s="55">
        <v>92070</v>
      </c>
      <c r="I840" s="22">
        <v>7</v>
      </c>
      <c r="J840" s="25">
        <v>15000</v>
      </c>
      <c r="K840" s="25">
        <v>0</v>
      </c>
      <c r="L840" s="25">
        <f t="shared" ref="L840:L892" si="105">IFERROR(($H840-$J840-$K840)/$I840,0)</f>
        <v>11010</v>
      </c>
      <c r="M840" s="37">
        <f t="shared" ref="M840:M892" si="106">IFERROR($L840/12,0)</f>
        <v>917.5</v>
      </c>
      <c r="N840" s="36">
        <v>0</v>
      </c>
      <c r="O840" s="26">
        <v>0</v>
      </c>
      <c r="P840" s="26">
        <v>0</v>
      </c>
      <c r="Q840" s="27">
        <v>0</v>
      </c>
      <c r="R840" s="36">
        <v>0</v>
      </c>
      <c r="S840" s="26">
        <v>0</v>
      </c>
      <c r="T840" s="26">
        <v>0</v>
      </c>
      <c r="U840" s="27">
        <v>0</v>
      </c>
      <c r="V840" s="36">
        <v>0</v>
      </c>
      <c r="W840" s="26">
        <v>0</v>
      </c>
      <c r="X840" s="26">
        <v>0</v>
      </c>
      <c r="Y840" s="26">
        <v>0</v>
      </c>
      <c r="Z840" s="36">
        <v>0</v>
      </c>
      <c r="AA840" s="26">
        <v>0</v>
      </c>
      <c r="AB840" s="26">
        <v>0</v>
      </c>
      <c r="AC840" s="26">
        <v>0</v>
      </c>
      <c r="AD840" s="36">
        <v>0</v>
      </c>
      <c r="AE840" s="26">
        <v>0</v>
      </c>
      <c r="AF840" s="26">
        <v>0</v>
      </c>
      <c r="AG840" s="26">
        <v>0</v>
      </c>
      <c r="AH840" s="36">
        <v>0</v>
      </c>
      <c r="AI840" s="26">
        <v>0</v>
      </c>
      <c r="AJ840" s="26">
        <v>0</v>
      </c>
      <c r="AK840" s="26">
        <v>0</v>
      </c>
      <c r="AL840" s="36">
        <v>0</v>
      </c>
      <c r="AM840" s="26">
        <v>0</v>
      </c>
      <c r="AN840" s="26">
        <v>0</v>
      </c>
      <c r="AO840" s="26">
        <v>0</v>
      </c>
      <c r="AP840" s="36">
        <v>0</v>
      </c>
      <c r="AQ840" s="26">
        <v>0</v>
      </c>
      <c r="AR840" s="26">
        <v>0</v>
      </c>
      <c r="AS840" s="26">
        <v>0</v>
      </c>
      <c r="AT840" s="36">
        <v>0</v>
      </c>
      <c r="AU840" s="26">
        <v>0</v>
      </c>
      <c r="AV840" s="26">
        <v>0</v>
      </c>
      <c r="AW840" s="26">
        <v>0</v>
      </c>
      <c r="AX840" s="36">
        <v>0</v>
      </c>
      <c r="AY840" s="26">
        <v>0</v>
      </c>
      <c r="AZ840" s="26">
        <v>0</v>
      </c>
      <c r="BA840" s="26">
        <v>0</v>
      </c>
      <c r="BB840" s="36">
        <v>0</v>
      </c>
      <c r="BC840" s="26">
        <v>0</v>
      </c>
      <c r="BD840" s="26">
        <v>0</v>
      </c>
      <c r="BE840" s="26">
        <v>0</v>
      </c>
      <c r="BF840" s="36">
        <v>0</v>
      </c>
      <c r="BG840" s="26">
        <v>0</v>
      </c>
      <c r="BH840" s="26">
        <v>0</v>
      </c>
      <c r="BI840" s="26">
        <v>0</v>
      </c>
      <c r="BJ840" s="36">
        <v>0</v>
      </c>
      <c r="BK840" s="26">
        <v>0</v>
      </c>
      <c r="BL840" s="26">
        <v>0</v>
      </c>
      <c r="BM840" s="26">
        <v>0</v>
      </c>
      <c r="BN840" s="36">
        <v>0</v>
      </c>
      <c r="BO840" s="26">
        <v>0</v>
      </c>
      <c r="BP840" s="26">
        <v>0</v>
      </c>
      <c r="BQ840" s="26">
        <v>0</v>
      </c>
      <c r="BR840" s="36">
        <v>0</v>
      </c>
      <c r="BS840" s="26">
        <v>0</v>
      </c>
      <c r="BT840" s="26">
        <v>0</v>
      </c>
      <c r="BU840" s="26">
        <v>0</v>
      </c>
      <c r="BV840" s="36">
        <v>0</v>
      </c>
      <c r="BW840" s="26">
        <v>0</v>
      </c>
      <c r="BX840" s="26">
        <v>0</v>
      </c>
      <c r="BY840" s="26">
        <v>0</v>
      </c>
      <c r="BZ840" s="36">
        <v>0</v>
      </c>
      <c r="CA840" s="26">
        <v>0</v>
      </c>
      <c r="CB840" s="26">
        <v>0</v>
      </c>
      <c r="CC840" s="26">
        <v>0</v>
      </c>
      <c r="CD840" s="36">
        <v>0</v>
      </c>
      <c r="CE840" s="26">
        <v>0</v>
      </c>
      <c r="CF840" s="26">
        <v>0</v>
      </c>
      <c r="CG840" s="26">
        <v>0</v>
      </c>
      <c r="CH840" s="36">
        <v>0</v>
      </c>
      <c r="CI840" s="26">
        <v>0</v>
      </c>
      <c r="CJ840" s="26">
        <v>0</v>
      </c>
      <c r="CK840" s="26">
        <v>0</v>
      </c>
      <c r="CL840" s="36">
        <v>0</v>
      </c>
      <c r="CM840" s="26">
        <v>0</v>
      </c>
      <c r="CN840" s="26">
        <v>0</v>
      </c>
      <c r="CO840" s="26">
        <v>0</v>
      </c>
      <c r="CP840" s="36">
        <v>0</v>
      </c>
      <c r="CQ840" s="26">
        <v>0</v>
      </c>
      <c r="CR840" s="26">
        <v>0</v>
      </c>
      <c r="CS840" s="26">
        <v>0</v>
      </c>
      <c r="CT840" s="36">
        <v>0</v>
      </c>
      <c r="CU840" s="26">
        <v>0</v>
      </c>
      <c r="CV840" s="26">
        <v>0</v>
      </c>
      <c r="CW840" s="26">
        <v>0</v>
      </c>
      <c r="CX840" s="36">
        <v>0</v>
      </c>
      <c r="CY840" s="26">
        <v>0</v>
      </c>
      <c r="CZ840" s="26">
        <v>0</v>
      </c>
      <c r="DA840" s="26">
        <v>0</v>
      </c>
      <c r="DB840" s="36">
        <v>0</v>
      </c>
      <c r="DC840" s="26">
        <v>0</v>
      </c>
      <c r="DD840" s="26">
        <v>0</v>
      </c>
      <c r="DE840" s="26">
        <v>0</v>
      </c>
      <c r="DF840" s="36">
        <v>0</v>
      </c>
      <c r="DG840" s="26">
        <v>0</v>
      </c>
      <c r="DH840" s="26">
        <v>0</v>
      </c>
      <c r="DI840" s="26">
        <v>0</v>
      </c>
      <c r="DJ840" s="36">
        <v>0</v>
      </c>
      <c r="DK840" s="26">
        <v>0</v>
      </c>
      <c r="DL840" s="26">
        <v>0</v>
      </c>
      <c r="DM840" s="26">
        <v>0</v>
      </c>
      <c r="DN840" s="36">
        <v>0</v>
      </c>
      <c r="DO840" s="26">
        <v>0</v>
      </c>
      <c r="DP840" s="26">
        <v>0</v>
      </c>
      <c r="DQ840" s="26">
        <v>0</v>
      </c>
      <c r="DR840" s="36">
        <v>0</v>
      </c>
      <c r="DS840" s="26">
        <v>0</v>
      </c>
      <c r="DT840" s="26">
        <v>0</v>
      </c>
      <c r="DU840" s="26">
        <v>0</v>
      </c>
      <c r="DV840" s="36">
        <v>0</v>
      </c>
      <c r="DW840" s="26">
        <v>0</v>
      </c>
      <c r="DX840" s="26">
        <v>0</v>
      </c>
      <c r="DY840" s="26">
        <v>0</v>
      </c>
      <c r="DZ840" s="36">
        <v>6</v>
      </c>
      <c r="EA840" s="26">
        <v>5505</v>
      </c>
      <c r="EB840" s="26">
        <v>5505</v>
      </c>
      <c r="EC840" s="26">
        <v>71565</v>
      </c>
      <c r="ED840" s="36">
        <v>12</v>
      </c>
      <c r="EE840" s="26">
        <v>11010</v>
      </c>
      <c r="EF840" s="26">
        <v>16515</v>
      </c>
      <c r="EG840" s="27">
        <v>60555</v>
      </c>
      <c r="EH840" s="36">
        <v>12</v>
      </c>
      <c r="EI840" s="26">
        <v>11010</v>
      </c>
      <c r="EJ840" s="26">
        <v>27525</v>
      </c>
      <c r="EK840" s="27">
        <v>49545</v>
      </c>
      <c r="EL840" s="36" cm="1">
        <f t="array" ref="EL840">+_xlfn.IFS(YEAR($A840)&gt;YEAR(EL$6),0,YEAR(EL$6)=YEAR($A840),13-MONTH($A840),AND(EK840&lt;$L840,YEAR(EL$6)=YEAR($B840)),IF(MONTH($B840)&lt;EK840/$M840,MONTH($B840),EK840/$M840),EK840&lt;$L840,EK840/$M840,YEAR(EL$6)=YEAR($B840),MONTH($B840),AND(YEAR(EL$6)&gt;YEAR($B840),NOT(ISBLANK($B840))),0,YEAR(EL$6)&gt;YEAR($A840),12,EL$6&lt;$A840,0,YEAR(EH$6)=YEAR($B840),0)</f>
        <v>5</v>
      </c>
      <c r="EM840" s="26">
        <f t="shared" ref="EM840:EM892" si="107">EL840*$M840</f>
        <v>4587.5</v>
      </c>
      <c r="EN840" s="26">
        <f t="shared" ref="EN840:EN892" si="108">EM840+EJ840</f>
        <v>32112.5</v>
      </c>
      <c r="EO840" s="27">
        <f t="shared" ref="EO840:EO892" si="109">ROUND(IF(YEAR(EL$6)&lt;YEAR($A840),0,($H840-$J840)-EN840),2)</f>
        <v>44957.5</v>
      </c>
      <c r="EP840" s="28">
        <f t="shared" ref="EP840:EP892" si="110">IFERROR(SUM(EO840/$M840),0)</f>
        <v>49</v>
      </c>
      <c r="EQ840" s="34">
        <f t="shared" ref="EQ840:EQ892" si="111">+IFERROR(IF(YEAR($D$4)=YEAR($A840),IF(MONTH($D$4)&gt;=MONTH($A840),IF(MONTH($D$4)-MONTH($A840)=0,1,MONTH($D$4)-MONTH($A840)+1)*$M840,0),IF(MONTH($D$4)&gt;EL840,EL840*$M840,MONTH($D$4)*$M840)),0)</f>
        <v>2752.5</v>
      </c>
      <c r="ER840" s="221"/>
      <c r="ES840" s="21">
        <f>IFERROR(IF(VLOOKUP(D840,'DIV CHANGE'!A:D,3,FALSE)="", E840, VLOOKUP(D840,'DIV CHANGE'!A:D,3,FALSE)), E840)</f>
        <v>2</v>
      </c>
      <c r="ET840" s="21" t="str">
        <f t="shared" ref="ET840:ET892" si="112">IF(E840=ES840, "SAME", "CHANGE")</f>
        <v>SAME</v>
      </c>
      <c r="EU840" s="29">
        <v>44748</v>
      </c>
    </row>
    <row r="841" spans="1:151" ht="12.75">
      <c r="A841" s="29">
        <v>42086</v>
      </c>
      <c r="B841" s="24"/>
      <c r="C841" s="35">
        <v>167</v>
      </c>
      <c r="D841" s="21" t="s">
        <v>1636</v>
      </c>
      <c r="E841" s="21">
        <v>1</v>
      </c>
      <c r="F841" s="21" t="s">
        <v>100</v>
      </c>
      <c r="G841" s="21" t="s">
        <v>1637</v>
      </c>
      <c r="H841" s="55">
        <v>65000</v>
      </c>
      <c r="I841" s="22">
        <v>10</v>
      </c>
      <c r="J841" s="25">
        <v>10000</v>
      </c>
      <c r="K841" s="25">
        <v>0</v>
      </c>
      <c r="L841" s="25">
        <f t="shared" si="105"/>
        <v>5500</v>
      </c>
      <c r="M841" s="37">
        <f t="shared" si="106"/>
        <v>458.33333333333331</v>
      </c>
      <c r="N841" s="36">
        <v>0</v>
      </c>
      <c r="O841" s="26">
        <v>0</v>
      </c>
      <c r="P841" s="26">
        <v>0</v>
      </c>
      <c r="Q841" s="27">
        <v>0</v>
      </c>
      <c r="R841" s="36">
        <v>0</v>
      </c>
      <c r="S841" s="26">
        <v>0</v>
      </c>
      <c r="T841" s="26">
        <v>0</v>
      </c>
      <c r="U841" s="27">
        <v>0</v>
      </c>
      <c r="V841" s="36">
        <v>0</v>
      </c>
      <c r="W841" s="26">
        <v>0</v>
      </c>
      <c r="X841" s="26">
        <v>0</v>
      </c>
      <c r="Y841" s="27">
        <v>0</v>
      </c>
      <c r="Z841" s="36">
        <v>0</v>
      </c>
      <c r="AA841" s="26">
        <v>0</v>
      </c>
      <c r="AB841" s="26">
        <v>0</v>
      </c>
      <c r="AC841" s="27">
        <v>0</v>
      </c>
      <c r="AD841" s="36">
        <v>0</v>
      </c>
      <c r="AE841" s="26">
        <v>0</v>
      </c>
      <c r="AF841" s="26">
        <v>0</v>
      </c>
      <c r="AG841" s="27">
        <v>0</v>
      </c>
      <c r="AH841" s="36">
        <v>0</v>
      </c>
      <c r="AI841" s="26">
        <v>0</v>
      </c>
      <c r="AJ841" s="26">
        <v>0</v>
      </c>
      <c r="AK841" s="27">
        <v>0</v>
      </c>
      <c r="AL841" s="36">
        <v>0</v>
      </c>
      <c r="AM841" s="26">
        <v>0</v>
      </c>
      <c r="AN841" s="26">
        <v>0</v>
      </c>
      <c r="AO841" s="27">
        <v>0</v>
      </c>
      <c r="AP841" s="36">
        <v>0</v>
      </c>
      <c r="AQ841" s="26">
        <v>0</v>
      </c>
      <c r="AR841" s="26">
        <v>0</v>
      </c>
      <c r="AS841" s="27">
        <v>0</v>
      </c>
      <c r="AT841" s="36">
        <v>0</v>
      </c>
      <c r="AU841" s="26">
        <v>0</v>
      </c>
      <c r="AV841" s="26">
        <v>0</v>
      </c>
      <c r="AW841" s="27">
        <v>0</v>
      </c>
      <c r="AX841" s="36">
        <v>0</v>
      </c>
      <c r="AY841" s="26">
        <v>0</v>
      </c>
      <c r="AZ841" s="26">
        <v>0</v>
      </c>
      <c r="BA841" s="27">
        <v>0</v>
      </c>
      <c r="BB841" s="36">
        <v>0</v>
      </c>
      <c r="BC841" s="26">
        <v>0</v>
      </c>
      <c r="BD841" s="26">
        <v>0</v>
      </c>
      <c r="BE841" s="27">
        <v>0</v>
      </c>
      <c r="BF841" s="36">
        <v>0</v>
      </c>
      <c r="BG841" s="26">
        <v>0</v>
      </c>
      <c r="BH841" s="26">
        <v>0</v>
      </c>
      <c r="BI841" s="27">
        <v>0</v>
      </c>
      <c r="BJ841" s="36">
        <v>0</v>
      </c>
      <c r="BK841" s="26">
        <v>0</v>
      </c>
      <c r="BL841" s="26">
        <v>0</v>
      </c>
      <c r="BM841" s="27">
        <v>0</v>
      </c>
      <c r="BN841" s="36">
        <v>0</v>
      </c>
      <c r="BO841" s="26">
        <v>0</v>
      </c>
      <c r="BP841" s="26">
        <v>0</v>
      </c>
      <c r="BQ841" s="27">
        <v>0</v>
      </c>
      <c r="BR841" s="36">
        <v>0</v>
      </c>
      <c r="BS841" s="26">
        <v>0</v>
      </c>
      <c r="BT841" s="26">
        <v>0</v>
      </c>
      <c r="BU841" s="27">
        <v>0</v>
      </c>
      <c r="BV841" s="36">
        <v>0</v>
      </c>
      <c r="BW841" s="26">
        <v>0</v>
      </c>
      <c r="BX841" s="26">
        <v>0</v>
      </c>
      <c r="BY841" s="27">
        <v>0</v>
      </c>
      <c r="BZ841" s="36">
        <v>0</v>
      </c>
      <c r="CA841" s="26">
        <v>0</v>
      </c>
      <c r="CB841" s="26">
        <v>0</v>
      </c>
      <c r="CC841" s="27">
        <v>0</v>
      </c>
      <c r="CD841" s="36">
        <v>0</v>
      </c>
      <c r="CE841" s="26">
        <v>0</v>
      </c>
      <c r="CF841" s="26">
        <v>0</v>
      </c>
      <c r="CG841" s="27">
        <v>0</v>
      </c>
      <c r="CH841" s="36">
        <v>0</v>
      </c>
      <c r="CI841" s="26">
        <v>0</v>
      </c>
      <c r="CJ841" s="26">
        <v>0</v>
      </c>
      <c r="CK841" s="27">
        <v>0</v>
      </c>
      <c r="CL841" s="36">
        <v>0</v>
      </c>
      <c r="CM841" s="26">
        <v>0</v>
      </c>
      <c r="CN841" s="26">
        <v>0</v>
      </c>
      <c r="CO841" s="27">
        <v>0</v>
      </c>
      <c r="CP841" s="36">
        <v>0</v>
      </c>
      <c r="CQ841" s="26">
        <v>0</v>
      </c>
      <c r="CR841" s="26">
        <v>0</v>
      </c>
      <c r="CS841" s="27">
        <v>0</v>
      </c>
      <c r="CT841" s="36">
        <v>0</v>
      </c>
      <c r="CU841" s="26">
        <v>0</v>
      </c>
      <c r="CV841" s="26">
        <v>0</v>
      </c>
      <c r="CW841" s="27">
        <v>0</v>
      </c>
      <c r="CX841" s="36">
        <v>10</v>
      </c>
      <c r="CY841" s="26">
        <v>2583.333333333333</v>
      </c>
      <c r="CZ841" s="26">
        <v>2583.333333333333</v>
      </c>
      <c r="DA841" s="27">
        <v>28416.666666666668</v>
      </c>
      <c r="DB841" s="36">
        <v>12</v>
      </c>
      <c r="DC841" s="26">
        <v>3100</v>
      </c>
      <c r="DD841" s="26">
        <v>5683.333333333333</v>
      </c>
      <c r="DE841" s="27">
        <v>25316.666666666668</v>
      </c>
      <c r="DF841" s="36">
        <v>12</v>
      </c>
      <c r="DG841" s="26">
        <v>3100</v>
      </c>
      <c r="DH841" s="26">
        <v>8783.3333333333321</v>
      </c>
      <c r="DI841" s="27">
        <v>22216.666666666668</v>
      </c>
      <c r="DJ841" s="36">
        <v>12</v>
      </c>
      <c r="DK841" s="26">
        <v>3100</v>
      </c>
      <c r="DL841" s="26">
        <v>11883.333333333332</v>
      </c>
      <c r="DM841" s="27">
        <v>19116.666666666668</v>
      </c>
      <c r="DN841" s="36">
        <v>12</v>
      </c>
      <c r="DO841" s="26">
        <v>3100</v>
      </c>
      <c r="DP841" s="26">
        <v>14983.333333333332</v>
      </c>
      <c r="DQ841" s="27">
        <v>16016.666666666668</v>
      </c>
      <c r="DR841" s="36">
        <v>12</v>
      </c>
      <c r="DS841" s="26">
        <v>3100</v>
      </c>
      <c r="DT841" s="26">
        <v>18083.333333333332</v>
      </c>
      <c r="DU841" s="27">
        <v>12916.666666666668</v>
      </c>
      <c r="DV841" s="36">
        <v>12</v>
      </c>
      <c r="DW841" s="26">
        <v>3100</v>
      </c>
      <c r="DX841" s="26">
        <v>21183.333333333332</v>
      </c>
      <c r="DY841" s="27">
        <v>9816.6666666666679</v>
      </c>
      <c r="DZ841" s="36">
        <v>12</v>
      </c>
      <c r="EA841" s="26">
        <v>3100</v>
      </c>
      <c r="EB841" s="26">
        <v>24283.333333333332</v>
      </c>
      <c r="EC841" s="27">
        <v>6716.6666666666679</v>
      </c>
      <c r="ED841" s="36">
        <v>12</v>
      </c>
      <c r="EE841" s="26">
        <v>0</v>
      </c>
      <c r="EF841" s="26">
        <v>31000</v>
      </c>
      <c r="EG841" s="27">
        <v>0</v>
      </c>
      <c r="EH841" s="36">
        <v>0</v>
      </c>
      <c r="EI841" s="26">
        <v>24000</v>
      </c>
      <c r="EJ841" s="26">
        <v>55000</v>
      </c>
      <c r="EK841" s="27">
        <v>0</v>
      </c>
      <c r="EL841" s="36" cm="1">
        <f t="array" ref="EL841">+_xlfn.IFS(YEAR($A841)&gt;YEAR(EL$6),0,YEAR(EL$6)=YEAR($A841),13-MONTH($A841),AND(EK841&lt;$L841,YEAR(EL$6)=YEAR($B841)),IF(MONTH($B841)&lt;EK841/$M841,MONTH($B841),EK841/$M841),EK841&lt;$L841,EK841/$M841,YEAR(EL$6)=YEAR($B841),MONTH($B841),AND(YEAR(EL$6)&gt;YEAR($B841),NOT(ISBLANK($B841))),0,YEAR(EL$6)&gt;YEAR($A841),12,EL$6&lt;$A841,0,YEAR(EH$6)=YEAR($B841),0)</f>
        <v>0</v>
      </c>
      <c r="EM841" s="26">
        <f t="shared" si="107"/>
        <v>0</v>
      </c>
      <c r="EN841" s="26">
        <f t="shared" si="108"/>
        <v>55000</v>
      </c>
      <c r="EO841" s="27">
        <f t="shared" si="109"/>
        <v>0</v>
      </c>
      <c r="EP841" s="28">
        <f t="shared" si="110"/>
        <v>0</v>
      </c>
      <c r="EQ841" s="34">
        <f t="shared" si="111"/>
        <v>0</v>
      </c>
      <c r="ES841" s="21">
        <f>IFERROR(IF(VLOOKUP(D841,'DIV CHANGE'!A:D,3,FALSE)="", E841, VLOOKUP(D841,'DIV CHANGE'!A:D,3,FALSE)), E841)</f>
        <v>1</v>
      </c>
      <c r="ET841" s="21" t="str">
        <f t="shared" si="112"/>
        <v>SAME</v>
      </c>
      <c r="EU841" s="24">
        <v>42086</v>
      </c>
    </row>
    <row r="842" spans="1:151" ht="12.75">
      <c r="A842" s="29">
        <v>44323</v>
      </c>
      <c r="B842" s="24"/>
      <c r="C842" s="35">
        <v>619</v>
      </c>
      <c r="D842" s="21" t="s">
        <v>1638</v>
      </c>
      <c r="E842" s="21">
        <v>2</v>
      </c>
      <c r="F842" s="21" t="s">
        <v>100</v>
      </c>
      <c r="G842" s="21" t="s">
        <v>1639</v>
      </c>
      <c r="H842" s="55">
        <v>216639.13</v>
      </c>
      <c r="I842" s="22">
        <v>10</v>
      </c>
      <c r="J842" s="25">
        <v>125000</v>
      </c>
      <c r="K842" s="25">
        <v>0</v>
      </c>
      <c r="L842" s="25">
        <f t="shared" si="105"/>
        <v>9163.9130000000005</v>
      </c>
      <c r="M842" s="37">
        <f t="shared" si="106"/>
        <v>763.65941666666674</v>
      </c>
      <c r="N842" s="36">
        <v>0</v>
      </c>
      <c r="O842" s="26">
        <v>0</v>
      </c>
      <c r="P842" s="26">
        <v>0</v>
      </c>
      <c r="Q842" s="27">
        <v>0</v>
      </c>
      <c r="R842" s="36">
        <v>0</v>
      </c>
      <c r="S842" s="26">
        <v>0</v>
      </c>
      <c r="T842" s="26">
        <v>0</v>
      </c>
      <c r="U842" s="27">
        <v>0</v>
      </c>
      <c r="V842" s="36">
        <v>0</v>
      </c>
      <c r="W842" s="26">
        <v>0</v>
      </c>
      <c r="X842" s="26">
        <v>0</v>
      </c>
      <c r="Y842" s="27">
        <v>0</v>
      </c>
      <c r="Z842" s="36">
        <v>0</v>
      </c>
      <c r="AA842" s="26">
        <v>0</v>
      </c>
      <c r="AB842" s="26">
        <v>0</v>
      </c>
      <c r="AC842" s="27">
        <v>0</v>
      </c>
      <c r="AD842" s="36">
        <v>0</v>
      </c>
      <c r="AE842" s="26">
        <v>0</v>
      </c>
      <c r="AF842" s="26">
        <v>0</v>
      </c>
      <c r="AG842" s="27">
        <v>0</v>
      </c>
      <c r="AH842" s="36">
        <v>0</v>
      </c>
      <c r="AI842" s="26">
        <v>0</v>
      </c>
      <c r="AJ842" s="26">
        <v>0</v>
      </c>
      <c r="AK842" s="27">
        <v>0</v>
      </c>
      <c r="AL842" s="36">
        <v>0</v>
      </c>
      <c r="AM842" s="26">
        <v>0</v>
      </c>
      <c r="AN842" s="26">
        <v>0</v>
      </c>
      <c r="AO842" s="27">
        <v>0</v>
      </c>
      <c r="AP842" s="36">
        <v>0</v>
      </c>
      <c r="AQ842" s="26">
        <v>0</v>
      </c>
      <c r="AR842" s="26">
        <v>0</v>
      </c>
      <c r="AS842" s="27">
        <v>0</v>
      </c>
      <c r="AT842" s="36">
        <v>0</v>
      </c>
      <c r="AU842" s="26">
        <v>0</v>
      </c>
      <c r="AV842" s="26">
        <v>0</v>
      </c>
      <c r="AW842" s="27">
        <v>0</v>
      </c>
      <c r="AX842" s="36">
        <v>0</v>
      </c>
      <c r="AY842" s="26">
        <v>0</v>
      </c>
      <c r="AZ842" s="26">
        <v>0</v>
      </c>
      <c r="BA842" s="27">
        <v>0</v>
      </c>
      <c r="BB842" s="36">
        <v>0</v>
      </c>
      <c r="BC842" s="26">
        <v>0</v>
      </c>
      <c r="BD842" s="26">
        <v>0</v>
      </c>
      <c r="BE842" s="27">
        <v>0</v>
      </c>
      <c r="BF842" s="36">
        <v>0</v>
      </c>
      <c r="BG842" s="26">
        <v>0</v>
      </c>
      <c r="BH842" s="26">
        <v>0</v>
      </c>
      <c r="BI842" s="27">
        <v>0</v>
      </c>
      <c r="BJ842" s="36">
        <v>0</v>
      </c>
      <c r="BK842" s="26">
        <v>0</v>
      </c>
      <c r="BL842" s="26">
        <v>0</v>
      </c>
      <c r="BM842" s="27">
        <v>0</v>
      </c>
      <c r="BN842" s="36">
        <v>0</v>
      </c>
      <c r="BO842" s="26">
        <v>0</v>
      </c>
      <c r="BP842" s="26">
        <v>0</v>
      </c>
      <c r="BQ842" s="27">
        <v>0</v>
      </c>
      <c r="BR842" s="36">
        <v>0</v>
      </c>
      <c r="BS842" s="26">
        <v>0</v>
      </c>
      <c r="BT842" s="26">
        <v>0</v>
      </c>
      <c r="BU842" s="27">
        <v>0</v>
      </c>
      <c r="BV842" s="36">
        <v>0</v>
      </c>
      <c r="BW842" s="26">
        <v>0</v>
      </c>
      <c r="BX842" s="26">
        <v>0</v>
      </c>
      <c r="BY842" s="27">
        <v>0</v>
      </c>
      <c r="BZ842" s="36">
        <v>0</v>
      </c>
      <c r="CA842" s="26">
        <v>0</v>
      </c>
      <c r="CB842" s="26">
        <v>0</v>
      </c>
      <c r="CC842" s="27">
        <v>0</v>
      </c>
      <c r="CD842" s="36">
        <v>0</v>
      </c>
      <c r="CE842" s="26">
        <v>0</v>
      </c>
      <c r="CF842" s="26">
        <v>0</v>
      </c>
      <c r="CG842" s="27">
        <v>0</v>
      </c>
      <c r="CH842" s="36">
        <v>0</v>
      </c>
      <c r="CI842" s="26">
        <v>0</v>
      </c>
      <c r="CJ842" s="26">
        <v>0</v>
      </c>
      <c r="CK842" s="27">
        <v>0</v>
      </c>
      <c r="CL842" s="36">
        <v>0</v>
      </c>
      <c r="CM842" s="26">
        <v>0</v>
      </c>
      <c r="CN842" s="26">
        <v>0</v>
      </c>
      <c r="CO842" s="27">
        <v>0</v>
      </c>
      <c r="CP842" s="36">
        <v>0</v>
      </c>
      <c r="CQ842" s="26">
        <v>0</v>
      </c>
      <c r="CR842" s="26">
        <v>0</v>
      </c>
      <c r="CS842" s="27">
        <v>0</v>
      </c>
      <c r="CT842" s="36">
        <v>0</v>
      </c>
      <c r="CU842" s="26">
        <v>0</v>
      </c>
      <c r="CV842" s="26">
        <v>0</v>
      </c>
      <c r="CW842" s="27">
        <v>0</v>
      </c>
      <c r="CX842" s="36">
        <v>0</v>
      </c>
      <c r="CY842" s="26">
        <v>0</v>
      </c>
      <c r="CZ842" s="26">
        <v>0</v>
      </c>
      <c r="DA842" s="27">
        <v>0</v>
      </c>
      <c r="DB842" s="36">
        <v>0</v>
      </c>
      <c r="DC842" s="26">
        <v>0</v>
      </c>
      <c r="DD842" s="26">
        <v>0</v>
      </c>
      <c r="DE842" s="27">
        <v>0</v>
      </c>
      <c r="DF842" s="36">
        <v>0</v>
      </c>
      <c r="DG842" s="26">
        <v>0</v>
      </c>
      <c r="DH842" s="26">
        <v>0</v>
      </c>
      <c r="DI842" s="27">
        <v>0</v>
      </c>
      <c r="DJ842" s="36">
        <v>0</v>
      </c>
      <c r="DK842" s="26">
        <v>0</v>
      </c>
      <c r="DL842" s="26">
        <v>0</v>
      </c>
      <c r="DM842" s="27">
        <v>0</v>
      </c>
      <c r="DN842" s="36">
        <v>0</v>
      </c>
      <c r="DO842" s="26">
        <v>0</v>
      </c>
      <c r="DP842" s="26">
        <v>0</v>
      </c>
      <c r="DQ842" s="27">
        <v>0</v>
      </c>
      <c r="DR842" s="36">
        <v>0</v>
      </c>
      <c r="DS842" s="26">
        <v>0</v>
      </c>
      <c r="DT842" s="26">
        <v>0</v>
      </c>
      <c r="DU842" s="27">
        <v>0</v>
      </c>
      <c r="DV842" s="36">
        <v>8</v>
      </c>
      <c r="DW842" s="26">
        <v>6109.2753333333339</v>
      </c>
      <c r="DX842" s="26">
        <v>6109.2753333333339</v>
      </c>
      <c r="DY842" s="27">
        <v>85529.854666666666</v>
      </c>
      <c r="DZ842" s="36">
        <v>12</v>
      </c>
      <c r="EA842" s="26">
        <v>9163.9130000000005</v>
      </c>
      <c r="EB842" s="26">
        <v>15273.188333333335</v>
      </c>
      <c r="EC842" s="27">
        <v>76365.941666666666</v>
      </c>
      <c r="ED842" s="36">
        <v>12</v>
      </c>
      <c r="EE842" s="26">
        <v>9163.9130000000005</v>
      </c>
      <c r="EF842" s="26">
        <v>30770.43</v>
      </c>
      <c r="EG842" s="27">
        <v>60868.700000000004</v>
      </c>
      <c r="EH842" s="36">
        <v>12</v>
      </c>
      <c r="EI842" s="26">
        <v>9163.9130000000005</v>
      </c>
      <c r="EJ842" s="26">
        <v>39934.343000000001</v>
      </c>
      <c r="EK842" s="27">
        <v>51704.79</v>
      </c>
      <c r="EL842" s="36" cm="1">
        <f t="array" ref="EL842">+_xlfn.IFS(YEAR($A842)&gt;YEAR(EL$6),0,YEAR(EL$6)=YEAR($A842),13-MONTH($A842),AND(EK842&lt;$L842,YEAR(EL$6)=YEAR($B842)),IF(MONTH($B842)&lt;EK842/$M842,MONTH($B842),EK842/$M842),EK842&lt;$L842,EK842/$M842,YEAR(EL$6)=YEAR($B842),MONTH($B842),AND(YEAR(EL$6)&gt;YEAR($B842),NOT(ISBLANK($B842))),0,YEAR(EL$6)&gt;YEAR($A842),12,EL$6&lt;$A842,0,YEAR(EH$6)=YEAR($B842),0)</f>
        <v>12</v>
      </c>
      <c r="EM842" s="26">
        <f t="shared" si="107"/>
        <v>9163.9130000000005</v>
      </c>
      <c r="EN842" s="26">
        <f t="shared" si="108"/>
        <v>49098.256000000001</v>
      </c>
      <c r="EO842" s="27">
        <f t="shared" si="109"/>
        <v>42540.87</v>
      </c>
      <c r="EP842" s="28">
        <f t="shared" si="110"/>
        <v>55.706600444591736</v>
      </c>
      <c r="EQ842" s="34">
        <f t="shared" si="111"/>
        <v>2290.9782500000001</v>
      </c>
      <c r="ES842" s="21">
        <f>IFERROR(IF(VLOOKUP(D842,'DIV CHANGE'!A:D,3,FALSE)="", E842, VLOOKUP(D842,'DIV CHANGE'!A:D,3,FALSE)), E842)</f>
        <v>2</v>
      </c>
      <c r="ET842" s="21" t="str">
        <f t="shared" si="112"/>
        <v>SAME</v>
      </c>
      <c r="EU842" s="29">
        <v>44323</v>
      </c>
    </row>
    <row r="843" spans="1:151" ht="12.75">
      <c r="A843" s="29">
        <v>45399</v>
      </c>
      <c r="B843" s="24"/>
      <c r="C843" s="77"/>
      <c r="D843" s="21" t="s">
        <v>1640</v>
      </c>
      <c r="E843" s="21">
        <v>1</v>
      </c>
      <c r="F843" s="21" t="s">
        <v>100</v>
      </c>
      <c r="G843" s="21" t="s">
        <v>1641</v>
      </c>
      <c r="H843" s="55">
        <v>432480</v>
      </c>
      <c r="I843" s="22">
        <v>10</v>
      </c>
      <c r="J843" s="56">
        <v>200000</v>
      </c>
      <c r="K843" s="56">
        <v>0</v>
      </c>
      <c r="L843" s="25">
        <f t="shared" si="105"/>
        <v>23248</v>
      </c>
      <c r="M843" s="37">
        <f t="shared" si="106"/>
        <v>1937.3333333333333</v>
      </c>
      <c r="N843" s="36">
        <v>0</v>
      </c>
      <c r="O843" s="26">
        <v>0</v>
      </c>
      <c r="P843" s="26">
        <v>0</v>
      </c>
      <c r="Q843" s="27">
        <v>0</v>
      </c>
      <c r="R843" s="36">
        <v>0</v>
      </c>
      <c r="S843" s="26">
        <v>0</v>
      </c>
      <c r="T843" s="26">
        <v>0</v>
      </c>
      <c r="U843" s="27">
        <v>0</v>
      </c>
      <c r="V843" s="36">
        <v>0</v>
      </c>
      <c r="W843" s="26">
        <v>0</v>
      </c>
      <c r="X843" s="26">
        <v>0</v>
      </c>
      <c r="Y843" s="27">
        <v>0</v>
      </c>
      <c r="Z843" s="36">
        <v>0</v>
      </c>
      <c r="AA843" s="26">
        <v>0</v>
      </c>
      <c r="AB843" s="26">
        <v>0</v>
      </c>
      <c r="AC843" s="27">
        <v>0</v>
      </c>
      <c r="AD843" s="36">
        <v>0</v>
      </c>
      <c r="AE843" s="26">
        <v>0</v>
      </c>
      <c r="AF843" s="26">
        <v>0</v>
      </c>
      <c r="AG843" s="27">
        <v>0</v>
      </c>
      <c r="AH843" s="36">
        <v>0</v>
      </c>
      <c r="AI843" s="26">
        <v>0</v>
      </c>
      <c r="AJ843" s="26">
        <v>0</v>
      </c>
      <c r="AK843" s="27">
        <v>0</v>
      </c>
      <c r="AL843" s="36">
        <v>0</v>
      </c>
      <c r="AM843" s="26">
        <v>0</v>
      </c>
      <c r="AN843" s="26">
        <v>0</v>
      </c>
      <c r="AO843" s="27">
        <v>0</v>
      </c>
      <c r="AP843" s="36">
        <v>0</v>
      </c>
      <c r="AQ843" s="26">
        <v>0</v>
      </c>
      <c r="AR843" s="26">
        <v>0</v>
      </c>
      <c r="AS843" s="27">
        <v>0</v>
      </c>
      <c r="AT843" s="36">
        <v>0</v>
      </c>
      <c r="AU843" s="26">
        <v>0</v>
      </c>
      <c r="AV843" s="26">
        <v>0</v>
      </c>
      <c r="AW843" s="27">
        <v>0</v>
      </c>
      <c r="AX843" s="36">
        <v>0</v>
      </c>
      <c r="AY843" s="26">
        <v>0</v>
      </c>
      <c r="AZ843" s="26">
        <v>0</v>
      </c>
      <c r="BA843" s="27">
        <v>0</v>
      </c>
      <c r="BB843" s="36">
        <v>0</v>
      </c>
      <c r="BC843" s="26">
        <v>0</v>
      </c>
      <c r="BD843" s="26">
        <v>0</v>
      </c>
      <c r="BE843" s="27">
        <v>0</v>
      </c>
      <c r="BF843" s="36">
        <v>0</v>
      </c>
      <c r="BG843" s="26">
        <v>0</v>
      </c>
      <c r="BH843" s="26">
        <v>0</v>
      </c>
      <c r="BI843" s="27">
        <v>0</v>
      </c>
      <c r="BJ843" s="36">
        <v>0</v>
      </c>
      <c r="BK843" s="26">
        <v>0</v>
      </c>
      <c r="BL843" s="26">
        <v>0</v>
      </c>
      <c r="BM843" s="27">
        <v>0</v>
      </c>
      <c r="BN843" s="36">
        <v>0</v>
      </c>
      <c r="BO843" s="26">
        <v>0</v>
      </c>
      <c r="BP843" s="26">
        <v>0</v>
      </c>
      <c r="BQ843" s="27">
        <v>0</v>
      </c>
      <c r="BR843" s="36">
        <v>0</v>
      </c>
      <c r="BS843" s="26">
        <v>0</v>
      </c>
      <c r="BT843" s="26">
        <v>0</v>
      </c>
      <c r="BU843" s="27">
        <v>0</v>
      </c>
      <c r="BV843" s="36">
        <v>0</v>
      </c>
      <c r="BW843" s="26">
        <v>0</v>
      </c>
      <c r="BX843" s="26">
        <v>0</v>
      </c>
      <c r="BY843" s="27">
        <v>0</v>
      </c>
      <c r="BZ843" s="36">
        <v>0</v>
      </c>
      <c r="CA843" s="26">
        <v>0</v>
      </c>
      <c r="CB843" s="26">
        <v>0</v>
      </c>
      <c r="CC843" s="27">
        <v>0</v>
      </c>
      <c r="CD843" s="36">
        <v>0</v>
      </c>
      <c r="CE843" s="26">
        <v>0</v>
      </c>
      <c r="CF843" s="26">
        <v>0</v>
      </c>
      <c r="CG843" s="27">
        <v>0</v>
      </c>
      <c r="CH843" s="36">
        <v>0</v>
      </c>
      <c r="CI843" s="26">
        <v>0</v>
      </c>
      <c r="CJ843" s="26">
        <v>0</v>
      </c>
      <c r="CK843" s="27">
        <v>0</v>
      </c>
      <c r="CL843" s="36">
        <v>0</v>
      </c>
      <c r="CM843" s="26">
        <v>0</v>
      </c>
      <c r="CN843" s="26">
        <v>0</v>
      </c>
      <c r="CO843" s="27">
        <v>0</v>
      </c>
      <c r="CP843" s="36">
        <v>0</v>
      </c>
      <c r="CQ843" s="26">
        <v>0</v>
      </c>
      <c r="CR843" s="26">
        <v>0</v>
      </c>
      <c r="CS843" s="27">
        <v>0</v>
      </c>
      <c r="CT843" s="36">
        <v>0</v>
      </c>
      <c r="CU843" s="26">
        <v>0</v>
      </c>
      <c r="CV843" s="26">
        <v>0</v>
      </c>
      <c r="CW843" s="27">
        <v>0</v>
      </c>
      <c r="CX843" s="36">
        <v>0</v>
      </c>
      <c r="CY843" s="26">
        <v>0</v>
      </c>
      <c r="CZ843" s="26">
        <v>0</v>
      </c>
      <c r="DA843" s="27">
        <v>0</v>
      </c>
      <c r="DB843" s="36">
        <v>0</v>
      </c>
      <c r="DC843" s="26">
        <v>0</v>
      </c>
      <c r="DD843" s="26">
        <v>0</v>
      </c>
      <c r="DE843" s="27">
        <v>0</v>
      </c>
      <c r="DF843" s="36">
        <v>0</v>
      </c>
      <c r="DG843" s="26">
        <v>0</v>
      </c>
      <c r="DH843" s="26">
        <v>0</v>
      </c>
      <c r="DI843" s="27">
        <v>0</v>
      </c>
      <c r="DJ843" s="36">
        <v>0</v>
      </c>
      <c r="DK843" s="26">
        <v>0</v>
      </c>
      <c r="DL843" s="26">
        <v>0</v>
      </c>
      <c r="DM843" s="27">
        <v>0</v>
      </c>
      <c r="DN843" s="36">
        <v>0</v>
      </c>
      <c r="DO843" s="26">
        <v>0</v>
      </c>
      <c r="DP843" s="26">
        <v>0</v>
      </c>
      <c r="DQ843" s="27">
        <v>0</v>
      </c>
      <c r="DR843" s="36">
        <v>0</v>
      </c>
      <c r="DS843" s="26">
        <v>0</v>
      </c>
      <c r="DT843" s="26">
        <v>0</v>
      </c>
      <c r="DU843" s="27">
        <v>0</v>
      </c>
      <c r="DV843" s="36">
        <v>0</v>
      </c>
      <c r="DW843" s="26">
        <v>0</v>
      </c>
      <c r="DX843" s="26">
        <v>0</v>
      </c>
      <c r="DY843" s="27">
        <v>0</v>
      </c>
      <c r="DZ843" s="36">
        <v>0</v>
      </c>
      <c r="EA843" s="26">
        <v>0</v>
      </c>
      <c r="EB843" s="26">
        <v>0</v>
      </c>
      <c r="EC843" s="27">
        <v>0</v>
      </c>
      <c r="ED843" s="36">
        <v>0</v>
      </c>
      <c r="EE843" s="26">
        <v>0</v>
      </c>
      <c r="EF843" s="26">
        <v>0</v>
      </c>
      <c r="EG843" s="27">
        <v>0</v>
      </c>
      <c r="EH843" s="36">
        <v>8</v>
      </c>
      <c r="EI843" s="26">
        <v>15498.666666666666</v>
      </c>
      <c r="EJ843" s="26">
        <v>15498.666666666666</v>
      </c>
      <c r="EK843" s="27">
        <v>216981.33</v>
      </c>
      <c r="EL843" s="36" cm="1">
        <f t="array" ref="EL843">+_xlfn.IFS(YEAR($A843)&gt;YEAR(EL$6),0,YEAR(EL$6)=YEAR($A843),13-MONTH($A843),AND(EK843&lt;$L843,YEAR(EL$6)=YEAR($B843)),IF(MONTH($B843)&lt;EK843/$M843,MONTH($B843),EK843/$M843),EK843&lt;$L843,EK843/$M843,YEAR(EL$6)=YEAR($B843),MONTH($B843),AND(YEAR(EL$6)&gt;YEAR($B843),NOT(ISBLANK($B843))),0,YEAR(EL$6)&gt;YEAR($A843),12,EL$6&lt;$A843,0,YEAR(EH$6)=YEAR($B843),0)</f>
        <v>12</v>
      </c>
      <c r="EM843" s="26">
        <f t="shared" si="107"/>
        <v>23248</v>
      </c>
      <c r="EN843" s="26">
        <f t="shared" si="108"/>
        <v>38746.666666666664</v>
      </c>
      <c r="EO843" s="27">
        <f t="shared" si="109"/>
        <v>193733.33</v>
      </c>
      <c r="EP843" s="28">
        <f t="shared" si="110"/>
        <v>99.999998279421888</v>
      </c>
      <c r="EQ843" s="34">
        <f t="shared" si="111"/>
        <v>5812</v>
      </c>
      <c r="ES843" s="21">
        <f>IFERROR(IF(VLOOKUP(D843,'DIV CHANGE'!A:D,3,FALSE)="", E843, VLOOKUP(D843,'DIV CHANGE'!A:D,3,FALSE)), E843)</f>
        <v>1</v>
      </c>
      <c r="ET843" s="21" t="str">
        <f t="shared" si="112"/>
        <v>SAME</v>
      </c>
      <c r="EU843" s="24">
        <v>45399</v>
      </c>
    </row>
    <row r="844" spans="1:151" ht="12.75">
      <c r="A844" s="29">
        <v>45706</v>
      </c>
      <c r="C844" s="35"/>
      <c r="D844" s="21" t="s">
        <v>1642</v>
      </c>
      <c r="E844" s="21">
        <v>4</v>
      </c>
      <c r="F844" s="21" t="s">
        <v>100</v>
      </c>
      <c r="G844" s="21" t="s">
        <v>1643</v>
      </c>
      <c r="H844" s="23">
        <v>30240.75</v>
      </c>
      <c r="I844" s="22">
        <v>7</v>
      </c>
      <c r="J844" s="25">
        <v>4500</v>
      </c>
      <c r="K844" s="25">
        <v>0</v>
      </c>
      <c r="L844" s="25">
        <f t="shared" si="105"/>
        <v>3677.25</v>
      </c>
      <c r="M844" s="37">
        <f t="shared" si="106"/>
        <v>306.4375</v>
      </c>
      <c r="N844" s="36"/>
      <c r="O844" s="26"/>
      <c r="P844" s="26"/>
      <c r="Q844" s="27"/>
      <c r="R844" s="36"/>
      <c r="S844" s="26"/>
      <c r="T844" s="26"/>
      <c r="U844" s="27"/>
      <c r="V844" s="36"/>
      <c r="W844" s="26"/>
      <c r="X844" s="26"/>
      <c r="Y844" s="27"/>
      <c r="Z844" s="36"/>
      <c r="AA844" s="26"/>
      <c r="AB844" s="26"/>
      <c r="AC844" s="27"/>
      <c r="AD844" s="36"/>
      <c r="AE844" s="26"/>
      <c r="AF844" s="26"/>
      <c r="AG844" s="27"/>
      <c r="AH844" s="36"/>
      <c r="AI844" s="26"/>
      <c r="AJ844" s="26"/>
      <c r="AK844" s="27"/>
      <c r="AL844" s="36"/>
      <c r="AM844" s="26"/>
      <c r="AN844" s="26"/>
      <c r="AO844" s="27"/>
      <c r="AP844" s="36"/>
      <c r="AQ844" s="26"/>
      <c r="AR844" s="26"/>
      <c r="AS844" s="27"/>
      <c r="AT844" s="36"/>
      <c r="AU844" s="26"/>
      <c r="AV844" s="26"/>
      <c r="AW844" s="27"/>
      <c r="AX844" s="36"/>
      <c r="AY844" s="26"/>
      <c r="AZ844" s="26"/>
      <c r="BA844" s="27"/>
      <c r="BB844" s="36"/>
      <c r="BC844" s="26"/>
      <c r="BD844" s="26"/>
      <c r="BE844" s="27"/>
      <c r="BF844" s="36"/>
      <c r="BG844" s="26"/>
      <c r="BH844" s="26"/>
      <c r="BI844" s="27"/>
      <c r="BJ844" s="36"/>
      <c r="BK844" s="26"/>
      <c r="BL844" s="26"/>
      <c r="BM844" s="27"/>
      <c r="BN844" s="36"/>
      <c r="BO844" s="26"/>
      <c r="BP844" s="26"/>
      <c r="BQ844" s="27"/>
      <c r="BR844" s="36"/>
      <c r="BS844" s="26"/>
      <c r="BT844" s="26"/>
      <c r="BU844" s="27"/>
      <c r="BV844" s="36"/>
      <c r="BW844" s="26"/>
      <c r="BX844" s="26"/>
      <c r="BY844" s="27"/>
      <c r="BZ844" s="36"/>
      <c r="CA844" s="26"/>
      <c r="CB844" s="26"/>
      <c r="CC844" s="27"/>
      <c r="CD844" s="36"/>
      <c r="CE844" s="26"/>
      <c r="CF844" s="26"/>
      <c r="CG844" s="27"/>
      <c r="CH844" s="36"/>
      <c r="CI844" s="26"/>
      <c r="CJ844" s="26"/>
      <c r="CK844" s="27"/>
      <c r="CL844" s="36"/>
      <c r="CM844" s="26"/>
      <c r="CN844" s="26"/>
      <c r="CO844" s="27"/>
      <c r="CP844" s="36"/>
      <c r="CQ844" s="26"/>
      <c r="CR844" s="26"/>
      <c r="CS844" s="27"/>
      <c r="CT844" s="36"/>
      <c r="CU844" s="26"/>
      <c r="CV844" s="26"/>
      <c r="CW844" s="27"/>
      <c r="CX844" s="36"/>
      <c r="CY844" s="26"/>
      <c r="CZ844" s="26"/>
      <c r="DA844" s="27"/>
      <c r="DB844" s="36"/>
      <c r="DC844" s="26"/>
      <c r="DD844" s="26"/>
      <c r="DE844" s="27"/>
      <c r="DF844" s="36"/>
      <c r="DG844" s="26"/>
      <c r="DH844" s="26"/>
      <c r="DI844" s="27"/>
      <c r="DJ844" s="36"/>
      <c r="DK844" s="26"/>
      <c r="DL844" s="26"/>
      <c r="DM844" s="27"/>
      <c r="DN844" s="36"/>
      <c r="DO844" s="26"/>
      <c r="DP844" s="26"/>
      <c r="DQ844" s="27"/>
      <c r="DR844" s="36"/>
      <c r="DS844" s="26"/>
      <c r="DT844" s="26"/>
      <c r="DU844" s="27"/>
      <c r="DV844" s="36"/>
      <c r="DW844" s="26"/>
      <c r="DX844" s="26"/>
      <c r="DY844" s="27"/>
      <c r="DZ844" s="36"/>
      <c r="EA844" s="26"/>
      <c r="EB844" s="26"/>
      <c r="EC844" s="27"/>
      <c r="ED844" s="36"/>
      <c r="EE844" s="26"/>
      <c r="EF844" s="26"/>
      <c r="EG844" s="27"/>
      <c r="EH844" s="36">
        <v>0</v>
      </c>
      <c r="EI844" s="26">
        <v>0</v>
      </c>
      <c r="EJ844" s="26">
        <v>0</v>
      </c>
      <c r="EK844" s="27">
        <v>0</v>
      </c>
      <c r="EL844" s="36" cm="1">
        <f t="array" ref="EL844">+_xlfn.IFS(YEAR($A844)&gt;YEAR(EL$6),0,YEAR(EL$6)=YEAR($A844),13-MONTH($A844),AND(EK844&lt;$L844,YEAR(EL$6)=YEAR($B844)),IF(MONTH($B844)&lt;EK844/$M844,MONTH($B844),EK844/$M844),EK844&lt;$L844,EK844/$M844,YEAR(EL$6)=YEAR($B844),MONTH($B844),AND(YEAR(EL$6)&gt;YEAR($B844),NOT(ISBLANK($B844))),0,YEAR(EL$6)&gt;YEAR($A844),12,EL$6&lt;$A844,0,YEAR(EH$6)=YEAR($B844),0)</f>
        <v>11</v>
      </c>
      <c r="EM844" s="26">
        <f t="shared" si="107"/>
        <v>3370.8125</v>
      </c>
      <c r="EN844" s="26">
        <f t="shared" si="108"/>
        <v>3370.8125</v>
      </c>
      <c r="EO844" s="27">
        <f t="shared" si="109"/>
        <v>22369.94</v>
      </c>
      <c r="EP844" s="28">
        <f t="shared" si="110"/>
        <v>73.000008158270447</v>
      </c>
      <c r="EQ844" s="34">
        <f t="shared" si="111"/>
        <v>612.875</v>
      </c>
      <c r="ES844" s="21">
        <f>IFERROR(IF(VLOOKUP(D844,'DIV CHANGE'!A:D,3,FALSE)="", E844, VLOOKUP(D844,'DIV CHANGE'!A:D,3,FALSE)), E844)</f>
        <v>4</v>
      </c>
      <c r="ET844" s="21" t="str">
        <f t="shared" si="112"/>
        <v>SAME</v>
      </c>
      <c r="EU844" s="29">
        <v>45706</v>
      </c>
    </row>
    <row r="845" spans="1:151" ht="12.75">
      <c r="A845" s="29">
        <v>41280</v>
      </c>
      <c r="B845" s="24"/>
      <c r="C845" s="35">
        <v>111</v>
      </c>
      <c r="D845" s="21" t="s">
        <v>1644</v>
      </c>
      <c r="E845" s="21">
        <v>1</v>
      </c>
      <c r="F845" s="21" t="s">
        <v>100</v>
      </c>
      <c r="G845" s="21" t="s">
        <v>1645</v>
      </c>
      <c r="H845" s="55">
        <v>55051.01</v>
      </c>
      <c r="I845" s="22">
        <v>10</v>
      </c>
      <c r="J845" s="25">
        <v>28000</v>
      </c>
      <c r="K845" s="25">
        <v>0</v>
      </c>
      <c r="L845" s="25">
        <f t="shared" si="105"/>
        <v>2705.1010000000001</v>
      </c>
      <c r="M845" s="37">
        <f t="shared" si="106"/>
        <v>225.42508333333333</v>
      </c>
      <c r="N845" s="36">
        <v>0</v>
      </c>
      <c r="O845" s="26">
        <v>0</v>
      </c>
      <c r="P845" s="26">
        <v>0</v>
      </c>
      <c r="Q845" s="27">
        <v>0</v>
      </c>
      <c r="R845" s="36">
        <v>0</v>
      </c>
      <c r="S845" s="26">
        <v>0</v>
      </c>
      <c r="T845" s="26">
        <v>0</v>
      </c>
      <c r="U845" s="27">
        <v>0</v>
      </c>
      <c r="V845" s="36">
        <v>0</v>
      </c>
      <c r="W845" s="26">
        <v>0</v>
      </c>
      <c r="X845" s="26">
        <v>0</v>
      </c>
      <c r="Y845" s="27">
        <v>0</v>
      </c>
      <c r="Z845" s="36">
        <v>0</v>
      </c>
      <c r="AA845" s="26">
        <v>0</v>
      </c>
      <c r="AB845" s="26">
        <v>0</v>
      </c>
      <c r="AC845" s="27">
        <v>0</v>
      </c>
      <c r="AD845" s="36">
        <v>0</v>
      </c>
      <c r="AE845" s="26">
        <v>0</v>
      </c>
      <c r="AF845" s="26">
        <v>0</v>
      </c>
      <c r="AG845" s="27">
        <v>0</v>
      </c>
      <c r="AH845" s="36">
        <v>0</v>
      </c>
      <c r="AI845" s="26">
        <v>0</v>
      </c>
      <c r="AJ845" s="26">
        <v>0</v>
      </c>
      <c r="AK845" s="27">
        <v>0</v>
      </c>
      <c r="AL845" s="36">
        <v>0</v>
      </c>
      <c r="AM845" s="26">
        <v>0</v>
      </c>
      <c r="AN845" s="26">
        <v>0</v>
      </c>
      <c r="AO845" s="27">
        <v>0</v>
      </c>
      <c r="AP845" s="36">
        <v>0</v>
      </c>
      <c r="AQ845" s="26">
        <v>0</v>
      </c>
      <c r="AR845" s="26">
        <v>0</v>
      </c>
      <c r="AS845" s="27">
        <v>0</v>
      </c>
      <c r="AT845" s="36">
        <v>0</v>
      </c>
      <c r="AU845" s="26">
        <v>0</v>
      </c>
      <c r="AV845" s="26">
        <v>0</v>
      </c>
      <c r="AW845" s="27">
        <v>0</v>
      </c>
      <c r="AX845" s="36">
        <v>0</v>
      </c>
      <c r="AY845" s="26">
        <v>0</v>
      </c>
      <c r="AZ845" s="26">
        <v>0</v>
      </c>
      <c r="BA845" s="27">
        <v>0</v>
      </c>
      <c r="BB845" s="36">
        <v>0</v>
      </c>
      <c r="BC845" s="26">
        <v>0</v>
      </c>
      <c r="BD845" s="26">
        <v>0</v>
      </c>
      <c r="BE845" s="27">
        <v>0</v>
      </c>
      <c r="BF845" s="36">
        <v>0</v>
      </c>
      <c r="BG845" s="26">
        <v>0</v>
      </c>
      <c r="BH845" s="26">
        <v>0</v>
      </c>
      <c r="BI845" s="27">
        <v>0</v>
      </c>
      <c r="BJ845" s="36">
        <v>0</v>
      </c>
      <c r="BK845" s="26">
        <v>0</v>
      </c>
      <c r="BL845" s="26">
        <v>0</v>
      </c>
      <c r="BM845" s="27">
        <v>0</v>
      </c>
      <c r="BN845" s="36">
        <v>0</v>
      </c>
      <c r="BO845" s="26">
        <v>0</v>
      </c>
      <c r="BP845" s="26">
        <v>0</v>
      </c>
      <c r="BQ845" s="27">
        <v>0</v>
      </c>
      <c r="BR845" s="36">
        <v>0</v>
      </c>
      <c r="BS845" s="26">
        <v>0</v>
      </c>
      <c r="BT845" s="26">
        <v>0</v>
      </c>
      <c r="BU845" s="27">
        <v>0</v>
      </c>
      <c r="BV845" s="36">
        <v>0</v>
      </c>
      <c r="BW845" s="26">
        <v>0</v>
      </c>
      <c r="BX845" s="26">
        <v>0</v>
      </c>
      <c r="BY845" s="27">
        <v>0</v>
      </c>
      <c r="BZ845" s="36">
        <v>0</v>
      </c>
      <c r="CA845" s="26">
        <v>0</v>
      </c>
      <c r="CB845" s="26">
        <v>0</v>
      </c>
      <c r="CC845" s="27">
        <v>0</v>
      </c>
      <c r="CD845" s="36">
        <v>0</v>
      </c>
      <c r="CE845" s="26">
        <v>0</v>
      </c>
      <c r="CF845" s="26">
        <v>0</v>
      </c>
      <c r="CG845" s="27">
        <v>0</v>
      </c>
      <c r="CH845" s="36">
        <v>0</v>
      </c>
      <c r="CI845" s="26">
        <v>0</v>
      </c>
      <c r="CJ845" s="26">
        <v>0</v>
      </c>
      <c r="CK845" s="27">
        <v>0</v>
      </c>
      <c r="CL845" s="36">
        <v>0</v>
      </c>
      <c r="CM845" s="26">
        <v>0</v>
      </c>
      <c r="CN845" s="26">
        <v>0</v>
      </c>
      <c r="CO845" s="27">
        <v>0</v>
      </c>
      <c r="CP845" s="36">
        <v>12</v>
      </c>
      <c r="CQ845" s="26">
        <v>2705.1010000000001</v>
      </c>
      <c r="CR845" s="26">
        <v>2705.1010000000001</v>
      </c>
      <c r="CS845" s="27">
        <v>24345.909000000003</v>
      </c>
      <c r="CT845" s="36">
        <v>12</v>
      </c>
      <c r="CU845" s="26">
        <v>2705.1010000000001</v>
      </c>
      <c r="CV845" s="26">
        <v>5410.2020000000002</v>
      </c>
      <c r="CW845" s="27">
        <v>21640.808000000001</v>
      </c>
      <c r="CX845" s="36">
        <v>12</v>
      </c>
      <c r="CY845" s="26">
        <v>2705.1010000000001</v>
      </c>
      <c r="CZ845" s="26">
        <v>8115.3029999999999</v>
      </c>
      <c r="DA845" s="27">
        <v>18935.707000000002</v>
      </c>
      <c r="DB845" s="36">
        <v>12</v>
      </c>
      <c r="DC845" s="26">
        <v>2705.1010000000001</v>
      </c>
      <c r="DD845" s="26">
        <v>10820.404</v>
      </c>
      <c r="DE845" s="27">
        <v>16230.606000000002</v>
      </c>
      <c r="DF845" s="36">
        <v>12</v>
      </c>
      <c r="DG845" s="26">
        <v>2705.1010000000001</v>
      </c>
      <c r="DH845" s="26">
        <v>13525.505000000001</v>
      </c>
      <c r="DI845" s="27">
        <v>13525.505000000001</v>
      </c>
      <c r="DJ845" s="36">
        <v>12</v>
      </c>
      <c r="DK845" s="26">
        <v>2705.1010000000001</v>
      </c>
      <c r="DL845" s="26">
        <v>16230.606000000002</v>
      </c>
      <c r="DM845" s="27">
        <v>10820.404</v>
      </c>
      <c r="DN845" s="36">
        <v>12</v>
      </c>
      <c r="DO845" s="26">
        <v>2705.1010000000001</v>
      </c>
      <c r="DP845" s="26">
        <v>18935.707000000002</v>
      </c>
      <c r="DQ845" s="27">
        <v>8115.3029999999999</v>
      </c>
      <c r="DR845" s="36">
        <v>12</v>
      </c>
      <c r="DS845" s="26">
        <v>2705.1010000000001</v>
      </c>
      <c r="DT845" s="26">
        <v>21640.808000000001</v>
      </c>
      <c r="DU845" s="27">
        <v>5410.2020000000011</v>
      </c>
      <c r="DV845" s="36">
        <v>12</v>
      </c>
      <c r="DW845" s="26">
        <v>2705.1010000000001</v>
      </c>
      <c r="DX845" s="26">
        <v>24345.909</v>
      </c>
      <c r="DY845" s="27">
        <v>2705.1010000000024</v>
      </c>
      <c r="DZ845" s="36">
        <v>12</v>
      </c>
      <c r="EA845" s="26">
        <v>2705.1010000000001</v>
      </c>
      <c r="EB845" s="26">
        <v>27051.01</v>
      </c>
      <c r="EC845" s="27">
        <v>3.637978807091713E-12</v>
      </c>
      <c r="ED845" s="36">
        <v>0</v>
      </c>
      <c r="EE845" s="26">
        <v>0</v>
      </c>
      <c r="EF845" s="26">
        <v>27051.010000000002</v>
      </c>
      <c r="EG845" s="27">
        <v>0</v>
      </c>
      <c r="EH845" s="36">
        <v>0</v>
      </c>
      <c r="EI845" s="26">
        <v>0</v>
      </c>
      <c r="EJ845" s="26">
        <v>27051.010000000002</v>
      </c>
      <c r="EK845" s="27">
        <v>0</v>
      </c>
      <c r="EL845" s="36" cm="1">
        <f t="array" ref="EL845">+_xlfn.IFS(YEAR($A845)&gt;YEAR(EL$6),0,YEAR(EL$6)=YEAR($A845),13-MONTH($A845),AND(EK845&lt;$L845,YEAR(EL$6)=YEAR($B845)),IF(MONTH($B845)&lt;EK845/$M845,MONTH($B845),EK845/$M845),EK845&lt;$L845,EK845/$M845,YEAR(EL$6)=YEAR($B845),MONTH($B845),AND(YEAR(EL$6)&gt;YEAR($B845),NOT(ISBLANK($B845))),0,YEAR(EL$6)&gt;YEAR($A845),12,EL$6&lt;$A845,0,YEAR(EH$6)=YEAR($B845),0)</f>
        <v>0</v>
      </c>
      <c r="EM845" s="26">
        <f t="shared" si="107"/>
        <v>0</v>
      </c>
      <c r="EN845" s="26">
        <f t="shared" si="108"/>
        <v>27051.010000000002</v>
      </c>
      <c r="EO845" s="27">
        <f t="shared" si="109"/>
        <v>0</v>
      </c>
      <c r="EP845" s="28">
        <f t="shared" si="110"/>
        <v>0</v>
      </c>
      <c r="EQ845" s="34">
        <f t="shared" si="111"/>
        <v>0</v>
      </c>
      <c r="ES845" s="21">
        <f>IFERROR(IF(VLOOKUP(D845,'DIV CHANGE'!A:D,3,FALSE)="", E845, VLOOKUP(D845,'DIV CHANGE'!A:D,3,FALSE)), E845)</f>
        <v>1</v>
      </c>
      <c r="ET845" s="21" t="str">
        <f t="shared" si="112"/>
        <v>SAME</v>
      </c>
      <c r="EU845" s="24">
        <v>41280</v>
      </c>
    </row>
    <row r="846" spans="1:151" ht="12.75">
      <c r="A846" s="29">
        <v>45461</v>
      </c>
      <c r="C846" s="77"/>
      <c r="D846" s="21" t="s">
        <v>1646</v>
      </c>
      <c r="E846" s="21">
        <v>1</v>
      </c>
      <c r="F846" s="21" t="s">
        <v>100</v>
      </c>
      <c r="G846" s="21" t="s">
        <v>1647</v>
      </c>
      <c r="H846" s="55">
        <v>22239.51</v>
      </c>
      <c r="I846" s="22">
        <v>5</v>
      </c>
      <c r="J846" s="56">
        <v>0</v>
      </c>
      <c r="K846" s="56">
        <v>0</v>
      </c>
      <c r="L846" s="25">
        <f t="shared" si="105"/>
        <v>4447.902</v>
      </c>
      <c r="M846" s="37">
        <f t="shared" si="106"/>
        <v>370.6585</v>
      </c>
      <c r="N846" s="36">
        <v>0</v>
      </c>
      <c r="O846" s="26">
        <v>0</v>
      </c>
      <c r="P846" s="26">
        <v>0</v>
      </c>
      <c r="Q846" s="27">
        <v>0</v>
      </c>
      <c r="R846" s="36" cm="1">
        <f t="array" ref="R846">-1+_xlfn.IFS(YEAR($A846)&gt;YEAR(R$6),0,YEAR(R$6)=YEAR($A846),13-MONTH($A846),AND(Q846&lt;$L846,YEAR(R$6)=YEAR($B846)),IF(MONTH($B846)&lt;Q846/$M846,MONTH($B846),Q846/$M846),Q846&lt;$L846,Q846/$M846,YEAR(R$6)=YEAR($B846),MONTH($B846),AND(YEAR(R$6)&gt;YEAR($B846),NOT(ISBLANK($B846))),0,YEAR(R$6)&gt;YEAR($A846),12,R$6&lt;$A846,0,YEAR(N$6)=YEAR($B846),0)</f>
        <v>-1</v>
      </c>
      <c r="S846" s="26">
        <f>R846*$M846</f>
        <v>-370.6585</v>
      </c>
      <c r="T846" s="26">
        <f>S846+P846</f>
        <v>-370.6585</v>
      </c>
      <c r="U846" s="27">
        <f>ROUND(IF(YEAR(R$6)&lt;YEAR($A846),0,($H846-$J846)-T846),2)</f>
        <v>0</v>
      </c>
      <c r="V846" s="28">
        <f>IFERROR(SUM(U846/$M846),0)</f>
        <v>0</v>
      </c>
      <c r="W846" s="34">
        <f>+IFERROR(IF(YEAR($D$4)=YEAR($A846),IF(MONTH($D$4)&gt;=MONTH($A846),IF(MONTH($D$4)-MONTH($A846)=0,1,MONTH($D$4)-MONTH($A846)+1)*$M846,0),IF(MONTH($D$4)&gt;R846,R846*$M846,MONTH($D$4)*$M846)),0)</f>
        <v>-370.6585</v>
      </c>
      <c r="X846" s="26"/>
      <c r="Y846" s="27"/>
      <c r="Z846" s="36"/>
      <c r="AA846" s="26"/>
      <c r="AB846" s="26"/>
      <c r="AC846" s="27"/>
      <c r="AD846" s="36"/>
      <c r="AE846" s="26"/>
      <c r="AF846" s="26"/>
      <c r="AG846" s="27"/>
      <c r="AH846" s="36"/>
      <c r="AI846" s="26"/>
      <c r="AJ846" s="26"/>
      <c r="AK846" s="27"/>
      <c r="AL846" s="36"/>
      <c r="AM846" s="26"/>
      <c r="AN846" s="26"/>
      <c r="AO846" s="27"/>
      <c r="AP846" s="36"/>
      <c r="AQ846" s="26"/>
      <c r="AR846" s="26"/>
      <c r="AS846" s="27"/>
      <c r="AT846" s="36"/>
      <c r="AU846" s="26"/>
      <c r="AV846" s="26"/>
      <c r="AW846" s="27"/>
      <c r="AX846" s="36"/>
      <c r="AY846" s="26"/>
      <c r="AZ846" s="26"/>
      <c r="BA846" s="27"/>
      <c r="BB846" s="36"/>
      <c r="BC846" s="26"/>
      <c r="BD846" s="26"/>
      <c r="BE846" s="27"/>
      <c r="BF846" s="36"/>
      <c r="BG846" s="26"/>
      <c r="BH846" s="26"/>
      <c r="BI846" s="27"/>
      <c r="BJ846" s="36"/>
      <c r="BK846" s="26"/>
      <c r="BL846" s="26"/>
      <c r="BM846" s="27"/>
      <c r="BN846" s="36"/>
      <c r="BO846" s="26"/>
      <c r="BP846" s="26"/>
      <c r="BQ846" s="27"/>
      <c r="BR846" s="36"/>
      <c r="BS846" s="26"/>
      <c r="BT846" s="26"/>
      <c r="BU846" s="27"/>
      <c r="BV846" s="36"/>
      <c r="BW846" s="26"/>
      <c r="BX846" s="26"/>
      <c r="BY846" s="27"/>
      <c r="BZ846" s="36"/>
      <c r="CA846" s="26"/>
      <c r="CB846" s="26"/>
      <c r="CC846" s="27"/>
      <c r="CD846" s="36"/>
      <c r="CE846" s="26"/>
      <c r="CF846" s="26"/>
      <c r="CG846" s="27"/>
      <c r="CH846" s="36"/>
      <c r="CI846" s="26"/>
      <c r="CJ846" s="26"/>
      <c r="CK846" s="27"/>
      <c r="CL846" s="36"/>
      <c r="CM846" s="26"/>
      <c r="CN846" s="26"/>
      <c r="CO846" s="27"/>
      <c r="CP846" s="36"/>
      <c r="CQ846" s="26"/>
      <c r="CR846" s="26"/>
      <c r="CS846" s="27"/>
      <c r="CT846" s="36"/>
      <c r="CU846" s="26"/>
      <c r="CV846" s="26"/>
      <c r="CW846" s="27"/>
      <c r="CX846" s="36"/>
      <c r="CY846" s="26"/>
      <c r="CZ846" s="26"/>
      <c r="DA846" s="27"/>
      <c r="DB846" s="36"/>
      <c r="DC846" s="26"/>
      <c r="DD846" s="26"/>
      <c r="DE846" s="27"/>
      <c r="DF846" s="36"/>
      <c r="DG846" s="26"/>
      <c r="DH846" s="26"/>
      <c r="DI846" s="27"/>
      <c r="DJ846" s="36"/>
      <c r="DK846" s="26"/>
      <c r="DL846" s="26"/>
      <c r="DM846" s="27"/>
      <c r="DN846" s="36"/>
      <c r="DO846" s="26"/>
      <c r="DP846" s="26"/>
      <c r="DQ846" s="27"/>
      <c r="DR846" s="36"/>
      <c r="DS846" s="26"/>
      <c r="DT846" s="26"/>
      <c r="DU846" s="27"/>
      <c r="DV846" s="36"/>
      <c r="DW846" s="26"/>
      <c r="DX846" s="26"/>
      <c r="DY846" s="27"/>
      <c r="DZ846" s="36"/>
      <c r="EA846" s="26"/>
      <c r="EB846" s="26"/>
      <c r="EC846" s="27"/>
      <c r="ED846" s="36">
        <v>0</v>
      </c>
      <c r="EE846" s="26">
        <v>0</v>
      </c>
      <c r="EF846" s="26">
        <v>0</v>
      </c>
      <c r="EG846" s="27">
        <v>0</v>
      </c>
      <c r="EH846" s="36">
        <v>6</v>
      </c>
      <c r="EI846" s="26">
        <v>2223.951</v>
      </c>
      <c r="EJ846" s="26">
        <v>2223.951</v>
      </c>
      <c r="EK846" s="27">
        <v>20015.560000000001</v>
      </c>
      <c r="EL846" s="36" cm="1">
        <f t="array" ref="EL846">+_xlfn.IFS(YEAR($A846)&gt;YEAR(EL$6),0,YEAR(EL$6)=YEAR($A846),13-MONTH($A846),AND(EK846&lt;$L846,YEAR(EL$6)=YEAR($B846)),IF(MONTH($B846)&lt;EK846/$M846,MONTH($B846),EK846/$M846),EK846&lt;$L846,EK846/$M846,YEAR(EL$6)=YEAR($B846),MONTH($B846),AND(YEAR(EL$6)&gt;YEAR($B846),NOT(ISBLANK($B846))),0,YEAR(EL$6)&gt;YEAR($A846),12,EL$6&lt;$A846,0,YEAR(EH$6)=YEAR($B846),0)</f>
        <v>12</v>
      </c>
      <c r="EM846" s="26">
        <f t="shared" si="107"/>
        <v>4447.902</v>
      </c>
      <c r="EN846" s="26">
        <f t="shared" si="108"/>
        <v>6671.8530000000001</v>
      </c>
      <c r="EO846" s="27">
        <f t="shared" si="109"/>
        <v>15567.66</v>
      </c>
      <c r="EP846" s="28">
        <f t="shared" si="110"/>
        <v>42.000008093703499</v>
      </c>
      <c r="EQ846" s="34">
        <f t="shared" si="111"/>
        <v>1111.9755</v>
      </c>
      <c r="ES846" s="21">
        <f>IFERROR(IF(VLOOKUP(D846,'DIV CHANGE'!A:D,3,FALSE)="", E846, VLOOKUP(D846,'DIV CHANGE'!A:D,3,FALSE)), E846)</f>
        <v>1</v>
      </c>
      <c r="ET846" s="21" t="str">
        <f t="shared" si="112"/>
        <v>SAME</v>
      </c>
      <c r="EU846" s="24"/>
    </row>
    <row r="847" spans="1:151" ht="12.75">
      <c r="A847" s="29">
        <v>43009</v>
      </c>
      <c r="B847" s="24"/>
      <c r="C847" s="35">
        <v>245</v>
      </c>
      <c r="D847" s="21" t="s">
        <v>1648</v>
      </c>
      <c r="E847" s="21">
        <v>4</v>
      </c>
      <c r="F847" s="21" t="s">
        <v>100</v>
      </c>
      <c r="G847" s="21" t="s">
        <v>1649</v>
      </c>
      <c r="H847" s="55">
        <v>78968.38</v>
      </c>
      <c r="I847" s="22">
        <v>10</v>
      </c>
      <c r="J847" s="25">
        <v>50000</v>
      </c>
      <c r="K847" s="25">
        <v>0</v>
      </c>
      <c r="L847" s="25">
        <f t="shared" si="105"/>
        <v>2896.8380000000006</v>
      </c>
      <c r="M847" s="37">
        <f t="shared" si="106"/>
        <v>241.40316666666672</v>
      </c>
      <c r="N847" s="36">
        <v>0</v>
      </c>
      <c r="O847" s="26">
        <v>0</v>
      </c>
      <c r="P847" s="26">
        <v>0</v>
      </c>
      <c r="Q847" s="27">
        <v>0</v>
      </c>
      <c r="R847" s="36">
        <v>0</v>
      </c>
      <c r="S847" s="26">
        <v>0</v>
      </c>
      <c r="T847" s="26">
        <v>0</v>
      </c>
      <c r="U847" s="27">
        <v>0</v>
      </c>
      <c r="V847" s="36">
        <v>0</v>
      </c>
      <c r="W847" s="26">
        <v>0</v>
      </c>
      <c r="X847" s="26">
        <v>0</v>
      </c>
      <c r="Y847" s="27">
        <v>0</v>
      </c>
      <c r="Z847" s="36">
        <v>0</v>
      </c>
      <c r="AA847" s="26">
        <v>0</v>
      </c>
      <c r="AB847" s="26">
        <v>0</v>
      </c>
      <c r="AC847" s="27">
        <v>0</v>
      </c>
      <c r="AD847" s="36">
        <v>0</v>
      </c>
      <c r="AE847" s="26">
        <v>0</v>
      </c>
      <c r="AF847" s="26">
        <v>0</v>
      </c>
      <c r="AG847" s="27">
        <v>0</v>
      </c>
      <c r="AH847" s="36">
        <v>0</v>
      </c>
      <c r="AI847" s="26">
        <v>0</v>
      </c>
      <c r="AJ847" s="26">
        <v>0</v>
      </c>
      <c r="AK847" s="27">
        <v>0</v>
      </c>
      <c r="AL847" s="36">
        <v>0</v>
      </c>
      <c r="AM847" s="26">
        <v>0</v>
      </c>
      <c r="AN847" s="26">
        <v>0</v>
      </c>
      <c r="AO847" s="27">
        <v>0</v>
      </c>
      <c r="AP847" s="36">
        <v>0</v>
      </c>
      <c r="AQ847" s="26">
        <v>0</v>
      </c>
      <c r="AR847" s="26">
        <v>0</v>
      </c>
      <c r="AS847" s="27">
        <v>0</v>
      </c>
      <c r="AT847" s="36">
        <v>0</v>
      </c>
      <c r="AU847" s="26">
        <v>0</v>
      </c>
      <c r="AV847" s="26">
        <v>0</v>
      </c>
      <c r="AW847" s="27">
        <v>0</v>
      </c>
      <c r="AX847" s="36">
        <v>0</v>
      </c>
      <c r="AY847" s="26">
        <v>0</v>
      </c>
      <c r="AZ847" s="26">
        <v>0</v>
      </c>
      <c r="BA847" s="27">
        <v>0</v>
      </c>
      <c r="BB847" s="36">
        <v>0</v>
      </c>
      <c r="BC847" s="26">
        <v>0</v>
      </c>
      <c r="BD847" s="26">
        <v>0</v>
      </c>
      <c r="BE847" s="27">
        <v>0</v>
      </c>
      <c r="BF847" s="36">
        <v>0</v>
      </c>
      <c r="BG847" s="26">
        <v>0</v>
      </c>
      <c r="BH847" s="26">
        <v>0</v>
      </c>
      <c r="BI847" s="27">
        <v>0</v>
      </c>
      <c r="BJ847" s="36">
        <v>0</v>
      </c>
      <c r="BK847" s="26">
        <v>0</v>
      </c>
      <c r="BL847" s="26">
        <v>0</v>
      </c>
      <c r="BM847" s="27">
        <v>0</v>
      </c>
      <c r="BN847" s="36">
        <v>0</v>
      </c>
      <c r="BO847" s="26">
        <v>0</v>
      </c>
      <c r="BP847" s="26">
        <v>0</v>
      </c>
      <c r="BQ847" s="27">
        <v>0</v>
      </c>
      <c r="BR847" s="36">
        <v>0</v>
      </c>
      <c r="BS847" s="26">
        <v>0</v>
      </c>
      <c r="BT847" s="26">
        <v>0</v>
      </c>
      <c r="BU847" s="27">
        <v>0</v>
      </c>
      <c r="BV847" s="36">
        <v>0</v>
      </c>
      <c r="BW847" s="26">
        <v>0</v>
      </c>
      <c r="BX847" s="26">
        <v>0</v>
      </c>
      <c r="BY847" s="27">
        <v>0</v>
      </c>
      <c r="BZ847" s="36">
        <v>0</v>
      </c>
      <c r="CA847" s="26">
        <v>0</v>
      </c>
      <c r="CB847" s="26">
        <v>0</v>
      </c>
      <c r="CC847" s="27">
        <v>0</v>
      </c>
      <c r="CD847" s="36">
        <v>0</v>
      </c>
      <c r="CE847" s="26">
        <v>0</v>
      </c>
      <c r="CF847" s="26">
        <v>0</v>
      </c>
      <c r="CG847" s="27">
        <v>0</v>
      </c>
      <c r="CH847" s="36">
        <v>0</v>
      </c>
      <c r="CI847" s="26">
        <v>0</v>
      </c>
      <c r="CJ847" s="26">
        <v>0</v>
      </c>
      <c r="CK847" s="27">
        <v>0</v>
      </c>
      <c r="CL847" s="36">
        <v>0</v>
      </c>
      <c r="CM847" s="26">
        <v>0</v>
      </c>
      <c r="CN847" s="26">
        <v>0</v>
      </c>
      <c r="CO847" s="27">
        <v>0</v>
      </c>
      <c r="CP847" s="36">
        <v>0</v>
      </c>
      <c r="CQ847" s="26">
        <v>0</v>
      </c>
      <c r="CR847" s="26">
        <v>0</v>
      </c>
      <c r="CS847" s="27">
        <v>0</v>
      </c>
      <c r="CT847" s="36">
        <v>0</v>
      </c>
      <c r="CU847" s="26">
        <v>0</v>
      </c>
      <c r="CV847" s="26">
        <v>0</v>
      </c>
      <c r="CW847" s="27">
        <v>0</v>
      </c>
      <c r="CX847" s="36">
        <v>0</v>
      </c>
      <c r="CY847" s="26">
        <v>0</v>
      </c>
      <c r="CZ847" s="26">
        <v>0</v>
      </c>
      <c r="DA847" s="27">
        <v>0</v>
      </c>
      <c r="DB847" s="36">
        <v>0</v>
      </c>
      <c r="DC847" s="26">
        <v>0</v>
      </c>
      <c r="DD847" s="26">
        <v>0</v>
      </c>
      <c r="DE847" s="27">
        <v>0</v>
      </c>
      <c r="DF847" s="36">
        <v>3</v>
      </c>
      <c r="DG847" s="26">
        <v>724.20950000000016</v>
      </c>
      <c r="DH847" s="26">
        <v>724.20950000000016</v>
      </c>
      <c r="DI847" s="27">
        <v>28244.170500000004</v>
      </c>
      <c r="DJ847" s="36">
        <v>12</v>
      </c>
      <c r="DK847" s="26">
        <v>2896.8380000000006</v>
      </c>
      <c r="DL847" s="26">
        <v>3621.0475000000006</v>
      </c>
      <c r="DM847" s="27">
        <v>25347.332500000004</v>
      </c>
      <c r="DN847" s="36">
        <v>12</v>
      </c>
      <c r="DO847" s="26">
        <v>2896.8380000000006</v>
      </c>
      <c r="DP847" s="26">
        <v>6517.8855000000012</v>
      </c>
      <c r="DQ847" s="27">
        <v>22450.494500000004</v>
      </c>
      <c r="DR847" s="36">
        <v>12</v>
      </c>
      <c r="DS847" s="26">
        <v>2896.8380000000006</v>
      </c>
      <c r="DT847" s="26">
        <v>9414.7235000000019</v>
      </c>
      <c r="DU847" s="27">
        <v>19553.656500000005</v>
      </c>
      <c r="DV847" s="36">
        <v>12</v>
      </c>
      <c r="DW847" s="26">
        <v>2896.8380000000006</v>
      </c>
      <c r="DX847" s="26">
        <v>12311.561500000003</v>
      </c>
      <c r="DY847" s="27">
        <v>16656.818500000001</v>
      </c>
      <c r="DZ847" s="36">
        <v>12</v>
      </c>
      <c r="EA847" s="26">
        <v>2896.8380000000006</v>
      </c>
      <c r="EB847" s="26">
        <v>15208.399500000003</v>
      </c>
      <c r="EC847" s="27">
        <v>13759.980500000001</v>
      </c>
      <c r="ED847" s="36">
        <v>12</v>
      </c>
      <c r="EE847" s="26">
        <v>2896.8380000000006</v>
      </c>
      <c r="EF847" s="26">
        <v>28968.38</v>
      </c>
      <c r="EG847" s="27">
        <v>0</v>
      </c>
      <c r="EH847" s="36">
        <v>0</v>
      </c>
      <c r="EI847" s="26">
        <v>0</v>
      </c>
      <c r="EJ847" s="26">
        <v>28968.38</v>
      </c>
      <c r="EK847" s="27">
        <v>0</v>
      </c>
      <c r="EL847" s="36" cm="1">
        <f t="array" ref="EL847">+_xlfn.IFS(YEAR($A847)&gt;YEAR(EL$6),0,YEAR(EL$6)=YEAR($A847),13-MONTH($A847),AND(EK847&lt;$L847,YEAR(EL$6)=YEAR($B847)),IF(MONTH($B847)&lt;EK847/$M847,MONTH($B847),EK847/$M847),EK847&lt;$L847,EK847/$M847,YEAR(EL$6)=YEAR($B847),MONTH($B847),AND(YEAR(EL$6)&gt;YEAR($B847),NOT(ISBLANK($B847))),0,YEAR(EL$6)&gt;YEAR($A847),12,EL$6&lt;$A847,0,YEAR(EH$6)=YEAR($B847),0)</f>
        <v>0</v>
      </c>
      <c r="EM847" s="26">
        <f t="shared" si="107"/>
        <v>0</v>
      </c>
      <c r="EN847" s="26">
        <f t="shared" si="108"/>
        <v>28968.38</v>
      </c>
      <c r="EO847" s="27">
        <f t="shared" si="109"/>
        <v>0</v>
      </c>
      <c r="EP847" s="28">
        <f t="shared" si="110"/>
        <v>0</v>
      </c>
      <c r="EQ847" s="34">
        <f t="shared" si="111"/>
        <v>0</v>
      </c>
      <c r="ES847" s="21">
        <f>IFERROR(IF(VLOOKUP(D847,'DIV CHANGE'!A:D,3,FALSE)="", E847, VLOOKUP(D847,'DIV CHANGE'!A:D,3,FALSE)), E847)</f>
        <v>4</v>
      </c>
      <c r="ET847" s="21" t="str">
        <f t="shared" si="112"/>
        <v>SAME</v>
      </c>
      <c r="EU847" s="24">
        <v>43009</v>
      </c>
    </row>
    <row r="848" spans="1:151" ht="12.75">
      <c r="A848" s="29">
        <v>43654</v>
      </c>
      <c r="B848" s="24"/>
      <c r="C848" s="35">
        <v>441</v>
      </c>
      <c r="D848" s="21" t="s">
        <v>1650</v>
      </c>
      <c r="E848" s="21">
        <v>2</v>
      </c>
      <c r="F848" s="21" t="s">
        <v>100</v>
      </c>
      <c r="G848" s="21" t="s">
        <v>1651</v>
      </c>
      <c r="H848" s="55">
        <v>73450</v>
      </c>
      <c r="I848" s="22">
        <v>10</v>
      </c>
      <c r="J848" s="25">
        <v>55000</v>
      </c>
      <c r="K848" s="25">
        <v>0</v>
      </c>
      <c r="L848" s="25">
        <f t="shared" si="105"/>
        <v>1845</v>
      </c>
      <c r="M848" s="37">
        <f t="shared" si="106"/>
        <v>153.75</v>
      </c>
      <c r="N848" s="36">
        <v>0</v>
      </c>
      <c r="O848" s="26">
        <v>0</v>
      </c>
      <c r="P848" s="26">
        <v>0</v>
      </c>
      <c r="Q848" s="27">
        <v>0</v>
      </c>
      <c r="R848" s="36">
        <v>0</v>
      </c>
      <c r="S848" s="26">
        <v>0</v>
      </c>
      <c r="T848" s="26">
        <v>0</v>
      </c>
      <c r="U848" s="27">
        <v>0</v>
      </c>
      <c r="V848" s="36">
        <v>0</v>
      </c>
      <c r="W848" s="26">
        <v>0</v>
      </c>
      <c r="X848" s="26">
        <v>0</v>
      </c>
      <c r="Y848" s="27">
        <v>0</v>
      </c>
      <c r="Z848" s="36">
        <v>0</v>
      </c>
      <c r="AA848" s="26">
        <v>0</v>
      </c>
      <c r="AB848" s="26">
        <v>0</v>
      </c>
      <c r="AC848" s="27">
        <v>0</v>
      </c>
      <c r="AD848" s="36">
        <v>0</v>
      </c>
      <c r="AE848" s="26">
        <v>0</v>
      </c>
      <c r="AF848" s="26">
        <v>0</v>
      </c>
      <c r="AG848" s="27">
        <v>0</v>
      </c>
      <c r="AH848" s="36">
        <v>0</v>
      </c>
      <c r="AI848" s="26">
        <v>0</v>
      </c>
      <c r="AJ848" s="26">
        <v>0</v>
      </c>
      <c r="AK848" s="27">
        <v>0</v>
      </c>
      <c r="AL848" s="36">
        <v>0</v>
      </c>
      <c r="AM848" s="26">
        <v>0</v>
      </c>
      <c r="AN848" s="26">
        <v>0</v>
      </c>
      <c r="AO848" s="27">
        <v>0</v>
      </c>
      <c r="AP848" s="36">
        <v>0</v>
      </c>
      <c r="AQ848" s="26">
        <v>0</v>
      </c>
      <c r="AR848" s="26">
        <v>0</v>
      </c>
      <c r="AS848" s="27">
        <v>0</v>
      </c>
      <c r="AT848" s="36">
        <v>0</v>
      </c>
      <c r="AU848" s="26">
        <v>0</v>
      </c>
      <c r="AV848" s="26">
        <v>0</v>
      </c>
      <c r="AW848" s="27">
        <v>0</v>
      </c>
      <c r="AX848" s="36">
        <v>0</v>
      </c>
      <c r="AY848" s="26">
        <v>0</v>
      </c>
      <c r="AZ848" s="26">
        <v>0</v>
      </c>
      <c r="BA848" s="27">
        <v>0</v>
      </c>
      <c r="BB848" s="36">
        <v>0</v>
      </c>
      <c r="BC848" s="26">
        <v>0</v>
      </c>
      <c r="BD848" s="26">
        <v>0</v>
      </c>
      <c r="BE848" s="27">
        <v>0</v>
      </c>
      <c r="BF848" s="36">
        <v>0</v>
      </c>
      <c r="BG848" s="26">
        <v>0</v>
      </c>
      <c r="BH848" s="26">
        <v>0</v>
      </c>
      <c r="BI848" s="27">
        <v>0</v>
      </c>
      <c r="BJ848" s="36">
        <v>0</v>
      </c>
      <c r="BK848" s="26">
        <v>0</v>
      </c>
      <c r="BL848" s="26">
        <v>0</v>
      </c>
      <c r="BM848" s="27">
        <v>0</v>
      </c>
      <c r="BN848" s="36">
        <v>0</v>
      </c>
      <c r="BO848" s="26">
        <v>0</v>
      </c>
      <c r="BP848" s="26">
        <v>0</v>
      </c>
      <c r="BQ848" s="27">
        <v>0</v>
      </c>
      <c r="BR848" s="36">
        <v>0</v>
      </c>
      <c r="BS848" s="26">
        <v>0</v>
      </c>
      <c r="BT848" s="26">
        <v>0</v>
      </c>
      <c r="BU848" s="27">
        <v>0</v>
      </c>
      <c r="BV848" s="36">
        <v>0</v>
      </c>
      <c r="BW848" s="26">
        <v>0</v>
      </c>
      <c r="BX848" s="26">
        <v>0</v>
      </c>
      <c r="BY848" s="27">
        <v>0</v>
      </c>
      <c r="BZ848" s="36">
        <v>0</v>
      </c>
      <c r="CA848" s="26">
        <v>0</v>
      </c>
      <c r="CB848" s="26">
        <v>0</v>
      </c>
      <c r="CC848" s="27">
        <v>0</v>
      </c>
      <c r="CD848" s="36">
        <v>0</v>
      </c>
      <c r="CE848" s="26">
        <v>0</v>
      </c>
      <c r="CF848" s="26">
        <v>0</v>
      </c>
      <c r="CG848" s="27">
        <v>0</v>
      </c>
      <c r="CH848" s="36">
        <v>0</v>
      </c>
      <c r="CI848" s="26">
        <v>0</v>
      </c>
      <c r="CJ848" s="26">
        <v>0</v>
      </c>
      <c r="CK848" s="27">
        <v>0</v>
      </c>
      <c r="CL848" s="36">
        <v>0</v>
      </c>
      <c r="CM848" s="26">
        <v>0</v>
      </c>
      <c r="CN848" s="26">
        <v>0</v>
      </c>
      <c r="CO848" s="27">
        <v>0</v>
      </c>
      <c r="CP848" s="36">
        <v>0</v>
      </c>
      <c r="CQ848" s="26">
        <v>0</v>
      </c>
      <c r="CR848" s="26">
        <v>0</v>
      </c>
      <c r="CS848" s="27">
        <v>0</v>
      </c>
      <c r="CT848" s="36">
        <v>0</v>
      </c>
      <c r="CU848" s="26">
        <v>0</v>
      </c>
      <c r="CV848" s="26">
        <v>0</v>
      </c>
      <c r="CW848" s="27">
        <v>0</v>
      </c>
      <c r="CX848" s="36">
        <v>0</v>
      </c>
      <c r="CY848" s="26">
        <v>0</v>
      </c>
      <c r="CZ848" s="26">
        <v>0</v>
      </c>
      <c r="DA848" s="27">
        <v>0</v>
      </c>
      <c r="DB848" s="36">
        <v>0</v>
      </c>
      <c r="DC848" s="26">
        <v>0</v>
      </c>
      <c r="DD848" s="26">
        <v>0</v>
      </c>
      <c r="DE848" s="27">
        <v>0</v>
      </c>
      <c r="DF848" s="36">
        <v>0</v>
      </c>
      <c r="DG848" s="26">
        <v>0</v>
      </c>
      <c r="DH848" s="26">
        <v>0</v>
      </c>
      <c r="DI848" s="27">
        <v>0</v>
      </c>
      <c r="DJ848" s="36">
        <v>0</v>
      </c>
      <c r="DK848" s="26">
        <v>0</v>
      </c>
      <c r="DL848" s="26">
        <v>0</v>
      </c>
      <c r="DM848" s="27">
        <v>0</v>
      </c>
      <c r="DN848" s="36">
        <v>6</v>
      </c>
      <c r="DO848" s="26">
        <v>922.5</v>
      </c>
      <c r="DP848" s="26">
        <v>922.5</v>
      </c>
      <c r="DQ848" s="27">
        <v>17527.5</v>
      </c>
      <c r="DR848" s="36">
        <v>12</v>
      </c>
      <c r="DS848" s="26">
        <v>1845</v>
      </c>
      <c r="DT848" s="26">
        <v>2767.5</v>
      </c>
      <c r="DU848" s="27">
        <v>15682.5</v>
      </c>
      <c r="DV848" s="36">
        <v>12</v>
      </c>
      <c r="DW848" s="26">
        <v>1845</v>
      </c>
      <c r="DX848" s="26">
        <v>4612.5</v>
      </c>
      <c r="DY848" s="27">
        <v>13837.5</v>
      </c>
      <c r="DZ848" s="36">
        <v>12</v>
      </c>
      <c r="EA848" s="26">
        <v>1845</v>
      </c>
      <c r="EB848" s="26">
        <v>6457.5</v>
      </c>
      <c r="EC848" s="27">
        <v>11992.5</v>
      </c>
      <c r="ED848" s="36">
        <v>12</v>
      </c>
      <c r="EE848" s="26">
        <v>1845</v>
      </c>
      <c r="EF848" s="26">
        <v>18450</v>
      </c>
      <c r="EG848" s="27">
        <v>0</v>
      </c>
      <c r="EH848" s="36">
        <v>0</v>
      </c>
      <c r="EI848" s="26">
        <v>0</v>
      </c>
      <c r="EJ848" s="26">
        <v>18450</v>
      </c>
      <c r="EK848" s="27">
        <v>0</v>
      </c>
      <c r="EL848" s="36" cm="1">
        <f t="array" ref="EL848">+_xlfn.IFS(YEAR($A848)&gt;YEAR(EL$6),0,YEAR(EL$6)=YEAR($A848),13-MONTH($A848),AND(EK848&lt;$L848,YEAR(EL$6)=YEAR($B848)),IF(MONTH($B848)&lt;EK848/$M848,MONTH($B848),EK848/$M848),EK848&lt;$L848,EK848/$M848,YEAR(EL$6)=YEAR($B848),MONTH($B848),AND(YEAR(EL$6)&gt;YEAR($B848),NOT(ISBLANK($B848))),0,YEAR(EL$6)&gt;YEAR($A848),12,EL$6&lt;$A848,0,YEAR(EH$6)=YEAR($B848),0)</f>
        <v>0</v>
      </c>
      <c r="EM848" s="26">
        <f t="shared" si="107"/>
        <v>0</v>
      </c>
      <c r="EN848" s="26">
        <f t="shared" si="108"/>
        <v>18450</v>
      </c>
      <c r="EO848" s="27">
        <f t="shared" si="109"/>
        <v>0</v>
      </c>
      <c r="EP848" s="28">
        <f t="shared" si="110"/>
        <v>0</v>
      </c>
      <c r="EQ848" s="34">
        <f t="shared" si="111"/>
        <v>0</v>
      </c>
      <c r="ES848" s="21">
        <f>IFERROR(IF(VLOOKUP(D848,'DIV CHANGE'!A:D,3,FALSE)="", E848, VLOOKUP(D848,'DIV CHANGE'!A:D,3,FALSE)), E848)</f>
        <v>2</v>
      </c>
      <c r="ET848" s="21" t="str">
        <f t="shared" si="112"/>
        <v>SAME</v>
      </c>
      <c r="EU848" s="24">
        <v>43654</v>
      </c>
    </row>
    <row r="849" spans="1:151" ht="12.75">
      <c r="A849" s="29">
        <v>44173</v>
      </c>
      <c r="B849" s="24"/>
      <c r="C849" s="35">
        <v>543</v>
      </c>
      <c r="D849" s="21" t="s">
        <v>1652</v>
      </c>
      <c r="E849" s="21">
        <v>2</v>
      </c>
      <c r="F849" s="21" t="s">
        <v>100</v>
      </c>
      <c r="G849" s="21" t="s">
        <v>1653</v>
      </c>
      <c r="H849" s="55">
        <v>40906.43</v>
      </c>
      <c r="I849" s="22">
        <v>10</v>
      </c>
      <c r="J849" s="25">
        <v>6000</v>
      </c>
      <c r="K849" s="25">
        <v>0</v>
      </c>
      <c r="L849" s="25">
        <f t="shared" si="105"/>
        <v>3490.643</v>
      </c>
      <c r="M849" s="37">
        <f t="shared" si="106"/>
        <v>290.88691666666665</v>
      </c>
      <c r="N849" s="36">
        <v>0</v>
      </c>
      <c r="O849" s="26">
        <v>0</v>
      </c>
      <c r="P849" s="26">
        <v>0</v>
      </c>
      <c r="Q849" s="27">
        <v>0</v>
      </c>
      <c r="R849" s="36">
        <v>0</v>
      </c>
      <c r="S849" s="26">
        <v>0</v>
      </c>
      <c r="T849" s="26">
        <v>0</v>
      </c>
      <c r="U849" s="27">
        <v>0</v>
      </c>
      <c r="V849" s="36">
        <v>0</v>
      </c>
      <c r="W849" s="26">
        <v>0</v>
      </c>
      <c r="X849" s="26">
        <v>0</v>
      </c>
      <c r="Y849" s="27">
        <v>0</v>
      </c>
      <c r="Z849" s="36">
        <v>0</v>
      </c>
      <c r="AA849" s="26">
        <v>0</v>
      </c>
      <c r="AB849" s="26">
        <v>0</v>
      </c>
      <c r="AC849" s="27">
        <v>0</v>
      </c>
      <c r="AD849" s="36">
        <v>0</v>
      </c>
      <c r="AE849" s="26">
        <v>0</v>
      </c>
      <c r="AF849" s="26">
        <v>0</v>
      </c>
      <c r="AG849" s="27">
        <v>0</v>
      </c>
      <c r="AH849" s="36">
        <v>0</v>
      </c>
      <c r="AI849" s="26">
        <v>0</v>
      </c>
      <c r="AJ849" s="26">
        <v>0</v>
      </c>
      <c r="AK849" s="27">
        <v>0</v>
      </c>
      <c r="AL849" s="36">
        <v>0</v>
      </c>
      <c r="AM849" s="26">
        <v>0</v>
      </c>
      <c r="AN849" s="26">
        <v>0</v>
      </c>
      <c r="AO849" s="27">
        <v>0</v>
      </c>
      <c r="AP849" s="36">
        <v>0</v>
      </c>
      <c r="AQ849" s="26">
        <v>0</v>
      </c>
      <c r="AR849" s="26">
        <v>0</v>
      </c>
      <c r="AS849" s="27">
        <v>0</v>
      </c>
      <c r="AT849" s="36">
        <v>0</v>
      </c>
      <c r="AU849" s="26">
        <v>0</v>
      </c>
      <c r="AV849" s="26">
        <v>0</v>
      </c>
      <c r="AW849" s="27">
        <v>0</v>
      </c>
      <c r="AX849" s="36">
        <v>0</v>
      </c>
      <c r="AY849" s="26">
        <v>0</v>
      </c>
      <c r="AZ849" s="26">
        <v>0</v>
      </c>
      <c r="BA849" s="27">
        <v>0</v>
      </c>
      <c r="BB849" s="36">
        <v>0</v>
      </c>
      <c r="BC849" s="26">
        <v>0</v>
      </c>
      <c r="BD849" s="26">
        <v>0</v>
      </c>
      <c r="BE849" s="27">
        <v>0</v>
      </c>
      <c r="BF849" s="36">
        <v>0</v>
      </c>
      <c r="BG849" s="26">
        <v>0</v>
      </c>
      <c r="BH849" s="26">
        <v>0</v>
      </c>
      <c r="BI849" s="27">
        <v>0</v>
      </c>
      <c r="BJ849" s="36">
        <v>0</v>
      </c>
      <c r="BK849" s="26">
        <v>0</v>
      </c>
      <c r="BL849" s="26">
        <v>0</v>
      </c>
      <c r="BM849" s="27">
        <v>0</v>
      </c>
      <c r="BN849" s="36">
        <v>0</v>
      </c>
      <c r="BO849" s="26">
        <v>0</v>
      </c>
      <c r="BP849" s="26">
        <v>0</v>
      </c>
      <c r="BQ849" s="27">
        <v>0</v>
      </c>
      <c r="BR849" s="36">
        <v>0</v>
      </c>
      <c r="BS849" s="26">
        <v>0</v>
      </c>
      <c r="BT849" s="26">
        <v>0</v>
      </c>
      <c r="BU849" s="27">
        <v>0</v>
      </c>
      <c r="BV849" s="36">
        <v>0</v>
      </c>
      <c r="BW849" s="26">
        <v>0</v>
      </c>
      <c r="BX849" s="26">
        <v>0</v>
      </c>
      <c r="BY849" s="27">
        <v>0</v>
      </c>
      <c r="BZ849" s="36">
        <v>0</v>
      </c>
      <c r="CA849" s="26">
        <v>0</v>
      </c>
      <c r="CB849" s="26">
        <v>0</v>
      </c>
      <c r="CC849" s="27">
        <v>0</v>
      </c>
      <c r="CD849" s="36">
        <v>0</v>
      </c>
      <c r="CE849" s="26">
        <v>0</v>
      </c>
      <c r="CF849" s="26">
        <v>0</v>
      </c>
      <c r="CG849" s="27">
        <v>0</v>
      </c>
      <c r="CH849" s="36">
        <v>0</v>
      </c>
      <c r="CI849" s="26">
        <v>0</v>
      </c>
      <c r="CJ849" s="26">
        <v>0</v>
      </c>
      <c r="CK849" s="27">
        <v>0</v>
      </c>
      <c r="CL849" s="36">
        <v>0</v>
      </c>
      <c r="CM849" s="26">
        <v>0</v>
      </c>
      <c r="CN849" s="26">
        <v>0</v>
      </c>
      <c r="CO849" s="27">
        <v>0</v>
      </c>
      <c r="CP849" s="36">
        <v>0</v>
      </c>
      <c r="CQ849" s="26">
        <v>0</v>
      </c>
      <c r="CR849" s="26">
        <v>0</v>
      </c>
      <c r="CS849" s="27">
        <v>0</v>
      </c>
      <c r="CT849" s="36">
        <v>0</v>
      </c>
      <c r="CU849" s="26">
        <v>0</v>
      </c>
      <c r="CV849" s="26">
        <v>0</v>
      </c>
      <c r="CW849" s="27">
        <v>0</v>
      </c>
      <c r="CX849" s="36">
        <v>0</v>
      </c>
      <c r="CY849" s="26">
        <v>0</v>
      </c>
      <c r="CZ849" s="26">
        <v>0</v>
      </c>
      <c r="DA849" s="27">
        <v>0</v>
      </c>
      <c r="DB849" s="36">
        <v>0</v>
      </c>
      <c r="DC849" s="26">
        <v>0</v>
      </c>
      <c r="DD849" s="26">
        <v>0</v>
      </c>
      <c r="DE849" s="27">
        <v>0</v>
      </c>
      <c r="DF849" s="36">
        <v>0</v>
      </c>
      <c r="DG849" s="26">
        <v>0</v>
      </c>
      <c r="DH849" s="26">
        <v>0</v>
      </c>
      <c r="DI849" s="27">
        <v>0</v>
      </c>
      <c r="DJ849" s="36">
        <v>0</v>
      </c>
      <c r="DK849" s="26">
        <v>0</v>
      </c>
      <c r="DL849" s="26">
        <v>0</v>
      </c>
      <c r="DM849" s="27">
        <v>0</v>
      </c>
      <c r="DN849" s="36">
        <v>0</v>
      </c>
      <c r="DO849" s="26">
        <v>0</v>
      </c>
      <c r="DP849" s="26">
        <v>0</v>
      </c>
      <c r="DQ849" s="27">
        <v>0</v>
      </c>
      <c r="DR849" s="36">
        <v>1</v>
      </c>
      <c r="DS849" s="26">
        <v>290.88691666666665</v>
      </c>
      <c r="DT849" s="26">
        <v>290.88691666666665</v>
      </c>
      <c r="DU849" s="27">
        <v>34615.54308333333</v>
      </c>
      <c r="DV849" s="36">
        <v>12</v>
      </c>
      <c r="DW849" s="26">
        <v>3490.643</v>
      </c>
      <c r="DX849" s="26">
        <v>3781.5299166666668</v>
      </c>
      <c r="DY849" s="27">
        <v>31124.900083333334</v>
      </c>
      <c r="DZ849" s="36">
        <v>12</v>
      </c>
      <c r="EA849" s="26">
        <v>3490.643</v>
      </c>
      <c r="EB849" s="26">
        <v>7272.1729166666664</v>
      </c>
      <c r="EC849" s="27">
        <v>27634.257083333334</v>
      </c>
      <c r="ED849" s="36">
        <v>12</v>
      </c>
      <c r="EE849" s="26">
        <v>3490.643</v>
      </c>
      <c r="EF849" s="26">
        <v>10762.81</v>
      </c>
      <c r="EG849" s="27">
        <v>24143.620000000003</v>
      </c>
      <c r="EH849" s="36">
        <v>12</v>
      </c>
      <c r="EI849" s="26">
        <v>3490.643</v>
      </c>
      <c r="EJ849" s="26">
        <v>14253.453</v>
      </c>
      <c r="EK849" s="27">
        <v>20652.98</v>
      </c>
      <c r="EL849" s="36" cm="1">
        <f t="array" ref="EL849">+_xlfn.IFS(YEAR($A849)&gt;YEAR(EL$6),0,YEAR(EL$6)=YEAR($A849),13-MONTH($A849),AND(EK849&lt;$L849,YEAR(EL$6)=YEAR($B849)),IF(MONTH($B849)&lt;EK849/$M849,MONTH($B849),EK849/$M849),EK849&lt;$L849,EK849/$M849,YEAR(EL$6)=YEAR($B849),MONTH($B849),AND(YEAR(EL$6)&gt;YEAR($B849),NOT(ISBLANK($B849))),0,YEAR(EL$6)&gt;YEAR($A849),12,EL$6&lt;$A849,0,YEAR(EH$6)=YEAR($B849),0)</f>
        <v>12</v>
      </c>
      <c r="EM849" s="26">
        <f t="shared" si="107"/>
        <v>3490.643</v>
      </c>
      <c r="EN849" s="26">
        <f t="shared" si="108"/>
        <v>17744.095999999998</v>
      </c>
      <c r="EO849" s="27">
        <f t="shared" si="109"/>
        <v>17162.330000000002</v>
      </c>
      <c r="EP849" s="28">
        <f t="shared" si="110"/>
        <v>59.00000658904392</v>
      </c>
      <c r="EQ849" s="34">
        <f t="shared" si="111"/>
        <v>872.66075000000001</v>
      </c>
      <c r="ES849" s="21">
        <f>IFERROR(IF(VLOOKUP(D849,'DIV CHANGE'!A:D,3,FALSE)="", E849, VLOOKUP(D849,'DIV CHANGE'!A:D,3,FALSE)), E849)</f>
        <v>2</v>
      </c>
      <c r="ET849" s="21" t="str">
        <f t="shared" si="112"/>
        <v>SAME</v>
      </c>
      <c r="EU849" s="29">
        <v>44173</v>
      </c>
    </row>
    <row r="850" spans="1:151" ht="12.75">
      <c r="A850" s="29">
        <v>44362</v>
      </c>
      <c r="B850" s="24"/>
      <c r="C850" s="35">
        <v>621</v>
      </c>
      <c r="D850" s="21" t="s">
        <v>1654</v>
      </c>
      <c r="E850" s="21">
        <v>2</v>
      </c>
      <c r="F850" s="21" t="s">
        <v>100</v>
      </c>
      <c r="G850" s="21" t="s">
        <v>1655</v>
      </c>
      <c r="H850" s="55">
        <v>75748.3</v>
      </c>
      <c r="I850" s="22">
        <v>10</v>
      </c>
      <c r="J850" s="25">
        <v>12000</v>
      </c>
      <c r="K850" s="25">
        <v>0</v>
      </c>
      <c r="L850" s="25">
        <f t="shared" si="105"/>
        <v>6374.83</v>
      </c>
      <c r="M850" s="37">
        <f t="shared" si="106"/>
        <v>531.23583333333329</v>
      </c>
      <c r="N850" s="36">
        <v>0</v>
      </c>
      <c r="O850" s="26">
        <v>0</v>
      </c>
      <c r="P850" s="26">
        <v>0</v>
      </c>
      <c r="Q850" s="27">
        <v>0</v>
      </c>
      <c r="R850" s="36">
        <v>0</v>
      </c>
      <c r="S850" s="26">
        <v>0</v>
      </c>
      <c r="T850" s="26">
        <v>0</v>
      </c>
      <c r="U850" s="27">
        <v>0</v>
      </c>
      <c r="V850" s="36">
        <v>0</v>
      </c>
      <c r="W850" s="26">
        <v>0</v>
      </c>
      <c r="X850" s="26">
        <v>0</v>
      </c>
      <c r="Y850" s="27">
        <v>0</v>
      </c>
      <c r="Z850" s="36">
        <v>0</v>
      </c>
      <c r="AA850" s="26">
        <v>0</v>
      </c>
      <c r="AB850" s="26">
        <v>0</v>
      </c>
      <c r="AC850" s="27">
        <v>0</v>
      </c>
      <c r="AD850" s="36">
        <v>0</v>
      </c>
      <c r="AE850" s="26">
        <v>0</v>
      </c>
      <c r="AF850" s="26">
        <v>0</v>
      </c>
      <c r="AG850" s="27">
        <v>0</v>
      </c>
      <c r="AH850" s="36">
        <v>0</v>
      </c>
      <c r="AI850" s="26">
        <v>0</v>
      </c>
      <c r="AJ850" s="26">
        <v>0</v>
      </c>
      <c r="AK850" s="27">
        <v>0</v>
      </c>
      <c r="AL850" s="36">
        <v>0</v>
      </c>
      <c r="AM850" s="26">
        <v>0</v>
      </c>
      <c r="AN850" s="26">
        <v>0</v>
      </c>
      <c r="AO850" s="27">
        <v>0</v>
      </c>
      <c r="AP850" s="36">
        <v>0</v>
      </c>
      <c r="AQ850" s="26">
        <v>0</v>
      </c>
      <c r="AR850" s="26">
        <v>0</v>
      </c>
      <c r="AS850" s="27">
        <v>0</v>
      </c>
      <c r="AT850" s="36">
        <v>0</v>
      </c>
      <c r="AU850" s="26">
        <v>0</v>
      </c>
      <c r="AV850" s="26">
        <v>0</v>
      </c>
      <c r="AW850" s="27">
        <v>0</v>
      </c>
      <c r="AX850" s="36">
        <v>0</v>
      </c>
      <c r="AY850" s="26">
        <v>0</v>
      </c>
      <c r="AZ850" s="26">
        <v>0</v>
      </c>
      <c r="BA850" s="27">
        <v>0</v>
      </c>
      <c r="BB850" s="36">
        <v>0</v>
      </c>
      <c r="BC850" s="26">
        <v>0</v>
      </c>
      <c r="BD850" s="26">
        <v>0</v>
      </c>
      <c r="BE850" s="27">
        <v>0</v>
      </c>
      <c r="BF850" s="36">
        <v>0</v>
      </c>
      <c r="BG850" s="26">
        <v>0</v>
      </c>
      <c r="BH850" s="26">
        <v>0</v>
      </c>
      <c r="BI850" s="27">
        <v>0</v>
      </c>
      <c r="BJ850" s="36">
        <v>0</v>
      </c>
      <c r="BK850" s="26">
        <v>0</v>
      </c>
      <c r="BL850" s="26">
        <v>0</v>
      </c>
      <c r="BM850" s="27">
        <v>0</v>
      </c>
      <c r="BN850" s="36">
        <v>0</v>
      </c>
      <c r="BO850" s="26">
        <v>0</v>
      </c>
      <c r="BP850" s="26">
        <v>0</v>
      </c>
      <c r="BQ850" s="27">
        <v>0</v>
      </c>
      <c r="BR850" s="36">
        <v>0</v>
      </c>
      <c r="BS850" s="26">
        <v>0</v>
      </c>
      <c r="BT850" s="26">
        <v>0</v>
      </c>
      <c r="BU850" s="27">
        <v>0</v>
      </c>
      <c r="BV850" s="36">
        <v>0</v>
      </c>
      <c r="BW850" s="26">
        <v>0</v>
      </c>
      <c r="BX850" s="26">
        <v>0</v>
      </c>
      <c r="BY850" s="27">
        <v>0</v>
      </c>
      <c r="BZ850" s="36">
        <v>0</v>
      </c>
      <c r="CA850" s="26">
        <v>0</v>
      </c>
      <c r="CB850" s="26">
        <v>0</v>
      </c>
      <c r="CC850" s="27">
        <v>0</v>
      </c>
      <c r="CD850" s="36">
        <v>0</v>
      </c>
      <c r="CE850" s="26">
        <v>0</v>
      </c>
      <c r="CF850" s="26">
        <v>0</v>
      </c>
      <c r="CG850" s="27">
        <v>0</v>
      </c>
      <c r="CH850" s="36">
        <v>0</v>
      </c>
      <c r="CI850" s="26">
        <v>0</v>
      </c>
      <c r="CJ850" s="26">
        <v>0</v>
      </c>
      <c r="CK850" s="27">
        <v>0</v>
      </c>
      <c r="CL850" s="36">
        <v>0</v>
      </c>
      <c r="CM850" s="26">
        <v>0</v>
      </c>
      <c r="CN850" s="26">
        <v>0</v>
      </c>
      <c r="CO850" s="27">
        <v>0</v>
      </c>
      <c r="CP850" s="36">
        <v>0</v>
      </c>
      <c r="CQ850" s="26">
        <v>0</v>
      </c>
      <c r="CR850" s="26">
        <v>0</v>
      </c>
      <c r="CS850" s="27">
        <v>0</v>
      </c>
      <c r="CT850" s="36">
        <v>0</v>
      </c>
      <c r="CU850" s="26">
        <v>0</v>
      </c>
      <c r="CV850" s="26">
        <v>0</v>
      </c>
      <c r="CW850" s="27">
        <v>0</v>
      </c>
      <c r="CX850" s="36">
        <v>0</v>
      </c>
      <c r="CY850" s="26">
        <v>0</v>
      </c>
      <c r="CZ850" s="26">
        <v>0</v>
      </c>
      <c r="DA850" s="27">
        <v>0</v>
      </c>
      <c r="DB850" s="36">
        <v>0</v>
      </c>
      <c r="DC850" s="26">
        <v>0</v>
      </c>
      <c r="DD850" s="26">
        <v>0</v>
      </c>
      <c r="DE850" s="27">
        <v>0</v>
      </c>
      <c r="DF850" s="36">
        <v>0</v>
      </c>
      <c r="DG850" s="26">
        <v>0</v>
      </c>
      <c r="DH850" s="26">
        <v>0</v>
      </c>
      <c r="DI850" s="27">
        <v>0</v>
      </c>
      <c r="DJ850" s="36">
        <v>0</v>
      </c>
      <c r="DK850" s="26">
        <v>0</v>
      </c>
      <c r="DL850" s="26">
        <v>0</v>
      </c>
      <c r="DM850" s="27">
        <v>0</v>
      </c>
      <c r="DN850" s="36">
        <v>0</v>
      </c>
      <c r="DO850" s="26">
        <v>0</v>
      </c>
      <c r="DP850" s="26">
        <v>0</v>
      </c>
      <c r="DQ850" s="27">
        <v>0</v>
      </c>
      <c r="DR850" s="36">
        <v>0</v>
      </c>
      <c r="DS850" s="26">
        <v>0</v>
      </c>
      <c r="DT850" s="26">
        <v>0</v>
      </c>
      <c r="DU850" s="27">
        <v>0</v>
      </c>
      <c r="DV850" s="36">
        <v>7</v>
      </c>
      <c r="DW850" s="26">
        <v>3718.6508333333331</v>
      </c>
      <c r="DX850" s="26">
        <v>3718.6508333333331</v>
      </c>
      <c r="DY850" s="27">
        <v>60029.64916666667</v>
      </c>
      <c r="DZ850" s="36">
        <v>12</v>
      </c>
      <c r="EA850" s="26">
        <v>6374.83</v>
      </c>
      <c r="EB850" s="26">
        <v>10093.480833333333</v>
      </c>
      <c r="EC850" s="27">
        <v>53654.819166666668</v>
      </c>
      <c r="ED850" s="36">
        <v>12</v>
      </c>
      <c r="EE850" s="26">
        <v>6374.83</v>
      </c>
      <c r="EF850" s="26">
        <v>16468.309999999998</v>
      </c>
      <c r="EG850" s="27">
        <v>47279.990000000005</v>
      </c>
      <c r="EH850" s="36">
        <v>12</v>
      </c>
      <c r="EI850" s="26">
        <v>6374.83</v>
      </c>
      <c r="EJ850" s="26">
        <v>22843.14</v>
      </c>
      <c r="EK850" s="27">
        <v>40905.160000000003</v>
      </c>
      <c r="EL850" s="36" cm="1">
        <f t="array" ref="EL850">+_xlfn.IFS(YEAR($A850)&gt;YEAR(EL$6),0,YEAR(EL$6)=YEAR($A850),13-MONTH($A850),AND(EK850&lt;$L850,YEAR(EL$6)=YEAR($B850)),IF(MONTH($B850)&lt;EK850/$M850,MONTH($B850),EK850/$M850),EK850&lt;$L850,EK850/$M850,YEAR(EL$6)=YEAR($B850),MONTH($B850),AND(YEAR(EL$6)&gt;YEAR($B850),NOT(ISBLANK($B850))),0,YEAR(EL$6)&gt;YEAR($A850),12,EL$6&lt;$A850,0,YEAR(EH$6)=YEAR($B850),0)</f>
        <v>12</v>
      </c>
      <c r="EM850" s="26">
        <f t="shared" si="107"/>
        <v>6374.83</v>
      </c>
      <c r="EN850" s="26">
        <f t="shared" si="108"/>
        <v>29217.97</v>
      </c>
      <c r="EO850" s="27">
        <f t="shared" si="109"/>
        <v>34530.33</v>
      </c>
      <c r="EP850" s="28">
        <f t="shared" si="110"/>
        <v>65.00000156866929</v>
      </c>
      <c r="EQ850" s="34">
        <f t="shared" si="111"/>
        <v>1593.7075</v>
      </c>
      <c r="ES850" s="21">
        <f>IFERROR(IF(VLOOKUP(D850,'DIV CHANGE'!A:D,3,FALSE)="", E850, VLOOKUP(D850,'DIV CHANGE'!A:D,3,FALSE)), E850)</f>
        <v>2</v>
      </c>
      <c r="ET850" s="21" t="str">
        <f t="shared" si="112"/>
        <v>SAME</v>
      </c>
      <c r="EU850" s="29">
        <v>44362</v>
      </c>
    </row>
    <row r="851" spans="1:151" ht="12.75">
      <c r="A851" s="29">
        <v>44375</v>
      </c>
      <c r="B851" s="24"/>
      <c r="C851" s="35">
        <v>666</v>
      </c>
      <c r="D851" s="21" t="s">
        <v>1656</v>
      </c>
      <c r="E851" s="21">
        <v>1</v>
      </c>
      <c r="F851" s="21" t="s">
        <v>100</v>
      </c>
      <c r="G851" s="21" t="s">
        <v>1657</v>
      </c>
      <c r="H851" s="55">
        <v>58850</v>
      </c>
      <c r="I851" s="22">
        <v>10</v>
      </c>
      <c r="J851" s="25">
        <v>10000</v>
      </c>
      <c r="K851" s="25">
        <v>0</v>
      </c>
      <c r="L851" s="25">
        <f t="shared" si="105"/>
        <v>4885</v>
      </c>
      <c r="M851" s="37">
        <f t="shared" si="106"/>
        <v>407.08333333333331</v>
      </c>
      <c r="N851" s="36">
        <v>0</v>
      </c>
      <c r="O851" s="26">
        <v>0</v>
      </c>
      <c r="P851" s="26">
        <v>0</v>
      </c>
      <c r="Q851" s="27">
        <v>0</v>
      </c>
      <c r="R851" s="36">
        <v>0</v>
      </c>
      <c r="S851" s="26">
        <v>0</v>
      </c>
      <c r="T851" s="26">
        <v>0</v>
      </c>
      <c r="U851" s="27">
        <v>0</v>
      </c>
      <c r="V851" s="36">
        <v>0</v>
      </c>
      <c r="W851" s="26">
        <v>0</v>
      </c>
      <c r="X851" s="26">
        <v>0</v>
      </c>
      <c r="Y851" s="27">
        <v>0</v>
      </c>
      <c r="Z851" s="36">
        <v>0</v>
      </c>
      <c r="AA851" s="26">
        <v>0</v>
      </c>
      <c r="AB851" s="26">
        <v>0</v>
      </c>
      <c r="AC851" s="27">
        <v>0</v>
      </c>
      <c r="AD851" s="36">
        <v>0</v>
      </c>
      <c r="AE851" s="26">
        <v>0</v>
      </c>
      <c r="AF851" s="26">
        <v>0</v>
      </c>
      <c r="AG851" s="27">
        <v>0</v>
      </c>
      <c r="AH851" s="36">
        <v>0</v>
      </c>
      <c r="AI851" s="26">
        <v>0</v>
      </c>
      <c r="AJ851" s="26">
        <v>0</v>
      </c>
      <c r="AK851" s="27">
        <v>0</v>
      </c>
      <c r="AL851" s="36">
        <v>0</v>
      </c>
      <c r="AM851" s="26">
        <v>0</v>
      </c>
      <c r="AN851" s="26">
        <v>0</v>
      </c>
      <c r="AO851" s="27">
        <v>0</v>
      </c>
      <c r="AP851" s="36">
        <v>0</v>
      </c>
      <c r="AQ851" s="26">
        <v>0</v>
      </c>
      <c r="AR851" s="26">
        <v>0</v>
      </c>
      <c r="AS851" s="27">
        <v>0</v>
      </c>
      <c r="AT851" s="36">
        <v>0</v>
      </c>
      <c r="AU851" s="26">
        <v>0</v>
      </c>
      <c r="AV851" s="26">
        <v>0</v>
      </c>
      <c r="AW851" s="27">
        <v>0</v>
      </c>
      <c r="AX851" s="36">
        <v>0</v>
      </c>
      <c r="AY851" s="26">
        <v>0</v>
      </c>
      <c r="AZ851" s="26">
        <v>0</v>
      </c>
      <c r="BA851" s="27">
        <v>0</v>
      </c>
      <c r="BB851" s="36">
        <v>0</v>
      </c>
      <c r="BC851" s="26">
        <v>0</v>
      </c>
      <c r="BD851" s="26">
        <v>0</v>
      </c>
      <c r="BE851" s="27">
        <v>0</v>
      </c>
      <c r="BF851" s="36">
        <v>0</v>
      </c>
      <c r="BG851" s="26">
        <v>0</v>
      </c>
      <c r="BH851" s="26">
        <v>0</v>
      </c>
      <c r="BI851" s="27">
        <v>0</v>
      </c>
      <c r="BJ851" s="36">
        <v>0</v>
      </c>
      <c r="BK851" s="26">
        <v>0</v>
      </c>
      <c r="BL851" s="26">
        <v>0</v>
      </c>
      <c r="BM851" s="27">
        <v>0</v>
      </c>
      <c r="BN851" s="36">
        <v>0</v>
      </c>
      <c r="BO851" s="26">
        <v>0</v>
      </c>
      <c r="BP851" s="26">
        <v>0</v>
      </c>
      <c r="BQ851" s="27">
        <v>0</v>
      </c>
      <c r="BR851" s="36">
        <v>0</v>
      </c>
      <c r="BS851" s="26">
        <v>0</v>
      </c>
      <c r="BT851" s="26">
        <v>0</v>
      </c>
      <c r="BU851" s="27">
        <v>0</v>
      </c>
      <c r="BV851" s="36">
        <v>0</v>
      </c>
      <c r="BW851" s="26">
        <v>0</v>
      </c>
      <c r="BX851" s="26">
        <v>0</v>
      </c>
      <c r="BY851" s="27">
        <v>0</v>
      </c>
      <c r="BZ851" s="36">
        <v>0</v>
      </c>
      <c r="CA851" s="26">
        <v>0</v>
      </c>
      <c r="CB851" s="26">
        <v>0</v>
      </c>
      <c r="CC851" s="27">
        <v>0</v>
      </c>
      <c r="CD851" s="36">
        <v>0</v>
      </c>
      <c r="CE851" s="26">
        <v>0</v>
      </c>
      <c r="CF851" s="26">
        <v>0</v>
      </c>
      <c r="CG851" s="27">
        <v>0</v>
      </c>
      <c r="CH851" s="36">
        <v>0</v>
      </c>
      <c r="CI851" s="26">
        <v>0</v>
      </c>
      <c r="CJ851" s="26">
        <v>0</v>
      </c>
      <c r="CK851" s="27">
        <v>0</v>
      </c>
      <c r="CL851" s="36">
        <v>0</v>
      </c>
      <c r="CM851" s="26">
        <v>0</v>
      </c>
      <c r="CN851" s="26">
        <v>0</v>
      </c>
      <c r="CO851" s="27">
        <v>0</v>
      </c>
      <c r="CP851" s="36">
        <v>0</v>
      </c>
      <c r="CQ851" s="26">
        <v>0</v>
      </c>
      <c r="CR851" s="26">
        <v>0</v>
      </c>
      <c r="CS851" s="27">
        <v>0</v>
      </c>
      <c r="CT851" s="36">
        <v>0</v>
      </c>
      <c r="CU851" s="26">
        <v>0</v>
      </c>
      <c r="CV851" s="26">
        <v>0</v>
      </c>
      <c r="CW851" s="27">
        <v>0</v>
      </c>
      <c r="CX851" s="36">
        <v>0</v>
      </c>
      <c r="CY851" s="26">
        <v>0</v>
      </c>
      <c r="CZ851" s="26">
        <v>0</v>
      </c>
      <c r="DA851" s="27">
        <v>0</v>
      </c>
      <c r="DB851" s="36">
        <v>0</v>
      </c>
      <c r="DC851" s="26">
        <v>0</v>
      </c>
      <c r="DD851" s="26">
        <v>0</v>
      </c>
      <c r="DE851" s="27">
        <v>0</v>
      </c>
      <c r="DF851" s="36">
        <v>0</v>
      </c>
      <c r="DG851" s="26">
        <v>0</v>
      </c>
      <c r="DH851" s="26">
        <v>0</v>
      </c>
      <c r="DI851" s="27">
        <v>0</v>
      </c>
      <c r="DJ851" s="36">
        <v>0</v>
      </c>
      <c r="DK851" s="26">
        <v>0</v>
      </c>
      <c r="DL851" s="26">
        <v>0</v>
      </c>
      <c r="DM851" s="27">
        <v>0</v>
      </c>
      <c r="DN851" s="36">
        <v>0</v>
      </c>
      <c r="DO851" s="26">
        <v>0</v>
      </c>
      <c r="DP851" s="26">
        <v>0</v>
      </c>
      <c r="DQ851" s="27">
        <v>0</v>
      </c>
      <c r="DR851" s="36">
        <v>0</v>
      </c>
      <c r="DS851" s="26">
        <v>0</v>
      </c>
      <c r="DT851" s="26">
        <v>0</v>
      </c>
      <c r="DU851" s="27">
        <v>0</v>
      </c>
      <c r="DV851" s="36">
        <v>7</v>
      </c>
      <c r="DW851" s="26">
        <v>2849.583333333333</v>
      </c>
      <c r="DX851" s="26">
        <v>2849.583333333333</v>
      </c>
      <c r="DY851" s="27">
        <v>46000.416666666664</v>
      </c>
      <c r="DZ851" s="36">
        <v>12</v>
      </c>
      <c r="EA851" s="26">
        <v>4885</v>
      </c>
      <c r="EB851" s="26">
        <v>7734.583333333333</v>
      </c>
      <c r="EC851" s="27">
        <v>41115.416666666664</v>
      </c>
      <c r="ED851" s="36">
        <v>12</v>
      </c>
      <c r="EE851" s="26">
        <v>4885</v>
      </c>
      <c r="EF851" s="26">
        <v>12212.5</v>
      </c>
      <c r="EG851" s="27">
        <v>36637.5</v>
      </c>
      <c r="EH851" s="36">
        <v>12</v>
      </c>
      <c r="EI851" s="26">
        <v>4885</v>
      </c>
      <c r="EJ851" s="26">
        <v>17097.5</v>
      </c>
      <c r="EK851" s="27">
        <v>31752.5</v>
      </c>
      <c r="EL851" s="36" cm="1">
        <f t="array" ref="EL851">+_xlfn.IFS(YEAR($A851)&gt;YEAR(EL$6),0,YEAR(EL$6)=YEAR($A851),13-MONTH($A851),AND(EK851&lt;$L851,YEAR(EL$6)=YEAR($B851)),IF(MONTH($B851)&lt;EK851/$M851,MONTH($B851),EK851/$M851),EK851&lt;$L851,EK851/$M851,YEAR(EL$6)=YEAR($B851),MONTH($B851),AND(YEAR(EL$6)&gt;YEAR($B851),NOT(ISBLANK($B851))),0,YEAR(EL$6)&gt;YEAR($A851),12,EL$6&lt;$A851,0,YEAR(EH$6)=YEAR($B851),0)</f>
        <v>12</v>
      </c>
      <c r="EM851" s="26">
        <f t="shared" si="107"/>
        <v>4885</v>
      </c>
      <c r="EN851" s="26">
        <f t="shared" si="108"/>
        <v>21982.5</v>
      </c>
      <c r="EO851" s="27">
        <f t="shared" si="109"/>
        <v>26867.5</v>
      </c>
      <c r="EP851" s="28">
        <f t="shared" si="110"/>
        <v>66</v>
      </c>
      <c r="EQ851" s="34">
        <f t="shared" si="111"/>
        <v>1221.25</v>
      </c>
      <c r="ES851" s="21">
        <f>IFERROR(IF(VLOOKUP(D851,'DIV CHANGE'!A:D,3,FALSE)="", E851, VLOOKUP(D851,'DIV CHANGE'!A:D,3,FALSE)), E851)</f>
        <v>1</v>
      </c>
      <c r="ET851" s="21" t="str">
        <f t="shared" si="112"/>
        <v>SAME</v>
      </c>
      <c r="EU851" s="29">
        <v>44375</v>
      </c>
    </row>
    <row r="852" spans="1:151" ht="12.75">
      <c r="A852" s="29">
        <v>44670</v>
      </c>
      <c r="B852" s="24"/>
      <c r="C852" s="35">
        <v>741</v>
      </c>
      <c r="D852" s="21" t="s">
        <v>1658</v>
      </c>
      <c r="E852" s="21">
        <v>4</v>
      </c>
      <c r="F852" s="21" t="s">
        <v>100</v>
      </c>
      <c r="G852" s="21" t="s">
        <v>1659</v>
      </c>
      <c r="H852" s="55">
        <v>82312.5</v>
      </c>
      <c r="I852" s="22">
        <v>10</v>
      </c>
      <c r="J852" s="25">
        <v>15000</v>
      </c>
      <c r="K852" s="25">
        <v>0</v>
      </c>
      <c r="L852" s="25">
        <f t="shared" si="105"/>
        <v>6731.25</v>
      </c>
      <c r="M852" s="37">
        <f t="shared" si="106"/>
        <v>560.9375</v>
      </c>
      <c r="N852" s="36">
        <v>0</v>
      </c>
      <c r="O852" s="26">
        <v>0</v>
      </c>
      <c r="P852" s="26">
        <v>0</v>
      </c>
      <c r="Q852" s="27">
        <v>0</v>
      </c>
      <c r="R852" s="36">
        <v>0</v>
      </c>
      <c r="S852" s="26">
        <v>0</v>
      </c>
      <c r="T852" s="26">
        <v>0</v>
      </c>
      <c r="U852" s="27">
        <v>0</v>
      </c>
      <c r="V852" s="36">
        <v>0</v>
      </c>
      <c r="W852" s="26">
        <v>0</v>
      </c>
      <c r="X852" s="26">
        <v>0</v>
      </c>
      <c r="Y852" s="27">
        <v>0</v>
      </c>
      <c r="Z852" s="36">
        <v>0</v>
      </c>
      <c r="AA852" s="26">
        <v>0</v>
      </c>
      <c r="AB852" s="26">
        <v>0</v>
      </c>
      <c r="AC852" s="27">
        <v>0</v>
      </c>
      <c r="AD852" s="36">
        <v>0</v>
      </c>
      <c r="AE852" s="26">
        <v>0</v>
      </c>
      <c r="AF852" s="26">
        <v>0</v>
      </c>
      <c r="AG852" s="27">
        <v>0</v>
      </c>
      <c r="AH852" s="36">
        <v>0</v>
      </c>
      <c r="AI852" s="26">
        <v>0</v>
      </c>
      <c r="AJ852" s="26">
        <v>0</v>
      </c>
      <c r="AK852" s="27">
        <v>0</v>
      </c>
      <c r="AL852" s="36">
        <v>0</v>
      </c>
      <c r="AM852" s="26">
        <v>0</v>
      </c>
      <c r="AN852" s="26">
        <v>0</v>
      </c>
      <c r="AO852" s="27">
        <v>0</v>
      </c>
      <c r="AP852" s="36">
        <v>0</v>
      </c>
      <c r="AQ852" s="26">
        <v>0</v>
      </c>
      <c r="AR852" s="26">
        <v>0</v>
      </c>
      <c r="AS852" s="27">
        <v>0</v>
      </c>
      <c r="AT852" s="36">
        <v>0</v>
      </c>
      <c r="AU852" s="26">
        <v>0</v>
      </c>
      <c r="AV852" s="26">
        <v>0</v>
      </c>
      <c r="AW852" s="27">
        <v>0</v>
      </c>
      <c r="AX852" s="36">
        <v>0</v>
      </c>
      <c r="AY852" s="26">
        <v>0</v>
      </c>
      <c r="AZ852" s="26">
        <v>0</v>
      </c>
      <c r="BA852" s="27">
        <v>0</v>
      </c>
      <c r="BB852" s="36">
        <v>0</v>
      </c>
      <c r="BC852" s="26">
        <v>0</v>
      </c>
      <c r="BD852" s="26">
        <v>0</v>
      </c>
      <c r="BE852" s="27">
        <v>0</v>
      </c>
      <c r="BF852" s="36">
        <v>0</v>
      </c>
      <c r="BG852" s="26">
        <v>0</v>
      </c>
      <c r="BH852" s="26">
        <v>0</v>
      </c>
      <c r="BI852" s="27">
        <v>0</v>
      </c>
      <c r="BJ852" s="36">
        <v>0</v>
      </c>
      <c r="BK852" s="26">
        <v>0</v>
      </c>
      <c r="BL852" s="26">
        <v>0</v>
      </c>
      <c r="BM852" s="27">
        <v>0</v>
      </c>
      <c r="BN852" s="36">
        <v>0</v>
      </c>
      <c r="BO852" s="26">
        <v>0</v>
      </c>
      <c r="BP852" s="26">
        <v>0</v>
      </c>
      <c r="BQ852" s="27">
        <v>0</v>
      </c>
      <c r="BR852" s="36">
        <v>0</v>
      </c>
      <c r="BS852" s="26">
        <v>0</v>
      </c>
      <c r="BT852" s="26">
        <v>0</v>
      </c>
      <c r="BU852" s="27">
        <v>0</v>
      </c>
      <c r="BV852" s="36">
        <v>0</v>
      </c>
      <c r="BW852" s="26">
        <v>0</v>
      </c>
      <c r="BX852" s="26">
        <v>0</v>
      </c>
      <c r="BY852" s="27">
        <v>0</v>
      </c>
      <c r="BZ852" s="36">
        <v>0</v>
      </c>
      <c r="CA852" s="26">
        <v>0</v>
      </c>
      <c r="CB852" s="26">
        <v>0</v>
      </c>
      <c r="CC852" s="27">
        <v>0</v>
      </c>
      <c r="CD852" s="36">
        <v>0</v>
      </c>
      <c r="CE852" s="26">
        <v>0</v>
      </c>
      <c r="CF852" s="26">
        <v>0</v>
      </c>
      <c r="CG852" s="27">
        <v>0</v>
      </c>
      <c r="CH852" s="36">
        <v>0</v>
      </c>
      <c r="CI852" s="26">
        <v>0</v>
      </c>
      <c r="CJ852" s="26">
        <v>0</v>
      </c>
      <c r="CK852" s="27">
        <v>0</v>
      </c>
      <c r="CL852" s="36">
        <v>0</v>
      </c>
      <c r="CM852" s="26">
        <v>0</v>
      </c>
      <c r="CN852" s="26">
        <v>0</v>
      </c>
      <c r="CO852" s="27">
        <v>0</v>
      </c>
      <c r="CP852" s="36">
        <v>0</v>
      </c>
      <c r="CQ852" s="26">
        <v>0</v>
      </c>
      <c r="CR852" s="26">
        <v>0</v>
      </c>
      <c r="CS852" s="27">
        <v>0</v>
      </c>
      <c r="CT852" s="36">
        <v>0</v>
      </c>
      <c r="CU852" s="26">
        <v>0</v>
      </c>
      <c r="CV852" s="26">
        <v>0</v>
      </c>
      <c r="CW852" s="27">
        <v>0</v>
      </c>
      <c r="CX852" s="36">
        <v>0</v>
      </c>
      <c r="CY852" s="26">
        <v>0</v>
      </c>
      <c r="CZ852" s="26">
        <v>0</v>
      </c>
      <c r="DA852" s="27">
        <v>0</v>
      </c>
      <c r="DB852" s="36">
        <v>0</v>
      </c>
      <c r="DC852" s="26">
        <v>0</v>
      </c>
      <c r="DD852" s="26">
        <v>0</v>
      </c>
      <c r="DE852" s="27">
        <v>0</v>
      </c>
      <c r="DF852" s="36">
        <v>0</v>
      </c>
      <c r="DG852" s="26">
        <v>0</v>
      </c>
      <c r="DH852" s="26">
        <v>0</v>
      </c>
      <c r="DI852" s="27">
        <v>0</v>
      </c>
      <c r="DJ852" s="36">
        <v>0</v>
      </c>
      <c r="DK852" s="26">
        <v>0</v>
      </c>
      <c r="DL852" s="26">
        <v>0</v>
      </c>
      <c r="DM852" s="27">
        <v>0</v>
      </c>
      <c r="DN852" s="36">
        <v>0</v>
      </c>
      <c r="DO852" s="26">
        <v>0</v>
      </c>
      <c r="DP852" s="26">
        <v>0</v>
      </c>
      <c r="DQ852" s="27">
        <v>0</v>
      </c>
      <c r="DR852" s="36">
        <v>0</v>
      </c>
      <c r="DS852" s="26">
        <v>0</v>
      </c>
      <c r="DT852" s="26">
        <v>0</v>
      </c>
      <c r="DU852" s="27">
        <v>0</v>
      </c>
      <c r="DV852" s="36">
        <v>0</v>
      </c>
      <c r="DW852" s="26">
        <v>0</v>
      </c>
      <c r="DX852" s="26">
        <v>0</v>
      </c>
      <c r="DY852" s="27">
        <v>0</v>
      </c>
      <c r="DZ852" s="36">
        <v>9</v>
      </c>
      <c r="EA852" s="26">
        <v>5048.4375</v>
      </c>
      <c r="EB852" s="26">
        <v>5048.4375</v>
      </c>
      <c r="EC852" s="27">
        <v>62264.0625</v>
      </c>
      <c r="ED852" s="36">
        <v>12</v>
      </c>
      <c r="EE852" s="26">
        <v>6731.25</v>
      </c>
      <c r="EF852" s="26">
        <v>11218.75</v>
      </c>
      <c r="EG852" s="27">
        <v>56093.75</v>
      </c>
      <c r="EH852" s="36">
        <v>12</v>
      </c>
      <c r="EI852" s="26">
        <v>6731.25</v>
      </c>
      <c r="EJ852" s="26">
        <v>17950</v>
      </c>
      <c r="EK852" s="27">
        <v>49362.5</v>
      </c>
      <c r="EL852" s="36" cm="1">
        <f t="array" ref="EL852">+_xlfn.IFS(YEAR($A852)&gt;YEAR(EL$6),0,YEAR(EL$6)=YEAR($A852),13-MONTH($A852),AND(EK852&lt;$L852,YEAR(EL$6)=YEAR($B852)),IF(MONTH($B852)&lt;EK852/$M852,MONTH($B852),EK852/$M852),EK852&lt;$L852,EK852/$M852,YEAR(EL$6)=YEAR($B852),MONTH($B852),AND(YEAR(EL$6)&gt;YEAR($B852),NOT(ISBLANK($B852))),0,YEAR(EL$6)&gt;YEAR($A852),12,EL$6&lt;$A852,0,YEAR(EH$6)=YEAR($B852),0)</f>
        <v>12</v>
      </c>
      <c r="EM852" s="26">
        <f t="shared" si="107"/>
        <v>6731.25</v>
      </c>
      <c r="EN852" s="26">
        <f t="shared" si="108"/>
        <v>24681.25</v>
      </c>
      <c r="EO852" s="27">
        <f t="shared" si="109"/>
        <v>42631.25</v>
      </c>
      <c r="EP852" s="28">
        <f t="shared" si="110"/>
        <v>76</v>
      </c>
      <c r="EQ852" s="34">
        <f t="shared" si="111"/>
        <v>1682.8125</v>
      </c>
      <c r="ES852" s="21">
        <f>IFERROR(IF(VLOOKUP(D852,'DIV CHANGE'!A:D,3,FALSE)="", E852, VLOOKUP(D852,'DIV CHANGE'!A:D,3,FALSE)), E852)</f>
        <v>4</v>
      </c>
      <c r="ET852" s="21" t="str">
        <f t="shared" si="112"/>
        <v>SAME</v>
      </c>
      <c r="EU852" s="29">
        <v>44670</v>
      </c>
    </row>
    <row r="853" spans="1:151" ht="12.75">
      <c r="A853" s="29">
        <v>45309</v>
      </c>
      <c r="C853" s="77"/>
      <c r="D853" s="21" t="s">
        <v>1660</v>
      </c>
      <c r="E853" s="21">
        <v>4</v>
      </c>
      <c r="F853" s="21" t="s">
        <v>100</v>
      </c>
      <c r="G853" s="21" t="s">
        <v>1661</v>
      </c>
      <c r="H853" s="55">
        <v>39266.32</v>
      </c>
      <c r="I853" s="22">
        <v>10</v>
      </c>
      <c r="J853" s="56">
        <v>3926.6320000000001</v>
      </c>
      <c r="K853" s="56">
        <v>0</v>
      </c>
      <c r="L853" s="25">
        <f t="shared" si="105"/>
        <v>3533.9688000000001</v>
      </c>
      <c r="M853" s="37">
        <f t="shared" si="106"/>
        <v>294.49740000000003</v>
      </c>
      <c r="N853" s="36">
        <v>0</v>
      </c>
      <c r="O853" s="26">
        <v>0</v>
      </c>
      <c r="P853" s="26">
        <v>0</v>
      </c>
      <c r="Q853" s="27">
        <v>0</v>
      </c>
      <c r="R853" s="36">
        <v>0</v>
      </c>
      <c r="S853" s="26">
        <v>0</v>
      </c>
      <c r="T853" s="26">
        <v>0</v>
      </c>
      <c r="U853" s="27">
        <v>0</v>
      </c>
      <c r="V853" s="36">
        <v>0</v>
      </c>
      <c r="W853" s="26">
        <v>0</v>
      </c>
      <c r="X853" s="26">
        <v>0</v>
      </c>
      <c r="Y853" s="27">
        <v>0</v>
      </c>
      <c r="Z853" s="36">
        <v>0</v>
      </c>
      <c r="AA853" s="26">
        <v>0</v>
      </c>
      <c r="AB853" s="26">
        <v>0</v>
      </c>
      <c r="AC853" s="27">
        <v>0</v>
      </c>
      <c r="AD853" s="36">
        <v>0</v>
      </c>
      <c r="AE853" s="26">
        <v>0</v>
      </c>
      <c r="AF853" s="26">
        <v>0</v>
      </c>
      <c r="AG853" s="27">
        <v>0</v>
      </c>
      <c r="AH853" s="36">
        <v>0</v>
      </c>
      <c r="AI853" s="26">
        <v>0</v>
      </c>
      <c r="AJ853" s="26">
        <v>0</v>
      </c>
      <c r="AK853" s="27">
        <v>0</v>
      </c>
      <c r="AL853" s="36">
        <v>0</v>
      </c>
      <c r="AM853" s="26">
        <v>0</v>
      </c>
      <c r="AN853" s="26">
        <v>0</v>
      </c>
      <c r="AO853" s="27">
        <v>0</v>
      </c>
      <c r="AP853" s="36">
        <v>0</v>
      </c>
      <c r="AQ853" s="26">
        <v>0</v>
      </c>
      <c r="AR853" s="26">
        <v>0</v>
      </c>
      <c r="AS853" s="27">
        <v>0</v>
      </c>
      <c r="AT853" s="36">
        <v>0</v>
      </c>
      <c r="AU853" s="26">
        <v>0</v>
      </c>
      <c r="AV853" s="26">
        <v>0</v>
      </c>
      <c r="AW853" s="27">
        <v>0</v>
      </c>
      <c r="AX853" s="36">
        <v>0</v>
      </c>
      <c r="AY853" s="26">
        <v>0</v>
      </c>
      <c r="AZ853" s="26">
        <v>0</v>
      </c>
      <c r="BA853" s="27">
        <v>0</v>
      </c>
      <c r="BB853" s="36">
        <v>0</v>
      </c>
      <c r="BC853" s="26">
        <v>0</v>
      </c>
      <c r="BD853" s="26">
        <v>0</v>
      </c>
      <c r="BE853" s="27">
        <v>0</v>
      </c>
      <c r="BF853" s="36">
        <v>0</v>
      </c>
      <c r="BG853" s="26">
        <v>0</v>
      </c>
      <c r="BH853" s="26">
        <v>0</v>
      </c>
      <c r="BI853" s="27">
        <v>0</v>
      </c>
      <c r="BJ853" s="36">
        <v>0</v>
      </c>
      <c r="BK853" s="26">
        <v>0</v>
      </c>
      <c r="BL853" s="26">
        <v>0</v>
      </c>
      <c r="BM853" s="27">
        <v>0</v>
      </c>
      <c r="BN853" s="36">
        <v>0</v>
      </c>
      <c r="BO853" s="26">
        <v>0</v>
      </c>
      <c r="BP853" s="26">
        <v>0</v>
      </c>
      <c r="BQ853" s="27">
        <v>0</v>
      </c>
      <c r="BR853" s="36">
        <v>0</v>
      </c>
      <c r="BS853" s="26">
        <v>0</v>
      </c>
      <c r="BT853" s="26">
        <v>0</v>
      </c>
      <c r="BU853" s="27">
        <v>0</v>
      </c>
      <c r="BV853" s="36">
        <v>0</v>
      </c>
      <c r="BW853" s="26">
        <v>0</v>
      </c>
      <c r="BX853" s="26">
        <v>0</v>
      </c>
      <c r="BY853" s="27">
        <v>0</v>
      </c>
      <c r="BZ853" s="36">
        <v>0</v>
      </c>
      <c r="CA853" s="26">
        <v>0</v>
      </c>
      <c r="CB853" s="26">
        <v>0</v>
      </c>
      <c r="CC853" s="27">
        <v>0</v>
      </c>
      <c r="CD853" s="36">
        <v>0</v>
      </c>
      <c r="CE853" s="26">
        <v>0</v>
      </c>
      <c r="CF853" s="26">
        <v>0</v>
      </c>
      <c r="CG853" s="27">
        <v>0</v>
      </c>
      <c r="CH853" s="36">
        <v>0</v>
      </c>
      <c r="CI853" s="26">
        <v>0</v>
      </c>
      <c r="CJ853" s="26">
        <v>0</v>
      </c>
      <c r="CK853" s="27">
        <v>0</v>
      </c>
      <c r="CL853" s="36">
        <v>0</v>
      </c>
      <c r="CM853" s="26">
        <v>0</v>
      </c>
      <c r="CN853" s="26">
        <v>0</v>
      </c>
      <c r="CO853" s="27">
        <v>0</v>
      </c>
      <c r="CP853" s="36">
        <v>0</v>
      </c>
      <c r="CQ853" s="26">
        <v>0</v>
      </c>
      <c r="CR853" s="26">
        <v>0</v>
      </c>
      <c r="CS853" s="27">
        <v>0</v>
      </c>
      <c r="CT853" s="36">
        <v>0</v>
      </c>
      <c r="CU853" s="26">
        <v>0</v>
      </c>
      <c r="CV853" s="26">
        <v>0</v>
      </c>
      <c r="CW853" s="27">
        <v>0</v>
      </c>
      <c r="CX853" s="36">
        <v>0</v>
      </c>
      <c r="CY853" s="26">
        <v>0</v>
      </c>
      <c r="CZ853" s="26">
        <v>0</v>
      </c>
      <c r="DA853" s="27">
        <v>0</v>
      </c>
      <c r="DB853" s="36">
        <v>0</v>
      </c>
      <c r="DC853" s="26">
        <v>0</v>
      </c>
      <c r="DD853" s="26">
        <v>0</v>
      </c>
      <c r="DE853" s="27">
        <v>0</v>
      </c>
      <c r="DF853" s="36">
        <v>0</v>
      </c>
      <c r="DG853" s="26">
        <v>0</v>
      </c>
      <c r="DH853" s="26">
        <v>0</v>
      </c>
      <c r="DI853" s="27">
        <v>0</v>
      </c>
      <c r="DJ853" s="36">
        <v>0</v>
      </c>
      <c r="DK853" s="26">
        <v>0</v>
      </c>
      <c r="DL853" s="26">
        <v>0</v>
      </c>
      <c r="DM853" s="27">
        <v>0</v>
      </c>
      <c r="DN853" s="36">
        <v>0</v>
      </c>
      <c r="DO853" s="26">
        <v>0</v>
      </c>
      <c r="DP853" s="26">
        <v>0</v>
      </c>
      <c r="DQ853" s="27">
        <v>0</v>
      </c>
      <c r="DR853" s="36">
        <v>0</v>
      </c>
      <c r="DS853" s="26">
        <v>0</v>
      </c>
      <c r="DT853" s="26">
        <v>0</v>
      </c>
      <c r="DU853" s="27">
        <v>0</v>
      </c>
      <c r="DV853" s="36">
        <v>0</v>
      </c>
      <c r="DW853" s="26">
        <v>0</v>
      </c>
      <c r="DX853" s="26">
        <v>0</v>
      </c>
      <c r="DY853" s="27">
        <v>0</v>
      </c>
      <c r="DZ853" s="36">
        <v>0</v>
      </c>
      <c r="EA853" s="26">
        <v>0</v>
      </c>
      <c r="EB853" s="26">
        <v>0</v>
      </c>
      <c r="EC853" s="27">
        <v>0</v>
      </c>
      <c r="ED853" s="36">
        <v>0</v>
      </c>
      <c r="EE853" s="26">
        <v>0</v>
      </c>
      <c r="EF853" s="26">
        <v>0</v>
      </c>
      <c r="EG853" s="27">
        <v>0</v>
      </c>
      <c r="EH853" s="36">
        <v>11</v>
      </c>
      <c r="EI853" s="26">
        <v>3239.4714000000004</v>
      </c>
      <c r="EJ853" s="26">
        <v>3239.4714000000004</v>
      </c>
      <c r="EK853" s="27">
        <v>32100.22</v>
      </c>
      <c r="EL853" s="36" cm="1">
        <f t="array" ref="EL853">+_xlfn.IFS(YEAR($A853)&gt;YEAR(EL$6),0,YEAR(EL$6)=YEAR($A853),13-MONTH($A853),AND(EK853&lt;$L853,YEAR(EL$6)=YEAR($B853)),IF(MONTH($B853)&lt;EK853/$M853,MONTH($B853),EK853/$M853),EK853&lt;$L853,EK853/$M853,YEAR(EL$6)=YEAR($B853),MONTH($B853),AND(YEAR(EL$6)&gt;YEAR($B853),NOT(ISBLANK($B853))),0,YEAR(EL$6)&gt;YEAR($A853),12,EL$6&lt;$A853,0,YEAR(EH$6)=YEAR($B853),0)</f>
        <v>12</v>
      </c>
      <c r="EM853" s="26">
        <f t="shared" si="107"/>
        <v>3533.9688000000006</v>
      </c>
      <c r="EN853" s="26">
        <f t="shared" si="108"/>
        <v>6773.4402000000009</v>
      </c>
      <c r="EO853" s="27">
        <f t="shared" si="109"/>
        <v>28566.25</v>
      </c>
      <c r="EP853" s="28">
        <f t="shared" si="110"/>
        <v>97.000007470354575</v>
      </c>
      <c r="EQ853" s="34">
        <f t="shared" si="111"/>
        <v>883.49220000000014</v>
      </c>
      <c r="ES853" s="21">
        <f>IFERROR(IF(VLOOKUP(D853,'DIV CHANGE'!A:D,3,FALSE)="", E853, VLOOKUP(D853,'DIV CHANGE'!A:D,3,FALSE)), E853)</f>
        <v>2</v>
      </c>
      <c r="ET853" s="21" t="str">
        <f t="shared" si="112"/>
        <v>CHANGE</v>
      </c>
      <c r="EU853" s="29">
        <v>45309</v>
      </c>
    </row>
    <row r="854" spans="1:151" ht="12.75">
      <c r="A854" s="29">
        <v>45539</v>
      </c>
      <c r="C854" s="77"/>
      <c r="D854" s="21" t="s">
        <v>1662</v>
      </c>
      <c r="E854" s="21">
        <v>4</v>
      </c>
      <c r="F854" s="21" t="s">
        <v>100</v>
      </c>
      <c r="G854" s="21" t="s">
        <v>1663</v>
      </c>
      <c r="H854" s="55">
        <v>28750.03</v>
      </c>
      <c r="I854" s="22">
        <v>10</v>
      </c>
      <c r="J854" s="56">
        <f>H854*0.1</f>
        <v>2875.0030000000002</v>
      </c>
      <c r="K854" s="56">
        <v>0</v>
      </c>
      <c r="L854" s="25">
        <f t="shared" si="105"/>
        <v>2587.5027</v>
      </c>
      <c r="M854" s="37">
        <f t="shared" si="106"/>
        <v>215.625225</v>
      </c>
      <c r="N854" s="36"/>
      <c r="O854" s="26"/>
      <c r="P854" s="26"/>
      <c r="Q854" s="27"/>
      <c r="R854" s="36"/>
      <c r="S854" s="26"/>
      <c r="T854" s="26"/>
      <c r="U854" s="27"/>
      <c r="V854" s="36"/>
      <c r="W854" s="26"/>
      <c r="X854" s="26"/>
      <c r="Y854" s="27"/>
      <c r="Z854" s="36"/>
      <c r="AA854" s="26"/>
      <c r="AB854" s="26"/>
      <c r="AC854" s="27"/>
      <c r="AD854" s="36"/>
      <c r="AE854" s="26"/>
      <c r="AF854" s="26"/>
      <c r="AG854" s="27"/>
      <c r="AH854" s="36"/>
      <c r="AI854" s="26"/>
      <c r="AJ854" s="26"/>
      <c r="AK854" s="27"/>
      <c r="AL854" s="36"/>
      <c r="AM854" s="26"/>
      <c r="AN854" s="26"/>
      <c r="AO854" s="27"/>
      <c r="AP854" s="36"/>
      <c r="AQ854" s="26"/>
      <c r="AR854" s="26"/>
      <c r="AS854" s="27"/>
      <c r="AT854" s="36"/>
      <c r="AU854" s="26"/>
      <c r="AV854" s="26"/>
      <c r="AW854" s="27"/>
      <c r="AX854" s="36"/>
      <c r="AY854" s="26"/>
      <c r="AZ854" s="26"/>
      <c r="BA854" s="27"/>
      <c r="BB854" s="36"/>
      <c r="BC854" s="26"/>
      <c r="BD854" s="26"/>
      <c r="BE854" s="27"/>
      <c r="BF854" s="36"/>
      <c r="BG854" s="26"/>
      <c r="BH854" s="26"/>
      <c r="BI854" s="27"/>
      <c r="BJ854" s="36"/>
      <c r="BK854" s="26"/>
      <c r="BL854" s="26"/>
      <c r="BM854" s="27"/>
      <c r="BN854" s="36"/>
      <c r="BO854" s="26"/>
      <c r="BP854" s="26"/>
      <c r="BQ854" s="27"/>
      <c r="BR854" s="36"/>
      <c r="BS854" s="26"/>
      <c r="BT854" s="26"/>
      <c r="BU854" s="27"/>
      <c r="BV854" s="36"/>
      <c r="BW854" s="26"/>
      <c r="BX854" s="26"/>
      <c r="BY854" s="27"/>
      <c r="BZ854" s="36"/>
      <c r="CA854" s="26"/>
      <c r="CB854" s="26"/>
      <c r="CC854" s="27"/>
      <c r="CD854" s="36"/>
      <c r="CE854" s="26"/>
      <c r="CF854" s="26"/>
      <c r="CG854" s="27"/>
      <c r="CH854" s="36"/>
      <c r="CI854" s="26"/>
      <c r="CJ854" s="26"/>
      <c r="CK854" s="27"/>
      <c r="CL854" s="36"/>
      <c r="CM854" s="26"/>
      <c r="CN854" s="26"/>
      <c r="CO854" s="27"/>
      <c r="CP854" s="36"/>
      <c r="CQ854" s="26"/>
      <c r="CR854" s="26"/>
      <c r="CS854" s="27"/>
      <c r="CT854" s="36"/>
      <c r="CU854" s="26"/>
      <c r="CV854" s="26"/>
      <c r="CW854" s="27"/>
      <c r="CX854" s="36"/>
      <c r="CY854" s="26"/>
      <c r="CZ854" s="26"/>
      <c r="DA854" s="27"/>
      <c r="DB854" s="36"/>
      <c r="DC854" s="26"/>
      <c r="DD854" s="26"/>
      <c r="DE854" s="27"/>
      <c r="DF854" s="36"/>
      <c r="DG854" s="26"/>
      <c r="DH854" s="26"/>
      <c r="DI854" s="27"/>
      <c r="DJ854" s="36"/>
      <c r="DK854" s="26"/>
      <c r="DL854" s="26"/>
      <c r="DM854" s="27"/>
      <c r="DN854" s="36"/>
      <c r="DO854" s="26"/>
      <c r="DP854" s="26"/>
      <c r="DQ854" s="27"/>
      <c r="DR854" s="36"/>
      <c r="DS854" s="26"/>
      <c r="DT854" s="26"/>
      <c r="DU854" s="27"/>
      <c r="DV854" s="36"/>
      <c r="DW854" s="26"/>
      <c r="DX854" s="26"/>
      <c r="DY854" s="27"/>
      <c r="DZ854" s="36"/>
      <c r="EA854" s="26"/>
      <c r="EB854" s="26"/>
      <c r="EC854" s="27"/>
      <c r="ED854" s="36">
        <v>0</v>
      </c>
      <c r="EE854" s="26">
        <v>0</v>
      </c>
      <c r="EF854" s="26">
        <v>0</v>
      </c>
      <c r="EG854" s="27">
        <v>0</v>
      </c>
      <c r="EH854" s="36">
        <v>4</v>
      </c>
      <c r="EI854" s="26">
        <v>862.5009</v>
      </c>
      <c r="EJ854" s="26">
        <v>862.5009</v>
      </c>
      <c r="EK854" s="27">
        <v>25012.53</v>
      </c>
      <c r="EL854" s="36" cm="1">
        <f t="array" ref="EL854">+_xlfn.IFS(YEAR($A854)&gt;YEAR(EL$6),0,YEAR(EL$6)=YEAR($A854),13-MONTH($A854),AND(EK854&lt;$L854,YEAR(EL$6)=YEAR($B854)),IF(MONTH($B854)&lt;EK854/$M854,MONTH($B854),EK854/$M854),EK854&lt;$L854,EK854/$M854,YEAR(EL$6)=YEAR($B854),MONTH($B854),AND(YEAR(EL$6)&gt;YEAR($B854),NOT(ISBLANK($B854))),0,YEAR(EL$6)&gt;YEAR($A854),12,EL$6&lt;$A854,0,YEAR(EH$6)=YEAR($B854),0)</f>
        <v>12</v>
      </c>
      <c r="EM854" s="26">
        <f t="shared" si="107"/>
        <v>2587.5027</v>
      </c>
      <c r="EN854" s="26">
        <f t="shared" si="108"/>
        <v>3450.0036</v>
      </c>
      <c r="EO854" s="27">
        <f t="shared" si="109"/>
        <v>22425.02</v>
      </c>
      <c r="EP854" s="28">
        <f t="shared" si="110"/>
        <v>103.99998423190051</v>
      </c>
      <c r="EQ854" s="34">
        <f t="shared" si="111"/>
        <v>646.875675</v>
      </c>
      <c r="ES854" s="21">
        <f>IFERROR(IF(VLOOKUP(D854,'DIV CHANGE'!A:D,3,FALSE)="", E854, VLOOKUP(D854,'DIV CHANGE'!A:D,3,FALSE)), E854)</f>
        <v>4</v>
      </c>
      <c r="ET854" s="21" t="str">
        <f t="shared" si="112"/>
        <v>SAME</v>
      </c>
      <c r="EU854" s="24">
        <v>45539</v>
      </c>
    </row>
    <row r="855" spans="1:151" ht="12.75">
      <c r="A855" s="29">
        <v>45611</v>
      </c>
      <c r="C855" s="77"/>
      <c r="D855" s="21" t="s">
        <v>1664</v>
      </c>
      <c r="E855" s="21">
        <v>2</v>
      </c>
      <c r="F855" s="21" t="s">
        <v>100</v>
      </c>
      <c r="G855" s="21" t="s">
        <v>1665</v>
      </c>
      <c r="H855" s="55">
        <v>52865.01</v>
      </c>
      <c r="I855" s="22">
        <v>10</v>
      </c>
      <c r="J855" s="56">
        <f>H855*0.1</f>
        <v>5286.5010000000002</v>
      </c>
      <c r="K855" s="56">
        <v>0</v>
      </c>
      <c r="L855" s="25">
        <f t="shared" si="105"/>
        <v>4757.8509000000004</v>
      </c>
      <c r="M855" s="37">
        <f t="shared" si="106"/>
        <v>396.48757500000005</v>
      </c>
      <c r="N855" s="36"/>
      <c r="O855" s="26"/>
      <c r="P855" s="26"/>
      <c r="Q855" s="27"/>
      <c r="R855" s="36"/>
      <c r="S855" s="26"/>
      <c r="T855" s="26"/>
      <c r="U855" s="27"/>
      <c r="V855" s="36"/>
      <c r="W855" s="26"/>
      <c r="X855" s="26"/>
      <c r="Y855" s="27"/>
      <c r="Z855" s="36"/>
      <c r="AA855" s="26"/>
      <c r="AB855" s="26"/>
      <c r="AC855" s="27"/>
      <c r="AD855" s="36"/>
      <c r="AE855" s="26"/>
      <c r="AF855" s="26"/>
      <c r="AG855" s="27"/>
      <c r="AH855" s="36"/>
      <c r="AI855" s="26"/>
      <c r="AJ855" s="26"/>
      <c r="AK855" s="27"/>
      <c r="AL855" s="36"/>
      <c r="AM855" s="26"/>
      <c r="AN855" s="26"/>
      <c r="AO855" s="27"/>
      <c r="AP855" s="36"/>
      <c r="AQ855" s="26"/>
      <c r="AR855" s="26"/>
      <c r="AS855" s="27"/>
      <c r="AT855" s="36"/>
      <c r="AU855" s="26"/>
      <c r="AV855" s="26"/>
      <c r="AW855" s="27"/>
      <c r="AX855" s="36"/>
      <c r="AY855" s="26"/>
      <c r="AZ855" s="26"/>
      <c r="BA855" s="27"/>
      <c r="BB855" s="36"/>
      <c r="BC855" s="26"/>
      <c r="BD855" s="26"/>
      <c r="BE855" s="27"/>
      <c r="BF855" s="36"/>
      <c r="BG855" s="26"/>
      <c r="BH855" s="26"/>
      <c r="BI855" s="27"/>
      <c r="BJ855" s="36"/>
      <c r="BK855" s="26"/>
      <c r="BL855" s="26"/>
      <c r="BM855" s="27"/>
      <c r="BN855" s="36"/>
      <c r="BO855" s="26"/>
      <c r="BP855" s="26"/>
      <c r="BQ855" s="27"/>
      <c r="BR855" s="36"/>
      <c r="BS855" s="26"/>
      <c r="BT855" s="26"/>
      <c r="BU855" s="27"/>
      <c r="BV855" s="36"/>
      <c r="BW855" s="26"/>
      <c r="BX855" s="26"/>
      <c r="BY855" s="27"/>
      <c r="BZ855" s="36"/>
      <c r="CA855" s="26"/>
      <c r="CB855" s="26"/>
      <c r="CC855" s="27"/>
      <c r="CD855" s="36"/>
      <c r="CE855" s="26"/>
      <c r="CF855" s="26"/>
      <c r="CG855" s="27"/>
      <c r="CH855" s="36"/>
      <c r="CI855" s="26"/>
      <c r="CJ855" s="26"/>
      <c r="CK855" s="27"/>
      <c r="CL855" s="36"/>
      <c r="CM855" s="26"/>
      <c r="CN855" s="26"/>
      <c r="CO855" s="27"/>
      <c r="CP855" s="36"/>
      <c r="CQ855" s="26"/>
      <c r="CR855" s="26"/>
      <c r="CS855" s="27"/>
      <c r="CT855" s="36"/>
      <c r="CU855" s="26"/>
      <c r="CV855" s="26"/>
      <c r="CW855" s="27"/>
      <c r="CX855" s="36"/>
      <c r="CY855" s="26"/>
      <c r="CZ855" s="26"/>
      <c r="DA855" s="27"/>
      <c r="DB855" s="36"/>
      <c r="DC855" s="26"/>
      <c r="DD855" s="26"/>
      <c r="DE855" s="27"/>
      <c r="DF855" s="36"/>
      <c r="DG855" s="26"/>
      <c r="DH855" s="26"/>
      <c r="DI855" s="27"/>
      <c r="DJ855" s="36"/>
      <c r="DK855" s="26"/>
      <c r="DL855" s="26"/>
      <c r="DM855" s="27"/>
      <c r="DN855" s="36"/>
      <c r="DO855" s="26"/>
      <c r="DP855" s="26"/>
      <c r="DQ855" s="27"/>
      <c r="DR855" s="36"/>
      <c r="DS855" s="26"/>
      <c r="DT855" s="26"/>
      <c r="DU855" s="27"/>
      <c r="DV855" s="36"/>
      <c r="DW855" s="26"/>
      <c r="DX855" s="26"/>
      <c r="DY855" s="27"/>
      <c r="DZ855" s="36"/>
      <c r="EA855" s="26"/>
      <c r="EB855" s="26"/>
      <c r="EC855" s="27"/>
      <c r="ED855" s="36">
        <v>0</v>
      </c>
      <c r="EE855" s="26">
        <v>0</v>
      </c>
      <c r="EF855" s="26">
        <v>0</v>
      </c>
      <c r="EG855" s="27">
        <v>0</v>
      </c>
      <c r="EH855" s="36">
        <v>2</v>
      </c>
      <c r="EI855" s="26">
        <v>792.9751500000001</v>
      </c>
      <c r="EJ855" s="26">
        <v>792.9751500000001</v>
      </c>
      <c r="EK855" s="27">
        <v>46785.53</v>
      </c>
      <c r="EL855" s="36" cm="1">
        <f t="array" ref="EL855">+_xlfn.IFS(YEAR($A855)&gt;YEAR(EL$6),0,YEAR(EL$6)=YEAR($A855),13-MONTH($A855),AND(EK855&lt;$L855,YEAR(EL$6)=YEAR($B855)),IF(MONTH($B855)&lt;EK855/$M855,MONTH($B855),EK855/$M855),EK855&lt;$L855,EK855/$M855,YEAR(EL$6)=YEAR($B855),MONTH($B855),AND(YEAR(EL$6)&gt;YEAR($B855),NOT(ISBLANK($B855))),0,YEAR(EL$6)&gt;YEAR($A855),12,EL$6&lt;$A855,0,YEAR(EH$6)=YEAR($B855),0)</f>
        <v>12</v>
      </c>
      <c r="EM855" s="26">
        <f t="shared" si="107"/>
        <v>4757.8509000000004</v>
      </c>
      <c r="EN855" s="26">
        <f t="shared" si="108"/>
        <v>5550.8260500000006</v>
      </c>
      <c r="EO855" s="27">
        <f t="shared" si="109"/>
        <v>42027.68</v>
      </c>
      <c r="EP855" s="28">
        <f t="shared" si="110"/>
        <v>105.99999255966596</v>
      </c>
      <c r="EQ855" s="34">
        <f t="shared" si="111"/>
        <v>1189.4627250000001</v>
      </c>
      <c r="ES855" s="21">
        <f>IFERROR(IF(VLOOKUP(D855,'DIV CHANGE'!A:D,3,FALSE)="", E855, VLOOKUP(D855,'DIV CHANGE'!A:D,3,FALSE)), E855)</f>
        <v>2</v>
      </c>
      <c r="ET855" s="21" t="str">
        <f t="shared" si="112"/>
        <v>SAME</v>
      </c>
      <c r="EU855" s="29">
        <v>45611</v>
      </c>
    </row>
    <row r="856" spans="1:151" ht="12.75">
      <c r="A856" s="29">
        <v>45182</v>
      </c>
      <c r="C856" s="35">
        <v>845</v>
      </c>
      <c r="D856" s="21" t="s">
        <v>1666</v>
      </c>
      <c r="E856" s="21">
        <v>1</v>
      </c>
      <c r="F856" s="21" t="s">
        <v>42</v>
      </c>
      <c r="G856" s="21" t="s">
        <v>1667</v>
      </c>
      <c r="H856" s="55">
        <v>12762.75</v>
      </c>
      <c r="I856" s="22">
        <v>5</v>
      </c>
      <c r="J856" s="25">
        <v>0</v>
      </c>
      <c r="K856" s="25">
        <v>0</v>
      </c>
      <c r="L856" s="25">
        <f t="shared" si="105"/>
        <v>2552.5500000000002</v>
      </c>
      <c r="M856" s="37">
        <f t="shared" si="106"/>
        <v>212.71250000000001</v>
      </c>
      <c r="N856" s="36">
        <v>0</v>
      </c>
      <c r="O856" s="26">
        <v>0</v>
      </c>
      <c r="P856" s="26">
        <v>0</v>
      </c>
      <c r="Q856" s="27">
        <v>0</v>
      </c>
      <c r="R856" s="36">
        <v>0</v>
      </c>
      <c r="S856" s="26">
        <v>0</v>
      </c>
      <c r="T856" s="26">
        <v>0</v>
      </c>
      <c r="U856" s="27">
        <v>0</v>
      </c>
      <c r="V856" s="36">
        <v>0</v>
      </c>
      <c r="W856" s="26">
        <v>0</v>
      </c>
      <c r="X856" s="26">
        <v>0</v>
      </c>
      <c r="Y856" s="27">
        <v>0</v>
      </c>
      <c r="Z856" s="36">
        <v>0</v>
      </c>
      <c r="AA856" s="26">
        <v>0</v>
      </c>
      <c r="AB856" s="26">
        <v>0</v>
      </c>
      <c r="AC856" s="27">
        <v>0</v>
      </c>
      <c r="AD856" s="36">
        <v>0</v>
      </c>
      <c r="AE856" s="26">
        <v>0</v>
      </c>
      <c r="AF856" s="26">
        <v>0</v>
      </c>
      <c r="AG856" s="27">
        <v>0</v>
      </c>
      <c r="AH856" s="36">
        <v>0</v>
      </c>
      <c r="AI856" s="26">
        <v>0</v>
      </c>
      <c r="AJ856" s="26">
        <v>0</v>
      </c>
      <c r="AK856" s="27">
        <v>0</v>
      </c>
      <c r="AL856" s="36">
        <v>0</v>
      </c>
      <c r="AM856" s="26">
        <v>0</v>
      </c>
      <c r="AN856" s="26">
        <v>0</v>
      </c>
      <c r="AO856" s="27">
        <v>0</v>
      </c>
      <c r="AP856" s="36">
        <v>0</v>
      </c>
      <c r="AQ856" s="26">
        <v>0</v>
      </c>
      <c r="AR856" s="26">
        <v>0</v>
      </c>
      <c r="AS856" s="27">
        <v>0</v>
      </c>
      <c r="AT856" s="36">
        <v>0</v>
      </c>
      <c r="AU856" s="26">
        <v>0</v>
      </c>
      <c r="AV856" s="26">
        <v>0</v>
      </c>
      <c r="AW856" s="27">
        <v>0</v>
      </c>
      <c r="AX856" s="36">
        <v>0</v>
      </c>
      <c r="AY856" s="26">
        <v>0</v>
      </c>
      <c r="AZ856" s="26">
        <v>0</v>
      </c>
      <c r="BA856" s="27">
        <v>0</v>
      </c>
      <c r="BB856" s="36">
        <v>0</v>
      </c>
      <c r="BC856" s="26">
        <v>0</v>
      </c>
      <c r="BD856" s="26">
        <v>0</v>
      </c>
      <c r="BE856" s="27">
        <v>0</v>
      </c>
      <c r="BF856" s="36">
        <v>0</v>
      </c>
      <c r="BG856" s="26">
        <v>0</v>
      </c>
      <c r="BH856" s="26">
        <v>0</v>
      </c>
      <c r="BI856" s="27">
        <v>0</v>
      </c>
      <c r="BJ856" s="36">
        <v>0</v>
      </c>
      <c r="BK856" s="26">
        <v>0</v>
      </c>
      <c r="BL856" s="26">
        <v>0</v>
      </c>
      <c r="BM856" s="27">
        <v>0</v>
      </c>
      <c r="BN856" s="36">
        <v>0</v>
      </c>
      <c r="BO856" s="26">
        <v>0</v>
      </c>
      <c r="BP856" s="26">
        <v>0</v>
      </c>
      <c r="BQ856" s="27">
        <v>0</v>
      </c>
      <c r="BR856" s="36">
        <v>0</v>
      </c>
      <c r="BS856" s="26">
        <v>0</v>
      </c>
      <c r="BT856" s="26">
        <v>0</v>
      </c>
      <c r="BU856" s="27">
        <v>0</v>
      </c>
      <c r="BV856" s="36">
        <v>0</v>
      </c>
      <c r="BW856" s="26">
        <v>0</v>
      </c>
      <c r="BX856" s="26">
        <v>0</v>
      </c>
      <c r="BY856" s="27">
        <v>0</v>
      </c>
      <c r="BZ856" s="36">
        <v>0</v>
      </c>
      <c r="CA856" s="26">
        <v>0</v>
      </c>
      <c r="CB856" s="26">
        <v>0</v>
      </c>
      <c r="CC856" s="27">
        <v>0</v>
      </c>
      <c r="CD856" s="36">
        <v>0</v>
      </c>
      <c r="CE856" s="26">
        <v>0</v>
      </c>
      <c r="CF856" s="26">
        <v>0</v>
      </c>
      <c r="CG856" s="27">
        <v>0</v>
      </c>
      <c r="CH856" s="36">
        <v>0</v>
      </c>
      <c r="CI856" s="26">
        <v>0</v>
      </c>
      <c r="CJ856" s="26">
        <v>0</v>
      </c>
      <c r="CK856" s="27">
        <v>0</v>
      </c>
      <c r="CL856" s="36">
        <v>0</v>
      </c>
      <c r="CM856" s="26">
        <v>0</v>
      </c>
      <c r="CN856" s="26">
        <v>0</v>
      </c>
      <c r="CO856" s="27">
        <v>0</v>
      </c>
      <c r="CP856" s="36">
        <v>0</v>
      </c>
      <c r="CQ856" s="26">
        <v>0</v>
      </c>
      <c r="CR856" s="26">
        <v>0</v>
      </c>
      <c r="CS856" s="27">
        <v>0</v>
      </c>
      <c r="CT856" s="36">
        <v>0</v>
      </c>
      <c r="CU856" s="26">
        <v>0</v>
      </c>
      <c r="CV856" s="26">
        <v>0</v>
      </c>
      <c r="CW856" s="27">
        <v>0</v>
      </c>
      <c r="CX856" s="36">
        <v>0</v>
      </c>
      <c r="CY856" s="26">
        <v>0</v>
      </c>
      <c r="CZ856" s="26">
        <v>0</v>
      </c>
      <c r="DA856" s="27">
        <v>0</v>
      </c>
      <c r="DB856" s="36">
        <v>0</v>
      </c>
      <c r="DC856" s="26">
        <v>0</v>
      </c>
      <c r="DD856" s="26">
        <v>0</v>
      </c>
      <c r="DE856" s="27">
        <v>0</v>
      </c>
      <c r="DF856" s="36">
        <v>0</v>
      </c>
      <c r="DG856" s="26">
        <v>0</v>
      </c>
      <c r="DH856" s="26">
        <v>0</v>
      </c>
      <c r="DI856" s="27">
        <v>0</v>
      </c>
      <c r="DJ856" s="36">
        <v>0</v>
      </c>
      <c r="DK856" s="26">
        <v>0</v>
      </c>
      <c r="DL856" s="26">
        <v>0</v>
      </c>
      <c r="DM856" s="27">
        <v>0</v>
      </c>
      <c r="DN856" s="36">
        <v>0</v>
      </c>
      <c r="DO856" s="26">
        <v>0</v>
      </c>
      <c r="DP856" s="26">
        <v>0</v>
      </c>
      <c r="DQ856" s="27">
        <v>0</v>
      </c>
      <c r="DR856" s="36">
        <v>0</v>
      </c>
      <c r="DS856" s="26">
        <v>0</v>
      </c>
      <c r="DT856" s="26">
        <v>0</v>
      </c>
      <c r="DU856" s="27">
        <v>0</v>
      </c>
      <c r="DV856" s="36">
        <v>0</v>
      </c>
      <c r="DW856" s="26">
        <v>0</v>
      </c>
      <c r="DX856" s="26">
        <v>0</v>
      </c>
      <c r="DY856" s="27">
        <v>0</v>
      </c>
      <c r="DZ856" s="36">
        <v>0</v>
      </c>
      <c r="EA856" s="26">
        <v>0</v>
      </c>
      <c r="EB856" s="26">
        <v>0</v>
      </c>
      <c r="EC856" s="27">
        <v>0</v>
      </c>
      <c r="ED856" s="36">
        <v>4</v>
      </c>
      <c r="EE856" s="26">
        <v>850.85</v>
      </c>
      <c r="EF856" s="26">
        <v>850.85</v>
      </c>
      <c r="EG856" s="27">
        <v>11911.9</v>
      </c>
      <c r="EH856" s="36">
        <v>12</v>
      </c>
      <c r="EI856" s="26">
        <v>2552.5500000000002</v>
      </c>
      <c r="EJ856" s="26">
        <v>3403.4</v>
      </c>
      <c r="EK856" s="27">
        <v>9359.35</v>
      </c>
      <c r="EL856" s="36" cm="1">
        <f t="array" ref="EL856">+_xlfn.IFS(YEAR($A856)&gt;YEAR(EL$6),0,YEAR(EL$6)=YEAR($A856),13-MONTH($A856),AND(EK856&lt;$L856,YEAR(EL$6)=YEAR($B856)),IF(MONTH($B856)&lt;EK856/$M856,MONTH($B856),EK856/$M856),EK856&lt;$L856,EK856/$M856,YEAR(EL$6)=YEAR($B856),MONTH($B856),AND(YEAR(EL$6)&gt;YEAR($B856),NOT(ISBLANK($B856))),0,YEAR(EL$6)&gt;YEAR($A856),12,EL$6&lt;$A856,0,YEAR(EH$6)=YEAR($B856),0)</f>
        <v>12</v>
      </c>
      <c r="EM856" s="26">
        <f t="shared" si="107"/>
        <v>2552.5500000000002</v>
      </c>
      <c r="EN856" s="26">
        <f t="shared" si="108"/>
        <v>5955.9500000000007</v>
      </c>
      <c r="EO856" s="27">
        <f t="shared" si="109"/>
        <v>6806.8</v>
      </c>
      <c r="EP856" s="28">
        <f t="shared" si="110"/>
        <v>32</v>
      </c>
      <c r="EQ856" s="34">
        <f t="shared" si="111"/>
        <v>638.13750000000005</v>
      </c>
      <c r="ES856" s="21">
        <f>IFERROR(IF(VLOOKUP(D856,'DIV CHANGE'!A:D,3,FALSE)="", E856, VLOOKUP(D856,'DIV CHANGE'!A:D,3,FALSE)), E856)</f>
        <v>1</v>
      </c>
      <c r="ET856" s="21" t="str">
        <f t="shared" si="112"/>
        <v>SAME</v>
      </c>
      <c r="EU856" s="29">
        <v>45182</v>
      </c>
    </row>
    <row r="857" spans="1:151" ht="12.75">
      <c r="A857" s="29">
        <v>45077</v>
      </c>
      <c r="B857" s="218"/>
      <c r="C857" s="35">
        <v>810</v>
      </c>
      <c r="D857" s="21" t="s">
        <v>1668</v>
      </c>
      <c r="E857" s="21">
        <v>2</v>
      </c>
      <c r="F857" s="21" t="s">
        <v>100</v>
      </c>
      <c r="G857" s="21" t="s">
        <v>1669</v>
      </c>
      <c r="H857" s="55">
        <v>26566</v>
      </c>
      <c r="I857" s="22">
        <v>5</v>
      </c>
      <c r="J857" s="25">
        <v>10000</v>
      </c>
      <c r="K857" s="25">
        <v>0</v>
      </c>
      <c r="L857" s="25">
        <f t="shared" si="105"/>
        <v>3313.2</v>
      </c>
      <c r="M857" s="37">
        <f t="shared" si="106"/>
        <v>276.09999999999997</v>
      </c>
      <c r="N857" s="36">
        <v>0</v>
      </c>
      <c r="O857" s="26">
        <v>0</v>
      </c>
      <c r="P857" s="26">
        <v>0</v>
      </c>
      <c r="Q857" s="27">
        <v>0</v>
      </c>
      <c r="R857" s="36">
        <v>0</v>
      </c>
      <c r="S857" s="26">
        <v>0</v>
      </c>
      <c r="T857" s="26">
        <v>0</v>
      </c>
      <c r="U857" s="27">
        <v>0</v>
      </c>
      <c r="V857" s="36">
        <v>0</v>
      </c>
      <c r="W857" s="26">
        <v>0</v>
      </c>
      <c r="X857" s="26">
        <v>0</v>
      </c>
      <c r="Y857" s="27">
        <v>0</v>
      </c>
      <c r="Z857" s="36">
        <v>0</v>
      </c>
      <c r="AA857" s="26">
        <v>0</v>
      </c>
      <c r="AB857" s="26">
        <v>0</v>
      </c>
      <c r="AC857" s="27">
        <v>0</v>
      </c>
      <c r="AD857" s="36">
        <v>0</v>
      </c>
      <c r="AE857" s="26">
        <v>0</v>
      </c>
      <c r="AF857" s="26">
        <v>0</v>
      </c>
      <c r="AG857" s="27">
        <v>0</v>
      </c>
      <c r="AH857" s="36">
        <v>0</v>
      </c>
      <c r="AI857" s="26">
        <v>0</v>
      </c>
      <c r="AJ857" s="26">
        <v>0</v>
      </c>
      <c r="AK857" s="27">
        <v>0</v>
      </c>
      <c r="AL857" s="36">
        <v>0</v>
      </c>
      <c r="AM857" s="26">
        <v>0</v>
      </c>
      <c r="AN857" s="26">
        <v>0</v>
      </c>
      <c r="AO857" s="27">
        <v>0</v>
      </c>
      <c r="AP857" s="36">
        <v>0</v>
      </c>
      <c r="AQ857" s="26">
        <v>0</v>
      </c>
      <c r="AR857" s="26">
        <v>0</v>
      </c>
      <c r="AS857" s="27">
        <v>0</v>
      </c>
      <c r="AT857" s="36">
        <v>0</v>
      </c>
      <c r="AU857" s="26">
        <v>0</v>
      </c>
      <c r="AV857" s="26">
        <v>0</v>
      </c>
      <c r="AW857" s="27">
        <v>0</v>
      </c>
      <c r="AX857" s="36">
        <v>0</v>
      </c>
      <c r="AY857" s="26">
        <v>0</v>
      </c>
      <c r="AZ857" s="26">
        <v>0</v>
      </c>
      <c r="BA857" s="27">
        <v>0</v>
      </c>
      <c r="BB857" s="36">
        <v>0</v>
      </c>
      <c r="BC857" s="26">
        <v>0</v>
      </c>
      <c r="BD857" s="26">
        <v>0</v>
      </c>
      <c r="BE857" s="27">
        <v>0</v>
      </c>
      <c r="BF857" s="36">
        <v>0</v>
      </c>
      <c r="BG857" s="26">
        <v>0</v>
      </c>
      <c r="BH857" s="26">
        <v>0</v>
      </c>
      <c r="BI857" s="27">
        <v>0</v>
      </c>
      <c r="BJ857" s="36">
        <v>0</v>
      </c>
      <c r="BK857" s="26">
        <v>0</v>
      </c>
      <c r="BL857" s="26">
        <v>0</v>
      </c>
      <c r="BM857" s="27">
        <v>0</v>
      </c>
      <c r="BN857" s="36">
        <v>0</v>
      </c>
      <c r="BO857" s="26">
        <v>0</v>
      </c>
      <c r="BP857" s="26">
        <v>0</v>
      </c>
      <c r="BQ857" s="27">
        <v>0</v>
      </c>
      <c r="BR857" s="36">
        <v>0</v>
      </c>
      <c r="BS857" s="26">
        <v>0</v>
      </c>
      <c r="BT857" s="26">
        <v>0</v>
      </c>
      <c r="BU857" s="27">
        <v>0</v>
      </c>
      <c r="BV857" s="36">
        <v>0</v>
      </c>
      <c r="BW857" s="26">
        <v>0</v>
      </c>
      <c r="BX857" s="26">
        <v>0</v>
      </c>
      <c r="BY857" s="27">
        <v>0</v>
      </c>
      <c r="BZ857" s="36">
        <v>0</v>
      </c>
      <c r="CA857" s="26">
        <v>0</v>
      </c>
      <c r="CB857" s="26">
        <v>0</v>
      </c>
      <c r="CC857" s="27">
        <v>0</v>
      </c>
      <c r="CD857" s="36">
        <v>0</v>
      </c>
      <c r="CE857" s="26">
        <v>0</v>
      </c>
      <c r="CF857" s="26">
        <v>0</v>
      </c>
      <c r="CG857" s="27">
        <v>0</v>
      </c>
      <c r="CH857" s="36">
        <v>0</v>
      </c>
      <c r="CI857" s="26">
        <v>0</v>
      </c>
      <c r="CJ857" s="26">
        <v>0</v>
      </c>
      <c r="CK857" s="27">
        <v>0</v>
      </c>
      <c r="CL857" s="36">
        <v>0</v>
      </c>
      <c r="CM857" s="26">
        <v>0</v>
      </c>
      <c r="CN857" s="26">
        <v>0</v>
      </c>
      <c r="CO857" s="27">
        <v>0</v>
      </c>
      <c r="CP857" s="36">
        <v>0</v>
      </c>
      <c r="CQ857" s="26">
        <v>0</v>
      </c>
      <c r="CR857" s="26">
        <v>0</v>
      </c>
      <c r="CS857" s="27">
        <v>0</v>
      </c>
      <c r="CT857" s="36">
        <v>0</v>
      </c>
      <c r="CU857" s="26">
        <v>0</v>
      </c>
      <c r="CV857" s="26">
        <v>0</v>
      </c>
      <c r="CW857" s="27">
        <v>0</v>
      </c>
      <c r="CX857" s="36">
        <v>0</v>
      </c>
      <c r="CY857" s="26">
        <v>0</v>
      </c>
      <c r="CZ857" s="26">
        <v>0</v>
      </c>
      <c r="DA857" s="27">
        <v>0</v>
      </c>
      <c r="DB857" s="36">
        <v>0</v>
      </c>
      <c r="DC857" s="26">
        <v>0</v>
      </c>
      <c r="DD857" s="26">
        <v>0</v>
      </c>
      <c r="DE857" s="27">
        <v>0</v>
      </c>
      <c r="DF857" s="36">
        <v>0</v>
      </c>
      <c r="DG857" s="26">
        <v>0</v>
      </c>
      <c r="DH857" s="26">
        <v>0</v>
      </c>
      <c r="DI857" s="27">
        <v>0</v>
      </c>
      <c r="DJ857" s="36">
        <v>0</v>
      </c>
      <c r="DK857" s="26">
        <v>0</v>
      </c>
      <c r="DL857" s="26">
        <v>0</v>
      </c>
      <c r="DM857" s="27">
        <v>0</v>
      </c>
      <c r="DN857" s="36">
        <v>0</v>
      </c>
      <c r="DO857" s="26">
        <v>0</v>
      </c>
      <c r="DP857" s="26">
        <v>0</v>
      </c>
      <c r="DQ857" s="27">
        <v>0</v>
      </c>
      <c r="DR857" s="36">
        <v>0</v>
      </c>
      <c r="DS857" s="26">
        <v>0</v>
      </c>
      <c r="DT857" s="26">
        <v>0</v>
      </c>
      <c r="DU857" s="27">
        <v>0</v>
      </c>
      <c r="DV857" s="36">
        <v>0</v>
      </c>
      <c r="DW857" s="26">
        <v>0</v>
      </c>
      <c r="DX857" s="26">
        <v>0</v>
      </c>
      <c r="DY857" s="27">
        <v>0</v>
      </c>
      <c r="DZ857" s="36">
        <v>0</v>
      </c>
      <c r="EA857" s="26">
        <v>0</v>
      </c>
      <c r="EB857" s="26">
        <v>0</v>
      </c>
      <c r="EC857" s="27">
        <v>0</v>
      </c>
      <c r="ED857" s="36">
        <v>7</v>
      </c>
      <c r="EE857" s="26">
        <v>1932.6999999999998</v>
      </c>
      <c r="EF857" s="26">
        <v>1932.7000000000003</v>
      </c>
      <c r="EG857" s="27">
        <v>14633.300000000001</v>
      </c>
      <c r="EH857" s="36">
        <v>12</v>
      </c>
      <c r="EI857" s="26">
        <v>3313.2</v>
      </c>
      <c r="EJ857" s="26">
        <v>5245.9</v>
      </c>
      <c r="EK857" s="27">
        <v>11320.1</v>
      </c>
      <c r="EL857" s="36" cm="1">
        <f t="array" ref="EL857">+_xlfn.IFS(YEAR($A857)&gt;YEAR(EL$6),0,YEAR(EL$6)=YEAR($A857),13-MONTH($A857),AND(EK857&lt;$L857,YEAR(EL$6)=YEAR($B857)),IF(MONTH($B857)&lt;EK857/$M857,MONTH($B857),EK857/$M857),EK857&lt;$L857,EK857/$M857,YEAR(EL$6)=YEAR($B857),MONTH($B857),AND(YEAR(EL$6)&gt;YEAR($B857),NOT(ISBLANK($B857))),0,YEAR(EL$6)&gt;YEAR($A857),12,EL$6&lt;$A857,0,YEAR(EH$6)=YEAR($B857),0)</f>
        <v>12</v>
      </c>
      <c r="EM857" s="26">
        <f t="shared" si="107"/>
        <v>3313.2</v>
      </c>
      <c r="EN857" s="26">
        <f t="shared" si="108"/>
        <v>8559.0999999999985</v>
      </c>
      <c r="EO857" s="27">
        <f t="shared" si="109"/>
        <v>8006.9</v>
      </c>
      <c r="EP857" s="28">
        <f t="shared" si="110"/>
        <v>29.000000000000004</v>
      </c>
      <c r="EQ857" s="34">
        <f t="shared" si="111"/>
        <v>828.3</v>
      </c>
      <c r="ES857" s="21">
        <f>IFERROR(IF(VLOOKUP(D857,'DIV CHANGE'!A:D,3,FALSE)="", E857, VLOOKUP(D857,'DIV CHANGE'!A:D,3,FALSE)), E857)</f>
        <v>2</v>
      </c>
      <c r="ET857" s="21" t="str">
        <f t="shared" si="112"/>
        <v>SAME</v>
      </c>
      <c r="EU857" s="29">
        <v>45077</v>
      </c>
    </row>
    <row r="858" spans="1:151" ht="12.75">
      <c r="A858" s="29">
        <v>45149</v>
      </c>
      <c r="B858" s="24"/>
      <c r="C858" s="35">
        <v>838</v>
      </c>
      <c r="D858" s="21" t="s">
        <v>1670</v>
      </c>
      <c r="E858" s="21">
        <v>1</v>
      </c>
      <c r="F858" s="21" t="s">
        <v>100</v>
      </c>
      <c r="G858" s="21" t="s">
        <v>1671</v>
      </c>
      <c r="H858" s="55">
        <v>21323</v>
      </c>
      <c r="I858" s="22">
        <v>5</v>
      </c>
      <c r="J858" s="25">
        <v>10000</v>
      </c>
      <c r="K858" s="25">
        <v>0</v>
      </c>
      <c r="L858" s="25">
        <f t="shared" si="105"/>
        <v>2264.6</v>
      </c>
      <c r="M858" s="37">
        <f t="shared" si="106"/>
        <v>188.71666666666667</v>
      </c>
      <c r="N858" s="36">
        <v>0</v>
      </c>
      <c r="O858" s="26">
        <v>0</v>
      </c>
      <c r="P858" s="26">
        <v>0</v>
      </c>
      <c r="Q858" s="27">
        <v>0</v>
      </c>
      <c r="R858" s="36">
        <v>0</v>
      </c>
      <c r="S858" s="26">
        <v>0</v>
      </c>
      <c r="T858" s="26">
        <v>0</v>
      </c>
      <c r="U858" s="27">
        <v>0</v>
      </c>
      <c r="V858" s="36">
        <v>0</v>
      </c>
      <c r="W858" s="26">
        <v>0</v>
      </c>
      <c r="X858" s="26">
        <v>0</v>
      </c>
      <c r="Y858" s="27">
        <v>0</v>
      </c>
      <c r="Z858" s="36">
        <v>0</v>
      </c>
      <c r="AA858" s="26">
        <v>0</v>
      </c>
      <c r="AB858" s="26">
        <v>0</v>
      </c>
      <c r="AC858" s="27">
        <v>0</v>
      </c>
      <c r="AD858" s="36">
        <v>0</v>
      </c>
      <c r="AE858" s="26">
        <v>0</v>
      </c>
      <c r="AF858" s="26">
        <v>0</v>
      </c>
      <c r="AG858" s="27">
        <v>0</v>
      </c>
      <c r="AH858" s="36">
        <v>0</v>
      </c>
      <c r="AI858" s="26">
        <v>0</v>
      </c>
      <c r="AJ858" s="26">
        <v>0</v>
      </c>
      <c r="AK858" s="27">
        <v>0</v>
      </c>
      <c r="AL858" s="36">
        <v>0</v>
      </c>
      <c r="AM858" s="26">
        <v>0</v>
      </c>
      <c r="AN858" s="26">
        <v>0</v>
      </c>
      <c r="AO858" s="27">
        <v>0</v>
      </c>
      <c r="AP858" s="36">
        <v>0</v>
      </c>
      <c r="AQ858" s="26">
        <v>0</v>
      </c>
      <c r="AR858" s="26">
        <v>0</v>
      </c>
      <c r="AS858" s="27">
        <v>0</v>
      </c>
      <c r="AT858" s="36">
        <v>0</v>
      </c>
      <c r="AU858" s="26">
        <v>0</v>
      </c>
      <c r="AV858" s="26">
        <v>0</v>
      </c>
      <c r="AW858" s="27">
        <v>0</v>
      </c>
      <c r="AX858" s="36">
        <v>0</v>
      </c>
      <c r="AY858" s="26">
        <v>0</v>
      </c>
      <c r="AZ858" s="26">
        <v>0</v>
      </c>
      <c r="BA858" s="27">
        <v>0</v>
      </c>
      <c r="BB858" s="36">
        <v>0</v>
      </c>
      <c r="BC858" s="26">
        <v>0</v>
      </c>
      <c r="BD858" s="26">
        <v>0</v>
      </c>
      <c r="BE858" s="27">
        <v>0</v>
      </c>
      <c r="BF858" s="36">
        <v>0</v>
      </c>
      <c r="BG858" s="26">
        <v>0</v>
      </c>
      <c r="BH858" s="26">
        <v>0</v>
      </c>
      <c r="BI858" s="27">
        <v>0</v>
      </c>
      <c r="BJ858" s="36">
        <v>0</v>
      </c>
      <c r="BK858" s="26">
        <v>0</v>
      </c>
      <c r="BL858" s="26">
        <v>0</v>
      </c>
      <c r="BM858" s="27">
        <v>0</v>
      </c>
      <c r="BN858" s="36">
        <v>0</v>
      </c>
      <c r="BO858" s="26">
        <v>0</v>
      </c>
      <c r="BP858" s="26">
        <v>0</v>
      </c>
      <c r="BQ858" s="27">
        <v>0</v>
      </c>
      <c r="BR858" s="36">
        <v>0</v>
      </c>
      <c r="BS858" s="26">
        <v>0</v>
      </c>
      <c r="BT858" s="26">
        <v>0</v>
      </c>
      <c r="BU858" s="27">
        <v>0</v>
      </c>
      <c r="BV858" s="36">
        <v>0</v>
      </c>
      <c r="BW858" s="26">
        <v>0</v>
      </c>
      <c r="BX858" s="26">
        <v>0</v>
      </c>
      <c r="BY858" s="27">
        <v>0</v>
      </c>
      <c r="BZ858" s="36">
        <v>0</v>
      </c>
      <c r="CA858" s="26">
        <v>0</v>
      </c>
      <c r="CB858" s="26">
        <v>0</v>
      </c>
      <c r="CC858" s="27">
        <v>0</v>
      </c>
      <c r="CD858" s="36">
        <v>0</v>
      </c>
      <c r="CE858" s="26">
        <v>0</v>
      </c>
      <c r="CF858" s="26">
        <v>0</v>
      </c>
      <c r="CG858" s="27">
        <v>0</v>
      </c>
      <c r="CH858" s="36">
        <v>0</v>
      </c>
      <c r="CI858" s="26">
        <v>0</v>
      </c>
      <c r="CJ858" s="26">
        <v>0</v>
      </c>
      <c r="CK858" s="27">
        <v>0</v>
      </c>
      <c r="CL858" s="36">
        <v>0</v>
      </c>
      <c r="CM858" s="26">
        <v>0</v>
      </c>
      <c r="CN858" s="26">
        <v>0</v>
      </c>
      <c r="CO858" s="27">
        <v>0</v>
      </c>
      <c r="CP858" s="36">
        <v>0</v>
      </c>
      <c r="CQ858" s="26">
        <v>0</v>
      </c>
      <c r="CR858" s="26">
        <v>0</v>
      </c>
      <c r="CS858" s="27">
        <v>0</v>
      </c>
      <c r="CT858" s="36">
        <v>0</v>
      </c>
      <c r="CU858" s="26">
        <v>0</v>
      </c>
      <c r="CV858" s="26">
        <v>0</v>
      </c>
      <c r="CW858" s="27">
        <v>0</v>
      </c>
      <c r="CX858" s="36">
        <v>0</v>
      </c>
      <c r="CY858" s="26">
        <v>0</v>
      </c>
      <c r="CZ858" s="26">
        <v>0</v>
      </c>
      <c r="DA858" s="27">
        <v>0</v>
      </c>
      <c r="DB858" s="36">
        <v>0</v>
      </c>
      <c r="DC858" s="26">
        <v>0</v>
      </c>
      <c r="DD858" s="26">
        <v>0</v>
      </c>
      <c r="DE858" s="27">
        <v>0</v>
      </c>
      <c r="DF858" s="36">
        <v>0</v>
      </c>
      <c r="DG858" s="26">
        <v>0</v>
      </c>
      <c r="DH858" s="26">
        <v>0</v>
      </c>
      <c r="DI858" s="27">
        <v>0</v>
      </c>
      <c r="DJ858" s="36">
        <v>0</v>
      </c>
      <c r="DK858" s="26">
        <v>0</v>
      </c>
      <c r="DL858" s="26">
        <v>0</v>
      </c>
      <c r="DM858" s="27">
        <v>0</v>
      </c>
      <c r="DN858" s="36">
        <v>0</v>
      </c>
      <c r="DO858" s="26">
        <v>0</v>
      </c>
      <c r="DP858" s="26">
        <v>0</v>
      </c>
      <c r="DQ858" s="27">
        <v>0</v>
      </c>
      <c r="DR858" s="36">
        <v>0</v>
      </c>
      <c r="DS858" s="26">
        <v>0</v>
      </c>
      <c r="DT858" s="26">
        <v>0</v>
      </c>
      <c r="DU858" s="27">
        <v>0</v>
      </c>
      <c r="DV858" s="36">
        <v>0</v>
      </c>
      <c r="DW858" s="26">
        <v>0</v>
      </c>
      <c r="DX858" s="26">
        <v>0</v>
      </c>
      <c r="DY858" s="27">
        <v>0</v>
      </c>
      <c r="DZ858" s="36">
        <v>0</v>
      </c>
      <c r="EA858" s="26">
        <v>0</v>
      </c>
      <c r="EB858" s="26">
        <v>0</v>
      </c>
      <c r="EC858" s="27">
        <v>0</v>
      </c>
      <c r="ED858" s="36">
        <v>5</v>
      </c>
      <c r="EE858" s="26">
        <v>943.58333333333337</v>
      </c>
      <c r="EF858" s="26">
        <v>943.58333333333337</v>
      </c>
      <c r="EG858" s="27">
        <v>10379.416666666666</v>
      </c>
      <c r="EH858" s="36">
        <v>12</v>
      </c>
      <c r="EI858" s="26">
        <v>2264.6</v>
      </c>
      <c r="EJ858" s="26">
        <v>3208.1833333333334</v>
      </c>
      <c r="EK858" s="27">
        <v>8114.82</v>
      </c>
      <c r="EL858" s="36" cm="1">
        <f t="array" ref="EL858">+_xlfn.IFS(YEAR($A858)&gt;YEAR(EL$6),0,YEAR(EL$6)=YEAR($A858),13-MONTH($A858),AND(EK858&lt;$L858,YEAR(EL$6)=YEAR($B858)),IF(MONTH($B858)&lt;EK858/$M858,MONTH($B858),EK858/$M858),EK858&lt;$L858,EK858/$M858,YEAR(EL$6)=YEAR($B858),MONTH($B858),AND(YEAR(EL$6)&gt;YEAR($B858),NOT(ISBLANK($B858))),0,YEAR(EL$6)&gt;YEAR($A858),12,EL$6&lt;$A858,0,YEAR(EH$6)=YEAR($B858),0)</f>
        <v>12</v>
      </c>
      <c r="EM858" s="26">
        <f t="shared" si="107"/>
        <v>2264.6</v>
      </c>
      <c r="EN858" s="26">
        <f t="shared" si="108"/>
        <v>5472.7833333333328</v>
      </c>
      <c r="EO858" s="27">
        <f t="shared" si="109"/>
        <v>5850.22</v>
      </c>
      <c r="EP858" s="28">
        <f t="shared" si="110"/>
        <v>31.000017663163472</v>
      </c>
      <c r="EQ858" s="34">
        <f t="shared" si="111"/>
        <v>566.15</v>
      </c>
      <c r="ES858" s="21">
        <f>IFERROR(IF(VLOOKUP(D858,'DIV CHANGE'!A:D,3,FALSE)="", E858, VLOOKUP(D858,'DIV CHANGE'!A:D,3,FALSE)), E858)</f>
        <v>1</v>
      </c>
      <c r="ET858" s="21" t="str">
        <f t="shared" si="112"/>
        <v>SAME</v>
      </c>
      <c r="EU858" s="29">
        <v>45149</v>
      </c>
    </row>
    <row r="859" spans="1:151" ht="12.75">
      <c r="A859" s="29">
        <v>41820</v>
      </c>
      <c r="B859" s="24"/>
      <c r="C859" s="35">
        <v>145</v>
      </c>
      <c r="D859" s="21" t="s">
        <v>1672</v>
      </c>
      <c r="E859" s="21">
        <v>1</v>
      </c>
      <c r="F859" s="21" t="s">
        <v>100</v>
      </c>
      <c r="G859" s="21" t="s">
        <v>1673</v>
      </c>
      <c r="H859" s="55">
        <v>36834.75</v>
      </c>
      <c r="I859" s="22">
        <v>7</v>
      </c>
      <c r="J859" s="25">
        <v>5000</v>
      </c>
      <c r="K859" s="25">
        <v>0</v>
      </c>
      <c r="L859" s="25">
        <f t="shared" si="105"/>
        <v>4547.8214285714284</v>
      </c>
      <c r="M859" s="37">
        <f t="shared" si="106"/>
        <v>378.98511904761904</v>
      </c>
      <c r="N859" s="36">
        <v>0</v>
      </c>
      <c r="O859" s="26">
        <v>0</v>
      </c>
      <c r="P859" s="26">
        <v>0</v>
      </c>
      <c r="Q859" s="27">
        <v>0</v>
      </c>
      <c r="R859" s="36">
        <v>0</v>
      </c>
      <c r="S859" s="26">
        <v>0</v>
      </c>
      <c r="T859" s="26">
        <v>0</v>
      </c>
      <c r="U859" s="27">
        <v>0</v>
      </c>
      <c r="V859" s="36">
        <v>0</v>
      </c>
      <c r="W859" s="26">
        <v>0</v>
      </c>
      <c r="X859" s="26">
        <v>0</v>
      </c>
      <c r="Y859" s="27">
        <v>0</v>
      </c>
      <c r="Z859" s="36">
        <v>0</v>
      </c>
      <c r="AA859" s="26">
        <v>0</v>
      </c>
      <c r="AB859" s="26">
        <v>0</v>
      </c>
      <c r="AC859" s="27">
        <v>0</v>
      </c>
      <c r="AD859" s="36">
        <v>0</v>
      </c>
      <c r="AE859" s="26">
        <v>0</v>
      </c>
      <c r="AF859" s="26">
        <v>0</v>
      </c>
      <c r="AG859" s="27">
        <v>0</v>
      </c>
      <c r="AH859" s="36">
        <v>0</v>
      </c>
      <c r="AI859" s="26">
        <v>0</v>
      </c>
      <c r="AJ859" s="26">
        <v>0</v>
      </c>
      <c r="AK859" s="27">
        <v>0</v>
      </c>
      <c r="AL859" s="36">
        <v>0</v>
      </c>
      <c r="AM859" s="26">
        <v>0</v>
      </c>
      <c r="AN859" s="26">
        <v>0</v>
      </c>
      <c r="AO859" s="27">
        <v>0</v>
      </c>
      <c r="AP859" s="36">
        <v>0</v>
      </c>
      <c r="AQ859" s="26">
        <v>0</v>
      </c>
      <c r="AR859" s="26">
        <v>0</v>
      </c>
      <c r="AS859" s="27">
        <v>0</v>
      </c>
      <c r="AT859" s="36">
        <v>0</v>
      </c>
      <c r="AU859" s="26">
        <v>0</v>
      </c>
      <c r="AV859" s="26">
        <v>0</v>
      </c>
      <c r="AW859" s="27">
        <v>0</v>
      </c>
      <c r="AX859" s="36">
        <v>0</v>
      </c>
      <c r="AY859" s="26">
        <v>0</v>
      </c>
      <c r="AZ859" s="26">
        <v>0</v>
      </c>
      <c r="BA859" s="27">
        <v>0</v>
      </c>
      <c r="BB859" s="36">
        <v>0</v>
      </c>
      <c r="BC859" s="26">
        <v>0</v>
      </c>
      <c r="BD859" s="26">
        <v>0</v>
      </c>
      <c r="BE859" s="27">
        <v>0</v>
      </c>
      <c r="BF859" s="36">
        <v>0</v>
      </c>
      <c r="BG859" s="26">
        <v>0</v>
      </c>
      <c r="BH859" s="26">
        <v>0</v>
      </c>
      <c r="BI859" s="27">
        <v>0</v>
      </c>
      <c r="BJ859" s="36">
        <v>0</v>
      </c>
      <c r="BK859" s="26">
        <v>0</v>
      </c>
      <c r="BL859" s="26">
        <v>0</v>
      </c>
      <c r="BM859" s="27">
        <v>0</v>
      </c>
      <c r="BN859" s="36">
        <v>0</v>
      </c>
      <c r="BO859" s="26">
        <v>0</v>
      </c>
      <c r="BP859" s="26">
        <v>0</v>
      </c>
      <c r="BQ859" s="27">
        <v>0</v>
      </c>
      <c r="BR859" s="36">
        <v>0</v>
      </c>
      <c r="BS859" s="26">
        <v>0</v>
      </c>
      <c r="BT859" s="26">
        <v>0</v>
      </c>
      <c r="BU859" s="27">
        <v>0</v>
      </c>
      <c r="BV859" s="36">
        <v>0</v>
      </c>
      <c r="BW859" s="26">
        <v>0</v>
      </c>
      <c r="BX859" s="26">
        <v>0</v>
      </c>
      <c r="BY859" s="27">
        <v>0</v>
      </c>
      <c r="BZ859" s="36">
        <v>0</v>
      </c>
      <c r="CA859" s="26">
        <v>0</v>
      </c>
      <c r="CB859" s="26">
        <v>0</v>
      </c>
      <c r="CC859" s="27">
        <v>0</v>
      </c>
      <c r="CD859" s="36">
        <v>0</v>
      </c>
      <c r="CE859" s="26">
        <v>0</v>
      </c>
      <c r="CF859" s="26">
        <v>0</v>
      </c>
      <c r="CG859" s="27">
        <v>0</v>
      </c>
      <c r="CH859" s="36">
        <v>0</v>
      </c>
      <c r="CI859" s="26">
        <v>0</v>
      </c>
      <c r="CJ859" s="26">
        <v>0</v>
      </c>
      <c r="CK859" s="27">
        <v>0</v>
      </c>
      <c r="CL859" s="36">
        <v>0</v>
      </c>
      <c r="CM859" s="26">
        <v>0</v>
      </c>
      <c r="CN859" s="26">
        <v>0</v>
      </c>
      <c r="CO859" s="27">
        <v>0</v>
      </c>
      <c r="CP859" s="36">
        <v>0</v>
      </c>
      <c r="CQ859" s="26">
        <v>0</v>
      </c>
      <c r="CR859" s="26">
        <v>0</v>
      </c>
      <c r="CS859" s="27">
        <v>0</v>
      </c>
      <c r="CT859" s="36">
        <v>7</v>
      </c>
      <c r="CU859" s="26">
        <v>2319.5625</v>
      </c>
      <c r="CV859" s="26">
        <v>2319.5625</v>
      </c>
      <c r="CW859" s="27">
        <v>25515.1875</v>
      </c>
      <c r="CX859" s="36">
        <v>12</v>
      </c>
      <c r="CY859" s="26">
        <v>3976.3928571428573</v>
      </c>
      <c r="CZ859" s="26">
        <v>6295.9553571428569</v>
      </c>
      <c r="DA859" s="27">
        <v>21538.794642857145</v>
      </c>
      <c r="DB859" s="36">
        <v>12</v>
      </c>
      <c r="DC859" s="26">
        <v>3976.3928571428573</v>
      </c>
      <c r="DD859" s="26">
        <v>10272.348214285714</v>
      </c>
      <c r="DE859" s="27">
        <v>17562.401785714286</v>
      </c>
      <c r="DF859" s="36">
        <v>12</v>
      </c>
      <c r="DG859" s="26">
        <v>3976.3928571428573</v>
      </c>
      <c r="DH859" s="26">
        <v>14248.741071428571</v>
      </c>
      <c r="DI859" s="27">
        <v>13586.008928571429</v>
      </c>
      <c r="DJ859" s="36">
        <v>12</v>
      </c>
      <c r="DK859" s="26">
        <v>3976.3928571428573</v>
      </c>
      <c r="DL859" s="26">
        <v>18225.133928571428</v>
      </c>
      <c r="DM859" s="27">
        <v>9609.6160714285725</v>
      </c>
      <c r="DN859" s="36">
        <v>12</v>
      </c>
      <c r="DO859" s="26">
        <v>3976.3928571428573</v>
      </c>
      <c r="DP859" s="26">
        <v>22201.526785714286</v>
      </c>
      <c r="DQ859" s="27">
        <v>5633.2232142857138</v>
      </c>
      <c r="DR859" s="36">
        <v>12</v>
      </c>
      <c r="DS859" s="26">
        <v>3976.3928571428573</v>
      </c>
      <c r="DT859" s="26">
        <v>26177.919642857145</v>
      </c>
      <c r="DU859" s="27">
        <v>1656.8303571428551</v>
      </c>
      <c r="DV859" s="36">
        <v>4.9999999999999938</v>
      </c>
      <c r="DW859" s="26">
        <v>1656.8303571428551</v>
      </c>
      <c r="DX859" s="26">
        <v>27834.75</v>
      </c>
      <c r="DY859" s="27">
        <v>0</v>
      </c>
      <c r="DZ859" s="36">
        <v>0</v>
      </c>
      <c r="EA859" s="26">
        <v>0</v>
      </c>
      <c r="EB859" s="26">
        <v>27834.75</v>
      </c>
      <c r="EC859" s="27">
        <v>0</v>
      </c>
      <c r="ED859" s="36">
        <v>0</v>
      </c>
      <c r="EE859" s="26">
        <v>0</v>
      </c>
      <c r="EF859" s="26">
        <v>27834.75</v>
      </c>
      <c r="EG859" s="27">
        <v>0</v>
      </c>
      <c r="EH859" s="36">
        <v>0</v>
      </c>
      <c r="EI859" s="26">
        <v>4000</v>
      </c>
      <c r="EJ859" s="26">
        <v>31834.75</v>
      </c>
      <c r="EK859" s="27">
        <v>0</v>
      </c>
      <c r="EL859" s="36" cm="1">
        <f t="array" ref="EL859">+_xlfn.IFS(YEAR($A859)&gt;YEAR(EL$6),0,YEAR(EL$6)=YEAR($A859),13-MONTH($A859),AND(EK859&lt;$L859,YEAR(EL$6)=YEAR($B859)),IF(MONTH($B859)&lt;EK859/$M859,MONTH($B859),EK859/$M859),EK859&lt;$L859,EK859/$M859,YEAR(EL$6)=YEAR($B859),MONTH($B859),AND(YEAR(EL$6)&gt;YEAR($B859),NOT(ISBLANK($B859))),0,YEAR(EL$6)&gt;YEAR($A859),12,EL$6&lt;$A859,0,YEAR(EH$6)=YEAR($B859),0)</f>
        <v>0</v>
      </c>
      <c r="EM859" s="26">
        <f t="shared" si="107"/>
        <v>0</v>
      </c>
      <c r="EN859" s="26">
        <f t="shared" si="108"/>
        <v>31834.75</v>
      </c>
      <c r="EO859" s="27">
        <f t="shared" si="109"/>
        <v>0</v>
      </c>
      <c r="EP859" s="28">
        <f t="shared" si="110"/>
        <v>0</v>
      </c>
      <c r="EQ859" s="34">
        <f t="shared" si="111"/>
        <v>0</v>
      </c>
      <c r="ES859" s="21">
        <f>IFERROR(IF(VLOOKUP(D859,'DIV CHANGE'!A:D,3,FALSE)="", E859, VLOOKUP(D859,'DIV CHANGE'!A:D,3,FALSE)), E859)</f>
        <v>1</v>
      </c>
      <c r="ET859" s="21" t="str">
        <f t="shared" si="112"/>
        <v>SAME</v>
      </c>
      <c r="EU859" s="24">
        <v>41820</v>
      </c>
    </row>
    <row r="860" spans="1:151" ht="12.75">
      <c r="A860" s="29">
        <v>42851</v>
      </c>
      <c r="B860" s="24"/>
      <c r="C860" s="35">
        <v>263</v>
      </c>
      <c r="D860" s="21" t="s">
        <v>1674</v>
      </c>
      <c r="E860" s="21">
        <v>1</v>
      </c>
      <c r="F860" s="21" t="s">
        <v>100</v>
      </c>
      <c r="G860" s="21" t="s">
        <v>1675</v>
      </c>
      <c r="H860" s="55">
        <v>144881.21</v>
      </c>
      <c r="I860" s="22">
        <v>10</v>
      </c>
      <c r="J860" s="25">
        <v>75000</v>
      </c>
      <c r="K860" s="25">
        <v>0</v>
      </c>
      <c r="L860" s="25">
        <f t="shared" si="105"/>
        <v>6988.1209999999992</v>
      </c>
      <c r="M860" s="37">
        <f t="shared" si="106"/>
        <v>582.3434166666666</v>
      </c>
      <c r="N860" s="36">
        <v>0</v>
      </c>
      <c r="O860" s="26">
        <v>0</v>
      </c>
      <c r="P860" s="26">
        <v>0</v>
      </c>
      <c r="Q860" s="27">
        <v>0</v>
      </c>
      <c r="R860" s="36">
        <v>0</v>
      </c>
      <c r="S860" s="26">
        <v>0</v>
      </c>
      <c r="T860" s="26">
        <v>0</v>
      </c>
      <c r="U860" s="27">
        <v>0</v>
      </c>
      <c r="V860" s="36">
        <v>0</v>
      </c>
      <c r="W860" s="26">
        <v>0</v>
      </c>
      <c r="X860" s="26">
        <v>0</v>
      </c>
      <c r="Y860" s="27">
        <v>0</v>
      </c>
      <c r="Z860" s="36">
        <v>0</v>
      </c>
      <c r="AA860" s="26">
        <v>0</v>
      </c>
      <c r="AB860" s="26">
        <v>0</v>
      </c>
      <c r="AC860" s="27">
        <v>0</v>
      </c>
      <c r="AD860" s="36">
        <v>0</v>
      </c>
      <c r="AE860" s="26">
        <v>0</v>
      </c>
      <c r="AF860" s="26">
        <v>0</v>
      </c>
      <c r="AG860" s="27">
        <v>0</v>
      </c>
      <c r="AH860" s="36">
        <v>0</v>
      </c>
      <c r="AI860" s="26">
        <v>0</v>
      </c>
      <c r="AJ860" s="26">
        <v>0</v>
      </c>
      <c r="AK860" s="27">
        <v>0</v>
      </c>
      <c r="AL860" s="36">
        <v>0</v>
      </c>
      <c r="AM860" s="26">
        <v>0</v>
      </c>
      <c r="AN860" s="26">
        <v>0</v>
      </c>
      <c r="AO860" s="27">
        <v>0</v>
      </c>
      <c r="AP860" s="36">
        <v>0</v>
      </c>
      <c r="AQ860" s="26">
        <v>0</v>
      </c>
      <c r="AR860" s="26">
        <v>0</v>
      </c>
      <c r="AS860" s="27">
        <v>0</v>
      </c>
      <c r="AT860" s="36">
        <v>0</v>
      </c>
      <c r="AU860" s="26">
        <v>0</v>
      </c>
      <c r="AV860" s="26">
        <v>0</v>
      </c>
      <c r="AW860" s="27">
        <v>0</v>
      </c>
      <c r="AX860" s="36">
        <v>0</v>
      </c>
      <c r="AY860" s="26">
        <v>0</v>
      </c>
      <c r="AZ860" s="26">
        <v>0</v>
      </c>
      <c r="BA860" s="27">
        <v>0</v>
      </c>
      <c r="BB860" s="36">
        <v>0</v>
      </c>
      <c r="BC860" s="26">
        <v>0</v>
      </c>
      <c r="BD860" s="26">
        <v>0</v>
      </c>
      <c r="BE860" s="27">
        <v>0</v>
      </c>
      <c r="BF860" s="36">
        <v>0</v>
      </c>
      <c r="BG860" s="26">
        <v>0</v>
      </c>
      <c r="BH860" s="26">
        <v>0</v>
      </c>
      <c r="BI860" s="27">
        <v>0</v>
      </c>
      <c r="BJ860" s="36">
        <v>0</v>
      </c>
      <c r="BK860" s="26">
        <v>0</v>
      </c>
      <c r="BL860" s="26">
        <v>0</v>
      </c>
      <c r="BM860" s="27">
        <v>0</v>
      </c>
      <c r="BN860" s="36">
        <v>0</v>
      </c>
      <c r="BO860" s="26">
        <v>0</v>
      </c>
      <c r="BP860" s="26">
        <v>0</v>
      </c>
      <c r="BQ860" s="27">
        <v>0</v>
      </c>
      <c r="BR860" s="36">
        <v>0</v>
      </c>
      <c r="BS860" s="26">
        <v>0</v>
      </c>
      <c r="BT860" s="26">
        <v>0</v>
      </c>
      <c r="BU860" s="27">
        <v>0</v>
      </c>
      <c r="BV860" s="36">
        <v>0</v>
      </c>
      <c r="BW860" s="26">
        <v>0</v>
      </c>
      <c r="BX860" s="26">
        <v>0</v>
      </c>
      <c r="BY860" s="27">
        <v>0</v>
      </c>
      <c r="BZ860" s="36">
        <v>0</v>
      </c>
      <c r="CA860" s="26">
        <v>0</v>
      </c>
      <c r="CB860" s="26">
        <v>0</v>
      </c>
      <c r="CC860" s="27">
        <v>0</v>
      </c>
      <c r="CD860" s="36">
        <v>0</v>
      </c>
      <c r="CE860" s="26">
        <v>0</v>
      </c>
      <c r="CF860" s="26">
        <v>0</v>
      </c>
      <c r="CG860" s="27">
        <v>0</v>
      </c>
      <c r="CH860" s="36">
        <v>0</v>
      </c>
      <c r="CI860" s="26">
        <v>0</v>
      </c>
      <c r="CJ860" s="26">
        <v>0</v>
      </c>
      <c r="CK860" s="27">
        <v>0</v>
      </c>
      <c r="CL860" s="36">
        <v>0</v>
      </c>
      <c r="CM860" s="26">
        <v>0</v>
      </c>
      <c r="CN860" s="26">
        <v>0</v>
      </c>
      <c r="CO860" s="27">
        <v>0</v>
      </c>
      <c r="CP860" s="36">
        <v>0</v>
      </c>
      <c r="CQ860" s="26">
        <v>0</v>
      </c>
      <c r="CR860" s="26">
        <v>0</v>
      </c>
      <c r="CS860" s="27">
        <v>0</v>
      </c>
      <c r="CT860" s="36">
        <v>0</v>
      </c>
      <c r="CU860" s="26">
        <v>0</v>
      </c>
      <c r="CV860" s="26">
        <v>0</v>
      </c>
      <c r="CW860" s="27">
        <v>0</v>
      </c>
      <c r="CX860" s="36">
        <v>0</v>
      </c>
      <c r="CY860" s="26">
        <v>0</v>
      </c>
      <c r="CZ860" s="26">
        <v>0</v>
      </c>
      <c r="DA860" s="27">
        <v>0</v>
      </c>
      <c r="DB860" s="36">
        <v>0</v>
      </c>
      <c r="DC860" s="26">
        <v>0</v>
      </c>
      <c r="DD860" s="26">
        <v>0</v>
      </c>
      <c r="DE860" s="27">
        <v>0</v>
      </c>
      <c r="DF860" s="36">
        <v>9</v>
      </c>
      <c r="DG860" s="26">
        <v>5241.0907499999994</v>
      </c>
      <c r="DH860" s="26">
        <v>5241.0907499999994</v>
      </c>
      <c r="DI860" s="27">
        <v>64640.119249999989</v>
      </c>
      <c r="DJ860" s="36">
        <v>12</v>
      </c>
      <c r="DK860" s="26">
        <v>6988.1209999999992</v>
      </c>
      <c r="DL860" s="26">
        <v>12229.211749999999</v>
      </c>
      <c r="DM860" s="27">
        <v>57651.99824999999</v>
      </c>
      <c r="DN860" s="36">
        <v>12</v>
      </c>
      <c r="DO860" s="26">
        <v>6988.1209999999992</v>
      </c>
      <c r="DP860" s="26">
        <v>19217.332749999998</v>
      </c>
      <c r="DQ860" s="27">
        <v>50663.87724999999</v>
      </c>
      <c r="DR860" s="36">
        <v>12</v>
      </c>
      <c r="DS860" s="26">
        <v>6988.1209999999992</v>
      </c>
      <c r="DT860" s="26">
        <v>26205.453749999997</v>
      </c>
      <c r="DU860" s="27">
        <v>43675.756249999991</v>
      </c>
      <c r="DV860" s="36">
        <v>12</v>
      </c>
      <c r="DW860" s="26">
        <v>6988.1209999999992</v>
      </c>
      <c r="DX860" s="26">
        <v>33193.57475</v>
      </c>
      <c r="DY860" s="27">
        <v>36687.635249999992</v>
      </c>
      <c r="DZ860" s="36">
        <v>12</v>
      </c>
      <c r="EA860" s="26">
        <v>6988.1209999999992</v>
      </c>
      <c r="EB860" s="26">
        <v>40181.695749999999</v>
      </c>
      <c r="EC860" s="27">
        <v>29699.514249999993</v>
      </c>
      <c r="ED860" s="36">
        <v>12</v>
      </c>
      <c r="EE860" s="26">
        <v>6988.1209999999992</v>
      </c>
      <c r="EF860" s="26">
        <v>69881.210000000006</v>
      </c>
      <c r="EG860" s="27">
        <v>0</v>
      </c>
      <c r="EH860" s="36">
        <v>0</v>
      </c>
      <c r="EI860" s="26">
        <v>0</v>
      </c>
      <c r="EJ860" s="26">
        <v>69881.210000000006</v>
      </c>
      <c r="EK860" s="27">
        <v>0</v>
      </c>
      <c r="EL860" s="36" cm="1">
        <f t="array" ref="EL860">+_xlfn.IFS(YEAR($A860)&gt;YEAR(EL$6),0,YEAR(EL$6)=YEAR($A860),13-MONTH($A860),AND(EK860&lt;$L860,YEAR(EL$6)=YEAR($B860)),IF(MONTH($B860)&lt;EK860/$M860,MONTH($B860),EK860/$M860),EK860&lt;$L860,EK860/$M860,YEAR(EL$6)=YEAR($B860),MONTH($B860),AND(YEAR(EL$6)&gt;YEAR($B860),NOT(ISBLANK($B860))),0,YEAR(EL$6)&gt;YEAR($A860),12,EL$6&lt;$A860,0,YEAR(EH$6)=YEAR($B860),0)</f>
        <v>0</v>
      </c>
      <c r="EM860" s="26">
        <f t="shared" si="107"/>
        <v>0</v>
      </c>
      <c r="EN860" s="26">
        <f t="shared" si="108"/>
        <v>69881.210000000006</v>
      </c>
      <c r="EO860" s="27">
        <f t="shared" si="109"/>
        <v>0</v>
      </c>
      <c r="EP860" s="28">
        <f t="shared" si="110"/>
        <v>0</v>
      </c>
      <c r="EQ860" s="34">
        <f t="shared" si="111"/>
        <v>0</v>
      </c>
      <c r="ES860" s="21">
        <f>IFERROR(IF(VLOOKUP(D860,'DIV CHANGE'!A:D,3,FALSE)="", E860, VLOOKUP(D860,'DIV CHANGE'!A:D,3,FALSE)), E860)</f>
        <v>1</v>
      </c>
      <c r="ET860" s="21" t="str">
        <f t="shared" si="112"/>
        <v>SAME</v>
      </c>
      <c r="EU860" s="24">
        <v>42851</v>
      </c>
    </row>
    <row r="861" spans="1:151" ht="12.75">
      <c r="A861" s="29">
        <v>42969</v>
      </c>
      <c r="B861" s="24"/>
      <c r="C861" s="35">
        <v>264</v>
      </c>
      <c r="D861" s="21" t="s">
        <v>1676</v>
      </c>
      <c r="E861" s="21">
        <v>1</v>
      </c>
      <c r="F861" s="21" t="s">
        <v>100</v>
      </c>
      <c r="G861" s="21" t="s">
        <v>1677</v>
      </c>
      <c r="H861" s="55">
        <v>24208.75</v>
      </c>
      <c r="I861" s="22">
        <v>5</v>
      </c>
      <c r="J861" s="25">
        <v>7000</v>
      </c>
      <c r="K861" s="25">
        <v>0</v>
      </c>
      <c r="L861" s="25">
        <f t="shared" si="105"/>
        <v>3441.75</v>
      </c>
      <c r="M861" s="37">
        <f t="shared" si="106"/>
        <v>286.8125</v>
      </c>
      <c r="N861" s="36">
        <v>0</v>
      </c>
      <c r="O861" s="26">
        <v>0</v>
      </c>
      <c r="P861" s="26">
        <v>0</v>
      </c>
      <c r="Q861" s="27">
        <v>0</v>
      </c>
      <c r="R861" s="36">
        <v>0</v>
      </c>
      <c r="S861" s="26">
        <v>0</v>
      </c>
      <c r="T861" s="26">
        <v>0</v>
      </c>
      <c r="U861" s="27">
        <v>0</v>
      </c>
      <c r="V861" s="36">
        <v>0</v>
      </c>
      <c r="W861" s="26">
        <v>0</v>
      </c>
      <c r="X861" s="26">
        <v>0</v>
      </c>
      <c r="Y861" s="27">
        <v>0</v>
      </c>
      <c r="Z861" s="36">
        <v>0</v>
      </c>
      <c r="AA861" s="26">
        <v>0</v>
      </c>
      <c r="AB861" s="26">
        <v>0</v>
      </c>
      <c r="AC861" s="27">
        <v>0</v>
      </c>
      <c r="AD861" s="36">
        <v>0</v>
      </c>
      <c r="AE861" s="26">
        <v>0</v>
      </c>
      <c r="AF861" s="26">
        <v>0</v>
      </c>
      <c r="AG861" s="27">
        <v>0</v>
      </c>
      <c r="AH861" s="36">
        <v>0</v>
      </c>
      <c r="AI861" s="26">
        <v>0</v>
      </c>
      <c r="AJ861" s="26">
        <v>0</v>
      </c>
      <c r="AK861" s="27">
        <v>0</v>
      </c>
      <c r="AL861" s="36">
        <v>0</v>
      </c>
      <c r="AM861" s="26">
        <v>0</v>
      </c>
      <c r="AN861" s="26">
        <v>0</v>
      </c>
      <c r="AO861" s="27">
        <v>0</v>
      </c>
      <c r="AP861" s="36">
        <v>0</v>
      </c>
      <c r="AQ861" s="26">
        <v>0</v>
      </c>
      <c r="AR861" s="26">
        <v>0</v>
      </c>
      <c r="AS861" s="27">
        <v>0</v>
      </c>
      <c r="AT861" s="36">
        <v>0</v>
      </c>
      <c r="AU861" s="26">
        <v>0</v>
      </c>
      <c r="AV861" s="26">
        <v>0</v>
      </c>
      <c r="AW861" s="27">
        <v>0</v>
      </c>
      <c r="AX861" s="36">
        <v>0</v>
      </c>
      <c r="AY861" s="26">
        <v>0</v>
      </c>
      <c r="AZ861" s="26">
        <v>0</v>
      </c>
      <c r="BA861" s="27">
        <v>0</v>
      </c>
      <c r="BB861" s="36">
        <v>0</v>
      </c>
      <c r="BC861" s="26">
        <v>0</v>
      </c>
      <c r="BD861" s="26">
        <v>0</v>
      </c>
      <c r="BE861" s="27">
        <v>0</v>
      </c>
      <c r="BF861" s="36">
        <v>0</v>
      </c>
      <c r="BG861" s="26">
        <v>0</v>
      </c>
      <c r="BH861" s="26">
        <v>0</v>
      </c>
      <c r="BI861" s="27">
        <v>0</v>
      </c>
      <c r="BJ861" s="36">
        <v>0</v>
      </c>
      <c r="BK861" s="26">
        <v>0</v>
      </c>
      <c r="BL861" s="26">
        <v>0</v>
      </c>
      <c r="BM861" s="27">
        <v>0</v>
      </c>
      <c r="BN861" s="36">
        <v>0</v>
      </c>
      <c r="BO861" s="26">
        <v>0</v>
      </c>
      <c r="BP861" s="26">
        <v>0</v>
      </c>
      <c r="BQ861" s="27">
        <v>0</v>
      </c>
      <c r="BR861" s="36">
        <v>0</v>
      </c>
      <c r="BS861" s="26">
        <v>0</v>
      </c>
      <c r="BT861" s="26">
        <v>0</v>
      </c>
      <c r="BU861" s="27">
        <v>0</v>
      </c>
      <c r="BV861" s="36">
        <v>0</v>
      </c>
      <c r="BW861" s="26">
        <v>0</v>
      </c>
      <c r="BX861" s="26">
        <v>0</v>
      </c>
      <c r="BY861" s="27">
        <v>0</v>
      </c>
      <c r="BZ861" s="36">
        <v>0</v>
      </c>
      <c r="CA861" s="26">
        <v>0</v>
      </c>
      <c r="CB861" s="26">
        <v>0</v>
      </c>
      <c r="CC861" s="27">
        <v>0</v>
      </c>
      <c r="CD861" s="36">
        <v>0</v>
      </c>
      <c r="CE861" s="26">
        <v>0</v>
      </c>
      <c r="CF861" s="26">
        <v>0</v>
      </c>
      <c r="CG861" s="27">
        <v>0</v>
      </c>
      <c r="CH861" s="36">
        <v>0</v>
      </c>
      <c r="CI861" s="26">
        <v>0</v>
      </c>
      <c r="CJ861" s="26">
        <v>0</v>
      </c>
      <c r="CK861" s="27">
        <v>0</v>
      </c>
      <c r="CL861" s="36">
        <v>0</v>
      </c>
      <c r="CM861" s="26">
        <v>0</v>
      </c>
      <c r="CN861" s="26">
        <v>0</v>
      </c>
      <c r="CO861" s="27">
        <v>0</v>
      </c>
      <c r="CP861" s="36">
        <v>0</v>
      </c>
      <c r="CQ861" s="26">
        <v>0</v>
      </c>
      <c r="CR861" s="26">
        <v>0</v>
      </c>
      <c r="CS861" s="27">
        <v>0</v>
      </c>
      <c r="CT861" s="36">
        <v>0</v>
      </c>
      <c r="CU861" s="26">
        <v>0</v>
      </c>
      <c r="CV861" s="26">
        <v>0</v>
      </c>
      <c r="CW861" s="27">
        <v>0</v>
      </c>
      <c r="CX861" s="36">
        <v>0</v>
      </c>
      <c r="CY861" s="26">
        <v>0</v>
      </c>
      <c r="CZ861" s="26">
        <v>0</v>
      </c>
      <c r="DA861" s="27">
        <v>0</v>
      </c>
      <c r="DB861" s="36">
        <v>0</v>
      </c>
      <c r="DC861" s="26">
        <v>0</v>
      </c>
      <c r="DD861" s="26">
        <v>0</v>
      </c>
      <c r="DE861" s="27">
        <v>0</v>
      </c>
      <c r="DF861" s="36">
        <v>5</v>
      </c>
      <c r="DG861" s="26">
        <v>1434.0625</v>
      </c>
      <c r="DH861" s="26">
        <v>1434.0625</v>
      </c>
      <c r="DI861" s="27">
        <v>15774.6875</v>
      </c>
      <c r="DJ861" s="36">
        <v>12</v>
      </c>
      <c r="DK861" s="26">
        <v>3441.75</v>
      </c>
      <c r="DL861" s="26">
        <v>4875.8125</v>
      </c>
      <c r="DM861" s="27">
        <v>12332.9375</v>
      </c>
      <c r="DN861" s="36">
        <v>12</v>
      </c>
      <c r="DO861" s="26">
        <v>3441.75</v>
      </c>
      <c r="DP861" s="26">
        <v>8317.5625</v>
      </c>
      <c r="DQ861" s="27">
        <v>8891.1875</v>
      </c>
      <c r="DR861" s="36">
        <v>12</v>
      </c>
      <c r="DS861" s="26">
        <v>3441.75</v>
      </c>
      <c r="DT861" s="26">
        <v>11759.3125</v>
      </c>
      <c r="DU861" s="27">
        <v>5449.4375</v>
      </c>
      <c r="DV861" s="36">
        <v>12</v>
      </c>
      <c r="DW861" s="26">
        <v>3441.75</v>
      </c>
      <c r="DX861" s="26">
        <v>15201.0625</v>
      </c>
      <c r="DY861" s="27">
        <v>2007.6875</v>
      </c>
      <c r="DZ861" s="36">
        <v>7</v>
      </c>
      <c r="EA861" s="26">
        <v>2007.6875</v>
      </c>
      <c r="EB861" s="26">
        <v>17208.75</v>
      </c>
      <c r="EC861" s="27">
        <v>0</v>
      </c>
      <c r="ED861" s="36">
        <v>0</v>
      </c>
      <c r="EE861" s="26">
        <v>0</v>
      </c>
      <c r="EF861" s="26">
        <v>17208.75</v>
      </c>
      <c r="EG861" s="27">
        <v>0</v>
      </c>
      <c r="EH861" s="36">
        <v>0</v>
      </c>
      <c r="EI861" s="26">
        <v>0</v>
      </c>
      <c r="EJ861" s="26">
        <v>17208.75</v>
      </c>
      <c r="EK861" s="27">
        <v>0</v>
      </c>
      <c r="EL861" s="36" cm="1">
        <f t="array" ref="EL861">+_xlfn.IFS(YEAR($A861)&gt;YEAR(EL$6),0,YEAR(EL$6)=YEAR($A861),13-MONTH($A861),AND(EK861&lt;$L861,YEAR(EL$6)=YEAR($B861)),IF(MONTH($B861)&lt;EK861/$M861,MONTH($B861),EK861/$M861),EK861&lt;$L861,EK861/$M861,YEAR(EL$6)=YEAR($B861),MONTH($B861),AND(YEAR(EL$6)&gt;YEAR($B861),NOT(ISBLANK($B861))),0,YEAR(EL$6)&gt;YEAR($A861),12,EL$6&lt;$A861,0,YEAR(EH$6)=YEAR($B861),0)</f>
        <v>0</v>
      </c>
      <c r="EM861" s="26">
        <f t="shared" si="107"/>
        <v>0</v>
      </c>
      <c r="EN861" s="26">
        <f t="shared" si="108"/>
        <v>17208.75</v>
      </c>
      <c r="EO861" s="27">
        <f t="shared" si="109"/>
        <v>0</v>
      </c>
      <c r="EP861" s="28">
        <f t="shared" si="110"/>
        <v>0</v>
      </c>
      <c r="EQ861" s="34">
        <f t="shared" si="111"/>
        <v>0</v>
      </c>
      <c r="ES861" s="21">
        <f>IFERROR(IF(VLOOKUP(D861,'DIV CHANGE'!A:D,3,FALSE)="", E861, VLOOKUP(D861,'DIV CHANGE'!A:D,3,FALSE)), E861)</f>
        <v>1</v>
      </c>
      <c r="ET861" s="21" t="str">
        <f t="shared" si="112"/>
        <v>SAME</v>
      </c>
      <c r="EU861" s="24">
        <v>42969</v>
      </c>
    </row>
    <row r="862" spans="1:151" ht="12.75">
      <c r="A862" s="29">
        <v>43466</v>
      </c>
      <c r="B862" s="24"/>
      <c r="C862" s="35">
        <v>387</v>
      </c>
      <c r="D862" s="21" t="s">
        <v>1678</v>
      </c>
      <c r="E862" s="21">
        <v>1</v>
      </c>
      <c r="F862" s="21" t="s">
        <v>100</v>
      </c>
      <c r="G862" s="21" t="s">
        <v>1679</v>
      </c>
      <c r="H862" s="55">
        <v>216593.56</v>
      </c>
      <c r="I862" s="22">
        <v>7</v>
      </c>
      <c r="J862" s="25">
        <v>130000</v>
      </c>
      <c r="K862" s="25">
        <v>0</v>
      </c>
      <c r="L862" s="25">
        <f t="shared" si="105"/>
        <v>12370.508571428571</v>
      </c>
      <c r="M862" s="37">
        <f t="shared" si="106"/>
        <v>1030.8757142857141</v>
      </c>
      <c r="N862" s="36">
        <v>0</v>
      </c>
      <c r="O862" s="26">
        <v>0</v>
      </c>
      <c r="P862" s="26">
        <v>0</v>
      </c>
      <c r="Q862" s="27">
        <v>0</v>
      </c>
      <c r="R862" s="36">
        <v>0</v>
      </c>
      <c r="S862" s="26">
        <v>0</v>
      </c>
      <c r="T862" s="26">
        <v>0</v>
      </c>
      <c r="U862" s="27">
        <v>0</v>
      </c>
      <c r="V862" s="36">
        <v>0</v>
      </c>
      <c r="W862" s="26">
        <v>0</v>
      </c>
      <c r="X862" s="26">
        <v>0</v>
      </c>
      <c r="Y862" s="27">
        <v>0</v>
      </c>
      <c r="Z862" s="36">
        <v>0</v>
      </c>
      <c r="AA862" s="26">
        <v>0</v>
      </c>
      <c r="AB862" s="26">
        <v>0</v>
      </c>
      <c r="AC862" s="27">
        <v>0</v>
      </c>
      <c r="AD862" s="36">
        <v>0</v>
      </c>
      <c r="AE862" s="26">
        <v>0</v>
      </c>
      <c r="AF862" s="26">
        <v>0</v>
      </c>
      <c r="AG862" s="27">
        <v>0</v>
      </c>
      <c r="AH862" s="36">
        <v>0</v>
      </c>
      <c r="AI862" s="26">
        <v>0</v>
      </c>
      <c r="AJ862" s="26">
        <v>0</v>
      </c>
      <c r="AK862" s="27">
        <v>0</v>
      </c>
      <c r="AL862" s="36">
        <v>0</v>
      </c>
      <c r="AM862" s="26">
        <v>0</v>
      </c>
      <c r="AN862" s="26">
        <v>0</v>
      </c>
      <c r="AO862" s="27">
        <v>0</v>
      </c>
      <c r="AP862" s="36">
        <v>0</v>
      </c>
      <c r="AQ862" s="26">
        <v>0</v>
      </c>
      <c r="AR862" s="26">
        <v>0</v>
      </c>
      <c r="AS862" s="27">
        <v>0</v>
      </c>
      <c r="AT862" s="36">
        <v>0</v>
      </c>
      <c r="AU862" s="26">
        <v>0</v>
      </c>
      <c r="AV862" s="26">
        <v>0</v>
      </c>
      <c r="AW862" s="27">
        <v>0</v>
      </c>
      <c r="AX862" s="36">
        <v>0</v>
      </c>
      <c r="AY862" s="26">
        <v>0</v>
      </c>
      <c r="AZ862" s="26">
        <v>0</v>
      </c>
      <c r="BA862" s="27">
        <v>0</v>
      </c>
      <c r="BB862" s="36">
        <v>0</v>
      </c>
      <c r="BC862" s="26">
        <v>0</v>
      </c>
      <c r="BD862" s="26">
        <v>0</v>
      </c>
      <c r="BE862" s="27">
        <v>0</v>
      </c>
      <c r="BF862" s="36">
        <v>0</v>
      </c>
      <c r="BG862" s="26">
        <v>0</v>
      </c>
      <c r="BH862" s="26">
        <v>0</v>
      </c>
      <c r="BI862" s="27">
        <v>0</v>
      </c>
      <c r="BJ862" s="36">
        <v>0</v>
      </c>
      <c r="BK862" s="26">
        <v>0</v>
      </c>
      <c r="BL862" s="26">
        <v>0</v>
      </c>
      <c r="BM862" s="27">
        <v>0</v>
      </c>
      <c r="BN862" s="36">
        <v>0</v>
      </c>
      <c r="BO862" s="26">
        <v>0</v>
      </c>
      <c r="BP862" s="26">
        <v>0</v>
      </c>
      <c r="BQ862" s="27">
        <v>0</v>
      </c>
      <c r="BR862" s="36">
        <v>0</v>
      </c>
      <c r="BS862" s="26">
        <v>0</v>
      </c>
      <c r="BT862" s="26">
        <v>0</v>
      </c>
      <c r="BU862" s="27">
        <v>0</v>
      </c>
      <c r="BV862" s="36">
        <v>0</v>
      </c>
      <c r="BW862" s="26">
        <v>0</v>
      </c>
      <c r="BX862" s="26">
        <v>0</v>
      </c>
      <c r="BY862" s="27">
        <v>0</v>
      </c>
      <c r="BZ862" s="36">
        <v>0</v>
      </c>
      <c r="CA862" s="26">
        <v>0</v>
      </c>
      <c r="CB862" s="26">
        <v>0</v>
      </c>
      <c r="CC862" s="27">
        <v>0</v>
      </c>
      <c r="CD862" s="36">
        <v>0</v>
      </c>
      <c r="CE862" s="26">
        <v>0</v>
      </c>
      <c r="CF862" s="26">
        <v>0</v>
      </c>
      <c r="CG862" s="27">
        <v>0</v>
      </c>
      <c r="CH862" s="36">
        <v>0</v>
      </c>
      <c r="CI862" s="26">
        <v>0</v>
      </c>
      <c r="CJ862" s="26">
        <v>0</v>
      </c>
      <c r="CK862" s="27">
        <v>0</v>
      </c>
      <c r="CL862" s="36">
        <v>0</v>
      </c>
      <c r="CM862" s="26">
        <v>0</v>
      </c>
      <c r="CN862" s="26">
        <v>0</v>
      </c>
      <c r="CO862" s="27">
        <v>0</v>
      </c>
      <c r="CP862" s="36">
        <v>0</v>
      </c>
      <c r="CQ862" s="26">
        <v>0</v>
      </c>
      <c r="CR862" s="26">
        <v>0</v>
      </c>
      <c r="CS862" s="27">
        <v>0</v>
      </c>
      <c r="CT862" s="36">
        <v>0</v>
      </c>
      <c r="CU862" s="26">
        <v>0</v>
      </c>
      <c r="CV862" s="26">
        <v>0</v>
      </c>
      <c r="CW862" s="27">
        <v>0</v>
      </c>
      <c r="CX862" s="36">
        <v>0</v>
      </c>
      <c r="CY862" s="26">
        <v>0</v>
      </c>
      <c r="CZ862" s="26">
        <v>0</v>
      </c>
      <c r="DA862" s="27">
        <v>0</v>
      </c>
      <c r="DB862" s="36">
        <v>0</v>
      </c>
      <c r="DC862" s="26">
        <v>0</v>
      </c>
      <c r="DD862" s="26">
        <v>0</v>
      </c>
      <c r="DE862" s="27">
        <v>0</v>
      </c>
      <c r="DF862" s="36">
        <v>0</v>
      </c>
      <c r="DG862" s="26">
        <v>0</v>
      </c>
      <c r="DH862" s="26">
        <v>0</v>
      </c>
      <c r="DI862" s="27">
        <v>0</v>
      </c>
      <c r="DJ862" s="36">
        <v>0</v>
      </c>
      <c r="DK862" s="26">
        <v>0</v>
      </c>
      <c r="DL862" s="26">
        <v>0</v>
      </c>
      <c r="DM862" s="27">
        <v>0</v>
      </c>
      <c r="DN862" s="36">
        <v>12</v>
      </c>
      <c r="DO862" s="26">
        <v>12370.508571428571</v>
      </c>
      <c r="DP862" s="26">
        <v>12370.508571428571</v>
      </c>
      <c r="DQ862" s="27">
        <v>74223.051428571431</v>
      </c>
      <c r="DR862" s="36">
        <v>12</v>
      </c>
      <c r="DS862" s="26">
        <v>12370.508571428571</v>
      </c>
      <c r="DT862" s="26">
        <v>24741.017142857141</v>
      </c>
      <c r="DU862" s="27">
        <v>61852.542857142857</v>
      </c>
      <c r="DV862" s="36">
        <v>12</v>
      </c>
      <c r="DW862" s="26">
        <v>12370.508571428571</v>
      </c>
      <c r="DX862" s="26">
        <v>37111.525714285715</v>
      </c>
      <c r="DY862" s="27">
        <v>49482.034285714282</v>
      </c>
      <c r="DZ862" s="36">
        <v>12</v>
      </c>
      <c r="EA862" s="26">
        <v>12370.508571428571</v>
      </c>
      <c r="EB862" s="26">
        <v>49482.034285714282</v>
      </c>
      <c r="EC862" s="27">
        <v>37111.525714285715</v>
      </c>
      <c r="ED862" s="36">
        <v>12</v>
      </c>
      <c r="EE862" s="26">
        <v>12370.508571428571</v>
      </c>
      <c r="EF862" s="26">
        <v>86593.56</v>
      </c>
      <c r="EG862" s="27">
        <v>0</v>
      </c>
      <c r="EH862" s="36">
        <v>0</v>
      </c>
      <c r="EI862" s="26">
        <v>0</v>
      </c>
      <c r="EJ862" s="26">
        <v>86593.56</v>
      </c>
      <c r="EK862" s="27">
        <v>0</v>
      </c>
      <c r="EL862" s="36" cm="1">
        <f t="array" ref="EL862">+_xlfn.IFS(YEAR($A862)&gt;YEAR(EL$6),0,YEAR(EL$6)=YEAR($A862),13-MONTH($A862),AND(EK862&lt;$L862,YEAR(EL$6)=YEAR($B862)),IF(MONTH($B862)&lt;EK862/$M862,MONTH($B862),EK862/$M862),EK862&lt;$L862,EK862/$M862,YEAR(EL$6)=YEAR($B862),MONTH($B862),AND(YEAR(EL$6)&gt;YEAR($B862),NOT(ISBLANK($B862))),0,YEAR(EL$6)&gt;YEAR($A862),12,EL$6&lt;$A862,0,YEAR(EH$6)=YEAR($B862),0)</f>
        <v>0</v>
      </c>
      <c r="EM862" s="26">
        <f t="shared" si="107"/>
        <v>0</v>
      </c>
      <c r="EN862" s="26">
        <f t="shared" si="108"/>
        <v>86593.56</v>
      </c>
      <c r="EO862" s="27">
        <f t="shared" si="109"/>
        <v>0</v>
      </c>
      <c r="EP862" s="28">
        <f t="shared" si="110"/>
        <v>0</v>
      </c>
      <c r="EQ862" s="34">
        <f t="shared" si="111"/>
        <v>0</v>
      </c>
      <c r="ES862" s="21">
        <f>IFERROR(IF(VLOOKUP(D862,'DIV CHANGE'!A:D,3,FALSE)="", E862, VLOOKUP(D862,'DIV CHANGE'!A:D,3,FALSE)), E862)</f>
        <v>1</v>
      </c>
      <c r="ET862" s="21" t="str">
        <f t="shared" si="112"/>
        <v>SAME</v>
      </c>
      <c r="EU862" s="24">
        <v>43466</v>
      </c>
    </row>
    <row r="863" spans="1:151" ht="12.75">
      <c r="A863" s="29">
        <v>45609</v>
      </c>
      <c r="C863" s="77"/>
      <c r="D863" s="21" t="s">
        <v>1680</v>
      </c>
      <c r="E863" s="21">
        <v>1</v>
      </c>
      <c r="F863" s="21" t="s">
        <v>100</v>
      </c>
      <c r="G863" s="21" t="s">
        <v>1681</v>
      </c>
      <c r="H863" s="55">
        <v>12953.57</v>
      </c>
      <c r="I863" s="22">
        <v>5</v>
      </c>
      <c r="J863" s="56">
        <v>0</v>
      </c>
      <c r="K863" s="56">
        <v>0</v>
      </c>
      <c r="L863" s="25">
        <f t="shared" si="105"/>
        <v>2590.7139999999999</v>
      </c>
      <c r="M863" s="37">
        <f t="shared" si="106"/>
        <v>215.89283333333333</v>
      </c>
      <c r="N863" s="36">
        <v>0</v>
      </c>
      <c r="O863" s="26">
        <v>0</v>
      </c>
      <c r="P863" s="26">
        <v>0</v>
      </c>
      <c r="Q863" s="27">
        <v>0</v>
      </c>
      <c r="R863" s="36" cm="1">
        <f t="array" ref="R863">+_xlfn.IFS(YEAR($A863)&gt;YEAR(R$6),0,YEAR(R$6)=YEAR($A863),13-MONTH($A863),AND(Q863&lt;$L863,YEAR(R$6)=YEAR($B863)),IF(MONTH($B863)&lt;Q863/$M863,MONTH($B863),Q863/$M863),Q863&lt;$L863,Q863/$M863,YEAR(R$6)=YEAR($B863),MONTH($B863),AND(YEAR(R$6)&gt;YEAR($B863),NOT(ISBLANK($B863))),0,YEAR(R$6)&gt;YEAR($A863),12,R$6&lt;$A863,0,YEAR(N$6)=YEAR($B863),0)</f>
        <v>0</v>
      </c>
      <c r="S863" s="26">
        <f>R863*$M863</f>
        <v>0</v>
      </c>
      <c r="T863" s="26">
        <f>S863+P863</f>
        <v>0</v>
      </c>
      <c r="U863" s="27">
        <f>ROUND(IF(YEAR(R$6)&lt;YEAR($A863),0,($H863-$J863)-T863),2)</f>
        <v>0</v>
      </c>
      <c r="V863" s="28">
        <f>IFERROR(SUM(U863/$M863),0)</f>
        <v>0</v>
      </c>
      <c r="W863" s="34">
        <f>+IFERROR(IF(YEAR($D$4)=YEAR($A863),IF(MONTH($D$4)&gt;=MONTH($A863),IF(MONTH($D$4)-MONTH($A863)=0,1,MONTH($D$4)-MONTH($A863)+1)*$M863,0),IF(MONTH($D$4)&gt;R863,R863*$M863,MONTH($D$4)*$M863)),0)</f>
        <v>0</v>
      </c>
      <c r="X863" s="26"/>
      <c r="Y863" s="27"/>
      <c r="Z863" s="36"/>
      <c r="AA863" s="26"/>
      <c r="AB863" s="26"/>
      <c r="AC863" s="27"/>
      <c r="AD863" s="36"/>
      <c r="AE863" s="26"/>
      <c r="AF863" s="26"/>
      <c r="AG863" s="27"/>
      <c r="AH863" s="36"/>
      <c r="AI863" s="26"/>
      <c r="AJ863" s="26"/>
      <c r="AK863" s="27"/>
      <c r="AL863" s="36"/>
      <c r="AM863" s="26"/>
      <c r="AN863" s="26"/>
      <c r="AO863" s="27"/>
      <c r="AP863" s="36"/>
      <c r="AQ863" s="26"/>
      <c r="AR863" s="26"/>
      <c r="AS863" s="27"/>
      <c r="AT863" s="36"/>
      <c r="AU863" s="26"/>
      <c r="AV863" s="26"/>
      <c r="AW863" s="27"/>
      <c r="AX863" s="36"/>
      <c r="AY863" s="26"/>
      <c r="AZ863" s="26"/>
      <c r="BA863" s="27"/>
      <c r="BB863" s="36"/>
      <c r="BC863" s="26"/>
      <c r="BD863" s="26"/>
      <c r="BE863" s="27"/>
      <c r="BF863" s="36"/>
      <c r="BG863" s="26"/>
      <c r="BH863" s="26"/>
      <c r="BI863" s="27"/>
      <c r="BJ863" s="36"/>
      <c r="BK863" s="26"/>
      <c r="BL863" s="26"/>
      <c r="BM863" s="27"/>
      <c r="BN863" s="36"/>
      <c r="BO863" s="26"/>
      <c r="BP863" s="26"/>
      <c r="BQ863" s="27"/>
      <c r="BR863" s="36"/>
      <c r="BS863" s="26"/>
      <c r="BT863" s="26"/>
      <c r="BU863" s="27"/>
      <c r="BV863" s="36"/>
      <c r="BW863" s="26"/>
      <c r="BX863" s="26"/>
      <c r="BY863" s="27"/>
      <c r="BZ863" s="36"/>
      <c r="CA863" s="26"/>
      <c r="CB863" s="26"/>
      <c r="CC863" s="27"/>
      <c r="CD863" s="36"/>
      <c r="CE863" s="26"/>
      <c r="CF863" s="26"/>
      <c r="CG863" s="27"/>
      <c r="CH863" s="36"/>
      <c r="CI863" s="26"/>
      <c r="CJ863" s="26"/>
      <c r="CK863" s="27"/>
      <c r="CL863" s="36"/>
      <c r="CM863" s="26"/>
      <c r="CN863" s="26"/>
      <c r="CO863" s="27"/>
      <c r="CP863" s="36"/>
      <c r="CQ863" s="26"/>
      <c r="CR863" s="26"/>
      <c r="CS863" s="27"/>
      <c r="CT863" s="36"/>
      <c r="CU863" s="26"/>
      <c r="CV863" s="26"/>
      <c r="CW863" s="27"/>
      <c r="CX863" s="36"/>
      <c r="CY863" s="26"/>
      <c r="CZ863" s="26"/>
      <c r="DA863" s="27"/>
      <c r="DB863" s="36"/>
      <c r="DC863" s="26"/>
      <c r="DD863" s="26"/>
      <c r="DE863" s="27"/>
      <c r="DF863" s="36"/>
      <c r="DG863" s="26"/>
      <c r="DH863" s="26"/>
      <c r="DI863" s="27"/>
      <c r="DJ863" s="36"/>
      <c r="DK863" s="26"/>
      <c r="DL863" s="26"/>
      <c r="DM863" s="27"/>
      <c r="DN863" s="36"/>
      <c r="DO863" s="26"/>
      <c r="DP863" s="26"/>
      <c r="DQ863" s="27"/>
      <c r="DR863" s="36"/>
      <c r="DS863" s="26"/>
      <c r="DT863" s="26"/>
      <c r="DU863" s="27"/>
      <c r="DV863" s="36"/>
      <c r="DW863" s="26"/>
      <c r="DX863" s="26"/>
      <c r="DY863" s="27"/>
      <c r="DZ863" s="36"/>
      <c r="EA863" s="26"/>
      <c r="EB863" s="26"/>
      <c r="EC863" s="27"/>
      <c r="ED863" s="36">
        <v>0</v>
      </c>
      <c r="EE863" s="26">
        <v>0</v>
      </c>
      <c r="EF863" s="26">
        <v>0</v>
      </c>
      <c r="EG863" s="27">
        <v>0</v>
      </c>
      <c r="EH863" s="36">
        <v>2</v>
      </c>
      <c r="EI863" s="26">
        <v>431.78566666666666</v>
      </c>
      <c r="EJ863" s="26">
        <v>431.78566666666666</v>
      </c>
      <c r="EK863" s="27">
        <v>12521.78</v>
      </c>
      <c r="EL863" s="36" cm="1">
        <f t="array" ref="EL863">+_xlfn.IFS(YEAR($A863)&gt;YEAR(EL$6),0,YEAR(EL$6)=YEAR($A863),13-MONTH($A863),AND(EK863&lt;$L863,YEAR(EL$6)=YEAR($B863)),IF(MONTH($B863)&lt;EK863/$M863,MONTH($B863),EK863/$M863),EK863&lt;$L863,EK863/$M863,YEAR(EL$6)=YEAR($B863),MONTH($B863),AND(YEAR(EL$6)&gt;YEAR($B863),NOT(ISBLANK($B863))),0,YEAR(EL$6)&gt;YEAR($A863),12,EL$6&lt;$A863,0,YEAR(EH$6)=YEAR($B863),0)</f>
        <v>12</v>
      </c>
      <c r="EM863" s="26">
        <f t="shared" si="107"/>
        <v>2590.7139999999999</v>
      </c>
      <c r="EN863" s="26">
        <f t="shared" si="108"/>
        <v>3022.4996666666666</v>
      </c>
      <c r="EO863" s="27">
        <f t="shared" si="109"/>
        <v>9931.07</v>
      </c>
      <c r="EP863" s="28">
        <f t="shared" si="110"/>
        <v>45.999998456024095</v>
      </c>
      <c r="EQ863" s="34">
        <f t="shared" si="111"/>
        <v>647.67849999999999</v>
      </c>
      <c r="ES863" s="21">
        <f>IFERROR(IF(VLOOKUP(D863,'DIV CHANGE'!A:D,3,FALSE)="", E863, VLOOKUP(D863,'DIV CHANGE'!A:D,3,FALSE)), E863)</f>
        <v>1</v>
      </c>
      <c r="ET863" s="21" t="str">
        <f t="shared" si="112"/>
        <v>SAME</v>
      </c>
      <c r="EU863" s="29"/>
    </row>
    <row r="864" spans="1:151" ht="12.75">
      <c r="A864" s="29">
        <v>45502</v>
      </c>
      <c r="C864" s="77"/>
      <c r="D864" s="21" t="s">
        <v>1682</v>
      </c>
      <c r="E864" s="21">
        <v>1</v>
      </c>
      <c r="F864" s="21" t="s">
        <v>100</v>
      </c>
      <c r="G864" s="21" t="s">
        <v>1683</v>
      </c>
      <c r="H864" s="55">
        <v>100149.86</v>
      </c>
      <c r="I864" s="22">
        <v>10</v>
      </c>
      <c r="J864" s="56">
        <v>35000</v>
      </c>
      <c r="K864" s="56">
        <v>0</v>
      </c>
      <c r="L864" s="25">
        <f t="shared" si="105"/>
        <v>6514.9859999999999</v>
      </c>
      <c r="M864" s="37">
        <f t="shared" si="106"/>
        <v>542.91549999999995</v>
      </c>
      <c r="N864" s="36"/>
      <c r="O864" s="26"/>
      <c r="P864" s="26"/>
      <c r="Q864" s="27"/>
      <c r="R864" s="36"/>
      <c r="S864" s="26"/>
      <c r="T864" s="26"/>
      <c r="U864" s="27"/>
      <c r="V864" s="36"/>
      <c r="W864" s="26"/>
      <c r="X864" s="26"/>
      <c r="Y864" s="27"/>
      <c r="Z864" s="36"/>
      <c r="AA864" s="26"/>
      <c r="AB864" s="26"/>
      <c r="AC864" s="27"/>
      <c r="AD864" s="36"/>
      <c r="AE864" s="26"/>
      <c r="AF864" s="26"/>
      <c r="AG864" s="27"/>
      <c r="AH864" s="36"/>
      <c r="AI864" s="26"/>
      <c r="AJ864" s="26"/>
      <c r="AK864" s="27"/>
      <c r="AL864" s="36"/>
      <c r="AM864" s="26"/>
      <c r="AN864" s="26"/>
      <c r="AO864" s="27"/>
      <c r="AP864" s="36"/>
      <c r="AQ864" s="26"/>
      <c r="AR864" s="26"/>
      <c r="AS864" s="27"/>
      <c r="AT864" s="36"/>
      <c r="AU864" s="26"/>
      <c r="AV864" s="26"/>
      <c r="AW864" s="27"/>
      <c r="AX864" s="36"/>
      <c r="AY864" s="26"/>
      <c r="AZ864" s="26"/>
      <c r="BA864" s="27"/>
      <c r="BB864" s="36"/>
      <c r="BC864" s="26"/>
      <c r="BD864" s="26"/>
      <c r="BE864" s="27"/>
      <c r="BF864" s="36"/>
      <c r="BG864" s="26"/>
      <c r="BH864" s="26"/>
      <c r="BI864" s="27"/>
      <c r="BJ864" s="36"/>
      <c r="BK864" s="26"/>
      <c r="BL864" s="26"/>
      <c r="BM864" s="27"/>
      <c r="BN864" s="36"/>
      <c r="BO864" s="26"/>
      <c r="BP864" s="26"/>
      <c r="BQ864" s="27"/>
      <c r="BR864" s="36"/>
      <c r="BS864" s="26"/>
      <c r="BT864" s="26"/>
      <c r="BU864" s="27"/>
      <c r="BV864" s="36"/>
      <c r="BW864" s="26"/>
      <c r="BX864" s="26"/>
      <c r="BY864" s="27"/>
      <c r="BZ864" s="36"/>
      <c r="CA864" s="26"/>
      <c r="CB864" s="26"/>
      <c r="CC864" s="27"/>
      <c r="CD864" s="36"/>
      <c r="CE864" s="26"/>
      <c r="CF864" s="26"/>
      <c r="CG864" s="27"/>
      <c r="CH864" s="36"/>
      <c r="CI864" s="26"/>
      <c r="CJ864" s="26"/>
      <c r="CK864" s="27"/>
      <c r="CL864" s="36"/>
      <c r="CM864" s="26"/>
      <c r="CN864" s="26"/>
      <c r="CO864" s="27"/>
      <c r="CP864" s="36"/>
      <c r="CQ864" s="26"/>
      <c r="CR864" s="26"/>
      <c r="CS864" s="27"/>
      <c r="CT864" s="36"/>
      <c r="CU864" s="26"/>
      <c r="CV864" s="26"/>
      <c r="CW864" s="27"/>
      <c r="CX864" s="36"/>
      <c r="CY864" s="26"/>
      <c r="CZ864" s="26"/>
      <c r="DA864" s="27"/>
      <c r="DB864" s="36"/>
      <c r="DC864" s="26"/>
      <c r="DD864" s="26"/>
      <c r="DE864" s="27"/>
      <c r="DF864" s="36"/>
      <c r="DG864" s="26"/>
      <c r="DH864" s="26"/>
      <c r="DI864" s="27"/>
      <c r="DJ864" s="36"/>
      <c r="DK864" s="26"/>
      <c r="DL864" s="26"/>
      <c r="DM864" s="27"/>
      <c r="DN864" s="36"/>
      <c r="DO864" s="26"/>
      <c r="DP864" s="26"/>
      <c r="DQ864" s="27"/>
      <c r="DR864" s="36"/>
      <c r="DS864" s="26"/>
      <c r="DT864" s="26"/>
      <c r="DU864" s="27"/>
      <c r="DV864" s="36"/>
      <c r="DW864" s="26"/>
      <c r="DX864" s="26"/>
      <c r="DY864" s="27"/>
      <c r="DZ864" s="36"/>
      <c r="EA864" s="26"/>
      <c r="EB864" s="26"/>
      <c r="EC864" s="27"/>
      <c r="ED864" s="36">
        <v>0</v>
      </c>
      <c r="EE864" s="26">
        <v>0</v>
      </c>
      <c r="EF864" s="26">
        <v>0</v>
      </c>
      <c r="EG864" s="27">
        <v>0</v>
      </c>
      <c r="EH864" s="36">
        <v>5</v>
      </c>
      <c r="EI864" s="26">
        <v>2714.5774999999999</v>
      </c>
      <c r="EJ864" s="26">
        <v>2714.5774999999999</v>
      </c>
      <c r="EK864" s="27">
        <v>62435.28</v>
      </c>
      <c r="EL864" s="36" cm="1">
        <f t="array" ref="EL864">+_xlfn.IFS(YEAR($A864)&gt;YEAR(EL$6),0,YEAR(EL$6)=YEAR($A864),13-MONTH($A864),AND(EK864&lt;$L864,YEAR(EL$6)=YEAR($B864)),IF(MONTH($B864)&lt;EK864/$M864,MONTH($B864),EK864/$M864),EK864&lt;$L864,EK864/$M864,YEAR(EL$6)=YEAR($B864),MONTH($B864),AND(YEAR(EL$6)&gt;YEAR($B864),NOT(ISBLANK($B864))),0,YEAR(EL$6)&gt;YEAR($A864),12,EL$6&lt;$A864,0,YEAR(EH$6)=YEAR($B864),0)</f>
        <v>12</v>
      </c>
      <c r="EM864" s="26">
        <f t="shared" si="107"/>
        <v>6514.985999999999</v>
      </c>
      <c r="EN864" s="26">
        <f t="shared" si="108"/>
        <v>9229.5634999999984</v>
      </c>
      <c r="EO864" s="27">
        <f t="shared" si="109"/>
        <v>55920.3</v>
      </c>
      <c r="EP864" s="28">
        <f t="shared" si="110"/>
        <v>103.00000644667541</v>
      </c>
      <c r="EQ864" s="34">
        <f t="shared" si="111"/>
        <v>1628.7464999999997</v>
      </c>
      <c r="ES864" s="21">
        <f>IFERROR(IF(VLOOKUP(D864,'DIV CHANGE'!A:D,3,FALSE)="", E864, VLOOKUP(D864,'DIV CHANGE'!A:D,3,FALSE)), E864)</f>
        <v>1</v>
      </c>
      <c r="ET864" s="21" t="str">
        <f t="shared" si="112"/>
        <v>SAME</v>
      </c>
      <c r="EU864" s="24">
        <v>45502</v>
      </c>
    </row>
    <row r="865" spans="1:151" ht="12.75">
      <c r="A865" s="29">
        <v>45733</v>
      </c>
      <c r="C865" s="35"/>
      <c r="D865" s="21" t="s">
        <v>1684</v>
      </c>
      <c r="E865" s="21">
        <v>2</v>
      </c>
      <c r="F865" s="21" t="s">
        <v>100</v>
      </c>
      <c r="G865" s="21" t="s">
        <v>1685</v>
      </c>
      <c r="H865" s="23">
        <v>119759.14</v>
      </c>
      <c r="I865" s="22">
        <v>7</v>
      </c>
      <c r="J865" s="25">
        <v>18000</v>
      </c>
      <c r="K865" s="25">
        <v>0</v>
      </c>
      <c r="L865" s="25">
        <f t="shared" si="105"/>
        <v>14537.02</v>
      </c>
      <c r="M865" s="37">
        <f t="shared" si="106"/>
        <v>1211.4183333333333</v>
      </c>
      <c r="N865" s="36"/>
      <c r="O865" s="26"/>
      <c r="P865" s="26"/>
      <c r="Q865" s="27"/>
      <c r="R865" s="36"/>
      <c r="S865" s="26"/>
      <c r="T865" s="26"/>
      <c r="U865" s="27"/>
      <c r="V865" s="36"/>
      <c r="W865" s="26"/>
      <c r="X865" s="26"/>
      <c r="Y865" s="27"/>
      <c r="Z865" s="36"/>
      <c r="AA865" s="26"/>
      <c r="AB865" s="26"/>
      <c r="AC865" s="27"/>
      <c r="AD865" s="36"/>
      <c r="AE865" s="26"/>
      <c r="AF865" s="26"/>
      <c r="AG865" s="27"/>
      <c r="AH865" s="36"/>
      <c r="AI865" s="26"/>
      <c r="AJ865" s="26"/>
      <c r="AK865" s="27"/>
      <c r="AL865" s="36"/>
      <c r="AM865" s="26"/>
      <c r="AN865" s="26"/>
      <c r="AO865" s="27"/>
      <c r="AP865" s="36"/>
      <c r="AQ865" s="26"/>
      <c r="AR865" s="26"/>
      <c r="AS865" s="27"/>
      <c r="AT865" s="36"/>
      <c r="AU865" s="26"/>
      <c r="AV865" s="26"/>
      <c r="AW865" s="27"/>
      <c r="AX865" s="36"/>
      <c r="AY865" s="26"/>
      <c r="AZ865" s="26"/>
      <c r="BA865" s="27"/>
      <c r="BB865" s="36"/>
      <c r="BC865" s="26"/>
      <c r="BD865" s="26"/>
      <c r="BE865" s="27"/>
      <c r="BF865" s="36"/>
      <c r="BG865" s="26"/>
      <c r="BH865" s="26"/>
      <c r="BI865" s="27"/>
      <c r="BJ865" s="36"/>
      <c r="BK865" s="26"/>
      <c r="BL865" s="26"/>
      <c r="BM865" s="27"/>
      <c r="BN865" s="36"/>
      <c r="BO865" s="26"/>
      <c r="BP865" s="26"/>
      <c r="BQ865" s="27"/>
      <c r="BR865" s="36"/>
      <c r="BS865" s="26"/>
      <c r="BT865" s="26"/>
      <c r="BU865" s="27"/>
      <c r="BV865" s="36"/>
      <c r="BW865" s="26"/>
      <c r="BX865" s="26"/>
      <c r="BY865" s="27"/>
      <c r="BZ865" s="36"/>
      <c r="CA865" s="26"/>
      <c r="CB865" s="26"/>
      <c r="CC865" s="27"/>
      <c r="CD865" s="36"/>
      <c r="CE865" s="26"/>
      <c r="CF865" s="26"/>
      <c r="CG865" s="27"/>
      <c r="CH865" s="36"/>
      <c r="CI865" s="26"/>
      <c r="CJ865" s="26"/>
      <c r="CK865" s="27"/>
      <c r="CL865" s="36"/>
      <c r="CM865" s="26"/>
      <c r="CN865" s="26"/>
      <c r="CO865" s="27"/>
      <c r="CP865" s="36"/>
      <c r="CQ865" s="26"/>
      <c r="CR865" s="26"/>
      <c r="CS865" s="27"/>
      <c r="CT865" s="36"/>
      <c r="CU865" s="26"/>
      <c r="CV865" s="26"/>
      <c r="CW865" s="27"/>
      <c r="CX865" s="36"/>
      <c r="CY865" s="26"/>
      <c r="CZ865" s="26"/>
      <c r="DA865" s="27"/>
      <c r="DB865" s="36"/>
      <c r="DC865" s="26"/>
      <c r="DD865" s="26"/>
      <c r="DE865" s="27"/>
      <c r="DF865" s="36"/>
      <c r="DG865" s="26"/>
      <c r="DH865" s="26"/>
      <c r="DI865" s="27"/>
      <c r="DJ865" s="36"/>
      <c r="DK865" s="26"/>
      <c r="DL865" s="26"/>
      <c r="DM865" s="27"/>
      <c r="DN865" s="36"/>
      <c r="DO865" s="26"/>
      <c r="DP865" s="26"/>
      <c r="DQ865" s="27"/>
      <c r="DR865" s="36"/>
      <c r="DS865" s="26"/>
      <c r="DT865" s="26"/>
      <c r="DU865" s="27"/>
      <c r="DV865" s="36"/>
      <c r="DW865" s="26"/>
      <c r="DX865" s="26"/>
      <c r="DY865" s="27"/>
      <c r="DZ865" s="36"/>
      <c r="EA865" s="26"/>
      <c r="EB865" s="26"/>
      <c r="EC865" s="27"/>
      <c r="ED865" s="36"/>
      <c r="EE865" s="26"/>
      <c r="EF865" s="26"/>
      <c r="EG865" s="27"/>
      <c r="EH865" s="36">
        <v>0</v>
      </c>
      <c r="EI865" s="26">
        <v>0</v>
      </c>
      <c r="EJ865" s="26">
        <v>0</v>
      </c>
      <c r="EK865" s="27">
        <v>0</v>
      </c>
      <c r="EL865" s="36" cm="1">
        <f t="array" ref="EL865">+_xlfn.IFS(YEAR($A865)&gt;YEAR(EL$6),0,YEAR(EL$6)=YEAR($A865),13-MONTH($A865),AND(EK865&lt;$L865,YEAR(EL$6)=YEAR($B865)),IF(MONTH($B865)&lt;EK865/$M865,MONTH($B865),EK865/$M865),EK865&lt;$L865,EK865/$M865,YEAR(EL$6)=YEAR($B865),MONTH($B865),AND(YEAR(EL$6)&gt;YEAR($B865),NOT(ISBLANK($B865))),0,YEAR(EL$6)&gt;YEAR($A865),12,EL$6&lt;$A865,0,YEAR(EH$6)=YEAR($B865),0)</f>
        <v>10</v>
      </c>
      <c r="EM865" s="26">
        <f t="shared" si="107"/>
        <v>12114.183333333332</v>
      </c>
      <c r="EN865" s="26">
        <f t="shared" si="108"/>
        <v>12114.183333333332</v>
      </c>
      <c r="EO865" s="27">
        <f t="shared" si="109"/>
        <v>89644.96</v>
      </c>
      <c r="EP865" s="28">
        <f t="shared" si="110"/>
        <v>74.000002751595588</v>
      </c>
      <c r="EQ865" s="34">
        <f t="shared" si="111"/>
        <v>1211.4183333333333</v>
      </c>
      <c r="ES865" s="21">
        <f>IFERROR(IF(VLOOKUP(D865,'DIV CHANGE'!A:D,3,FALSE)="", E865, VLOOKUP(D865,'DIV CHANGE'!A:D,3,FALSE)), E865)</f>
        <v>2</v>
      </c>
      <c r="ET865" s="21" t="str">
        <f t="shared" si="112"/>
        <v>SAME</v>
      </c>
      <c r="EU865" s="29">
        <v>45733</v>
      </c>
    </row>
    <row r="866" spans="1:151" ht="12.75">
      <c r="A866" s="29">
        <v>44862</v>
      </c>
      <c r="B866" s="24"/>
      <c r="C866" s="35">
        <v>775</v>
      </c>
      <c r="D866" s="21" t="s">
        <v>1686</v>
      </c>
      <c r="E866" s="21">
        <v>1</v>
      </c>
      <c r="F866" s="21" t="s">
        <v>100</v>
      </c>
      <c r="G866" s="21" t="s">
        <v>1687</v>
      </c>
      <c r="H866" s="55">
        <v>11393.26</v>
      </c>
      <c r="I866" s="22">
        <v>7</v>
      </c>
      <c r="J866" s="25">
        <v>0</v>
      </c>
      <c r="K866" s="25">
        <v>0</v>
      </c>
      <c r="L866" s="25">
        <f t="shared" si="105"/>
        <v>1627.6085714285714</v>
      </c>
      <c r="M866" s="37">
        <f t="shared" si="106"/>
        <v>135.63404761904761</v>
      </c>
      <c r="N866" s="36">
        <v>0</v>
      </c>
      <c r="O866" s="26">
        <v>0</v>
      </c>
      <c r="P866" s="26">
        <v>0</v>
      </c>
      <c r="Q866" s="27">
        <v>0</v>
      </c>
      <c r="R866" s="36">
        <v>0</v>
      </c>
      <c r="S866" s="26">
        <v>0</v>
      </c>
      <c r="T866" s="26">
        <v>0</v>
      </c>
      <c r="U866" s="27">
        <v>0</v>
      </c>
      <c r="V866" s="36">
        <v>0</v>
      </c>
      <c r="W866" s="26">
        <v>0</v>
      </c>
      <c r="X866" s="26">
        <v>0</v>
      </c>
      <c r="Y866" s="27">
        <v>0</v>
      </c>
      <c r="Z866" s="36">
        <v>0</v>
      </c>
      <c r="AA866" s="26">
        <v>0</v>
      </c>
      <c r="AB866" s="26">
        <v>0</v>
      </c>
      <c r="AC866" s="27">
        <v>0</v>
      </c>
      <c r="AD866" s="36">
        <v>0</v>
      </c>
      <c r="AE866" s="26">
        <v>0</v>
      </c>
      <c r="AF866" s="26">
        <v>0</v>
      </c>
      <c r="AG866" s="27">
        <v>0</v>
      </c>
      <c r="AH866" s="36">
        <v>0</v>
      </c>
      <c r="AI866" s="26">
        <v>0</v>
      </c>
      <c r="AJ866" s="26">
        <v>0</v>
      </c>
      <c r="AK866" s="27">
        <v>0</v>
      </c>
      <c r="AL866" s="36">
        <v>0</v>
      </c>
      <c r="AM866" s="26">
        <v>0</v>
      </c>
      <c r="AN866" s="26">
        <v>0</v>
      </c>
      <c r="AO866" s="27">
        <v>0</v>
      </c>
      <c r="AP866" s="36">
        <v>0</v>
      </c>
      <c r="AQ866" s="26">
        <v>0</v>
      </c>
      <c r="AR866" s="26">
        <v>0</v>
      </c>
      <c r="AS866" s="27">
        <v>0</v>
      </c>
      <c r="AT866" s="36">
        <v>0</v>
      </c>
      <c r="AU866" s="26">
        <v>0</v>
      </c>
      <c r="AV866" s="26">
        <v>0</v>
      </c>
      <c r="AW866" s="27">
        <v>0</v>
      </c>
      <c r="AX866" s="36">
        <v>0</v>
      </c>
      <c r="AY866" s="26">
        <v>0</v>
      </c>
      <c r="AZ866" s="26">
        <v>0</v>
      </c>
      <c r="BA866" s="27">
        <v>0</v>
      </c>
      <c r="BB866" s="36">
        <v>0</v>
      </c>
      <c r="BC866" s="26">
        <v>0</v>
      </c>
      <c r="BD866" s="26">
        <v>0</v>
      </c>
      <c r="BE866" s="27">
        <v>0</v>
      </c>
      <c r="BF866" s="36">
        <v>0</v>
      </c>
      <c r="BG866" s="26">
        <v>0</v>
      </c>
      <c r="BH866" s="26">
        <v>0</v>
      </c>
      <c r="BI866" s="27">
        <v>0</v>
      </c>
      <c r="BJ866" s="36">
        <v>0</v>
      </c>
      <c r="BK866" s="26">
        <v>0</v>
      </c>
      <c r="BL866" s="26">
        <v>0</v>
      </c>
      <c r="BM866" s="27">
        <v>0</v>
      </c>
      <c r="BN866" s="36">
        <v>0</v>
      </c>
      <c r="BO866" s="26">
        <v>0</v>
      </c>
      <c r="BP866" s="26">
        <v>0</v>
      </c>
      <c r="BQ866" s="27">
        <v>0</v>
      </c>
      <c r="BR866" s="36">
        <v>0</v>
      </c>
      <c r="BS866" s="26">
        <v>0</v>
      </c>
      <c r="BT866" s="26">
        <v>0</v>
      </c>
      <c r="BU866" s="27">
        <v>0</v>
      </c>
      <c r="BV866" s="36">
        <v>0</v>
      </c>
      <c r="BW866" s="26">
        <v>0</v>
      </c>
      <c r="BX866" s="26">
        <v>0</v>
      </c>
      <c r="BY866" s="27">
        <v>0</v>
      </c>
      <c r="BZ866" s="36">
        <v>0</v>
      </c>
      <c r="CA866" s="26">
        <v>0</v>
      </c>
      <c r="CB866" s="26">
        <v>0</v>
      </c>
      <c r="CC866" s="27">
        <v>0</v>
      </c>
      <c r="CD866" s="36">
        <v>0</v>
      </c>
      <c r="CE866" s="26">
        <v>0</v>
      </c>
      <c r="CF866" s="26">
        <v>0</v>
      </c>
      <c r="CG866" s="27">
        <v>0</v>
      </c>
      <c r="CH866" s="36">
        <v>0</v>
      </c>
      <c r="CI866" s="26">
        <v>0</v>
      </c>
      <c r="CJ866" s="26">
        <v>0</v>
      </c>
      <c r="CK866" s="27">
        <v>0</v>
      </c>
      <c r="CL866" s="36">
        <v>0</v>
      </c>
      <c r="CM866" s="26">
        <v>0</v>
      </c>
      <c r="CN866" s="26">
        <v>0</v>
      </c>
      <c r="CO866" s="27">
        <v>0</v>
      </c>
      <c r="CP866" s="36">
        <v>0</v>
      </c>
      <c r="CQ866" s="26">
        <v>0</v>
      </c>
      <c r="CR866" s="26">
        <v>0</v>
      </c>
      <c r="CS866" s="27">
        <v>0</v>
      </c>
      <c r="CT866" s="36">
        <v>0</v>
      </c>
      <c r="CU866" s="26">
        <v>0</v>
      </c>
      <c r="CV866" s="26">
        <v>0</v>
      </c>
      <c r="CW866" s="27">
        <v>0</v>
      </c>
      <c r="CX866" s="36">
        <v>0</v>
      </c>
      <c r="CY866" s="26">
        <v>0</v>
      </c>
      <c r="CZ866" s="26">
        <v>0</v>
      </c>
      <c r="DA866" s="27">
        <v>0</v>
      </c>
      <c r="DB866" s="36">
        <v>0</v>
      </c>
      <c r="DC866" s="26">
        <v>0</v>
      </c>
      <c r="DD866" s="26">
        <v>0</v>
      </c>
      <c r="DE866" s="27">
        <v>0</v>
      </c>
      <c r="DF866" s="36">
        <v>0</v>
      </c>
      <c r="DG866" s="26">
        <v>0</v>
      </c>
      <c r="DH866" s="26">
        <v>0</v>
      </c>
      <c r="DI866" s="27">
        <v>0</v>
      </c>
      <c r="DJ866" s="36">
        <v>0</v>
      </c>
      <c r="DK866" s="26">
        <v>0</v>
      </c>
      <c r="DL866" s="26">
        <v>0</v>
      </c>
      <c r="DM866" s="27">
        <v>0</v>
      </c>
      <c r="DN866" s="36">
        <v>0</v>
      </c>
      <c r="DO866" s="26">
        <v>0</v>
      </c>
      <c r="DP866" s="26">
        <v>0</v>
      </c>
      <c r="DQ866" s="27">
        <v>0</v>
      </c>
      <c r="DR866" s="36">
        <v>0</v>
      </c>
      <c r="DS866" s="26">
        <v>0</v>
      </c>
      <c r="DT866" s="26">
        <v>0</v>
      </c>
      <c r="DU866" s="27">
        <v>0</v>
      </c>
      <c r="DV866" s="36">
        <v>0</v>
      </c>
      <c r="DW866" s="26">
        <v>0</v>
      </c>
      <c r="DX866" s="26">
        <v>0</v>
      </c>
      <c r="DY866" s="27">
        <v>0</v>
      </c>
      <c r="DZ866" s="36">
        <v>3</v>
      </c>
      <c r="EA866" s="26">
        <v>406.90214285714285</v>
      </c>
      <c r="EB866" s="26">
        <v>406.90214285714285</v>
      </c>
      <c r="EC866" s="27">
        <v>10986.357857142857</v>
      </c>
      <c r="ED866" s="36">
        <v>12</v>
      </c>
      <c r="EE866" s="26">
        <v>1627.6085714285714</v>
      </c>
      <c r="EF866" s="26">
        <v>1898.88</v>
      </c>
      <c r="EG866" s="27">
        <v>9494.380000000001</v>
      </c>
      <c r="EH866" s="36">
        <v>12</v>
      </c>
      <c r="EI866" s="26">
        <v>1627.6085714285714</v>
      </c>
      <c r="EJ866" s="26">
        <v>3526.4885714285715</v>
      </c>
      <c r="EK866" s="27">
        <v>7866.77</v>
      </c>
      <c r="EL866" s="36" cm="1">
        <f t="array" ref="EL866">+_xlfn.IFS(YEAR($A866)&gt;YEAR(EL$6),0,YEAR(EL$6)=YEAR($A866),13-MONTH($A866),AND(EK866&lt;$L866,YEAR(EL$6)=YEAR($B866)),IF(MONTH($B866)&lt;EK866/$M866,MONTH($B866),EK866/$M866),EK866&lt;$L866,EK866/$M866,YEAR(EL$6)=YEAR($B866),MONTH($B866),AND(YEAR(EL$6)&gt;YEAR($B866),NOT(ISBLANK($B866))),0,YEAR(EL$6)&gt;YEAR($A866),12,EL$6&lt;$A866,0,YEAR(EH$6)=YEAR($B866),0)</f>
        <v>12</v>
      </c>
      <c r="EM866" s="26">
        <f t="shared" si="107"/>
        <v>1627.6085714285714</v>
      </c>
      <c r="EN866" s="26">
        <f t="shared" si="108"/>
        <v>5154.0971428571429</v>
      </c>
      <c r="EO866" s="27">
        <f t="shared" si="109"/>
        <v>6239.16</v>
      </c>
      <c r="EP866" s="28">
        <f t="shared" si="110"/>
        <v>45.999954358980666</v>
      </c>
      <c r="EQ866" s="34">
        <f t="shared" si="111"/>
        <v>406.90214285714285</v>
      </c>
      <c r="ES866" s="21">
        <f>IFERROR(IF(VLOOKUP(D866,'DIV CHANGE'!A:D,3,FALSE)="", E866, VLOOKUP(D866,'DIV CHANGE'!A:D,3,FALSE)), E866)</f>
        <v>1</v>
      </c>
      <c r="ET866" s="21" t="str">
        <f t="shared" si="112"/>
        <v>SAME</v>
      </c>
      <c r="EU866" s="29">
        <v>44862</v>
      </c>
    </row>
    <row r="867" spans="1:151" ht="12.75">
      <c r="A867" s="29">
        <v>45474</v>
      </c>
      <c r="B867" s="24"/>
      <c r="C867" s="77"/>
      <c r="D867" s="21" t="s">
        <v>1688</v>
      </c>
      <c r="E867" s="21">
        <v>2</v>
      </c>
      <c r="F867" s="21" t="s">
        <v>100</v>
      </c>
      <c r="G867" s="21" t="s">
        <v>1689</v>
      </c>
      <c r="H867" s="55">
        <v>9942.76</v>
      </c>
      <c r="I867" s="22">
        <v>7</v>
      </c>
      <c r="J867" s="56">
        <v>0</v>
      </c>
      <c r="K867" s="56">
        <v>0</v>
      </c>
      <c r="L867" s="25">
        <f t="shared" si="105"/>
        <v>1420.3942857142858</v>
      </c>
      <c r="M867" s="37">
        <f t="shared" si="106"/>
        <v>118.36619047619048</v>
      </c>
      <c r="N867" s="36"/>
      <c r="O867" s="26"/>
      <c r="P867" s="26"/>
      <c r="Q867" s="27"/>
      <c r="R867" s="36"/>
      <c r="S867" s="26"/>
      <c r="T867" s="26"/>
      <c r="U867" s="27"/>
      <c r="V867" s="36"/>
      <c r="W867" s="26"/>
      <c r="X867" s="26"/>
      <c r="Y867" s="27"/>
      <c r="Z867" s="36"/>
      <c r="AA867" s="26"/>
      <c r="AB867" s="26"/>
      <c r="AC867" s="27"/>
      <c r="AD867" s="36"/>
      <c r="AE867" s="26"/>
      <c r="AF867" s="26"/>
      <c r="AG867" s="27"/>
      <c r="AH867" s="36"/>
      <c r="AI867" s="26"/>
      <c r="AJ867" s="26"/>
      <c r="AK867" s="27"/>
      <c r="AL867" s="36"/>
      <c r="AM867" s="26"/>
      <c r="AN867" s="26"/>
      <c r="AO867" s="27"/>
      <c r="AP867" s="36"/>
      <c r="AQ867" s="26"/>
      <c r="AR867" s="26"/>
      <c r="AS867" s="27"/>
      <c r="AT867" s="36"/>
      <c r="AU867" s="26"/>
      <c r="AV867" s="26"/>
      <c r="AW867" s="27"/>
      <c r="AX867" s="36"/>
      <c r="AY867" s="26"/>
      <c r="AZ867" s="26"/>
      <c r="BA867" s="27"/>
      <c r="BB867" s="36"/>
      <c r="BC867" s="26"/>
      <c r="BD867" s="26"/>
      <c r="BE867" s="27"/>
      <c r="BF867" s="36"/>
      <c r="BG867" s="26"/>
      <c r="BH867" s="26"/>
      <c r="BI867" s="27"/>
      <c r="BJ867" s="36"/>
      <c r="BK867" s="26"/>
      <c r="BL867" s="26"/>
      <c r="BM867" s="27"/>
      <c r="BN867" s="36"/>
      <c r="BO867" s="26"/>
      <c r="BP867" s="26"/>
      <c r="BQ867" s="27"/>
      <c r="BR867" s="36"/>
      <c r="BS867" s="26"/>
      <c r="BT867" s="26"/>
      <c r="BU867" s="27"/>
      <c r="BV867" s="36"/>
      <c r="BW867" s="26"/>
      <c r="BX867" s="26"/>
      <c r="BY867" s="27"/>
      <c r="BZ867" s="36"/>
      <c r="CA867" s="26"/>
      <c r="CB867" s="26"/>
      <c r="CC867" s="27"/>
      <c r="CD867" s="36"/>
      <c r="CE867" s="26"/>
      <c r="CF867" s="26"/>
      <c r="CG867" s="27"/>
      <c r="CH867" s="36"/>
      <c r="CI867" s="26"/>
      <c r="CJ867" s="26"/>
      <c r="CK867" s="27"/>
      <c r="CL867" s="36"/>
      <c r="CM867" s="26"/>
      <c r="CN867" s="26"/>
      <c r="CO867" s="27"/>
      <c r="CP867" s="36"/>
      <c r="CQ867" s="26"/>
      <c r="CR867" s="26"/>
      <c r="CS867" s="27"/>
      <c r="CT867" s="36"/>
      <c r="CU867" s="26"/>
      <c r="CV867" s="26"/>
      <c r="CW867" s="27"/>
      <c r="CX867" s="36"/>
      <c r="CY867" s="26"/>
      <c r="CZ867" s="26"/>
      <c r="DA867" s="27"/>
      <c r="DB867" s="36"/>
      <c r="DC867" s="26"/>
      <c r="DD867" s="26"/>
      <c r="DE867" s="27"/>
      <c r="DF867" s="36"/>
      <c r="DG867" s="26"/>
      <c r="DH867" s="26"/>
      <c r="DI867" s="27"/>
      <c r="DJ867" s="36"/>
      <c r="DK867" s="26"/>
      <c r="DL867" s="26"/>
      <c r="DM867" s="27"/>
      <c r="DN867" s="36"/>
      <c r="DO867" s="26"/>
      <c r="DP867" s="26"/>
      <c r="DQ867" s="27"/>
      <c r="DR867" s="36"/>
      <c r="DS867" s="26"/>
      <c r="DT867" s="26"/>
      <c r="DU867" s="27"/>
      <c r="DV867" s="36"/>
      <c r="DW867" s="26"/>
      <c r="DX867" s="26"/>
      <c r="DY867" s="27"/>
      <c r="DZ867" s="36"/>
      <c r="EA867" s="26"/>
      <c r="EB867" s="26"/>
      <c r="EC867" s="27"/>
      <c r="ED867" s="36">
        <v>0</v>
      </c>
      <c r="EE867" s="26">
        <v>0</v>
      </c>
      <c r="EF867" s="26">
        <v>0</v>
      </c>
      <c r="EG867" s="27">
        <v>0</v>
      </c>
      <c r="EH867" s="36">
        <v>6</v>
      </c>
      <c r="EI867" s="26">
        <v>710.19714285714292</v>
      </c>
      <c r="EJ867" s="26">
        <v>710.19714285714292</v>
      </c>
      <c r="EK867" s="27">
        <v>9232.56</v>
      </c>
      <c r="EL867" s="36" cm="1">
        <f t="array" ref="EL867">+_xlfn.IFS(YEAR($A867)&gt;YEAR(EL$6),0,YEAR(EL$6)=YEAR($A867),13-MONTH($A867),AND(EK867&lt;$L867,YEAR(EL$6)=YEAR($B867)),IF(MONTH($B867)&lt;EK867/$M867,MONTH($B867),EK867/$M867),EK867&lt;$L867,EK867/$M867,YEAR(EL$6)=YEAR($B867),MONTH($B867),AND(YEAR(EL$6)&gt;YEAR($B867),NOT(ISBLANK($B867))),0,YEAR(EL$6)&gt;YEAR($A867),12,EL$6&lt;$A867,0,YEAR(EH$6)=YEAR($B867),0)</f>
        <v>12</v>
      </c>
      <c r="EM867" s="26">
        <f t="shared" si="107"/>
        <v>1420.3942857142858</v>
      </c>
      <c r="EN867" s="26">
        <f t="shared" si="108"/>
        <v>2130.5914285714289</v>
      </c>
      <c r="EO867" s="27">
        <f t="shared" si="109"/>
        <v>7812.17</v>
      </c>
      <c r="EP867" s="28">
        <f t="shared" si="110"/>
        <v>66.000012069083425</v>
      </c>
      <c r="EQ867" s="34">
        <f t="shared" si="111"/>
        <v>355.09857142857146</v>
      </c>
      <c r="ES867" s="21">
        <f>IFERROR(IF(VLOOKUP(D867,'DIV CHANGE'!A:D,3,FALSE)="", E867, VLOOKUP(D867,'DIV CHANGE'!A:D,3,FALSE)), E867)</f>
        <v>2</v>
      </c>
      <c r="ET867" s="21" t="str">
        <f t="shared" si="112"/>
        <v>SAME</v>
      </c>
      <c r="EU867" s="29">
        <v>45474</v>
      </c>
    </row>
    <row r="868" spans="1:151" ht="12.75">
      <c r="A868" s="29">
        <v>41852</v>
      </c>
      <c r="B868" s="24"/>
      <c r="C868" s="35">
        <v>150</v>
      </c>
      <c r="D868" s="21" t="s">
        <v>1690</v>
      </c>
      <c r="E868" s="21">
        <v>1</v>
      </c>
      <c r="F868" s="21" t="s">
        <v>100</v>
      </c>
      <c r="G868" s="21" t="s">
        <v>1691</v>
      </c>
      <c r="H868" s="55">
        <v>114682.5</v>
      </c>
      <c r="I868" s="22">
        <v>10</v>
      </c>
      <c r="J868" s="25">
        <v>40000</v>
      </c>
      <c r="K868" s="25">
        <v>0</v>
      </c>
      <c r="L868" s="25">
        <f t="shared" si="105"/>
        <v>7468.25</v>
      </c>
      <c r="M868" s="37">
        <f t="shared" si="106"/>
        <v>622.35416666666663</v>
      </c>
      <c r="N868" s="36">
        <v>0</v>
      </c>
      <c r="O868" s="26">
        <v>0</v>
      </c>
      <c r="P868" s="26">
        <v>0</v>
      </c>
      <c r="Q868" s="27">
        <v>0</v>
      </c>
      <c r="R868" s="36">
        <v>0</v>
      </c>
      <c r="S868" s="26">
        <v>0</v>
      </c>
      <c r="T868" s="26">
        <v>0</v>
      </c>
      <c r="U868" s="27">
        <v>0</v>
      </c>
      <c r="V868" s="36">
        <v>0</v>
      </c>
      <c r="W868" s="26">
        <v>0</v>
      </c>
      <c r="X868" s="26">
        <v>0</v>
      </c>
      <c r="Y868" s="27">
        <v>0</v>
      </c>
      <c r="Z868" s="36">
        <v>0</v>
      </c>
      <c r="AA868" s="26">
        <v>0</v>
      </c>
      <c r="AB868" s="26">
        <v>0</v>
      </c>
      <c r="AC868" s="27">
        <v>0</v>
      </c>
      <c r="AD868" s="36">
        <v>0</v>
      </c>
      <c r="AE868" s="26">
        <v>0</v>
      </c>
      <c r="AF868" s="26">
        <v>0</v>
      </c>
      <c r="AG868" s="27">
        <v>0</v>
      </c>
      <c r="AH868" s="36">
        <v>0</v>
      </c>
      <c r="AI868" s="26">
        <v>0</v>
      </c>
      <c r="AJ868" s="26">
        <v>0</v>
      </c>
      <c r="AK868" s="27">
        <v>0</v>
      </c>
      <c r="AL868" s="36">
        <v>0</v>
      </c>
      <c r="AM868" s="26">
        <v>0</v>
      </c>
      <c r="AN868" s="26">
        <v>0</v>
      </c>
      <c r="AO868" s="27">
        <v>0</v>
      </c>
      <c r="AP868" s="36">
        <v>0</v>
      </c>
      <c r="AQ868" s="26">
        <v>0</v>
      </c>
      <c r="AR868" s="26">
        <v>0</v>
      </c>
      <c r="AS868" s="27">
        <v>0</v>
      </c>
      <c r="AT868" s="36">
        <v>0</v>
      </c>
      <c r="AU868" s="26">
        <v>0</v>
      </c>
      <c r="AV868" s="26">
        <v>0</v>
      </c>
      <c r="AW868" s="27">
        <v>0</v>
      </c>
      <c r="AX868" s="36">
        <v>0</v>
      </c>
      <c r="AY868" s="26">
        <v>0</v>
      </c>
      <c r="AZ868" s="26">
        <v>0</v>
      </c>
      <c r="BA868" s="27">
        <v>0</v>
      </c>
      <c r="BB868" s="36">
        <v>0</v>
      </c>
      <c r="BC868" s="26">
        <v>0</v>
      </c>
      <c r="BD868" s="26">
        <v>0</v>
      </c>
      <c r="BE868" s="27">
        <v>0</v>
      </c>
      <c r="BF868" s="36">
        <v>0</v>
      </c>
      <c r="BG868" s="26">
        <v>0</v>
      </c>
      <c r="BH868" s="26">
        <v>0</v>
      </c>
      <c r="BI868" s="27">
        <v>0</v>
      </c>
      <c r="BJ868" s="36">
        <v>0</v>
      </c>
      <c r="BK868" s="26">
        <v>0</v>
      </c>
      <c r="BL868" s="26">
        <v>0</v>
      </c>
      <c r="BM868" s="27">
        <v>0</v>
      </c>
      <c r="BN868" s="36">
        <v>0</v>
      </c>
      <c r="BO868" s="26">
        <v>0</v>
      </c>
      <c r="BP868" s="26">
        <v>0</v>
      </c>
      <c r="BQ868" s="27">
        <v>0</v>
      </c>
      <c r="BR868" s="36">
        <v>0</v>
      </c>
      <c r="BS868" s="26">
        <v>0</v>
      </c>
      <c r="BT868" s="26">
        <v>0</v>
      </c>
      <c r="BU868" s="27">
        <v>0</v>
      </c>
      <c r="BV868" s="36">
        <v>0</v>
      </c>
      <c r="BW868" s="26">
        <v>0</v>
      </c>
      <c r="BX868" s="26">
        <v>0</v>
      </c>
      <c r="BY868" s="27">
        <v>0</v>
      </c>
      <c r="BZ868" s="36">
        <v>0</v>
      </c>
      <c r="CA868" s="26">
        <v>0</v>
      </c>
      <c r="CB868" s="26">
        <v>0</v>
      </c>
      <c r="CC868" s="27">
        <v>0</v>
      </c>
      <c r="CD868" s="36">
        <v>0</v>
      </c>
      <c r="CE868" s="26">
        <v>0</v>
      </c>
      <c r="CF868" s="26">
        <v>0</v>
      </c>
      <c r="CG868" s="27">
        <v>0</v>
      </c>
      <c r="CH868" s="36">
        <v>0</v>
      </c>
      <c r="CI868" s="26">
        <v>0</v>
      </c>
      <c r="CJ868" s="26">
        <v>0</v>
      </c>
      <c r="CK868" s="27">
        <v>0</v>
      </c>
      <c r="CL868" s="36">
        <v>0</v>
      </c>
      <c r="CM868" s="26">
        <v>0</v>
      </c>
      <c r="CN868" s="26">
        <v>0</v>
      </c>
      <c r="CO868" s="27">
        <v>0</v>
      </c>
      <c r="CP868" s="36">
        <v>0</v>
      </c>
      <c r="CQ868" s="26">
        <v>0</v>
      </c>
      <c r="CR868" s="26">
        <v>0</v>
      </c>
      <c r="CS868" s="27">
        <v>0</v>
      </c>
      <c r="CT868" s="36">
        <v>5</v>
      </c>
      <c r="CU868" s="26">
        <v>2695.104166666667</v>
      </c>
      <c r="CV868" s="26">
        <v>2695.104166666667</v>
      </c>
      <c r="CW868" s="27">
        <v>61987.395833333336</v>
      </c>
      <c r="CX868" s="36">
        <v>12</v>
      </c>
      <c r="CY868" s="26">
        <v>6468.25</v>
      </c>
      <c r="CZ868" s="26">
        <v>9163.3541666666679</v>
      </c>
      <c r="DA868" s="27">
        <v>55519.145833333328</v>
      </c>
      <c r="DB868" s="36">
        <v>12</v>
      </c>
      <c r="DC868" s="26">
        <v>6468.25</v>
      </c>
      <c r="DD868" s="26">
        <v>15631.604166666668</v>
      </c>
      <c r="DE868" s="27">
        <v>49050.895833333328</v>
      </c>
      <c r="DF868" s="36">
        <v>12</v>
      </c>
      <c r="DG868" s="26">
        <v>6468.25</v>
      </c>
      <c r="DH868" s="26">
        <v>22099.854166666668</v>
      </c>
      <c r="DI868" s="27">
        <v>42582.645833333328</v>
      </c>
      <c r="DJ868" s="36">
        <v>12</v>
      </c>
      <c r="DK868" s="26">
        <v>6468.25</v>
      </c>
      <c r="DL868" s="26">
        <v>28568.104166666668</v>
      </c>
      <c r="DM868" s="27">
        <v>36114.395833333328</v>
      </c>
      <c r="DN868" s="36">
        <v>12</v>
      </c>
      <c r="DO868" s="26">
        <v>6468.25</v>
      </c>
      <c r="DP868" s="26">
        <v>35036.354166666672</v>
      </c>
      <c r="DQ868" s="27">
        <v>29646.145833333328</v>
      </c>
      <c r="DR868" s="36">
        <v>12</v>
      </c>
      <c r="DS868" s="26">
        <v>6468.25</v>
      </c>
      <c r="DT868" s="26">
        <v>41504.604166666672</v>
      </c>
      <c r="DU868" s="27">
        <v>23177.895833333328</v>
      </c>
      <c r="DV868" s="36">
        <v>12</v>
      </c>
      <c r="DW868" s="26">
        <v>6468.25</v>
      </c>
      <c r="DX868" s="26">
        <v>47972.854166666672</v>
      </c>
      <c r="DY868" s="27">
        <v>16709.645833333328</v>
      </c>
      <c r="DZ868" s="36">
        <v>12</v>
      </c>
      <c r="EA868" s="26">
        <v>6468.25</v>
      </c>
      <c r="EB868" s="26">
        <v>54441.104166666672</v>
      </c>
      <c r="EC868" s="27">
        <v>10241.395833333328</v>
      </c>
      <c r="ED868" s="36">
        <v>12</v>
      </c>
      <c r="EE868" s="26">
        <v>0</v>
      </c>
      <c r="EF868" s="26">
        <v>64682.5</v>
      </c>
      <c r="EG868" s="27">
        <v>0</v>
      </c>
      <c r="EH868" s="36">
        <v>0</v>
      </c>
      <c r="EI868" s="26">
        <v>10000</v>
      </c>
      <c r="EJ868" s="26">
        <v>74682.5</v>
      </c>
      <c r="EK868" s="27">
        <v>0</v>
      </c>
      <c r="EL868" s="36" cm="1">
        <f t="array" ref="EL868">+_xlfn.IFS(YEAR($A868)&gt;YEAR(EL$6),0,YEAR(EL$6)=YEAR($A868),13-MONTH($A868),AND(EK868&lt;$L868,YEAR(EL$6)=YEAR($B868)),IF(MONTH($B868)&lt;EK868/$M868,MONTH($B868),EK868/$M868),EK868&lt;$L868,EK868/$M868,YEAR(EL$6)=YEAR($B868),MONTH($B868),AND(YEAR(EL$6)&gt;YEAR($B868),NOT(ISBLANK($B868))),0,YEAR(EL$6)&gt;YEAR($A868),12,EL$6&lt;$A868,0,YEAR(EH$6)=YEAR($B868),0)</f>
        <v>0</v>
      </c>
      <c r="EM868" s="26">
        <f t="shared" si="107"/>
        <v>0</v>
      </c>
      <c r="EN868" s="26">
        <f t="shared" si="108"/>
        <v>74682.5</v>
      </c>
      <c r="EO868" s="27">
        <f t="shared" si="109"/>
        <v>0</v>
      </c>
      <c r="EP868" s="28">
        <f t="shared" si="110"/>
        <v>0</v>
      </c>
      <c r="EQ868" s="34">
        <f t="shared" si="111"/>
        <v>0</v>
      </c>
      <c r="ES868" s="21">
        <f>IFERROR(IF(VLOOKUP(D868,'DIV CHANGE'!A:D,3,FALSE)="", E868, VLOOKUP(D868,'DIV CHANGE'!A:D,3,FALSE)), E868)</f>
        <v>1</v>
      </c>
      <c r="ET868" s="21" t="str">
        <f t="shared" si="112"/>
        <v>SAME</v>
      </c>
      <c r="EU868" s="24">
        <v>41852</v>
      </c>
    </row>
    <row r="869" spans="1:151" ht="12.75">
      <c r="A869" s="29">
        <v>42125</v>
      </c>
      <c r="B869" s="24"/>
      <c r="C869" s="35">
        <v>173</v>
      </c>
      <c r="D869" s="21" t="s">
        <v>1692</v>
      </c>
      <c r="E869" s="21">
        <v>2</v>
      </c>
      <c r="F869" s="21" t="s">
        <v>100</v>
      </c>
      <c r="G869" s="21" t="s">
        <v>1693</v>
      </c>
      <c r="H869" s="55">
        <v>144479.03</v>
      </c>
      <c r="I869" s="22">
        <v>10</v>
      </c>
      <c r="J869" s="25">
        <v>70000</v>
      </c>
      <c r="K869" s="25">
        <v>0</v>
      </c>
      <c r="L869" s="25">
        <f t="shared" si="105"/>
        <v>7447.9030000000002</v>
      </c>
      <c r="M869" s="37">
        <f t="shared" si="106"/>
        <v>620.65858333333335</v>
      </c>
      <c r="N869" s="36">
        <v>0</v>
      </c>
      <c r="O869" s="26">
        <v>0</v>
      </c>
      <c r="P869" s="26">
        <v>0</v>
      </c>
      <c r="Q869" s="27">
        <v>0</v>
      </c>
      <c r="R869" s="36">
        <v>0</v>
      </c>
      <c r="S869" s="26">
        <v>0</v>
      </c>
      <c r="T869" s="26">
        <v>0</v>
      </c>
      <c r="U869" s="27">
        <v>0</v>
      </c>
      <c r="V869" s="36">
        <v>0</v>
      </c>
      <c r="W869" s="26">
        <v>0</v>
      </c>
      <c r="X869" s="26">
        <v>0</v>
      </c>
      <c r="Y869" s="27">
        <v>0</v>
      </c>
      <c r="Z869" s="36">
        <v>0</v>
      </c>
      <c r="AA869" s="26">
        <v>0</v>
      </c>
      <c r="AB869" s="26">
        <v>0</v>
      </c>
      <c r="AC869" s="27">
        <v>0</v>
      </c>
      <c r="AD869" s="36">
        <v>0</v>
      </c>
      <c r="AE869" s="26">
        <v>0</v>
      </c>
      <c r="AF869" s="26">
        <v>0</v>
      </c>
      <c r="AG869" s="27">
        <v>0</v>
      </c>
      <c r="AH869" s="36">
        <v>0</v>
      </c>
      <c r="AI869" s="26">
        <v>0</v>
      </c>
      <c r="AJ869" s="26">
        <v>0</v>
      </c>
      <c r="AK869" s="27">
        <v>0</v>
      </c>
      <c r="AL869" s="36">
        <v>0</v>
      </c>
      <c r="AM869" s="26">
        <v>0</v>
      </c>
      <c r="AN869" s="26">
        <v>0</v>
      </c>
      <c r="AO869" s="27">
        <v>0</v>
      </c>
      <c r="AP869" s="36">
        <v>0</v>
      </c>
      <c r="AQ869" s="26">
        <v>0</v>
      </c>
      <c r="AR869" s="26">
        <v>0</v>
      </c>
      <c r="AS869" s="27">
        <v>0</v>
      </c>
      <c r="AT869" s="36">
        <v>0</v>
      </c>
      <c r="AU869" s="26">
        <v>0</v>
      </c>
      <c r="AV869" s="26">
        <v>0</v>
      </c>
      <c r="AW869" s="27">
        <v>0</v>
      </c>
      <c r="AX869" s="36">
        <v>0</v>
      </c>
      <c r="AY869" s="26">
        <v>0</v>
      </c>
      <c r="AZ869" s="26">
        <v>0</v>
      </c>
      <c r="BA869" s="27">
        <v>0</v>
      </c>
      <c r="BB869" s="36">
        <v>0</v>
      </c>
      <c r="BC869" s="26">
        <v>0</v>
      </c>
      <c r="BD869" s="26">
        <v>0</v>
      </c>
      <c r="BE869" s="27">
        <v>0</v>
      </c>
      <c r="BF869" s="36">
        <v>0</v>
      </c>
      <c r="BG869" s="26">
        <v>0</v>
      </c>
      <c r="BH869" s="26">
        <v>0</v>
      </c>
      <c r="BI869" s="27">
        <v>0</v>
      </c>
      <c r="BJ869" s="36">
        <v>0</v>
      </c>
      <c r="BK869" s="26">
        <v>0</v>
      </c>
      <c r="BL869" s="26">
        <v>0</v>
      </c>
      <c r="BM869" s="27">
        <v>0</v>
      </c>
      <c r="BN869" s="36">
        <v>0</v>
      </c>
      <c r="BO869" s="26">
        <v>0</v>
      </c>
      <c r="BP869" s="26">
        <v>0</v>
      </c>
      <c r="BQ869" s="27">
        <v>0</v>
      </c>
      <c r="BR869" s="36">
        <v>0</v>
      </c>
      <c r="BS869" s="26">
        <v>0</v>
      </c>
      <c r="BT869" s="26">
        <v>0</v>
      </c>
      <c r="BU869" s="27">
        <v>0</v>
      </c>
      <c r="BV869" s="36">
        <v>0</v>
      </c>
      <c r="BW869" s="26">
        <v>0</v>
      </c>
      <c r="BX869" s="26">
        <v>0</v>
      </c>
      <c r="BY869" s="27">
        <v>0</v>
      </c>
      <c r="BZ869" s="36">
        <v>0</v>
      </c>
      <c r="CA869" s="26">
        <v>0</v>
      </c>
      <c r="CB869" s="26">
        <v>0</v>
      </c>
      <c r="CC869" s="27">
        <v>0</v>
      </c>
      <c r="CD869" s="36">
        <v>0</v>
      </c>
      <c r="CE869" s="26">
        <v>0</v>
      </c>
      <c r="CF869" s="26">
        <v>0</v>
      </c>
      <c r="CG869" s="27">
        <v>0</v>
      </c>
      <c r="CH869" s="36">
        <v>0</v>
      </c>
      <c r="CI869" s="26">
        <v>0</v>
      </c>
      <c r="CJ869" s="26">
        <v>0</v>
      </c>
      <c r="CK869" s="27">
        <v>0</v>
      </c>
      <c r="CL869" s="36">
        <v>0</v>
      </c>
      <c r="CM869" s="26">
        <v>0</v>
      </c>
      <c r="CN869" s="26">
        <v>0</v>
      </c>
      <c r="CO869" s="27">
        <v>0</v>
      </c>
      <c r="CP869" s="36">
        <v>0</v>
      </c>
      <c r="CQ869" s="26">
        <v>0</v>
      </c>
      <c r="CR869" s="26">
        <v>0</v>
      </c>
      <c r="CS869" s="27">
        <v>0</v>
      </c>
      <c r="CT869" s="36">
        <v>0</v>
      </c>
      <c r="CU869" s="26">
        <v>0</v>
      </c>
      <c r="CV869" s="26">
        <v>0</v>
      </c>
      <c r="CW869" s="27">
        <v>0</v>
      </c>
      <c r="CX869" s="36">
        <v>8</v>
      </c>
      <c r="CY869" s="26">
        <v>4965.2686666666668</v>
      </c>
      <c r="CZ869" s="26">
        <v>4965.2686666666668</v>
      </c>
      <c r="DA869" s="27">
        <v>69513.761333333328</v>
      </c>
      <c r="DB869" s="36">
        <v>12</v>
      </c>
      <c r="DC869" s="26">
        <v>7447.9030000000002</v>
      </c>
      <c r="DD869" s="26">
        <v>12413.171666666667</v>
      </c>
      <c r="DE869" s="27">
        <v>62065.85833333333</v>
      </c>
      <c r="DF869" s="36">
        <v>12</v>
      </c>
      <c r="DG869" s="26">
        <v>7447.9030000000002</v>
      </c>
      <c r="DH869" s="26">
        <v>19861.074666666667</v>
      </c>
      <c r="DI869" s="27">
        <v>54617.955333333332</v>
      </c>
      <c r="DJ869" s="36">
        <v>12</v>
      </c>
      <c r="DK869" s="26">
        <v>7447.9030000000002</v>
      </c>
      <c r="DL869" s="26">
        <v>27308.977666666666</v>
      </c>
      <c r="DM869" s="27">
        <v>47170.052333333333</v>
      </c>
      <c r="DN869" s="36">
        <v>12</v>
      </c>
      <c r="DO869" s="26">
        <v>7447.9030000000002</v>
      </c>
      <c r="DP869" s="26">
        <v>34756.880666666664</v>
      </c>
      <c r="DQ869" s="27">
        <v>39722.149333333335</v>
      </c>
      <c r="DR869" s="36">
        <v>12</v>
      </c>
      <c r="DS869" s="26">
        <v>7447.9030000000002</v>
      </c>
      <c r="DT869" s="26">
        <v>42204.783666666663</v>
      </c>
      <c r="DU869" s="27">
        <v>32274.246333333336</v>
      </c>
      <c r="DV869" s="36">
        <v>12</v>
      </c>
      <c r="DW869" s="26">
        <v>7447.9030000000002</v>
      </c>
      <c r="DX869" s="26">
        <v>49652.686666666661</v>
      </c>
      <c r="DY869" s="27">
        <v>24826.343333333338</v>
      </c>
      <c r="DZ869" s="36">
        <v>12</v>
      </c>
      <c r="EA869" s="26">
        <v>7447.9030000000002</v>
      </c>
      <c r="EB869" s="26">
        <v>57100.589666666659</v>
      </c>
      <c r="EC869" s="27">
        <v>17378.440333333339</v>
      </c>
      <c r="ED869" s="36">
        <v>12</v>
      </c>
      <c r="EE869" s="26">
        <v>0</v>
      </c>
      <c r="EF869" s="26">
        <v>74479.03</v>
      </c>
      <c r="EG869" s="27">
        <v>0</v>
      </c>
      <c r="EH869" s="36">
        <v>0</v>
      </c>
      <c r="EI869" s="26">
        <v>0</v>
      </c>
      <c r="EJ869" s="26">
        <v>74479.03</v>
      </c>
      <c r="EK869" s="27">
        <v>0</v>
      </c>
      <c r="EL869" s="36" cm="1">
        <f t="array" ref="EL869">+_xlfn.IFS(YEAR($A869)&gt;YEAR(EL$6),0,YEAR(EL$6)=YEAR($A869),13-MONTH($A869),AND(EK869&lt;$L869,YEAR(EL$6)=YEAR($B869)),IF(MONTH($B869)&lt;EK869/$M869,MONTH($B869),EK869/$M869),EK869&lt;$L869,EK869/$M869,YEAR(EL$6)=YEAR($B869),MONTH($B869),AND(YEAR(EL$6)&gt;YEAR($B869),NOT(ISBLANK($B869))),0,YEAR(EL$6)&gt;YEAR($A869),12,EL$6&lt;$A869,0,YEAR(EH$6)=YEAR($B869),0)</f>
        <v>0</v>
      </c>
      <c r="EM869" s="26">
        <f t="shared" si="107"/>
        <v>0</v>
      </c>
      <c r="EN869" s="26">
        <f t="shared" si="108"/>
        <v>74479.03</v>
      </c>
      <c r="EO869" s="27">
        <f t="shared" si="109"/>
        <v>0</v>
      </c>
      <c r="EP869" s="28">
        <f t="shared" si="110"/>
        <v>0</v>
      </c>
      <c r="EQ869" s="34">
        <f t="shared" si="111"/>
        <v>0</v>
      </c>
      <c r="ES869" s="21">
        <f>IFERROR(IF(VLOOKUP(D869,'DIV CHANGE'!A:D,3,FALSE)="", E869, VLOOKUP(D869,'DIV CHANGE'!A:D,3,FALSE)), E869)</f>
        <v>2</v>
      </c>
      <c r="ET869" s="21" t="str">
        <f t="shared" si="112"/>
        <v>SAME</v>
      </c>
      <c r="EU869" s="24">
        <v>42125</v>
      </c>
    </row>
    <row r="870" spans="1:151" ht="12.75">
      <c r="A870" s="29">
        <v>44926</v>
      </c>
      <c r="B870" s="24"/>
      <c r="C870" s="35">
        <v>770</v>
      </c>
      <c r="D870" s="21" t="s">
        <v>1694</v>
      </c>
      <c r="E870" s="21">
        <v>2</v>
      </c>
      <c r="F870" s="21" t="s">
        <v>100</v>
      </c>
      <c r="G870" s="21" t="s">
        <v>1695</v>
      </c>
      <c r="H870" s="55">
        <v>47899.54</v>
      </c>
      <c r="I870" s="22">
        <v>7</v>
      </c>
      <c r="J870" s="25">
        <v>10000</v>
      </c>
      <c r="K870" s="25">
        <v>0</v>
      </c>
      <c r="L870" s="25">
        <f t="shared" si="105"/>
        <v>5414.22</v>
      </c>
      <c r="M870" s="37">
        <f t="shared" si="106"/>
        <v>451.185</v>
      </c>
      <c r="N870" s="36">
        <v>0</v>
      </c>
      <c r="O870" s="26">
        <v>0</v>
      </c>
      <c r="P870" s="26">
        <v>0</v>
      </c>
      <c r="Q870" s="27">
        <v>0</v>
      </c>
      <c r="R870" s="36">
        <v>0</v>
      </c>
      <c r="S870" s="26">
        <v>0</v>
      </c>
      <c r="T870" s="26">
        <v>0</v>
      </c>
      <c r="U870" s="27">
        <v>0</v>
      </c>
      <c r="V870" s="36">
        <v>0</v>
      </c>
      <c r="W870" s="26">
        <v>0</v>
      </c>
      <c r="X870" s="26">
        <v>0</v>
      </c>
      <c r="Y870" s="27">
        <v>0</v>
      </c>
      <c r="Z870" s="36">
        <v>0</v>
      </c>
      <c r="AA870" s="26">
        <v>0</v>
      </c>
      <c r="AB870" s="26">
        <v>0</v>
      </c>
      <c r="AC870" s="27">
        <v>0</v>
      </c>
      <c r="AD870" s="36">
        <v>0</v>
      </c>
      <c r="AE870" s="26">
        <v>0</v>
      </c>
      <c r="AF870" s="26">
        <v>0</v>
      </c>
      <c r="AG870" s="27">
        <v>0</v>
      </c>
      <c r="AH870" s="36">
        <v>0</v>
      </c>
      <c r="AI870" s="26">
        <v>0</v>
      </c>
      <c r="AJ870" s="26">
        <v>0</v>
      </c>
      <c r="AK870" s="27">
        <v>0</v>
      </c>
      <c r="AL870" s="36">
        <v>0</v>
      </c>
      <c r="AM870" s="26">
        <v>0</v>
      </c>
      <c r="AN870" s="26">
        <v>0</v>
      </c>
      <c r="AO870" s="27">
        <v>0</v>
      </c>
      <c r="AP870" s="36">
        <v>0</v>
      </c>
      <c r="AQ870" s="26">
        <v>0</v>
      </c>
      <c r="AR870" s="26">
        <v>0</v>
      </c>
      <c r="AS870" s="27">
        <v>0</v>
      </c>
      <c r="AT870" s="36">
        <v>0</v>
      </c>
      <c r="AU870" s="26">
        <v>0</v>
      </c>
      <c r="AV870" s="26">
        <v>0</v>
      </c>
      <c r="AW870" s="27">
        <v>0</v>
      </c>
      <c r="AX870" s="36">
        <v>0</v>
      </c>
      <c r="AY870" s="26">
        <v>0</v>
      </c>
      <c r="AZ870" s="26">
        <v>0</v>
      </c>
      <c r="BA870" s="27">
        <v>0</v>
      </c>
      <c r="BB870" s="36">
        <v>0</v>
      </c>
      <c r="BC870" s="26">
        <v>0</v>
      </c>
      <c r="BD870" s="26">
        <v>0</v>
      </c>
      <c r="BE870" s="27">
        <v>0</v>
      </c>
      <c r="BF870" s="36">
        <v>0</v>
      </c>
      <c r="BG870" s="26">
        <v>0</v>
      </c>
      <c r="BH870" s="26">
        <v>0</v>
      </c>
      <c r="BI870" s="27">
        <v>0</v>
      </c>
      <c r="BJ870" s="36">
        <v>0</v>
      </c>
      <c r="BK870" s="26">
        <v>0</v>
      </c>
      <c r="BL870" s="26">
        <v>0</v>
      </c>
      <c r="BM870" s="27">
        <v>0</v>
      </c>
      <c r="BN870" s="36">
        <v>0</v>
      </c>
      <c r="BO870" s="26">
        <v>0</v>
      </c>
      <c r="BP870" s="26">
        <v>0</v>
      </c>
      <c r="BQ870" s="27">
        <v>0</v>
      </c>
      <c r="BR870" s="36">
        <v>0</v>
      </c>
      <c r="BS870" s="26">
        <v>0</v>
      </c>
      <c r="BT870" s="26">
        <v>0</v>
      </c>
      <c r="BU870" s="27">
        <v>0</v>
      </c>
      <c r="BV870" s="36">
        <v>0</v>
      </c>
      <c r="BW870" s="26">
        <v>0</v>
      </c>
      <c r="BX870" s="26">
        <v>0</v>
      </c>
      <c r="BY870" s="27">
        <v>0</v>
      </c>
      <c r="BZ870" s="36">
        <v>0</v>
      </c>
      <c r="CA870" s="26">
        <v>0</v>
      </c>
      <c r="CB870" s="26">
        <v>0</v>
      </c>
      <c r="CC870" s="27">
        <v>0</v>
      </c>
      <c r="CD870" s="36">
        <v>0</v>
      </c>
      <c r="CE870" s="26">
        <v>0</v>
      </c>
      <c r="CF870" s="26">
        <v>0</v>
      </c>
      <c r="CG870" s="27">
        <v>0</v>
      </c>
      <c r="CH870" s="36">
        <v>0</v>
      </c>
      <c r="CI870" s="26">
        <v>0</v>
      </c>
      <c r="CJ870" s="26">
        <v>0</v>
      </c>
      <c r="CK870" s="27">
        <v>0</v>
      </c>
      <c r="CL870" s="36">
        <v>0</v>
      </c>
      <c r="CM870" s="26">
        <v>0</v>
      </c>
      <c r="CN870" s="26">
        <v>0</v>
      </c>
      <c r="CO870" s="27">
        <v>0</v>
      </c>
      <c r="CP870" s="36">
        <v>0</v>
      </c>
      <c r="CQ870" s="26">
        <v>0</v>
      </c>
      <c r="CR870" s="26">
        <v>0</v>
      </c>
      <c r="CS870" s="27">
        <v>0</v>
      </c>
      <c r="CT870" s="36">
        <v>0</v>
      </c>
      <c r="CU870" s="26">
        <v>0</v>
      </c>
      <c r="CV870" s="26">
        <v>0</v>
      </c>
      <c r="CW870" s="27">
        <v>0</v>
      </c>
      <c r="CX870" s="36">
        <v>0</v>
      </c>
      <c r="CY870" s="26">
        <v>0</v>
      </c>
      <c r="CZ870" s="26">
        <v>0</v>
      </c>
      <c r="DA870" s="27">
        <v>0</v>
      </c>
      <c r="DB870" s="36">
        <v>0</v>
      </c>
      <c r="DC870" s="26">
        <v>0</v>
      </c>
      <c r="DD870" s="26">
        <v>0</v>
      </c>
      <c r="DE870" s="27">
        <v>0</v>
      </c>
      <c r="DF870" s="36">
        <v>0</v>
      </c>
      <c r="DG870" s="26">
        <v>0</v>
      </c>
      <c r="DH870" s="26">
        <v>0</v>
      </c>
      <c r="DI870" s="27">
        <v>0</v>
      </c>
      <c r="DJ870" s="36">
        <v>0</v>
      </c>
      <c r="DK870" s="26">
        <v>0</v>
      </c>
      <c r="DL870" s="26">
        <v>0</v>
      </c>
      <c r="DM870" s="27">
        <v>0</v>
      </c>
      <c r="DN870" s="36">
        <v>0</v>
      </c>
      <c r="DO870" s="26">
        <v>0</v>
      </c>
      <c r="DP870" s="26">
        <v>0</v>
      </c>
      <c r="DQ870" s="27">
        <v>0</v>
      </c>
      <c r="DR870" s="36">
        <v>0</v>
      </c>
      <c r="DS870" s="26">
        <v>0</v>
      </c>
      <c r="DT870" s="26">
        <v>0</v>
      </c>
      <c r="DU870" s="27">
        <v>0</v>
      </c>
      <c r="DV870" s="36">
        <v>0</v>
      </c>
      <c r="DW870" s="26">
        <v>0</v>
      </c>
      <c r="DX870" s="26">
        <v>0</v>
      </c>
      <c r="DY870" s="27">
        <v>0</v>
      </c>
      <c r="DZ870" s="36">
        <v>1</v>
      </c>
      <c r="EA870" s="26">
        <v>451.185</v>
      </c>
      <c r="EB870" s="26">
        <v>451.185</v>
      </c>
      <c r="EC870" s="27">
        <v>37448.355000000003</v>
      </c>
      <c r="ED870" s="36">
        <v>12</v>
      </c>
      <c r="EE870" s="26">
        <v>5414.22</v>
      </c>
      <c r="EF870" s="26">
        <v>5414.22</v>
      </c>
      <c r="EG870" s="27">
        <v>32485.32</v>
      </c>
      <c r="EH870" s="36">
        <v>12</v>
      </c>
      <c r="EI870" s="26">
        <v>5414.22</v>
      </c>
      <c r="EJ870" s="26">
        <v>10828.44</v>
      </c>
      <c r="EK870" s="27">
        <v>27071.1</v>
      </c>
      <c r="EL870" s="36" cm="1">
        <f t="array" ref="EL870">+_xlfn.IFS(YEAR($A870)&gt;YEAR(EL$6),0,YEAR(EL$6)=YEAR($A870),13-MONTH($A870),AND(EK870&lt;$L870,YEAR(EL$6)=YEAR($B870)),IF(MONTH($B870)&lt;EK870/$M870,MONTH($B870),EK870/$M870),EK870&lt;$L870,EK870/$M870,YEAR(EL$6)=YEAR($B870),MONTH($B870),AND(YEAR(EL$6)&gt;YEAR($B870),NOT(ISBLANK($B870))),0,YEAR(EL$6)&gt;YEAR($A870),12,EL$6&lt;$A870,0,YEAR(EH$6)=YEAR($B870),0)</f>
        <v>12</v>
      </c>
      <c r="EM870" s="26">
        <f t="shared" si="107"/>
        <v>5414.22</v>
      </c>
      <c r="EN870" s="26">
        <f t="shared" si="108"/>
        <v>16242.66</v>
      </c>
      <c r="EO870" s="27">
        <f t="shared" si="109"/>
        <v>21656.880000000001</v>
      </c>
      <c r="EP870" s="28">
        <f t="shared" si="110"/>
        <v>48</v>
      </c>
      <c r="EQ870" s="34">
        <f t="shared" si="111"/>
        <v>1353.5550000000001</v>
      </c>
      <c r="ES870" s="21">
        <f>IFERROR(IF(VLOOKUP(D870,'DIV CHANGE'!A:D,3,FALSE)="", E870, VLOOKUP(D870,'DIV CHANGE'!A:D,3,FALSE)), E870)</f>
        <v>2</v>
      </c>
      <c r="ET870" s="21" t="str">
        <f t="shared" si="112"/>
        <v>SAME</v>
      </c>
      <c r="EU870" s="29">
        <v>44926</v>
      </c>
    </row>
    <row r="871" spans="1:151" ht="12.75">
      <c r="A871" s="29">
        <v>42556</v>
      </c>
      <c r="B871" s="24"/>
      <c r="C871" s="35">
        <v>209</v>
      </c>
      <c r="D871" s="21" t="s">
        <v>1696</v>
      </c>
      <c r="E871" s="21">
        <v>2</v>
      </c>
      <c r="F871" s="21" t="s">
        <v>100</v>
      </c>
      <c r="G871" s="21" t="s">
        <v>1697</v>
      </c>
      <c r="H871" s="55">
        <v>77550</v>
      </c>
      <c r="I871" s="22">
        <v>10</v>
      </c>
      <c r="J871" s="25">
        <v>40000</v>
      </c>
      <c r="K871" s="25">
        <v>0</v>
      </c>
      <c r="L871" s="25">
        <f t="shared" si="105"/>
        <v>3755</v>
      </c>
      <c r="M871" s="37">
        <f t="shared" si="106"/>
        <v>312.91666666666669</v>
      </c>
      <c r="N871" s="36">
        <v>0</v>
      </c>
      <c r="O871" s="26">
        <v>0</v>
      </c>
      <c r="P871" s="26">
        <v>0</v>
      </c>
      <c r="Q871" s="27">
        <v>0</v>
      </c>
      <c r="R871" s="36">
        <v>0</v>
      </c>
      <c r="S871" s="26">
        <v>0</v>
      </c>
      <c r="T871" s="26">
        <v>0</v>
      </c>
      <c r="U871" s="27">
        <v>0</v>
      </c>
      <c r="V871" s="36">
        <v>0</v>
      </c>
      <c r="W871" s="26">
        <v>0</v>
      </c>
      <c r="X871" s="26">
        <v>0</v>
      </c>
      <c r="Y871" s="27">
        <v>0</v>
      </c>
      <c r="Z871" s="36">
        <v>0</v>
      </c>
      <c r="AA871" s="26">
        <v>0</v>
      </c>
      <c r="AB871" s="26">
        <v>0</v>
      </c>
      <c r="AC871" s="27">
        <v>0</v>
      </c>
      <c r="AD871" s="36">
        <v>0</v>
      </c>
      <c r="AE871" s="26">
        <v>0</v>
      </c>
      <c r="AF871" s="26">
        <v>0</v>
      </c>
      <c r="AG871" s="27">
        <v>0</v>
      </c>
      <c r="AH871" s="36">
        <v>0</v>
      </c>
      <c r="AI871" s="26">
        <v>0</v>
      </c>
      <c r="AJ871" s="26">
        <v>0</v>
      </c>
      <c r="AK871" s="27">
        <v>0</v>
      </c>
      <c r="AL871" s="36">
        <v>0</v>
      </c>
      <c r="AM871" s="26">
        <v>0</v>
      </c>
      <c r="AN871" s="26">
        <v>0</v>
      </c>
      <c r="AO871" s="27">
        <v>0</v>
      </c>
      <c r="AP871" s="36">
        <v>0</v>
      </c>
      <c r="AQ871" s="26">
        <v>0</v>
      </c>
      <c r="AR871" s="26">
        <v>0</v>
      </c>
      <c r="AS871" s="27">
        <v>0</v>
      </c>
      <c r="AT871" s="36">
        <v>0</v>
      </c>
      <c r="AU871" s="26">
        <v>0</v>
      </c>
      <c r="AV871" s="26">
        <v>0</v>
      </c>
      <c r="AW871" s="27">
        <v>0</v>
      </c>
      <c r="AX871" s="36">
        <v>0</v>
      </c>
      <c r="AY871" s="26">
        <v>0</v>
      </c>
      <c r="AZ871" s="26">
        <v>0</v>
      </c>
      <c r="BA871" s="27">
        <v>0</v>
      </c>
      <c r="BB871" s="36">
        <v>0</v>
      </c>
      <c r="BC871" s="26">
        <v>0</v>
      </c>
      <c r="BD871" s="26">
        <v>0</v>
      </c>
      <c r="BE871" s="27">
        <v>0</v>
      </c>
      <c r="BF871" s="36">
        <v>0</v>
      </c>
      <c r="BG871" s="26">
        <v>0</v>
      </c>
      <c r="BH871" s="26">
        <v>0</v>
      </c>
      <c r="BI871" s="27">
        <v>0</v>
      </c>
      <c r="BJ871" s="36">
        <v>0</v>
      </c>
      <c r="BK871" s="26">
        <v>0</v>
      </c>
      <c r="BL871" s="26">
        <v>0</v>
      </c>
      <c r="BM871" s="27">
        <v>0</v>
      </c>
      <c r="BN871" s="36">
        <v>0</v>
      </c>
      <c r="BO871" s="26">
        <v>0</v>
      </c>
      <c r="BP871" s="26">
        <v>0</v>
      </c>
      <c r="BQ871" s="27">
        <v>0</v>
      </c>
      <c r="BR871" s="36">
        <v>0</v>
      </c>
      <c r="BS871" s="26">
        <v>0</v>
      </c>
      <c r="BT871" s="26">
        <v>0</v>
      </c>
      <c r="BU871" s="27">
        <v>0</v>
      </c>
      <c r="BV871" s="36">
        <v>0</v>
      </c>
      <c r="BW871" s="26">
        <v>0</v>
      </c>
      <c r="BX871" s="26">
        <v>0</v>
      </c>
      <c r="BY871" s="27">
        <v>0</v>
      </c>
      <c r="BZ871" s="36">
        <v>0</v>
      </c>
      <c r="CA871" s="26">
        <v>0</v>
      </c>
      <c r="CB871" s="26">
        <v>0</v>
      </c>
      <c r="CC871" s="27">
        <v>0</v>
      </c>
      <c r="CD871" s="36">
        <v>0</v>
      </c>
      <c r="CE871" s="26">
        <v>0</v>
      </c>
      <c r="CF871" s="26">
        <v>0</v>
      </c>
      <c r="CG871" s="27">
        <v>0</v>
      </c>
      <c r="CH871" s="36">
        <v>0</v>
      </c>
      <c r="CI871" s="26">
        <v>0</v>
      </c>
      <c r="CJ871" s="26">
        <v>0</v>
      </c>
      <c r="CK871" s="27">
        <v>0</v>
      </c>
      <c r="CL871" s="36">
        <v>0</v>
      </c>
      <c r="CM871" s="26">
        <v>0</v>
      </c>
      <c r="CN871" s="26">
        <v>0</v>
      </c>
      <c r="CO871" s="27">
        <v>0</v>
      </c>
      <c r="CP871" s="36">
        <v>0</v>
      </c>
      <c r="CQ871" s="26">
        <v>0</v>
      </c>
      <c r="CR871" s="26">
        <v>0</v>
      </c>
      <c r="CS871" s="27">
        <v>0</v>
      </c>
      <c r="CT871" s="36">
        <v>0</v>
      </c>
      <c r="CU871" s="26">
        <v>0</v>
      </c>
      <c r="CV871" s="26">
        <v>0</v>
      </c>
      <c r="CW871" s="27">
        <v>0</v>
      </c>
      <c r="CX871" s="36">
        <v>0</v>
      </c>
      <c r="CY871" s="26">
        <v>0</v>
      </c>
      <c r="CZ871" s="26">
        <v>0</v>
      </c>
      <c r="DA871" s="27">
        <v>0</v>
      </c>
      <c r="DB871" s="36">
        <v>6</v>
      </c>
      <c r="DC871" s="26">
        <v>1877.5</v>
      </c>
      <c r="DD871" s="26">
        <v>1877.5</v>
      </c>
      <c r="DE871" s="27">
        <v>35672.5</v>
      </c>
      <c r="DF871" s="36">
        <v>12</v>
      </c>
      <c r="DG871" s="26">
        <v>3755</v>
      </c>
      <c r="DH871" s="26">
        <v>5632.5</v>
      </c>
      <c r="DI871" s="27">
        <v>31917.5</v>
      </c>
      <c r="DJ871" s="36">
        <v>12</v>
      </c>
      <c r="DK871" s="26">
        <v>3755</v>
      </c>
      <c r="DL871" s="26">
        <v>9387.5</v>
      </c>
      <c r="DM871" s="27">
        <v>28162.5</v>
      </c>
      <c r="DN871" s="36">
        <v>12</v>
      </c>
      <c r="DO871" s="26">
        <v>3755</v>
      </c>
      <c r="DP871" s="26">
        <v>13142.5</v>
      </c>
      <c r="DQ871" s="27">
        <v>24407.5</v>
      </c>
      <c r="DR871" s="36">
        <v>12</v>
      </c>
      <c r="DS871" s="26">
        <v>3755</v>
      </c>
      <c r="DT871" s="26">
        <v>16897.5</v>
      </c>
      <c r="DU871" s="27">
        <v>20652.5</v>
      </c>
      <c r="DV871" s="36">
        <v>12</v>
      </c>
      <c r="DW871" s="26">
        <v>3755</v>
      </c>
      <c r="DX871" s="26">
        <v>20652.5</v>
      </c>
      <c r="DY871" s="27">
        <v>16897.5</v>
      </c>
      <c r="DZ871" s="36">
        <v>12</v>
      </c>
      <c r="EA871" s="26">
        <v>3755</v>
      </c>
      <c r="EB871" s="26">
        <v>24407.5</v>
      </c>
      <c r="EC871" s="27">
        <v>13142.5</v>
      </c>
      <c r="ED871" s="36">
        <v>12</v>
      </c>
      <c r="EE871" s="26">
        <v>0</v>
      </c>
      <c r="EF871" s="26">
        <v>37550</v>
      </c>
      <c r="EG871" s="27">
        <v>0</v>
      </c>
      <c r="EH871" s="36">
        <v>0</v>
      </c>
      <c r="EI871" s="26">
        <v>0</v>
      </c>
      <c r="EJ871" s="26">
        <v>37550</v>
      </c>
      <c r="EK871" s="27">
        <v>0</v>
      </c>
      <c r="EL871" s="36" cm="1">
        <f t="array" ref="EL871">+_xlfn.IFS(YEAR($A871)&gt;YEAR(EL$6),0,YEAR(EL$6)=YEAR($A871),13-MONTH($A871),AND(EK871&lt;$L871,YEAR(EL$6)=YEAR($B871)),IF(MONTH($B871)&lt;EK871/$M871,MONTH($B871),EK871/$M871),EK871&lt;$L871,EK871/$M871,YEAR(EL$6)=YEAR($B871),MONTH($B871),AND(YEAR(EL$6)&gt;YEAR($B871),NOT(ISBLANK($B871))),0,YEAR(EL$6)&gt;YEAR($A871),12,EL$6&lt;$A871,0,YEAR(EH$6)=YEAR($B871),0)</f>
        <v>0</v>
      </c>
      <c r="EM871" s="26">
        <f t="shared" si="107"/>
        <v>0</v>
      </c>
      <c r="EN871" s="26">
        <f t="shared" si="108"/>
        <v>37550</v>
      </c>
      <c r="EO871" s="27">
        <f t="shared" si="109"/>
        <v>0</v>
      </c>
      <c r="EP871" s="28">
        <f t="shared" si="110"/>
        <v>0</v>
      </c>
      <c r="EQ871" s="34">
        <f t="shared" si="111"/>
        <v>0</v>
      </c>
      <c r="ES871" s="21">
        <f>IFERROR(IF(VLOOKUP(D871,'DIV CHANGE'!A:D,3,FALSE)="", E871, VLOOKUP(D871,'DIV CHANGE'!A:D,3,FALSE)), E871)</f>
        <v>2</v>
      </c>
      <c r="ET871" s="21" t="str">
        <f t="shared" si="112"/>
        <v>SAME</v>
      </c>
      <c r="EU871" s="24">
        <v>42556</v>
      </c>
    </row>
    <row r="872" spans="1:151" ht="12.75">
      <c r="A872" s="29">
        <v>44105</v>
      </c>
      <c r="B872" s="24"/>
      <c r="C872" s="35">
        <v>529</v>
      </c>
      <c r="D872" s="21" t="s">
        <v>1698</v>
      </c>
      <c r="E872" s="21">
        <v>2</v>
      </c>
      <c r="F872" s="21" t="s">
        <v>100</v>
      </c>
      <c r="G872" s="21" t="s">
        <v>1699</v>
      </c>
      <c r="H872" s="55">
        <v>113890.18000000001</v>
      </c>
      <c r="I872" s="22">
        <v>10</v>
      </c>
      <c r="J872" s="25">
        <v>60000</v>
      </c>
      <c r="K872" s="25">
        <v>0</v>
      </c>
      <c r="L872" s="25">
        <f t="shared" si="105"/>
        <v>5389.0180000000009</v>
      </c>
      <c r="M872" s="37">
        <f t="shared" si="106"/>
        <v>449.08483333333339</v>
      </c>
      <c r="N872" s="36">
        <v>0</v>
      </c>
      <c r="O872" s="26">
        <v>0</v>
      </c>
      <c r="P872" s="26">
        <v>0</v>
      </c>
      <c r="Q872" s="27">
        <v>0</v>
      </c>
      <c r="R872" s="36">
        <v>0</v>
      </c>
      <c r="S872" s="26">
        <v>0</v>
      </c>
      <c r="T872" s="26">
        <v>0</v>
      </c>
      <c r="U872" s="27">
        <v>0</v>
      </c>
      <c r="V872" s="36">
        <v>0</v>
      </c>
      <c r="W872" s="26">
        <v>0</v>
      </c>
      <c r="X872" s="26">
        <v>0</v>
      </c>
      <c r="Y872" s="27">
        <v>0</v>
      </c>
      <c r="Z872" s="36">
        <v>0</v>
      </c>
      <c r="AA872" s="26">
        <v>0</v>
      </c>
      <c r="AB872" s="26">
        <v>0</v>
      </c>
      <c r="AC872" s="27">
        <v>0</v>
      </c>
      <c r="AD872" s="36">
        <v>0</v>
      </c>
      <c r="AE872" s="26">
        <v>0</v>
      </c>
      <c r="AF872" s="26">
        <v>0</v>
      </c>
      <c r="AG872" s="27">
        <v>0</v>
      </c>
      <c r="AH872" s="36">
        <v>0</v>
      </c>
      <c r="AI872" s="26">
        <v>0</v>
      </c>
      <c r="AJ872" s="26">
        <v>0</v>
      </c>
      <c r="AK872" s="27">
        <v>0</v>
      </c>
      <c r="AL872" s="36">
        <v>0</v>
      </c>
      <c r="AM872" s="26">
        <v>0</v>
      </c>
      <c r="AN872" s="26">
        <v>0</v>
      </c>
      <c r="AO872" s="27">
        <v>0</v>
      </c>
      <c r="AP872" s="36">
        <v>0</v>
      </c>
      <c r="AQ872" s="26">
        <v>0</v>
      </c>
      <c r="AR872" s="26">
        <v>0</v>
      </c>
      <c r="AS872" s="27">
        <v>0</v>
      </c>
      <c r="AT872" s="36">
        <v>0</v>
      </c>
      <c r="AU872" s="26">
        <v>0</v>
      </c>
      <c r="AV872" s="26">
        <v>0</v>
      </c>
      <c r="AW872" s="27">
        <v>0</v>
      </c>
      <c r="AX872" s="36">
        <v>0</v>
      </c>
      <c r="AY872" s="26">
        <v>0</v>
      </c>
      <c r="AZ872" s="26">
        <v>0</v>
      </c>
      <c r="BA872" s="27">
        <v>0</v>
      </c>
      <c r="BB872" s="36">
        <v>0</v>
      </c>
      <c r="BC872" s="26">
        <v>0</v>
      </c>
      <c r="BD872" s="26">
        <v>0</v>
      </c>
      <c r="BE872" s="27">
        <v>0</v>
      </c>
      <c r="BF872" s="36">
        <v>0</v>
      </c>
      <c r="BG872" s="26">
        <v>0</v>
      </c>
      <c r="BH872" s="26">
        <v>0</v>
      </c>
      <c r="BI872" s="27">
        <v>0</v>
      </c>
      <c r="BJ872" s="36">
        <v>0</v>
      </c>
      <c r="BK872" s="26">
        <v>0</v>
      </c>
      <c r="BL872" s="26">
        <v>0</v>
      </c>
      <c r="BM872" s="27">
        <v>0</v>
      </c>
      <c r="BN872" s="36">
        <v>0</v>
      </c>
      <c r="BO872" s="26">
        <v>0</v>
      </c>
      <c r="BP872" s="26">
        <v>0</v>
      </c>
      <c r="BQ872" s="27">
        <v>0</v>
      </c>
      <c r="BR872" s="36">
        <v>0</v>
      </c>
      <c r="BS872" s="26">
        <v>0</v>
      </c>
      <c r="BT872" s="26">
        <v>0</v>
      </c>
      <c r="BU872" s="27">
        <v>0</v>
      </c>
      <c r="BV872" s="36">
        <v>0</v>
      </c>
      <c r="BW872" s="26">
        <v>0</v>
      </c>
      <c r="BX872" s="26">
        <v>0</v>
      </c>
      <c r="BY872" s="27">
        <v>0</v>
      </c>
      <c r="BZ872" s="36">
        <v>0</v>
      </c>
      <c r="CA872" s="26">
        <v>0</v>
      </c>
      <c r="CB872" s="26">
        <v>0</v>
      </c>
      <c r="CC872" s="27">
        <v>0</v>
      </c>
      <c r="CD872" s="36">
        <v>0</v>
      </c>
      <c r="CE872" s="26">
        <v>0</v>
      </c>
      <c r="CF872" s="26">
        <v>0</v>
      </c>
      <c r="CG872" s="27">
        <v>0</v>
      </c>
      <c r="CH872" s="36">
        <v>0</v>
      </c>
      <c r="CI872" s="26">
        <v>0</v>
      </c>
      <c r="CJ872" s="26">
        <v>0</v>
      </c>
      <c r="CK872" s="27">
        <v>0</v>
      </c>
      <c r="CL872" s="36">
        <v>0</v>
      </c>
      <c r="CM872" s="26">
        <v>0</v>
      </c>
      <c r="CN872" s="26">
        <v>0</v>
      </c>
      <c r="CO872" s="27">
        <v>0</v>
      </c>
      <c r="CP872" s="36">
        <v>0</v>
      </c>
      <c r="CQ872" s="26">
        <v>0</v>
      </c>
      <c r="CR872" s="26">
        <v>0</v>
      </c>
      <c r="CS872" s="27">
        <v>0</v>
      </c>
      <c r="CT872" s="36">
        <v>0</v>
      </c>
      <c r="CU872" s="26">
        <v>0</v>
      </c>
      <c r="CV872" s="26">
        <v>0</v>
      </c>
      <c r="CW872" s="27">
        <v>0</v>
      </c>
      <c r="CX872" s="36">
        <v>0</v>
      </c>
      <c r="CY872" s="26">
        <v>0</v>
      </c>
      <c r="CZ872" s="26">
        <v>0</v>
      </c>
      <c r="DA872" s="27">
        <v>0</v>
      </c>
      <c r="DB872" s="36">
        <v>0</v>
      </c>
      <c r="DC872" s="26">
        <v>0</v>
      </c>
      <c r="DD872" s="26">
        <v>0</v>
      </c>
      <c r="DE872" s="27">
        <v>0</v>
      </c>
      <c r="DF872" s="36">
        <v>0</v>
      </c>
      <c r="DG872" s="26">
        <v>0</v>
      </c>
      <c r="DH872" s="26">
        <v>0</v>
      </c>
      <c r="DI872" s="27">
        <v>0</v>
      </c>
      <c r="DJ872" s="36">
        <v>0</v>
      </c>
      <c r="DK872" s="26">
        <v>0</v>
      </c>
      <c r="DL872" s="26">
        <v>0</v>
      </c>
      <c r="DM872" s="27">
        <v>0</v>
      </c>
      <c r="DN872" s="36">
        <v>0</v>
      </c>
      <c r="DO872" s="26">
        <v>0</v>
      </c>
      <c r="DP872" s="26">
        <v>0</v>
      </c>
      <c r="DQ872" s="27">
        <v>0</v>
      </c>
      <c r="DR872" s="36">
        <v>3</v>
      </c>
      <c r="DS872" s="26">
        <v>1347.2545000000002</v>
      </c>
      <c r="DT872" s="26">
        <v>1347.2545000000002</v>
      </c>
      <c r="DU872" s="27">
        <v>52542.925500000005</v>
      </c>
      <c r="DV872" s="36">
        <v>12</v>
      </c>
      <c r="DW872" s="26">
        <v>5389.0180000000009</v>
      </c>
      <c r="DX872" s="26">
        <v>6736.2725000000009</v>
      </c>
      <c r="DY872" s="27">
        <v>47153.907500000008</v>
      </c>
      <c r="DZ872" s="36">
        <v>12</v>
      </c>
      <c r="EA872" s="26">
        <v>5389.0180000000009</v>
      </c>
      <c r="EB872" s="26">
        <v>12125.290500000003</v>
      </c>
      <c r="EC872" s="27">
        <v>41764.889500000005</v>
      </c>
      <c r="ED872" s="36">
        <v>12</v>
      </c>
      <c r="EE872" s="26">
        <v>5389.0180000000009</v>
      </c>
      <c r="EF872" s="26">
        <v>22889.31</v>
      </c>
      <c r="EG872" s="27">
        <v>31000.870000000006</v>
      </c>
      <c r="EH872" s="36">
        <v>12</v>
      </c>
      <c r="EI872" s="26">
        <v>5389.0180000000009</v>
      </c>
      <c r="EJ872" s="26">
        <v>28278.328000000001</v>
      </c>
      <c r="EK872" s="27">
        <v>25611.85</v>
      </c>
      <c r="EL872" s="36" cm="1">
        <f t="array" ref="EL872">+_xlfn.IFS(YEAR($A872)&gt;YEAR(EL$6),0,YEAR(EL$6)=YEAR($A872),13-MONTH($A872),AND(EK872&lt;$L872,YEAR(EL$6)=YEAR($B872)),IF(MONTH($B872)&lt;EK872/$M872,MONTH($B872),EK872/$M872),EK872&lt;$L872,EK872/$M872,YEAR(EL$6)=YEAR($B872),MONTH($B872),AND(YEAR(EL$6)&gt;YEAR($B872),NOT(ISBLANK($B872))),0,YEAR(EL$6)&gt;YEAR($A872),12,EL$6&lt;$A872,0,YEAR(EH$6)=YEAR($B872),0)</f>
        <v>12</v>
      </c>
      <c r="EM872" s="26">
        <f t="shared" si="107"/>
        <v>5389.0180000000009</v>
      </c>
      <c r="EN872" s="26">
        <f t="shared" si="108"/>
        <v>33667.346000000005</v>
      </c>
      <c r="EO872" s="27">
        <f t="shared" si="109"/>
        <v>20222.830000000002</v>
      </c>
      <c r="EP872" s="28">
        <f t="shared" si="110"/>
        <v>45.031202345213913</v>
      </c>
      <c r="EQ872" s="34">
        <f t="shared" si="111"/>
        <v>1347.2545000000002</v>
      </c>
      <c r="ES872" s="21">
        <f>IFERROR(IF(VLOOKUP(D872,'DIV CHANGE'!A:D,3,FALSE)="", E872, VLOOKUP(D872,'DIV CHANGE'!A:D,3,FALSE)), E872)</f>
        <v>2</v>
      </c>
      <c r="ET872" s="21" t="str">
        <f t="shared" si="112"/>
        <v>SAME</v>
      </c>
      <c r="EU872" s="29">
        <v>44105</v>
      </c>
    </row>
    <row r="873" spans="1:151" ht="12.75">
      <c r="A873" s="29">
        <v>44256</v>
      </c>
      <c r="B873" s="24"/>
      <c r="C873" s="35">
        <v>687</v>
      </c>
      <c r="D873" s="21" t="s">
        <v>1700</v>
      </c>
      <c r="E873" s="21">
        <v>2</v>
      </c>
      <c r="F873" s="21" t="s">
        <v>100</v>
      </c>
      <c r="G873" s="21" t="s">
        <v>1701</v>
      </c>
      <c r="H873" s="55">
        <v>22083</v>
      </c>
      <c r="I873" s="22">
        <v>5</v>
      </c>
      <c r="J873" s="25">
        <v>4500</v>
      </c>
      <c r="K873" s="25">
        <v>0</v>
      </c>
      <c r="L873" s="25">
        <f t="shared" si="105"/>
        <v>3516.6</v>
      </c>
      <c r="M873" s="37">
        <f t="shared" si="106"/>
        <v>293.05</v>
      </c>
      <c r="N873" s="36">
        <v>0</v>
      </c>
      <c r="O873" s="26">
        <v>0</v>
      </c>
      <c r="P873" s="26">
        <v>0</v>
      </c>
      <c r="Q873" s="27">
        <v>0</v>
      </c>
      <c r="R873" s="36">
        <v>0</v>
      </c>
      <c r="S873" s="26">
        <v>0</v>
      </c>
      <c r="T873" s="26">
        <v>0</v>
      </c>
      <c r="U873" s="27">
        <v>0</v>
      </c>
      <c r="V873" s="36">
        <v>0</v>
      </c>
      <c r="W873" s="26">
        <v>0</v>
      </c>
      <c r="X873" s="26">
        <v>0</v>
      </c>
      <c r="Y873" s="27">
        <v>0</v>
      </c>
      <c r="Z873" s="36">
        <v>0</v>
      </c>
      <c r="AA873" s="26">
        <v>0</v>
      </c>
      <c r="AB873" s="26">
        <v>0</v>
      </c>
      <c r="AC873" s="27">
        <v>0</v>
      </c>
      <c r="AD873" s="36">
        <v>0</v>
      </c>
      <c r="AE873" s="26">
        <v>0</v>
      </c>
      <c r="AF873" s="26">
        <v>0</v>
      </c>
      <c r="AG873" s="27">
        <v>0</v>
      </c>
      <c r="AH873" s="36">
        <v>0</v>
      </c>
      <c r="AI873" s="26">
        <v>0</v>
      </c>
      <c r="AJ873" s="26">
        <v>0</v>
      </c>
      <c r="AK873" s="27">
        <v>0</v>
      </c>
      <c r="AL873" s="36">
        <v>0</v>
      </c>
      <c r="AM873" s="26">
        <v>0</v>
      </c>
      <c r="AN873" s="26">
        <v>0</v>
      </c>
      <c r="AO873" s="27">
        <v>0</v>
      </c>
      <c r="AP873" s="36">
        <v>0</v>
      </c>
      <c r="AQ873" s="26">
        <v>0</v>
      </c>
      <c r="AR873" s="26">
        <v>0</v>
      </c>
      <c r="AS873" s="27">
        <v>0</v>
      </c>
      <c r="AT873" s="36">
        <v>0</v>
      </c>
      <c r="AU873" s="26">
        <v>0</v>
      </c>
      <c r="AV873" s="26">
        <v>0</v>
      </c>
      <c r="AW873" s="27">
        <v>0</v>
      </c>
      <c r="AX873" s="36">
        <v>0</v>
      </c>
      <c r="AY873" s="26">
        <v>0</v>
      </c>
      <c r="AZ873" s="26">
        <v>0</v>
      </c>
      <c r="BA873" s="27">
        <v>0</v>
      </c>
      <c r="BB873" s="36">
        <v>0</v>
      </c>
      <c r="BC873" s="26">
        <v>0</v>
      </c>
      <c r="BD873" s="26">
        <v>0</v>
      </c>
      <c r="BE873" s="27">
        <v>0</v>
      </c>
      <c r="BF873" s="36">
        <v>0</v>
      </c>
      <c r="BG873" s="26">
        <v>0</v>
      </c>
      <c r="BH873" s="26">
        <v>0</v>
      </c>
      <c r="BI873" s="27">
        <v>0</v>
      </c>
      <c r="BJ873" s="36">
        <v>0</v>
      </c>
      <c r="BK873" s="26">
        <v>0</v>
      </c>
      <c r="BL873" s="26">
        <v>0</v>
      </c>
      <c r="BM873" s="27">
        <v>0</v>
      </c>
      <c r="BN873" s="36">
        <v>0</v>
      </c>
      <c r="BO873" s="26">
        <v>0</v>
      </c>
      <c r="BP873" s="26">
        <v>0</v>
      </c>
      <c r="BQ873" s="27">
        <v>0</v>
      </c>
      <c r="BR873" s="36">
        <v>0</v>
      </c>
      <c r="BS873" s="26">
        <v>0</v>
      </c>
      <c r="BT873" s="26">
        <v>0</v>
      </c>
      <c r="BU873" s="27">
        <v>0</v>
      </c>
      <c r="BV873" s="36">
        <v>0</v>
      </c>
      <c r="BW873" s="26">
        <v>0</v>
      </c>
      <c r="BX873" s="26">
        <v>0</v>
      </c>
      <c r="BY873" s="27">
        <v>0</v>
      </c>
      <c r="BZ873" s="36">
        <v>0</v>
      </c>
      <c r="CA873" s="26">
        <v>0</v>
      </c>
      <c r="CB873" s="26">
        <v>0</v>
      </c>
      <c r="CC873" s="27">
        <v>0</v>
      </c>
      <c r="CD873" s="36">
        <v>0</v>
      </c>
      <c r="CE873" s="26">
        <v>0</v>
      </c>
      <c r="CF873" s="26">
        <v>0</v>
      </c>
      <c r="CG873" s="27">
        <v>0</v>
      </c>
      <c r="CH873" s="36">
        <v>0</v>
      </c>
      <c r="CI873" s="26">
        <v>0</v>
      </c>
      <c r="CJ873" s="26">
        <v>0</v>
      </c>
      <c r="CK873" s="27">
        <v>0</v>
      </c>
      <c r="CL873" s="36">
        <v>0</v>
      </c>
      <c r="CM873" s="26">
        <v>0</v>
      </c>
      <c r="CN873" s="26">
        <v>0</v>
      </c>
      <c r="CO873" s="27">
        <v>0</v>
      </c>
      <c r="CP873" s="36">
        <v>0</v>
      </c>
      <c r="CQ873" s="26">
        <v>0</v>
      </c>
      <c r="CR873" s="26">
        <v>0</v>
      </c>
      <c r="CS873" s="27">
        <v>0</v>
      </c>
      <c r="CT873" s="36">
        <v>0</v>
      </c>
      <c r="CU873" s="26">
        <v>0</v>
      </c>
      <c r="CV873" s="26">
        <v>0</v>
      </c>
      <c r="CW873" s="27">
        <v>0</v>
      </c>
      <c r="CX873" s="36">
        <v>0</v>
      </c>
      <c r="CY873" s="26">
        <v>0</v>
      </c>
      <c r="CZ873" s="26">
        <v>0</v>
      </c>
      <c r="DA873" s="27">
        <v>0</v>
      </c>
      <c r="DB873" s="36">
        <v>0</v>
      </c>
      <c r="DC873" s="26">
        <v>0</v>
      </c>
      <c r="DD873" s="26">
        <v>0</v>
      </c>
      <c r="DE873" s="27">
        <v>0</v>
      </c>
      <c r="DF873" s="36">
        <v>0</v>
      </c>
      <c r="DG873" s="26">
        <v>0</v>
      </c>
      <c r="DH873" s="26">
        <v>0</v>
      </c>
      <c r="DI873" s="27">
        <v>0</v>
      </c>
      <c r="DJ873" s="36">
        <v>0</v>
      </c>
      <c r="DK873" s="26">
        <v>0</v>
      </c>
      <c r="DL873" s="26">
        <v>0</v>
      </c>
      <c r="DM873" s="27">
        <v>0</v>
      </c>
      <c r="DN873" s="36">
        <v>0</v>
      </c>
      <c r="DO873" s="26">
        <v>0</v>
      </c>
      <c r="DP873" s="26">
        <v>0</v>
      </c>
      <c r="DQ873" s="27">
        <v>0</v>
      </c>
      <c r="DR873" s="36">
        <v>0</v>
      </c>
      <c r="DS873" s="26">
        <v>0</v>
      </c>
      <c r="DT873" s="26">
        <v>0</v>
      </c>
      <c r="DU873" s="27">
        <v>0</v>
      </c>
      <c r="DV873" s="36">
        <v>10</v>
      </c>
      <c r="DW873" s="26">
        <v>2930.5</v>
      </c>
      <c r="DX873" s="26">
        <v>2930.5</v>
      </c>
      <c r="DY873" s="27">
        <v>14652.5</v>
      </c>
      <c r="DZ873" s="36">
        <v>12</v>
      </c>
      <c r="EA873" s="26">
        <v>3516.6000000000004</v>
      </c>
      <c r="EB873" s="26">
        <v>6447.1</v>
      </c>
      <c r="EC873" s="27">
        <v>11135.9</v>
      </c>
      <c r="ED873" s="36">
        <v>12</v>
      </c>
      <c r="EE873" s="26">
        <v>3516.6000000000004</v>
      </c>
      <c r="EF873" s="26">
        <v>9963.7000000000007</v>
      </c>
      <c r="EG873" s="27">
        <v>7619.2999999999993</v>
      </c>
      <c r="EH873" s="36">
        <v>12</v>
      </c>
      <c r="EI873" s="26">
        <v>3516.6000000000004</v>
      </c>
      <c r="EJ873" s="26">
        <v>13480.300000000001</v>
      </c>
      <c r="EK873" s="27">
        <v>4102.7</v>
      </c>
      <c r="EL873" s="36" cm="1">
        <f t="array" ref="EL873">+_xlfn.IFS(YEAR($A873)&gt;YEAR(EL$6),0,YEAR(EL$6)=YEAR($A873),13-MONTH($A873),AND(EK873&lt;$L873,YEAR(EL$6)=YEAR($B873)),IF(MONTH($B873)&lt;EK873/$M873,MONTH($B873),EK873/$M873),EK873&lt;$L873,EK873/$M873,YEAR(EL$6)=YEAR($B873),MONTH($B873),AND(YEAR(EL$6)&gt;YEAR($B873),NOT(ISBLANK($B873))),0,YEAR(EL$6)&gt;YEAR($A873),12,EL$6&lt;$A873,0,YEAR(EH$6)=YEAR($B873),0)</f>
        <v>12</v>
      </c>
      <c r="EM873" s="26">
        <f t="shared" si="107"/>
        <v>3516.6000000000004</v>
      </c>
      <c r="EN873" s="26">
        <f t="shared" si="108"/>
        <v>16996.900000000001</v>
      </c>
      <c r="EO873" s="27">
        <f t="shared" si="109"/>
        <v>586.1</v>
      </c>
      <c r="EP873" s="28">
        <f t="shared" si="110"/>
        <v>2</v>
      </c>
      <c r="EQ873" s="34">
        <f t="shared" si="111"/>
        <v>879.15000000000009</v>
      </c>
      <c r="ES873" s="21">
        <f>IFERROR(IF(VLOOKUP(D873,'DIV CHANGE'!A:D,3,FALSE)="", E873, VLOOKUP(D873,'DIV CHANGE'!A:D,3,FALSE)), E873)</f>
        <v>2</v>
      </c>
      <c r="ET873" s="21" t="str">
        <f t="shared" si="112"/>
        <v>SAME</v>
      </c>
      <c r="EU873" s="29">
        <v>44256</v>
      </c>
    </row>
    <row r="874" spans="1:151" ht="12.75">
      <c r="A874" s="29">
        <v>44243</v>
      </c>
      <c r="B874" s="24"/>
      <c r="C874" s="35">
        <v>605</v>
      </c>
      <c r="D874" s="21" t="s">
        <v>1702</v>
      </c>
      <c r="E874" s="21">
        <v>2</v>
      </c>
      <c r="F874" s="21" t="s">
        <v>100</v>
      </c>
      <c r="G874" s="21" t="s">
        <v>1703</v>
      </c>
      <c r="H874" s="55">
        <v>111000</v>
      </c>
      <c r="I874" s="22">
        <v>10</v>
      </c>
      <c r="J874" s="25">
        <v>30000</v>
      </c>
      <c r="K874" s="25">
        <v>0</v>
      </c>
      <c r="L874" s="25">
        <f t="shared" si="105"/>
        <v>8100</v>
      </c>
      <c r="M874" s="37">
        <f t="shared" si="106"/>
        <v>675</v>
      </c>
      <c r="N874" s="36">
        <v>0</v>
      </c>
      <c r="O874" s="26">
        <v>0</v>
      </c>
      <c r="P874" s="26">
        <v>0</v>
      </c>
      <c r="Q874" s="27">
        <v>0</v>
      </c>
      <c r="R874" s="36">
        <v>0</v>
      </c>
      <c r="S874" s="26">
        <v>0</v>
      </c>
      <c r="T874" s="26">
        <v>0</v>
      </c>
      <c r="U874" s="27">
        <v>0</v>
      </c>
      <c r="V874" s="36">
        <v>0</v>
      </c>
      <c r="W874" s="26">
        <v>0</v>
      </c>
      <c r="X874" s="26">
        <v>0</v>
      </c>
      <c r="Y874" s="27">
        <v>0</v>
      </c>
      <c r="Z874" s="36">
        <v>0</v>
      </c>
      <c r="AA874" s="26">
        <v>0</v>
      </c>
      <c r="AB874" s="26">
        <v>0</v>
      </c>
      <c r="AC874" s="27">
        <v>0</v>
      </c>
      <c r="AD874" s="36">
        <v>0</v>
      </c>
      <c r="AE874" s="26">
        <v>0</v>
      </c>
      <c r="AF874" s="26">
        <v>0</v>
      </c>
      <c r="AG874" s="27">
        <v>0</v>
      </c>
      <c r="AH874" s="36">
        <v>0</v>
      </c>
      <c r="AI874" s="26">
        <v>0</v>
      </c>
      <c r="AJ874" s="26">
        <v>0</v>
      </c>
      <c r="AK874" s="27">
        <v>0</v>
      </c>
      <c r="AL874" s="36">
        <v>0</v>
      </c>
      <c r="AM874" s="26">
        <v>0</v>
      </c>
      <c r="AN874" s="26">
        <v>0</v>
      </c>
      <c r="AO874" s="27">
        <v>0</v>
      </c>
      <c r="AP874" s="36">
        <v>0</v>
      </c>
      <c r="AQ874" s="26">
        <v>0</v>
      </c>
      <c r="AR874" s="26">
        <v>0</v>
      </c>
      <c r="AS874" s="27">
        <v>0</v>
      </c>
      <c r="AT874" s="36">
        <v>0</v>
      </c>
      <c r="AU874" s="26">
        <v>0</v>
      </c>
      <c r="AV874" s="26">
        <v>0</v>
      </c>
      <c r="AW874" s="27">
        <v>0</v>
      </c>
      <c r="AX874" s="36">
        <v>0</v>
      </c>
      <c r="AY874" s="26">
        <v>0</v>
      </c>
      <c r="AZ874" s="26">
        <v>0</v>
      </c>
      <c r="BA874" s="27">
        <v>0</v>
      </c>
      <c r="BB874" s="36">
        <v>0</v>
      </c>
      <c r="BC874" s="26">
        <v>0</v>
      </c>
      <c r="BD874" s="26">
        <v>0</v>
      </c>
      <c r="BE874" s="27">
        <v>0</v>
      </c>
      <c r="BF874" s="36">
        <v>0</v>
      </c>
      <c r="BG874" s="26">
        <v>0</v>
      </c>
      <c r="BH874" s="26">
        <v>0</v>
      </c>
      <c r="BI874" s="27">
        <v>0</v>
      </c>
      <c r="BJ874" s="36">
        <v>0</v>
      </c>
      <c r="BK874" s="26">
        <v>0</v>
      </c>
      <c r="BL874" s="26">
        <v>0</v>
      </c>
      <c r="BM874" s="27">
        <v>0</v>
      </c>
      <c r="BN874" s="36">
        <v>0</v>
      </c>
      <c r="BO874" s="26">
        <v>0</v>
      </c>
      <c r="BP874" s="26">
        <v>0</v>
      </c>
      <c r="BQ874" s="27">
        <v>0</v>
      </c>
      <c r="BR874" s="36">
        <v>0</v>
      </c>
      <c r="BS874" s="26">
        <v>0</v>
      </c>
      <c r="BT874" s="26">
        <v>0</v>
      </c>
      <c r="BU874" s="27">
        <v>0</v>
      </c>
      <c r="BV874" s="36">
        <v>0</v>
      </c>
      <c r="BW874" s="26">
        <v>0</v>
      </c>
      <c r="BX874" s="26">
        <v>0</v>
      </c>
      <c r="BY874" s="27">
        <v>0</v>
      </c>
      <c r="BZ874" s="36">
        <v>0</v>
      </c>
      <c r="CA874" s="26">
        <v>0</v>
      </c>
      <c r="CB874" s="26">
        <v>0</v>
      </c>
      <c r="CC874" s="27">
        <v>0</v>
      </c>
      <c r="CD874" s="36">
        <v>0</v>
      </c>
      <c r="CE874" s="26">
        <v>0</v>
      </c>
      <c r="CF874" s="26">
        <v>0</v>
      </c>
      <c r="CG874" s="27">
        <v>0</v>
      </c>
      <c r="CH874" s="36">
        <v>0</v>
      </c>
      <c r="CI874" s="26">
        <v>0</v>
      </c>
      <c r="CJ874" s="26">
        <v>0</v>
      </c>
      <c r="CK874" s="27">
        <v>0</v>
      </c>
      <c r="CL874" s="36">
        <v>0</v>
      </c>
      <c r="CM874" s="26">
        <v>0</v>
      </c>
      <c r="CN874" s="26">
        <v>0</v>
      </c>
      <c r="CO874" s="27">
        <v>0</v>
      </c>
      <c r="CP874" s="36">
        <v>0</v>
      </c>
      <c r="CQ874" s="26">
        <v>0</v>
      </c>
      <c r="CR874" s="26">
        <v>0</v>
      </c>
      <c r="CS874" s="27">
        <v>0</v>
      </c>
      <c r="CT874" s="36">
        <v>0</v>
      </c>
      <c r="CU874" s="26">
        <v>0</v>
      </c>
      <c r="CV874" s="26">
        <v>0</v>
      </c>
      <c r="CW874" s="27">
        <v>0</v>
      </c>
      <c r="CX874" s="36">
        <v>0</v>
      </c>
      <c r="CY874" s="26">
        <v>0</v>
      </c>
      <c r="CZ874" s="26">
        <v>0</v>
      </c>
      <c r="DA874" s="27">
        <v>0</v>
      </c>
      <c r="DB874" s="36">
        <v>0</v>
      </c>
      <c r="DC874" s="26">
        <v>0</v>
      </c>
      <c r="DD874" s="26">
        <v>0</v>
      </c>
      <c r="DE874" s="27">
        <v>0</v>
      </c>
      <c r="DF874" s="36">
        <v>0</v>
      </c>
      <c r="DG874" s="26">
        <v>0</v>
      </c>
      <c r="DH874" s="26">
        <v>0</v>
      </c>
      <c r="DI874" s="27">
        <v>0</v>
      </c>
      <c r="DJ874" s="36">
        <v>0</v>
      </c>
      <c r="DK874" s="26">
        <v>0</v>
      </c>
      <c r="DL874" s="26">
        <v>0</v>
      </c>
      <c r="DM874" s="27">
        <v>0</v>
      </c>
      <c r="DN874" s="36">
        <v>0</v>
      </c>
      <c r="DO874" s="26">
        <v>0</v>
      </c>
      <c r="DP874" s="26">
        <v>0</v>
      </c>
      <c r="DQ874" s="27">
        <v>0</v>
      </c>
      <c r="DR874" s="36">
        <v>0</v>
      </c>
      <c r="DS874" s="26">
        <v>0</v>
      </c>
      <c r="DT874" s="26">
        <v>0</v>
      </c>
      <c r="DU874" s="27">
        <v>0</v>
      </c>
      <c r="DV874" s="36">
        <v>11</v>
      </c>
      <c r="DW874" s="26">
        <v>7425</v>
      </c>
      <c r="DX874" s="26">
        <v>7425</v>
      </c>
      <c r="DY874" s="27">
        <v>73575</v>
      </c>
      <c r="DZ874" s="36">
        <v>12</v>
      </c>
      <c r="EA874" s="26">
        <v>8100</v>
      </c>
      <c r="EB874" s="26">
        <v>15525</v>
      </c>
      <c r="EC874" s="27">
        <v>65475</v>
      </c>
      <c r="ED874" s="36">
        <v>12</v>
      </c>
      <c r="EE874" s="26">
        <v>8100</v>
      </c>
      <c r="EF874" s="26">
        <v>24200</v>
      </c>
      <c r="EG874" s="27">
        <v>56800</v>
      </c>
      <c r="EH874" s="36">
        <v>12</v>
      </c>
      <c r="EI874" s="26">
        <v>8100</v>
      </c>
      <c r="EJ874" s="26">
        <v>32300</v>
      </c>
      <c r="EK874" s="27">
        <v>48700</v>
      </c>
      <c r="EL874" s="36" cm="1">
        <f t="array" ref="EL874">+_xlfn.IFS(YEAR($A874)&gt;YEAR(EL$6),0,YEAR(EL$6)=YEAR($A874),13-MONTH($A874),AND(EK874&lt;$L874,YEAR(EL$6)=YEAR($B874)),IF(MONTH($B874)&lt;EK874/$M874,MONTH($B874),EK874/$M874),EK874&lt;$L874,EK874/$M874,YEAR(EL$6)=YEAR($B874),MONTH($B874),AND(YEAR(EL$6)&gt;YEAR($B874),NOT(ISBLANK($B874))),0,YEAR(EL$6)&gt;YEAR($A874),12,EL$6&lt;$A874,0,YEAR(EH$6)=YEAR($B874),0)</f>
        <v>12</v>
      </c>
      <c r="EM874" s="26">
        <f t="shared" si="107"/>
        <v>8100</v>
      </c>
      <c r="EN874" s="26">
        <f t="shared" si="108"/>
        <v>40400</v>
      </c>
      <c r="EO874" s="27">
        <f t="shared" si="109"/>
        <v>40600</v>
      </c>
      <c r="EP874" s="28">
        <f t="shared" si="110"/>
        <v>60.148148148148145</v>
      </c>
      <c r="EQ874" s="34">
        <f t="shared" si="111"/>
        <v>2025</v>
      </c>
      <c r="ES874" s="21">
        <f>IFERROR(IF(VLOOKUP(D874,'DIV CHANGE'!A:D,3,FALSE)="", E874, VLOOKUP(D874,'DIV CHANGE'!A:D,3,FALSE)), E874)</f>
        <v>2</v>
      </c>
      <c r="ET874" s="21" t="str">
        <f t="shared" si="112"/>
        <v>SAME</v>
      </c>
      <c r="EU874" s="29">
        <v>44243</v>
      </c>
    </row>
    <row r="875" spans="1:151" ht="12.75">
      <c r="A875" s="29">
        <v>44362</v>
      </c>
      <c r="B875" s="24"/>
      <c r="C875" s="35">
        <v>620</v>
      </c>
      <c r="D875" s="21" t="s">
        <v>1704</v>
      </c>
      <c r="E875" s="21">
        <v>3</v>
      </c>
      <c r="F875" s="21" t="s">
        <v>100</v>
      </c>
      <c r="G875" s="21" t="s">
        <v>1705</v>
      </c>
      <c r="H875" s="55">
        <v>92210.8</v>
      </c>
      <c r="I875" s="22">
        <v>10</v>
      </c>
      <c r="J875" s="25">
        <v>50000</v>
      </c>
      <c r="K875" s="25">
        <v>0</v>
      </c>
      <c r="L875" s="25">
        <f t="shared" si="105"/>
        <v>4221.08</v>
      </c>
      <c r="M875" s="37">
        <f t="shared" si="106"/>
        <v>351.75666666666666</v>
      </c>
      <c r="N875" s="36">
        <v>0</v>
      </c>
      <c r="O875" s="26">
        <v>0</v>
      </c>
      <c r="P875" s="26">
        <v>0</v>
      </c>
      <c r="Q875" s="27">
        <v>0</v>
      </c>
      <c r="R875" s="36">
        <v>0</v>
      </c>
      <c r="S875" s="26">
        <v>0</v>
      </c>
      <c r="T875" s="26">
        <v>0</v>
      </c>
      <c r="U875" s="27">
        <v>0</v>
      </c>
      <c r="V875" s="36">
        <v>0</v>
      </c>
      <c r="W875" s="26">
        <v>0</v>
      </c>
      <c r="X875" s="26">
        <v>0</v>
      </c>
      <c r="Y875" s="27">
        <v>0</v>
      </c>
      <c r="Z875" s="36">
        <v>0</v>
      </c>
      <c r="AA875" s="26">
        <v>0</v>
      </c>
      <c r="AB875" s="26">
        <v>0</v>
      </c>
      <c r="AC875" s="27">
        <v>0</v>
      </c>
      <c r="AD875" s="36">
        <v>0</v>
      </c>
      <c r="AE875" s="26">
        <v>0</v>
      </c>
      <c r="AF875" s="26">
        <v>0</v>
      </c>
      <c r="AG875" s="27">
        <v>0</v>
      </c>
      <c r="AH875" s="36">
        <v>0</v>
      </c>
      <c r="AI875" s="26">
        <v>0</v>
      </c>
      <c r="AJ875" s="26">
        <v>0</v>
      </c>
      <c r="AK875" s="27">
        <v>0</v>
      </c>
      <c r="AL875" s="36">
        <v>0</v>
      </c>
      <c r="AM875" s="26">
        <v>0</v>
      </c>
      <c r="AN875" s="26">
        <v>0</v>
      </c>
      <c r="AO875" s="27">
        <v>0</v>
      </c>
      <c r="AP875" s="36">
        <v>0</v>
      </c>
      <c r="AQ875" s="26">
        <v>0</v>
      </c>
      <c r="AR875" s="26">
        <v>0</v>
      </c>
      <c r="AS875" s="27">
        <v>0</v>
      </c>
      <c r="AT875" s="36">
        <v>0</v>
      </c>
      <c r="AU875" s="26">
        <v>0</v>
      </c>
      <c r="AV875" s="26">
        <v>0</v>
      </c>
      <c r="AW875" s="27">
        <v>0</v>
      </c>
      <c r="AX875" s="36">
        <v>0</v>
      </c>
      <c r="AY875" s="26">
        <v>0</v>
      </c>
      <c r="AZ875" s="26">
        <v>0</v>
      </c>
      <c r="BA875" s="27">
        <v>0</v>
      </c>
      <c r="BB875" s="36">
        <v>0</v>
      </c>
      <c r="BC875" s="26">
        <v>0</v>
      </c>
      <c r="BD875" s="26">
        <v>0</v>
      </c>
      <c r="BE875" s="27">
        <v>0</v>
      </c>
      <c r="BF875" s="36">
        <v>0</v>
      </c>
      <c r="BG875" s="26">
        <v>0</v>
      </c>
      <c r="BH875" s="26">
        <v>0</v>
      </c>
      <c r="BI875" s="27">
        <v>0</v>
      </c>
      <c r="BJ875" s="36">
        <v>0</v>
      </c>
      <c r="BK875" s="26">
        <v>0</v>
      </c>
      <c r="BL875" s="26">
        <v>0</v>
      </c>
      <c r="BM875" s="27">
        <v>0</v>
      </c>
      <c r="BN875" s="36">
        <v>0</v>
      </c>
      <c r="BO875" s="26">
        <v>0</v>
      </c>
      <c r="BP875" s="26">
        <v>0</v>
      </c>
      <c r="BQ875" s="27">
        <v>0</v>
      </c>
      <c r="BR875" s="36">
        <v>0</v>
      </c>
      <c r="BS875" s="26">
        <v>0</v>
      </c>
      <c r="BT875" s="26">
        <v>0</v>
      </c>
      <c r="BU875" s="27">
        <v>0</v>
      </c>
      <c r="BV875" s="36">
        <v>0</v>
      </c>
      <c r="BW875" s="26">
        <v>0</v>
      </c>
      <c r="BX875" s="26">
        <v>0</v>
      </c>
      <c r="BY875" s="27">
        <v>0</v>
      </c>
      <c r="BZ875" s="36">
        <v>0</v>
      </c>
      <c r="CA875" s="26">
        <v>0</v>
      </c>
      <c r="CB875" s="26">
        <v>0</v>
      </c>
      <c r="CC875" s="27">
        <v>0</v>
      </c>
      <c r="CD875" s="36">
        <v>0</v>
      </c>
      <c r="CE875" s="26">
        <v>0</v>
      </c>
      <c r="CF875" s="26">
        <v>0</v>
      </c>
      <c r="CG875" s="27">
        <v>0</v>
      </c>
      <c r="CH875" s="36">
        <v>0</v>
      </c>
      <c r="CI875" s="26">
        <v>0</v>
      </c>
      <c r="CJ875" s="26">
        <v>0</v>
      </c>
      <c r="CK875" s="27">
        <v>0</v>
      </c>
      <c r="CL875" s="36">
        <v>0</v>
      </c>
      <c r="CM875" s="26">
        <v>0</v>
      </c>
      <c r="CN875" s="26">
        <v>0</v>
      </c>
      <c r="CO875" s="27">
        <v>0</v>
      </c>
      <c r="CP875" s="36">
        <v>0</v>
      </c>
      <c r="CQ875" s="26">
        <v>0</v>
      </c>
      <c r="CR875" s="26">
        <v>0</v>
      </c>
      <c r="CS875" s="27">
        <v>0</v>
      </c>
      <c r="CT875" s="36">
        <v>0</v>
      </c>
      <c r="CU875" s="26">
        <v>0</v>
      </c>
      <c r="CV875" s="26">
        <v>0</v>
      </c>
      <c r="CW875" s="27">
        <v>0</v>
      </c>
      <c r="CX875" s="36">
        <v>0</v>
      </c>
      <c r="CY875" s="26">
        <v>0</v>
      </c>
      <c r="CZ875" s="26">
        <v>0</v>
      </c>
      <c r="DA875" s="27">
        <v>0</v>
      </c>
      <c r="DB875" s="36">
        <v>0</v>
      </c>
      <c r="DC875" s="26">
        <v>0</v>
      </c>
      <c r="DD875" s="26">
        <v>0</v>
      </c>
      <c r="DE875" s="27">
        <v>0</v>
      </c>
      <c r="DF875" s="36">
        <v>0</v>
      </c>
      <c r="DG875" s="26">
        <v>0</v>
      </c>
      <c r="DH875" s="26">
        <v>0</v>
      </c>
      <c r="DI875" s="27">
        <v>0</v>
      </c>
      <c r="DJ875" s="36">
        <v>0</v>
      </c>
      <c r="DK875" s="26">
        <v>0</v>
      </c>
      <c r="DL875" s="26">
        <v>0</v>
      </c>
      <c r="DM875" s="27">
        <v>0</v>
      </c>
      <c r="DN875" s="36">
        <v>0</v>
      </c>
      <c r="DO875" s="26">
        <v>0</v>
      </c>
      <c r="DP875" s="26">
        <v>0</v>
      </c>
      <c r="DQ875" s="27">
        <v>0</v>
      </c>
      <c r="DR875" s="36">
        <v>0</v>
      </c>
      <c r="DS875" s="26">
        <v>0</v>
      </c>
      <c r="DT875" s="26">
        <v>0</v>
      </c>
      <c r="DU875" s="27">
        <v>0</v>
      </c>
      <c r="DV875" s="36">
        <v>7</v>
      </c>
      <c r="DW875" s="26">
        <v>2462.2966666666666</v>
      </c>
      <c r="DX875" s="26">
        <v>2462.2966666666666</v>
      </c>
      <c r="DY875" s="27">
        <v>39748.503333333334</v>
      </c>
      <c r="DZ875" s="36">
        <v>12</v>
      </c>
      <c r="EA875" s="26">
        <v>4221.08</v>
      </c>
      <c r="EB875" s="26">
        <v>6683.376666666667</v>
      </c>
      <c r="EC875" s="27">
        <v>35527.42333333334</v>
      </c>
      <c r="ED875" s="36">
        <v>12</v>
      </c>
      <c r="EE875" s="26">
        <v>4221.08</v>
      </c>
      <c r="EF875" s="26">
        <v>12946.12</v>
      </c>
      <c r="EG875" s="27">
        <v>29264.68</v>
      </c>
      <c r="EH875" s="36">
        <v>12</v>
      </c>
      <c r="EI875" s="26">
        <v>4221.08</v>
      </c>
      <c r="EJ875" s="26">
        <v>17167.2</v>
      </c>
      <c r="EK875" s="27">
        <v>25043.599999999999</v>
      </c>
      <c r="EL875" s="36" cm="1">
        <f t="array" ref="EL875">+_xlfn.IFS(YEAR($A875)&gt;YEAR(EL$6),0,YEAR(EL$6)=YEAR($A875),13-MONTH($A875),AND(EK875&lt;$L875,YEAR(EL$6)=YEAR($B875)),IF(MONTH($B875)&lt;EK875/$M875,MONTH($B875),EK875/$M875),EK875&lt;$L875,EK875/$M875,YEAR(EL$6)=YEAR($B875),MONTH($B875),AND(YEAR(EL$6)&gt;YEAR($B875),NOT(ISBLANK($B875))),0,YEAR(EL$6)&gt;YEAR($A875),12,EL$6&lt;$A875,0,YEAR(EH$6)=YEAR($B875),0)</f>
        <v>12</v>
      </c>
      <c r="EM875" s="26">
        <f t="shared" si="107"/>
        <v>4221.08</v>
      </c>
      <c r="EN875" s="26">
        <f t="shared" si="108"/>
        <v>21388.28</v>
      </c>
      <c r="EO875" s="27">
        <f t="shared" si="109"/>
        <v>20822.52</v>
      </c>
      <c r="EP875" s="28">
        <f t="shared" si="110"/>
        <v>59.195807707979952</v>
      </c>
      <c r="EQ875" s="34">
        <f t="shared" si="111"/>
        <v>1055.27</v>
      </c>
      <c r="ES875" s="21">
        <f>IFERROR(IF(VLOOKUP(D875,'DIV CHANGE'!A:D,3,FALSE)="", E875, VLOOKUP(D875,'DIV CHANGE'!A:D,3,FALSE)), E875)</f>
        <v>3</v>
      </c>
      <c r="ET875" s="21" t="str">
        <f t="shared" si="112"/>
        <v>SAME</v>
      </c>
      <c r="EU875" s="29">
        <v>44362</v>
      </c>
    </row>
    <row r="876" spans="1:151" ht="12.75">
      <c r="A876" s="29">
        <v>45211</v>
      </c>
      <c r="C876" s="35">
        <v>870</v>
      </c>
      <c r="D876" s="21" t="s">
        <v>1706</v>
      </c>
      <c r="E876" s="21">
        <v>1</v>
      </c>
      <c r="F876" s="21" t="s">
        <v>100</v>
      </c>
      <c r="G876" s="21" t="s">
        <v>1707</v>
      </c>
      <c r="H876" s="55">
        <v>198042.41</v>
      </c>
      <c r="I876" s="22">
        <v>10</v>
      </c>
      <c r="J876" s="25">
        <v>30000</v>
      </c>
      <c r="K876" s="25">
        <v>0</v>
      </c>
      <c r="L876" s="25">
        <f t="shared" si="105"/>
        <v>16804.241000000002</v>
      </c>
      <c r="M876" s="37">
        <f t="shared" si="106"/>
        <v>1400.3534166666668</v>
      </c>
      <c r="N876" s="36">
        <v>0</v>
      </c>
      <c r="O876" s="26">
        <v>0</v>
      </c>
      <c r="P876" s="26">
        <v>0</v>
      </c>
      <c r="Q876" s="27">
        <v>0</v>
      </c>
      <c r="R876" s="36">
        <v>0</v>
      </c>
      <c r="S876" s="26">
        <v>0</v>
      </c>
      <c r="T876" s="26">
        <v>0</v>
      </c>
      <c r="U876" s="27">
        <v>0</v>
      </c>
      <c r="V876" s="36">
        <v>0</v>
      </c>
      <c r="W876" s="26">
        <v>0</v>
      </c>
      <c r="X876" s="26">
        <v>0</v>
      </c>
      <c r="Y876" s="27">
        <v>0</v>
      </c>
      <c r="Z876" s="36">
        <v>0</v>
      </c>
      <c r="AA876" s="26">
        <v>0</v>
      </c>
      <c r="AB876" s="26">
        <v>0</v>
      </c>
      <c r="AC876" s="27">
        <v>0</v>
      </c>
      <c r="AD876" s="36">
        <v>0</v>
      </c>
      <c r="AE876" s="26">
        <v>0</v>
      </c>
      <c r="AF876" s="26">
        <v>0</v>
      </c>
      <c r="AG876" s="27">
        <v>0</v>
      </c>
      <c r="AH876" s="36">
        <v>0</v>
      </c>
      <c r="AI876" s="26">
        <v>0</v>
      </c>
      <c r="AJ876" s="26">
        <v>0</v>
      </c>
      <c r="AK876" s="27">
        <v>0</v>
      </c>
      <c r="AL876" s="36">
        <v>0</v>
      </c>
      <c r="AM876" s="26">
        <v>0</v>
      </c>
      <c r="AN876" s="26">
        <v>0</v>
      </c>
      <c r="AO876" s="27">
        <v>0</v>
      </c>
      <c r="AP876" s="36">
        <v>0</v>
      </c>
      <c r="AQ876" s="26">
        <v>0</v>
      </c>
      <c r="AR876" s="26">
        <v>0</v>
      </c>
      <c r="AS876" s="27">
        <v>0</v>
      </c>
      <c r="AT876" s="36">
        <v>0</v>
      </c>
      <c r="AU876" s="26">
        <v>0</v>
      </c>
      <c r="AV876" s="26">
        <v>0</v>
      </c>
      <c r="AW876" s="27">
        <v>0</v>
      </c>
      <c r="AX876" s="36">
        <v>0</v>
      </c>
      <c r="AY876" s="26">
        <v>0</v>
      </c>
      <c r="AZ876" s="26">
        <v>0</v>
      </c>
      <c r="BA876" s="27">
        <v>0</v>
      </c>
      <c r="BB876" s="36">
        <v>0</v>
      </c>
      <c r="BC876" s="26">
        <v>0</v>
      </c>
      <c r="BD876" s="26">
        <v>0</v>
      </c>
      <c r="BE876" s="27">
        <v>0</v>
      </c>
      <c r="BF876" s="36">
        <v>0</v>
      </c>
      <c r="BG876" s="26">
        <v>0</v>
      </c>
      <c r="BH876" s="26">
        <v>0</v>
      </c>
      <c r="BI876" s="27">
        <v>0</v>
      </c>
      <c r="BJ876" s="36">
        <v>0</v>
      </c>
      <c r="BK876" s="26">
        <v>0</v>
      </c>
      <c r="BL876" s="26">
        <v>0</v>
      </c>
      <c r="BM876" s="27">
        <v>0</v>
      </c>
      <c r="BN876" s="36">
        <v>0</v>
      </c>
      <c r="BO876" s="26">
        <v>0</v>
      </c>
      <c r="BP876" s="26">
        <v>0</v>
      </c>
      <c r="BQ876" s="27">
        <v>0</v>
      </c>
      <c r="BR876" s="36">
        <v>0</v>
      </c>
      <c r="BS876" s="26">
        <v>0</v>
      </c>
      <c r="BT876" s="26">
        <v>0</v>
      </c>
      <c r="BU876" s="27">
        <v>0</v>
      </c>
      <c r="BV876" s="36">
        <v>0</v>
      </c>
      <c r="BW876" s="26">
        <v>0</v>
      </c>
      <c r="BX876" s="26">
        <v>0</v>
      </c>
      <c r="BY876" s="27">
        <v>0</v>
      </c>
      <c r="BZ876" s="36">
        <v>0</v>
      </c>
      <c r="CA876" s="26">
        <v>0</v>
      </c>
      <c r="CB876" s="26">
        <v>0</v>
      </c>
      <c r="CC876" s="27">
        <v>0</v>
      </c>
      <c r="CD876" s="36">
        <v>0</v>
      </c>
      <c r="CE876" s="26">
        <v>0</v>
      </c>
      <c r="CF876" s="26">
        <v>0</v>
      </c>
      <c r="CG876" s="27">
        <v>0</v>
      </c>
      <c r="CH876" s="36">
        <v>0</v>
      </c>
      <c r="CI876" s="26">
        <v>0</v>
      </c>
      <c r="CJ876" s="26">
        <v>0</v>
      </c>
      <c r="CK876" s="27">
        <v>0</v>
      </c>
      <c r="CL876" s="36">
        <v>0</v>
      </c>
      <c r="CM876" s="26">
        <v>0</v>
      </c>
      <c r="CN876" s="26">
        <v>0</v>
      </c>
      <c r="CO876" s="27">
        <v>0</v>
      </c>
      <c r="CP876" s="36">
        <v>0</v>
      </c>
      <c r="CQ876" s="26">
        <v>0</v>
      </c>
      <c r="CR876" s="26">
        <v>0</v>
      </c>
      <c r="CS876" s="27">
        <v>0</v>
      </c>
      <c r="CT876" s="36">
        <v>0</v>
      </c>
      <c r="CU876" s="26">
        <v>0</v>
      </c>
      <c r="CV876" s="26">
        <v>0</v>
      </c>
      <c r="CW876" s="27">
        <v>0</v>
      </c>
      <c r="CX876" s="36">
        <v>0</v>
      </c>
      <c r="CY876" s="26">
        <v>0</v>
      </c>
      <c r="CZ876" s="26">
        <v>0</v>
      </c>
      <c r="DA876" s="27">
        <v>0</v>
      </c>
      <c r="DB876" s="36">
        <v>0</v>
      </c>
      <c r="DC876" s="26">
        <v>0</v>
      </c>
      <c r="DD876" s="26">
        <v>0</v>
      </c>
      <c r="DE876" s="27">
        <v>0</v>
      </c>
      <c r="DF876" s="36">
        <v>0</v>
      </c>
      <c r="DG876" s="26">
        <v>0</v>
      </c>
      <c r="DH876" s="26">
        <v>0</v>
      </c>
      <c r="DI876" s="27">
        <v>0</v>
      </c>
      <c r="DJ876" s="36">
        <v>0</v>
      </c>
      <c r="DK876" s="26">
        <v>0</v>
      </c>
      <c r="DL876" s="26">
        <v>0</v>
      </c>
      <c r="DM876" s="27">
        <v>0</v>
      </c>
      <c r="DN876" s="36">
        <v>0</v>
      </c>
      <c r="DO876" s="26">
        <v>0</v>
      </c>
      <c r="DP876" s="26">
        <v>0</v>
      </c>
      <c r="DQ876" s="27">
        <v>0</v>
      </c>
      <c r="DR876" s="36">
        <v>0</v>
      </c>
      <c r="DS876" s="26">
        <v>0</v>
      </c>
      <c r="DT876" s="26">
        <v>0</v>
      </c>
      <c r="DU876" s="27">
        <v>0</v>
      </c>
      <c r="DV876" s="36">
        <v>0</v>
      </c>
      <c r="DW876" s="26">
        <v>0</v>
      </c>
      <c r="DX876" s="26">
        <v>0</v>
      </c>
      <c r="DY876" s="27">
        <v>0</v>
      </c>
      <c r="DZ876" s="36">
        <v>0</v>
      </c>
      <c r="EA876" s="26">
        <v>0</v>
      </c>
      <c r="EB876" s="26">
        <v>0</v>
      </c>
      <c r="EC876" s="27">
        <v>0</v>
      </c>
      <c r="ED876" s="36">
        <v>3</v>
      </c>
      <c r="EE876" s="26">
        <v>4201.0602500000005</v>
      </c>
      <c r="EF876" s="26">
        <v>4201.0602500000005</v>
      </c>
      <c r="EG876" s="27">
        <v>163841.34974999999</v>
      </c>
      <c r="EH876" s="36">
        <v>12</v>
      </c>
      <c r="EI876" s="26">
        <v>16804.241000000002</v>
      </c>
      <c r="EJ876" s="26">
        <v>21005.301250000004</v>
      </c>
      <c r="EK876" s="27">
        <v>147037.10999999999</v>
      </c>
      <c r="EL876" s="36" cm="1">
        <f t="array" ref="EL876">+_xlfn.IFS(YEAR($A876)&gt;YEAR(EL$6),0,YEAR(EL$6)=YEAR($A876),13-MONTH($A876),AND(EK876&lt;$L876,YEAR(EL$6)=YEAR($B876)),IF(MONTH($B876)&lt;EK876/$M876,MONTH($B876),EK876/$M876),EK876&lt;$L876,EK876/$M876,YEAR(EL$6)=YEAR($B876),MONTH($B876),AND(YEAR(EL$6)&gt;YEAR($B876),NOT(ISBLANK($B876))),0,YEAR(EL$6)&gt;YEAR($A876),12,EL$6&lt;$A876,0,YEAR(EH$6)=YEAR($B876),0)</f>
        <v>12</v>
      </c>
      <c r="EM876" s="26">
        <f t="shared" si="107"/>
        <v>16804.241000000002</v>
      </c>
      <c r="EN876" s="26">
        <f t="shared" si="108"/>
        <v>37809.542250000006</v>
      </c>
      <c r="EO876" s="27">
        <f t="shared" si="109"/>
        <v>130232.87</v>
      </c>
      <c r="EP876" s="28">
        <f t="shared" si="110"/>
        <v>93.000001606737243</v>
      </c>
      <c r="EQ876" s="34">
        <f t="shared" si="111"/>
        <v>4201.0602500000005</v>
      </c>
      <c r="ES876" s="21">
        <f>IFERROR(IF(VLOOKUP(D876,'DIV CHANGE'!A:D,3,FALSE)="", E876, VLOOKUP(D876,'DIV CHANGE'!A:D,3,FALSE)), E876)</f>
        <v>1</v>
      </c>
      <c r="ET876" s="21" t="str">
        <f t="shared" si="112"/>
        <v>SAME</v>
      </c>
      <c r="EU876" s="29">
        <v>45211</v>
      </c>
    </row>
    <row r="877" spans="1:151" ht="12.75">
      <c r="A877" s="29">
        <v>45363</v>
      </c>
      <c r="C877" s="77"/>
      <c r="D877" s="21" t="s">
        <v>1708</v>
      </c>
      <c r="E877" s="21">
        <v>4</v>
      </c>
      <c r="F877" s="21" t="s">
        <v>100</v>
      </c>
      <c r="G877" s="21" t="s">
        <v>1709</v>
      </c>
      <c r="H877" s="55">
        <v>88217.18</v>
      </c>
      <c r="I877" s="22">
        <v>10</v>
      </c>
      <c r="J877" s="56">
        <v>13232.576999999999</v>
      </c>
      <c r="K877" s="56">
        <v>0</v>
      </c>
      <c r="L877" s="25">
        <f t="shared" si="105"/>
        <v>7498.4602999999988</v>
      </c>
      <c r="M877" s="37">
        <f t="shared" si="106"/>
        <v>624.87169166666661</v>
      </c>
      <c r="N877" s="36">
        <v>0</v>
      </c>
      <c r="O877" s="26">
        <v>0</v>
      </c>
      <c r="P877" s="26">
        <v>0</v>
      </c>
      <c r="Q877" s="27">
        <v>0</v>
      </c>
      <c r="R877" s="36">
        <v>0</v>
      </c>
      <c r="S877" s="26">
        <v>0</v>
      </c>
      <c r="T877" s="26">
        <v>0</v>
      </c>
      <c r="U877" s="27">
        <v>0</v>
      </c>
      <c r="V877" s="36">
        <v>0</v>
      </c>
      <c r="W877" s="26">
        <v>0</v>
      </c>
      <c r="X877" s="26">
        <v>0</v>
      </c>
      <c r="Y877" s="27">
        <v>0</v>
      </c>
      <c r="Z877" s="36">
        <v>0</v>
      </c>
      <c r="AA877" s="26">
        <v>0</v>
      </c>
      <c r="AB877" s="26">
        <v>0</v>
      </c>
      <c r="AC877" s="27">
        <v>0</v>
      </c>
      <c r="AD877" s="36">
        <v>0</v>
      </c>
      <c r="AE877" s="26">
        <v>0</v>
      </c>
      <c r="AF877" s="26">
        <v>0</v>
      </c>
      <c r="AG877" s="27">
        <v>0</v>
      </c>
      <c r="AH877" s="36">
        <v>0</v>
      </c>
      <c r="AI877" s="26">
        <v>0</v>
      </c>
      <c r="AJ877" s="26">
        <v>0</v>
      </c>
      <c r="AK877" s="27">
        <v>0</v>
      </c>
      <c r="AL877" s="36">
        <v>0</v>
      </c>
      <c r="AM877" s="26">
        <v>0</v>
      </c>
      <c r="AN877" s="26">
        <v>0</v>
      </c>
      <c r="AO877" s="27">
        <v>0</v>
      </c>
      <c r="AP877" s="36">
        <v>0</v>
      </c>
      <c r="AQ877" s="26">
        <v>0</v>
      </c>
      <c r="AR877" s="26">
        <v>0</v>
      </c>
      <c r="AS877" s="27">
        <v>0</v>
      </c>
      <c r="AT877" s="36">
        <v>0</v>
      </c>
      <c r="AU877" s="26">
        <v>0</v>
      </c>
      <c r="AV877" s="26">
        <v>0</v>
      </c>
      <c r="AW877" s="27">
        <v>0</v>
      </c>
      <c r="AX877" s="36">
        <v>0</v>
      </c>
      <c r="AY877" s="26">
        <v>0</v>
      </c>
      <c r="AZ877" s="26">
        <v>0</v>
      </c>
      <c r="BA877" s="27">
        <v>0</v>
      </c>
      <c r="BB877" s="36">
        <v>0</v>
      </c>
      <c r="BC877" s="26">
        <v>0</v>
      </c>
      <c r="BD877" s="26">
        <v>0</v>
      </c>
      <c r="BE877" s="27">
        <v>0</v>
      </c>
      <c r="BF877" s="36">
        <v>0</v>
      </c>
      <c r="BG877" s="26">
        <v>0</v>
      </c>
      <c r="BH877" s="26">
        <v>0</v>
      </c>
      <c r="BI877" s="27">
        <v>0</v>
      </c>
      <c r="BJ877" s="36">
        <v>0</v>
      </c>
      <c r="BK877" s="26">
        <v>0</v>
      </c>
      <c r="BL877" s="26">
        <v>0</v>
      </c>
      <c r="BM877" s="27">
        <v>0</v>
      </c>
      <c r="BN877" s="36">
        <v>0</v>
      </c>
      <c r="BO877" s="26">
        <v>0</v>
      </c>
      <c r="BP877" s="26">
        <v>0</v>
      </c>
      <c r="BQ877" s="27">
        <v>0</v>
      </c>
      <c r="BR877" s="36">
        <v>0</v>
      </c>
      <c r="BS877" s="26">
        <v>0</v>
      </c>
      <c r="BT877" s="26">
        <v>0</v>
      </c>
      <c r="BU877" s="27">
        <v>0</v>
      </c>
      <c r="BV877" s="36">
        <v>0</v>
      </c>
      <c r="BW877" s="26">
        <v>0</v>
      </c>
      <c r="BX877" s="26">
        <v>0</v>
      </c>
      <c r="BY877" s="27">
        <v>0</v>
      </c>
      <c r="BZ877" s="36">
        <v>0</v>
      </c>
      <c r="CA877" s="26">
        <v>0</v>
      </c>
      <c r="CB877" s="26">
        <v>0</v>
      </c>
      <c r="CC877" s="27">
        <v>0</v>
      </c>
      <c r="CD877" s="36">
        <v>0</v>
      </c>
      <c r="CE877" s="26">
        <v>0</v>
      </c>
      <c r="CF877" s="26">
        <v>0</v>
      </c>
      <c r="CG877" s="27">
        <v>0</v>
      </c>
      <c r="CH877" s="36">
        <v>0</v>
      </c>
      <c r="CI877" s="26">
        <v>0</v>
      </c>
      <c r="CJ877" s="26">
        <v>0</v>
      </c>
      <c r="CK877" s="27">
        <v>0</v>
      </c>
      <c r="CL877" s="36">
        <v>0</v>
      </c>
      <c r="CM877" s="26">
        <v>0</v>
      </c>
      <c r="CN877" s="26">
        <v>0</v>
      </c>
      <c r="CO877" s="27">
        <v>0</v>
      </c>
      <c r="CP877" s="36">
        <v>0</v>
      </c>
      <c r="CQ877" s="26">
        <v>0</v>
      </c>
      <c r="CR877" s="26">
        <v>0</v>
      </c>
      <c r="CS877" s="27">
        <v>0</v>
      </c>
      <c r="CT877" s="36">
        <v>0</v>
      </c>
      <c r="CU877" s="26">
        <v>0</v>
      </c>
      <c r="CV877" s="26">
        <v>0</v>
      </c>
      <c r="CW877" s="27">
        <v>0</v>
      </c>
      <c r="CX877" s="36">
        <v>0</v>
      </c>
      <c r="CY877" s="26">
        <v>0</v>
      </c>
      <c r="CZ877" s="26">
        <v>0</v>
      </c>
      <c r="DA877" s="27">
        <v>0</v>
      </c>
      <c r="DB877" s="36">
        <v>0</v>
      </c>
      <c r="DC877" s="26">
        <v>0</v>
      </c>
      <c r="DD877" s="26">
        <v>0</v>
      </c>
      <c r="DE877" s="27">
        <v>0</v>
      </c>
      <c r="DF877" s="36">
        <v>0</v>
      </c>
      <c r="DG877" s="26">
        <v>0</v>
      </c>
      <c r="DH877" s="26">
        <v>0</v>
      </c>
      <c r="DI877" s="27">
        <v>0</v>
      </c>
      <c r="DJ877" s="36">
        <v>0</v>
      </c>
      <c r="DK877" s="26">
        <v>0</v>
      </c>
      <c r="DL877" s="26">
        <v>0</v>
      </c>
      <c r="DM877" s="27">
        <v>0</v>
      </c>
      <c r="DN877" s="36">
        <v>0</v>
      </c>
      <c r="DO877" s="26">
        <v>0</v>
      </c>
      <c r="DP877" s="26">
        <v>0</v>
      </c>
      <c r="DQ877" s="27">
        <v>0</v>
      </c>
      <c r="DR877" s="36">
        <v>0</v>
      </c>
      <c r="DS877" s="26">
        <v>0</v>
      </c>
      <c r="DT877" s="26">
        <v>0</v>
      </c>
      <c r="DU877" s="27">
        <v>0</v>
      </c>
      <c r="DV877" s="36">
        <v>0</v>
      </c>
      <c r="DW877" s="26">
        <v>0</v>
      </c>
      <c r="DX877" s="26">
        <v>0</v>
      </c>
      <c r="DY877" s="27">
        <v>0</v>
      </c>
      <c r="DZ877" s="36">
        <v>0</v>
      </c>
      <c r="EA877" s="26">
        <v>0</v>
      </c>
      <c r="EB877" s="26">
        <v>0</v>
      </c>
      <c r="EC877" s="27">
        <v>0</v>
      </c>
      <c r="ED877" s="36">
        <v>0</v>
      </c>
      <c r="EE877" s="26">
        <v>0</v>
      </c>
      <c r="EF877" s="26">
        <v>0</v>
      </c>
      <c r="EG877" s="27">
        <v>0</v>
      </c>
      <c r="EH877" s="36">
        <v>10</v>
      </c>
      <c r="EI877" s="26">
        <v>6248.7169166666663</v>
      </c>
      <c r="EJ877" s="26">
        <v>6248.7169166666663</v>
      </c>
      <c r="EK877" s="27">
        <v>68735.89</v>
      </c>
      <c r="EL877" s="36" cm="1">
        <f t="array" ref="EL877">+_xlfn.IFS(YEAR($A877)&gt;YEAR(EL$6),0,YEAR(EL$6)=YEAR($A877),13-MONTH($A877),AND(EK877&lt;$L877,YEAR(EL$6)=YEAR($B877)),IF(MONTH($B877)&lt;EK877/$M877,MONTH($B877),EK877/$M877),EK877&lt;$L877,EK877/$M877,YEAR(EL$6)=YEAR($B877),MONTH($B877),AND(YEAR(EL$6)&gt;YEAR($B877),NOT(ISBLANK($B877))),0,YEAR(EL$6)&gt;YEAR($A877),12,EL$6&lt;$A877,0,YEAR(EH$6)=YEAR($B877),0)</f>
        <v>12</v>
      </c>
      <c r="EM877" s="26">
        <f t="shared" si="107"/>
        <v>7498.4602999999988</v>
      </c>
      <c r="EN877" s="26">
        <f t="shared" si="108"/>
        <v>13747.177216666665</v>
      </c>
      <c r="EO877" s="27">
        <f t="shared" si="109"/>
        <v>61237.43</v>
      </c>
      <c r="EP877" s="28">
        <f t="shared" si="110"/>
        <v>98.000006748052002</v>
      </c>
      <c r="EQ877" s="34">
        <f t="shared" si="111"/>
        <v>1874.6150749999997</v>
      </c>
      <c r="ES877" s="21">
        <f>IFERROR(IF(VLOOKUP(D877,'DIV CHANGE'!A:D,3,FALSE)="", E877, VLOOKUP(D877,'DIV CHANGE'!A:D,3,FALSE)), E877)</f>
        <v>4</v>
      </c>
      <c r="ET877" s="21" t="str">
        <f t="shared" si="112"/>
        <v>SAME</v>
      </c>
      <c r="EU877" s="29">
        <v>45363</v>
      </c>
    </row>
    <row r="878" spans="1:151" ht="12.75">
      <c r="A878" s="29">
        <v>45733</v>
      </c>
      <c r="C878" s="35"/>
      <c r="D878" s="21" t="s">
        <v>1710</v>
      </c>
      <c r="E878" s="21">
        <v>2</v>
      </c>
      <c r="F878" s="21" t="s">
        <v>100</v>
      </c>
      <c r="G878" s="21" t="s">
        <v>1711</v>
      </c>
      <c r="H878" s="23">
        <v>216100</v>
      </c>
      <c r="I878" s="22">
        <v>10</v>
      </c>
      <c r="J878" s="25">
        <v>35000</v>
      </c>
      <c r="K878" s="25">
        <v>0</v>
      </c>
      <c r="L878" s="25">
        <f t="shared" si="105"/>
        <v>18110</v>
      </c>
      <c r="M878" s="37">
        <f t="shared" si="106"/>
        <v>1509.1666666666667</v>
      </c>
      <c r="N878" s="36"/>
      <c r="O878" s="26"/>
      <c r="P878" s="26"/>
      <c r="Q878" s="27"/>
      <c r="R878" s="36"/>
      <c r="S878" s="26"/>
      <c r="T878" s="26"/>
      <c r="U878" s="27"/>
      <c r="V878" s="36"/>
      <c r="W878" s="26"/>
      <c r="X878" s="26"/>
      <c r="Y878" s="27"/>
      <c r="Z878" s="36"/>
      <c r="AA878" s="26"/>
      <c r="AB878" s="26"/>
      <c r="AC878" s="27"/>
      <c r="AD878" s="36"/>
      <c r="AE878" s="26"/>
      <c r="AF878" s="26"/>
      <c r="AG878" s="27"/>
      <c r="AH878" s="36"/>
      <c r="AI878" s="26"/>
      <c r="AJ878" s="26"/>
      <c r="AK878" s="27"/>
      <c r="AL878" s="36"/>
      <c r="AM878" s="26"/>
      <c r="AN878" s="26"/>
      <c r="AO878" s="27"/>
      <c r="AP878" s="36"/>
      <c r="AQ878" s="26"/>
      <c r="AR878" s="26"/>
      <c r="AS878" s="27"/>
      <c r="AT878" s="36"/>
      <c r="AU878" s="26"/>
      <c r="AV878" s="26"/>
      <c r="AW878" s="27"/>
      <c r="AX878" s="36"/>
      <c r="AY878" s="26"/>
      <c r="AZ878" s="26"/>
      <c r="BA878" s="27"/>
      <c r="BB878" s="36"/>
      <c r="BC878" s="26"/>
      <c r="BD878" s="26"/>
      <c r="BE878" s="27"/>
      <c r="BF878" s="36"/>
      <c r="BG878" s="26"/>
      <c r="BH878" s="26"/>
      <c r="BI878" s="27"/>
      <c r="BJ878" s="36"/>
      <c r="BK878" s="26"/>
      <c r="BL878" s="26"/>
      <c r="BM878" s="27"/>
      <c r="BN878" s="36"/>
      <c r="BO878" s="26"/>
      <c r="BP878" s="26"/>
      <c r="BQ878" s="27"/>
      <c r="BR878" s="36"/>
      <c r="BS878" s="26"/>
      <c r="BT878" s="26"/>
      <c r="BU878" s="27"/>
      <c r="BV878" s="36"/>
      <c r="BW878" s="26"/>
      <c r="BX878" s="26"/>
      <c r="BY878" s="27"/>
      <c r="BZ878" s="36"/>
      <c r="CA878" s="26"/>
      <c r="CB878" s="26"/>
      <c r="CC878" s="27"/>
      <c r="CD878" s="36"/>
      <c r="CE878" s="26"/>
      <c r="CF878" s="26"/>
      <c r="CG878" s="27"/>
      <c r="CH878" s="36"/>
      <c r="CI878" s="26"/>
      <c r="CJ878" s="26"/>
      <c r="CK878" s="27"/>
      <c r="CL878" s="36"/>
      <c r="CM878" s="26"/>
      <c r="CN878" s="26"/>
      <c r="CO878" s="27"/>
      <c r="CP878" s="36"/>
      <c r="CQ878" s="26"/>
      <c r="CR878" s="26"/>
      <c r="CS878" s="27"/>
      <c r="CT878" s="36"/>
      <c r="CU878" s="26"/>
      <c r="CV878" s="26"/>
      <c r="CW878" s="27"/>
      <c r="CX878" s="36"/>
      <c r="CY878" s="26"/>
      <c r="CZ878" s="26"/>
      <c r="DA878" s="27"/>
      <c r="DB878" s="36"/>
      <c r="DC878" s="26"/>
      <c r="DD878" s="26"/>
      <c r="DE878" s="27"/>
      <c r="DF878" s="36"/>
      <c r="DG878" s="26"/>
      <c r="DH878" s="26"/>
      <c r="DI878" s="27"/>
      <c r="DJ878" s="36"/>
      <c r="DK878" s="26"/>
      <c r="DL878" s="26"/>
      <c r="DM878" s="27"/>
      <c r="DN878" s="36"/>
      <c r="DO878" s="26"/>
      <c r="DP878" s="26"/>
      <c r="DQ878" s="27"/>
      <c r="DR878" s="36"/>
      <c r="DS878" s="26"/>
      <c r="DT878" s="26"/>
      <c r="DU878" s="27"/>
      <c r="DV878" s="36"/>
      <c r="DW878" s="26"/>
      <c r="DX878" s="26"/>
      <c r="DY878" s="27"/>
      <c r="DZ878" s="36"/>
      <c r="EA878" s="26"/>
      <c r="EB878" s="26"/>
      <c r="EC878" s="27"/>
      <c r="ED878" s="36"/>
      <c r="EE878" s="26"/>
      <c r="EF878" s="26"/>
      <c r="EG878" s="27"/>
      <c r="EH878" s="36">
        <v>0</v>
      </c>
      <c r="EI878" s="26">
        <v>0</v>
      </c>
      <c r="EJ878" s="26">
        <v>0</v>
      </c>
      <c r="EK878" s="27">
        <v>0</v>
      </c>
      <c r="EL878" s="36" cm="1">
        <f t="array" ref="EL878">+_xlfn.IFS(YEAR($A878)&gt;YEAR(EL$6),0,YEAR(EL$6)=YEAR($A878),13-MONTH($A878),AND(EK878&lt;$L878,YEAR(EL$6)=YEAR($B878)),IF(MONTH($B878)&lt;EK878/$M878,MONTH($B878),EK878/$M878),EK878&lt;$L878,EK878/$M878,YEAR(EL$6)=YEAR($B878),MONTH($B878),AND(YEAR(EL$6)&gt;YEAR($B878),NOT(ISBLANK($B878))),0,YEAR(EL$6)&gt;YEAR($A878),12,EL$6&lt;$A878,0,YEAR(EH$6)=YEAR($B878),0)</f>
        <v>10</v>
      </c>
      <c r="EM878" s="26">
        <f t="shared" si="107"/>
        <v>15091.666666666668</v>
      </c>
      <c r="EN878" s="26">
        <f t="shared" si="108"/>
        <v>15091.666666666668</v>
      </c>
      <c r="EO878" s="27">
        <f t="shared" si="109"/>
        <v>166008.32999999999</v>
      </c>
      <c r="EP878" s="28">
        <f t="shared" si="110"/>
        <v>109.99999779127552</v>
      </c>
      <c r="EQ878" s="34">
        <f t="shared" si="111"/>
        <v>1509.1666666666667</v>
      </c>
      <c r="ES878" s="21">
        <f>IFERROR(IF(VLOOKUP(D878,'DIV CHANGE'!A:D,3,FALSE)="", E878, VLOOKUP(D878,'DIV CHANGE'!A:D,3,FALSE)), E878)</f>
        <v>2</v>
      </c>
      <c r="ET878" s="21" t="str">
        <f t="shared" si="112"/>
        <v>SAME</v>
      </c>
      <c r="EU878" s="29">
        <v>45733</v>
      </c>
    </row>
    <row r="879" spans="1:151" ht="12.75">
      <c r="A879" s="29">
        <v>45733</v>
      </c>
      <c r="C879" s="35"/>
      <c r="D879" s="21" t="s">
        <v>1712</v>
      </c>
      <c r="E879" s="21">
        <v>2</v>
      </c>
      <c r="F879" s="21" t="s">
        <v>100</v>
      </c>
      <c r="G879" s="21" t="s">
        <v>1713</v>
      </c>
      <c r="H879" s="23">
        <v>183800</v>
      </c>
      <c r="I879" s="22">
        <v>10</v>
      </c>
      <c r="J879" s="25">
        <v>30000</v>
      </c>
      <c r="K879" s="25">
        <v>0</v>
      </c>
      <c r="L879" s="25">
        <f t="shared" si="105"/>
        <v>15380</v>
      </c>
      <c r="M879" s="37">
        <f t="shared" si="106"/>
        <v>1281.6666666666667</v>
      </c>
      <c r="N879" s="36"/>
      <c r="O879" s="26"/>
      <c r="P879" s="26"/>
      <c r="Q879" s="27"/>
      <c r="R879" s="36"/>
      <c r="S879" s="26"/>
      <c r="T879" s="26"/>
      <c r="U879" s="27"/>
      <c r="V879" s="36"/>
      <c r="W879" s="26"/>
      <c r="X879" s="26"/>
      <c r="Y879" s="27"/>
      <c r="Z879" s="36"/>
      <c r="AA879" s="26"/>
      <c r="AB879" s="26"/>
      <c r="AC879" s="27"/>
      <c r="AD879" s="36"/>
      <c r="AE879" s="26"/>
      <c r="AF879" s="26"/>
      <c r="AG879" s="27"/>
      <c r="AH879" s="36"/>
      <c r="AI879" s="26"/>
      <c r="AJ879" s="26"/>
      <c r="AK879" s="27"/>
      <c r="AL879" s="36"/>
      <c r="AM879" s="26"/>
      <c r="AN879" s="26"/>
      <c r="AO879" s="27"/>
      <c r="AP879" s="36"/>
      <c r="AQ879" s="26"/>
      <c r="AR879" s="26"/>
      <c r="AS879" s="27"/>
      <c r="AT879" s="36"/>
      <c r="AU879" s="26"/>
      <c r="AV879" s="26"/>
      <c r="AW879" s="27"/>
      <c r="AX879" s="36"/>
      <c r="AY879" s="26"/>
      <c r="AZ879" s="26"/>
      <c r="BA879" s="27"/>
      <c r="BB879" s="36"/>
      <c r="BC879" s="26"/>
      <c r="BD879" s="26"/>
      <c r="BE879" s="27"/>
      <c r="BF879" s="36"/>
      <c r="BG879" s="26"/>
      <c r="BH879" s="26"/>
      <c r="BI879" s="27"/>
      <c r="BJ879" s="36"/>
      <c r="BK879" s="26"/>
      <c r="BL879" s="26"/>
      <c r="BM879" s="27"/>
      <c r="BN879" s="36"/>
      <c r="BO879" s="26"/>
      <c r="BP879" s="26"/>
      <c r="BQ879" s="27"/>
      <c r="BR879" s="36"/>
      <c r="BS879" s="26"/>
      <c r="BT879" s="26"/>
      <c r="BU879" s="27"/>
      <c r="BV879" s="36"/>
      <c r="BW879" s="26"/>
      <c r="BX879" s="26"/>
      <c r="BY879" s="27"/>
      <c r="BZ879" s="36"/>
      <c r="CA879" s="26"/>
      <c r="CB879" s="26"/>
      <c r="CC879" s="27"/>
      <c r="CD879" s="36"/>
      <c r="CE879" s="26"/>
      <c r="CF879" s="26"/>
      <c r="CG879" s="27"/>
      <c r="CH879" s="36"/>
      <c r="CI879" s="26"/>
      <c r="CJ879" s="26"/>
      <c r="CK879" s="27"/>
      <c r="CL879" s="36"/>
      <c r="CM879" s="26"/>
      <c r="CN879" s="26"/>
      <c r="CO879" s="27"/>
      <c r="CP879" s="36"/>
      <c r="CQ879" s="26"/>
      <c r="CR879" s="26"/>
      <c r="CS879" s="27"/>
      <c r="CT879" s="36"/>
      <c r="CU879" s="26"/>
      <c r="CV879" s="26"/>
      <c r="CW879" s="27"/>
      <c r="CX879" s="36"/>
      <c r="CY879" s="26"/>
      <c r="CZ879" s="26"/>
      <c r="DA879" s="27"/>
      <c r="DB879" s="36"/>
      <c r="DC879" s="26"/>
      <c r="DD879" s="26"/>
      <c r="DE879" s="27"/>
      <c r="DF879" s="36"/>
      <c r="DG879" s="26"/>
      <c r="DH879" s="26"/>
      <c r="DI879" s="27"/>
      <c r="DJ879" s="36"/>
      <c r="DK879" s="26"/>
      <c r="DL879" s="26"/>
      <c r="DM879" s="27"/>
      <c r="DN879" s="36"/>
      <c r="DO879" s="26"/>
      <c r="DP879" s="26"/>
      <c r="DQ879" s="27"/>
      <c r="DR879" s="36"/>
      <c r="DS879" s="26"/>
      <c r="DT879" s="26"/>
      <c r="DU879" s="27"/>
      <c r="DV879" s="36"/>
      <c r="DW879" s="26"/>
      <c r="DX879" s="26"/>
      <c r="DY879" s="27"/>
      <c r="DZ879" s="36"/>
      <c r="EA879" s="26"/>
      <c r="EB879" s="26"/>
      <c r="EC879" s="27"/>
      <c r="ED879" s="36"/>
      <c r="EE879" s="26"/>
      <c r="EF879" s="26"/>
      <c r="EG879" s="27"/>
      <c r="EH879" s="36">
        <v>0</v>
      </c>
      <c r="EI879" s="26">
        <v>0</v>
      </c>
      <c r="EJ879" s="26">
        <v>0</v>
      </c>
      <c r="EK879" s="27">
        <v>0</v>
      </c>
      <c r="EL879" s="36" cm="1">
        <f t="array" ref="EL879">+_xlfn.IFS(YEAR($A879)&gt;YEAR(EL$6),0,YEAR(EL$6)=YEAR($A879),13-MONTH($A879),AND(EK879&lt;$L879,YEAR(EL$6)=YEAR($B879)),IF(MONTH($B879)&lt;EK879/$M879,MONTH($B879),EK879/$M879),EK879&lt;$L879,EK879/$M879,YEAR(EL$6)=YEAR($B879),MONTH($B879),AND(YEAR(EL$6)&gt;YEAR($B879),NOT(ISBLANK($B879))),0,YEAR(EL$6)&gt;YEAR($A879),12,EL$6&lt;$A879,0,YEAR(EH$6)=YEAR($B879),0)</f>
        <v>10</v>
      </c>
      <c r="EM879" s="26">
        <f t="shared" si="107"/>
        <v>12816.666666666668</v>
      </c>
      <c r="EN879" s="26">
        <f t="shared" si="108"/>
        <v>12816.666666666668</v>
      </c>
      <c r="EO879" s="27">
        <f t="shared" si="109"/>
        <v>140983.32999999999</v>
      </c>
      <c r="EP879" s="28">
        <f t="shared" si="110"/>
        <v>109.99999739921975</v>
      </c>
      <c r="EQ879" s="34">
        <f t="shared" si="111"/>
        <v>1281.6666666666667</v>
      </c>
      <c r="ES879" s="21">
        <f>IFERROR(IF(VLOOKUP(D879,'DIV CHANGE'!A:D,3,FALSE)="", E879, VLOOKUP(D879,'DIV CHANGE'!A:D,3,FALSE)), E879)</f>
        <v>2</v>
      </c>
      <c r="ET879" s="21" t="str">
        <f t="shared" si="112"/>
        <v>SAME</v>
      </c>
      <c r="EU879" s="29">
        <v>45733</v>
      </c>
    </row>
    <row r="880" spans="1:151" ht="12.75">
      <c r="A880" s="29">
        <v>45733</v>
      </c>
      <c r="C880" s="35"/>
      <c r="D880" s="21" t="s">
        <v>1714</v>
      </c>
      <c r="E880" s="21">
        <v>2</v>
      </c>
      <c r="F880" s="21" t="s">
        <v>100</v>
      </c>
      <c r="G880" s="21" t="s">
        <v>1715</v>
      </c>
      <c r="H880" s="23">
        <v>162600</v>
      </c>
      <c r="I880" s="22">
        <v>10</v>
      </c>
      <c r="J880" s="25">
        <v>30000</v>
      </c>
      <c r="K880" s="25">
        <v>0</v>
      </c>
      <c r="L880" s="25">
        <f t="shared" si="105"/>
        <v>13260</v>
      </c>
      <c r="M880" s="37">
        <f t="shared" si="106"/>
        <v>1105</v>
      </c>
      <c r="N880" s="36"/>
      <c r="O880" s="26"/>
      <c r="P880" s="26"/>
      <c r="Q880" s="27"/>
      <c r="R880" s="36"/>
      <c r="S880" s="26"/>
      <c r="T880" s="26"/>
      <c r="U880" s="27"/>
      <c r="V880" s="36"/>
      <c r="W880" s="26"/>
      <c r="X880" s="26"/>
      <c r="Y880" s="27"/>
      <c r="Z880" s="36"/>
      <c r="AA880" s="26"/>
      <c r="AB880" s="26"/>
      <c r="AC880" s="27"/>
      <c r="AD880" s="36"/>
      <c r="AE880" s="26"/>
      <c r="AF880" s="26"/>
      <c r="AG880" s="27"/>
      <c r="AH880" s="36"/>
      <c r="AI880" s="26"/>
      <c r="AJ880" s="26"/>
      <c r="AK880" s="27"/>
      <c r="AL880" s="36"/>
      <c r="AM880" s="26"/>
      <c r="AN880" s="26"/>
      <c r="AO880" s="27"/>
      <c r="AP880" s="36"/>
      <c r="AQ880" s="26"/>
      <c r="AR880" s="26"/>
      <c r="AS880" s="27"/>
      <c r="AT880" s="36"/>
      <c r="AU880" s="26"/>
      <c r="AV880" s="26"/>
      <c r="AW880" s="27"/>
      <c r="AX880" s="36"/>
      <c r="AY880" s="26"/>
      <c r="AZ880" s="26"/>
      <c r="BA880" s="27"/>
      <c r="BB880" s="36"/>
      <c r="BC880" s="26"/>
      <c r="BD880" s="26"/>
      <c r="BE880" s="27"/>
      <c r="BF880" s="36"/>
      <c r="BG880" s="26"/>
      <c r="BH880" s="26"/>
      <c r="BI880" s="27"/>
      <c r="BJ880" s="36"/>
      <c r="BK880" s="26"/>
      <c r="BL880" s="26"/>
      <c r="BM880" s="27"/>
      <c r="BN880" s="36"/>
      <c r="BO880" s="26"/>
      <c r="BP880" s="26"/>
      <c r="BQ880" s="27"/>
      <c r="BR880" s="36"/>
      <c r="BS880" s="26"/>
      <c r="BT880" s="26"/>
      <c r="BU880" s="27"/>
      <c r="BV880" s="36"/>
      <c r="BW880" s="26"/>
      <c r="BX880" s="26"/>
      <c r="BY880" s="27"/>
      <c r="BZ880" s="36"/>
      <c r="CA880" s="26"/>
      <c r="CB880" s="26"/>
      <c r="CC880" s="27"/>
      <c r="CD880" s="36"/>
      <c r="CE880" s="26"/>
      <c r="CF880" s="26"/>
      <c r="CG880" s="27"/>
      <c r="CH880" s="36"/>
      <c r="CI880" s="26"/>
      <c r="CJ880" s="26"/>
      <c r="CK880" s="27"/>
      <c r="CL880" s="36"/>
      <c r="CM880" s="26"/>
      <c r="CN880" s="26"/>
      <c r="CO880" s="27"/>
      <c r="CP880" s="36"/>
      <c r="CQ880" s="26"/>
      <c r="CR880" s="26"/>
      <c r="CS880" s="27"/>
      <c r="CT880" s="36"/>
      <c r="CU880" s="26"/>
      <c r="CV880" s="26"/>
      <c r="CW880" s="27"/>
      <c r="CX880" s="36"/>
      <c r="CY880" s="26"/>
      <c r="CZ880" s="26"/>
      <c r="DA880" s="27"/>
      <c r="DB880" s="36"/>
      <c r="DC880" s="26"/>
      <c r="DD880" s="26"/>
      <c r="DE880" s="27"/>
      <c r="DF880" s="36"/>
      <c r="DG880" s="26"/>
      <c r="DH880" s="26"/>
      <c r="DI880" s="27"/>
      <c r="DJ880" s="36"/>
      <c r="DK880" s="26"/>
      <c r="DL880" s="26"/>
      <c r="DM880" s="27"/>
      <c r="DN880" s="36"/>
      <c r="DO880" s="26"/>
      <c r="DP880" s="26"/>
      <c r="DQ880" s="27"/>
      <c r="DR880" s="36"/>
      <c r="DS880" s="26"/>
      <c r="DT880" s="26"/>
      <c r="DU880" s="27"/>
      <c r="DV880" s="36"/>
      <c r="DW880" s="26"/>
      <c r="DX880" s="26"/>
      <c r="DY880" s="27"/>
      <c r="DZ880" s="36"/>
      <c r="EA880" s="26"/>
      <c r="EB880" s="26"/>
      <c r="EC880" s="27"/>
      <c r="ED880" s="36"/>
      <c r="EE880" s="26"/>
      <c r="EF880" s="26"/>
      <c r="EG880" s="27"/>
      <c r="EH880" s="36">
        <v>0</v>
      </c>
      <c r="EI880" s="26">
        <v>0</v>
      </c>
      <c r="EJ880" s="26">
        <v>0</v>
      </c>
      <c r="EK880" s="27">
        <v>0</v>
      </c>
      <c r="EL880" s="36" cm="1">
        <f t="array" ref="EL880">+_xlfn.IFS(YEAR($A880)&gt;YEAR(EL$6),0,YEAR(EL$6)=YEAR($A880),13-MONTH($A880),AND(EK880&lt;$L880,YEAR(EL$6)=YEAR($B880)),IF(MONTH($B880)&lt;EK880/$M880,MONTH($B880),EK880/$M880),EK880&lt;$L880,EK880/$M880,YEAR(EL$6)=YEAR($B880),MONTH($B880),AND(YEAR(EL$6)&gt;YEAR($B880),NOT(ISBLANK($B880))),0,YEAR(EL$6)&gt;YEAR($A880),12,EL$6&lt;$A880,0,YEAR(EH$6)=YEAR($B880),0)</f>
        <v>10</v>
      </c>
      <c r="EM880" s="26">
        <f t="shared" si="107"/>
        <v>11050</v>
      </c>
      <c r="EN880" s="26">
        <f t="shared" si="108"/>
        <v>11050</v>
      </c>
      <c r="EO880" s="27">
        <f t="shared" si="109"/>
        <v>121550</v>
      </c>
      <c r="EP880" s="28">
        <f t="shared" si="110"/>
        <v>110</v>
      </c>
      <c r="EQ880" s="34">
        <f t="shared" si="111"/>
        <v>1105</v>
      </c>
      <c r="ES880" s="21">
        <f>IFERROR(IF(VLOOKUP(D880,'DIV CHANGE'!A:D,3,FALSE)="", E880, VLOOKUP(D880,'DIV CHANGE'!A:D,3,FALSE)), E880)</f>
        <v>2</v>
      </c>
      <c r="ET880" s="21" t="str">
        <f t="shared" si="112"/>
        <v>SAME</v>
      </c>
      <c r="EU880" s="29">
        <v>45733</v>
      </c>
    </row>
    <row r="881" spans="1:151" ht="12.75">
      <c r="A881" s="29">
        <v>45737</v>
      </c>
      <c r="C881" s="35"/>
      <c r="D881" s="21" t="s">
        <v>1716</v>
      </c>
      <c r="E881" s="21">
        <v>1</v>
      </c>
      <c r="F881" s="21" t="s">
        <v>100</v>
      </c>
      <c r="G881" s="21" t="s">
        <v>1717</v>
      </c>
      <c r="H881" s="23">
        <v>190032</v>
      </c>
      <c r="I881" s="22">
        <v>10</v>
      </c>
      <c r="J881" s="25">
        <v>30000</v>
      </c>
      <c r="K881" s="25">
        <v>0</v>
      </c>
      <c r="L881" s="25">
        <f t="shared" si="105"/>
        <v>16003.2</v>
      </c>
      <c r="M881" s="37">
        <f t="shared" si="106"/>
        <v>1333.6000000000001</v>
      </c>
      <c r="N881" s="36"/>
      <c r="O881" s="26"/>
      <c r="P881" s="26"/>
      <c r="Q881" s="27"/>
      <c r="R881" s="36"/>
      <c r="S881" s="26"/>
      <c r="T881" s="26"/>
      <c r="U881" s="27"/>
      <c r="V881" s="36"/>
      <c r="W881" s="26"/>
      <c r="X881" s="26"/>
      <c r="Y881" s="27"/>
      <c r="Z881" s="36"/>
      <c r="AA881" s="26"/>
      <c r="AB881" s="26"/>
      <c r="AC881" s="27"/>
      <c r="AD881" s="36"/>
      <c r="AE881" s="26"/>
      <c r="AF881" s="26"/>
      <c r="AG881" s="27"/>
      <c r="AH881" s="36"/>
      <c r="AI881" s="26"/>
      <c r="AJ881" s="26"/>
      <c r="AK881" s="27"/>
      <c r="AL881" s="36"/>
      <c r="AM881" s="26"/>
      <c r="AN881" s="26"/>
      <c r="AO881" s="27"/>
      <c r="AP881" s="36"/>
      <c r="AQ881" s="26"/>
      <c r="AR881" s="26"/>
      <c r="AS881" s="27"/>
      <c r="AT881" s="36"/>
      <c r="AU881" s="26"/>
      <c r="AV881" s="26"/>
      <c r="AW881" s="27"/>
      <c r="AX881" s="36"/>
      <c r="AY881" s="26"/>
      <c r="AZ881" s="26"/>
      <c r="BA881" s="27"/>
      <c r="BB881" s="36"/>
      <c r="BC881" s="26"/>
      <c r="BD881" s="26"/>
      <c r="BE881" s="27"/>
      <c r="BF881" s="36"/>
      <c r="BG881" s="26"/>
      <c r="BH881" s="26"/>
      <c r="BI881" s="27"/>
      <c r="BJ881" s="36"/>
      <c r="BK881" s="26"/>
      <c r="BL881" s="26"/>
      <c r="BM881" s="27"/>
      <c r="BN881" s="36"/>
      <c r="BO881" s="26"/>
      <c r="BP881" s="26"/>
      <c r="BQ881" s="27"/>
      <c r="BR881" s="36"/>
      <c r="BS881" s="26"/>
      <c r="BT881" s="26"/>
      <c r="BU881" s="27"/>
      <c r="BV881" s="36"/>
      <c r="BW881" s="26"/>
      <c r="BX881" s="26"/>
      <c r="BY881" s="27"/>
      <c r="BZ881" s="36"/>
      <c r="CA881" s="26"/>
      <c r="CB881" s="26"/>
      <c r="CC881" s="27"/>
      <c r="CD881" s="36"/>
      <c r="CE881" s="26"/>
      <c r="CF881" s="26"/>
      <c r="CG881" s="27"/>
      <c r="CH881" s="36"/>
      <c r="CI881" s="26"/>
      <c r="CJ881" s="26"/>
      <c r="CK881" s="27"/>
      <c r="CL881" s="36"/>
      <c r="CM881" s="26"/>
      <c r="CN881" s="26"/>
      <c r="CO881" s="27"/>
      <c r="CP881" s="36"/>
      <c r="CQ881" s="26"/>
      <c r="CR881" s="26"/>
      <c r="CS881" s="27"/>
      <c r="CT881" s="36"/>
      <c r="CU881" s="26"/>
      <c r="CV881" s="26"/>
      <c r="CW881" s="27"/>
      <c r="CX881" s="36"/>
      <c r="CY881" s="26"/>
      <c r="CZ881" s="26"/>
      <c r="DA881" s="27"/>
      <c r="DB881" s="36"/>
      <c r="DC881" s="26"/>
      <c r="DD881" s="26"/>
      <c r="DE881" s="27"/>
      <c r="DF881" s="36"/>
      <c r="DG881" s="26"/>
      <c r="DH881" s="26"/>
      <c r="DI881" s="27"/>
      <c r="DJ881" s="36"/>
      <c r="DK881" s="26"/>
      <c r="DL881" s="26"/>
      <c r="DM881" s="27"/>
      <c r="DN881" s="36"/>
      <c r="DO881" s="26"/>
      <c r="DP881" s="26"/>
      <c r="DQ881" s="27"/>
      <c r="DR881" s="36"/>
      <c r="DS881" s="26"/>
      <c r="DT881" s="26"/>
      <c r="DU881" s="27"/>
      <c r="DV881" s="36"/>
      <c r="DW881" s="26"/>
      <c r="DX881" s="26"/>
      <c r="DY881" s="27"/>
      <c r="DZ881" s="36"/>
      <c r="EA881" s="26"/>
      <c r="EB881" s="26"/>
      <c r="EC881" s="27"/>
      <c r="ED881" s="36"/>
      <c r="EE881" s="26"/>
      <c r="EF881" s="26"/>
      <c r="EG881" s="27"/>
      <c r="EH881" s="36">
        <v>0</v>
      </c>
      <c r="EI881" s="26">
        <v>0</v>
      </c>
      <c r="EJ881" s="26">
        <v>0</v>
      </c>
      <c r="EK881" s="27">
        <v>0</v>
      </c>
      <c r="EL881" s="36" cm="1">
        <f t="array" ref="EL881">+_xlfn.IFS(YEAR($A881)&gt;YEAR(EL$6),0,YEAR(EL$6)=YEAR($A881),13-MONTH($A881),AND(EK881&lt;$L881,YEAR(EL$6)=YEAR($B881)),IF(MONTH($B881)&lt;EK881/$M881,MONTH($B881),EK881/$M881),EK881&lt;$L881,EK881/$M881,YEAR(EL$6)=YEAR($B881),MONTH($B881),AND(YEAR(EL$6)&gt;YEAR($B881),NOT(ISBLANK($B881))),0,YEAR(EL$6)&gt;YEAR($A881),12,EL$6&lt;$A881,0,YEAR(EH$6)=YEAR($B881),0)</f>
        <v>10</v>
      </c>
      <c r="EM881" s="26">
        <f t="shared" si="107"/>
        <v>13336.000000000002</v>
      </c>
      <c r="EN881" s="26">
        <f t="shared" si="108"/>
        <v>13336.000000000002</v>
      </c>
      <c r="EO881" s="27">
        <f t="shared" si="109"/>
        <v>146696</v>
      </c>
      <c r="EP881" s="28">
        <f t="shared" si="110"/>
        <v>109.99999999999999</v>
      </c>
      <c r="EQ881" s="34">
        <f t="shared" si="111"/>
        <v>1333.6000000000001</v>
      </c>
      <c r="ES881" s="21">
        <f>IFERROR(IF(VLOOKUP(D881,'DIV CHANGE'!A:D,3,FALSE)="", E881, VLOOKUP(D881,'DIV CHANGE'!A:D,3,FALSE)), E881)</f>
        <v>1</v>
      </c>
      <c r="ET881" s="21" t="str">
        <f t="shared" si="112"/>
        <v>SAME</v>
      </c>
      <c r="EU881" s="29">
        <v>45737</v>
      </c>
    </row>
    <row r="882" spans="1:151" ht="12.75">
      <c r="A882" s="29">
        <v>45489</v>
      </c>
      <c r="C882" s="77"/>
      <c r="D882" s="21" t="s">
        <v>1718</v>
      </c>
      <c r="E882" s="21">
        <v>1</v>
      </c>
      <c r="F882" s="21" t="s">
        <v>100</v>
      </c>
      <c r="G882" s="21" t="s">
        <v>1719</v>
      </c>
      <c r="H882" s="55">
        <v>29069.759999999998</v>
      </c>
      <c r="I882" s="22">
        <v>5</v>
      </c>
      <c r="J882" s="56">
        <v>0</v>
      </c>
      <c r="K882" s="56">
        <v>0</v>
      </c>
      <c r="L882" s="25">
        <f t="shared" si="105"/>
        <v>5813.9519999999993</v>
      </c>
      <c r="M882" s="37">
        <f t="shared" si="106"/>
        <v>484.49599999999992</v>
      </c>
      <c r="N882" s="36"/>
      <c r="O882" s="26"/>
      <c r="P882" s="26"/>
      <c r="Q882" s="27"/>
      <c r="R882" s="36"/>
      <c r="S882" s="26"/>
      <c r="T882" s="26"/>
      <c r="U882" s="27"/>
      <c r="V882" s="36"/>
      <c r="W882" s="26"/>
      <c r="X882" s="26"/>
      <c r="Y882" s="27"/>
      <c r="Z882" s="36"/>
      <c r="AA882" s="26"/>
      <c r="AB882" s="26"/>
      <c r="AC882" s="27"/>
      <c r="AD882" s="36"/>
      <c r="AE882" s="26"/>
      <c r="AF882" s="26"/>
      <c r="AG882" s="27"/>
      <c r="AH882" s="36"/>
      <c r="AI882" s="26"/>
      <c r="AJ882" s="26"/>
      <c r="AK882" s="27"/>
      <c r="AL882" s="36"/>
      <c r="AM882" s="26"/>
      <c r="AN882" s="26"/>
      <c r="AO882" s="27"/>
      <c r="AP882" s="36"/>
      <c r="AQ882" s="26"/>
      <c r="AR882" s="26"/>
      <c r="AS882" s="27"/>
      <c r="AT882" s="36"/>
      <c r="AU882" s="26"/>
      <c r="AV882" s="26"/>
      <c r="AW882" s="27"/>
      <c r="AX882" s="36"/>
      <c r="AY882" s="26"/>
      <c r="AZ882" s="26"/>
      <c r="BA882" s="27"/>
      <c r="BB882" s="36"/>
      <c r="BC882" s="26"/>
      <c r="BD882" s="26"/>
      <c r="BE882" s="27"/>
      <c r="BF882" s="36"/>
      <c r="BG882" s="26"/>
      <c r="BH882" s="26"/>
      <c r="BI882" s="27"/>
      <c r="BJ882" s="36"/>
      <c r="BK882" s="26"/>
      <c r="BL882" s="26"/>
      <c r="BM882" s="27"/>
      <c r="BN882" s="36"/>
      <c r="BO882" s="26"/>
      <c r="BP882" s="26"/>
      <c r="BQ882" s="27"/>
      <c r="BR882" s="36"/>
      <c r="BS882" s="26"/>
      <c r="BT882" s="26"/>
      <c r="BU882" s="27"/>
      <c r="BV882" s="36"/>
      <c r="BW882" s="26"/>
      <c r="BX882" s="26"/>
      <c r="BY882" s="27"/>
      <c r="BZ882" s="36"/>
      <c r="CA882" s="26"/>
      <c r="CB882" s="26"/>
      <c r="CC882" s="27"/>
      <c r="CD882" s="36"/>
      <c r="CE882" s="26"/>
      <c r="CF882" s="26"/>
      <c r="CG882" s="27"/>
      <c r="CH882" s="36"/>
      <c r="CI882" s="26"/>
      <c r="CJ882" s="26"/>
      <c r="CK882" s="27"/>
      <c r="CL882" s="36"/>
      <c r="CM882" s="26"/>
      <c r="CN882" s="26"/>
      <c r="CO882" s="27"/>
      <c r="CP882" s="36"/>
      <c r="CQ882" s="26"/>
      <c r="CR882" s="26"/>
      <c r="CS882" s="27"/>
      <c r="CT882" s="36"/>
      <c r="CU882" s="26"/>
      <c r="CV882" s="26"/>
      <c r="CW882" s="27"/>
      <c r="CX882" s="36"/>
      <c r="CY882" s="26"/>
      <c r="CZ882" s="26"/>
      <c r="DA882" s="27"/>
      <c r="DB882" s="36"/>
      <c r="DC882" s="26"/>
      <c r="DD882" s="26"/>
      <c r="DE882" s="27"/>
      <c r="DF882" s="36"/>
      <c r="DG882" s="26"/>
      <c r="DH882" s="26"/>
      <c r="DI882" s="27"/>
      <c r="DJ882" s="36"/>
      <c r="DK882" s="26"/>
      <c r="DL882" s="26"/>
      <c r="DM882" s="27"/>
      <c r="DN882" s="36"/>
      <c r="DO882" s="26"/>
      <c r="DP882" s="26"/>
      <c r="DQ882" s="27"/>
      <c r="DR882" s="36"/>
      <c r="DS882" s="26"/>
      <c r="DT882" s="26"/>
      <c r="DU882" s="27"/>
      <c r="DV882" s="36"/>
      <c r="DW882" s="26"/>
      <c r="DX882" s="26"/>
      <c r="DY882" s="27"/>
      <c r="DZ882" s="36"/>
      <c r="EA882" s="26"/>
      <c r="EB882" s="26"/>
      <c r="EC882" s="27"/>
      <c r="ED882" s="36">
        <v>0</v>
      </c>
      <c r="EE882" s="26">
        <v>0</v>
      </c>
      <c r="EF882" s="26">
        <v>0</v>
      </c>
      <c r="EG882" s="27">
        <v>0</v>
      </c>
      <c r="EH882" s="36">
        <v>5</v>
      </c>
      <c r="EI882" s="26">
        <v>2422.4799999999996</v>
      </c>
      <c r="EJ882" s="26">
        <v>2422.4799999999996</v>
      </c>
      <c r="EK882" s="27">
        <v>26647.279999999999</v>
      </c>
      <c r="EL882" s="36" cm="1">
        <f t="array" ref="EL882">+_xlfn.IFS(YEAR($A882)&gt;YEAR(EL$6),0,YEAR(EL$6)=YEAR($A882),13-MONTH($A882),AND(EK882&lt;$L882,YEAR(EL$6)=YEAR($B882)),IF(MONTH($B882)&lt;EK882/$M882,MONTH($B882),EK882/$M882),EK882&lt;$L882,EK882/$M882,YEAR(EL$6)=YEAR($B882),MONTH($B882),AND(YEAR(EL$6)&gt;YEAR($B882),NOT(ISBLANK($B882))),0,YEAR(EL$6)&gt;YEAR($A882),12,EL$6&lt;$A882,0,YEAR(EH$6)=YEAR($B882),0)</f>
        <v>12</v>
      </c>
      <c r="EM882" s="26">
        <f t="shared" si="107"/>
        <v>5813.9519999999993</v>
      </c>
      <c r="EN882" s="26">
        <f t="shared" si="108"/>
        <v>8236.4319999999989</v>
      </c>
      <c r="EO882" s="27">
        <f t="shared" si="109"/>
        <v>20833.330000000002</v>
      </c>
      <c r="EP882" s="28">
        <f t="shared" si="110"/>
        <v>43.000004128001066</v>
      </c>
      <c r="EQ882" s="34">
        <f t="shared" si="111"/>
        <v>1453.4879999999998</v>
      </c>
      <c r="ES882" s="21">
        <f>IFERROR(IF(VLOOKUP(D882,'DIV CHANGE'!A:D,3,FALSE)="", E882, VLOOKUP(D882,'DIV CHANGE'!A:D,3,FALSE)), E882)</f>
        <v>1</v>
      </c>
      <c r="ET882" s="21" t="str">
        <f t="shared" si="112"/>
        <v>SAME</v>
      </c>
      <c r="EU882" s="24">
        <v>45489</v>
      </c>
    </row>
    <row r="883" spans="1:151" ht="12.75">
      <c r="A883" s="29">
        <v>37761</v>
      </c>
      <c r="B883" s="24"/>
      <c r="C883" s="35">
        <v>36</v>
      </c>
      <c r="D883" s="21" t="s">
        <v>1720</v>
      </c>
      <c r="E883" s="21">
        <v>1</v>
      </c>
      <c r="F883" s="21" t="s">
        <v>179</v>
      </c>
      <c r="G883" s="21" t="s">
        <v>1721</v>
      </c>
      <c r="H883" s="55">
        <v>7000</v>
      </c>
      <c r="I883" s="22">
        <v>7</v>
      </c>
      <c r="J883" s="25">
        <v>3000</v>
      </c>
      <c r="K883" s="25">
        <v>0</v>
      </c>
      <c r="L883" s="25">
        <f t="shared" si="105"/>
        <v>571.42857142857144</v>
      </c>
      <c r="M883" s="37">
        <f t="shared" si="106"/>
        <v>47.61904761904762</v>
      </c>
      <c r="N883" s="36">
        <v>0</v>
      </c>
      <c r="O883" s="26">
        <v>0</v>
      </c>
      <c r="P883" s="26">
        <v>0</v>
      </c>
      <c r="Q883" s="27">
        <v>0</v>
      </c>
      <c r="R883" s="36">
        <v>0</v>
      </c>
      <c r="S883" s="26">
        <v>0</v>
      </c>
      <c r="T883" s="26">
        <v>0</v>
      </c>
      <c r="U883" s="27">
        <v>0</v>
      </c>
      <c r="V883" s="36">
        <v>0</v>
      </c>
      <c r="W883" s="26">
        <v>0</v>
      </c>
      <c r="X883" s="26">
        <v>0</v>
      </c>
      <c r="Y883" s="27">
        <v>0</v>
      </c>
      <c r="Z883" s="36">
        <v>0</v>
      </c>
      <c r="AA883" s="26">
        <v>0</v>
      </c>
      <c r="AB883" s="26">
        <v>0</v>
      </c>
      <c r="AC883" s="27">
        <v>0</v>
      </c>
      <c r="AD883" s="36">
        <v>0</v>
      </c>
      <c r="AE883" s="26">
        <v>0</v>
      </c>
      <c r="AF883" s="26">
        <v>0</v>
      </c>
      <c r="AG883" s="27">
        <v>0</v>
      </c>
      <c r="AH883" s="36">
        <v>0</v>
      </c>
      <c r="AI883" s="26">
        <v>0</v>
      </c>
      <c r="AJ883" s="26">
        <v>0</v>
      </c>
      <c r="AK883" s="27">
        <v>0</v>
      </c>
      <c r="AL883" s="36">
        <v>0</v>
      </c>
      <c r="AM883" s="26">
        <v>0</v>
      </c>
      <c r="AN883" s="26">
        <v>0</v>
      </c>
      <c r="AO883" s="27">
        <v>0</v>
      </c>
      <c r="AP883" s="36">
        <v>0</v>
      </c>
      <c r="AQ883" s="26">
        <v>0</v>
      </c>
      <c r="AR883" s="26">
        <v>0</v>
      </c>
      <c r="AS883" s="27">
        <v>0</v>
      </c>
      <c r="AT883" s="36">
        <v>0</v>
      </c>
      <c r="AU883" s="26">
        <v>0</v>
      </c>
      <c r="AV883" s="26">
        <v>0</v>
      </c>
      <c r="AW883" s="27">
        <v>0</v>
      </c>
      <c r="AX883" s="36">
        <v>0</v>
      </c>
      <c r="AY883" s="26">
        <v>0</v>
      </c>
      <c r="AZ883" s="26">
        <v>0</v>
      </c>
      <c r="BA883" s="27">
        <v>0</v>
      </c>
      <c r="BB883" s="36">
        <v>8</v>
      </c>
      <c r="BC883" s="26">
        <v>380.95238095238096</v>
      </c>
      <c r="BD883" s="26">
        <v>380.95238095238096</v>
      </c>
      <c r="BE883" s="27">
        <v>3619.0476190476193</v>
      </c>
      <c r="BF883" s="36">
        <v>12</v>
      </c>
      <c r="BG883" s="26">
        <v>571.42857142857144</v>
      </c>
      <c r="BH883" s="26">
        <v>952.38095238095241</v>
      </c>
      <c r="BI883" s="27">
        <v>3047.6190476190477</v>
      </c>
      <c r="BJ883" s="36">
        <v>12</v>
      </c>
      <c r="BK883" s="26">
        <v>571.42857142857144</v>
      </c>
      <c r="BL883" s="26">
        <v>1523.8095238095239</v>
      </c>
      <c r="BM883" s="27">
        <v>2476.1904761904761</v>
      </c>
      <c r="BN883" s="36">
        <v>12</v>
      </c>
      <c r="BO883" s="26">
        <v>571.42857142857144</v>
      </c>
      <c r="BP883" s="26">
        <v>2095.2380952380954</v>
      </c>
      <c r="BQ883" s="27">
        <v>1904.7619047619046</v>
      </c>
      <c r="BR883" s="36">
        <v>12</v>
      </c>
      <c r="BS883" s="26">
        <v>571.42857142857144</v>
      </c>
      <c r="BT883" s="26">
        <v>2666.666666666667</v>
      </c>
      <c r="BU883" s="27">
        <v>1333.333333333333</v>
      </c>
      <c r="BV883" s="36">
        <v>12</v>
      </c>
      <c r="BW883" s="26">
        <v>571.42857142857144</v>
      </c>
      <c r="BX883" s="26">
        <v>3238.0952380952385</v>
      </c>
      <c r="BY883" s="27">
        <v>761.90476190476147</v>
      </c>
      <c r="BZ883" s="36">
        <v>12</v>
      </c>
      <c r="CA883" s="26">
        <v>571.42857142857144</v>
      </c>
      <c r="CB883" s="26">
        <v>3809.5238095238101</v>
      </c>
      <c r="CC883" s="27">
        <v>190.47619047618991</v>
      </c>
      <c r="CD883" s="36">
        <v>3.999999999999988</v>
      </c>
      <c r="CE883" s="26">
        <v>190.47619047618991</v>
      </c>
      <c r="CF883" s="26">
        <v>4000</v>
      </c>
      <c r="CG883" s="27">
        <v>0</v>
      </c>
      <c r="CH883" s="36">
        <v>0</v>
      </c>
      <c r="CI883" s="26">
        <v>0</v>
      </c>
      <c r="CJ883" s="26">
        <v>4000</v>
      </c>
      <c r="CK883" s="27">
        <v>0</v>
      </c>
      <c r="CL883" s="36">
        <v>0</v>
      </c>
      <c r="CM883" s="26">
        <v>0</v>
      </c>
      <c r="CN883" s="26">
        <v>4000</v>
      </c>
      <c r="CO883" s="27">
        <v>0</v>
      </c>
      <c r="CP883" s="36">
        <v>0</v>
      </c>
      <c r="CQ883" s="26">
        <v>0</v>
      </c>
      <c r="CR883" s="26">
        <v>4000</v>
      </c>
      <c r="CS883" s="27">
        <v>0</v>
      </c>
      <c r="CT883" s="36">
        <v>0</v>
      </c>
      <c r="CU883" s="26">
        <v>0</v>
      </c>
      <c r="CV883" s="26">
        <v>4000</v>
      </c>
      <c r="CW883" s="27">
        <v>0</v>
      </c>
      <c r="CX883" s="36">
        <v>0</v>
      </c>
      <c r="CY883" s="26">
        <v>0</v>
      </c>
      <c r="CZ883" s="26">
        <v>4000</v>
      </c>
      <c r="DA883" s="27">
        <v>0</v>
      </c>
      <c r="DB883" s="36">
        <v>0</v>
      </c>
      <c r="DC883" s="26">
        <v>0</v>
      </c>
      <c r="DD883" s="26">
        <v>4000</v>
      </c>
      <c r="DE883" s="27">
        <v>0</v>
      </c>
      <c r="DF883" s="36">
        <v>0</v>
      </c>
      <c r="DG883" s="26">
        <v>0</v>
      </c>
      <c r="DH883" s="26">
        <v>4000</v>
      </c>
      <c r="DI883" s="27">
        <v>0</v>
      </c>
      <c r="DJ883" s="36">
        <v>0</v>
      </c>
      <c r="DK883" s="26">
        <v>0</v>
      </c>
      <c r="DL883" s="26">
        <v>4000</v>
      </c>
      <c r="DM883" s="27">
        <v>0</v>
      </c>
      <c r="DN883" s="36">
        <v>0</v>
      </c>
      <c r="DO883" s="26">
        <v>0</v>
      </c>
      <c r="DP883" s="26">
        <v>4000</v>
      </c>
      <c r="DQ883" s="27">
        <v>0</v>
      </c>
      <c r="DR883" s="36">
        <v>0</v>
      </c>
      <c r="DS883" s="26">
        <v>0</v>
      </c>
      <c r="DT883" s="26">
        <v>4000</v>
      </c>
      <c r="DU883" s="27">
        <v>0</v>
      </c>
      <c r="DV883" s="36">
        <v>0</v>
      </c>
      <c r="DW883" s="26">
        <v>0</v>
      </c>
      <c r="DX883" s="26">
        <v>4000</v>
      </c>
      <c r="DY883" s="27">
        <v>0</v>
      </c>
      <c r="DZ883" s="36">
        <v>0</v>
      </c>
      <c r="EA883" s="26">
        <v>0</v>
      </c>
      <c r="EB883" s="26">
        <v>4000</v>
      </c>
      <c r="EC883" s="27">
        <v>0</v>
      </c>
      <c r="ED883" s="36">
        <v>0</v>
      </c>
      <c r="EE883" s="26">
        <v>0</v>
      </c>
      <c r="EF883" s="26">
        <v>4000</v>
      </c>
      <c r="EG883" s="27">
        <v>0</v>
      </c>
      <c r="EH883" s="36">
        <v>0</v>
      </c>
      <c r="EI883" s="26">
        <v>0</v>
      </c>
      <c r="EJ883" s="26">
        <v>4000</v>
      </c>
      <c r="EK883" s="27">
        <v>0</v>
      </c>
      <c r="EL883" s="36" cm="1">
        <f t="array" ref="EL883">+_xlfn.IFS(YEAR($A883)&gt;YEAR(EL$6),0,YEAR(EL$6)=YEAR($A883),13-MONTH($A883),AND(EK883&lt;$L883,YEAR(EL$6)=YEAR($B883)),IF(MONTH($B883)&lt;EK883/$M883,MONTH($B883),EK883/$M883),EK883&lt;$L883,EK883/$M883,YEAR(EL$6)=YEAR($B883),MONTH($B883),AND(YEAR(EL$6)&gt;YEAR($B883),NOT(ISBLANK($B883))),0,YEAR(EL$6)&gt;YEAR($A883),12,EL$6&lt;$A883,0,YEAR(EH$6)=YEAR($B883),0)</f>
        <v>0</v>
      </c>
      <c r="EM883" s="26">
        <f t="shared" si="107"/>
        <v>0</v>
      </c>
      <c r="EN883" s="26">
        <f t="shared" si="108"/>
        <v>4000</v>
      </c>
      <c r="EO883" s="27">
        <f t="shared" si="109"/>
        <v>0</v>
      </c>
      <c r="EP883" s="28">
        <f t="shared" si="110"/>
        <v>0</v>
      </c>
      <c r="EQ883" s="34">
        <f t="shared" si="111"/>
        <v>0</v>
      </c>
      <c r="ES883" s="21">
        <f>IFERROR(IF(VLOOKUP(D883,'DIV CHANGE'!A:D,3,FALSE)="", E883, VLOOKUP(D883,'DIV CHANGE'!A:D,3,FALSE)), E883)</f>
        <v>1</v>
      </c>
      <c r="ET883" s="21" t="str">
        <f t="shared" si="112"/>
        <v>SAME</v>
      </c>
      <c r="EU883" s="24">
        <v>37761</v>
      </c>
    </row>
    <row r="884" spans="1:151" ht="12.75">
      <c r="A884" s="29">
        <v>40210</v>
      </c>
      <c r="B884" s="24"/>
      <c r="C884" s="35">
        <v>72</v>
      </c>
      <c r="D884" s="21" t="s">
        <v>1722</v>
      </c>
      <c r="E884" s="21">
        <v>1</v>
      </c>
      <c r="F884" s="21" t="s">
        <v>179</v>
      </c>
      <c r="G884" s="21" t="s">
        <v>1723</v>
      </c>
      <c r="H884" s="55">
        <v>11663</v>
      </c>
      <c r="I884" s="22">
        <v>7</v>
      </c>
      <c r="J884" s="25">
        <v>5000</v>
      </c>
      <c r="K884" s="25">
        <v>0</v>
      </c>
      <c r="L884" s="25">
        <f t="shared" si="105"/>
        <v>951.85714285714289</v>
      </c>
      <c r="M884" s="37">
        <f t="shared" si="106"/>
        <v>79.321428571428569</v>
      </c>
      <c r="N884" s="36">
        <v>0</v>
      </c>
      <c r="O884" s="26">
        <v>0</v>
      </c>
      <c r="P884" s="26">
        <v>0</v>
      </c>
      <c r="Q884" s="27">
        <v>0</v>
      </c>
      <c r="R884" s="36">
        <v>0</v>
      </c>
      <c r="S884" s="26">
        <v>0</v>
      </c>
      <c r="T884" s="26">
        <v>0</v>
      </c>
      <c r="U884" s="27">
        <v>0</v>
      </c>
      <c r="V884" s="36">
        <v>0</v>
      </c>
      <c r="W884" s="26">
        <v>0</v>
      </c>
      <c r="X884" s="26">
        <v>0</v>
      </c>
      <c r="Y884" s="27">
        <v>0</v>
      </c>
      <c r="Z884" s="36">
        <v>0</v>
      </c>
      <c r="AA884" s="26">
        <v>0</v>
      </c>
      <c r="AB884" s="26">
        <v>0</v>
      </c>
      <c r="AC884" s="27">
        <v>0</v>
      </c>
      <c r="AD884" s="36">
        <v>0</v>
      </c>
      <c r="AE884" s="26">
        <v>0</v>
      </c>
      <c r="AF884" s="26">
        <v>0</v>
      </c>
      <c r="AG884" s="27">
        <v>0</v>
      </c>
      <c r="AH884" s="36">
        <v>0</v>
      </c>
      <c r="AI884" s="26">
        <v>0</v>
      </c>
      <c r="AJ884" s="26">
        <v>0</v>
      </c>
      <c r="AK884" s="27">
        <v>0</v>
      </c>
      <c r="AL884" s="36">
        <v>0</v>
      </c>
      <c r="AM884" s="26">
        <v>0</v>
      </c>
      <c r="AN884" s="26">
        <v>0</v>
      </c>
      <c r="AO884" s="27">
        <v>0</v>
      </c>
      <c r="AP884" s="36">
        <v>0</v>
      </c>
      <c r="AQ884" s="26">
        <v>0</v>
      </c>
      <c r="AR884" s="26">
        <v>0</v>
      </c>
      <c r="AS884" s="27">
        <v>0</v>
      </c>
      <c r="AT884" s="36">
        <v>0</v>
      </c>
      <c r="AU884" s="26">
        <v>0</v>
      </c>
      <c r="AV884" s="26">
        <v>0</v>
      </c>
      <c r="AW884" s="27">
        <v>0</v>
      </c>
      <c r="AX884" s="36">
        <v>0</v>
      </c>
      <c r="AY884" s="26">
        <v>0</v>
      </c>
      <c r="AZ884" s="26">
        <v>0</v>
      </c>
      <c r="BA884" s="27">
        <v>0</v>
      </c>
      <c r="BB884" s="36">
        <v>0</v>
      </c>
      <c r="BC884" s="26">
        <v>0</v>
      </c>
      <c r="BD884" s="26">
        <v>0</v>
      </c>
      <c r="BE884" s="27">
        <v>0</v>
      </c>
      <c r="BF884" s="36">
        <v>0</v>
      </c>
      <c r="BG884" s="26">
        <v>0</v>
      </c>
      <c r="BH884" s="26">
        <v>0</v>
      </c>
      <c r="BI884" s="27">
        <v>0</v>
      </c>
      <c r="BJ884" s="36">
        <v>0</v>
      </c>
      <c r="BK884" s="26">
        <v>0</v>
      </c>
      <c r="BL884" s="26">
        <v>0</v>
      </c>
      <c r="BM884" s="27">
        <v>0</v>
      </c>
      <c r="BN884" s="36">
        <v>0</v>
      </c>
      <c r="BO884" s="26">
        <v>0</v>
      </c>
      <c r="BP884" s="26">
        <v>0</v>
      </c>
      <c r="BQ884" s="27">
        <v>0</v>
      </c>
      <c r="BR884" s="36">
        <v>0</v>
      </c>
      <c r="BS884" s="26">
        <v>0</v>
      </c>
      <c r="BT884" s="26">
        <v>0</v>
      </c>
      <c r="BU884" s="27">
        <v>0</v>
      </c>
      <c r="BV884" s="36">
        <v>0</v>
      </c>
      <c r="BW884" s="26">
        <v>0</v>
      </c>
      <c r="BX884" s="26">
        <v>0</v>
      </c>
      <c r="BY884" s="27">
        <v>0</v>
      </c>
      <c r="BZ884" s="36">
        <v>0</v>
      </c>
      <c r="CA884" s="26">
        <v>0</v>
      </c>
      <c r="CB884" s="26">
        <v>0</v>
      </c>
      <c r="CC884" s="27">
        <v>0</v>
      </c>
      <c r="CD884" s="36">
        <v>11</v>
      </c>
      <c r="CE884" s="26">
        <v>872.53571428571422</v>
      </c>
      <c r="CF884" s="26">
        <v>872.53571428571422</v>
      </c>
      <c r="CG884" s="27">
        <v>5790.4642857142862</v>
      </c>
      <c r="CH884" s="36">
        <v>12</v>
      </c>
      <c r="CI884" s="26">
        <v>951.85714285714289</v>
      </c>
      <c r="CJ884" s="26">
        <v>1824.3928571428571</v>
      </c>
      <c r="CK884" s="27">
        <v>4838.6071428571431</v>
      </c>
      <c r="CL884" s="36">
        <v>12</v>
      </c>
      <c r="CM884" s="26">
        <v>951.85714285714289</v>
      </c>
      <c r="CN884" s="26">
        <v>2776.25</v>
      </c>
      <c r="CO884" s="27">
        <v>3886.75</v>
      </c>
      <c r="CP884" s="36">
        <v>12</v>
      </c>
      <c r="CQ884" s="26">
        <v>951.85714285714289</v>
      </c>
      <c r="CR884" s="26">
        <v>3728.1071428571431</v>
      </c>
      <c r="CS884" s="27">
        <v>2934.8928571428569</v>
      </c>
      <c r="CT884" s="36">
        <v>12</v>
      </c>
      <c r="CU884" s="26">
        <v>951.85714285714289</v>
      </c>
      <c r="CV884" s="26">
        <v>4679.9642857142862</v>
      </c>
      <c r="CW884" s="27">
        <v>1983.0357142857138</v>
      </c>
      <c r="CX884" s="36">
        <v>12</v>
      </c>
      <c r="CY884" s="26">
        <v>951.85714285714289</v>
      </c>
      <c r="CZ884" s="26">
        <v>5631.8214285714294</v>
      </c>
      <c r="DA884" s="27">
        <v>1031.1785714285706</v>
      </c>
      <c r="DB884" s="36">
        <v>12</v>
      </c>
      <c r="DC884" s="26">
        <v>951.85714285714289</v>
      </c>
      <c r="DD884" s="26">
        <v>6583.6785714285725</v>
      </c>
      <c r="DE884" s="27">
        <v>79.321428571427532</v>
      </c>
      <c r="DF884" s="36">
        <v>0.9999999999999869</v>
      </c>
      <c r="DG884" s="26">
        <v>79.321428571427532</v>
      </c>
      <c r="DH884" s="26">
        <v>6663</v>
      </c>
      <c r="DI884" s="27">
        <v>0</v>
      </c>
      <c r="DJ884" s="36">
        <v>0</v>
      </c>
      <c r="DK884" s="26">
        <v>0</v>
      </c>
      <c r="DL884" s="26">
        <v>6663</v>
      </c>
      <c r="DM884" s="27">
        <v>0</v>
      </c>
      <c r="DN884" s="36">
        <v>0</v>
      </c>
      <c r="DO884" s="26">
        <v>0</v>
      </c>
      <c r="DP884" s="26">
        <v>6663</v>
      </c>
      <c r="DQ884" s="27">
        <v>0</v>
      </c>
      <c r="DR884" s="36">
        <v>0</v>
      </c>
      <c r="DS884" s="26">
        <v>0</v>
      </c>
      <c r="DT884" s="26">
        <v>6663</v>
      </c>
      <c r="DU884" s="27">
        <v>0</v>
      </c>
      <c r="DV884" s="36">
        <v>0</v>
      </c>
      <c r="DW884" s="26">
        <v>0</v>
      </c>
      <c r="DX884" s="26">
        <v>6663</v>
      </c>
      <c r="DY884" s="27">
        <v>0</v>
      </c>
      <c r="DZ884" s="36">
        <v>0</v>
      </c>
      <c r="EA884" s="26">
        <v>0</v>
      </c>
      <c r="EB884" s="26">
        <v>6663</v>
      </c>
      <c r="EC884" s="27">
        <v>0</v>
      </c>
      <c r="ED884" s="36">
        <v>0</v>
      </c>
      <c r="EE884" s="26">
        <v>0</v>
      </c>
      <c r="EF884" s="26">
        <v>6663</v>
      </c>
      <c r="EG884" s="27">
        <v>0</v>
      </c>
      <c r="EH884" s="36">
        <v>0</v>
      </c>
      <c r="EI884" s="26">
        <v>0</v>
      </c>
      <c r="EJ884" s="26">
        <v>6663</v>
      </c>
      <c r="EK884" s="27">
        <v>0</v>
      </c>
      <c r="EL884" s="36" cm="1">
        <f t="array" ref="EL884">+_xlfn.IFS(YEAR($A884)&gt;YEAR(EL$6),0,YEAR(EL$6)=YEAR($A884),13-MONTH($A884),AND(EK884&lt;$L884,YEAR(EL$6)=YEAR($B884)),IF(MONTH($B884)&lt;EK884/$M884,MONTH($B884),EK884/$M884),EK884&lt;$L884,EK884/$M884,YEAR(EL$6)=YEAR($B884),MONTH($B884),AND(YEAR(EL$6)&gt;YEAR($B884),NOT(ISBLANK($B884))),0,YEAR(EL$6)&gt;YEAR($A884),12,EL$6&lt;$A884,0,YEAR(EH$6)=YEAR($B884),0)</f>
        <v>0</v>
      </c>
      <c r="EM884" s="26">
        <f t="shared" si="107"/>
        <v>0</v>
      </c>
      <c r="EN884" s="26">
        <f t="shared" si="108"/>
        <v>6663</v>
      </c>
      <c r="EO884" s="27">
        <f t="shared" si="109"/>
        <v>0</v>
      </c>
      <c r="EP884" s="28">
        <f t="shared" si="110"/>
        <v>0</v>
      </c>
      <c r="EQ884" s="34">
        <f t="shared" si="111"/>
        <v>0</v>
      </c>
      <c r="ES884" s="21">
        <f>IFERROR(IF(VLOOKUP(D884,'DIV CHANGE'!A:D,3,FALSE)="", E884, VLOOKUP(D884,'DIV CHANGE'!A:D,3,FALSE)), E884)</f>
        <v>1</v>
      </c>
      <c r="ET884" s="21" t="str">
        <f t="shared" si="112"/>
        <v>SAME</v>
      </c>
      <c r="EU884" s="24">
        <v>40210</v>
      </c>
    </row>
    <row r="885" spans="1:151" ht="12.75">
      <c r="A885" s="29">
        <v>43143</v>
      </c>
      <c r="B885" s="24"/>
      <c r="C885" s="35">
        <v>315</v>
      </c>
      <c r="D885" s="21" t="s">
        <v>1724</v>
      </c>
      <c r="E885" s="21">
        <v>2</v>
      </c>
      <c r="F885" s="21" t="s">
        <v>179</v>
      </c>
      <c r="G885" s="21" t="s">
        <v>1725</v>
      </c>
      <c r="H885" s="55">
        <v>44880</v>
      </c>
      <c r="I885" s="22">
        <v>7</v>
      </c>
      <c r="J885" s="25">
        <v>10000</v>
      </c>
      <c r="K885" s="25">
        <v>0</v>
      </c>
      <c r="L885" s="25">
        <f t="shared" si="105"/>
        <v>4982.8571428571431</v>
      </c>
      <c r="M885" s="37">
        <f t="shared" si="106"/>
        <v>415.23809523809524</v>
      </c>
      <c r="N885" s="36">
        <v>0</v>
      </c>
      <c r="O885" s="26">
        <v>0</v>
      </c>
      <c r="P885" s="26">
        <v>0</v>
      </c>
      <c r="Q885" s="27">
        <v>0</v>
      </c>
      <c r="R885" s="36">
        <v>0</v>
      </c>
      <c r="S885" s="26">
        <v>0</v>
      </c>
      <c r="T885" s="26">
        <v>0</v>
      </c>
      <c r="U885" s="27">
        <v>0</v>
      </c>
      <c r="V885" s="36">
        <v>0</v>
      </c>
      <c r="W885" s="26">
        <v>0</v>
      </c>
      <c r="X885" s="26">
        <v>0</v>
      </c>
      <c r="Y885" s="27">
        <v>0</v>
      </c>
      <c r="Z885" s="36">
        <v>0</v>
      </c>
      <c r="AA885" s="26">
        <v>0</v>
      </c>
      <c r="AB885" s="26">
        <v>0</v>
      </c>
      <c r="AC885" s="27">
        <v>0</v>
      </c>
      <c r="AD885" s="36">
        <v>0</v>
      </c>
      <c r="AE885" s="26">
        <v>0</v>
      </c>
      <c r="AF885" s="26">
        <v>0</v>
      </c>
      <c r="AG885" s="27">
        <v>0</v>
      </c>
      <c r="AH885" s="36">
        <v>0</v>
      </c>
      <c r="AI885" s="26">
        <v>0</v>
      </c>
      <c r="AJ885" s="26">
        <v>0</v>
      </c>
      <c r="AK885" s="27">
        <v>0</v>
      </c>
      <c r="AL885" s="36">
        <v>0</v>
      </c>
      <c r="AM885" s="26">
        <v>0</v>
      </c>
      <c r="AN885" s="26">
        <v>0</v>
      </c>
      <c r="AO885" s="27">
        <v>0</v>
      </c>
      <c r="AP885" s="36">
        <v>0</v>
      </c>
      <c r="AQ885" s="26">
        <v>0</v>
      </c>
      <c r="AR885" s="26">
        <v>0</v>
      </c>
      <c r="AS885" s="27">
        <v>0</v>
      </c>
      <c r="AT885" s="36">
        <v>0</v>
      </c>
      <c r="AU885" s="26">
        <v>0</v>
      </c>
      <c r="AV885" s="26">
        <v>0</v>
      </c>
      <c r="AW885" s="27">
        <v>0</v>
      </c>
      <c r="AX885" s="36">
        <v>0</v>
      </c>
      <c r="AY885" s="26">
        <v>0</v>
      </c>
      <c r="AZ885" s="26">
        <v>0</v>
      </c>
      <c r="BA885" s="27">
        <v>0</v>
      </c>
      <c r="BB885" s="36">
        <v>0</v>
      </c>
      <c r="BC885" s="26">
        <v>0</v>
      </c>
      <c r="BD885" s="26">
        <v>0</v>
      </c>
      <c r="BE885" s="27">
        <v>0</v>
      </c>
      <c r="BF885" s="36">
        <v>0</v>
      </c>
      <c r="BG885" s="26">
        <v>0</v>
      </c>
      <c r="BH885" s="26">
        <v>0</v>
      </c>
      <c r="BI885" s="27">
        <v>0</v>
      </c>
      <c r="BJ885" s="36">
        <v>0</v>
      </c>
      <c r="BK885" s="26">
        <v>0</v>
      </c>
      <c r="BL885" s="26">
        <v>0</v>
      </c>
      <c r="BM885" s="27">
        <v>0</v>
      </c>
      <c r="BN885" s="36">
        <v>0</v>
      </c>
      <c r="BO885" s="26">
        <v>0</v>
      </c>
      <c r="BP885" s="26">
        <v>0</v>
      </c>
      <c r="BQ885" s="27">
        <v>0</v>
      </c>
      <c r="BR885" s="36">
        <v>0</v>
      </c>
      <c r="BS885" s="26">
        <v>0</v>
      </c>
      <c r="BT885" s="26">
        <v>0</v>
      </c>
      <c r="BU885" s="27">
        <v>0</v>
      </c>
      <c r="BV885" s="36">
        <v>0</v>
      </c>
      <c r="BW885" s="26">
        <v>0</v>
      </c>
      <c r="BX885" s="26">
        <v>0</v>
      </c>
      <c r="BY885" s="27">
        <v>0</v>
      </c>
      <c r="BZ885" s="36">
        <v>0</v>
      </c>
      <c r="CA885" s="26">
        <v>0</v>
      </c>
      <c r="CB885" s="26">
        <v>0</v>
      </c>
      <c r="CC885" s="27">
        <v>0</v>
      </c>
      <c r="CD885" s="36">
        <v>0</v>
      </c>
      <c r="CE885" s="26">
        <v>0</v>
      </c>
      <c r="CF885" s="26">
        <v>0</v>
      </c>
      <c r="CG885" s="27">
        <v>0</v>
      </c>
      <c r="CH885" s="36">
        <v>0</v>
      </c>
      <c r="CI885" s="26">
        <v>0</v>
      </c>
      <c r="CJ885" s="26">
        <v>0</v>
      </c>
      <c r="CK885" s="27">
        <v>0</v>
      </c>
      <c r="CL885" s="36">
        <v>0</v>
      </c>
      <c r="CM885" s="26">
        <v>0</v>
      </c>
      <c r="CN885" s="26">
        <v>0</v>
      </c>
      <c r="CO885" s="27">
        <v>0</v>
      </c>
      <c r="CP885" s="36">
        <v>0</v>
      </c>
      <c r="CQ885" s="26">
        <v>0</v>
      </c>
      <c r="CR885" s="26">
        <v>0</v>
      </c>
      <c r="CS885" s="27">
        <v>0</v>
      </c>
      <c r="CT885" s="36">
        <v>0</v>
      </c>
      <c r="CU885" s="26">
        <v>0</v>
      </c>
      <c r="CV885" s="26">
        <v>0</v>
      </c>
      <c r="CW885" s="27">
        <v>0</v>
      </c>
      <c r="CX885" s="36">
        <v>0</v>
      </c>
      <c r="CY885" s="26">
        <v>0</v>
      </c>
      <c r="CZ885" s="26">
        <v>0</v>
      </c>
      <c r="DA885" s="27">
        <v>0</v>
      </c>
      <c r="DB885" s="36">
        <v>0</v>
      </c>
      <c r="DC885" s="26">
        <v>0</v>
      </c>
      <c r="DD885" s="26">
        <v>0</v>
      </c>
      <c r="DE885" s="27">
        <v>0</v>
      </c>
      <c r="DF885" s="36">
        <v>0</v>
      </c>
      <c r="DG885" s="26">
        <v>0</v>
      </c>
      <c r="DH885" s="26">
        <v>0</v>
      </c>
      <c r="DI885" s="27">
        <v>0</v>
      </c>
      <c r="DJ885" s="36">
        <v>11</v>
      </c>
      <c r="DK885" s="26">
        <v>4567.6190476190477</v>
      </c>
      <c r="DL885" s="26">
        <v>4567.6190476190477</v>
      </c>
      <c r="DM885" s="27">
        <v>30312.380952380954</v>
      </c>
      <c r="DN885" s="36">
        <v>12</v>
      </c>
      <c r="DO885" s="26">
        <v>4982.8571428571431</v>
      </c>
      <c r="DP885" s="26">
        <v>9550.4761904761908</v>
      </c>
      <c r="DQ885" s="27">
        <v>25329.523809523809</v>
      </c>
      <c r="DR885" s="36">
        <v>12</v>
      </c>
      <c r="DS885" s="26">
        <v>4982.8571428571431</v>
      </c>
      <c r="DT885" s="26">
        <v>14533.333333333334</v>
      </c>
      <c r="DU885" s="27">
        <v>20346.666666666664</v>
      </c>
      <c r="DV885" s="36">
        <v>12</v>
      </c>
      <c r="DW885" s="26">
        <v>4982.8571428571431</v>
      </c>
      <c r="DX885" s="26">
        <v>19516.190476190477</v>
      </c>
      <c r="DY885" s="27">
        <v>15363.809523809523</v>
      </c>
      <c r="DZ885" s="36">
        <v>12</v>
      </c>
      <c r="EA885" s="26">
        <v>4982.8571428571431</v>
      </c>
      <c r="EB885" s="26">
        <v>24499.047619047618</v>
      </c>
      <c r="EC885" s="27">
        <v>10380.952380952382</v>
      </c>
      <c r="ED885" s="36">
        <v>12</v>
      </c>
      <c r="EE885" s="26">
        <v>4982.8571428571431</v>
      </c>
      <c r="EF885" s="26">
        <v>29481.920000000002</v>
      </c>
      <c r="EG885" s="27">
        <v>5398.0799999999981</v>
      </c>
      <c r="EH885" s="36">
        <v>12</v>
      </c>
      <c r="EI885" s="26">
        <v>4982.8571428571431</v>
      </c>
      <c r="EJ885" s="26">
        <v>34464.777142857143</v>
      </c>
      <c r="EK885" s="27">
        <v>415.22</v>
      </c>
      <c r="EL885" s="36" cm="1">
        <f t="array" ref="EL885">+_xlfn.IFS(YEAR($A885)&gt;YEAR(EL$6),0,YEAR(EL$6)=YEAR($A885),13-MONTH($A885),AND(EK885&lt;$L885,YEAR(EL$6)=YEAR($B885)),IF(MONTH($B885)&lt;EK885/$M885,MONTH($B885),EK885/$M885),EK885&lt;$L885,EK885/$M885,YEAR(EL$6)=YEAR($B885),MONTH($B885),AND(YEAR(EL$6)&gt;YEAR($B885),NOT(ISBLANK($B885))),0,YEAR(EL$6)&gt;YEAR($A885),12,EL$6&lt;$A885,0,YEAR(EH$6)=YEAR($B885),0)</f>
        <v>0.99995642201834867</v>
      </c>
      <c r="EM885" s="26">
        <f t="shared" si="107"/>
        <v>415.22</v>
      </c>
      <c r="EN885" s="26">
        <f t="shared" si="108"/>
        <v>34879.997142857144</v>
      </c>
      <c r="EO885" s="27">
        <f t="shared" si="109"/>
        <v>0</v>
      </c>
      <c r="EP885" s="28">
        <f t="shared" si="110"/>
        <v>0</v>
      </c>
      <c r="EQ885" s="34">
        <f t="shared" si="111"/>
        <v>415.22</v>
      </c>
      <c r="ES885" s="21">
        <f>IFERROR(IF(VLOOKUP(D885,'DIV CHANGE'!A:D,3,FALSE)="", E885, VLOOKUP(D885,'DIV CHANGE'!A:D,3,FALSE)), E885)</f>
        <v>2</v>
      </c>
      <c r="ET885" s="21" t="str">
        <f t="shared" si="112"/>
        <v>SAME</v>
      </c>
      <c r="EU885" s="24">
        <v>43143</v>
      </c>
    </row>
    <row r="886" spans="1:151" ht="12.75">
      <c r="A886" s="29">
        <v>43339</v>
      </c>
      <c r="B886" s="24"/>
      <c r="C886" s="35">
        <v>356</v>
      </c>
      <c r="D886" s="21" t="s">
        <v>1726</v>
      </c>
      <c r="E886" s="21">
        <v>1</v>
      </c>
      <c r="F886" s="21" t="s">
        <v>179</v>
      </c>
      <c r="G886" s="21" t="s">
        <v>1727</v>
      </c>
      <c r="H886" s="55">
        <v>43870</v>
      </c>
      <c r="I886" s="22">
        <v>5</v>
      </c>
      <c r="J886" s="25">
        <v>11000</v>
      </c>
      <c r="K886" s="25">
        <v>0</v>
      </c>
      <c r="L886" s="25">
        <f t="shared" si="105"/>
        <v>6574</v>
      </c>
      <c r="M886" s="37">
        <f t="shared" si="106"/>
        <v>547.83333333333337</v>
      </c>
      <c r="N886" s="36">
        <v>0</v>
      </c>
      <c r="O886" s="26">
        <v>0</v>
      </c>
      <c r="P886" s="26">
        <v>0</v>
      </c>
      <c r="Q886" s="27">
        <v>0</v>
      </c>
      <c r="R886" s="36">
        <v>0</v>
      </c>
      <c r="S886" s="26">
        <v>0</v>
      </c>
      <c r="T886" s="26">
        <v>0</v>
      </c>
      <c r="U886" s="27">
        <v>0</v>
      </c>
      <c r="V886" s="36">
        <v>0</v>
      </c>
      <c r="W886" s="26">
        <v>0</v>
      </c>
      <c r="X886" s="26">
        <v>0</v>
      </c>
      <c r="Y886" s="27">
        <v>0</v>
      </c>
      <c r="Z886" s="36">
        <v>0</v>
      </c>
      <c r="AA886" s="26">
        <v>0</v>
      </c>
      <c r="AB886" s="26">
        <v>0</v>
      </c>
      <c r="AC886" s="27">
        <v>0</v>
      </c>
      <c r="AD886" s="36">
        <v>0</v>
      </c>
      <c r="AE886" s="26">
        <v>0</v>
      </c>
      <c r="AF886" s="26">
        <v>0</v>
      </c>
      <c r="AG886" s="27">
        <v>0</v>
      </c>
      <c r="AH886" s="36">
        <v>0</v>
      </c>
      <c r="AI886" s="26">
        <v>0</v>
      </c>
      <c r="AJ886" s="26">
        <v>0</v>
      </c>
      <c r="AK886" s="27">
        <v>0</v>
      </c>
      <c r="AL886" s="36">
        <v>0</v>
      </c>
      <c r="AM886" s="26">
        <v>0</v>
      </c>
      <c r="AN886" s="26">
        <v>0</v>
      </c>
      <c r="AO886" s="27">
        <v>0</v>
      </c>
      <c r="AP886" s="36">
        <v>0</v>
      </c>
      <c r="AQ886" s="26">
        <v>0</v>
      </c>
      <c r="AR886" s="26">
        <v>0</v>
      </c>
      <c r="AS886" s="27">
        <v>0</v>
      </c>
      <c r="AT886" s="36">
        <v>0</v>
      </c>
      <c r="AU886" s="26">
        <v>0</v>
      </c>
      <c r="AV886" s="26">
        <v>0</v>
      </c>
      <c r="AW886" s="27">
        <v>0</v>
      </c>
      <c r="AX886" s="36">
        <v>0</v>
      </c>
      <c r="AY886" s="26">
        <v>0</v>
      </c>
      <c r="AZ886" s="26">
        <v>0</v>
      </c>
      <c r="BA886" s="27">
        <v>0</v>
      </c>
      <c r="BB886" s="36">
        <v>0</v>
      </c>
      <c r="BC886" s="26">
        <v>0</v>
      </c>
      <c r="BD886" s="26">
        <v>0</v>
      </c>
      <c r="BE886" s="27">
        <v>0</v>
      </c>
      <c r="BF886" s="36">
        <v>0</v>
      </c>
      <c r="BG886" s="26">
        <v>0</v>
      </c>
      <c r="BH886" s="26">
        <v>0</v>
      </c>
      <c r="BI886" s="27">
        <v>0</v>
      </c>
      <c r="BJ886" s="36">
        <v>0</v>
      </c>
      <c r="BK886" s="26">
        <v>0</v>
      </c>
      <c r="BL886" s="26">
        <v>0</v>
      </c>
      <c r="BM886" s="27">
        <v>0</v>
      </c>
      <c r="BN886" s="36">
        <v>0</v>
      </c>
      <c r="BO886" s="26">
        <v>0</v>
      </c>
      <c r="BP886" s="26">
        <v>0</v>
      </c>
      <c r="BQ886" s="27">
        <v>0</v>
      </c>
      <c r="BR886" s="36">
        <v>0</v>
      </c>
      <c r="BS886" s="26">
        <v>0</v>
      </c>
      <c r="BT886" s="26">
        <v>0</v>
      </c>
      <c r="BU886" s="27">
        <v>0</v>
      </c>
      <c r="BV886" s="36">
        <v>0</v>
      </c>
      <c r="BW886" s="26">
        <v>0</v>
      </c>
      <c r="BX886" s="26">
        <v>0</v>
      </c>
      <c r="BY886" s="27">
        <v>0</v>
      </c>
      <c r="BZ886" s="36">
        <v>0</v>
      </c>
      <c r="CA886" s="26">
        <v>0</v>
      </c>
      <c r="CB886" s="26">
        <v>0</v>
      </c>
      <c r="CC886" s="27">
        <v>0</v>
      </c>
      <c r="CD886" s="36">
        <v>0</v>
      </c>
      <c r="CE886" s="26">
        <v>0</v>
      </c>
      <c r="CF886" s="26">
        <v>0</v>
      </c>
      <c r="CG886" s="27">
        <v>0</v>
      </c>
      <c r="CH886" s="36">
        <v>0</v>
      </c>
      <c r="CI886" s="26">
        <v>0</v>
      </c>
      <c r="CJ886" s="26">
        <v>0</v>
      </c>
      <c r="CK886" s="27">
        <v>0</v>
      </c>
      <c r="CL886" s="36">
        <v>0</v>
      </c>
      <c r="CM886" s="26">
        <v>0</v>
      </c>
      <c r="CN886" s="26">
        <v>0</v>
      </c>
      <c r="CO886" s="27">
        <v>0</v>
      </c>
      <c r="CP886" s="36">
        <v>0</v>
      </c>
      <c r="CQ886" s="26">
        <v>0</v>
      </c>
      <c r="CR886" s="26">
        <v>0</v>
      </c>
      <c r="CS886" s="27">
        <v>0</v>
      </c>
      <c r="CT886" s="36">
        <v>0</v>
      </c>
      <c r="CU886" s="26">
        <v>0</v>
      </c>
      <c r="CV886" s="26">
        <v>0</v>
      </c>
      <c r="CW886" s="27">
        <v>0</v>
      </c>
      <c r="CX886" s="36">
        <v>0</v>
      </c>
      <c r="CY886" s="26">
        <v>0</v>
      </c>
      <c r="CZ886" s="26">
        <v>0</v>
      </c>
      <c r="DA886" s="27">
        <v>0</v>
      </c>
      <c r="DB886" s="36">
        <v>0</v>
      </c>
      <c r="DC886" s="26">
        <v>0</v>
      </c>
      <c r="DD886" s="26">
        <v>0</v>
      </c>
      <c r="DE886" s="27">
        <v>0</v>
      </c>
      <c r="DF886" s="36">
        <v>0</v>
      </c>
      <c r="DG886" s="26">
        <v>0</v>
      </c>
      <c r="DH886" s="26">
        <v>0</v>
      </c>
      <c r="DI886" s="27">
        <v>0</v>
      </c>
      <c r="DJ886" s="36">
        <v>5</v>
      </c>
      <c r="DK886" s="26">
        <v>2739.166666666667</v>
      </c>
      <c r="DL886" s="26">
        <v>2739.166666666667</v>
      </c>
      <c r="DM886" s="27">
        <v>30130.833333333332</v>
      </c>
      <c r="DN886" s="36">
        <v>12</v>
      </c>
      <c r="DO886" s="26">
        <v>6574</v>
      </c>
      <c r="DP886" s="26">
        <v>9313.1666666666679</v>
      </c>
      <c r="DQ886" s="27">
        <v>23556.833333333332</v>
      </c>
      <c r="DR886" s="36">
        <v>12</v>
      </c>
      <c r="DS886" s="26">
        <v>6574</v>
      </c>
      <c r="DT886" s="26">
        <v>15887.166666666668</v>
      </c>
      <c r="DU886" s="27">
        <v>16982.833333333332</v>
      </c>
      <c r="DV886" s="36">
        <v>12</v>
      </c>
      <c r="DW886" s="26">
        <v>6574</v>
      </c>
      <c r="DX886" s="26">
        <v>22461.166666666668</v>
      </c>
      <c r="DY886" s="27">
        <v>10408.833333333332</v>
      </c>
      <c r="DZ886" s="36">
        <v>12</v>
      </c>
      <c r="EA886" s="26">
        <v>6574</v>
      </c>
      <c r="EB886" s="26">
        <v>29035.166666666668</v>
      </c>
      <c r="EC886" s="27">
        <v>3834.8333333333321</v>
      </c>
      <c r="ED886" s="36">
        <v>6.9999999999999973</v>
      </c>
      <c r="EE886" s="26">
        <v>3834.8333333333321</v>
      </c>
      <c r="EF886" s="26">
        <v>32870</v>
      </c>
      <c r="EG886" s="27">
        <v>0</v>
      </c>
      <c r="EH886" s="36">
        <v>0</v>
      </c>
      <c r="EI886" s="26">
        <v>0</v>
      </c>
      <c r="EJ886" s="26">
        <v>32870</v>
      </c>
      <c r="EK886" s="27">
        <v>0</v>
      </c>
      <c r="EL886" s="36" cm="1">
        <f t="array" ref="EL886">+_xlfn.IFS(YEAR($A886)&gt;YEAR(EL$6),0,YEAR(EL$6)=YEAR($A886),13-MONTH($A886),AND(EK886&lt;$L886,YEAR(EL$6)=YEAR($B886)),IF(MONTH($B886)&lt;EK886/$M886,MONTH($B886),EK886/$M886),EK886&lt;$L886,EK886/$M886,YEAR(EL$6)=YEAR($B886),MONTH($B886),AND(YEAR(EL$6)&gt;YEAR($B886),NOT(ISBLANK($B886))),0,YEAR(EL$6)&gt;YEAR($A886),12,EL$6&lt;$A886,0,YEAR(EH$6)=YEAR($B886),0)</f>
        <v>0</v>
      </c>
      <c r="EM886" s="26">
        <f t="shared" si="107"/>
        <v>0</v>
      </c>
      <c r="EN886" s="26">
        <f t="shared" si="108"/>
        <v>32870</v>
      </c>
      <c r="EO886" s="27">
        <f t="shared" si="109"/>
        <v>0</v>
      </c>
      <c r="EP886" s="28">
        <f t="shared" si="110"/>
        <v>0</v>
      </c>
      <c r="EQ886" s="34">
        <f t="shared" si="111"/>
        <v>0</v>
      </c>
      <c r="ES886" s="21">
        <f>IFERROR(IF(VLOOKUP(D886,'DIV CHANGE'!A:D,3,FALSE)="", E886, VLOOKUP(D886,'DIV CHANGE'!A:D,3,FALSE)), E886)</f>
        <v>1</v>
      </c>
      <c r="ET886" s="21" t="str">
        <f t="shared" si="112"/>
        <v>SAME</v>
      </c>
      <c r="EU886" s="24">
        <v>43339</v>
      </c>
    </row>
    <row r="887" spans="1:151" ht="12.75">
      <c r="A887" s="29">
        <v>43425</v>
      </c>
      <c r="B887" s="24"/>
      <c r="C887" s="35">
        <v>374</v>
      </c>
      <c r="D887" s="21" t="s">
        <v>1728</v>
      </c>
      <c r="E887" s="21">
        <v>3</v>
      </c>
      <c r="F887" s="21" t="s">
        <v>179</v>
      </c>
      <c r="G887" s="21" t="s">
        <v>1729</v>
      </c>
      <c r="H887" s="55">
        <v>82500</v>
      </c>
      <c r="I887" s="22">
        <v>5</v>
      </c>
      <c r="J887" s="25">
        <v>40000</v>
      </c>
      <c r="K887" s="25">
        <v>0</v>
      </c>
      <c r="L887" s="25">
        <f t="shared" si="105"/>
        <v>8500</v>
      </c>
      <c r="M887" s="37">
        <f t="shared" si="106"/>
        <v>708.33333333333337</v>
      </c>
      <c r="N887" s="36">
        <v>0</v>
      </c>
      <c r="O887" s="26">
        <v>0</v>
      </c>
      <c r="P887" s="26">
        <v>0</v>
      </c>
      <c r="Q887" s="27">
        <v>0</v>
      </c>
      <c r="R887" s="36">
        <v>0</v>
      </c>
      <c r="S887" s="26">
        <v>0</v>
      </c>
      <c r="T887" s="26">
        <v>0</v>
      </c>
      <c r="U887" s="27">
        <v>0</v>
      </c>
      <c r="V887" s="36">
        <v>0</v>
      </c>
      <c r="W887" s="26">
        <v>0</v>
      </c>
      <c r="X887" s="26">
        <v>0</v>
      </c>
      <c r="Y887" s="27">
        <v>0</v>
      </c>
      <c r="Z887" s="36">
        <v>0</v>
      </c>
      <c r="AA887" s="26">
        <v>0</v>
      </c>
      <c r="AB887" s="26">
        <v>0</v>
      </c>
      <c r="AC887" s="27">
        <v>0</v>
      </c>
      <c r="AD887" s="36">
        <v>0</v>
      </c>
      <c r="AE887" s="26">
        <v>0</v>
      </c>
      <c r="AF887" s="26">
        <v>0</v>
      </c>
      <c r="AG887" s="27">
        <v>0</v>
      </c>
      <c r="AH887" s="36">
        <v>0</v>
      </c>
      <c r="AI887" s="26">
        <v>0</v>
      </c>
      <c r="AJ887" s="26">
        <v>0</v>
      </c>
      <c r="AK887" s="27">
        <v>0</v>
      </c>
      <c r="AL887" s="36">
        <v>0</v>
      </c>
      <c r="AM887" s="26">
        <v>0</v>
      </c>
      <c r="AN887" s="26">
        <v>0</v>
      </c>
      <c r="AO887" s="27">
        <v>0</v>
      </c>
      <c r="AP887" s="36">
        <v>0</v>
      </c>
      <c r="AQ887" s="26">
        <v>0</v>
      </c>
      <c r="AR887" s="26">
        <v>0</v>
      </c>
      <c r="AS887" s="27">
        <v>0</v>
      </c>
      <c r="AT887" s="36">
        <v>0</v>
      </c>
      <c r="AU887" s="26">
        <v>0</v>
      </c>
      <c r="AV887" s="26">
        <v>0</v>
      </c>
      <c r="AW887" s="27">
        <v>0</v>
      </c>
      <c r="AX887" s="36">
        <v>0</v>
      </c>
      <c r="AY887" s="26">
        <v>0</v>
      </c>
      <c r="AZ887" s="26">
        <v>0</v>
      </c>
      <c r="BA887" s="27">
        <v>0</v>
      </c>
      <c r="BB887" s="36">
        <v>0</v>
      </c>
      <c r="BC887" s="26">
        <v>0</v>
      </c>
      <c r="BD887" s="26">
        <v>0</v>
      </c>
      <c r="BE887" s="27">
        <v>0</v>
      </c>
      <c r="BF887" s="36">
        <v>0</v>
      </c>
      <c r="BG887" s="26">
        <v>0</v>
      </c>
      <c r="BH887" s="26">
        <v>0</v>
      </c>
      <c r="BI887" s="27">
        <v>0</v>
      </c>
      <c r="BJ887" s="36">
        <v>0</v>
      </c>
      <c r="BK887" s="26">
        <v>0</v>
      </c>
      <c r="BL887" s="26">
        <v>0</v>
      </c>
      <c r="BM887" s="27">
        <v>0</v>
      </c>
      <c r="BN887" s="36">
        <v>0</v>
      </c>
      <c r="BO887" s="26">
        <v>0</v>
      </c>
      <c r="BP887" s="26">
        <v>0</v>
      </c>
      <c r="BQ887" s="27">
        <v>0</v>
      </c>
      <c r="BR887" s="36">
        <v>0</v>
      </c>
      <c r="BS887" s="26">
        <v>0</v>
      </c>
      <c r="BT887" s="26">
        <v>0</v>
      </c>
      <c r="BU887" s="27">
        <v>0</v>
      </c>
      <c r="BV887" s="36">
        <v>0</v>
      </c>
      <c r="BW887" s="26">
        <v>0</v>
      </c>
      <c r="BX887" s="26">
        <v>0</v>
      </c>
      <c r="BY887" s="27">
        <v>0</v>
      </c>
      <c r="BZ887" s="36">
        <v>0</v>
      </c>
      <c r="CA887" s="26">
        <v>0</v>
      </c>
      <c r="CB887" s="26">
        <v>0</v>
      </c>
      <c r="CC887" s="27">
        <v>0</v>
      </c>
      <c r="CD887" s="36">
        <v>0</v>
      </c>
      <c r="CE887" s="26">
        <v>0</v>
      </c>
      <c r="CF887" s="26">
        <v>0</v>
      </c>
      <c r="CG887" s="27">
        <v>0</v>
      </c>
      <c r="CH887" s="36">
        <v>0</v>
      </c>
      <c r="CI887" s="26">
        <v>0</v>
      </c>
      <c r="CJ887" s="26">
        <v>0</v>
      </c>
      <c r="CK887" s="27">
        <v>0</v>
      </c>
      <c r="CL887" s="36">
        <v>0</v>
      </c>
      <c r="CM887" s="26">
        <v>0</v>
      </c>
      <c r="CN887" s="26">
        <v>0</v>
      </c>
      <c r="CO887" s="27">
        <v>0</v>
      </c>
      <c r="CP887" s="36">
        <v>0</v>
      </c>
      <c r="CQ887" s="26">
        <v>0</v>
      </c>
      <c r="CR887" s="26">
        <v>0</v>
      </c>
      <c r="CS887" s="27">
        <v>0</v>
      </c>
      <c r="CT887" s="36">
        <v>0</v>
      </c>
      <c r="CU887" s="26">
        <v>0</v>
      </c>
      <c r="CV887" s="26">
        <v>0</v>
      </c>
      <c r="CW887" s="27">
        <v>0</v>
      </c>
      <c r="CX887" s="36">
        <v>0</v>
      </c>
      <c r="CY887" s="26">
        <v>0</v>
      </c>
      <c r="CZ887" s="26">
        <v>0</v>
      </c>
      <c r="DA887" s="27">
        <v>0</v>
      </c>
      <c r="DB887" s="36">
        <v>0</v>
      </c>
      <c r="DC887" s="26">
        <v>0</v>
      </c>
      <c r="DD887" s="26">
        <v>0</v>
      </c>
      <c r="DE887" s="27">
        <v>0</v>
      </c>
      <c r="DF887" s="36">
        <v>0</v>
      </c>
      <c r="DG887" s="26">
        <v>0</v>
      </c>
      <c r="DH887" s="26">
        <v>0</v>
      </c>
      <c r="DI887" s="27">
        <v>0</v>
      </c>
      <c r="DJ887" s="36">
        <v>2</v>
      </c>
      <c r="DK887" s="26">
        <v>1416.6666666666667</v>
      </c>
      <c r="DL887" s="26">
        <v>1416.6666666666667</v>
      </c>
      <c r="DM887" s="27">
        <v>41083.333333333336</v>
      </c>
      <c r="DN887" s="36">
        <v>12</v>
      </c>
      <c r="DO887" s="26">
        <v>8500</v>
      </c>
      <c r="DP887" s="26">
        <v>9916.6666666666661</v>
      </c>
      <c r="DQ887" s="27">
        <v>32583.333333333336</v>
      </c>
      <c r="DR887" s="36">
        <v>12</v>
      </c>
      <c r="DS887" s="26">
        <v>8500</v>
      </c>
      <c r="DT887" s="26">
        <v>18416.666666666664</v>
      </c>
      <c r="DU887" s="27">
        <v>24083.333333333336</v>
      </c>
      <c r="DV887" s="36">
        <v>12</v>
      </c>
      <c r="DW887" s="26">
        <v>8500</v>
      </c>
      <c r="DX887" s="26">
        <v>26916.666666666664</v>
      </c>
      <c r="DY887" s="27">
        <v>15583.333333333336</v>
      </c>
      <c r="DZ887" s="36">
        <v>12</v>
      </c>
      <c r="EA887" s="26">
        <v>8500</v>
      </c>
      <c r="EB887" s="26">
        <v>35416.666666666664</v>
      </c>
      <c r="EC887" s="27">
        <v>7083.3333333333358</v>
      </c>
      <c r="ED887" s="36">
        <v>10.000000000000004</v>
      </c>
      <c r="EE887" s="26">
        <v>7083.3333333333367</v>
      </c>
      <c r="EF887" s="26">
        <v>42500</v>
      </c>
      <c r="EG887" s="27">
        <v>0</v>
      </c>
      <c r="EH887" s="36">
        <v>0</v>
      </c>
      <c r="EI887" s="26">
        <v>0</v>
      </c>
      <c r="EJ887" s="26">
        <v>42500</v>
      </c>
      <c r="EK887" s="27">
        <v>0</v>
      </c>
      <c r="EL887" s="36" cm="1">
        <f t="array" ref="EL887">+_xlfn.IFS(YEAR($A887)&gt;YEAR(EL$6),0,YEAR(EL$6)=YEAR($A887),13-MONTH($A887),AND(EK887&lt;$L887,YEAR(EL$6)=YEAR($B887)),IF(MONTH($B887)&lt;EK887/$M887,MONTH($B887),EK887/$M887),EK887&lt;$L887,EK887/$M887,YEAR(EL$6)=YEAR($B887),MONTH($B887),AND(YEAR(EL$6)&gt;YEAR($B887),NOT(ISBLANK($B887))),0,YEAR(EL$6)&gt;YEAR($A887),12,EL$6&lt;$A887,0,YEAR(EH$6)=YEAR($B887),0)</f>
        <v>0</v>
      </c>
      <c r="EM887" s="26">
        <f t="shared" si="107"/>
        <v>0</v>
      </c>
      <c r="EN887" s="26">
        <f t="shared" si="108"/>
        <v>42500</v>
      </c>
      <c r="EO887" s="27">
        <f t="shared" si="109"/>
        <v>0</v>
      </c>
      <c r="EP887" s="28">
        <f t="shared" si="110"/>
        <v>0</v>
      </c>
      <c r="EQ887" s="34">
        <f t="shared" si="111"/>
        <v>0</v>
      </c>
      <c r="ES887" s="21">
        <f>IFERROR(IF(VLOOKUP(D887,'DIV CHANGE'!A:D,3,FALSE)="", E887, VLOOKUP(D887,'DIV CHANGE'!A:D,3,FALSE)), E887)</f>
        <v>4</v>
      </c>
      <c r="ET887" s="21" t="str">
        <f t="shared" si="112"/>
        <v>CHANGE</v>
      </c>
      <c r="EU887" s="24">
        <v>43425</v>
      </c>
    </row>
    <row r="888" spans="1:151" ht="12.75">
      <c r="A888" s="29">
        <v>44105</v>
      </c>
      <c r="B888" s="24"/>
      <c r="C888" s="35">
        <v>530</v>
      </c>
      <c r="D888" s="21" t="s">
        <v>1730</v>
      </c>
      <c r="E888" s="21">
        <v>2</v>
      </c>
      <c r="F888" s="21" t="s">
        <v>179</v>
      </c>
      <c r="G888" s="21" t="s">
        <v>1731</v>
      </c>
      <c r="H888" s="55">
        <v>91466.430000000008</v>
      </c>
      <c r="I888" s="22">
        <v>10</v>
      </c>
      <c r="J888" s="25">
        <v>14000</v>
      </c>
      <c r="K888" s="25">
        <v>0</v>
      </c>
      <c r="L888" s="25">
        <f t="shared" si="105"/>
        <v>7746.6430000000009</v>
      </c>
      <c r="M888" s="37">
        <f t="shared" si="106"/>
        <v>645.55358333333345</v>
      </c>
      <c r="N888" s="36">
        <v>0</v>
      </c>
      <c r="O888" s="26">
        <v>0</v>
      </c>
      <c r="P888" s="26">
        <v>0</v>
      </c>
      <c r="Q888" s="27">
        <v>0</v>
      </c>
      <c r="R888" s="36">
        <v>0</v>
      </c>
      <c r="S888" s="26">
        <v>0</v>
      </c>
      <c r="T888" s="26">
        <v>0</v>
      </c>
      <c r="U888" s="27">
        <v>0</v>
      </c>
      <c r="V888" s="36">
        <v>0</v>
      </c>
      <c r="W888" s="26">
        <v>0</v>
      </c>
      <c r="X888" s="26">
        <v>0</v>
      </c>
      <c r="Y888" s="27">
        <v>0</v>
      </c>
      <c r="Z888" s="36">
        <v>0</v>
      </c>
      <c r="AA888" s="26">
        <v>0</v>
      </c>
      <c r="AB888" s="26">
        <v>0</v>
      </c>
      <c r="AC888" s="27">
        <v>0</v>
      </c>
      <c r="AD888" s="36">
        <v>0</v>
      </c>
      <c r="AE888" s="26">
        <v>0</v>
      </c>
      <c r="AF888" s="26">
        <v>0</v>
      </c>
      <c r="AG888" s="27">
        <v>0</v>
      </c>
      <c r="AH888" s="36">
        <v>0</v>
      </c>
      <c r="AI888" s="26">
        <v>0</v>
      </c>
      <c r="AJ888" s="26">
        <v>0</v>
      </c>
      <c r="AK888" s="27">
        <v>0</v>
      </c>
      <c r="AL888" s="36">
        <v>0</v>
      </c>
      <c r="AM888" s="26">
        <v>0</v>
      </c>
      <c r="AN888" s="26">
        <v>0</v>
      </c>
      <c r="AO888" s="27">
        <v>0</v>
      </c>
      <c r="AP888" s="36">
        <v>0</v>
      </c>
      <c r="AQ888" s="26">
        <v>0</v>
      </c>
      <c r="AR888" s="26">
        <v>0</v>
      </c>
      <c r="AS888" s="27">
        <v>0</v>
      </c>
      <c r="AT888" s="36">
        <v>0</v>
      </c>
      <c r="AU888" s="26">
        <v>0</v>
      </c>
      <c r="AV888" s="26">
        <v>0</v>
      </c>
      <c r="AW888" s="27">
        <v>0</v>
      </c>
      <c r="AX888" s="36">
        <v>0</v>
      </c>
      <c r="AY888" s="26">
        <v>0</v>
      </c>
      <c r="AZ888" s="26">
        <v>0</v>
      </c>
      <c r="BA888" s="27">
        <v>0</v>
      </c>
      <c r="BB888" s="36">
        <v>0</v>
      </c>
      <c r="BC888" s="26">
        <v>0</v>
      </c>
      <c r="BD888" s="26">
        <v>0</v>
      </c>
      <c r="BE888" s="27">
        <v>0</v>
      </c>
      <c r="BF888" s="36">
        <v>0</v>
      </c>
      <c r="BG888" s="26">
        <v>0</v>
      </c>
      <c r="BH888" s="26">
        <v>0</v>
      </c>
      <c r="BI888" s="27">
        <v>0</v>
      </c>
      <c r="BJ888" s="36">
        <v>0</v>
      </c>
      <c r="BK888" s="26">
        <v>0</v>
      </c>
      <c r="BL888" s="26">
        <v>0</v>
      </c>
      <c r="BM888" s="27">
        <v>0</v>
      </c>
      <c r="BN888" s="36">
        <v>0</v>
      </c>
      <c r="BO888" s="26">
        <v>0</v>
      </c>
      <c r="BP888" s="26">
        <v>0</v>
      </c>
      <c r="BQ888" s="27">
        <v>0</v>
      </c>
      <c r="BR888" s="36">
        <v>0</v>
      </c>
      <c r="BS888" s="26">
        <v>0</v>
      </c>
      <c r="BT888" s="26">
        <v>0</v>
      </c>
      <c r="BU888" s="27">
        <v>0</v>
      </c>
      <c r="BV888" s="36">
        <v>0</v>
      </c>
      <c r="BW888" s="26">
        <v>0</v>
      </c>
      <c r="BX888" s="26">
        <v>0</v>
      </c>
      <c r="BY888" s="27">
        <v>0</v>
      </c>
      <c r="BZ888" s="36">
        <v>0</v>
      </c>
      <c r="CA888" s="26">
        <v>0</v>
      </c>
      <c r="CB888" s="26">
        <v>0</v>
      </c>
      <c r="CC888" s="27">
        <v>0</v>
      </c>
      <c r="CD888" s="36">
        <v>0</v>
      </c>
      <c r="CE888" s="26">
        <v>0</v>
      </c>
      <c r="CF888" s="26">
        <v>0</v>
      </c>
      <c r="CG888" s="27">
        <v>0</v>
      </c>
      <c r="CH888" s="36">
        <v>0</v>
      </c>
      <c r="CI888" s="26">
        <v>0</v>
      </c>
      <c r="CJ888" s="26">
        <v>0</v>
      </c>
      <c r="CK888" s="27">
        <v>0</v>
      </c>
      <c r="CL888" s="36">
        <v>0</v>
      </c>
      <c r="CM888" s="26">
        <v>0</v>
      </c>
      <c r="CN888" s="26">
        <v>0</v>
      </c>
      <c r="CO888" s="27">
        <v>0</v>
      </c>
      <c r="CP888" s="36">
        <v>0</v>
      </c>
      <c r="CQ888" s="26">
        <v>0</v>
      </c>
      <c r="CR888" s="26">
        <v>0</v>
      </c>
      <c r="CS888" s="27">
        <v>0</v>
      </c>
      <c r="CT888" s="36">
        <v>0</v>
      </c>
      <c r="CU888" s="26">
        <v>0</v>
      </c>
      <c r="CV888" s="26">
        <v>0</v>
      </c>
      <c r="CW888" s="27">
        <v>0</v>
      </c>
      <c r="CX888" s="36">
        <v>0</v>
      </c>
      <c r="CY888" s="26">
        <v>0</v>
      </c>
      <c r="CZ888" s="26">
        <v>0</v>
      </c>
      <c r="DA888" s="27">
        <v>0</v>
      </c>
      <c r="DB888" s="36">
        <v>0</v>
      </c>
      <c r="DC888" s="26">
        <v>0</v>
      </c>
      <c r="DD888" s="26">
        <v>0</v>
      </c>
      <c r="DE888" s="27">
        <v>0</v>
      </c>
      <c r="DF888" s="36">
        <v>0</v>
      </c>
      <c r="DG888" s="26">
        <v>0</v>
      </c>
      <c r="DH888" s="26">
        <v>0</v>
      </c>
      <c r="DI888" s="27">
        <v>0</v>
      </c>
      <c r="DJ888" s="36">
        <v>0</v>
      </c>
      <c r="DK888" s="26">
        <v>0</v>
      </c>
      <c r="DL888" s="26">
        <v>0</v>
      </c>
      <c r="DM888" s="27">
        <v>0</v>
      </c>
      <c r="DN888" s="36">
        <v>0</v>
      </c>
      <c r="DO888" s="26">
        <v>0</v>
      </c>
      <c r="DP888" s="26">
        <v>0</v>
      </c>
      <c r="DQ888" s="27">
        <v>0</v>
      </c>
      <c r="DR888" s="36">
        <v>3</v>
      </c>
      <c r="DS888" s="26">
        <v>1936.6607500000005</v>
      </c>
      <c r="DT888" s="26">
        <v>1936.6607500000005</v>
      </c>
      <c r="DU888" s="27">
        <v>75529.769250000012</v>
      </c>
      <c r="DV888" s="36">
        <v>12</v>
      </c>
      <c r="DW888" s="26">
        <v>7746.6430000000018</v>
      </c>
      <c r="DX888" s="26">
        <v>9683.3037500000028</v>
      </c>
      <c r="DY888" s="27">
        <v>67783.126250000001</v>
      </c>
      <c r="DZ888" s="36">
        <v>12</v>
      </c>
      <c r="EA888" s="26">
        <v>7746.6430000000018</v>
      </c>
      <c r="EB888" s="26">
        <v>17429.946750000003</v>
      </c>
      <c r="EC888" s="27">
        <v>60036.483250000005</v>
      </c>
      <c r="ED888" s="36">
        <v>12</v>
      </c>
      <c r="EE888" s="26">
        <v>7746.6430000000018</v>
      </c>
      <c r="EF888" s="26">
        <v>25176.579999999998</v>
      </c>
      <c r="EG888" s="27">
        <v>52289.850000000006</v>
      </c>
      <c r="EH888" s="36">
        <v>12</v>
      </c>
      <c r="EI888" s="26">
        <v>7746.6430000000018</v>
      </c>
      <c r="EJ888" s="26">
        <v>32923.222999999998</v>
      </c>
      <c r="EK888" s="27">
        <v>44543.21</v>
      </c>
      <c r="EL888" s="36" cm="1">
        <f t="array" ref="EL888">+_xlfn.IFS(YEAR($A888)&gt;YEAR(EL$6),0,YEAR(EL$6)=YEAR($A888),13-MONTH($A888),AND(EK888&lt;$L888,YEAR(EL$6)=YEAR($B888)),IF(MONTH($B888)&lt;EK888/$M888,MONTH($B888),EK888/$M888),EK888&lt;$L888,EK888/$M888,YEAR(EL$6)=YEAR($B888),MONTH($B888),AND(YEAR(EL$6)&gt;YEAR($B888),NOT(ISBLANK($B888))),0,YEAR(EL$6)&gt;YEAR($A888),12,EL$6&lt;$A888,0,YEAR(EH$6)=YEAR($B888),0)</f>
        <v>12</v>
      </c>
      <c r="EM888" s="26">
        <f t="shared" si="107"/>
        <v>7746.6430000000018</v>
      </c>
      <c r="EN888" s="26">
        <f t="shared" si="108"/>
        <v>40669.866000000002</v>
      </c>
      <c r="EO888" s="27">
        <f t="shared" si="109"/>
        <v>36796.559999999998</v>
      </c>
      <c r="EP888" s="28">
        <f t="shared" si="110"/>
        <v>57.000008907083995</v>
      </c>
      <c r="EQ888" s="34">
        <f t="shared" si="111"/>
        <v>1936.6607500000005</v>
      </c>
      <c r="ES888" s="21">
        <f>IFERROR(IF(VLOOKUP(D888,'DIV CHANGE'!A:D,3,FALSE)="", E888, VLOOKUP(D888,'DIV CHANGE'!A:D,3,FALSE)), E888)</f>
        <v>2</v>
      </c>
      <c r="ET888" s="21" t="str">
        <f t="shared" si="112"/>
        <v>SAME</v>
      </c>
      <c r="EU888" s="29">
        <v>44105</v>
      </c>
    </row>
    <row r="889" spans="1:151" ht="12.75">
      <c r="A889" s="29">
        <v>44105</v>
      </c>
      <c r="B889" s="24"/>
      <c r="C889" s="35">
        <v>531</v>
      </c>
      <c r="D889" s="21" t="s">
        <v>1732</v>
      </c>
      <c r="E889" s="21">
        <v>2</v>
      </c>
      <c r="F889" s="21" t="s">
        <v>179</v>
      </c>
      <c r="G889" s="21" t="s">
        <v>1733</v>
      </c>
      <c r="H889" s="55">
        <v>26152.5</v>
      </c>
      <c r="I889" s="22">
        <v>7</v>
      </c>
      <c r="J889" s="25">
        <v>4000</v>
      </c>
      <c r="K889" s="25">
        <v>0</v>
      </c>
      <c r="L889" s="25">
        <f t="shared" si="105"/>
        <v>3164.6428571428573</v>
      </c>
      <c r="M889" s="37">
        <f t="shared" si="106"/>
        <v>263.72023809523813</v>
      </c>
      <c r="N889" s="36">
        <v>0</v>
      </c>
      <c r="O889" s="26">
        <v>0</v>
      </c>
      <c r="P889" s="26">
        <v>0</v>
      </c>
      <c r="Q889" s="27">
        <v>0</v>
      </c>
      <c r="R889" s="36">
        <v>0</v>
      </c>
      <c r="S889" s="26">
        <v>0</v>
      </c>
      <c r="T889" s="26">
        <v>0</v>
      </c>
      <c r="U889" s="27">
        <v>0</v>
      </c>
      <c r="V889" s="36">
        <v>0</v>
      </c>
      <c r="W889" s="26">
        <v>0</v>
      </c>
      <c r="X889" s="26">
        <v>0</v>
      </c>
      <c r="Y889" s="27">
        <v>0</v>
      </c>
      <c r="Z889" s="36">
        <v>0</v>
      </c>
      <c r="AA889" s="26">
        <v>0</v>
      </c>
      <c r="AB889" s="26">
        <v>0</v>
      </c>
      <c r="AC889" s="27">
        <v>0</v>
      </c>
      <c r="AD889" s="36">
        <v>0</v>
      </c>
      <c r="AE889" s="26">
        <v>0</v>
      </c>
      <c r="AF889" s="26">
        <v>0</v>
      </c>
      <c r="AG889" s="27">
        <v>0</v>
      </c>
      <c r="AH889" s="36">
        <v>0</v>
      </c>
      <c r="AI889" s="26">
        <v>0</v>
      </c>
      <c r="AJ889" s="26">
        <v>0</v>
      </c>
      <c r="AK889" s="27">
        <v>0</v>
      </c>
      <c r="AL889" s="36">
        <v>0</v>
      </c>
      <c r="AM889" s="26">
        <v>0</v>
      </c>
      <c r="AN889" s="26">
        <v>0</v>
      </c>
      <c r="AO889" s="27">
        <v>0</v>
      </c>
      <c r="AP889" s="36">
        <v>0</v>
      </c>
      <c r="AQ889" s="26">
        <v>0</v>
      </c>
      <c r="AR889" s="26">
        <v>0</v>
      </c>
      <c r="AS889" s="27">
        <v>0</v>
      </c>
      <c r="AT889" s="36">
        <v>0</v>
      </c>
      <c r="AU889" s="26">
        <v>0</v>
      </c>
      <c r="AV889" s="26">
        <v>0</v>
      </c>
      <c r="AW889" s="27">
        <v>0</v>
      </c>
      <c r="AX889" s="36">
        <v>0</v>
      </c>
      <c r="AY889" s="26">
        <v>0</v>
      </c>
      <c r="AZ889" s="26">
        <v>0</v>
      </c>
      <c r="BA889" s="27">
        <v>0</v>
      </c>
      <c r="BB889" s="36">
        <v>0</v>
      </c>
      <c r="BC889" s="26">
        <v>0</v>
      </c>
      <c r="BD889" s="26">
        <v>0</v>
      </c>
      <c r="BE889" s="27">
        <v>0</v>
      </c>
      <c r="BF889" s="36">
        <v>0</v>
      </c>
      <c r="BG889" s="26">
        <v>0</v>
      </c>
      <c r="BH889" s="26">
        <v>0</v>
      </c>
      <c r="BI889" s="27">
        <v>0</v>
      </c>
      <c r="BJ889" s="36">
        <v>0</v>
      </c>
      <c r="BK889" s="26">
        <v>0</v>
      </c>
      <c r="BL889" s="26">
        <v>0</v>
      </c>
      <c r="BM889" s="27">
        <v>0</v>
      </c>
      <c r="BN889" s="36">
        <v>0</v>
      </c>
      <c r="BO889" s="26">
        <v>0</v>
      </c>
      <c r="BP889" s="26">
        <v>0</v>
      </c>
      <c r="BQ889" s="27">
        <v>0</v>
      </c>
      <c r="BR889" s="36">
        <v>0</v>
      </c>
      <c r="BS889" s="26">
        <v>0</v>
      </c>
      <c r="BT889" s="26">
        <v>0</v>
      </c>
      <c r="BU889" s="27">
        <v>0</v>
      </c>
      <c r="BV889" s="36">
        <v>0</v>
      </c>
      <c r="BW889" s="26">
        <v>0</v>
      </c>
      <c r="BX889" s="26">
        <v>0</v>
      </c>
      <c r="BY889" s="27">
        <v>0</v>
      </c>
      <c r="BZ889" s="36">
        <v>0</v>
      </c>
      <c r="CA889" s="26">
        <v>0</v>
      </c>
      <c r="CB889" s="26">
        <v>0</v>
      </c>
      <c r="CC889" s="27">
        <v>0</v>
      </c>
      <c r="CD889" s="36">
        <v>0</v>
      </c>
      <c r="CE889" s="26">
        <v>0</v>
      </c>
      <c r="CF889" s="26">
        <v>0</v>
      </c>
      <c r="CG889" s="27">
        <v>0</v>
      </c>
      <c r="CH889" s="36">
        <v>0</v>
      </c>
      <c r="CI889" s="26">
        <v>0</v>
      </c>
      <c r="CJ889" s="26">
        <v>0</v>
      </c>
      <c r="CK889" s="27">
        <v>0</v>
      </c>
      <c r="CL889" s="36">
        <v>0</v>
      </c>
      <c r="CM889" s="26">
        <v>0</v>
      </c>
      <c r="CN889" s="26">
        <v>0</v>
      </c>
      <c r="CO889" s="27">
        <v>0</v>
      </c>
      <c r="CP889" s="36">
        <v>0</v>
      </c>
      <c r="CQ889" s="26">
        <v>0</v>
      </c>
      <c r="CR889" s="26">
        <v>0</v>
      </c>
      <c r="CS889" s="27">
        <v>0</v>
      </c>
      <c r="CT889" s="36">
        <v>0</v>
      </c>
      <c r="CU889" s="26">
        <v>0</v>
      </c>
      <c r="CV889" s="26">
        <v>0</v>
      </c>
      <c r="CW889" s="27">
        <v>0</v>
      </c>
      <c r="CX889" s="36">
        <v>0</v>
      </c>
      <c r="CY889" s="26">
        <v>0</v>
      </c>
      <c r="CZ889" s="26">
        <v>0</v>
      </c>
      <c r="DA889" s="27">
        <v>0</v>
      </c>
      <c r="DB889" s="36">
        <v>0</v>
      </c>
      <c r="DC889" s="26">
        <v>0</v>
      </c>
      <c r="DD889" s="26">
        <v>0</v>
      </c>
      <c r="DE889" s="27">
        <v>0</v>
      </c>
      <c r="DF889" s="36">
        <v>0</v>
      </c>
      <c r="DG889" s="26">
        <v>0</v>
      </c>
      <c r="DH889" s="26">
        <v>0</v>
      </c>
      <c r="DI889" s="27">
        <v>0</v>
      </c>
      <c r="DJ889" s="36">
        <v>0</v>
      </c>
      <c r="DK889" s="26">
        <v>0</v>
      </c>
      <c r="DL889" s="26">
        <v>0</v>
      </c>
      <c r="DM889" s="27">
        <v>0</v>
      </c>
      <c r="DN889" s="36">
        <v>0</v>
      </c>
      <c r="DO889" s="26">
        <v>0</v>
      </c>
      <c r="DP889" s="26">
        <v>0</v>
      </c>
      <c r="DQ889" s="27">
        <v>0</v>
      </c>
      <c r="DR889" s="36">
        <v>3</v>
      </c>
      <c r="DS889" s="26">
        <v>791.16071428571445</v>
      </c>
      <c r="DT889" s="26">
        <v>791.16071428571445</v>
      </c>
      <c r="DU889" s="27">
        <v>21361.339285714286</v>
      </c>
      <c r="DV889" s="36">
        <v>12</v>
      </c>
      <c r="DW889" s="26">
        <v>3164.6428571428578</v>
      </c>
      <c r="DX889" s="26">
        <v>3955.8035714285725</v>
      </c>
      <c r="DY889" s="27">
        <v>18196.696428571428</v>
      </c>
      <c r="DZ889" s="36">
        <v>12</v>
      </c>
      <c r="EA889" s="26">
        <v>3164.6428571428578</v>
      </c>
      <c r="EB889" s="26">
        <v>7120.4464285714303</v>
      </c>
      <c r="EC889" s="27">
        <v>15032.053571428569</v>
      </c>
      <c r="ED889" s="36">
        <v>12</v>
      </c>
      <c r="EE889" s="26">
        <v>3164.6428571428578</v>
      </c>
      <c r="EF889" s="26">
        <v>10285.08</v>
      </c>
      <c r="EG889" s="27">
        <v>11867.42</v>
      </c>
      <c r="EH889" s="36">
        <v>12</v>
      </c>
      <c r="EI889" s="26">
        <v>3164.6428571428578</v>
      </c>
      <c r="EJ889" s="26">
        <v>13449.722857142857</v>
      </c>
      <c r="EK889" s="27">
        <v>8702.7800000000007</v>
      </c>
      <c r="EL889" s="36" cm="1">
        <f t="array" ref="EL889">+_xlfn.IFS(YEAR($A889)&gt;YEAR(EL$6),0,YEAR(EL$6)=YEAR($A889),13-MONTH($A889),AND(EK889&lt;$L889,YEAR(EL$6)=YEAR($B889)),IF(MONTH($B889)&lt;EK889/$M889,MONTH($B889),EK889/$M889),EK889&lt;$L889,EK889/$M889,YEAR(EL$6)=YEAR($B889),MONTH($B889),AND(YEAR(EL$6)&gt;YEAR($B889),NOT(ISBLANK($B889))),0,YEAR(EL$6)&gt;YEAR($A889),12,EL$6&lt;$A889,0,YEAR(EH$6)=YEAR($B889),0)</f>
        <v>12</v>
      </c>
      <c r="EM889" s="26">
        <f t="shared" si="107"/>
        <v>3164.6428571428578</v>
      </c>
      <c r="EN889" s="26">
        <f t="shared" si="108"/>
        <v>16614.365714285716</v>
      </c>
      <c r="EO889" s="27">
        <f t="shared" si="109"/>
        <v>5538.13</v>
      </c>
      <c r="EP889" s="28">
        <f t="shared" si="110"/>
        <v>21.000018959485384</v>
      </c>
      <c r="EQ889" s="34">
        <f t="shared" si="111"/>
        <v>791.16071428571445</v>
      </c>
      <c r="ES889" s="21">
        <f>IFERROR(IF(VLOOKUP(D889,'DIV CHANGE'!A:D,3,FALSE)="", E889, VLOOKUP(D889,'DIV CHANGE'!A:D,3,FALSE)), E889)</f>
        <v>2</v>
      </c>
      <c r="ET889" s="21" t="str">
        <f t="shared" si="112"/>
        <v>SAME</v>
      </c>
      <c r="EU889" s="29">
        <v>44105</v>
      </c>
    </row>
    <row r="890" spans="1:151" ht="12.75">
      <c r="A890" s="29">
        <v>44131</v>
      </c>
      <c r="B890" s="24"/>
      <c r="C890" s="35">
        <v>533</v>
      </c>
      <c r="D890" s="21" t="s">
        <v>1734</v>
      </c>
      <c r="E890" s="21">
        <v>2</v>
      </c>
      <c r="F890" s="21" t="s">
        <v>179</v>
      </c>
      <c r="G890" s="21" t="s">
        <v>1735</v>
      </c>
      <c r="H890" s="55">
        <v>48171.25</v>
      </c>
      <c r="I890" s="22">
        <v>7</v>
      </c>
      <c r="J890" s="25">
        <v>7500</v>
      </c>
      <c r="K890" s="25">
        <v>0</v>
      </c>
      <c r="L890" s="25">
        <f t="shared" si="105"/>
        <v>5810.1785714285716</v>
      </c>
      <c r="M890" s="37">
        <f t="shared" si="106"/>
        <v>484.18154761904765</v>
      </c>
      <c r="N890" s="36">
        <v>0</v>
      </c>
      <c r="O890" s="26">
        <v>0</v>
      </c>
      <c r="P890" s="26">
        <v>0</v>
      </c>
      <c r="Q890" s="27">
        <v>0</v>
      </c>
      <c r="R890" s="36">
        <v>0</v>
      </c>
      <c r="S890" s="26">
        <v>0</v>
      </c>
      <c r="T890" s="26">
        <v>0</v>
      </c>
      <c r="U890" s="27">
        <v>0</v>
      </c>
      <c r="V890" s="36">
        <v>0</v>
      </c>
      <c r="W890" s="26">
        <v>0</v>
      </c>
      <c r="X890" s="26">
        <v>0</v>
      </c>
      <c r="Y890" s="27">
        <v>0</v>
      </c>
      <c r="Z890" s="36">
        <v>0</v>
      </c>
      <c r="AA890" s="26">
        <v>0</v>
      </c>
      <c r="AB890" s="26">
        <v>0</v>
      </c>
      <c r="AC890" s="27">
        <v>0</v>
      </c>
      <c r="AD890" s="36">
        <v>0</v>
      </c>
      <c r="AE890" s="26">
        <v>0</v>
      </c>
      <c r="AF890" s="26">
        <v>0</v>
      </c>
      <c r="AG890" s="27">
        <v>0</v>
      </c>
      <c r="AH890" s="36">
        <v>0</v>
      </c>
      <c r="AI890" s="26">
        <v>0</v>
      </c>
      <c r="AJ890" s="26">
        <v>0</v>
      </c>
      <c r="AK890" s="27">
        <v>0</v>
      </c>
      <c r="AL890" s="36">
        <v>0</v>
      </c>
      <c r="AM890" s="26">
        <v>0</v>
      </c>
      <c r="AN890" s="26">
        <v>0</v>
      </c>
      <c r="AO890" s="27">
        <v>0</v>
      </c>
      <c r="AP890" s="36">
        <v>0</v>
      </c>
      <c r="AQ890" s="26">
        <v>0</v>
      </c>
      <c r="AR890" s="26">
        <v>0</v>
      </c>
      <c r="AS890" s="27">
        <v>0</v>
      </c>
      <c r="AT890" s="36">
        <v>0</v>
      </c>
      <c r="AU890" s="26">
        <v>0</v>
      </c>
      <c r="AV890" s="26">
        <v>0</v>
      </c>
      <c r="AW890" s="27">
        <v>0</v>
      </c>
      <c r="AX890" s="36">
        <v>0</v>
      </c>
      <c r="AY890" s="26">
        <v>0</v>
      </c>
      <c r="AZ890" s="26">
        <v>0</v>
      </c>
      <c r="BA890" s="27">
        <v>0</v>
      </c>
      <c r="BB890" s="36">
        <v>0</v>
      </c>
      <c r="BC890" s="26">
        <v>0</v>
      </c>
      <c r="BD890" s="26">
        <v>0</v>
      </c>
      <c r="BE890" s="27">
        <v>0</v>
      </c>
      <c r="BF890" s="36">
        <v>0</v>
      </c>
      <c r="BG890" s="26">
        <v>0</v>
      </c>
      <c r="BH890" s="26">
        <v>0</v>
      </c>
      <c r="BI890" s="27">
        <v>0</v>
      </c>
      <c r="BJ890" s="36">
        <v>0</v>
      </c>
      <c r="BK890" s="26">
        <v>0</v>
      </c>
      <c r="BL890" s="26">
        <v>0</v>
      </c>
      <c r="BM890" s="27">
        <v>0</v>
      </c>
      <c r="BN890" s="36">
        <v>0</v>
      </c>
      <c r="BO890" s="26">
        <v>0</v>
      </c>
      <c r="BP890" s="26">
        <v>0</v>
      </c>
      <c r="BQ890" s="27">
        <v>0</v>
      </c>
      <c r="BR890" s="36">
        <v>0</v>
      </c>
      <c r="BS890" s="26">
        <v>0</v>
      </c>
      <c r="BT890" s="26">
        <v>0</v>
      </c>
      <c r="BU890" s="27">
        <v>0</v>
      </c>
      <c r="BV890" s="36">
        <v>0</v>
      </c>
      <c r="BW890" s="26">
        <v>0</v>
      </c>
      <c r="BX890" s="26">
        <v>0</v>
      </c>
      <c r="BY890" s="27">
        <v>0</v>
      </c>
      <c r="BZ890" s="36">
        <v>0</v>
      </c>
      <c r="CA890" s="26">
        <v>0</v>
      </c>
      <c r="CB890" s="26">
        <v>0</v>
      </c>
      <c r="CC890" s="27">
        <v>0</v>
      </c>
      <c r="CD890" s="36">
        <v>0</v>
      </c>
      <c r="CE890" s="26">
        <v>0</v>
      </c>
      <c r="CF890" s="26">
        <v>0</v>
      </c>
      <c r="CG890" s="27">
        <v>0</v>
      </c>
      <c r="CH890" s="36">
        <v>0</v>
      </c>
      <c r="CI890" s="26">
        <v>0</v>
      </c>
      <c r="CJ890" s="26">
        <v>0</v>
      </c>
      <c r="CK890" s="27">
        <v>0</v>
      </c>
      <c r="CL890" s="36">
        <v>0</v>
      </c>
      <c r="CM890" s="26">
        <v>0</v>
      </c>
      <c r="CN890" s="26">
        <v>0</v>
      </c>
      <c r="CO890" s="27">
        <v>0</v>
      </c>
      <c r="CP890" s="36">
        <v>0</v>
      </c>
      <c r="CQ890" s="26">
        <v>0</v>
      </c>
      <c r="CR890" s="26">
        <v>0</v>
      </c>
      <c r="CS890" s="27">
        <v>0</v>
      </c>
      <c r="CT890" s="36">
        <v>0</v>
      </c>
      <c r="CU890" s="26">
        <v>0</v>
      </c>
      <c r="CV890" s="26">
        <v>0</v>
      </c>
      <c r="CW890" s="27">
        <v>0</v>
      </c>
      <c r="CX890" s="36">
        <v>0</v>
      </c>
      <c r="CY890" s="26">
        <v>0</v>
      </c>
      <c r="CZ890" s="26">
        <v>0</v>
      </c>
      <c r="DA890" s="27">
        <v>0</v>
      </c>
      <c r="DB890" s="36">
        <v>0</v>
      </c>
      <c r="DC890" s="26">
        <v>0</v>
      </c>
      <c r="DD890" s="26">
        <v>0</v>
      </c>
      <c r="DE890" s="27">
        <v>0</v>
      </c>
      <c r="DF890" s="36">
        <v>0</v>
      </c>
      <c r="DG890" s="26">
        <v>0</v>
      </c>
      <c r="DH890" s="26">
        <v>0</v>
      </c>
      <c r="DI890" s="27">
        <v>0</v>
      </c>
      <c r="DJ890" s="36">
        <v>0</v>
      </c>
      <c r="DK890" s="26">
        <v>0</v>
      </c>
      <c r="DL890" s="26">
        <v>0</v>
      </c>
      <c r="DM890" s="27">
        <v>0</v>
      </c>
      <c r="DN890" s="36">
        <v>0</v>
      </c>
      <c r="DO890" s="26">
        <v>0</v>
      </c>
      <c r="DP890" s="26">
        <v>0</v>
      </c>
      <c r="DQ890" s="27">
        <v>0</v>
      </c>
      <c r="DR890" s="36">
        <v>3</v>
      </c>
      <c r="DS890" s="26">
        <v>1452.5446428571429</v>
      </c>
      <c r="DT890" s="26">
        <v>1452.5446428571429</v>
      </c>
      <c r="DU890" s="27">
        <v>39218.705357142855</v>
      </c>
      <c r="DV890" s="36">
        <v>12</v>
      </c>
      <c r="DW890" s="26">
        <v>5810.1785714285716</v>
      </c>
      <c r="DX890" s="26">
        <v>7262.7232142857147</v>
      </c>
      <c r="DY890" s="27">
        <v>33408.526785714283</v>
      </c>
      <c r="DZ890" s="36">
        <v>12</v>
      </c>
      <c r="EA890" s="26">
        <v>5810.1785714285716</v>
      </c>
      <c r="EB890" s="26">
        <v>13072.901785714286</v>
      </c>
      <c r="EC890" s="27">
        <v>27598.348214285714</v>
      </c>
      <c r="ED890" s="36">
        <v>12</v>
      </c>
      <c r="EE890" s="26">
        <v>5810.1785714285716</v>
      </c>
      <c r="EF890" s="26">
        <v>18398.900000000001</v>
      </c>
      <c r="EG890" s="27">
        <v>22272.35</v>
      </c>
      <c r="EH890" s="36">
        <v>12</v>
      </c>
      <c r="EI890" s="26">
        <v>5810.1785714285716</v>
      </c>
      <c r="EJ890" s="26">
        <v>24209.078571428574</v>
      </c>
      <c r="EK890" s="27">
        <v>16462.169999999998</v>
      </c>
      <c r="EL890" s="36" cm="1">
        <f t="array" ref="EL890">+_xlfn.IFS(YEAR($A890)&gt;YEAR(EL$6),0,YEAR(EL$6)=YEAR($A890),13-MONTH($A890),AND(EK890&lt;$L890,YEAR(EL$6)=YEAR($B890)),IF(MONTH($B890)&lt;EK890/$M890,MONTH($B890),EK890/$M890),EK890&lt;$L890,EK890/$M890,YEAR(EL$6)=YEAR($B890),MONTH($B890),AND(YEAR(EL$6)&gt;YEAR($B890),NOT(ISBLANK($B890))),0,YEAR(EL$6)&gt;YEAR($A890),12,EL$6&lt;$A890,0,YEAR(EH$6)=YEAR($B890),0)</f>
        <v>12</v>
      </c>
      <c r="EM890" s="26">
        <f t="shared" si="107"/>
        <v>5810.1785714285716</v>
      </c>
      <c r="EN890" s="26">
        <f t="shared" si="108"/>
        <v>30019.257142857146</v>
      </c>
      <c r="EO890" s="27">
        <f t="shared" si="109"/>
        <v>10651.99</v>
      </c>
      <c r="EP890" s="28">
        <f t="shared" si="110"/>
        <v>21.999991640286442</v>
      </c>
      <c r="EQ890" s="34">
        <f t="shared" si="111"/>
        <v>1452.5446428571429</v>
      </c>
      <c r="ES890" s="21">
        <f>IFERROR(IF(VLOOKUP(D890,'DIV CHANGE'!A:D,3,FALSE)="", E890, VLOOKUP(D890,'DIV CHANGE'!A:D,3,FALSE)), E890)</f>
        <v>2</v>
      </c>
      <c r="ET890" s="21" t="str">
        <f t="shared" si="112"/>
        <v>SAME</v>
      </c>
      <c r="EU890" s="29">
        <v>44131</v>
      </c>
    </row>
    <row r="891" spans="1:151" ht="12.75">
      <c r="A891" s="29">
        <v>44588</v>
      </c>
      <c r="B891" s="24"/>
      <c r="C891" s="35">
        <v>706</v>
      </c>
      <c r="D891" s="21" t="s">
        <v>1736</v>
      </c>
      <c r="E891" s="21">
        <v>4</v>
      </c>
      <c r="F891" s="21" t="s">
        <v>179</v>
      </c>
      <c r="G891" s="21" t="s">
        <v>1737</v>
      </c>
      <c r="H891" s="55">
        <v>57372.5</v>
      </c>
      <c r="I891" s="22">
        <v>7</v>
      </c>
      <c r="J891" s="25">
        <v>7500</v>
      </c>
      <c r="K891" s="25">
        <v>0</v>
      </c>
      <c r="L891" s="25">
        <f t="shared" si="105"/>
        <v>7124.6428571428569</v>
      </c>
      <c r="M891" s="37">
        <f t="shared" si="106"/>
        <v>593.72023809523807</v>
      </c>
      <c r="N891" s="36">
        <v>0</v>
      </c>
      <c r="O891" s="26">
        <v>0</v>
      </c>
      <c r="P891" s="26">
        <v>0</v>
      </c>
      <c r="Q891" s="27">
        <v>0</v>
      </c>
      <c r="R891" s="36">
        <v>0</v>
      </c>
      <c r="S891" s="26">
        <v>0</v>
      </c>
      <c r="T891" s="26">
        <v>0</v>
      </c>
      <c r="U891" s="27">
        <v>0</v>
      </c>
      <c r="V891" s="36">
        <v>0</v>
      </c>
      <c r="W891" s="26">
        <v>0</v>
      </c>
      <c r="X891" s="26">
        <v>0</v>
      </c>
      <c r="Y891" s="27">
        <v>0</v>
      </c>
      <c r="Z891" s="36">
        <v>0</v>
      </c>
      <c r="AA891" s="26">
        <v>0</v>
      </c>
      <c r="AB891" s="26">
        <v>0</v>
      </c>
      <c r="AC891" s="27">
        <v>0</v>
      </c>
      <c r="AD891" s="36">
        <v>0</v>
      </c>
      <c r="AE891" s="26">
        <v>0</v>
      </c>
      <c r="AF891" s="26">
        <v>0</v>
      </c>
      <c r="AG891" s="27">
        <v>0</v>
      </c>
      <c r="AH891" s="36">
        <v>0</v>
      </c>
      <c r="AI891" s="26">
        <v>0</v>
      </c>
      <c r="AJ891" s="26">
        <v>0</v>
      </c>
      <c r="AK891" s="27">
        <v>0</v>
      </c>
      <c r="AL891" s="36">
        <v>0</v>
      </c>
      <c r="AM891" s="26">
        <v>0</v>
      </c>
      <c r="AN891" s="26">
        <v>0</v>
      </c>
      <c r="AO891" s="27">
        <v>0</v>
      </c>
      <c r="AP891" s="36">
        <v>0</v>
      </c>
      <c r="AQ891" s="26">
        <v>0</v>
      </c>
      <c r="AR891" s="26">
        <v>0</v>
      </c>
      <c r="AS891" s="27">
        <v>0</v>
      </c>
      <c r="AT891" s="36">
        <v>0</v>
      </c>
      <c r="AU891" s="26">
        <v>0</v>
      </c>
      <c r="AV891" s="26">
        <v>0</v>
      </c>
      <c r="AW891" s="27">
        <v>0</v>
      </c>
      <c r="AX891" s="36">
        <v>0</v>
      </c>
      <c r="AY891" s="26">
        <v>0</v>
      </c>
      <c r="AZ891" s="26">
        <v>0</v>
      </c>
      <c r="BA891" s="27">
        <v>0</v>
      </c>
      <c r="BB891" s="36">
        <v>0</v>
      </c>
      <c r="BC891" s="26">
        <v>0</v>
      </c>
      <c r="BD891" s="26">
        <v>0</v>
      </c>
      <c r="BE891" s="27">
        <v>0</v>
      </c>
      <c r="BF891" s="36">
        <v>0</v>
      </c>
      <c r="BG891" s="26">
        <v>0</v>
      </c>
      <c r="BH891" s="26">
        <v>0</v>
      </c>
      <c r="BI891" s="27">
        <v>0</v>
      </c>
      <c r="BJ891" s="36">
        <v>0</v>
      </c>
      <c r="BK891" s="26">
        <v>0</v>
      </c>
      <c r="BL891" s="26">
        <v>0</v>
      </c>
      <c r="BM891" s="27">
        <v>0</v>
      </c>
      <c r="BN891" s="36">
        <v>0</v>
      </c>
      <c r="BO891" s="26">
        <v>0</v>
      </c>
      <c r="BP891" s="26">
        <v>0</v>
      </c>
      <c r="BQ891" s="27">
        <v>0</v>
      </c>
      <c r="BR891" s="36">
        <v>0</v>
      </c>
      <c r="BS891" s="26">
        <v>0</v>
      </c>
      <c r="BT891" s="26">
        <v>0</v>
      </c>
      <c r="BU891" s="27">
        <v>0</v>
      </c>
      <c r="BV891" s="36">
        <v>0</v>
      </c>
      <c r="BW891" s="26">
        <v>0</v>
      </c>
      <c r="BX891" s="26">
        <v>0</v>
      </c>
      <c r="BY891" s="27">
        <v>0</v>
      </c>
      <c r="BZ891" s="36">
        <v>0</v>
      </c>
      <c r="CA891" s="26">
        <v>0</v>
      </c>
      <c r="CB891" s="26">
        <v>0</v>
      </c>
      <c r="CC891" s="27">
        <v>0</v>
      </c>
      <c r="CD891" s="36">
        <v>0</v>
      </c>
      <c r="CE891" s="26">
        <v>0</v>
      </c>
      <c r="CF891" s="26">
        <v>0</v>
      </c>
      <c r="CG891" s="27">
        <v>0</v>
      </c>
      <c r="CH891" s="36">
        <v>0</v>
      </c>
      <c r="CI891" s="26">
        <v>0</v>
      </c>
      <c r="CJ891" s="26">
        <v>0</v>
      </c>
      <c r="CK891" s="27">
        <v>0</v>
      </c>
      <c r="CL891" s="36">
        <v>0</v>
      </c>
      <c r="CM891" s="26">
        <v>0</v>
      </c>
      <c r="CN891" s="26">
        <v>0</v>
      </c>
      <c r="CO891" s="27">
        <v>0</v>
      </c>
      <c r="CP891" s="36">
        <v>0</v>
      </c>
      <c r="CQ891" s="26">
        <v>0</v>
      </c>
      <c r="CR891" s="26">
        <v>0</v>
      </c>
      <c r="CS891" s="27">
        <v>0</v>
      </c>
      <c r="CT891" s="36">
        <v>0</v>
      </c>
      <c r="CU891" s="26">
        <v>0</v>
      </c>
      <c r="CV891" s="26">
        <v>0</v>
      </c>
      <c r="CW891" s="27">
        <v>0</v>
      </c>
      <c r="CX891" s="36">
        <v>0</v>
      </c>
      <c r="CY891" s="26">
        <v>0</v>
      </c>
      <c r="CZ891" s="26">
        <v>0</v>
      </c>
      <c r="DA891" s="27">
        <v>0</v>
      </c>
      <c r="DB891" s="36">
        <v>0</v>
      </c>
      <c r="DC891" s="26">
        <v>0</v>
      </c>
      <c r="DD891" s="26">
        <v>0</v>
      </c>
      <c r="DE891" s="27">
        <v>0</v>
      </c>
      <c r="DF891" s="36">
        <v>0</v>
      </c>
      <c r="DG891" s="26">
        <v>0</v>
      </c>
      <c r="DH891" s="26">
        <v>0</v>
      </c>
      <c r="DI891" s="27">
        <v>0</v>
      </c>
      <c r="DJ891" s="36">
        <v>0</v>
      </c>
      <c r="DK891" s="26">
        <v>0</v>
      </c>
      <c r="DL891" s="26">
        <v>0</v>
      </c>
      <c r="DM891" s="27">
        <v>0</v>
      </c>
      <c r="DN891" s="36">
        <v>0</v>
      </c>
      <c r="DO891" s="26">
        <v>0</v>
      </c>
      <c r="DP891" s="26">
        <v>0</v>
      </c>
      <c r="DQ891" s="27">
        <v>0</v>
      </c>
      <c r="DR891" s="36">
        <v>0</v>
      </c>
      <c r="DS891" s="26">
        <v>0</v>
      </c>
      <c r="DT891" s="26">
        <v>0</v>
      </c>
      <c r="DU891" s="27">
        <v>0</v>
      </c>
      <c r="DV891" s="36">
        <v>0</v>
      </c>
      <c r="DW891" s="26">
        <v>0</v>
      </c>
      <c r="DX891" s="26">
        <v>0</v>
      </c>
      <c r="DY891" s="27">
        <v>0</v>
      </c>
      <c r="DZ891" s="36">
        <v>12</v>
      </c>
      <c r="EA891" s="26">
        <v>7124.6428571428569</v>
      </c>
      <c r="EB891" s="26">
        <v>7124.6428571428569</v>
      </c>
      <c r="EC891" s="27">
        <v>42747.857142857145</v>
      </c>
      <c r="ED891" s="36">
        <v>12</v>
      </c>
      <c r="EE891" s="26">
        <v>7124.6428571428569</v>
      </c>
      <c r="EF891" s="26">
        <v>13655.560000000001</v>
      </c>
      <c r="EG891" s="27">
        <v>36216.94</v>
      </c>
      <c r="EH891" s="36">
        <v>12</v>
      </c>
      <c r="EI891" s="26">
        <v>7124.6428571428569</v>
      </c>
      <c r="EJ891" s="26">
        <v>20780.20285714286</v>
      </c>
      <c r="EK891" s="27">
        <v>29092.3</v>
      </c>
      <c r="EL891" s="36" cm="1">
        <f t="array" ref="EL891">+_xlfn.IFS(YEAR($A891)&gt;YEAR(EL$6),0,YEAR(EL$6)=YEAR($A891),13-MONTH($A891),AND(EK891&lt;$L891,YEAR(EL$6)=YEAR($B891)),IF(MONTH($B891)&lt;EK891/$M891,MONTH($B891),EK891/$M891),EK891&lt;$L891,EK891/$M891,YEAR(EL$6)=YEAR($B891),MONTH($B891),AND(YEAR(EL$6)&gt;YEAR($B891),NOT(ISBLANK($B891))),0,YEAR(EL$6)&gt;YEAR($A891),12,EL$6&lt;$A891,0,YEAR(EH$6)=YEAR($B891),0)</f>
        <v>12</v>
      </c>
      <c r="EM891" s="26">
        <f t="shared" si="107"/>
        <v>7124.6428571428569</v>
      </c>
      <c r="EN891" s="26">
        <f t="shared" si="108"/>
        <v>27904.845714285715</v>
      </c>
      <c r="EO891" s="27">
        <f t="shared" si="109"/>
        <v>21967.65</v>
      </c>
      <c r="EP891" s="28">
        <f t="shared" si="110"/>
        <v>37.000002005113039</v>
      </c>
      <c r="EQ891" s="34">
        <f t="shared" si="111"/>
        <v>1781.1607142857142</v>
      </c>
      <c r="ES891" s="21">
        <f>IFERROR(IF(VLOOKUP(D891,'DIV CHANGE'!A:D,3,FALSE)="", E891, VLOOKUP(D891,'DIV CHANGE'!A:D,3,FALSE)), E891)</f>
        <v>4</v>
      </c>
      <c r="ET891" s="21" t="str">
        <f t="shared" si="112"/>
        <v>SAME</v>
      </c>
      <c r="EU891" s="29">
        <v>44588</v>
      </c>
    </row>
    <row r="892" spans="1:151" ht="12.75">
      <c r="A892" s="29">
        <v>44579</v>
      </c>
      <c r="B892" s="24"/>
      <c r="C892" s="35">
        <v>707</v>
      </c>
      <c r="D892" s="21" t="s">
        <v>1738</v>
      </c>
      <c r="E892" s="21">
        <v>2</v>
      </c>
      <c r="F892" s="21" t="s">
        <v>179</v>
      </c>
      <c r="G892" s="21" t="s">
        <v>1739</v>
      </c>
      <c r="H892" s="55">
        <v>88765</v>
      </c>
      <c r="I892" s="22">
        <v>7</v>
      </c>
      <c r="J892" s="25">
        <v>20000</v>
      </c>
      <c r="K892" s="25">
        <v>0</v>
      </c>
      <c r="L892" s="25">
        <f t="shared" si="105"/>
        <v>9823.5714285714294</v>
      </c>
      <c r="M892" s="37">
        <f t="shared" si="106"/>
        <v>818.63095238095241</v>
      </c>
      <c r="N892" s="36">
        <v>0</v>
      </c>
      <c r="O892" s="26">
        <v>0</v>
      </c>
      <c r="P892" s="26">
        <v>0</v>
      </c>
      <c r="Q892" s="27">
        <v>0</v>
      </c>
      <c r="R892" s="36">
        <v>0</v>
      </c>
      <c r="S892" s="26">
        <v>0</v>
      </c>
      <c r="T892" s="26">
        <v>0</v>
      </c>
      <c r="U892" s="27">
        <v>0</v>
      </c>
      <c r="V892" s="36">
        <v>0</v>
      </c>
      <c r="W892" s="26">
        <v>0</v>
      </c>
      <c r="X892" s="26">
        <v>0</v>
      </c>
      <c r="Y892" s="27">
        <v>0</v>
      </c>
      <c r="Z892" s="36">
        <v>0</v>
      </c>
      <c r="AA892" s="26">
        <v>0</v>
      </c>
      <c r="AB892" s="26">
        <v>0</v>
      </c>
      <c r="AC892" s="27">
        <v>0</v>
      </c>
      <c r="AD892" s="36">
        <v>0</v>
      </c>
      <c r="AE892" s="26">
        <v>0</v>
      </c>
      <c r="AF892" s="26">
        <v>0</v>
      </c>
      <c r="AG892" s="27">
        <v>0</v>
      </c>
      <c r="AH892" s="36">
        <v>0</v>
      </c>
      <c r="AI892" s="26">
        <v>0</v>
      </c>
      <c r="AJ892" s="26">
        <v>0</v>
      </c>
      <c r="AK892" s="27">
        <v>0</v>
      </c>
      <c r="AL892" s="36">
        <v>0</v>
      </c>
      <c r="AM892" s="26">
        <v>0</v>
      </c>
      <c r="AN892" s="26">
        <v>0</v>
      </c>
      <c r="AO892" s="27">
        <v>0</v>
      </c>
      <c r="AP892" s="36">
        <v>0</v>
      </c>
      <c r="AQ892" s="26">
        <v>0</v>
      </c>
      <c r="AR892" s="26">
        <v>0</v>
      </c>
      <c r="AS892" s="27">
        <v>0</v>
      </c>
      <c r="AT892" s="36">
        <v>0</v>
      </c>
      <c r="AU892" s="26">
        <v>0</v>
      </c>
      <c r="AV892" s="26">
        <v>0</v>
      </c>
      <c r="AW892" s="27">
        <v>0</v>
      </c>
      <c r="AX892" s="36">
        <v>0</v>
      </c>
      <c r="AY892" s="26">
        <v>0</v>
      </c>
      <c r="AZ892" s="26">
        <v>0</v>
      </c>
      <c r="BA892" s="27">
        <v>0</v>
      </c>
      <c r="BB892" s="36">
        <v>0</v>
      </c>
      <c r="BC892" s="26">
        <v>0</v>
      </c>
      <c r="BD892" s="26">
        <v>0</v>
      </c>
      <c r="BE892" s="27">
        <v>0</v>
      </c>
      <c r="BF892" s="36">
        <v>0</v>
      </c>
      <c r="BG892" s="26">
        <v>0</v>
      </c>
      <c r="BH892" s="26">
        <v>0</v>
      </c>
      <c r="BI892" s="27">
        <v>0</v>
      </c>
      <c r="BJ892" s="36">
        <v>0</v>
      </c>
      <c r="BK892" s="26">
        <v>0</v>
      </c>
      <c r="BL892" s="26">
        <v>0</v>
      </c>
      <c r="BM892" s="27">
        <v>0</v>
      </c>
      <c r="BN892" s="36">
        <v>0</v>
      </c>
      <c r="BO892" s="26">
        <v>0</v>
      </c>
      <c r="BP892" s="26">
        <v>0</v>
      </c>
      <c r="BQ892" s="27">
        <v>0</v>
      </c>
      <c r="BR892" s="36">
        <v>0</v>
      </c>
      <c r="BS892" s="26">
        <v>0</v>
      </c>
      <c r="BT892" s="26">
        <v>0</v>
      </c>
      <c r="BU892" s="27">
        <v>0</v>
      </c>
      <c r="BV892" s="36">
        <v>0</v>
      </c>
      <c r="BW892" s="26">
        <v>0</v>
      </c>
      <c r="BX892" s="26">
        <v>0</v>
      </c>
      <c r="BY892" s="27">
        <v>0</v>
      </c>
      <c r="BZ892" s="36">
        <v>0</v>
      </c>
      <c r="CA892" s="26">
        <v>0</v>
      </c>
      <c r="CB892" s="26">
        <v>0</v>
      </c>
      <c r="CC892" s="27">
        <v>0</v>
      </c>
      <c r="CD892" s="36">
        <v>0</v>
      </c>
      <c r="CE892" s="26">
        <v>0</v>
      </c>
      <c r="CF892" s="26">
        <v>0</v>
      </c>
      <c r="CG892" s="27">
        <v>0</v>
      </c>
      <c r="CH892" s="36">
        <v>0</v>
      </c>
      <c r="CI892" s="26">
        <v>0</v>
      </c>
      <c r="CJ892" s="26">
        <v>0</v>
      </c>
      <c r="CK892" s="27">
        <v>0</v>
      </c>
      <c r="CL892" s="36">
        <v>0</v>
      </c>
      <c r="CM892" s="26">
        <v>0</v>
      </c>
      <c r="CN892" s="26">
        <v>0</v>
      </c>
      <c r="CO892" s="27">
        <v>0</v>
      </c>
      <c r="CP892" s="36">
        <v>0</v>
      </c>
      <c r="CQ892" s="26">
        <v>0</v>
      </c>
      <c r="CR892" s="26">
        <v>0</v>
      </c>
      <c r="CS892" s="27">
        <v>0</v>
      </c>
      <c r="CT892" s="36">
        <v>0</v>
      </c>
      <c r="CU892" s="26">
        <v>0</v>
      </c>
      <c r="CV892" s="26">
        <v>0</v>
      </c>
      <c r="CW892" s="27">
        <v>0</v>
      </c>
      <c r="CX892" s="36">
        <v>0</v>
      </c>
      <c r="CY892" s="26">
        <v>0</v>
      </c>
      <c r="CZ892" s="26">
        <v>0</v>
      </c>
      <c r="DA892" s="27">
        <v>0</v>
      </c>
      <c r="DB892" s="36">
        <v>0</v>
      </c>
      <c r="DC892" s="26">
        <v>0</v>
      </c>
      <c r="DD892" s="26">
        <v>0</v>
      </c>
      <c r="DE892" s="27">
        <v>0</v>
      </c>
      <c r="DF892" s="36">
        <v>0</v>
      </c>
      <c r="DG892" s="26">
        <v>0</v>
      </c>
      <c r="DH892" s="26">
        <v>0</v>
      </c>
      <c r="DI892" s="27">
        <v>0</v>
      </c>
      <c r="DJ892" s="36">
        <v>0</v>
      </c>
      <c r="DK892" s="26">
        <v>0</v>
      </c>
      <c r="DL892" s="26">
        <v>0</v>
      </c>
      <c r="DM892" s="27">
        <v>0</v>
      </c>
      <c r="DN892" s="36">
        <v>0</v>
      </c>
      <c r="DO892" s="26">
        <v>0</v>
      </c>
      <c r="DP892" s="26">
        <v>0</v>
      </c>
      <c r="DQ892" s="27">
        <v>0</v>
      </c>
      <c r="DR892" s="36">
        <v>0</v>
      </c>
      <c r="DS892" s="26">
        <v>0</v>
      </c>
      <c r="DT892" s="26">
        <v>0</v>
      </c>
      <c r="DU892" s="27">
        <v>0</v>
      </c>
      <c r="DV892" s="36">
        <v>0</v>
      </c>
      <c r="DW892" s="26">
        <v>0</v>
      </c>
      <c r="DX892" s="26">
        <v>0</v>
      </c>
      <c r="DY892" s="27">
        <v>0</v>
      </c>
      <c r="DZ892" s="36">
        <v>12</v>
      </c>
      <c r="EA892" s="26">
        <v>9823.5714285714294</v>
      </c>
      <c r="EB892" s="26">
        <v>9823.5714285714294</v>
      </c>
      <c r="EC892" s="27">
        <v>58941.428571428572</v>
      </c>
      <c r="ED892" s="36">
        <v>12</v>
      </c>
      <c r="EE892" s="26">
        <v>9823.5714285714294</v>
      </c>
      <c r="EF892" s="26">
        <v>18828.510000000002</v>
      </c>
      <c r="EG892" s="27">
        <v>49936.49</v>
      </c>
      <c r="EH892" s="36">
        <v>12</v>
      </c>
      <c r="EI892" s="26">
        <v>9823.5714285714294</v>
      </c>
      <c r="EJ892" s="26">
        <v>28652.08142857143</v>
      </c>
      <c r="EK892" s="27">
        <v>40112.92</v>
      </c>
      <c r="EL892" s="36" cm="1">
        <f t="array" ref="EL892">+_xlfn.IFS(YEAR($A892)&gt;YEAR(EL$6),0,YEAR(EL$6)=YEAR($A892),13-MONTH($A892),AND(EK892&lt;$L892,YEAR(EL$6)=YEAR($B892)),IF(MONTH($B892)&lt;EK892/$M892,MONTH($B892),EK892/$M892),EK892&lt;$L892,EK892/$M892,YEAR(EL$6)=YEAR($B892),MONTH($B892),AND(YEAR(EL$6)&gt;YEAR($B892),NOT(ISBLANK($B892))),0,YEAR(EL$6)&gt;YEAR($A892),12,EL$6&lt;$A892,0,YEAR(EH$6)=YEAR($B892),0)</f>
        <v>12</v>
      </c>
      <c r="EM892" s="26">
        <f t="shared" si="107"/>
        <v>9823.5714285714294</v>
      </c>
      <c r="EN892" s="26">
        <f t="shared" si="108"/>
        <v>38475.652857142857</v>
      </c>
      <c r="EO892" s="27">
        <f t="shared" si="109"/>
        <v>30289.35</v>
      </c>
      <c r="EP892" s="28">
        <f t="shared" si="110"/>
        <v>37.000005816912669</v>
      </c>
      <c r="EQ892" s="34">
        <f t="shared" si="111"/>
        <v>2455.8928571428573</v>
      </c>
      <c r="ES892" s="21">
        <f>IFERROR(IF(VLOOKUP(D892,'DIV CHANGE'!A:D,3,FALSE)="", E892, VLOOKUP(D892,'DIV CHANGE'!A:D,3,FALSE)), E892)</f>
        <v>3</v>
      </c>
      <c r="ET892" s="21" t="str">
        <f t="shared" si="112"/>
        <v>CHANGE</v>
      </c>
      <c r="EU892" s="29">
        <v>44579</v>
      </c>
    </row>
    <row r="893" spans="1:151" ht="12.75">
      <c r="C893" s="35"/>
      <c r="H893" s="23"/>
      <c r="I893" s="22"/>
      <c r="J893" s="25"/>
      <c r="K893" s="25"/>
      <c r="L893" s="25"/>
      <c r="M893" s="37"/>
      <c r="N893" s="36"/>
      <c r="O893" s="26"/>
      <c r="P893" s="26"/>
      <c r="Q893" s="27"/>
      <c r="R893" s="36"/>
      <c r="S893" s="26"/>
      <c r="T893" s="26"/>
      <c r="U893" s="27"/>
      <c r="V893" s="36"/>
      <c r="W893" s="26"/>
      <c r="X893" s="26"/>
      <c r="Y893" s="27"/>
      <c r="Z893" s="36"/>
      <c r="AA893" s="26"/>
      <c r="AB893" s="26"/>
      <c r="AC893" s="27"/>
      <c r="AD893" s="36"/>
      <c r="AE893" s="26"/>
      <c r="AF893" s="26"/>
      <c r="AG893" s="27"/>
      <c r="AH893" s="36"/>
      <c r="AI893" s="26"/>
      <c r="AJ893" s="26"/>
      <c r="AK893" s="27"/>
      <c r="AL893" s="36"/>
      <c r="AM893" s="26"/>
      <c r="AN893" s="26"/>
      <c r="AO893" s="27"/>
      <c r="AP893" s="36"/>
      <c r="AQ893" s="26"/>
      <c r="AR893" s="26"/>
      <c r="AS893" s="27"/>
      <c r="AT893" s="36"/>
      <c r="AU893" s="26"/>
      <c r="AV893" s="26"/>
      <c r="AW893" s="27"/>
      <c r="AX893" s="36"/>
      <c r="AY893" s="26"/>
      <c r="AZ893" s="26"/>
      <c r="BA893" s="27"/>
      <c r="BB893" s="36"/>
      <c r="BC893" s="26"/>
      <c r="BD893" s="26"/>
      <c r="BE893" s="27"/>
      <c r="BF893" s="36"/>
      <c r="BG893" s="26"/>
      <c r="BH893" s="26"/>
      <c r="BI893" s="27"/>
      <c r="BJ893" s="36"/>
      <c r="BK893" s="26"/>
      <c r="BL893" s="26"/>
      <c r="BM893" s="27"/>
      <c r="BN893" s="36"/>
      <c r="BO893" s="26"/>
      <c r="BP893" s="26"/>
      <c r="BQ893" s="27"/>
      <c r="BR893" s="36"/>
      <c r="BS893" s="26"/>
      <c r="BT893" s="26"/>
      <c r="BU893" s="27"/>
      <c r="BV893" s="36"/>
      <c r="BW893" s="26"/>
      <c r="BX893" s="26"/>
      <c r="BY893" s="27"/>
      <c r="BZ893" s="36"/>
      <c r="CA893" s="26"/>
      <c r="CB893" s="26"/>
      <c r="CC893" s="27"/>
      <c r="CD893" s="36"/>
      <c r="CE893" s="26"/>
      <c r="CF893" s="26"/>
      <c r="CG893" s="27"/>
      <c r="CH893" s="36"/>
      <c r="CI893" s="26"/>
      <c r="CJ893" s="26"/>
      <c r="CK893" s="27"/>
      <c r="CL893" s="36"/>
      <c r="CM893" s="26"/>
      <c r="CN893" s="26"/>
      <c r="CO893" s="27"/>
      <c r="CP893" s="36"/>
      <c r="CQ893" s="26"/>
      <c r="CR893" s="26"/>
      <c r="CS893" s="27"/>
      <c r="CT893" s="36"/>
      <c r="CU893" s="26"/>
      <c r="CV893" s="26"/>
      <c r="CW893" s="27"/>
      <c r="CX893" s="36"/>
      <c r="CY893" s="26"/>
      <c r="CZ893" s="26"/>
      <c r="DA893" s="27"/>
      <c r="DB893" s="36"/>
      <c r="DC893" s="26"/>
      <c r="DD893" s="26"/>
      <c r="DE893" s="27"/>
      <c r="DF893" s="36"/>
      <c r="DG893" s="26"/>
      <c r="DH893" s="26"/>
      <c r="DI893" s="27"/>
      <c r="DJ893" s="36"/>
      <c r="DK893" s="26"/>
      <c r="DL893" s="26"/>
      <c r="DM893" s="27"/>
      <c r="DN893" s="36"/>
      <c r="DO893" s="26"/>
      <c r="DP893" s="26"/>
      <c r="DQ893" s="27"/>
      <c r="DR893" s="36"/>
      <c r="DS893" s="26"/>
      <c r="DT893" s="26"/>
      <c r="DU893" s="27"/>
      <c r="DV893" s="36"/>
      <c r="DW893" s="26"/>
      <c r="DX893" s="26"/>
      <c r="DY893" s="27"/>
      <c r="DZ893" s="36"/>
      <c r="EA893" s="26"/>
      <c r="EB893" s="26"/>
      <c r="EC893" s="27"/>
      <c r="ED893" s="36"/>
      <c r="EE893" s="26"/>
      <c r="EF893" s="26"/>
      <c r="EG893" s="27"/>
      <c r="EH893" s="36"/>
      <c r="EI893" s="26"/>
      <c r="EJ893" s="26"/>
      <c r="EK893" s="27"/>
      <c r="EL893" s="36"/>
      <c r="EM893" s="26"/>
      <c r="EN893" s="26"/>
      <c r="EO893" s="27"/>
      <c r="EP893" s="28"/>
      <c r="EQ893" s="34"/>
      <c r="EU893" s="29"/>
    </row>
    <row r="894" spans="1:151" ht="12.75">
      <c r="C894" s="35"/>
      <c r="H894" s="23"/>
      <c r="I894" s="22"/>
      <c r="J894" s="25"/>
      <c r="K894" s="25"/>
      <c r="L894" s="25"/>
      <c r="M894" s="37"/>
      <c r="N894" s="36"/>
      <c r="O894" s="26"/>
      <c r="P894" s="26"/>
      <c r="Q894" s="27"/>
      <c r="R894" s="36"/>
      <c r="S894" s="26"/>
      <c r="T894" s="26"/>
      <c r="U894" s="27"/>
      <c r="V894" s="36"/>
      <c r="W894" s="26"/>
      <c r="X894" s="26"/>
      <c r="Y894" s="27"/>
      <c r="Z894" s="36"/>
      <c r="AA894" s="26"/>
      <c r="AB894" s="26"/>
      <c r="AC894" s="27"/>
      <c r="AD894" s="36"/>
      <c r="AE894" s="26"/>
      <c r="AF894" s="26"/>
      <c r="AG894" s="27"/>
      <c r="AH894" s="36"/>
      <c r="AI894" s="26"/>
      <c r="AJ894" s="26"/>
      <c r="AK894" s="27"/>
      <c r="AL894" s="36"/>
      <c r="AM894" s="26"/>
      <c r="AN894" s="26"/>
      <c r="AO894" s="27"/>
      <c r="AP894" s="36"/>
      <c r="AQ894" s="26"/>
      <c r="AR894" s="26"/>
      <c r="AS894" s="27"/>
      <c r="AT894" s="36"/>
      <c r="AU894" s="26"/>
      <c r="AV894" s="26"/>
      <c r="AW894" s="27"/>
      <c r="AX894" s="36"/>
      <c r="AY894" s="26"/>
      <c r="AZ894" s="26"/>
      <c r="BA894" s="27"/>
      <c r="BB894" s="36"/>
      <c r="BC894" s="26"/>
      <c r="BD894" s="26"/>
      <c r="BE894" s="27"/>
      <c r="BF894" s="36"/>
      <c r="BG894" s="26"/>
      <c r="BH894" s="26"/>
      <c r="BI894" s="27"/>
      <c r="BJ894" s="36"/>
      <c r="BK894" s="26"/>
      <c r="BL894" s="26"/>
      <c r="BM894" s="27"/>
      <c r="BN894" s="36"/>
      <c r="BO894" s="26"/>
      <c r="BP894" s="26"/>
      <c r="BQ894" s="27"/>
      <c r="BR894" s="36"/>
      <c r="BS894" s="26"/>
      <c r="BT894" s="26"/>
      <c r="BU894" s="27"/>
      <c r="BV894" s="36"/>
      <c r="BW894" s="26"/>
      <c r="BX894" s="26"/>
      <c r="BY894" s="27"/>
      <c r="BZ894" s="36"/>
      <c r="CA894" s="26"/>
      <c r="CB894" s="26"/>
      <c r="CC894" s="27"/>
      <c r="CD894" s="36"/>
      <c r="CE894" s="26"/>
      <c r="CF894" s="26"/>
      <c r="CG894" s="27"/>
      <c r="CH894" s="36"/>
      <c r="CI894" s="26"/>
      <c r="CJ894" s="26"/>
      <c r="CK894" s="27"/>
      <c r="CL894" s="36"/>
      <c r="CM894" s="26"/>
      <c r="CN894" s="26"/>
      <c r="CO894" s="27"/>
      <c r="CP894" s="36"/>
      <c r="CQ894" s="26"/>
      <c r="CR894" s="26"/>
      <c r="CS894" s="27"/>
      <c r="CT894" s="36"/>
      <c r="CU894" s="26"/>
      <c r="CV894" s="26"/>
      <c r="CW894" s="27"/>
      <c r="CX894" s="36"/>
      <c r="CY894" s="26"/>
      <c r="CZ894" s="26"/>
      <c r="DA894" s="27"/>
      <c r="DB894" s="36"/>
      <c r="DC894" s="26"/>
      <c r="DD894" s="26"/>
      <c r="DE894" s="27"/>
      <c r="DF894" s="36"/>
      <c r="DG894" s="26"/>
      <c r="DH894" s="26"/>
      <c r="DI894" s="27"/>
      <c r="DJ894" s="36"/>
      <c r="DK894" s="26"/>
      <c r="DL894" s="26"/>
      <c r="DM894" s="27"/>
      <c r="DN894" s="36"/>
      <c r="DO894" s="26"/>
      <c r="DP894" s="26"/>
      <c r="DQ894" s="27"/>
      <c r="DR894" s="36"/>
      <c r="DS894" s="26"/>
      <c r="DT894" s="26"/>
      <c r="DU894" s="27"/>
      <c r="DV894" s="36"/>
      <c r="DW894" s="26"/>
      <c r="DX894" s="26"/>
      <c r="DY894" s="27"/>
      <c r="DZ894" s="36"/>
      <c r="EA894" s="26"/>
      <c r="EB894" s="26"/>
      <c r="EC894" s="27"/>
      <c r="ED894" s="36"/>
      <c r="EE894" s="26"/>
      <c r="EF894" s="26"/>
      <c r="EG894" s="27"/>
      <c r="EH894" s="36"/>
      <c r="EI894" s="26"/>
      <c r="EJ894" s="26"/>
      <c r="EK894" s="27"/>
      <c r="EL894" s="36"/>
      <c r="EM894" s="26"/>
      <c r="EN894" s="26"/>
      <c r="EO894" s="27"/>
      <c r="EP894" s="28"/>
      <c r="EQ894" s="34"/>
      <c r="EU894" s="29"/>
    </row>
    <row r="895" spans="1:151" ht="12.75">
      <c r="C895" s="35"/>
      <c r="H895" s="23"/>
      <c r="I895" s="22"/>
      <c r="J895" s="25"/>
      <c r="K895" s="25"/>
      <c r="L895" s="25"/>
      <c r="M895" s="37"/>
      <c r="N895" s="36"/>
      <c r="O895" s="26"/>
      <c r="P895" s="26"/>
      <c r="Q895" s="27"/>
      <c r="R895" s="36"/>
      <c r="S895" s="26"/>
      <c r="T895" s="26"/>
      <c r="U895" s="27"/>
      <c r="V895" s="36"/>
      <c r="W895" s="26"/>
      <c r="X895" s="26"/>
      <c r="Y895" s="27"/>
      <c r="Z895" s="36"/>
      <c r="AA895" s="26"/>
      <c r="AB895" s="26"/>
      <c r="AC895" s="27"/>
      <c r="AD895" s="36"/>
      <c r="AE895" s="26"/>
      <c r="AF895" s="26"/>
      <c r="AG895" s="27"/>
      <c r="AH895" s="36"/>
      <c r="AI895" s="26"/>
      <c r="AJ895" s="26"/>
      <c r="AK895" s="27"/>
      <c r="AL895" s="36"/>
      <c r="AM895" s="26"/>
      <c r="AN895" s="26"/>
      <c r="AO895" s="27"/>
      <c r="AP895" s="36"/>
      <c r="AQ895" s="26"/>
      <c r="AR895" s="26"/>
      <c r="AS895" s="27"/>
      <c r="AT895" s="36"/>
      <c r="AU895" s="26"/>
      <c r="AV895" s="26"/>
      <c r="AW895" s="27"/>
      <c r="AX895" s="36"/>
      <c r="AY895" s="26"/>
      <c r="AZ895" s="26"/>
      <c r="BA895" s="27"/>
      <c r="BB895" s="36"/>
      <c r="BC895" s="26"/>
      <c r="BD895" s="26"/>
      <c r="BE895" s="27"/>
      <c r="BF895" s="36"/>
      <c r="BG895" s="26"/>
      <c r="BH895" s="26"/>
      <c r="BI895" s="27"/>
      <c r="BJ895" s="36"/>
      <c r="BK895" s="26"/>
      <c r="BL895" s="26"/>
      <c r="BM895" s="27"/>
      <c r="BN895" s="36"/>
      <c r="BO895" s="26"/>
      <c r="BP895" s="26"/>
      <c r="BQ895" s="27"/>
      <c r="BR895" s="36"/>
      <c r="BS895" s="26"/>
      <c r="BT895" s="26"/>
      <c r="BU895" s="27"/>
      <c r="BV895" s="36"/>
      <c r="BW895" s="26"/>
      <c r="BX895" s="26"/>
      <c r="BY895" s="27"/>
      <c r="BZ895" s="36"/>
      <c r="CA895" s="26"/>
      <c r="CB895" s="26"/>
      <c r="CC895" s="27"/>
      <c r="CD895" s="36"/>
      <c r="CE895" s="26"/>
      <c r="CF895" s="26"/>
      <c r="CG895" s="27"/>
      <c r="CH895" s="36"/>
      <c r="CI895" s="26"/>
      <c r="CJ895" s="26"/>
      <c r="CK895" s="27"/>
      <c r="CL895" s="36"/>
      <c r="CM895" s="26"/>
      <c r="CN895" s="26"/>
      <c r="CO895" s="27"/>
      <c r="CP895" s="36"/>
      <c r="CQ895" s="26"/>
      <c r="CR895" s="26"/>
      <c r="CS895" s="27"/>
      <c r="CT895" s="36"/>
      <c r="CU895" s="26"/>
      <c r="CV895" s="26"/>
      <c r="CW895" s="27"/>
      <c r="CX895" s="36"/>
      <c r="CY895" s="26"/>
      <c r="CZ895" s="26"/>
      <c r="DA895" s="27"/>
      <c r="DB895" s="36"/>
      <c r="DC895" s="26"/>
      <c r="DD895" s="26"/>
      <c r="DE895" s="27"/>
      <c r="DF895" s="36"/>
      <c r="DG895" s="26"/>
      <c r="DH895" s="26"/>
      <c r="DI895" s="27"/>
      <c r="DJ895" s="36"/>
      <c r="DK895" s="26"/>
      <c r="DL895" s="26"/>
      <c r="DM895" s="27"/>
      <c r="DN895" s="36"/>
      <c r="DO895" s="26"/>
      <c r="DP895" s="26"/>
      <c r="DQ895" s="27"/>
      <c r="DR895" s="36"/>
      <c r="DS895" s="26"/>
      <c r="DT895" s="26"/>
      <c r="DU895" s="27"/>
      <c r="DV895" s="36"/>
      <c r="DW895" s="26"/>
      <c r="DX895" s="26"/>
      <c r="DY895" s="27"/>
      <c r="DZ895" s="36"/>
      <c r="EA895" s="26"/>
      <c r="EB895" s="26"/>
      <c r="EC895" s="27"/>
      <c r="ED895" s="36"/>
      <c r="EE895" s="26"/>
      <c r="EF895" s="26"/>
      <c r="EG895" s="27"/>
      <c r="EH895" s="36"/>
      <c r="EI895" s="26"/>
      <c r="EJ895" s="26"/>
      <c r="EK895" s="27"/>
      <c r="EL895" s="36"/>
      <c r="EM895" s="26"/>
      <c r="EN895" s="26"/>
      <c r="EO895" s="27"/>
      <c r="EP895" s="28"/>
      <c r="EQ895" s="34"/>
      <c r="EU895" s="29"/>
    </row>
    <row r="896" spans="1:151" ht="12.75">
      <c r="C896" s="35"/>
      <c r="H896" s="23"/>
      <c r="I896" s="22"/>
      <c r="J896" s="25"/>
      <c r="K896" s="25"/>
      <c r="L896" s="25"/>
      <c r="M896" s="37"/>
      <c r="N896" s="36"/>
      <c r="O896" s="26"/>
      <c r="P896" s="26"/>
      <c r="Q896" s="27"/>
      <c r="R896" s="36"/>
      <c r="S896" s="26"/>
      <c r="T896" s="26"/>
      <c r="U896" s="27"/>
      <c r="V896" s="36"/>
      <c r="W896" s="26"/>
      <c r="X896" s="26"/>
      <c r="Y896" s="27"/>
      <c r="Z896" s="36"/>
      <c r="AA896" s="26"/>
      <c r="AB896" s="26"/>
      <c r="AC896" s="27"/>
      <c r="AD896" s="36"/>
      <c r="AE896" s="26"/>
      <c r="AF896" s="26"/>
      <c r="AG896" s="27"/>
      <c r="AH896" s="36"/>
      <c r="AI896" s="26"/>
      <c r="AJ896" s="26"/>
      <c r="AK896" s="27"/>
      <c r="AL896" s="36"/>
      <c r="AM896" s="26"/>
      <c r="AN896" s="26"/>
      <c r="AO896" s="27"/>
      <c r="AP896" s="36"/>
      <c r="AQ896" s="26"/>
      <c r="AR896" s="26"/>
      <c r="AS896" s="27"/>
      <c r="AT896" s="36"/>
      <c r="AU896" s="26"/>
      <c r="AV896" s="26"/>
      <c r="AW896" s="27"/>
      <c r="AX896" s="36"/>
      <c r="AY896" s="26"/>
      <c r="AZ896" s="26"/>
      <c r="BA896" s="27"/>
      <c r="BB896" s="36"/>
      <c r="BC896" s="26"/>
      <c r="BD896" s="26"/>
      <c r="BE896" s="27"/>
      <c r="BF896" s="36"/>
      <c r="BG896" s="26"/>
      <c r="BH896" s="26"/>
      <c r="BI896" s="27"/>
      <c r="BJ896" s="36"/>
      <c r="BK896" s="26"/>
      <c r="BL896" s="26"/>
      <c r="BM896" s="27"/>
      <c r="BN896" s="36"/>
      <c r="BO896" s="26"/>
      <c r="BP896" s="26"/>
      <c r="BQ896" s="27"/>
      <c r="BR896" s="36"/>
      <c r="BS896" s="26"/>
      <c r="BT896" s="26"/>
      <c r="BU896" s="27"/>
      <c r="BV896" s="36"/>
      <c r="BW896" s="26"/>
      <c r="BX896" s="26"/>
      <c r="BY896" s="27"/>
      <c r="BZ896" s="36"/>
      <c r="CA896" s="26"/>
      <c r="CB896" s="26"/>
      <c r="CC896" s="27"/>
      <c r="CD896" s="36"/>
      <c r="CE896" s="26"/>
      <c r="CF896" s="26"/>
      <c r="CG896" s="27"/>
      <c r="CH896" s="36"/>
      <c r="CI896" s="26"/>
      <c r="CJ896" s="26"/>
      <c r="CK896" s="27"/>
      <c r="CL896" s="36"/>
      <c r="CM896" s="26"/>
      <c r="CN896" s="26"/>
      <c r="CO896" s="27"/>
      <c r="CP896" s="36"/>
      <c r="CQ896" s="26"/>
      <c r="CR896" s="26"/>
      <c r="CS896" s="27"/>
      <c r="CT896" s="36"/>
      <c r="CU896" s="26"/>
      <c r="CV896" s="26"/>
      <c r="CW896" s="27"/>
      <c r="CX896" s="36"/>
      <c r="CY896" s="26"/>
      <c r="CZ896" s="26"/>
      <c r="DA896" s="27"/>
      <c r="DB896" s="36"/>
      <c r="DC896" s="26"/>
      <c r="DD896" s="26"/>
      <c r="DE896" s="27"/>
      <c r="DF896" s="36"/>
      <c r="DG896" s="26"/>
      <c r="DH896" s="26"/>
      <c r="DI896" s="27"/>
      <c r="DJ896" s="36"/>
      <c r="DK896" s="26"/>
      <c r="DL896" s="26"/>
      <c r="DM896" s="27"/>
      <c r="DN896" s="36"/>
      <c r="DO896" s="26"/>
      <c r="DP896" s="26"/>
      <c r="DQ896" s="27"/>
      <c r="DR896" s="36"/>
      <c r="DS896" s="26"/>
      <c r="DT896" s="26"/>
      <c r="DU896" s="27"/>
      <c r="DV896" s="36"/>
      <c r="DW896" s="26"/>
      <c r="DX896" s="26"/>
      <c r="DY896" s="27"/>
      <c r="DZ896" s="36"/>
      <c r="EA896" s="26"/>
      <c r="EB896" s="26"/>
      <c r="EC896" s="27"/>
      <c r="ED896" s="36"/>
      <c r="EE896" s="26"/>
      <c r="EF896" s="26"/>
      <c r="EG896" s="27"/>
      <c r="EH896" s="36"/>
      <c r="EI896" s="26"/>
      <c r="EJ896" s="26"/>
      <c r="EK896" s="27"/>
      <c r="EL896" s="36"/>
      <c r="EM896" s="26"/>
      <c r="EN896" s="26"/>
      <c r="EO896" s="27"/>
      <c r="EP896" s="28"/>
      <c r="EQ896" s="34"/>
      <c r="EU896" s="29"/>
    </row>
    <row r="897" spans="1:151" ht="12.75">
      <c r="C897" s="35"/>
      <c r="H897" s="23"/>
      <c r="I897" s="22"/>
      <c r="J897" s="25"/>
      <c r="K897" s="25"/>
      <c r="L897" s="25"/>
      <c r="M897" s="37"/>
      <c r="N897" s="36"/>
      <c r="O897" s="26"/>
      <c r="P897" s="26"/>
      <c r="Q897" s="27"/>
      <c r="R897" s="36"/>
      <c r="S897" s="26"/>
      <c r="T897" s="26"/>
      <c r="U897" s="27"/>
      <c r="V897" s="36"/>
      <c r="W897" s="26"/>
      <c r="X897" s="26"/>
      <c r="Y897" s="27"/>
      <c r="Z897" s="36"/>
      <c r="AA897" s="26"/>
      <c r="AB897" s="26"/>
      <c r="AC897" s="27"/>
      <c r="AD897" s="36"/>
      <c r="AE897" s="26"/>
      <c r="AF897" s="26"/>
      <c r="AG897" s="27"/>
      <c r="AH897" s="36"/>
      <c r="AI897" s="26"/>
      <c r="AJ897" s="26"/>
      <c r="AK897" s="27"/>
      <c r="AL897" s="36"/>
      <c r="AM897" s="26"/>
      <c r="AN897" s="26"/>
      <c r="AO897" s="27"/>
      <c r="AP897" s="36"/>
      <c r="AQ897" s="26"/>
      <c r="AR897" s="26"/>
      <c r="AS897" s="27"/>
      <c r="AT897" s="36"/>
      <c r="AU897" s="26"/>
      <c r="AV897" s="26"/>
      <c r="AW897" s="27"/>
      <c r="AX897" s="36"/>
      <c r="AY897" s="26"/>
      <c r="AZ897" s="26"/>
      <c r="BA897" s="27"/>
      <c r="BB897" s="36"/>
      <c r="BC897" s="26"/>
      <c r="BD897" s="26"/>
      <c r="BE897" s="27"/>
      <c r="BF897" s="36"/>
      <c r="BG897" s="26"/>
      <c r="BH897" s="26"/>
      <c r="BI897" s="27"/>
      <c r="BJ897" s="36"/>
      <c r="BK897" s="26"/>
      <c r="BL897" s="26"/>
      <c r="BM897" s="27"/>
      <c r="BN897" s="36"/>
      <c r="BO897" s="26"/>
      <c r="BP897" s="26"/>
      <c r="BQ897" s="27"/>
      <c r="BR897" s="36"/>
      <c r="BS897" s="26"/>
      <c r="BT897" s="26"/>
      <c r="BU897" s="27"/>
      <c r="BV897" s="36"/>
      <c r="BW897" s="26"/>
      <c r="BX897" s="26"/>
      <c r="BY897" s="27"/>
      <c r="BZ897" s="36"/>
      <c r="CA897" s="26"/>
      <c r="CB897" s="26"/>
      <c r="CC897" s="27"/>
      <c r="CD897" s="36"/>
      <c r="CE897" s="26"/>
      <c r="CF897" s="26"/>
      <c r="CG897" s="27"/>
      <c r="CH897" s="36"/>
      <c r="CI897" s="26"/>
      <c r="CJ897" s="26"/>
      <c r="CK897" s="27"/>
      <c r="CL897" s="36"/>
      <c r="CM897" s="26"/>
      <c r="CN897" s="26"/>
      <c r="CO897" s="27"/>
      <c r="CP897" s="36"/>
      <c r="CQ897" s="26"/>
      <c r="CR897" s="26"/>
      <c r="CS897" s="27"/>
      <c r="CT897" s="36"/>
      <c r="CU897" s="26"/>
      <c r="CV897" s="26"/>
      <c r="CW897" s="27"/>
      <c r="CX897" s="36"/>
      <c r="CY897" s="26"/>
      <c r="CZ897" s="26"/>
      <c r="DA897" s="27"/>
      <c r="DB897" s="36"/>
      <c r="DC897" s="26"/>
      <c r="DD897" s="26"/>
      <c r="DE897" s="27"/>
      <c r="DF897" s="36"/>
      <c r="DG897" s="26"/>
      <c r="DH897" s="26"/>
      <c r="DI897" s="27"/>
      <c r="DJ897" s="36"/>
      <c r="DK897" s="26"/>
      <c r="DL897" s="26"/>
      <c r="DM897" s="27"/>
      <c r="DN897" s="36"/>
      <c r="DO897" s="26"/>
      <c r="DP897" s="26"/>
      <c r="DQ897" s="27"/>
      <c r="DR897" s="36"/>
      <c r="DS897" s="26"/>
      <c r="DT897" s="26"/>
      <c r="DU897" s="27"/>
      <c r="DV897" s="36"/>
      <c r="DW897" s="26"/>
      <c r="DX897" s="26"/>
      <c r="DY897" s="27"/>
      <c r="DZ897" s="36"/>
      <c r="EA897" s="26"/>
      <c r="EB897" s="26"/>
      <c r="EC897" s="27"/>
      <c r="ED897" s="36"/>
      <c r="EE897" s="26"/>
      <c r="EF897" s="26"/>
      <c r="EG897" s="27"/>
      <c r="EH897" s="36"/>
      <c r="EI897" s="26"/>
      <c r="EJ897" s="26"/>
      <c r="EK897" s="27"/>
      <c r="EL897" s="36"/>
      <c r="EM897" s="26"/>
      <c r="EN897" s="26"/>
      <c r="EO897" s="27"/>
      <c r="EP897" s="28"/>
      <c r="EQ897" s="34"/>
      <c r="EU897" s="29"/>
    </row>
    <row r="898" spans="1:151" ht="12.75">
      <c r="C898" s="35"/>
      <c r="H898" s="23"/>
      <c r="I898" s="22"/>
      <c r="J898" s="25"/>
      <c r="K898" s="25"/>
      <c r="L898" s="25"/>
      <c r="M898" s="37"/>
      <c r="N898" s="36"/>
      <c r="O898" s="26"/>
      <c r="P898" s="26"/>
      <c r="Q898" s="27"/>
      <c r="R898" s="36"/>
      <c r="S898" s="26"/>
      <c r="T898" s="26"/>
      <c r="U898" s="27"/>
      <c r="V898" s="36"/>
      <c r="W898" s="26"/>
      <c r="X898" s="26"/>
      <c r="Y898" s="27"/>
      <c r="Z898" s="36"/>
      <c r="AA898" s="26"/>
      <c r="AB898" s="26"/>
      <c r="AC898" s="27"/>
      <c r="AD898" s="36"/>
      <c r="AE898" s="26"/>
      <c r="AF898" s="26"/>
      <c r="AG898" s="27"/>
      <c r="AH898" s="36"/>
      <c r="AI898" s="26"/>
      <c r="AJ898" s="26"/>
      <c r="AK898" s="27"/>
      <c r="AL898" s="36"/>
      <c r="AM898" s="26"/>
      <c r="AN898" s="26"/>
      <c r="AO898" s="27"/>
      <c r="AP898" s="36"/>
      <c r="AQ898" s="26"/>
      <c r="AR898" s="26"/>
      <c r="AS898" s="27"/>
      <c r="AT898" s="36"/>
      <c r="AU898" s="26"/>
      <c r="AV898" s="26"/>
      <c r="AW898" s="27"/>
      <c r="AX898" s="36"/>
      <c r="AY898" s="26"/>
      <c r="AZ898" s="26"/>
      <c r="BA898" s="27"/>
      <c r="BB898" s="36"/>
      <c r="BC898" s="26"/>
      <c r="BD898" s="26"/>
      <c r="BE898" s="27"/>
      <c r="BF898" s="36"/>
      <c r="BG898" s="26"/>
      <c r="BH898" s="26"/>
      <c r="BI898" s="27"/>
      <c r="BJ898" s="36"/>
      <c r="BK898" s="26"/>
      <c r="BL898" s="26"/>
      <c r="BM898" s="27"/>
      <c r="BN898" s="36"/>
      <c r="BO898" s="26"/>
      <c r="BP898" s="26"/>
      <c r="BQ898" s="27"/>
      <c r="BR898" s="36"/>
      <c r="BS898" s="26"/>
      <c r="BT898" s="26"/>
      <c r="BU898" s="27"/>
      <c r="BV898" s="36"/>
      <c r="BW898" s="26"/>
      <c r="BX898" s="26"/>
      <c r="BY898" s="27"/>
      <c r="BZ898" s="36"/>
      <c r="CA898" s="26"/>
      <c r="CB898" s="26"/>
      <c r="CC898" s="27"/>
      <c r="CD898" s="36"/>
      <c r="CE898" s="26"/>
      <c r="CF898" s="26"/>
      <c r="CG898" s="27"/>
      <c r="CH898" s="36"/>
      <c r="CI898" s="26"/>
      <c r="CJ898" s="26"/>
      <c r="CK898" s="27"/>
      <c r="CL898" s="36"/>
      <c r="CM898" s="26"/>
      <c r="CN898" s="26"/>
      <c r="CO898" s="27"/>
      <c r="CP898" s="36"/>
      <c r="CQ898" s="26"/>
      <c r="CR898" s="26"/>
      <c r="CS898" s="27"/>
      <c r="CT898" s="36"/>
      <c r="CU898" s="26"/>
      <c r="CV898" s="26"/>
      <c r="CW898" s="27"/>
      <c r="CX898" s="36"/>
      <c r="CY898" s="26"/>
      <c r="CZ898" s="26"/>
      <c r="DA898" s="27"/>
      <c r="DB898" s="36"/>
      <c r="DC898" s="26"/>
      <c r="DD898" s="26"/>
      <c r="DE898" s="27"/>
      <c r="DF898" s="36"/>
      <c r="DG898" s="26"/>
      <c r="DH898" s="26"/>
      <c r="DI898" s="27"/>
      <c r="DJ898" s="36"/>
      <c r="DK898" s="26"/>
      <c r="DL898" s="26"/>
      <c r="DM898" s="27"/>
      <c r="DN898" s="36"/>
      <c r="DO898" s="26"/>
      <c r="DP898" s="26"/>
      <c r="DQ898" s="27"/>
      <c r="DR898" s="36"/>
      <c r="DS898" s="26"/>
      <c r="DT898" s="26"/>
      <c r="DU898" s="27"/>
      <c r="DV898" s="36"/>
      <c r="DW898" s="26"/>
      <c r="DX898" s="26"/>
      <c r="DY898" s="27"/>
      <c r="DZ898" s="36"/>
      <c r="EA898" s="26"/>
      <c r="EB898" s="26"/>
      <c r="EC898" s="27"/>
      <c r="ED898" s="36"/>
      <c r="EE898" s="26"/>
      <c r="EF898" s="26"/>
      <c r="EG898" s="27"/>
      <c r="EH898" s="36"/>
      <c r="EI898" s="26"/>
      <c r="EJ898" s="26"/>
      <c r="EK898" s="27"/>
      <c r="EL898" s="36"/>
      <c r="EM898" s="26"/>
      <c r="EN898" s="26"/>
      <c r="EO898" s="27"/>
      <c r="EP898" s="28"/>
      <c r="EQ898" s="34"/>
      <c r="EU898" s="29"/>
    </row>
    <row r="899" spans="1:151" ht="12.75">
      <c r="C899" s="35"/>
      <c r="H899" s="23"/>
      <c r="I899" s="22"/>
      <c r="J899" s="25"/>
      <c r="K899" s="25"/>
      <c r="L899" s="25"/>
      <c r="M899" s="37"/>
      <c r="N899" s="36"/>
      <c r="O899" s="26"/>
      <c r="P899" s="26"/>
      <c r="Q899" s="27"/>
      <c r="R899" s="36"/>
      <c r="S899" s="26"/>
      <c r="T899" s="26"/>
      <c r="U899" s="27"/>
      <c r="V899" s="36"/>
      <c r="W899" s="26"/>
      <c r="X899" s="26"/>
      <c r="Y899" s="27"/>
      <c r="Z899" s="36"/>
      <c r="AA899" s="26"/>
      <c r="AB899" s="26"/>
      <c r="AC899" s="27"/>
      <c r="AD899" s="36"/>
      <c r="AE899" s="26"/>
      <c r="AF899" s="26"/>
      <c r="AG899" s="27"/>
      <c r="AH899" s="36"/>
      <c r="AI899" s="26"/>
      <c r="AJ899" s="26"/>
      <c r="AK899" s="27"/>
      <c r="AL899" s="36"/>
      <c r="AM899" s="26"/>
      <c r="AN899" s="26"/>
      <c r="AO899" s="27"/>
      <c r="AP899" s="36"/>
      <c r="AQ899" s="26"/>
      <c r="AR899" s="26"/>
      <c r="AS899" s="27"/>
      <c r="AT899" s="36"/>
      <c r="AU899" s="26"/>
      <c r="AV899" s="26"/>
      <c r="AW899" s="27"/>
      <c r="AX899" s="36"/>
      <c r="AY899" s="26"/>
      <c r="AZ899" s="26"/>
      <c r="BA899" s="27"/>
      <c r="BB899" s="36"/>
      <c r="BC899" s="26"/>
      <c r="BD899" s="26"/>
      <c r="BE899" s="27"/>
      <c r="BF899" s="36"/>
      <c r="BG899" s="26"/>
      <c r="BH899" s="26"/>
      <c r="BI899" s="27"/>
      <c r="BJ899" s="36"/>
      <c r="BK899" s="26"/>
      <c r="BL899" s="26"/>
      <c r="BM899" s="27"/>
      <c r="BN899" s="36"/>
      <c r="BO899" s="26"/>
      <c r="BP899" s="26"/>
      <c r="BQ899" s="27"/>
      <c r="BR899" s="36"/>
      <c r="BS899" s="26"/>
      <c r="BT899" s="26"/>
      <c r="BU899" s="27"/>
      <c r="BV899" s="36"/>
      <c r="BW899" s="26"/>
      <c r="BX899" s="26"/>
      <c r="BY899" s="27"/>
      <c r="BZ899" s="36"/>
      <c r="CA899" s="26"/>
      <c r="CB899" s="26"/>
      <c r="CC899" s="27"/>
      <c r="CD899" s="36"/>
      <c r="CE899" s="26"/>
      <c r="CF899" s="26"/>
      <c r="CG899" s="27"/>
      <c r="CH899" s="36"/>
      <c r="CI899" s="26"/>
      <c r="CJ899" s="26"/>
      <c r="CK899" s="27"/>
      <c r="CL899" s="36"/>
      <c r="CM899" s="26"/>
      <c r="CN899" s="26"/>
      <c r="CO899" s="27"/>
      <c r="CP899" s="36"/>
      <c r="CQ899" s="26"/>
      <c r="CR899" s="26"/>
      <c r="CS899" s="27"/>
      <c r="CT899" s="36"/>
      <c r="CU899" s="26"/>
      <c r="CV899" s="26"/>
      <c r="CW899" s="27"/>
      <c r="CX899" s="36"/>
      <c r="CY899" s="26"/>
      <c r="CZ899" s="26"/>
      <c r="DA899" s="27"/>
      <c r="DB899" s="36"/>
      <c r="DC899" s="26"/>
      <c r="DD899" s="26"/>
      <c r="DE899" s="27"/>
      <c r="DF899" s="36"/>
      <c r="DG899" s="26"/>
      <c r="DH899" s="26"/>
      <c r="DI899" s="27"/>
      <c r="DJ899" s="36"/>
      <c r="DK899" s="26"/>
      <c r="DL899" s="26"/>
      <c r="DM899" s="27"/>
      <c r="DN899" s="36"/>
      <c r="DO899" s="26"/>
      <c r="DP899" s="26"/>
      <c r="DQ899" s="27"/>
      <c r="DR899" s="36"/>
      <c r="DS899" s="26"/>
      <c r="DT899" s="26"/>
      <c r="DU899" s="27"/>
      <c r="DV899" s="36"/>
      <c r="DW899" s="26"/>
      <c r="DX899" s="26"/>
      <c r="DY899" s="27"/>
      <c r="DZ899" s="36"/>
      <c r="EA899" s="26"/>
      <c r="EB899" s="26"/>
      <c r="EC899" s="27"/>
      <c r="ED899" s="36"/>
      <c r="EE899" s="26"/>
      <c r="EF899" s="26"/>
      <c r="EG899" s="27"/>
      <c r="EH899" s="36"/>
      <c r="EI899" s="26"/>
      <c r="EJ899" s="26"/>
      <c r="EK899" s="27"/>
      <c r="EL899" s="36"/>
      <c r="EM899" s="26"/>
      <c r="EN899" s="26"/>
      <c r="EO899" s="27"/>
      <c r="EP899" s="28"/>
      <c r="EQ899" s="34"/>
      <c r="EU899" s="29"/>
    </row>
    <row r="900" spans="1:151" ht="12.75">
      <c r="C900" s="35"/>
      <c r="H900" s="23"/>
      <c r="I900" s="22"/>
      <c r="J900" s="25"/>
      <c r="K900" s="25"/>
      <c r="L900" s="25"/>
      <c r="M900" s="37"/>
      <c r="N900" s="36"/>
      <c r="O900" s="26"/>
      <c r="P900" s="26"/>
      <c r="Q900" s="27"/>
      <c r="R900" s="36"/>
      <c r="S900" s="26"/>
      <c r="T900" s="26"/>
      <c r="U900" s="27"/>
      <c r="V900" s="36"/>
      <c r="W900" s="26"/>
      <c r="X900" s="26"/>
      <c r="Y900" s="27"/>
      <c r="Z900" s="36"/>
      <c r="AA900" s="26"/>
      <c r="AB900" s="26"/>
      <c r="AC900" s="27"/>
      <c r="AD900" s="36"/>
      <c r="AE900" s="26"/>
      <c r="AF900" s="26"/>
      <c r="AG900" s="27"/>
      <c r="AH900" s="36"/>
      <c r="AI900" s="26"/>
      <c r="AJ900" s="26"/>
      <c r="AK900" s="27"/>
      <c r="AL900" s="36"/>
      <c r="AM900" s="26"/>
      <c r="AN900" s="26"/>
      <c r="AO900" s="27"/>
      <c r="AP900" s="36"/>
      <c r="AQ900" s="26"/>
      <c r="AR900" s="26"/>
      <c r="AS900" s="27"/>
      <c r="AT900" s="36"/>
      <c r="AU900" s="26"/>
      <c r="AV900" s="26"/>
      <c r="AW900" s="27"/>
      <c r="AX900" s="36"/>
      <c r="AY900" s="26"/>
      <c r="AZ900" s="26"/>
      <c r="BA900" s="27"/>
      <c r="BB900" s="36"/>
      <c r="BC900" s="26"/>
      <c r="BD900" s="26"/>
      <c r="BE900" s="27"/>
      <c r="BF900" s="36"/>
      <c r="BG900" s="26"/>
      <c r="BH900" s="26"/>
      <c r="BI900" s="27"/>
      <c r="BJ900" s="36"/>
      <c r="BK900" s="26"/>
      <c r="BL900" s="26"/>
      <c r="BM900" s="27"/>
      <c r="BN900" s="36"/>
      <c r="BO900" s="26"/>
      <c r="BP900" s="26"/>
      <c r="BQ900" s="27"/>
      <c r="BR900" s="36"/>
      <c r="BS900" s="26"/>
      <c r="BT900" s="26"/>
      <c r="BU900" s="27"/>
      <c r="BV900" s="36"/>
      <c r="BW900" s="26"/>
      <c r="BX900" s="26"/>
      <c r="BY900" s="27"/>
      <c r="BZ900" s="36"/>
      <c r="CA900" s="26"/>
      <c r="CB900" s="26"/>
      <c r="CC900" s="27"/>
      <c r="CD900" s="36"/>
      <c r="CE900" s="26"/>
      <c r="CF900" s="26"/>
      <c r="CG900" s="27"/>
      <c r="CH900" s="36"/>
      <c r="CI900" s="26"/>
      <c r="CJ900" s="26"/>
      <c r="CK900" s="27"/>
      <c r="CL900" s="36"/>
      <c r="CM900" s="26"/>
      <c r="CN900" s="26"/>
      <c r="CO900" s="27"/>
      <c r="CP900" s="36"/>
      <c r="CQ900" s="26"/>
      <c r="CR900" s="26"/>
      <c r="CS900" s="27"/>
      <c r="CT900" s="36"/>
      <c r="CU900" s="26"/>
      <c r="CV900" s="26"/>
      <c r="CW900" s="27"/>
      <c r="CX900" s="36"/>
      <c r="CY900" s="26"/>
      <c r="CZ900" s="26"/>
      <c r="DA900" s="27"/>
      <c r="DB900" s="36"/>
      <c r="DC900" s="26"/>
      <c r="DD900" s="26"/>
      <c r="DE900" s="27"/>
      <c r="DF900" s="36"/>
      <c r="DG900" s="26"/>
      <c r="DH900" s="26"/>
      <c r="DI900" s="27"/>
      <c r="DJ900" s="36"/>
      <c r="DK900" s="26"/>
      <c r="DL900" s="26"/>
      <c r="DM900" s="27"/>
      <c r="DN900" s="36"/>
      <c r="DO900" s="26"/>
      <c r="DP900" s="26"/>
      <c r="DQ900" s="27"/>
      <c r="DR900" s="36"/>
      <c r="DS900" s="26"/>
      <c r="DT900" s="26"/>
      <c r="DU900" s="27"/>
      <c r="DV900" s="36"/>
      <c r="DW900" s="26"/>
      <c r="DX900" s="26"/>
      <c r="DY900" s="27"/>
      <c r="DZ900" s="36"/>
      <c r="EA900" s="26"/>
      <c r="EB900" s="26"/>
      <c r="EC900" s="27"/>
      <c r="ED900" s="36"/>
      <c r="EE900" s="26"/>
      <c r="EF900" s="26"/>
      <c r="EG900" s="27"/>
      <c r="EH900" s="36"/>
      <c r="EI900" s="26"/>
      <c r="EJ900" s="26"/>
      <c r="EK900" s="27"/>
      <c r="EL900" s="36"/>
      <c r="EM900" s="26"/>
      <c r="EN900" s="26"/>
      <c r="EO900" s="27"/>
      <c r="EP900" s="28"/>
      <c r="EQ900" s="34"/>
      <c r="EU900" s="29"/>
    </row>
    <row r="901" spans="1:151" ht="12.75">
      <c r="C901" s="35"/>
      <c r="H901" s="23"/>
      <c r="I901" s="22"/>
      <c r="J901" s="25"/>
      <c r="K901" s="25"/>
      <c r="L901" s="25"/>
      <c r="M901" s="37"/>
      <c r="N901" s="36"/>
      <c r="O901" s="26"/>
      <c r="P901" s="26"/>
      <c r="Q901" s="27"/>
      <c r="R901" s="36"/>
      <c r="S901" s="26"/>
      <c r="T901" s="26"/>
      <c r="U901" s="27"/>
      <c r="V901" s="36"/>
      <c r="W901" s="26"/>
      <c r="X901" s="26"/>
      <c r="Y901" s="27"/>
      <c r="Z901" s="36"/>
      <c r="AA901" s="26"/>
      <c r="AB901" s="26"/>
      <c r="AC901" s="27"/>
      <c r="AD901" s="36"/>
      <c r="AE901" s="26"/>
      <c r="AF901" s="26"/>
      <c r="AG901" s="27"/>
      <c r="AH901" s="36"/>
      <c r="AI901" s="26"/>
      <c r="AJ901" s="26"/>
      <c r="AK901" s="27"/>
      <c r="AL901" s="36"/>
      <c r="AM901" s="26"/>
      <c r="AN901" s="26"/>
      <c r="AO901" s="27"/>
      <c r="AP901" s="36"/>
      <c r="AQ901" s="26"/>
      <c r="AR901" s="26"/>
      <c r="AS901" s="27"/>
      <c r="AT901" s="36"/>
      <c r="AU901" s="26"/>
      <c r="AV901" s="26"/>
      <c r="AW901" s="27"/>
      <c r="AX901" s="36"/>
      <c r="AY901" s="26"/>
      <c r="AZ901" s="26"/>
      <c r="BA901" s="27"/>
      <c r="BB901" s="36"/>
      <c r="BC901" s="26"/>
      <c r="BD901" s="26"/>
      <c r="BE901" s="27"/>
      <c r="BF901" s="36"/>
      <c r="BG901" s="26"/>
      <c r="BH901" s="26"/>
      <c r="BI901" s="27"/>
      <c r="BJ901" s="36"/>
      <c r="BK901" s="26"/>
      <c r="BL901" s="26"/>
      <c r="BM901" s="27"/>
      <c r="BN901" s="36"/>
      <c r="BO901" s="26"/>
      <c r="BP901" s="26"/>
      <c r="BQ901" s="27"/>
      <c r="BR901" s="36"/>
      <c r="BS901" s="26"/>
      <c r="BT901" s="26"/>
      <c r="BU901" s="27"/>
      <c r="BV901" s="36"/>
      <c r="BW901" s="26"/>
      <c r="BX901" s="26"/>
      <c r="BY901" s="27"/>
      <c r="BZ901" s="36"/>
      <c r="CA901" s="26"/>
      <c r="CB901" s="26"/>
      <c r="CC901" s="27"/>
      <c r="CD901" s="36"/>
      <c r="CE901" s="26"/>
      <c r="CF901" s="26"/>
      <c r="CG901" s="27"/>
      <c r="CH901" s="36"/>
      <c r="CI901" s="26"/>
      <c r="CJ901" s="26"/>
      <c r="CK901" s="27"/>
      <c r="CL901" s="36"/>
      <c r="CM901" s="26"/>
      <c r="CN901" s="26"/>
      <c r="CO901" s="27"/>
      <c r="CP901" s="36"/>
      <c r="CQ901" s="26"/>
      <c r="CR901" s="26"/>
      <c r="CS901" s="27"/>
      <c r="CT901" s="36"/>
      <c r="CU901" s="26"/>
      <c r="CV901" s="26"/>
      <c r="CW901" s="27"/>
      <c r="CX901" s="36"/>
      <c r="CY901" s="26"/>
      <c r="CZ901" s="26"/>
      <c r="DA901" s="27"/>
      <c r="DB901" s="36"/>
      <c r="DC901" s="26"/>
      <c r="DD901" s="26"/>
      <c r="DE901" s="27"/>
      <c r="DF901" s="36"/>
      <c r="DG901" s="26"/>
      <c r="DH901" s="26"/>
      <c r="DI901" s="27"/>
      <c r="DJ901" s="36"/>
      <c r="DK901" s="26"/>
      <c r="DL901" s="26"/>
      <c r="DM901" s="27"/>
      <c r="DN901" s="36"/>
      <c r="DO901" s="26"/>
      <c r="DP901" s="26"/>
      <c r="DQ901" s="27"/>
      <c r="DR901" s="36"/>
      <c r="DS901" s="26"/>
      <c r="DT901" s="26"/>
      <c r="DU901" s="27"/>
      <c r="DV901" s="36"/>
      <c r="DW901" s="26"/>
      <c r="DX901" s="26"/>
      <c r="DY901" s="27"/>
      <c r="DZ901" s="36"/>
      <c r="EA901" s="26"/>
      <c r="EB901" s="26"/>
      <c r="EC901" s="27"/>
      <c r="ED901" s="36"/>
      <c r="EE901" s="26"/>
      <c r="EF901" s="26"/>
      <c r="EG901" s="27"/>
      <c r="EH901" s="36"/>
      <c r="EI901" s="26"/>
      <c r="EJ901" s="26"/>
      <c r="EK901" s="27"/>
      <c r="EL901" s="36"/>
      <c r="EM901" s="26"/>
      <c r="EN901" s="26"/>
      <c r="EO901" s="27"/>
      <c r="EP901" s="28"/>
      <c r="EQ901" s="34"/>
      <c r="EU901" s="29"/>
    </row>
    <row r="902" spans="1:151" ht="12.75">
      <c r="C902" s="35"/>
      <c r="H902" s="23"/>
      <c r="I902" s="22"/>
      <c r="J902" s="25"/>
      <c r="K902" s="25"/>
      <c r="L902" s="25"/>
      <c r="M902" s="37"/>
      <c r="N902" s="36">
        <v>12</v>
      </c>
      <c r="O902" s="26">
        <v>0</v>
      </c>
      <c r="P902" s="26">
        <v>0</v>
      </c>
      <c r="Q902" s="27">
        <v>0</v>
      </c>
      <c r="R902" s="36">
        <v>12</v>
      </c>
      <c r="S902" s="26">
        <v>0</v>
      </c>
      <c r="T902" s="26">
        <v>0</v>
      </c>
      <c r="U902" s="27">
        <v>0</v>
      </c>
      <c r="V902" s="36">
        <v>12</v>
      </c>
      <c r="W902" s="26">
        <v>0</v>
      </c>
      <c r="X902" s="26">
        <v>0</v>
      </c>
      <c r="Y902" s="27">
        <v>0</v>
      </c>
      <c r="Z902" s="36">
        <v>12</v>
      </c>
      <c r="AA902" s="26">
        <v>0</v>
      </c>
      <c r="AB902" s="26">
        <v>0</v>
      </c>
      <c r="AC902" s="27">
        <v>0</v>
      </c>
      <c r="AD902" s="36">
        <v>12</v>
      </c>
      <c r="AE902" s="26">
        <v>0</v>
      </c>
      <c r="AF902" s="26">
        <v>0</v>
      </c>
      <c r="AG902" s="27">
        <v>0</v>
      </c>
      <c r="AH902" s="36">
        <v>12</v>
      </c>
      <c r="AI902" s="26">
        <v>0</v>
      </c>
      <c r="AJ902" s="26">
        <v>0</v>
      </c>
      <c r="AK902" s="27">
        <v>0</v>
      </c>
      <c r="AL902" s="36">
        <v>12</v>
      </c>
      <c r="AM902" s="26">
        <v>0</v>
      </c>
      <c r="AN902" s="26">
        <v>0</v>
      </c>
      <c r="AO902" s="27">
        <v>0</v>
      </c>
      <c r="AP902" s="36">
        <v>12</v>
      </c>
      <c r="AQ902" s="26">
        <v>0</v>
      </c>
      <c r="AR902" s="26">
        <v>0</v>
      </c>
      <c r="AS902" s="27">
        <v>0</v>
      </c>
      <c r="AT902" s="36">
        <v>12</v>
      </c>
      <c r="AU902" s="26">
        <v>0</v>
      </c>
      <c r="AV902" s="26">
        <v>0</v>
      </c>
      <c r="AW902" s="27">
        <v>0</v>
      </c>
      <c r="AX902" s="36">
        <v>12</v>
      </c>
      <c r="AY902" s="26">
        <v>0</v>
      </c>
      <c r="AZ902" s="26">
        <v>0</v>
      </c>
      <c r="BA902" s="27">
        <v>0</v>
      </c>
      <c r="BB902" s="36">
        <v>12</v>
      </c>
      <c r="BC902" s="26">
        <v>0</v>
      </c>
      <c r="BD902" s="26">
        <v>0</v>
      </c>
      <c r="BE902" s="27">
        <v>0</v>
      </c>
      <c r="BF902" s="36">
        <v>12</v>
      </c>
      <c r="BG902" s="26">
        <v>0</v>
      </c>
      <c r="BH902" s="26">
        <v>0</v>
      </c>
      <c r="BI902" s="27">
        <v>0</v>
      </c>
      <c r="BJ902" s="36">
        <v>12</v>
      </c>
      <c r="BK902" s="26">
        <v>0</v>
      </c>
      <c r="BL902" s="26">
        <v>0</v>
      </c>
      <c r="BM902" s="27">
        <v>0</v>
      </c>
      <c r="BN902" s="36">
        <v>12</v>
      </c>
      <c r="BO902" s="26">
        <v>0</v>
      </c>
      <c r="BP902" s="26">
        <v>0</v>
      </c>
      <c r="BQ902" s="27">
        <v>0</v>
      </c>
      <c r="BR902" s="36">
        <v>12</v>
      </c>
      <c r="BS902" s="26">
        <v>0</v>
      </c>
      <c r="BT902" s="26">
        <v>0</v>
      </c>
      <c r="BU902" s="27">
        <v>0</v>
      </c>
      <c r="BV902" s="36">
        <v>12</v>
      </c>
      <c r="BW902" s="26">
        <v>0</v>
      </c>
      <c r="BX902" s="26">
        <v>0</v>
      </c>
      <c r="BY902" s="27">
        <v>0</v>
      </c>
      <c r="BZ902" s="36">
        <v>12</v>
      </c>
      <c r="CA902" s="26">
        <v>0</v>
      </c>
      <c r="CB902" s="26">
        <v>0</v>
      </c>
      <c r="CC902" s="27">
        <v>0</v>
      </c>
      <c r="CD902" s="36">
        <v>12</v>
      </c>
      <c r="CE902" s="26">
        <v>0</v>
      </c>
      <c r="CF902" s="26">
        <v>0</v>
      </c>
      <c r="CG902" s="27">
        <v>0</v>
      </c>
      <c r="CH902" s="36">
        <v>12</v>
      </c>
      <c r="CI902" s="26">
        <v>0</v>
      </c>
      <c r="CJ902" s="26">
        <v>0</v>
      </c>
      <c r="CK902" s="27">
        <v>0</v>
      </c>
      <c r="CL902" s="36">
        <v>12</v>
      </c>
      <c r="CM902" s="26">
        <v>0</v>
      </c>
      <c r="CN902" s="26">
        <v>0</v>
      </c>
      <c r="CO902" s="27">
        <v>0</v>
      </c>
      <c r="CP902" s="36">
        <v>12</v>
      </c>
      <c r="CQ902" s="26">
        <v>0</v>
      </c>
      <c r="CR902" s="26">
        <v>0</v>
      </c>
      <c r="CS902" s="27">
        <v>0</v>
      </c>
      <c r="CT902" s="36">
        <v>12</v>
      </c>
      <c r="CU902" s="26">
        <v>0</v>
      </c>
      <c r="CV902" s="26">
        <v>0</v>
      </c>
      <c r="CW902" s="27">
        <v>0</v>
      </c>
      <c r="CX902" s="36">
        <v>12</v>
      </c>
      <c r="CY902" s="26">
        <v>0</v>
      </c>
      <c r="CZ902" s="26">
        <v>0</v>
      </c>
      <c r="DA902" s="27">
        <v>0</v>
      </c>
      <c r="DB902" s="36">
        <v>12</v>
      </c>
      <c r="DC902" s="26">
        <v>0</v>
      </c>
      <c r="DD902" s="26">
        <v>0</v>
      </c>
      <c r="DE902" s="27">
        <v>0</v>
      </c>
      <c r="DF902" s="36">
        <v>12</v>
      </c>
      <c r="DG902" s="26">
        <v>0</v>
      </c>
      <c r="DH902" s="26">
        <v>0</v>
      </c>
      <c r="DI902" s="27">
        <v>0</v>
      </c>
      <c r="DJ902" s="36">
        <v>12</v>
      </c>
      <c r="DK902" s="26">
        <v>0</v>
      </c>
      <c r="DL902" s="26">
        <v>0</v>
      </c>
      <c r="DM902" s="27">
        <v>0</v>
      </c>
      <c r="DN902" s="36">
        <v>12</v>
      </c>
      <c r="DO902" s="26">
        <v>0</v>
      </c>
      <c r="DP902" s="26">
        <v>0</v>
      </c>
      <c r="DQ902" s="27">
        <v>0</v>
      </c>
      <c r="DR902" s="36"/>
      <c r="DS902" s="26"/>
      <c r="DT902" s="26"/>
      <c r="DU902" s="27"/>
      <c r="DV902" s="36"/>
      <c r="DW902" s="26"/>
      <c r="DX902" s="26"/>
      <c r="DY902" s="27"/>
      <c r="DZ902" s="36"/>
      <c r="EA902" s="26"/>
      <c r="EB902" s="26"/>
      <c r="EC902" s="27"/>
      <c r="ED902" s="36"/>
      <c r="EE902" s="26"/>
      <c r="EF902" s="26"/>
      <c r="EG902" s="27"/>
      <c r="EH902" s="36"/>
      <c r="EI902" s="26"/>
      <c r="EJ902" s="26"/>
      <c r="EK902" s="27"/>
      <c r="EL902" s="36"/>
      <c r="EM902" s="26"/>
      <c r="EN902" s="26"/>
      <c r="EO902" s="27"/>
      <c r="EP902" s="28"/>
      <c r="EQ902" s="34"/>
    </row>
    <row r="903" spans="1:151" s="42" customFormat="1" ht="12.75">
      <c r="A903" s="290"/>
      <c r="B903" s="290" t="s">
        <v>1740</v>
      </c>
      <c r="C903" s="291"/>
      <c r="D903" s="292"/>
      <c r="E903" s="292"/>
      <c r="F903" s="292"/>
      <c r="G903" s="292"/>
      <c r="H903" s="293">
        <f>SUBTOTAL(9,H8:H902)</f>
        <v>52385422.109999947</v>
      </c>
      <c r="I903" s="294"/>
      <c r="J903" s="310">
        <f>SUBTOTAL(9,J8:J902)</f>
        <v>16357703.365500003</v>
      </c>
      <c r="K903" s="310"/>
      <c r="L903" s="311"/>
      <c r="M903" s="312"/>
      <c r="N903" s="46"/>
      <c r="O903" s="47"/>
      <c r="P903" s="313">
        <v>439.12833333333333</v>
      </c>
      <c r="Q903" s="313">
        <v>5121.8516666666674</v>
      </c>
      <c r="R903" s="46"/>
      <c r="S903" s="47"/>
      <c r="T903" s="313">
        <v>1065.5630952380952</v>
      </c>
      <c r="U903" s="313">
        <v>5305.7769047619049</v>
      </c>
      <c r="V903" s="46"/>
      <c r="W903" s="47"/>
      <c r="X903" s="313">
        <v>1744.5788095238095</v>
      </c>
      <c r="Y903" s="313">
        <v>4626.7611904761907</v>
      </c>
      <c r="Z903" s="46"/>
      <c r="AA903" s="47"/>
      <c r="AB903" s="313">
        <v>2500.3802380952384</v>
      </c>
      <c r="AC903" s="313">
        <v>5033.4597619047618</v>
      </c>
      <c r="AD903" s="46"/>
      <c r="AE903" s="47"/>
      <c r="AF903" s="313">
        <v>3536.7173809523811</v>
      </c>
      <c r="AG903" s="313">
        <v>5782.1226190476191</v>
      </c>
      <c r="AH903" s="46"/>
      <c r="AI903" s="47"/>
      <c r="AJ903" s="313">
        <v>8862.7648015873019</v>
      </c>
      <c r="AK903" s="313">
        <v>87390.115198412706</v>
      </c>
      <c r="AL903" s="46"/>
      <c r="AM903" s="47"/>
      <c r="AN903" s="313">
        <v>20910.530694444446</v>
      </c>
      <c r="AO903" s="313">
        <v>163843.39930555553</v>
      </c>
      <c r="AP903" s="46"/>
      <c r="AQ903" s="47"/>
      <c r="AR903" s="313">
        <v>38614.443551587305</v>
      </c>
      <c r="AS903" s="313">
        <v>165149.9864484127</v>
      </c>
      <c r="AT903" s="46"/>
      <c r="AU903" s="47"/>
      <c r="AV903" s="313">
        <v>64199.814920634919</v>
      </c>
      <c r="AW903" s="313">
        <v>302653.36507936503</v>
      </c>
      <c r="AX903" s="46"/>
      <c r="AY903" s="47"/>
      <c r="AZ903" s="313">
        <v>98222.256920634914</v>
      </c>
      <c r="BA903" s="313">
        <v>283412.19307936513</v>
      </c>
      <c r="BB903" s="46"/>
      <c r="BC903" s="47"/>
      <c r="BD903" s="313">
        <v>134699.35961507936</v>
      </c>
      <c r="BE903" s="313">
        <v>287822.81038492068</v>
      </c>
      <c r="BF903" s="46"/>
      <c r="BG903" s="47"/>
      <c r="BH903" s="313">
        <v>188255.39556349209</v>
      </c>
      <c r="BI903" s="313">
        <v>491538.67443650804</v>
      </c>
      <c r="BJ903" s="46"/>
      <c r="BK903" s="47"/>
      <c r="BL903" s="313">
        <v>251426.9009563493</v>
      </c>
      <c r="BM903" s="313">
        <v>453793.16904365091</v>
      </c>
      <c r="BN903" s="46"/>
      <c r="BO903" s="47"/>
      <c r="BP903" s="313">
        <v>323853.65158730152</v>
      </c>
      <c r="BQ903" s="313">
        <v>501375.01841269841</v>
      </c>
      <c r="BR903" s="46"/>
      <c r="BS903" s="47"/>
      <c r="BT903" s="313">
        <v>412277.6196071427</v>
      </c>
      <c r="BU903" s="313">
        <v>663515.28039285715</v>
      </c>
      <c r="BV903" s="46"/>
      <c r="BW903" s="47"/>
      <c r="BX903" s="313">
        <v>537186.23935714306</v>
      </c>
      <c r="BY903" s="313">
        <v>782996.41064285685</v>
      </c>
      <c r="BZ903" s="46"/>
      <c r="CA903" s="47"/>
      <c r="CB903" s="313">
        <v>680815.91309920663</v>
      </c>
      <c r="CC903" s="313">
        <v>832956.73690079339</v>
      </c>
      <c r="CD903" s="46"/>
      <c r="CE903" s="47"/>
      <c r="CF903" s="313">
        <v>827230.04563095269</v>
      </c>
      <c r="CG903" s="313">
        <v>831664.96436904743</v>
      </c>
      <c r="CH903" s="46"/>
      <c r="CI903" s="47"/>
      <c r="CJ903" s="313">
        <v>979839.35473412694</v>
      </c>
      <c r="CK903" s="313">
        <v>837676.33526587277</v>
      </c>
      <c r="CL903" s="46"/>
      <c r="CM903" s="47"/>
      <c r="CN903" s="313">
        <v>1162440.6364841273</v>
      </c>
      <c r="CO903" s="313">
        <v>1002247.663515873</v>
      </c>
      <c r="CP903" s="46"/>
      <c r="CQ903" s="47"/>
      <c r="CR903" s="313">
        <v>1364250.4753531737</v>
      </c>
      <c r="CS903" s="313">
        <v>1248433.6046468257</v>
      </c>
      <c r="CT903" s="46"/>
      <c r="CU903" s="47"/>
      <c r="CV903" s="313">
        <v>1624501.9583819443</v>
      </c>
      <c r="CW903" s="313">
        <v>1823862.451618056</v>
      </c>
      <c r="CX903" s="46"/>
      <c r="CY903" s="47"/>
      <c r="CZ903" s="313">
        <v>2016249.9680208336</v>
      </c>
      <c r="DA903" s="313">
        <v>2472454.4619791661</v>
      </c>
      <c r="DB903" s="46"/>
      <c r="DC903" s="47"/>
      <c r="DD903" s="313">
        <v>2512179.2851041658</v>
      </c>
      <c r="DE903" s="313">
        <v>3106299.6148958337</v>
      </c>
      <c r="DF903" s="46"/>
      <c r="DG903" s="47"/>
      <c r="DH903" s="313">
        <v>3192713.7077986109</v>
      </c>
      <c r="DI903" s="313">
        <v>4136975.3722013887</v>
      </c>
      <c r="DJ903" s="46"/>
      <c r="DK903" s="47"/>
      <c r="DL903" s="313">
        <v>4233913.5243502026</v>
      </c>
      <c r="DM903" s="313">
        <v>5771119.0456497977</v>
      </c>
      <c r="DN903" s="46"/>
      <c r="DO903" s="47"/>
      <c r="DP903" s="313">
        <v>5584032.0477946484</v>
      </c>
      <c r="DQ903" s="313">
        <v>6732114.32220536</v>
      </c>
      <c r="DR903" s="46"/>
      <c r="DS903" s="313">
        <v>1621946.2091388875</v>
      </c>
      <c r="DT903" s="313">
        <v>7205978.2569335261</v>
      </c>
      <c r="DU903" s="313">
        <v>7303473.0230664704</v>
      </c>
      <c r="DV903" s="46"/>
      <c r="DW903" s="313">
        <v>1915082.4046984131</v>
      </c>
      <c r="DX903" s="313">
        <v>9121060.6616319399</v>
      </c>
      <c r="DY903" s="313">
        <v>8163357.5683680624</v>
      </c>
      <c r="DZ903" s="46"/>
      <c r="EA903" s="313">
        <v>2281773.5770664704</v>
      </c>
      <c r="EB903" s="313">
        <v>11402834.238698414</v>
      </c>
      <c r="EC903" s="313">
        <v>10098320.421301588</v>
      </c>
      <c r="ED903" s="46"/>
      <c r="EE903" s="313">
        <f>SUBTOTAL(9,EE8:EE902)</f>
        <v>2254370.1646587322</v>
      </c>
      <c r="EF903" s="313">
        <f>SUBTOTAL(9,EF8:EF902)</f>
        <v>12069662.241440475</v>
      </c>
      <c r="EG903" s="313">
        <f>SUBTOTAL(9,EG8:EG902)</f>
        <v>12339629.92920238</v>
      </c>
      <c r="EH903" s="46"/>
      <c r="EI903" s="313">
        <f>SUBTOTAL(9,EI8:EI902)</f>
        <v>3247364.5218501985</v>
      </c>
      <c r="EJ903" s="313">
        <f>SUBTOTAL(9,EJ8:EJ902)</f>
        <v>15317026.763290694</v>
      </c>
      <c r="EK903" s="313">
        <f>SUBTOTAL(9,EK8:EK902)</f>
        <v>17354504.060000014</v>
      </c>
      <c r="EL903" s="295"/>
      <c r="EM903" s="310">
        <f>SUBTOTAL(9,EM8:EM902)</f>
        <v>3675349.0378055535</v>
      </c>
      <c r="EN903" s="310">
        <f>SUBTOTAL(9,EN8:EN902)</f>
        <v>18992375.801096261</v>
      </c>
      <c r="EO903" s="310">
        <f>SUBTOTAL(9,EO8:EO902)</f>
        <v>17035342.919999998</v>
      </c>
      <c r="EP903" s="251">
        <f>+SUBTOTAL(1,EP8:EP902)</f>
        <v>29.136447260300645</v>
      </c>
      <c r="EQ903" s="243">
        <f>SUBTOTAL(9,EQ8:EQ902)</f>
        <v>898992.73597718228</v>
      </c>
    </row>
    <row r="904" spans="1:151" ht="12.75">
      <c r="C904" s="35"/>
      <c r="H904" s="258"/>
      <c r="I904" s="252"/>
      <c r="J904" s="259"/>
      <c r="K904" s="256"/>
      <c r="L904" s="256"/>
      <c r="M904" s="257"/>
      <c r="N904" s="36"/>
      <c r="O904" s="26"/>
      <c r="P904" s="26"/>
      <c r="Q904" s="27"/>
      <c r="R904" s="36"/>
      <c r="S904" s="26"/>
      <c r="T904" s="26"/>
      <c r="U904" s="27"/>
      <c r="V904" s="36"/>
      <c r="W904" s="26"/>
      <c r="X904" s="26"/>
      <c r="Y904" s="27"/>
      <c r="Z904" s="36"/>
      <c r="AA904" s="26"/>
      <c r="AB904" s="26"/>
      <c r="AC904" s="27"/>
      <c r="AD904" s="36"/>
      <c r="AE904" s="26"/>
      <c r="AF904" s="26"/>
      <c r="AG904" s="27"/>
      <c r="AH904" s="36"/>
      <c r="AI904" s="26"/>
      <c r="AJ904" s="26"/>
      <c r="AK904" s="27"/>
      <c r="AL904" s="36"/>
      <c r="AM904" s="26"/>
      <c r="AN904" s="26"/>
      <c r="AO904" s="27"/>
      <c r="AP904" s="36"/>
      <c r="AQ904" s="26"/>
      <c r="AR904" s="26"/>
      <c r="AS904" s="27"/>
      <c r="AT904" s="36"/>
      <c r="AU904" s="26"/>
      <c r="AV904" s="26"/>
      <c r="AW904" s="27"/>
      <c r="AX904" s="36"/>
      <c r="AY904" s="26"/>
      <c r="AZ904" s="26"/>
      <c r="BA904" s="27"/>
      <c r="BB904" s="36"/>
      <c r="BC904" s="26"/>
      <c r="BD904" s="26"/>
      <c r="BE904" s="27"/>
      <c r="BF904" s="36"/>
      <c r="BG904" s="26"/>
      <c r="BH904" s="26"/>
      <c r="BI904" s="27"/>
      <c r="BJ904" s="36"/>
      <c r="BK904" s="26"/>
      <c r="BL904" s="26"/>
      <c r="BM904" s="27"/>
      <c r="BN904" s="36"/>
      <c r="BO904" s="26"/>
      <c r="BP904" s="26"/>
      <c r="BQ904" s="27"/>
      <c r="BR904" s="36"/>
      <c r="BS904" s="26"/>
      <c r="BT904" s="26"/>
      <c r="BU904" s="27"/>
      <c r="BV904" s="36"/>
      <c r="BW904" s="26"/>
      <c r="BX904" s="26"/>
      <c r="BY904" s="27"/>
      <c r="BZ904" s="36"/>
      <c r="CA904" s="26"/>
      <c r="CB904" s="26"/>
      <c r="CC904" s="27"/>
      <c r="CD904" s="36"/>
      <c r="CE904" s="26"/>
      <c r="CF904" s="26"/>
      <c r="CG904" s="27"/>
      <c r="CH904" s="36"/>
      <c r="CI904" s="26"/>
      <c r="CJ904" s="26"/>
      <c r="CK904" s="27"/>
      <c r="CL904" s="36"/>
      <c r="CM904" s="26"/>
      <c r="CN904" s="26"/>
      <c r="CO904" s="27"/>
      <c r="CP904" s="36"/>
      <c r="CQ904" s="26"/>
      <c r="CR904" s="26"/>
      <c r="CS904" s="27"/>
      <c r="CT904" s="36"/>
      <c r="CU904" s="26"/>
      <c r="CV904" s="26"/>
      <c r="CW904" s="27"/>
      <c r="CX904" s="36"/>
      <c r="CY904" s="26"/>
      <c r="CZ904" s="26"/>
      <c r="DA904" s="27"/>
      <c r="DB904" s="36"/>
      <c r="DC904" s="26"/>
      <c r="DD904" s="26"/>
      <c r="DE904" s="27"/>
      <c r="DF904" s="36"/>
      <c r="DG904" s="26"/>
      <c r="DH904" s="26"/>
      <c r="DI904" s="27"/>
      <c r="DJ904" s="36"/>
      <c r="DK904" s="26"/>
      <c r="DL904" s="26"/>
      <c r="DM904" s="27"/>
      <c r="DN904" s="36"/>
      <c r="DO904" s="26"/>
      <c r="DP904" s="26"/>
      <c r="DQ904" s="27"/>
      <c r="DR904" s="36"/>
      <c r="DS904" s="26"/>
      <c r="DT904" s="26"/>
      <c r="DU904" s="27"/>
      <c r="DV904" s="36"/>
      <c r="DW904" s="26"/>
      <c r="DX904" s="26"/>
      <c r="DY904" s="27"/>
      <c r="DZ904" s="36"/>
      <c r="EA904" s="26"/>
      <c r="EB904" s="26"/>
      <c r="EC904" s="27"/>
      <c r="ED904" s="36"/>
      <c r="EE904" s="26"/>
      <c r="EF904" s="26"/>
      <c r="EG904" s="27"/>
      <c r="EH904" s="36"/>
      <c r="EI904" s="26"/>
      <c r="EJ904" s="26"/>
      <c r="EK904" s="27"/>
      <c r="EL904" s="240"/>
      <c r="EM904" s="241"/>
      <c r="EN904" s="241"/>
      <c r="EO904" s="242"/>
      <c r="EP904" s="250"/>
    </row>
    <row r="905" spans="1:151" ht="12.75">
      <c r="C905" s="35"/>
      <c r="H905" s="258"/>
      <c r="I905" s="252"/>
      <c r="J905" s="259"/>
      <c r="K905" s="256"/>
      <c r="L905" s="256"/>
      <c r="M905" s="257"/>
      <c r="N905" s="36"/>
      <c r="O905" s="26"/>
      <c r="P905" s="26"/>
      <c r="Q905" s="27"/>
      <c r="R905" s="36"/>
      <c r="S905" s="26"/>
      <c r="T905" s="26"/>
      <c r="U905" s="27"/>
      <c r="V905" s="36"/>
      <c r="W905" s="26"/>
      <c r="X905" s="26"/>
      <c r="Y905" s="27"/>
      <c r="Z905" s="36"/>
      <c r="AA905" s="26"/>
      <c r="AB905" s="26"/>
      <c r="AC905" s="27"/>
      <c r="AD905" s="36"/>
      <c r="AE905" s="26"/>
      <c r="AF905" s="26"/>
      <c r="AG905" s="27"/>
      <c r="AH905" s="36"/>
      <c r="AI905" s="26"/>
      <c r="AJ905" s="26"/>
      <c r="AK905" s="27"/>
      <c r="AL905" s="36"/>
      <c r="AM905" s="26"/>
      <c r="AN905" s="26"/>
      <c r="AO905" s="27"/>
      <c r="AP905" s="36"/>
      <c r="AQ905" s="26"/>
      <c r="AR905" s="26"/>
      <c r="AS905" s="27"/>
      <c r="AT905" s="36"/>
      <c r="AU905" s="26"/>
      <c r="AV905" s="26"/>
      <c r="AW905" s="27"/>
      <c r="AX905" s="36"/>
      <c r="AY905" s="26"/>
      <c r="AZ905" s="26"/>
      <c r="BA905" s="27"/>
      <c r="BB905" s="36"/>
      <c r="BC905" s="26"/>
      <c r="BD905" s="26"/>
      <c r="BE905" s="27"/>
      <c r="BF905" s="36"/>
      <c r="BG905" s="26"/>
      <c r="BH905" s="26"/>
      <c r="BI905" s="27"/>
      <c r="BJ905" s="36"/>
      <c r="BK905" s="26"/>
      <c r="BL905" s="26"/>
      <c r="BM905" s="27"/>
      <c r="BN905" s="36"/>
      <c r="BO905" s="26"/>
      <c r="BP905" s="26"/>
      <c r="BQ905" s="27"/>
      <c r="BR905" s="36"/>
      <c r="BS905" s="26"/>
      <c r="BT905" s="26"/>
      <c r="BU905" s="27"/>
      <c r="BV905" s="36"/>
      <c r="BW905" s="26"/>
      <c r="BX905" s="26"/>
      <c r="BY905" s="27"/>
      <c r="BZ905" s="36"/>
      <c r="CA905" s="26"/>
      <c r="CB905" s="26"/>
      <c r="CC905" s="27"/>
      <c r="CD905" s="36"/>
      <c r="CE905" s="26"/>
      <c r="CF905" s="26"/>
      <c r="CG905" s="27"/>
      <c r="CH905" s="36"/>
      <c r="CI905" s="26"/>
      <c r="CJ905" s="26"/>
      <c r="CK905" s="27"/>
      <c r="CL905" s="36"/>
      <c r="CM905" s="26"/>
      <c r="CN905" s="26"/>
      <c r="CO905" s="27"/>
      <c r="CP905" s="36"/>
      <c r="CQ905" s="26"/>
      <c r="CR905" s="26"/>
      <c r="CS905" s="27"/>
      <c r="CT905" s="36"/>
      <c r="CU905" s="26"/>
      <c r="CV905" s="26"/>
      <c r="CW905" s="27"/>
      <c r="CX905" s="36"/>
      <c r="CY905" s="26"/>
      <c r="CZ905" s="26"/>
      <c r="DA905" s="27"/>
      <c r="DB905" s="36"/>
      <c r="DC905" s="26"/>
      <c r="DD905" s="26"/>
      <c r="DE905" s="27"/>
      <c r="DF905" s="36"/>
      <c r="DG905" s="26"/>
      <c r="DH905" s="26"/>
      <c r="DI905" s="27"/>
      <c r="DJ905" s="36"/>
      <c r="DK905" s="26"/>
      <c r="DL905" s="26"/>
      <c r="DM905" s="27"/>
      <c r="DN905" s="36"/>
      <c r="DO905" s="26"/>
      <c r="DP905" s="26"/>
      <c r="DQ905" s="27"/>
      <c r="DR905" s="36"/>
      <c r="DS905" s="26"/>
      <c r="DT905" s="26"/>
      <c r="DU905" s="27"/>
      <c r="DV905" s="36"/>
      <c r="DW905" s="26"/>
      <c r="DX905" s="26"/>
      <c r="DY905" s="27"/>
      <c r="DZ905" s="36"/>
      <c r="EA905" s="26"/>
      <c r="EB905" s="26"/>
      <c r="EC905" s="27"/>
      <c r="ED905" s="36"/>
      <c r="EE905" s="26"/>
      <c r="EF905" s="26"/>
      <c r="EG905" s="27"/>
      <c r="EH905" s="36"/>
      <c r="EI905" s="26"/>
      <c r="EJ905" s="26"/>
      <c r="EK905" s="27"/>
      <c r="EL905" s="240"/>
      <c r="EM905" s="241"/>
      <c r="EN905" s="241"/>
      <c r="EO905" s="242"/>
      <c r="EP905" s="250"/>
    </row>
    <row r="906" spans="1:151" ht="12.75">
      <c r="A906" s="132"/>
      <c r="B906" s="29" t="s">
        <v>1741</v>
      </c>
      <c r="C906" s="35"/>
      <c r="H906" s="258"/>
      <c r="I906" s="252"/>
      <c r="J906" s="259"/>
      <c r="K906" s="256"/>
      <c r="L906" s="256"/>
      <c r="M906" s="257"/>
      <c r="N906" s="36"/>
      <c r="O906" s="26"/>
      <c r="P906" s="26"/>
      <c r="Q906" s="27"/>
      <c r="R906" s="36"/>
      <c r="S906" s="26"/>
      <c r="T906" s="26"/>
      <c r="U906" s="27"/>
      <c r="V906" s="36"/>
      <c r="W906" s="26"/>
      <c r="X906" s="26"/>
      <c r="Y906" s="27"/>
      <c r="Z906" s="36"/>
      <c r="AA906" s="26"/>
      <c r="AB906" s="26"/>
      <c r="AC906" s="27"/>
      <c r="AD906" s="36"/>
      <c r="AE906" s="26"/>
      <c r="AF906" s="26"/>
      <c r="AG906" s="27"/>
      <c r="AH906" s="36"/>
      <c r="AI906" s="26"/>
      <c r="AJ906" s="26"/>
      <c r="AK906" s="27"/>
      <c r="AL906" s="36"/>
      <c r="AM906" s="26"/>
      <c r="AN906" s="26"/>
      <c r="AO906" s="27"/>
      <c r="AP906" s="36"/>
      <c r="AQ906" s="26"/>
      <c r="AR906" s="26"/>
      <c r="AS906" s="27"/>
      <c r="AT906" s="36"/>
      <c r="AU906" s="26"/>
      <c r="AV906" s="26"/>
      <c r="AW906" s="27"/>
      <c r="AX906" s="36"/>
      <c r="AY906" s="26"/>
      <c r="AZ906" s="26"/>
      <c r="BA906" s="27"/>
      <c r="BB906" s="36"/>
      <c r="BC906" s="26"/>
      <c r="BD906" s="26"/>
      <c r="BE906" s="27"/>
      <c r="BF906" s="36"/>
      <c r="BG906" s="26"/>
      <c r="BH906" s="26"/>
      <c r="BI906" s="27"/>
      <c r="BJ906" s="36"/>
      <c r="BK906" s="26"/>
      <c r="BL906" s="26"/>
      <c r="BM906" s="27"/>
      <c r="BN906" s="36"/>
      <c r="BO906" s="26"/>
      <c r="BP906" s="26"/>
      <c r="BQ906" s="27"/>
      <c r="BR906" s="36"/>
      <c r="BS906" s="26"/>
      <c r="BT906" s="26"/>
      <c r="BU906" s="27"/>
      <c r="BV906" s="36"/>
      <c r="BW906" s="26"/>
      <c r="BX906" s="26"/>
      <c r="BY906" s="27"/>
      <c r="BZ906" s="36"/>
      <c r="CA906" s="26"/>
      <c r="CB906" s="26"/>
      <c r="CC906" s="27"/>
      <c r="CD906" s="36"/>
      <c r="CE906" s="26"/>
      <c r="CF906" s="26"/>
      <c r="CG906" s="27"/>
      <c r="CH906" s="36"/>
      <c r="CI906" s="26"/>
      <c r="CJ906" s="26"/>
      <c r="CK906" s="27"/>
      <c r="CL906" s="36"/>
      <c r="CM906" s="26"/>
      <c r="CN906" s="26"/>
      <c r="CO906" s="27"/>
      <c r="CP906" s="36"/>
      <c r="CQ906" s="26"/>
      <c r="CR906" s="26"/>
      <c r="CS906" s="27"/>
      <c r="CT906" s="36"/>
      <c r="CU906" s="26"/>
      <c r="CV906" s="26"/>
      <c r="CW906" s="27"/>
      <c r="CX906" s="36"/>
      <c r="CY906" s="26"/>
      <c r="CZ906" s="26"/>
      <c r="DA906" s="27"/>
      <c r="DB906" s="36"/>
      <c r="DC906" s="26"/>
      <c r="DD906" s="26"/>
      <c r="DE906" s="27"/>
      <c r="DF906" s="36"/>
      <c r="DG906" s="26"/>
      <c r="DH906" s="26"/>
      <c r="DI906" s="27"/>
      <c r="DJ906" s="36"/>
      <c r="DK906" s="26"/>
      <c r="DL906" s="26"/>
      <c r="DM906" s="27"/>
      <c r="DN906" s="36"/>
      <c r="DO906" s="26"/>
      <c r="DP906" s="26"/>
      <c r="DQ906" s="27"/>
      <c r="DR906" s="36"/>
      <c r="DS906" s="26"/>
      <c r="DT906" s="26"/>
      <c r="DU906" s="27"/>
      <c r="DV906" s="36"/>
      <c r="DW906" s="26"/>
      <c r="DX906" s="26"/>
      <c r="DY906" s="27"/>
      <c r="DZ906" s="36"/>
      <c r="EA906" s="26"/>
      <c r="EB906" s="26"/>
      <c r="EC906" s="27"/>
      <c r="ED906" s="36"/>
      <c r="EE906" s="26"/>
      <c r="EF906" s="26"/>
      <c r="EG906" s="27"/>
      <c r="EH906" s="36"/>
      <c r="EI906" s="26"/>
      <c r="EJ906" s="26"/>
      <c r="EK906" s="27"/>
      <c r="EL906" s="240"/>
      <c r="EM906" s="241"/>
      <c r="EO906" s="242"/>
      <c r="EP906" s="250"/>
    </row>
    <row r="907" spans="1:151" ht="12.75">
      <c r="C907" s="35"/>
      <c r="H907" s="258"/>
      <c r="I907" s="252"/>
      <c r="J907" s="259"/>
      <c r="K907" s="256"/>
      <c r="L907" s="256"/>
      <c r="M907" s="257"/>
      <c r="N907" s="36"/>
      <c r="O907" s="26"/>
      <c r="P907" s="26"/>
      <c r="Q907" s="27"/>
      <c r="R907" s="36"/>
      <c r="S907" s="26"/>
      <c r="T907" s="26"/>
      <c r="U907" s="27"/>
      <c r="V907" s="36"/>
      <c r="W907" s="26"/>
      <c r="X907" s="26"/>
      <c r="Y907" s="27"/>
      <c r="Z907" s="36"/>
      <c r="AA907" s="26"/>
      <c r="AB907" s="26"/>
      <c r="AC907" s="27"/>
      <c r="AD907" s="36"/>
      <c r="AE907" s="26"/>
      <c r="AF907" s="26"/>
      <c r="AG907" s="27"/>
      <c r="AH907" s="36"/>
      <c r="AI907" s="26"/>
      <c r="AJ907" s="26"/>
      <c r="AK907" s="27"/>
      <c r="AL907" s="36"/>
      <c r="AM907" s="26"/>
      <c r="AN907" s="26"/>
      <c r="AO907" s="27"/>
      <c r="AP907" s="36"/>
      <c r="AQ907" s="26"/>
      <c r="AR907" s="26"/>
      <c r="AS907" s="27"/>
      <c r="AT907" s="36"/>
      <c r="AU907" s="26"/>
      <c r="AV907" s="26"/>
      <c r="AW907" s="27"/>
      <c r="AX907" s="36"/>
      <c r="AY907" s="26"/>
      <c r="AZ907" s="26"/>
      <c r="BA907" s="27"/>
      <c r="BB907" s="36"/>
      <c r="BC907" s="26"/>
      <c r="BD907" s="26"/>
      <c r="BE907" s="27"/>
      <c r="BF907" s="36"/>
      <c r="BG907" s="26"/>
      <c r="BH907" s="26"/>
      <c r="BI907" s="27"/>
      <c r="BJ907" s="36"/>
      <c r="BK907" s="26"/>
      <c r="BL907" s="26"/>
      <c r="BM907" s="27"/>
      <c r="BN907" s="36"/>
      <c r="BO907" s="26"/>
      <c r="BP907" s="26"/>
      <c r="BQ907" s="27"/>
      <c r="BR907" s="36"/>
      <c r="BS907" s="26"/>
      <c r="BT907" s="26"/>
      <c r="BU907" s="27"/>
      <c r="BV907" s="36"/>
      <c r="BW907" s="26"/>
      <c r="BX907" s="26"/>
      <c r="BY907" s="27"/>
      <c r="BZ907" s="36"/>
      <c r="CA907" s="26"/>
      <c r="CB907" s="26"/>
      <c r="CC907" s="27"/>
      <c r="CD907" s="36"/>
      <c r="CE907" s="26"/>
      <c r="CF907" s="26"/>
      <c r="CG907" s="27"/>
      <c r="CH907" s="36"/>
      <c r="CI907" s="26"/>
      <c r="CJ907" s="26"/>
      <c r="CK907" s="27"/>
      <c r="CL907" s="36"/>
      <c r="CM907" s="26"/>
      <c r="CN907" s="26"/>
      <c r="CO907" s="27"/>
      <c r="CP907" s="36"/>
      <c r="CQ907" s="26"/>
      <c r="CR907" s="26"/>
      <c r="CS907" s="27"/>
      <c r="CT907" s="36"/>
      <c r="CU907" s="26"/>
      <c r="CV907" s="26"/>
      <c r="CW907" s="27"/>
      <c r="CX907" s="36"/>
      <c r="CY907" s="26"/>
      <c r="CZ907" s="26"/>
      <c r="DA907" s="27"/>
      <c r="DB907" s="36"/>
      <c r="DC907" s="26"/>
      <c r="DD907" s="26"/>
      <c r="DE907" s="27"/>
      <c r="DF907" s="36"/>
      <c r="DG907" s="26"/>
      <c r="DH907" s="26"/>
      <c r="DI907" s="27"/>
      <c r="DJ907" s="36"/>
      <c r="DK907" s="26"/>
      <c r="DL907" s="26"/>
      <c r="DM907" s="27"/>
      <c r="DN907" s="36"/>
      <c r="DO907" s="26"/>
      <c r="DP907" s="26"/>
      <c r="DQ907" s="27"/>
      <c r="DR907" s="36"/>
      <c r="DS907" s="26"/>
      <c r="DT907" s="26"/>
      <c r="DU907" s="27"/>
      <c r="DV907" s="36"/>
      <c r="DW907" s="26"/>
      <c r="DX907" s="26"/>
      <c r="DY907" s="27"/>
      <c r="DZ907" s="36"/>
      <c r="EA907" s="26"/>
      <c r="EB907" s="26"/>
      <c r="EC907" s="27"/>
      <c r="ED907" s="36"/>
      <c r="EE907" s="26"/>
      <c r="EF907" s="26"/>
      <c r="EG907" s="27"/>
      <c r="EH907" s="36"/>
      <c r="EI907" s="26"/>
      <c r="EJ907" s="26"/>
      <c r="EK907" s="27"/>
      <c r="EL907" s="240"/>
      <c r="EM907" s="241"/>
      <c r="EN907" s="241"/>
      <c r="EO907" s="242"/>
      <c r="EP907" s="250"/>
    </row>
    <row r="908" spans="1:151" ht="12.75">
      <c r="A908" s="217"/>
      <c r="B908" s="29" t="s">
        <v>1742</v>
      </c>
      <c r="C908" s="35"/>
      <c r="H908" s="258"/>
      <c r="I908" s="252"/>
      <c r="J908" s="259"/>
      <c r="K908" s="256"/>
      <c r="L908" s="256"/>
      <c r="M908" s="257"/>
      <c r="N908" s="36"/>
      <c r="O908" s="26"/>
      <c r="P908" s="26"/>
      <c r="Q908" s="27"/>
      <c r="R908" s="36"/>
      <c r="S908" s="26"/>
      <c r="T908" s="26"/>
      <c r="U908" s="27"/>
      <c r="V908" s="36"/>
      <c r="W908" s="26"/>
      <c r="X908" s="26"/>
      <c r="Y908" s="27"/>
      <c r="Z908" s="36"/>
      <c r="AA908" s="26"/>
      <c r="AB908" s="26"/>
      <c r="AC908" s="27"/>
      <c r="AD908" s="36"/>
      <c r="AE908" s="26"/>
      <c r="AF908" s="26"/>
      <c r="AG908" s="27"/>
      <c r="AH908" s="36"/>
      <c r="AI908" s="26"/>
      <c r="AJ908" s="26"/>
      <c r="AK908" s="27"/>
      <c r="AL908" s="36"/>
      <c r="AM908" s="26"/>
      <c r="AN908" s="26"/>
      <c r="AO908" s="27"/>
      <c r="AP908" s="36"/>
      <c r="AQ908" s="26"/>
      <c r="AR908" s="26"/>
      <c r="AS908" s="27"/>
      <c r="AT908" s="36"/>
      <c r="AU908" s="26"/>
      <c r="AV908" s="26"/>
      <c r="AW908" s="27"/>
      <c r="AX908" s="36"/>
      <c r="AY908" s="26"/>
      <c r="AZ908" s="26"/>
      <c r="BA908" s="27"/>
      <c r="BB908" s="36"/>
      <c r="BC908" s="26"/>
      <c r="BD908" s="26"/>
      <c r="BE908" s="27"/>
      <c r="BF908" s="36"/>
      <c r="BG908" s="26"/>
      <c r="BH908" s="26"/>
      <c r="BI908" s="27"/>
      <c r="BJ908" s="36"/>
      <c r="BK908" s="26"/>
      <c r="BL908" s="26"/>
      <c r="BM908" s="27"/>
      <c r="BN908" s="36"/>
      <c r="BO908" s="26"/>
      <c r="BP908" s="26"/>
      <c r="BQ908" s="27"/>
      <c r="BR908" s="36"/>
      <c r="BS908" s="26"/>
      <c r="BT908" s="26"/>
      <c r="BU908" s="27"/>
      <c r="BV908" s="36"/>
      <c r="BW908" s="26"/>
      <c r="BX908" s="26"/>
      <c r="BY908" s="27"/>
      <c r="BZ908" s="36"/>
      <c r="CA908" s="26"/>
      <c r="CB908" s="26"/>
      <c r="CC908" s="27"/>
      <c r="CD908" s="36"/>
      <c r="CE908" s="26"/>
      <c r="CF908" s="26"/>
      <c r="CG908" s="27"/>
      <c r="CH908" s="36"/>
      <c r="CI908" s="26"/>
      <c r="CJ908" s="26"/>
      <c r="CK908" s="27"/>
      <c r="CL908" s="36"/>
      <c r="CM908" s="26"/>
      <c r="CN908" s="26"/>
      <c r="CO908" s="27"/>
      <c r="CP908" s="36"/>
      <c r="CQ908" s="26"/>
      <c r="CR908" s="26"/>
      <c r="CS908" s="27"/>
      <c r="CT908" s="36"/>
      <c r="CU908" s="26"/>
      <c r="CV908" s="26"/>
      <c r="CW908" s="27"/>
      <c r="CX908" s="36"/>
      <c r="CY908" s="26"/>
      <c r="CZ908" s="26"/>
      <c r="DA908" s="27"/>
      <c r="DB908" s="36"/>
      <c r="DC908" s="26"/>
      <c r="DD908" s="26"/>
      <c r="DE908" s="27"/>
      <c r="DF908" s="36"/>
      <c r="DG908" s="26"/>
      <c r="DH908" s="26"/>
      <c r="DI908" s="27"/>
      <c r="DJ908" s="36"/>
      <c r="DK908" s="26"/>
      <c r="DL908" s="26"/>
      <c r="DM908" s="27"/>
      <c r="DN908" s="36"/>
      <c r="DO908" s="26"/>
      <c r="DP908" s="26"/>
      <c r="DQ908" s="27"/>
      <c r="DR908" s="36"/>
      <c r="DS908" s="26"/>
      <c r="DT908" s="26"/>
      <c r="DU908" s="27"/>
      <c r="DV908" s="36"/>
      <c r="DW908" s="26"/>
      <c r="DX908" s="26"/>
      <c r="DY908" s="27"/>
      <c r="DZ908" s="36"/>
      <c r="EA908" s="26"/>
      <c r="EB908" s="26"/>
      <c r="EC908" s="27"/>
      <c r="ED908" s="36"/>
      <c r="EE908" s="26"/>
      <c r="EF908" s="26"/>
      <c r="EG908" s="27"/>
      <c r="EH908" s="36"/>
      <c r="EI908" s="26"/>
      <c r="EJ908" s="26"/>
      <c r="EK908" s="27"/>
      <c r="EL908" s="240"/>
      <c r="EM908" s="241"/>
      <c r="EN908" s="241"/>
      <c r="EO908" s="242"/>
      <c r="EP908" s="250"/>
    </row>
    <row r="909" spans="1:151" ht="12.75">
      <c r="C909" s="35"/>
      <c r="H909" s="260"/>
      <c r="I909" s="252"/>
      <c r="J909" s="259"/>
      <c r="K909" s="256"/>
      <c r="L909" s="256"/>
      <c r="M909" s="257"/>
      <c r="N909" s="36"/>
      <c r="O909" s="26"/>
      <c r="P909" s="26"/>
      <c r="Q909" s="27"/>
      <c r="R909" s="36"/>
      <c r="S909" s="26"/>
      <c r="T909" s="26"/>
      <c r="U909" s="27"/>
      <c r="V909" s="36"/>
      <c r="W909" s="26"/>
      <c r="X909" s="26"/>
      <c r="Y909" s="27"/>
      <c r="Z909" s="36"/>
      <c r="AA909" s="26"/>
      <c r="AB909" s="26"/>
      <c r="AC909" s="27"/>
      <c r="AD909" s="36"/>
      <c r="AE909" s="26"/>
      <c r="AF909" s="26"/>
      <c r="AG909" s="27"/>
      <c r="AH909" s="36"/>
      <c r="AI909" s="26"/>
      <c r="AJ909" s="26"/>
      <c r="AK909" s="27"/>
      <c r="AL909" s="36"/>
      <c r="AM909" s="26"/>
      <c r="AN909" s="26"/>
      <c r="AO909" s="27"/>
      <c r="AP909" s="36"/>
      <c r="AQ909" s="26"/>
      <c r="AR909" s="26"/>
      <c r="AS909" s="27"/>
      <c r="AT909" s="36"/>
      <c r="AU909" s="26"/>
      <c r="AV909" s="26"/>
      <c r="AW909" s="27"/>
      <c r="AX909" s="36"/>
      <c r="AY909" s="26"/>
      <c r="AZ909" s="26"/>
      <c r="BA909" s="27"/>
      <c r="BB909" s="36"/>
      <c r="BC909" s="26"/>
      <c r="BD909" s="26"/>
      <c r="BE909" s="27"/>
      <c r="BF909" s="36"/>
      <c r="BG909" s="26"/>
      <c r="BH909" s="26"/>
      <c r="BI909" s="27"/>
      <c r="BJ909" s="36"/>
      <c r="BK909" s="26"/>
      <c r="BL909" s="26"/>
      <c r="BM909" s="27"/>
      <c r="BN909" s="36"/>
      <c r="BO909" s="26"/>
      <c r="BP909" s="26"/>
      <c r="BQ909" s="27"/>
      <c r="BR909" s="36"/>
      <c r="BS909" s="26"/>
      <c r="BT909" s="26"/>
      <c r="BU909" s="27"/>
      <c r="BV909" s="36"/>
      <c r="BW909" s="26"/>
      <c r="BX909" s="26"/>
      <c r="BY909" s="27"/>
      <c r="BZ909" s="36"/>
      <c r="CA909" s="26"/>
      <c r="CB909" s="26"/>
      <c r="CC909" s="27"/>
      <c r="CD909" s="36"/>
      <c r="CE909" s="26"/>
      <c r="CF909" s="26"/>
      <c r="CG909" s="27"/>
      <c r="CH909" s="36"/>
      <c r="CI909" s="26"/>
      <c r="CJ909" s="26"/>
      <c r="CK909" s="27"/>
      <c r="CL909" s="36"/>
      <c r="CM909" s="26"/>
      <c r="CN909" s="26"/>
      <c r="CO909" s="27"/>
      <c r="CP909" s="36"/>
      <c r="CQ909" s="26"/>
      <c r="CR909" s="26"/>
      <c r="CS909" s="27"/>
      <c r="CT909" s="36"/>
      <c r="CU909" s="26"/>
      <c r="CV909" s="26"/>
      <c r="CW909" s="27"/>
      <c r="CX909" s="36"/>
      <c r="CY909" s="26"/>
      <c r="CZ909" s="26"/>
      <c r="DA909" s="27"/>
      <c r="DB909" s="36"/>
      <c r="DC909" s="26"/>
      <c r="DD909" s="26"/>
      <c r="DE909" s="27"/>
      <c r="DF909" s="36"/>
      <c r="DG909" s="26"/>
      <c r="DH909" s="26"/>
      <c r="DI909" s="27"/>
      <c r="DJ909" s="36"/>
      <c r="DK909" s="26"/>
      <c r="DL909" s="26"/>
      <c r="DM909" s="27"/>
      <c r="DN909" s="36"/>
      <c r="DO909" s="26"/>
      <c r="DP909" s="26"/>
      <c r="DQ909" s="27"/>
      <c r="DR909" s="36"/>
      <c r="DS909" s="26"/>
      <c r="DT909" s="26"/>
      <c r="DU909" s="27"/>
      <c r="DV909" s="36"/>
      <c r="DW909" s="26"/>
      <c r="DX909" s="26"/>
      <c r="DY909" s="27"/>
      <c r="DZ909" s="36"/>
      <c r="EA909" s="26"/>
      <c r="EB909" s="26"/>
      <c r="EC909" s="27"/>
      <c r="ED909" s="36"/>
      <c r="EE909" s="26"/>
      <c r="EF909" s="26"/>
      <c r="EG909" s="27"/>
      <c r="EH909" s="36"/>
      <c r="EI909" s="26"/>
      <c r="EJ909" s="26"/>
      <c r="EK909" s="27"/>
      <c r="EL909" s="240"/>
      <c r="EM909" s="241"/>
      <c r="EN909" s="241"/>
      <c r="EO909" s="242"/>
      <c r="EP909" s="250"/>
    </row>
    <row r="910" spans="1:151" ht="12.75">
      <c r="C910" s="35"/>
      <c r="H910" s="261"/>
      <c r="J910" s="256"/>
      <c r="K910" s="256"/>
      <c r="L910" s="256"/>
      <c r="M910" s="257"/>
      <c r="N910" s="36"/>
      <c r="O910" s="26"/>
      <c r="P910" s="26"/>
      <c r="Q910" s="27"/>
      <c r="R910" s="36"/>
      <c r="S910" s="26"/>
      <c r="T910" s="26"/>
      <c r="U910" s="27"/>
      <c r="V910" s="36"/>
      <c r="W910" s="26"/>
      <c r="X910" s="26"/>
      <c r="Y910" s="27"/>
      <c r="Z910" s="36"/>
      <c r="AA910" s="26"/>
      <c r="AB910" s="26"/>
      <c r="AC910" s="27"/>
      <c r="AD910" s="36"/>
      <c r="AE910" s="26"/>
      <c r="AF910" s="26"/>
      <c r="AG910" s="27"/>
      <c r="AH910" s="36"/>
      <c r="AI910" s="26"/>
      <c r="AJ910" s="26"/>
      <c r="AK910" s="27"/>
      <c r="AL910" s="36"/>
      <c r="AM910" s="26"/>
      <c r="AN910" s="26"/>
      <c r="AO910" s="27"/>
      <c r="AP910" s="36"/>
      <c r="AQ910" s="26"/>
      <c r="AR910" s="26"/>
      <c r="AS910" s="27"/>
      <c r="AT910" s="36"/>
      <c r="AU910" s="26"/>
      <c r="AV910" s="26"/>
      <c r="AW910" s="27"/>
      <c r="AX910" s="36"/>
      <c r="AY910" s="26"/>
      <c r="AZ910" s="26"/>
      <c r="BA910" s="27"/>
      <c r="BB910" s="36"/>
      <c r="BC910" s="26"/>
      <c r="BD910" s="26"/>
      <c r="BE910" s="27"/>
      <c r="BF910" s="36"/>
      <c r="BG910" s="26"/>
      <c r="BH910" s="26"/>
      <c r="BI910" s="27"/>
      <c r="BJ910" s="36"/>
      <c r="BK910" s="26"/>
      <c r="BL910" s="26"/>
      <c r="BM910" s="27"/>
      <c r="BN910" s="36"/>
      <c r="BO910" s="26"/>
      <c r="BP910" s="26"/>
      <c r="BQ910" s="27"/>
      <c r="BR910" s="36"/>
      <c r="BS910" s="26"/>
      <c r="BT910" s="26"/>
      <c r="BU910" s="27"/>
      <c r="BV910" s="36"/>
      <c r="BW910" s="26"/>
      <c r="BX910" s="26"/>
      <c r="BY910" s="27"/>
      <c r="BZ910" s="36"/>
      <c r="CA910" s="26"/>
      <c r="CB910" s="26"/>
      <c r="CC910" s="27"/>
      <c r="CD910" s="36"/>
      <c r="CE910" s="26"/>
      <c r="CF910" s="26"/>
      <c r="CG910" s="27"/>
      <c r="CH910" s="36"/>
      <c r="CI910" s="26"/>
      <c r="CJ910" s="26"/>
      <c r="CK910" s="27"/>
      <c r="CL910" s="36"/>
      <c r="CM910" s="26"/>
      <c r="CN910" s="26"/>
      <c r="CO910" s="27"/>
      <c r="CP910" s="36"/>
      <c r="CQ910" s="26"/>
      <c r="CR910" s="26"/>
      <c r="CS910" s="27"/>
      <c r="CT910" s="36"/>
      <c r="CU910" s="26"/>
      <c r="CV910" s="26"/>
      <c r="CW910" s="27"/>
      <c r="CX910" s="36"/>
      <c r="CY910" s="26"/>
      <c r="CZ910" s="26"/>
      <c r="DA910" s="27"/>
      <c r="DB910" s="36"/>
      <c r="DC910" s="26"/>
      <c r="DD910" s="26"/>
      <c r="DE910" s="27"/>
      <c r="DF910" s="36"/>
      <c r="DG910" s="26"/>
      <c r="DH910" s="26"/>
      <c r="DI910" s="27"/>
      <c r="DJ910" s="36"/>
      <c r="DK910" s="26"/>
      <c r="DL910" s="26"/>
      <c r="DM910" s="27"/>
      <c r="DN910" s="36"/>
      <c r="DO910" s="26"/>
      <c r="DP910" s="26"/>
      <c r="DQ910" s="27"/>
      <c r="DR910" s="36"/>
      <c r="DS910" s="26"/>
      <c r="DT910" s="26"/>
      <c r="DU910" s="27"/>
      <c r="DV910" s="36"/>
      <c r="DW910" s="26"/>
      <c r="DX910" s="26"/>
      <c r="DY910" s="27"/>
      <c r="DZ910" s="36"/>
      <c r="EA910" s="26"/>
      <c r="EB910" s="26"/>
      <c r="EC910" s="27"/>
      <c r="ED910" s="36"/>
      <c r="EE910" s="26"/>
      <c r="EF910" s="26"/>
      <c r="EG910" s="27"/>
      <c r="EH910" s="36"/>
      <c r="EI910" s="26"/>
      <c r="EJ910" s="26"/>
      <c r="EK910" s="27"/>
      <c r="EL910" s="240"/>
      <c r="EM910" s="241"/>
      <c r="EN910" s="241"/>
      <c r="EO910" s="242"/>
      <c r="EP910" s="250"/>
    </row>
    <row r="911" spans="1:151" ht="12.75">
      <c r="C911" s="35"/>
      <c r="H911" s="261"/>
      <c r="J911" s="256"/>
      <c r="K911" s="256"/>
      <c r="L911" s="256"/>
      <c r="M911" s="257"/>
      <c r="N911" s="36"/>
      <c r="O911" s="26"/>
      <c r="P911" s="26"/>
      <c r="Q911" s="27"/>
      <c r="R911" s="36"/>
      <c r="S911" s="26"/>
      <c r="T911" s="26"/>
      <c r="U911" s="27"/>
      <c r="V911" s="36"/>
      <c r="W911" s="26"/>
      <c r="X911" s="26"/>
      <c r="Y911" s="27"/>
      <c r="Z911" s="36"/>
      <c r="AA911" s="26"/>
      <c r="AB911" s="26"/>
      <c r="AC911" s="27"/>
      <c r="AD911" s="36"/>
      <c r="AE911" s="26"/>
      <c r="AF911" s="26"/>
      <c r="AG911" s="27"/>
      <c r="AH911" s="36"/>
      <c r="AI911" s="26"/>
      <c r="AJ911" s="26"/>
      <c r="AK911" s="27"/>
      <c r="AL911" s="36"/>
      <c r="AM911" s="26"/>
      <c r="AN911" s="26"/>
      <c r="AO911" s="27"/>
      <c r="AP911" s="36"/>
      <c r="AQ911" s="26"/>
      <c r="AR911" s="26"/>
      <c r="AS911" s="27"/>
      <c r="AT911" s="36"/>
      <c r="AU911" s="26"/>
      <c r="AV911" s="26"/>
      <c r="AW911" s="27"/>
      <c r="AX911" s="36"/>
      <c r="AY911" s="26"/>
      <c r="AZ911" s="26"/>
      <c r="BA911" s="27"/>
      <c r="BB911" s="36"/>
      <c r="BC911" s="26"/>
      <c r="BD911" s="26"/>
      <c r="BE911" s="27"/>
      <c r="BF911" s="36"/>
      <c r="BG911" s="26"/>
      <c r="BH911" s="26"/>
      <c r="BI911" s="27"/>
      <c r="BJ911" s="36"/>
      <c r="BK911" s="26"/>
      <c r="BL911" s="26"/>
      <c r="BM911" s="27"/>
      <c r="BN911" s="36"/>
      <c r="BO911" s="26"/>
      <c r="BP911" s="26"/>
      <c r="BQ911" s="27"/>
      <c r="BR911" s="36"/>
      <c r="BS911" s="26"/>
      <c r="BT911" s="26"/>
      <c r="BU911" s="27"/>
      <c r="BV911" s="36"/>
      <c r="BW911" s="26"/>
      <c r="BX911" s="26"/>
      <c r="BY911" s="27"/>
      <c r="BZ911" s="36"/>
      <c r="CA911" s="26"/>
      <c r="CB911" s="26"/>
      <c r="CC911" s="27"/>
      <c r="CD911" s="36"/>
      <c r="CE911" s="26"/>
      <c r="CF911" s="26"/>
      <c r="CG911" s="27"/>
      <c r="CH911" s="36"/>
      <c r="CI911" s="26"/>
      <c r="CJ911" s="26"/>
      <c r="CK911" s="27"/>
      <c r="CL911" s="36"/>
      <c r="CM911" s="26"/>
      <c r="CN911" s="26"/>
      <c r="CO911" s="27"/>
      <c r="CP911" s="36"/>
      <c r="CQ911" s="26"/>
      <c r="CR911" s="26"/>
      <c r="CS911" s="27"/>
      <c r="CT911" s="36"/>
      <c r="CU911" s="26"/>
      <c r="CV911" s="26"/>
      <c r="CW911" s="27"/>
      <c r="CX911" s="36"/>
      <c r="CY911" s="26"/>
      <c r="CZ911" s="26"/>
      <c r="DA911" s="27"/>
      <c r="DB911" s="36"/>
      <c r="DC911" s="26"/>
      <c r="DD911" s="26"/>
      <c r="DE911" s="27"/>
      <c r="DF911" s="36"/>
      <c r="DG911" s="26"/>
      <c r="DH911" s="26"/>
      <c r="DI911" s="27"/>
      <c r="DJ911" s="36"/>
      <c r="DK911" s="26"/>
      <c r="DL911" s="26"/>
      <c r="DM911" s="27"/>
      <c r="DN911" s="36"/>
      <c r="DO911" s="26"/>
      <c r="DP911" s="26"/>
      <c r="DQ911" s="27"/>
      <c r="DR911" s="36"/>
      <c r="DS911" s="26"/>
      <c r="DT911" s="26"/>
      <c r="DU911" s="27"/>
      <c r="DV911" s="36"/>
      <c r="DW911" s="26"/>
      <c r="DX911" s="26"/>
      <c r="DY911" s="27"/>
      <c r="DZ911" s="36"/>
      <c r="EA911" s="26"/>
      <c r="EB911" s="26"/>
      <c r="EC911" s="27"/>
      <c r="ED911" s="36"/>
      <c r="EE911" s="26"/>
      <c r="EF911" s="26"/>
      <c r="EG911" s="27"/>
      <c r="EH911" s="36"/>
      <c r="EI911" s="26"/>
      <c r="EJ911" s="26"/>
      <c r="EK911" s="27"/>
      <c r="EL911" s="240"/>
      <c r="EM911" s="241"/>
      <c r="EN911" s="241"/>
      <c r="EO911" s="242"/>
      <c r="EP911" s="250"/>
    </row>
    <row r="912" spans="1:151" ht="12.75">
      <c r="A912" s="76" t="s">
        <v>1743</v>
      </c>
      <c r="C912" s="35"/>
      <c r="H912" s="261"/>
      <c r="I912" s="253"/>
      <c r="J912" s="256"/>
      <c r="K912" s="256"/>
      <c r="L912" s="256"/>
      <c r="M912" s="257"/>
      <c r="N912" s="36"/>
      <c r="O912" s="26"/>
      <c r="P912" s="26"/>
      <c r="Q912" s="27"/>
      <c r="R912" s="36"/>
      <c r="S912" s="26"/>
      <c r="T912" s="26"/>
      <c r="U912" s="27"/>
      <c r="V912" s="36"/>
      <c r="W912" s="26"/>
      <c r="X912" s="26"/>
      <c r="Y912" s="27"/>
      <c r="Z912" s="36"/>
      <c r="AA912" s="26"/>
      <c r="AB912" s="26"/>
      <c r="AC912" s="27"/>
      <c r="AD912" s="36"/>
      <c r="AE912" s="26"/>
      <c r="AF912" s="26"/>
      <c r="AG912" s="27"/>
      <c r="AH912" s="36"/>
      <c r="AI912" s="26"/>
      <c r="AJ912" s="26"/>
      <c r="AK912" s="27"/>
      <c r="AL912" s="36"/>
      <c r="AM912" s="26"/>
      <c r="AN912" s="26"/>
      <c r="AO912" s="27"/>
      <c r="AP912" s="36"/>
      <c r="AQ912" s="26"/>
      <c r="AR912" s="26"/>
      <c r="AS912" s="27"/>
      <c r="AT912" s="36"/>
      <c r="AU912" s="26"/>
      <c r="AV912" s="26"/>
      <c r="AW912" s="27"/>
      <c r="AX912" s="36"/>
      <c r="AY912" s="26"/>
      <c r="AZ912" s="26"/>
      <c r="BA912" s="27"/>
      <c r="BB912" s="36"/>
      <c r="BC912" s="26"/>
      <c r="BD912" s="26"/>
      <c r="BE912" s="27"/>
      <c r="BF912" s="36"/>
      <c r="BG912" s="26"/>
      <c r="BH912" s="26"/>
      <c r="BI912" s="27"/>
      <c r="BJ912" s="36"/>
      <c r="BK912" s="26"/>
      <c r="BL912" s="26"/>
      <c r="BM912" s="27"/>
      <c r="BN912" s="36"/>
      <c r="BO912" s="26"/>
      <c r="BP912" s="26"/>
      <c r="BQ912" s="27"/>
      <c r="BR912" s="36"/>
      <c r="BS912" s="26"/>
      <c r="BT912" s="26"/>
      <c r="BU912" s="27"/>
      <c r="BV912" s="36"/>
      <c r="BW912" s="26"/>
      <c r="BX912" s="26"/>
      <c r="BY912" s="27"/>
      <c r="BZ912" s="36"/>
      <c r="CA912" s="26"/>
      <c r="CB912" s="26"/>
      <c r="CC912" s="27"/>
      <c r="CD912" s="36"/>
      <c r="CE912" s="26"/>
      <c r="CF912" s="26"/>
      <c r="CG912" s="27"/>
      <c r="CH912" s="36"/>
      <c r="CI912" s="26"/>
      <c r="CJ912" s="26"/>
      <c r="CK912" s="27"/>
      <c r="CL912" s="36"/>
      <c r="CM912" s="26"/>
      <c r="CN912" s="26"/>
      <c r="CO912" s="27"/>
      <c r="CP912" s="36"/>
      <c r="CQ912" s="26"/>
      <c r="CR912" s="26"/>
      <c r="CS912" s="27"/>
      <c r="CT912" s="36"/>
      <c r="CU912" s="26"/>
      <c r="CV912" s="26"/>
      <c r="CW912" s="27"/>
      <c r="CX912" s="36"/>
      <c r="CY912" s="26"/>
      <c r="CZ912" s="26"/>
      <c r="DA912" s="27"/>
      <c r="DB912" s="36"/>
      <c r="DC912" s="26"/>
      <c r="DD912" s="26"/>
      <c r="DE912" s="27"/>
      <c r="DF912" s="36"/>
      <c r="DG912" s="26"/>
      <c r="DH912" s="26"/>
      <c r="DI912" s="27"/>
      <c r="DJ912" s="36"/>
      <c r="DK912" s="26"/>
      <c r="DL912" s="26"/>
      <c r="DM912" s="27"/>
      <c r="DN912" s="36"/>
      <c r="DO912" s="26"/>
      <c r="DP912" s="26"/>
      <c r="DQ912" s="27"/>
      <c r="DR912" s="36"/>
      <c r="DS912" s="26"/>
      <c r="DT912" s="26"/>
      <c r="DU912" s="27"/>
      <c r="DV912" s="36"/>
      <c r="DW912" s="26"/>
      <c r="DX912" s="26"/>
      <c r="DY912" s="27"/>
      <c r="DZ912" s="36"/>
      <c r="EA912" s="26"/>
      <c r="EB912" s="26"/>
      <c r="EC912" s="27"/>
      <c r="ED912" s="36"/>
      <c r="EE912" s="26"/>
      <c r="EF912" s="26"/>
      <c r="EG912" s="27"/>
      <c r="EH912" s="36"/>
      <c r="EI912" s="26"/>
      <c r="EJ912" s="26"/>
      <c r="EK912" s="27"/>
      <c r="EL912" s="240"/>
      <c r="EM912" s="241"/>
      <c r="EN912" s="241"/>
      <c r="EO912" s="242"/>
      <c r="EP912" s="250"/>
    </row>
    <row r="913" spans="1:146" ht="12.75">
      <c r="A913" s="76" t="s">
        <v>1744</v>
      </c>
      <c r="C913" s="35"/>
      <c r="H913" s="261"/>
      <c r="I913" s="253"/>
      <c r="J913" s="256"/>
      <c r="K913" s="256"/>
      <c r="L913" s="256"/>
      <c r="M913" s="257"/>
      <c r="N913" s="36"/>
      <c r="O913" s="26"/>
      <c r="P913" s="26"/>
      <c r="Q913" s="27"/>
      <c r="R913" s="36"/>
      <c r="S913" s="26"/>
      <c r="T913" s="26"/>
      <c r="U913" s="27"/>
      <c r="V913" s="36"/>
      <c r="W913" s="26"/>
      <c r="X913" s="26"/>
      <c r="Y913" s="27"/>
      <c r="Z913" s="36"/>
      <c r="AA913" s="26"/>
      <c r="AB913" s="26"/>
      <c r="AC913" s="27"/>
      <c r="AD913" s="36"/>
      <c r="AE913" s="26"/>
      <c r="AF913" s="26"/>
      <c r="AG913" s="27"/>
      <c r="AH913" s="36"/>
      <c r="AI913" s="26"/>
      <c r="AJ913" s="26"/>
      <c r="AK913" s="27"/>
      <c r="AL913" s="36"/>
      <c r="AM913" s="26"/>
      <c r="AN913" s="26"/>
      <c r="AO913" s="27"/>
      <c r="AP913" s="36"/>
      <c r="AQ913" s="26"/>
      <c r="AR913" s="26"/>
      <c r="AS913" s="27"/>
      <c r="AT913" s="36"/>
      <c r="AU913" s="26"/>
      <c r="AV913" s="26"/>
      <c r="AW913" s="27"/>
      <c r="AX913" s="36"/>
      <c r="AY913" s="26"/>
      <c r="AZ913" s="26"/>
      <c r="BA913" s="27"/>
      <c r="BB913" s="36"/>
      <c r="BC913" s="26"/>
      <c r="BD913" s="26"/>
      <c r="BE913" s="27"/>
      <c r="BF913" s="36"/>
      <c r="BG913" s="26"/>
      <c r="BH913" s="26"/>
      <c r="BI913" s="27"/>
      <c r="BJ913" s="36"/>
      <c r="BK913" s="26"/>
      <c r="BL913" s="26"/>
      <c r="BM913" s="27"/>
      <c r="BN913" s="36"/>
      <c r="BO913" s="26"/>
      <c r="BP913" s="26"/>
      <c r="BQ913" s="27"/>
      <c r="BR913" s="36"/>
      <c r="BS913" s="26"/>
      <c r="BT913" s="26"/>
      <c r="BU913" s="27"/>
      <c r="BV913" s="36"/>
      <c r="BW913" s="26"/>
      <c r="BX913" s="26"/>
      <c r="BY913" s="27"/>
      <c r="BZ913" s="36"/>
      <c r="CA913" s="26"/>
      <c r="CB913" s="26"/>
      <c r="CC913" s="27"/>
      <c r="CD913" s="36"/>
      <c r="CE913" s="26"/>
      <c r="CF913" s="26"/>
      <c r="CG913" s="27"/>
      <c r="CH913" s="36"/>
      <c r="CI913" s="26"/>
      <c r="CJ913" s="26"/>
      <c r="CK913" s="27"/>
      <c r="CL913" s="36"/>
      <c r="CM913" s="26"/>
      <c r="CN913" s="26"/>
      <c r="CO913" s="27"/>
      <c r="CP913" s="36"/>
      <c r="CQ913" s="26"/>
      <c r="CR913" s="26"/>
      <c r="CS913" s="27"/>
      <c r="CT913" s="36"/>
      <c r="CU913" s="26"/>
      <c r="CV913" s="26"/>
      <c r="CW913" s="27"/>
      <c r="CX913" s="36"/>
      <c r="CY913" s="26"/>
      <c r="CZ913" s="26"/>
      <c r="DA913" s="27"/>
      <c r="DB913" s="36"/>
      <c r="DC913" s="26"/>
      <c r="DD913" s="26"/>
      <c r="DE913" s="27"/>
      <c r="DF913" s="36"/>
      <c r="DG913" s="26"/>
      <c r="DH913" s="26"/>
      <c r="DI913" s="27"/>
      <c r="DJ913" s="36"/>
      <c r="DK913" s="26"/>
      <c r="DL913" s="26"/>
      <c r="DM913" s="27"/>
      <c r="DN913" s="36"/>
      <c r="DO913" s="26"/>
      <c r="DP913" s="26"/>
      <c r="DQ913" s="27"/>
      <c r="DR913" s="36"/>
      <c r="DS913" s="26"/>
      <c r="DT913" s="26"/>
      <c r="DU913" s="27"/>
      <c r="DV913" s="36"/>
      <c r="DW913" s="26"/>
      <c r="DX913" s="26"/>
      <c r="DY913" s="27"/>
      <c r="DZ913" s="36"/>
      <c r="EA913" s="26"/>
      <c r="EB913" s="26"/>
      <c r="EC913" s="27"/>
      <c r="ED913" s="36"/>
      <c r="EE913" s="26"/>
      <c r="EF913" s="26"/>
      <c r="EG913" s="27"/>
      <c r="EH913" s="36"/>
      <c r="EI913" s="26"/>
      <c r="EJ913" s="26"/>
      <c r="EK913" s="27"/>
      <c r="EL913" s="240"/>
      <c r="EM913" s="241"/>
      <c r="EN913" s="241"/>
      <c r="EO913" s="242"/>
      <c r="EP913" s="250"/>
    </row>
    <row r="914" spans="1:146" ht="12.75">
      <c r="C914" s="35"/>
      <c r="H914" s="261"/>
      <c r="I914" s="253"/>
      <c r="J914" s="256"/>
      <c r="K914" s="256"/>
      <c r="L914" s="256"/>
      <c r="M914" s="257"/>
      <c r="N914" s="36"/>
      <c r="O914" s="26"/>
      <c r="P914" s="26"/>
      <c r="Q914" s="27"/>
      <c r="R914" s="36"/>
      <c r="S914" s="26"/>
      <c r="T914" s="26"/>
      <c r="U914" s="27"/>
      <c r="V914" s="36"/>
      <c r="W914" s="26"/>
      <c r="X914" s="26"/>
      <c r="Y914" s="27"/>
      <c r="Z914" s="36"/>
      <c r="AA914" s="26"/>
      <c r="AB914" s="26"/>
      <c r="AC914" s="27"/>
      <c r="AD914" s="36"/>
      <c r="AE914" s="26"/>
      <c r="AF914" s="26"/>
      <c r="AG914" s="27"/>
      <c r="AH914" s="36"/>
      <c r="AI914" s="26"/>
      <c r="AJ914" s="26"/>
      <c r="AK914" s="27"/>
      <c r="AL914" s="36"/>
      <c r="AM914" s="26"/>
      <c r="AN914" s="26"/>
      <c r="AO914" s="27"/>
      <c r="AP914" s="36"/>
      <c r="AQ914" s="26"/>
      <c r="AR914" s="26"/>
      <c r="AS914" s="27"/>
      <c r="AT914" s="36"/>
      <c r="AU914" s="26"/>
      <c r="AV914" s="26"/>
      <c r="AW914" s="27"/>
      <c r="AX914" s="36"/>
      <c r="AY914" s="26"/>
      <c r="AZ914" s="26"/>
      <c r="BA914" s="27"/>
      <c r="BB914" s="36"/>
      <c r="BC914" s="26"/>
      <c r="BD914" s="26"/>
      <c r="BE914" s="27"/>
      <c r="BF914" s="36"/>
      <c r="BG914" s="26"/>
      <c r="BH914" s="26"/>
      <c r="BI914" s="27"/>
      <c r="BJ914" s="36"/>
      <c r="BK914" s="26"/>
      <c r="BL914" s="26"/>
      <c r="BM914" s="27"/>
      <c r="BN914" s="36"/>
      <c r="BO914" s="26"/>
      <c r="BP914" s="26"/>
      <c r="BQ914" s="27"/>
      <c r="BR914" s="36"/>
      <c r="BS914" s="26"/>
      <c r="BT914" s="26"/>
      <c r="BU914" s="27"/>
      <c r="BV914" s="36"/>
      <c r="BW914" s="26"/>
      <c r="BX914" s="26"/>
      <c r="BY914" s="27"/>
      <c r="BZ914" s="36"/>
      <c r="CA914" s="26"/>
      <c r="CB914" s="26"/>
      <c r="CC914" s="27"/>
      <c r="CD914" s="36"/>
      <c r="CE914" s="26"/>
      <c r="CF914" s="26"/>
      <c r="CG914" s="27"/>
      <c r="CH914" s="36"/>
      <c r="CI914" s="26"/>
      <c r="CJ914" s="26"/>
      <c r="CK914" s="27"/>
      <c r="CL914" s="36"/>
      <c r="CM914" s="26"/>
      <c r="CN914" s="26"/>
      <c r="CO914" s="27"/>
      <c r="CP914" s="36"/>
      <c r="CQ914" s="26"/>
      <c r="CR914" s="26"/>
      <c r="CS914" s="27"/>
      <c r="CT914" s="36"/>
      <c r="CU914" s="26"/>
      <c r="CV914" s="26"/>
      <c r="CW914" s="27"/>
      <c r="CX914" s="36"/>
      <c r="CY914" s="26"/>
      <c r="CZ914" s="26"/>
      <c r="DA914" s="27"/>
      <c r="DB914" s="36"/>
      <c r="DC914" s="26"/>
      <c r="DD914" s="26"/>
      <c r="DE914" s="27"/>
      <c r="DF914" s="36"/>
      <c r="DG914" s="26"/>
      <c r="DH914" s="26"/>
      <c r="DI914" s="27"/>
      <c r="DJ914" s="36"/>
      <c r="DK914" s="26"/>
      <c r="DL914" s="26"/>
      <c r="DM914" s="27"/>
      <c r="DN914" s="36"/>
      <c r="DO914" s="26"/>
      <c r="DP914" s="26"/>
      <c r="DQ914" s="27"/>
      <c r="DR914" s="36"/>
      <c r="DS914" s="26"/>
      <c r="DT914" s="26"/>
      <c r="DU914" s="27"/>
      <c r="DV914" s="36"/>
      <c r="DW914" s="26"/>
      <c r="DX914" s="26"/>
      <c r="DY914" s="27"/>
      <c r="DZ914" s="36"/>
      <c r="EA914" s="26"/>
      <c r="EB914" s="26"/>
      <c r="EC914" s="27"/>
      <c r="ED914" s="36"/>
      <c r="EE914" s="26"/>
      <c r="EF914" s="26"/>
      <c r="EG914" s="27"/>
      <c r="EH914" s="36"/>
      <c r="EI914" s="26"/>
      <c r="EJ914" s="26"/>
      <c r="EK914" s="27"/>
      <c r="EL914" s="240"/>
      <c r="EM914" s="241"/>
      <c r="EN914" s="241"/>
      <c r="EO914" s="242"/>
      <c r="EP914" s="250"/>
    </row>
    <row r="915" spans="1:146" ht="12.75">
      <c r="C915" s="35"/>
      <c r="H915" s="261"/>
      <c r="J915" s="256"/>
      <c r="K915" s="256"/>
      <c r="L915" s="256"/>
      <c r="M915" s="257"/>
      <c r="N915" s="36"/>
      <c r="O915" s="26"/>
      <c r="P915" s="26"/>
      <c r="Q915" s="27"/>
      <c r="R915" s="36"/>
      <c r="S915" s="26"/>
      <c r="T915" s="26"/>
      <c r="U915" s="27"/>
      <c r="V915" s="36"/>
      <c r="W915" s="26"/>
      <c r="X915" s="26"/>
      <c r="Y915" s="27"/>
      <c r="Z915" s="36"/>
      <c r="AA915" s="26"/>
      <c r="AB915" s="26"/>
      <c r="AC915" s="27"/>
      <c r="AD915" s="36"/>
      <c r="AE915" s="26"/>
      <c r="AF915" s="26"/>
      <c r="AG915" s="27"/>
      <c r="AH915" s="36"/>
      <c r="AI915" s="26"/>
      <c r="AJ915" s="26"/>
      <c r="AK915" s="27"/>
      <c r="AL915" s="36"/>
      <c r="AM915" s="26"/>
      <c r="AN915" s="26"/>
      <c r="AO915" s="27"/>
      <c r="AP915" s="36"/>
      <c r="AQ915" s="26"/>
      <c r="AR915" s="26"/>
      <c r="AS915" s="27"/>
      <c r="AT915" s="36"/>
      <c r="AU915" s="26"/>
      <c r="AV915" s="26"/>
      <c r="AW915" s="27"/>
      <c r="AX915" s="36"/>
      <c r="AY915" s="26"/>
      <c r="AZ915" s="26"/>
      <c r="BA915" s="27"/>
      <c r="BB915" s="36"/>
      <c r="BC915" s="26"/>
      <c r="BD915" s="26"/>
      <c r="BE915" s="27"/>
      <c r="BF915" s="36"/>
      <c r="BG915" s="26"/>
      <c r="BH915" s="26"/>
      <c r="BI915" s="27"/>
      <c r="BJ915" s="36"/>
      <c r="BK915" s="26"/>
      <c r="BL915" s="26"/>
      <c r="BM915" s="27"/>
      <c r="BN915" s="36"/>
      <c r="BO915" s="26"/>
      <c r="BP915" s="26"/>
      <c r="BQ915" s="27"/>
      <c r="BR915" s="36"/>
      <c r="BS915" s="26"/>
      <c r="BT915" s="26"/>
      <c r="BU915" s="27"/>
      <c r="BV915" s="36"/>
      <c r="BW915" s="26"/>
      <c r="BX915" s="26"/>
      <c r="BY915" s="27"/>
      <c r="BZ915" s="36"/>
      <c r="CA915" s="26"/>
      <c r="CB915" s="26"/>
      <c r="CC915" s="27"/>
      <c r="CD915" s="36"/>
      <c r="CE915" s="26"/>
      <c r="CF915" s="26"/>
      <c r="CG915" s="27"/>
      <c r="CH915" s="36"/>
      <c r="CI915" s="26"/>
      <c r="CJ915" s="26"/>
      <c r="CK915" s="27"/>
      <c r="CL915" s="36"/>
      <c r="CM915" s="26"/>
      <c r="CN915" s="26"/>
      <c r="CO915" s="27"/>
      <c r="CP915" s="36"/>
      <c r="CQ915" s="26"/>
      <c r="CR915" s="26"/>
      <c r="CS915" s="27"/>
      <c r="CT915" s="36"/>
      <c r="CU915" s="26"/>
      <c r="CV915" s="26"/>
      <c r="CW915" s="27"/>
      <c r="CX915" s="36"/>
      <c r="CY915" s="26"/>
      <c r="CZ915" s="26"/>
      <c r="DA915" s="27"/>
      <c r="DB915" s="36"/>
      <c r="DC915" s="26"/>
      <c r="DD915" s="26"/>
      <c r="DE915" s="27"/>
      <c r="DF915" s="36"/>
      <c r="DG915" s="26"/>
      <c r="DH915" s="26"/>
      <c r="DI915" s="27"/>
      <c r="DJ915" s="36"/>
      <c r="DK915" s="26"/>
      <c r="DL915" s="26"/>
      <c r="DM915" s="27"/>
      <c r="DN915" s="36"/>
      <c r="DO915" s="26"/>
      <c r="DP915" s="26"/>
      <c r="DQ915" s="27"/>
      <c r="DR915" s="36"/>
      <c r="DS915" s="26"/>
      <c r="DT915" s="26"/>
      <c r="DU915" s="27"/>
      <c r="DV915" s="36"/>
      <c r="DW915" s="26"/>
      <c r="DX915" s="26"/>
      <c r="DY915" s="27"/>
      <c r="DZ915" s="36"/>
      <c r="EA915" s="26"/>
      <c r="EB915" s="26"/>
      <c r="EC915" s="27"/>
      <c r="ED915" s="36"/>
      <c r="EE915" s="26"/>
      <c r="EF915" s="26"/>
      <c r="EG915" s="27"/>
      <c r="EH915" s="36"/>
      <c r="EI915" s="26"/>
      <c r="EJ915" s="26"/>
      <c r="EK915" s="27"/>
      <c r="EL915" s="240"/>
      <c r="EM915" s="241"/>
      <c r="EN915" s="241"/>
      <c r="EO915" s="242"/>
      <c r="EP915" s="250"/>
    </row>
    <row r="916" spans="1:146" ht="12.75">
      <c r="C916" s="35"/>
      <c r="H916" s="261"/>
      <c r="J916" s="256"/>
      <c r="K916" s="256"/>
      <c r="L916" s="256"/>
      <c r="M916" s="257"/>
      <c r="N916" s="36"/>
      <c r="O916" s="26"/>
      <c r="P916" s="26"/>
      <c r="Q916" s="27"/>
      <c r="R916" s="36"/>
      <c r="S916" s="26"/>
      <c r="T916" s="26"/>
      <c r="U916" s="27"/>
      <c r="V916" s="36"/>
      <c r="W916" s="26"/>
      <c r="X916" s="26"/>
      <c r="Y916" s="27"/>
      <c r="Z916" s="36"/>
      <c r="AA916" s="26"/>
      <c r="AB916" s="26"/>
      <c r="AC916" s="27"/>
      <c r="AD916" s="36"/>
      <c r="AE916" s="26"/>
      <c r="AF916" s="26"/>
      <c r="AG916" s="27"/>
      <c r="AH916" s="36"/>
      <c r="AI916" s="26"/>
      <c r="AJ916" s="26"/>
      <c r="AK916" s="27"/>
      <c r="AL916" s="36"/>
      <c r="AM916" s="26"/>
      <c r="AN916" s="26"/>
      <c r="AO916" s="27"/>
      <c r="AP916" s="36"/>
      <c r="AQ916" s="26"/>
      <c r="AR916" s="26"/>
      <c r="AS916" s="27"/>
      <c r="AT916" s="36"/>
      <c r="AU916" s="26"/>
      <c r="AV916" s="26"/>
      <c r="AW916" s="27"/>
      <c r="AX916" s="36"/>
      <c r="AY916" s="26"/>
      <c r="AZ916" s="26"/>
      <c r="BA916" s="27"/>
      <c r="BB916" s="36"/>
      <c r="BC916" s="26"/>
      <c r="BD916" s="26"/>
      <c r="BE916" s="27"/>
      <c r="BF916" s="36"/>
      <c r="BG916" s="26"/>
      <c r="BH916" s="26"/>
      <c r="BI916" s="27"/>
      <c r="BJ916" s="36"/>
      <c r="BK916" s="26"/>
      <c r="BL916" s="26"/>
      <c r="BM916" s="27"/>
      <c r="BN916" s="36"/>
      <c r="BO916" s="26"/>
      <c r="BP916" s="26"/>
      <c r="BQ916" s="27"/>
      <c r="BR916" s="36"/>
      <c r="BS916" s="26"/>
      <c r="BT916" s="26"/>
      <c r="BU916" s="27"/>
      <c r="BV916" s="36"/>
      <c r="BW916" s="26"/>
      <c r="BX916" s="26"/>
      <c r="BY916" s="27"/>
      <c r="BZ916" s="36"/>
      <c r="CA916" s="26"/>
      <c r="CB916" s="26"/>
      <c r="CC916" s="27"/>
      <c r="CD916" s="36"/>
      <c r="CE916" s="26"/>
      <c r="CF916" s="26"/>
      <c r="CG916" s="27"/>
      <c r="CH916" s="36"/>
      <c r="CI916" s="26"/>
      <c r="CJ916" s="26"/>
      <c r="CK916" s="27"/>
      <c r="CL916" s="36"/>
      <c r="CM916" s="26"/>
      <c r="CN916" s="26"/>
      <c r="CO916" s="27"/>
      <c r="CP916" s="36"/>
      <c r="CQ916" s="26"/>
      <c r="CR916" s="26"/>
      <c r="CS916" s="27"/>
      <c r="CT916" s="36"/>
      <c r="CU916" s="26"/>
      <c r="CV916" s="26"/>
      <c r="CW916" s="27"/>
      <c r="CX916" s="36"/>
      <c r="CY916" s="26"/>
      <c r="CZ916" s="26"/>
      <c r="DA916" s="27"/>
      <c r="DB916" s="36"/>
      <c r="DC916" s="26"/>
      <c r="DD916" s="26"/>
      <c r="DE916" s="27"/>
      <c r="DF916" s="36"/>
      <c r="DG916" s="26"/>
      <c r="DH916" s="26"/>
      <c r="DI916" s="27"/>
      <c r="DJ916" s="36"/>
      <c r="DK916" s="26"/>
      <c r="DL916" s="26"/>
      <c r="DM916" s="27"/>
      <c r="DN916" s="36"/>
      <c r="DO916" s="26"/>
      <c r="DP916" s="26"/>
      <c r="DQ916" s="27"/>
      <c r="DR916" s="36"/>
      <c r="DS916" s="26"/>
      <c r="DT916" s="26"/>
      <c r="DU916" s="27"/>
      <c r="DV916" s="36"/>
      <c r="DW916" s="26"/>
      <c r="DX916" s="26"/>
      <c r="DY916" s="27"/>
      <c r="DZ916" s="36"/>
      <c r="EA916" s="26"/>
      <c r="EB916" s="26"/>
      <c r="EC916" s="27"/>
      <c r="ED916" s="36"/>
      <c r="EE916" s="26"/>
      <c r="EF916" s="26"/>
      <c r="EG916" s="27"/>
      <c r="EH916" s="36"/>
      <c r="EI916" s="26"/>
      <c r="EJ916" s="26"/>
      <c r="EK916" s="27"/>
      <c r="EL916" s="240"/>
      <c r="EM916" s="241"/>
      <c r="EN916" s="241"/>
      <c r="EO916" s="242"/>
      <c r="EP916" s="250"/>
    </row>
    <row r="917" spans="1:146" ht="12.75">
      <c r="C917" s="35"/>
      <c r="H917" s="261"/>
      <c r="J917" s="256"/>
      <c r="K917" s="256"/>
      <c r="L917" s="256"/>
      <c r="M917" s="257"/>
      <c r="N917" s="36"/>
      <c r="O917" s="26"/>
      <c r="P917" s="26"/>
      <c r="Q917" s="27"/>
      <c r="R917" s="36"/>
      <c r="S917" s="26"/>
      <c r="T917" s="26"/>
      <c r="U917" s="27"/>
      <c r="V917" s="36"/>
      <c r="W917" s="26"/>
      <c r="X917" s="26"/>
      <c r="Y917" s="27"/>
      <c r="Z917" s="36"/>
      <c r="AA917" s="26"/>
      <c r="AB917" s="26"/>
      <c r="AC917" s="27"/>
      <c r="AD917" s="36"/>
      <c r="AE917" s="26"/>
      <c r="AF917" s="26"/>
      <c r="AG917" s="27"/>
      <c r="AH917" s="36"/>
      <c r="AI917" s="26"/>
      <c r="AJ917" s="26"/>
      <c r="AK917" s="27"/>
      <c r="AL917" s="36"/>
      <c r="AM917" s="26"/>
      <c r="AN917" s="26"/>
      <c r="AO917" s="27"/>
      <c r="AP917" s="36"/>
      <c r="AQ917" s="26"/>
      <c r="AR917" s="26"/>
      <c r="AS917" s="27"/>
      <c r="AT917" s="36"/>
      <c r="AU917" s="26"/>
      <c r="AV917" s="26"/>
      <c r="AW917" s="27"/>
      <c r="AX917" s="36"/>
      <c r="AY917" s="26"/>
      <c r="AZ917" s="26"/>
      <c r="BA917" s="27"/>
      <c r="BB917" s="36"/>
      <c r="BC917" s="26"/>
      <c r="BD917" s="26"/>
      <c r="BE917" s="27"/>
      <c r="BF917" s="36"/>
      <c r="BG917" s="26"/>
      <c r="BH917" s="26"/>
      <c r="BI917" s="27"/>
      <c r="BJ917" s="36"/>
      <c r="BK917" s="26"/>
      <c r="BL917" s="26"/>
      <c r="BM917" s="27"/>
      <c r="BN917" s="36"/>
      <c r="BO917" s="26"/>
      <c r="BP917" s="26"/>
      <c r="BQ917" s="27"/>
      <c r="BR917" s="36"/>
      <c r="BS917" s="26"/>
      <c r="BT917" s="26"/>
      <c r="BU917" s="27"/>
      <c r="BV917" s="36"/>
      <c r="BW917" s="26"/>
      <c r="BX917" s="26"/>
      <c r="BY917" s="27"/>
      <c r="BZ917" s="36"/>
      <c r="CA917" s="26"/>
      <c r="CB917" s="26"/>
      <c r="CC917" s="27"/>
      <c r="CD917" s="36"/>
      <c r="CE917" s="26"/>
      <c r="CF917" s="26"/>
      <c r="CG917" s="27"/>
      <c r="CH917" s="36"/>
      <c r="CI917" s="26"/>
      <c r="CJ917" s="26"/>
      <c r="CK917" s="27"/>
      <c r="CL917" s="36"/>
      <c r="CM917" s="26"/>
      <c r="CN917" s="26"/>
      <c r="CO917" s="27"/>
      <c r="CP917" s="36"/>
      <c r="CQ917" s="26"/>
      <c r="CR917" s="26"/>
      <c r="CS917" s="27"/>
      <c r="CT917" s="36"/>
      <c r="CU917" s="26"/>
      <c r="CV917" s="26"/>
      <c r="CW917" s="27"/>
      <c r="CX917" s="36"/>
      <c r="CY917" s="26"/>
      <c r="CZ917" s="26"/>
      <c r="DA917" s="27"/>
      <c r="DB917" s="36"/>
      <c r="DC917" s="26"/>
      <c r="DD917" s="26"/>
      <c r="DE917" s="27"/>
      <c r="DF917" s="36"/>
      <c r="DG917" s="26"/>
      <c r="DH917" s="26"/>
      <c r="DI917" s="27"/>
      <c r="DJ917" s="36"/>
      <c r="DK917" s="26"/>
      <c r="DL917" s="26"/>
      <c r="DM917" s="27"/>
      <c r="DN917" s="36"/>
      <c r="DO917" s="26"/>
      <c r="DP917" s="26"/>
      <c r="DQ917" s="27"/>
      <c r="DR917" s="36"/>
      <c r="DS917" s="26"/>
      <c r="DT917" s="26"/>
      <c r="DU917" s="27"/>
      <c r="DV917" s="36"/>
      <c r="DW917" s="26"/>
      <c r="DX917" s="26"/>
      <c r="DY917" s="27"/>
      <c r="DZ917" s="36"/>
      <c r="EA917" s="26"/>
      <c r="EB917" s="26"/>
      <c r="EC917" s="27"/>
      <c r="ED917" s="36"/>
      <c r="EE917" s="26"/>
      <c r="EF917" s="26"/>
      <c r="EG917" s="27"/>
      <c r="EH917" s="36"/>
      <c r="EI917" s="26"/>
      <c r="EJ917" s="26"/>
      <c r="EK917" s="27"/>
      <c r="EL917" s="240"/>
      <c r="EM917" s="241"/>
      <c r="EN917" s="241"/>
      <c r="EO917" s="242"/>
      <c r="EP917" s="250"/>
    </row>
    <row r="918" spans="1:146" ht="12.75">
      <c r="A918" s="220"/>
      <c r="B918" s="29" t="s">
        <v>1745</v>
      </c>
      <c r="C918" s="35"/>
      <c r="H918" s="261"/>
      <c r="J918" s="256"/>
      <c r="K918" s="256"/>
      <c r="L918" s="256"/>
      <c r="M918" s="257"/>
      <c r="N918" s="36"/>
      <c r="O918" s="26"/>
      <c r="P918" s="26"/>
      <c r="Q918" s="27"/>
      <c r="R918" s="36"/>
      <c r="S918" s="26"/>
      <c r="T918" s="26"/>
      <c r="U918" s="27"/>
      <c r="V918" s="36"/>
      <c r="W918" s="26"/>
      <c r="X918" s="26"/>
      <c r="Y918" s="27"/>
      <c r="Z918" s="36"/>
      <c r="AA918" s="26"/>
      <c r="AB918" s="26"/>
      <c r="AC918" s="27"/>
      <c r="AD918" s="36"/>
      <c r="AE918" s="26"/>
      <c r="AF918" s="26"/>
      <c r="AG918" s="27"/>
      <c r="AH918" s="36"/>
      <c r="AI918" s="26"/>
      <c r="AJ918" s="26"/>
      <c r="AK918" s="27"/>
      <c r="AL918" s="36"/>
      <c r="AM918" s="26"/>
      <c r="AN918" s="26"/>
      <c r="AO918" s="27"/>
      <c r="AP918" s="36"/>
      <c r="AQ918" s="26"/>
      <c r="AR918" s="26"/>
      <c r="AS918" s="27"/>
      <c r="AT918" s="36"/>
      <c r="AU918" s="26"/>
      <c r="AV918" s="26"/>
      <c r="AW918" s="27"/>
      <c r="AX918" s="36"/>
      <c r="AY918" s="26"/>
      <c r="AZ918" s="26"/>
      <c r="BA918" s="27"/>
      <c r="BB918" s="36"/>
      <c r="BC918" s="26"/>
      <c r="BD918" s="26"/>
      <c r="BE918" s="27"/>
      <c r="BF918" s="36"/>
      <c r="BG918" s="26"/>
      <c r="BH918" s="26"/>
      <c r="BI918" s="27"/>
      <c r="BJ918" s="36"/>
      <c r="BK918" s="26"/>
      <c r="BL918" s="26"/>
      <c r="BM918" s="27"/>
      <c r="BN918" s="36"/>
      <c r="BO918" s="26"/>
      <c r="BP918" s="26"/>
      <c r="BQ918" s="27"/>
      <c r="BR918" s="36"/>
      <c r="BS918" s="26"/>
      <c r="BT918" s="26"/>
      <c r="BU918" s="27"/>
      <c r="BV918" s="36"/>
      <c r="BW918" s="26"/>
      <c r="BX918" s="26"/>
      <c r="BY918" s="27"/>
      <c r="BZ918" s="36"/>
      <c r="CA918" s="26"/>
      <c r="CB918" s="26"/>
      <c r="CC918" s="27"/>
      <c r="CD918" s="36"/>
      <c r="CE918" s="26"/>
      <c r="CF918" s="26"/>
      <c r="CG918" s="27"/>
      <c r="CH918" s="36"/>
      <c r="CI918" s="26"/>
      <c r="CJ918" s="26"/>
      <c r="CK918" s="27"/>
      <c r="CL918" s="36"/>
      <c r="CM918" s="26"/>
      <c r="CN918" s="26"/>
      <c r="CO918" s="27"/>
      <c r="CP918" s="36"/>
      <c r="CQ918" s="26"/>
      <c r="CR918" s="26"/>
      <c r="CS918" s="27"/>
      <c r="CT918" s="36"/>
      <c r="CU918" s="26"/>
      <c r="CV918" s="26"/>
      <c r="CW918" s="27"/>
      <c r="CX918" s="36"/>
      <c r="CY918" s="26"/>
      <c r="CZ918" s="26"/>
      <c r="DA918" s="27"/>
      <c r="DB918" s="36"/>
      <c r="DC918" s="26"/>
      <c r="DD918" s="26"/>
      <c r="DE918" s="27"/>
      <c r="DF918" s="36"/>
      <c r="DG918" s="26"/>
      <c r="DH918" s="26"/>
      <c r="DI918" s="27"/>
      <c r="DJ918" s="36"/>
      <c r="DK918" s="26"/>
      <c r="DL918" s="26"/>
      <c r="DM918" s="27"/>
      <c r="DN918" s="36"/>
      <c r="DO918" s="26"/>
      <c r="DP918" s="26"/>
      <c r="DQ918" s="27"/>
      <c r="DR918" s="36"/>
      <c r="DS918" s="26"/>
      <c r="DT918" s="26"/>
      <c r="DU918" s="27"/>
      <c r="DV918" s="36"/>
      <c r="DW918" s="26"/>
      <c r="DX918" s="26"/>
      <c r="DY918" s="27"/>
      <c r="DZ918" s="36"/>
      <c r="EA918" s="26"/>
      <c r="EB918" s="26"/>
      <c r="EC918" s="27"/>
      <c r="ED918" s="36"/>
      <c r="EE918" s="26"/>
      <c r="EF918" s="26"/>
      <c r="EG918" s="27"/>
      <c r="EH918" s="36"/>
      <c r="EI918" s="26"/>
      <c r="EJ918" s="26"/>
      <c r="EK918" s="27"/>
      <c r="EL918" s="240"/>
      <c r="EM918" s="241"/>
      <c r="EN918" s="241"/>
      <c r="EO918" s="242"/>
      <c r="EP918" s="250"/>
    </row>
    <row r="919" spans="1:146" ht="12.75">
      <c r="C919" s="35"/>
      <c r="H919" s="261"/>
      <c r="J919" s="256"/>
      <c r="K919" s="256"/>
      <c r="L919" s="256"/>
      <c r="M919" s="257"/>
      <c r="N919" s="36"/>
      <c r="O919" s="26"/>
      <c r="P919" s="26"/>
      <c r="Q919" s="27"/>
      <c r="R919" s="36"/>
      <c r="S919" s="26"/>
      <c r="T919" s="26"/>
      <c r="U919" s="27"/>
      <c r="V919" s="36"/>
      <c r="W919" s="26"/>
      <c r="X919" s="26"/>
      <c r="Y919" s="27"/>
      <c r="Z919" s="36"/>
      <c r="AA919" s="26"/>
      <c r="AB919" s="26"/>
      <c r="AC919" s="27"/>
      <c r="AD919" s="36"/>
      <c r="AE919" s="26"/>
      <c r="AF919" s="26"/>
      <c r="AG919" s="27"/>
      <c r="AH919" s="36"/>
      <c r="AI919" s="26"/>
      <c r="AJ919" s="26"/>
      <c r="AK919" s="27"/>
      <c r="AL919" s="36"/>
      <c r="AM919" s="26"/>
      <c r="AN919" s="26"/>
      <c r="AO919" s="27"/>
      <c r="AP919" s="36"/>
      <c r="AQ919" s="26"/>
      <c r="AR919" s="26"/>
      <c r="AS919" s="27"/>
      <c r="AT919" s="36"/>
      <c r="AU919" s="26"/>
      <c r="AV919" s="26"/>
      <c r="AW919" s="27"/>
      <c r="AX919" s="36"/>
      <c r="AY919" s="26"/>
      <c r="AZ919" s="26"/>
      <c r="BA919" s="27"/>
      <c r="BB919" s="36"/>
      <c r="BC919" s="26"/>
      <c r="BD919" s="26"/>
      <c r="BE919" s="27"/>
      <c r="BF919" s="36"/>
      <c r="BG919" s="26"/>
      <c r="BH919" s="26"/>
      <c r="BI919" s="27"/>
      <c r="BJ919" s="36"/>
      <c r="BK919" s="26"/>
      <c r="BL919" s="26"/>
      <c r="BM919" s="27"/>
      <c r="BN919" s="36"/>
      <c r="BO919" s="26"/>
      <c r="BP919" s="26"/>
      <c r="BQ919" s="27"/>
      <c r="BR919" s="36"/>
      <c r="BS919" s="26"/>
      <c r="BT919" s="26"/>
      <c r="BU919" s="27"/>
      <c r="BV919" s="36"/>
      <c r="BW919" s="26"/>
      <c r="BX919" s="26"/>
      <c r="BY919" s="27"/>
      <c r="BZ919" s="36"/>
      <c r="CA919" s="26"/>
      <c r="CB919" s="26"/>
      <c r="CC919" s="27"/>
      <c r="CD919" s="36"/>
      <c r="CE919" s="26"/>
      <c r="CF919" s="26"/>
      <c r="CG919" s="27"/>
      <c r="CH919" s="36"/>
      <c r="CI919" s="26"/>
      <c r="CJ919" s="26"/>
      <c r="CK919" s="27"/>
      <c r="CL919" s="36"/>
      <c r="CM919" s="26"/>
      <c r="CN919" s="26"/>
      <c r="CO919" s="27"/>
      <c r="CP919" s="36"/>
      <c r="CQ919" s="26"/>
      <c r="CR919" s="26"/>
      <c r="CS919" s="27"/>
      <c r="CT919" s="36"/>
      <c r="CU919" s="26"/>
      <c r="CV919" s="26"/>
      <c r="CW919" s="27"/>
      <c r="CX919" s="36"/>
      <c r="CY919" s="26"/>
      <c r="CZ919" s="26"/>
      <c r="DA919" s="27"/>
      <c r="DB919" s="36"/>
      <c r="DC919" s="26"/>
      <c r="DD919" s="26"/>
      <c r="DE919" s="27"/>
      <c r="DF919" s="36"/>
      <c r="DG919" s="26"/>
      <c r="DH919" s="26"/>
      <c r="DI919" s="27"/>
      <c r="DJ919" s="36"/>
      <c r="DK919" s="26"/>
      <c r="DL919" s="26"/>
      <c r="DM919" s="27"/>
      <c r="DN919" s="36"/>
      <c r="DO919" s="26"/>
      <c r="DP919" s="26"/>
      <c r="DQ919" s="27"/>
      <c r="DR919" s="36"/>
      <c r="DS919" s="26"/>
      <c r="DT919" s="26"/>
      <c r="DU919" s="27"/>
      <c r="DV919" s="36"/>
      <c r="DW919" s="26"/>
      <c r="DX919" s="26"/>
      <c r="DY919" s="27"/>
      <c r="DZ919" s="36"/>
      <c r="EA919" s="26"/>
      <c r="EB919" s="26"/>
      <c r="EC919" s="27"/>
      <c r="ED919" s="36"/>
      <c r="EE919" s="26"/>
      <c r="EF919" s="26"/>
      <c r="EG919" s="27"/>
      <c r="EH919" s="36"/>
      <c r="EI919" s="26"/>
      <c r="EJ919" s="26"/>
      <c r="EK919" s="27"/>
      <c r="EL919" s="240"/>
      <c r="EM919" s="241"/>
      <c r="EN919" s="241"/>
      <c r="EO919" s="242"/>
      <c r="EP919" s="250"/>
    </row>
    <row r="920" spans="1:146" ht="12.75">
      <c r="C920" s="35"/>
      <c r="H920" s="261"/>
      <c r="J920" s="256"/>
      <c r="K920" s="256"/>
      <c r="L920" s="256"/>
      <c r="M920" s="257"/>
      <c r="N920" s="36"/>
      <c r="O920" s="26"/>
      <c r="P920" s="26"/>
      <c r="Q920" s="27"/>
      <c r="R920" s="36"/>
      <c r="S920" s="26"/>
      <c r="T920" s="26"/>
      <c r="U920" s="27"/>
      <c r="V920" s="36"/>
      <c r="W920" s="26"/>
      <c r="X920" s="26"/>
      <c r="Y920" s="27"/>
      <c r="Z920" s="36"/>
      <c r="AA920" s="26"/>
      <c r="AB920" s="26"/>
      <c r="AC920" s="27"/>
      <c r="AD920" s="36"/>
      <c r="AE920" s="26"/>
      <c r="AF920" s="26"/>
      <c r="AG920" s="27"/>
      <c r="AH920" s="36"/>
      <c r="AI920" s="26"/>
      <c r="AJ920" s="26"/>
      <c r="AK920" s="27"/>
      <c r="AL920" s="36"/>
      <c r="AM920" s="26"/>
      <c r="AN920" s="26"/>
      <c r="AO920" s="27"/>
      <c r="AP920" s="36"/>
      <c r="AQ920" s="26"/>
      <c r="AR920" s="26"/>
      <c r="AS920" s="27"/>
      <c r="AT920" s="36"/>
      <c r="AU920" s="26"/>
      <c r="AV920" s="26"/>
      <c r="AW920" s="27"/>
      <c r="AX920" s="36"/>
      <c r="AY920" s="26"/>
      <c r="AZ920" s="26"/>
      <c r="BA920" s="27"/>
      <c r="BB920" s="36"/>
      <c r="BC920" s="26"/>
      <c r="BD920" s="26"/>
      <c r="BE920" s="27"/>
      <c r="BF920" s="36"/>
      <c r="BG920" s="26"/>
      <c r="BH920" s="26"/>
      <c r="BI920" s="27"/>
      <c r="BJ920" s="36"/>
      <c r="BK920" s="26"/>
      <c r="BL920" s="26"/>
      <c r="BM920" s="27"/>
      <c r="BN920" s="36"/>
      <c r="BO920" s="26"/>
      <c r="BP920" s="26"/>
      <c r="BQ920" s="27"/>
      <c r="BR920" s="36"/>
      <c r="BS920" s="26"/>
      <c r="BT920" s="26"/>
      <c r="BU920" s="27"/>
      <c r="BV920" s="36"/>
      <c r="BW920" s="26"/>
      <c r="BX920" s="26"/>
      <c r="BY920" s="27"/>
      <c r="BZ920" s="36"/>
      <c r="CA920" s="26"/>
      <c r="CB920" s="26"/>
      <c r="CC920" s="27"/>
      <c r="CD920" s="36"/>
      <c r="CE920" s="26"/>
      <c r="CF920" s="26"/>
      <c r="CG920" s="27"/>
      <c r="CH920" s="36"/>
      <c r="CI920" s="26"/>
      <c r="CJ920" s="26"/>
      <c r="CK920" s="27"/>
      <c r="CL920" s="36"/>
      <c r="CM920" s="26"/>
      <c r="CN920" s="26"/>
      <c r="CO920" s="27"/>
      <c r="CP920" s="36"/>
      <c r="CQ920" s="26"/>
      <c r="CR920" s="26"/>
      <c r="CS920" s="27"/>
      <c r="CT920" s="36"/>
      <c r="CU920" s="26"/>
      <c r="CV920" s="26"/>
      <c r="CW920" s="27"/>
      <c r="CX920" s="36"/>
      <c r="CY920" s="26"/>
      <c r="CZ920" s="26"/>
      <c r="DA920" s="27"/>
      <c r="DB920" s="36"/>
      <c r="DC920" s="26"/>
      <c r="DD920" s="26"/>
      <c r="DE920" s="27"/>
      <c r="DF920" s="36"/>
      <c r="DG920" s="26"/>
      <c r="DH920" s="26"/>
      <c r="DI920" s="27"/>
      <c r="DJ920" s="36"/>
      <c r="DK920" s="26"/>
      <c r="DL920" s="26"/>
      <c r="DM920" s="27"/>
      <c r="DN920" s="36"/>
      <c r="DO920" s="26"/>
      <c r="DP920" s="26"/>
      <c r="DQ920" s="27"/>
      <c r="DR920" s="36"/>
      <c r="DS920" s="26"/>
      <c r="DT920" s="26"/>
      <c r="DU920" s="27"/>
      <c r="DV920" s="36"/>
      <c r="DW920" s="26"/>
      <c r="DX920" s="26"/>
      <c r="DY920" s="27"/>
      <c r="DZ920" s="36"/>
      <c r="EA920" s="26"/>
      <c r="EB920" s="26"/>
      <c r="EC920" s="27"/>
      <c r="ED920" s="36"/>
      <c r="EE920" s="26"/>
      <c r="EF920" s="26"/>
      <c r="EG920" s="27"/>
      <c r="EH920" s="36"/>
      <c r="EI920" s="26"/>
      <c r="EJ920" s="26"/>
      <c r="EK920" s="27"/>
      <c r="EL920" s="240"/>
      <c r="EM920" s="241"/>
      <c r="EN920" s="241"/>
      <c r="EO920" s="242"/>
      <c r="EP920" s="250"/>
    </row>
    <row r="921" spans="1:146" ht="12.75">
      <c r="C921" s="35"/>
      <c r="H921" s="261"/>
      <c r="J921" s="256"/>
      <c r="K921" s="256"/>
      <c r="L921" s="256"/>
      <c r="M921" s="257"/>
      <c r="N921" s="36"/>
      <c r="O921" s="26"/>
      <c r="P921" s="26"/>
      <c r="Q921" s="27"/>
      <c r="R921" s="36"/>
      <c r="S921" s="26"/>
      <c r="T921" s="26"/>
      <c r="U921" s="27"/>
      <c r="V921" s="36"/>
      <c r="W921" s="26"/>
      <c r="X921" s="26"/>
      <c r="Y921" s="27"/>
      <c r="Z921" s="36"/>
      <c r="AA921" s="26"/>
      <c r="AB921" s="26"/>
      <c r="AC921" s="27"/>
      <c r="AD921" s="36"/>
      <c r="AE921" s="26"/>
      <c r="AF921" s="26"/>
      <c r="AG921" s="27"/>
      <c r="AH921" s="36"/>
      <c r="AI921" s="26"/>
      <c r="AJ921" s="26"/>
      <c r="AK921" s="27"/>
      <c r="AL921" s="36"/>
      <c r="AM921" s="26"/>
      <c r="AN921" s="26"/>
      <c r="AO921" s="27"/>
      <c r="AP921" s="36"/>
      <c r="AQ921" s="26"/>
      <c r="AR921" s="26"/>
      <c r="AS921" s="27"/>
      <c r="AT921" s="36"/>
      <c r="AU921" s="26"/>
      <c r="AV921" s="26"/>
      <c r="AW921" s="27"/>
      <c r="AX921" s="36"/>
      <c r="AY921" s="26"/>
      <c r="AZ921" s="26"/>
      <c r="BA921" s="27"/>
      <c r="BB921" s="36"/>
      <c r="BC921" s="26"/>
      <c r="BD921" s="26"/>
      <c r="BE921" s="27"/>
      <c r="BF921" s="36"/>
      <c r="BG921" s="26"/>
      <c r="BH921" s="26"/>
      <c r="BI921" s="27"/>
      <c r="BJ921" s="36"/>
      <c r="BK921" s="26"/>
      <c r="BL921" s="26"/>
      <c r="BM921" s="27"/>
      <c r="BN921" s="36"/>
      <c r="BO921" s="26"/>
      <c r="BP921" s="26"/>
      <c r="BQ921" s="27"/>
      <c r="BR921" s="36"/>
      <c r="BS921" s="26"/>
      <c r="BT921" s="26"/>
      <c r="BU921" s="27"/>
      <c r="BV921" s="36"/>
      <c r="BW921" s="26"/>
      <c r="BX921" s="26"/>
      <c r="BY921" s="27"/>
      <c r="BZ921" s="36"/>
      <c r="CA921" s="26"/>
      <c r="CB921" s="26"/>
      <c r="CC921" s="27"/>
      <c r="CD921" s="36"/>
      <c r="CE921" s="26"/>
      <c r="CF921" s="26"/>
      <c r="CG921" s="27"/>
      <c r="CH921" s="36"/>
      <c r="CI921" s="26"/>
      <c r="CJ921" s="26"/>
      <c r="CK921" s="27"/>
      <c r="CL921" s="36"/>
      <c r="CM921" s="26"/>
      <c r="CN921" s="26"/>
      <c r="CO921" s="27"/>
      <c r="CP921" s="36"/>
      <c r="CQ921" s="26"/>
      <c r="CR921" s="26"/>
      <c r="CS921" s="27"/>
      <c r="CT921" s="36"/>
      <c r="CU921" s="26"/>
      <c r="CV921" s="26"/>
      <c r="CW921" s="27"/>
      <c r="CX921" s="36"/>
      <c r="CY921" s="26"/>
      <c r="CZ921" s="26"/>
      <c r="DA921" s="27"/>
      <c r="DB921" s="36"/>
      <c r="DC921" s="26"/>
      <c r="DD921" s="26"/>
      <c r="DE921" s="27"/>
      <c r="DF921" s="36"/>
      <c r="DG921" s="26"/>
      <c r="DH921" s="26"/>
      <c r="DI921" s="27"/>
      <c r="DJ921" s="36"/>
      <c r="DK921" s="26"/>
      <c r="DL921" s="26"/>
      <c r="DM921" s="27"/>
      <c r="DN921" s="36"/>
      <c r="DO921" s="26"/>
      <c r="DP921" s="26"/>
      <c r="DQ921" s="27"/>
      <c r="DR921" s="36"/>
      <c r="DS921" s="26"/>
      <c r="DT921" s="26"/>
      <c r="DU921" s="27"/>
      <c r="DV921" s="36"/>
      <c r="DW921" s="26"/>
      <c r="DX921" s="26"/>
      <c r="DY921" s="27"/>
      <c r="DZ921" s="36"/>
      <c r="EA921" s="26"/>
      <c r="EB921" s="26"/>
      <c r="EC921" s="27"/>
      <c r="ED921" s="36"/>
      <c r="EE921" s="26"/>
      <c r="EF921" s="26"/>
      <c r="EG921" s="27"/>
      <c r="EH921" s="36"/>
      <c r="EI921" s="26"/>
      <c r="EJ921" s="26"/>
      <c r="EK921" s="27"/>
      <c r="EL921" s="240"/>
      <c r="EM921" s="241"/>
      <c r="EN921" s="241"/>
      <c r="EO921" s="242"/>
      <c r="EP921" s="250"/>
    </row>
    <row r="922" spans="1:146" ht="12.75">
      <c r="C922" s="35"/>
      <c r="H922" s="261"/>
      <c r="J922" s="256"/>
      <c r="K922" s="256"/>
      <c r="L922" s="256"/>
      <c r="M922" s="257"/>
      <c r="N922" s="36"/>
      <c r="O922" s="26"/>
      <c r="P922" s="26"/>
      <c r="Q922" s="27"/>
      <c r="R922" s="36"/>
      <c r="S922" s="26"/>
      <c r="T922" s="26"/>
      <c r="U922" s="27"/>
      <c r="V922" s="36"/>
      <c r="W922" s="26"/>
      <c r="X922" s="26"/>
      <c r="Y922" s="27"/>
      <c r="Z922" s="36"/>
      <c r="AA922" s="26"/>
      <c r="AB922" s="26"/>
      <c r="AC922" s="27"/>
      <c r="AD922" s="36"/>
      <c r="AE922" s="26"/>
      <c r="AF922" s="26"/>
      <c r="AG922" s="27"/>
      <c r="AH922" s="36"/>
      <c r="AI922" s="26"/>
      <c r="AJ922" s="26"/>
      <c r="AK922" s="27"/>
      <c r="AL922" s="36"/>
      <c r="AM922" s="26"/>
      <c r="AN922" s="26"/>
      <c r="AO922" s="27"/>
      <c r="AP922" s="36"/>
      <c r="AQ922" s="26"/>
      <c r="AR922" s="26"/>
      <c r="AS922" s="27"/>
      <c r="AT922" s="36"/>
      <c r="AU922" s="26"/>
      <c r="AV922" s="26"/>
      <c r="AW922" s="27"/>
      <c r="AX922" s="36"/>
      <c r="AY922" s="26"/>
      <c r="AZ922" s="26"/>
      <c r="BA922" s="27"/>
      <c r="BB922" s="36"/>
      <c r="BC922" s="26"/>
      <c r="BD922" s="26"/>
      <c r="BE922" s="27"/>
      <c r="BF922" s="36"/>
      <c r="BG922" s="26"/>
      <c r="BH922" s="26"/>
      <c r="BI922" s="27"/>
      <c r="BJ922" s="36"/>
      <c r="BK922" s="26"/>
      <c r="BL922" s="26"/>
      <c r="BM922" s="27"/>
      <c r="BN922" s="36"/>
      <c r="BO922" s="26"/>
      <c r="BP922" s="26"/>
      <c r="BQ922" s="27"/>
      <c r="BR922" s="36"/>
      <c r="BS922" s="26"/>
      <c r="BT922" s="26"/>
      <c r="BU922" s="27"/>
      <c r="BV922" s="36"/>
      <c r="BW922" s="26"/>
      <c r="BX922" s="26"/>
      <c r="BY922" s="27"/>
      <c r="BZ922" s="36"/>
      <c r="CA922" s="26"/>
      <c r="CB922" s="26"/>
      <c r="CC922" s="27"/>
      <c r="CD922" s="36"/>
      <c r="CE922" s="26"/>
      <c r="CF922" s="26"/>
      <c r="CG922" s="27"/>
      <c r="CH922" s="36"/>
      <c r="CI922" s="26"/>
      <c r="CJ922" s="26"/>
      <c r="CK922" s="27"/>
      <c r="CL922" s="36"/>
      <c r="CM922" s="26"/>
      <c r="CN922" s="26"/>
      <c r="CO922" s="27"/>
      <c r="CP922" s="36"/>
      <c r="CQ922" s="26"/>
      <c r="CR922" s="26"/>
      <c r="CS922" s="27"/>
      <c r="CT922" s="36"/>
      <c r="CU922" s="26"/>
      <c r="CV922" s="26"/>
      <c r="CW922" s="27"/>
      <c r="CX922" s="36"/>
      <c r="CY922" s="26"/>
      <c r="CZ922" s="26"/>
      <c r="DA922" s="27"/>
      <c r="DB922" s="36"/>
      <c r="DC922" s="26"/>
      <c r="DD922" s="26"/>
      <c r="DE922" s="27"/>
      <c r="DF922" s="36"/>
      <c r="DG922" s="26"/>
      <c r="DH922" s="26"/>
      <c r="DI922" s="27"/>
      <c r="DJ922" s="36"/>
      <c r="DK922" s="26"/>
      <c r="DL922" s="26"/>
      <c r="DM922" s="27"/>
      <c r="DN922" s="36"/>
      <c r="DO922" s="26"/>
      <c r="DP922" s="26"/>
      <c r="DQ922" s="27"/>
      <c r="DR922" s="36"/>
      <c r="DS922" s="26"/>
      <c r="DT922" s="26"/>
      <c r="DU922" s="27"/>
      <c r="DV922" s="36"/>
      <c r="DW922" s="26"/>
      <c r="DX922" s="26"/>
      <c r="DY922" s="27"/>
      <c r="DZ922" s="36"/>
      <c r="EA922" s="26"/>
      <c r="EB922" s="26"/>
      <c r="EC922" s="27"/>
      <c r="ED922" s="36"/>
      <c r="EE922" s="26"/>
      <c r="EF922" s="26"/>
      <c r="EG922" s="27"/>
      <c r="EH922" s="36"/>
      <c r="EI922" s="26"/>
      <c r="EJ922" s="26"/>
      <c r="EK922" s="27"/>
      <c r="EL922" s="240"/>
      <c r="EM922" s="241"/>
      <c r="EN922" s="241"/>
      <c r="EO922" s="242"/>
      <c r="EP922" s="250"/>
    </row>
    <row r="923" spans="1:146" ht="12.75">
      <c r="C923" s="35"/>
      <c r="H923" s="261"/>
      <c r="J923" s="256"/>
      <c r="K923" s="256"/>
      <c r="L923" s="256"/>
      <c r="M923" s="257"/>
      <c r="N923" s="36"/>
      <c r="O923" s="26"/>
      <c r="P923" s="26"/>
      <c r="Q923" s="27"/>
      <c r="R923" s="36"/>
      <c r="S923" s="26"/>
      <c r="T923" s="26"/>
      <c r="U923" s="27"/>
      <c r="V923" s="36"/>
      <c r="W923" s="26"/>
      <c r="X923" s="26"/>
      <c r="Y923" s="27"/>
      <c r="Z923" s="36"/>
      <c r="AA923" s="26"/>
      <c r="AB923" s="26"/>
      <c r="AC923" s="27"/>
      <c r="AD923" s="36"/>
      <c r="AE923" s="26"/>
      <c r="AF923" s="26"/>
      <c r="AG923" s="27"/>
      <c r="AH923" s="36"/>
      <c r="AI923" s="26"/>
      <c r="AJ923" s="26"/>
      <c r="AK923" s="27"/>
      <c r="AL923" s="36"/>
      <c r="AM923" s="26"/>
      <c r="AN923" s="26"/>
      <c r="AO923" s="27"/>
      <c r="AP923" s="36"/>
      <c r="AQ923" s="26"/>
      <c r="AR923" s="26"/>
      <c r="AS923" s="27"/>
      <c r="AT923" s="36"/>
      <c r="AU923" s="26"/>
      <c r="AV923" s="26"/>
      <c r="AW923" s="27"/>
      <c r="AX923" s="36"/>
      <c r="AY923" s="26"/>
      <c r="AZ923" s="26"/>
      <c r="BA923" s="27"/>
      <c r="BB923" s="36"/>
      <c r="BC923" s="26"/>
      <c r="BD923" s="26"/>
      <c r="BE923" s="27"/>
      <c r="BF923" s="36"/>
      <c r="BG923" s="26"/>
      <c r="BH923" s="26"/>
      <c r="BI923" s="27"/>
      <c r="BJ923" s="36"/>
      <c r="BK923" s="26"/>
      <c r="BL923" s="26"/>
      <c r="BM923" s="27"/>
      <c r="BN923" s="36"/>
      <c r="BO923" s="26"/>
      <c r="BP923" s="26"/>
      <c r="BQ923" s="27"/>
      <c r="BR923" s="36"/>
      <c r="BS923" s="26"/>
      <c r="BT923" s="26"/>
      <c r="BU923" s="27"/>
      <c r="BV923" s="36"/>
      <c r="BW923" s="26"/>
      <c r="BX923" s="26"/>
      <c r="BY923" s="27"/>
      <c r="BZ923" s="36"/>
      <c r="CA923" s="26"/>
      <c r="CB923" s="26"/>
      <c r="CC923" s="27"/>
      <c r="CD923" s="36"/>
      <c r="CE923" s="26"/>
      <c r="CF923" s="26"/>
      <c r="CG923" s="27"/>
      <c r="CH923" s="36"/>
      <c r="CI923" s="26"/>
      <c r="CJ923" s="26"/>
      <c r="CK923" s="27"/>
      <c r="CL923" s="36"/>
      <c r="CM923" s="26"/>
      <c r="CN923" s="26"/>
      <c r="CO923" s="27"/>
      <c r="CP923" s="36"/>
      <c r="CQ923" s="26"/>
      <c r="CR923" s="26"/>
      <c r="CS923" s="27"/>
      <c r="CT923" s="36"/>
      <c r="CU923" s="26"/>
      <c r="CV923" s="26"/>
      <c r="CW923" s="27"/>
      <c r="CX923" s="36"/>
      <c r="CY923" s="26"/>
      <c r="CZ923" s="26"/>
      <c r="DA923" s="27"/>
      <c r="DB923" s="36"/>
      <c r="DC923" s="26"/>
      <c r="DD923" s="26"/>
      <c r="DE923" s="27"/>
      <c r="DF923" s="36"/>
      <c r="DG923" s="26"/>
      <c r="DH923" s="26"/>
      <c r="DI923" s="27"/>
      <c r="DJ923" s="36"/>
      <c r="DK923" s="26"/>
      <c r="DL923" s="26"/>
      <c r="DM923" s="27"/>
      <c r="DN923" s="36"/>
      <c r="DO923" s="26"/>
      <c r="DP923" s="26"/>
      <c r="DQ923" s="27"/>
      <c r="DR923" s="36"/>
      <c r="DS923" s="26"/>
      <c r="DT923" s="26"/>
      <c r="DU923" s="27"/>
      <c r="DV923" s="36"/>
      <c r="DW923" s="26"/>
      <c r="DX923" s="26"/>
      <c r="DY923" s="27"/>
      <c r="DZ923" s="36"/>
      <c r="EA923" s="26"/>
      <c r="EB923" s="26"/>
      <c r="EC923" s="27"/>
      <c r="ED923" s="36"/>
      <c r="EE923" s="26"/>
      <c r="EF923" s="26"/>
      <c r="EG923" s="27"/>
      <c r="EH923" s="36"/>
      <c r="EI923" s="26"/>
      <c r="EJ923" s="26"/>
      <c r="EK923" s="27"/>
      <c r="EL923" s="240"/>
      <c r="EM923" s="241"/>
      <c r="EN923" s="241"/>
      <c r="EO923" s="242"/>
      <c r="EP923" s="250"/>
    </row>
    <row r="924" spans="1:146" ht="12.75">
      <c r="C924" s="35"/>
      <c r="H924" s="261"/>
      <c r="J924" s="256"/>
      <c r="K924" s="256"/>
      <c r="L924" s="256"/>
      <c r="M924" s="257"/>
      <c r="N924" s="36"/>
      <c r="O924" s="26"/>
      <c r="P924" s="26"/>
      <c r="Q924" s="27"/>
      <c r="R924" s="36"/>
      <c r="S924" s="26"/>
      <c r="T924" s="26"/>
      <c r="U924" s="27"/>
      <c r="V924" s="36"/>
      <c r="W924" s="26"/>
      <c r="X924" s="26"/>
      <c r="Y924" s="27"/>
      <c r="Z924" s="36"/>
      <c r="AA924" s="26"/>
      <c r="AB924" s="26"/>
      <c r="AC924" s="27"/>
      <c r="AD924" s="36"/>
      <c r="AE924" s="26"/>
      <c r="AF924" s="26"/>
      <c r="AG924" s="27"/>
      <c r="AH924" s="36"/>
      <c r="AI924" s="26"/>
      <c r="AJ924" s="26"/>
      <c r="AK924" s="27"/>
      <c r="AL924" s="36"/>
      <c r="AM924" s="26"/>
      <c r="AN924" s="26"/>
      <c r="AO924" s="27"/>
      <c r="AP924" s="36"/>
      <c r="AQ924" s="26"/>
      <c r="AR924" s="26"/>
      <c r="AS924" s="27"/>
      <c r="AT924" s="36"/>
      <c r="AU924" s="26"/>
      <c r="AV924" s="26"/>
      <c r="AW924" s="27"/>
      <c r="AX924" s="36"/>
      <c r="AY924" s="26"/>
      <c r="AZ924" s="26"/>
      <c r="BA924" s="27"/>
      <c r="BB924" s="36"/>
      <c r="BC924" s="26"/>
      <c r="BD924" s="26"/>
      <c r="BE924" s="27"/>
      <c r="BF924" s="36"/>
      <c r="BG924" s="26"/>
      <c r="BH924" s="26"/>
      <c r="BI924" s="27"/>
      <c r="BJ924" s="36"/>
      <c r="BK924" s="26"/>
      <c r="BL924" s="26"/>
      <c r="BM924" s="27"/>
      <c r="BN924" s="36"/>
      <c r="BO924" s="26"/>
      <c r="BP924" s="26"/>
      <c r="BQ924" s="27"/>
      <c r="BR924" s="36"/>
      <c r="BS924" s="26"/>
      <c r="BT924" s="26"/>
      <c r="BU924" s="27"/>
      <c r="BV924" s="36"/>
      <c r="BW924" s="26"/>
      <c r="BX924" s="26"/>
      <c r="BY924" s="27"/>
      <c r="BZ924" s="36"/>
      <c r="CA924" s="26"/>
      <c r="CB924" s="26"/>
      <c r="CC924" s="27"/>
      <c r="CD924" s="36"/>
      <c r="CE924" s="26"/>
      <c r="CF924" s="26"/>
      <c r="CG924" s="27"/>
      <c r="CH924" s="36"/>
      <c r="CI924" s="26"/>
      <c r="CJ924" s="26"/>
      <c r="CK924" s="27"/>
      <c r="CL924" s="36"/>
      <c r="CM924" s="26"/>
      <c r="CN924" s="26"/>
      <c r="CO924" s="27"/>
      <c r="CP924" s="36"/>
      <c r="CQ924" s="26"/>
      <c r="CR924" s="26"/>
      <c r="CS924" s="27"/>
      <c r="CT924" s="36"/>
      <c r="CU924" s="26"/>
      <c r="CV924" s="26"/>
      <c r="CW924" s="27"/>
      <c r="CX924" s="36"/>
      <c r="CY924" s="26"/>
      <c r="CZ924" s="26"/>
      <c r="DA924" s="27"/>
      <c r="DB924" s="36"/>
      <c r="DC924" s="26"/>
      <c r="DD924" s="26"/>
      <c r="DE924" s="27"/>
      <c r="DF924" s="36"/>
      <c r="DG924" s="26"/>
      <c r="DH924" s="26"/>
      <c r="DI924" s="27"/>
      <c r="DJ924" s="36"/>
      <c r="DK924" s="26"/>
      <c r="DL924" s="26"/>
      <c r="DM924" s="27"/>
      <c r="DN924" s="36"/>
      <c r="DO924" s="26"/>
      <c r="DP924" s="26"/>
      <c r="DQ924" s="27"/>
      <c r="DR924" s="36"/>
      <c r="DS924" s="26"/>
      <c r="DT924" s="26"/>
      <c r="DU924" s="27"/>
      <c r="DV924" s="36"/>
      <c r="DW924" s="26"/>
      <c r="DX924" s="26"/>
      <c r="DY924" s="27"/>
      <c r="DZ924" s="36"/>
      <c r="EA924" s="26"/>
      <c r="EB924" s="26"/>
      <c r="EC924" s="27"/>
      <c r="ED924" s="36"/>
      <c r="EE924" s="26"/>
      <c r="EF924" s="26"/>
      <c r="EG924" s="27"/>
      <c r="EH924" s="36"/>
      <c r="EI924" s="26"/>
      <c r="EJ924" s="26"/>
      <c r="EK924" s="27"/>
      <c r="EL924" s="240"/>
      <c r="EM924" s="241"/>
      <c r="EN924" s="241"/>
      <c r="EO924" s="242"/>
      <c r="EP924" s="250"/>
    </row>
    <row r="925" spans="1:146" ht="12.75">
      <c r="C925" s="35"/>
      <c r="H925" s="261"/>
      <c r="J925" s="256"/>
      <c r="K925" s="256"/>
      <c r="L925" s="256"/>
      <c r="M925" s="257"/>
      <c r="N925" s="36"/>
      <c r="O925" s="26"/>
      <c r="P925" s="26"/>
      <c r="Q925" s="27"/>
      <c r="R925" s="36"/>
      <c r="S925" s="26"/>
      <c r="T925" s="26"/>
      <c r="U925" s="27"/>
      <c r="V925" s="36"/>
      <c r="W925" s="26"/>
      <c r="X925" s="26"/>
      <c r="Y925" s="27"/>
      <c r="Z925" s="36"/>
      <c r="AA925" s="26"/>
      <c r="AB925" s="26"/>
      <c r="AC925" s="27"/>
      <c r="AD925" s="36"/>
      <c r="AE925" s="26"/>
      <c r="AF925" s="26"/>
      <c r="AG925" s="27"/>
      <c r="AH925" s="36"/>
      <c r="AI925" s="26"/>
      <c r="AJ925" s="26"/>
      <c r="AK925" s="27"/>
      <c r="AL925" s="36"/>
      <c r="AM925" s="26"/>
      <c r="AN925" s="26"/>
      <c r="AO925" s="27"/>
      <c r="AP925" s="36"/>
      <c r="AQ925" s="26"/>
      <c r="AR925" s="26"/>
      <c r="AS925" s="27"/>
      <c r="AT925" s="36"/>
      <c r="AU925" s="26"/>
      <c r="AV925" s="26"/>
      <c r="AW925" s="27"/>
      <c r="AX925" s="36"/>
      <c r="AY925" s="26"/>
      <c r="AZ925" s="26"/>
      <c r="BA925" s="27"/>
      <c r="BB925" s="36"/>
      <c r="BC925" s="26"/>
      <c r="BD925" s="26"/>
      <c r="BE925" s="27"/>
      <c r="BF925" s="36"/>
      <c r="BG925" s="26"/>
      <c r="BH925" s="26"/>
      <c r="BI925" s="27"/>
      <c r="BJ925" s="36"/>
      <c r="BK925" s="26"/>
      <c r="BL925" s="26"/>
      <c r="BM925" s="27"/>
      <c r="BN925" s="36"/>
      <c r="BO925" s="26"/>
      <c r="BP925" s="26"/>
      <c r="BQ925" s="27"/>
      <c r="BR925" s="36"/>
      <c r="BS925" s="26"/>
      <c r="BT925" s="26"/>
      <c r="BU925" s="27"/>
      <c r="BV925" s="36"/>
      <c r="BW925" s="26"/>
      <c r="BX925" s="26"/>
      <c r="BY925" s="27"/>
      <c r="BZ925" s="36"/>
      <c r="CA925" s="26"/>
      <c r="CB925" s="26"/>
      <c r="CC925" s="27"/>
      <c r="CD925" s="36"/>
      <c r="CE925" s="26"/>
      <c r="CF925" s="26"/>
      <c r="CG925" s="27"/>
      <c r="CH925" s="36"/>
      <c r="CI925" s="26"/>
      <c r="CJ925" s="26"/>
      <c r="CK925" s="27"/>
      <c r="CL925" s="36"/>
      <c r="CM925" s="26"/>
      <c r="CN925" s="26"/>
      <c r="CO925" s="27"/>
      <c r="CP925" s="36"/>
      <c r="CQ925" s="26"/>
      <c r="CR925" s="26"/>
      <c r="CS925" s="27"/>
      <c r="CT925" s="36"/>
      <c r="CU925" s="26"/>
      <c r="CV925" s="26"/>
      <c r="CW925" s="27"/>
      <c r="CX925" s="36"/>
      <c r="CY925" s="26"/>
      <c r="CZ925" s="26"/>
      <c r="DA925" s="27"/>
      <c r="DB925" s="36"/>
      <c r="DC925" s="26"/>
      <c r="DD925" s="26"/>
      <c r="DE925" s="27"/>
      <c r="DF925" s="36"/>
      <c r="DG925" s="26"/>
      <c r="DH925" s="26"/>
      <c r="DI925" s="27"/>
      <c r="DJ925" s="36"/>
      <c r="DK925" s="26"/>
      <c r="DL925" s="26"/>
      <c r="DM925" s="27"/>
      <c r="DN925" s="36"/>
      <c r="DO925" s="26"/>
      <c r="DP925" s="26"/>
      <c r="DQ925" s="27"/>
      <c r="DR925" s="36"/>
      <c r="DS925" s="26"/>
      <c r="DT925" s="26"/>
      <c r="DU925" s="27"/>
      <c r="DV925" s="36"/>
      <c r="DW925" s="26"/>
      <c r="DX925" s="26"/>
      <c r="DY925" s="27"/>
      <c r="DZ925" s="36"/>
      <c r="EA925" s="26"/>
      <c r="EB925" s="26"/>
      <c r="EC925" s="27"/>
      <c r="ED925" s="36"/>
      <c r="EE925" s="26"/>
      <c r="EF925" s="26"/>
      <c r="EG925" s="27"/>
      <c r="EH925" s="36"/>
      <c r="EI925" s="26"/>
      <c r="EJ925" s="26"/>
      <c r="EK925" s="27"/>
      <c r="EL925" s="240"/>
      <c r="EM925" s="241"/>
      <c r="EN925" s="241"/>
      <c r="EO925" s="242"/>
      <c r="EP925" s="250"/>
    </row>
    <row r="926" spans="1:146" ht="12.75">
      <c r="C926" s="35"/>
      <c r="H926" s="261"/>
      <c r="J926" s="256"/>
      <c r="K926" s="256"/>
      <c r="L926" s="256"/>
      <c r="M926" s="257"/>
      <c r="N926" s="36"/>
      <c r="O926" s="26"/>
      <c r="P926" s="26"/>
      <c r="Q926" s="27"/>
      <c r="R926" s="36"/>
      <c r="S926" s="26"/>
      <c r="T926" s="26"/>
      <c r="U926" s="27"/>
      <c r="V926" s="36"/>
      <c r="W926" s="26"/>
      <c r="X926" s="26"/>
      <c r="Y926" s="27"/>
      <c r="Z926" s="36"/>
      <c r="AA926" s="26"/>
      <c r="AB926" s="26"/>
      <c r="AC926" s="27"/>
      <c r="AD926" s="36"/>
      <c r="AE926" s="26"/>
      <c r="AF926" s="26"/>
      <c r="AG926" s="27"/>
      <c r="AH926" s="36"/>
      <c r="AI926" s="26"/>
      <c r="AJ926" s="26"/>
      <c r="AK926" s="27"/>
      <c r="AL926" s="36"/>
      <c r="AM926" s="26"/>
      <c r="AN926" s="26"/>
      <c r="AO926" s="27"/>
      <c r="AP926" s="36"/>
      <c r="AQ926" s="26"/>
      <c r="AR926" s="26"/>
      <c r="AS926" s="27"/>
      <c r="AT926" s="36"/>
      <c r="AU926" s="26"/>
      <c r="AV926" s="26"/>
      <c r="AW926" s="27"/>
      <c r="AX926" s="36"/>
      <c r="AY926" s="26"/>
      <c r="AZ926" s="26"/>
      <c r="BA926" s="27"/>
      <c r="BB926" s="36"/>
      <c r="BC926" s="26"/>
      <c r="BD926" s="26"/>
      <c r="BE926" s="27"/>
      <c r="BF926" s="36"/>
      <c r="BG926" s="26"/>
      <c r="BH926" s="26"/>
      <c r="BI926" s="27"/>
      <c r="BJ926" s="36"/>
      <c r="BK926" s="26"/>
      <c r="BL926" s="26"/>
      <c r="BM926" s="27"/>
      <c r="BN926" s="36"/>
      <c r="BO926" s="26"/>
      <c r="BP926" s="26"/>
      <c r="BQ926" s="27"/>
      <c r="BR926" s="36"/>
      <c r="BS926" s="26"/>
      <c r="BT926" s="26"/>
      <c r="BU926" s="27"/>
      <c r="BV926" s="36"/>
      <c r="BW926" s="26"/>
      <c r="BX926" s="26"/>
      <c r="BY926" s="27"/>
      <c r="BZ926" s="36"/>
      <c r="CA926" s="26"/>
      <c r="CB926" s="26"/>
      <c r="CC926" s="27"/>
      <c r="CD926" s="36"/>
      <c r="CE926" s="26"/>
      <c r="CF926" s="26"/>
      <c r="CG926" s="27"/>
      <c r="CH926" s="36"/>
      <c r="CI926" s="26"/>
      <c r="CJ926" s="26"/>
      <c r="CK926" s="27"/>
      <c r="CL926" s="36"/>
      <c r="CM926" s="26"/>
      <c r="CN926" s="26"/>
      <c r="CO926" s="27"/>
      <c r="CP926" s="36"/>
      <c r="CQ926" s="26"/>
      <c r="CR926" s="26"/>
      <c r="CS926" s="27"/>
      <c r="CT926" s="36"/>
      <c r="CU926" s="26"/>
      <c r="CV926" s="26"/>
      <c r="CW926" s="27"/>
      <c r="CX926" s="36"/>
      <c r="CY926" s="26"/>
      <c r="CZ926" s="26"/>
      <c r="DA926" s="27"/>
      <c r="DB926" s="36"/>
      <c r="DC926" s="26"/>
      <c r="DD926" s="26"/>
      <c r="DE926" s="27"/>
      <c r="DF926" s="36"/>
      <c r="DG926" s="26"/>
      <c r="DH926" s="26"/>
      <c r="DI926" s="27"/>
      <c r="DJ926" s="36"/>
      <c r="DK926" s="26"/>
      <c r="DL926" s="26"/>
      <c r="DM926" s="27"/>
      <c r="DN926" s="36"/>
      <c r="DO926" s="26"/>
      <c r="DP926" s="26"/>
      <c r="DQ926" s="27"/>
      <c r="DR926" s="36"/>
      <c r="DS926" s="26"/>
      <c r="DT926" s="26"/>
      <c r="DU926" s="27"/>
      <c r="DV926" s="36"/>
      <c r="DW926" s="26"/>
      <c r="DX926" s="26"/>
      <c r="DY926" s="27"/>
      <c r="DZ926" s="36"/>
      <c r="EA926" s="26"/>
      <c r="EB926" s="26"/>
      <c r="EC926" s="27"/>
      <c r="ED926" s="36"/>
      <c r="EE926" s="26"/>
      <c r="EF926" s="26"/>
      <c r="EG926" s="27"/>
      <c r="EH926" s="36"/>
      <c r="EI926" s="26"/>
      <c r="EJ926" s="26"/>
      <c r="EK926" s="27"/>
      <c r="EL926" s="240"/>
      <c r="EM926" s="241"/>
      <c r="EN926" s="241"/>
      <c r="EO926" s="242"/>
      <c r="EP926" s="250"/>
    </row>
    <row r="927" spans="1:146" ht="12.75">
      <c r="C927" s="35"/>
      <c r="H927" s="261"/>
      <c r="J927" s="256"/>
      <c r="K927" s="256"/>
      <c r="L927" s="256"/>
      <c r="M927" s="257"/>
      <c r="N927" s="36"/>
      <c r="O927" s="26"/>
      <c r="P927" s="26"/>
      <c r="Q927" s="27"/>
      <c r="R927" s="36"/>
      <c r="S927" s="26"/>
      <c r="T927" s="26"/>
      <c r="U927" s="27"/>
      <c r="V927" s="36"/>
      <c r="W927" s="26"/>
      <c r="X927" s="26"/>
      <c r="Y927" s="27"/>
      <c r="Z927" s="36"/>
      <c r="AA927" s="26"/>
      <c r="AB927" s="26"/>
      <c r="AC927" s="27"/>
      <c r="AD927" s="36"/>
      <c r="AE927" s="26"/>
      <c r="AF927" s="26"/>
      <c r="AG927" s="27"/>
      <c r="AH927" s="36"/>
      <c r="AI927" s="26"/>
      <c r="AJ927" s="26"/>
      <c r="AK927" s="27"/>
      <c r="AL927" s="36"/>
      <c r="AM927" s="26"/>
      <c r="AN927" s="26"/>
      <c r="AO927" s="27"/>
      <c r="AP927" s="36"/>
      <c r="AQ927" s="26"/>
      <c r="AR927" s="26"/>
      <c r="AS927" s="27"/>
      <c r="AT927" s="36"/>
      <c r="AU927" s="26"/>
      <c r="AV927" s="26"/>
      <c r="AW927" s="27"/>
      <c r="AX927" s="36"/>
      <c r="AY927" s="26"/>
      <c r="AZ927" s="26"/>
      <c r="BA927" s="27"/>
      <c r="BB927" s="36"/>
      <c r="BC927" s="26"/>
      <c r="BD927" s="26"/>
      <c r="BE927" s="27"/>
      <c r="BF927" s="36"/>
      <c r="BG927" s="26"/>
      <c r="BH927" s="26"/>
      <c r="BI927" s="27"/>
      <c r="BJ927" s="36"/>
      <c r="BK927" s="26"/>
      <c r="BL927" s="26"/>
      <c r="BM927" s="27"/>
      <c r="BN927" s="36"/>
      <c r="BO927" s="26"/>
      <c r="BP927" s="26"/>
      <c r="BQ927" s="27"/>
      <c r="BR927" s="36"/>
      <c r="BS927" s="26"/>
      <c r="BT927" s="26"/>
      <c r="BU927" s="27"/>
      <c r="BV927" s="36"/>
      <c r="BW927" s="26"/>
      <c r="BX927" s="26"/>
      <c r="BY927" s="27"/>
      <c r="BZ927" s="36"/>
      <c r="CA927" s="26"/>
      <c r="CB927" s="26"/>
      <c r="CC927" s="27"/>
      <c r="CD927" s="36"/>
      <c r="CE927" s="26"/>
      <c r="CF927" s="26"/>
      <c r="CG927" s="27"/>
      <c r="CH927" s="36"/>
      <c r="CI927" s="26"/>
      <c r="CJ927" s="26"/>
      <c r="CK927" s="27"/>
      <c r="CL927" s="36"/>
      <c r="CM927" s="26"/>
      <c r="CN927" s="26"/>
      <c r="CO927" s="27"/>
      <c r="CP927" s="36"/>
      <c r="CQ927" s="26"/>
      <c r="CR927" s="26"/>
      <c r="CS927" s="27"/>
      <c r="CT927" s="36"/>
      <c r="CU927" s="26"/>
      <c r="CV927" s="26"/>
      <c r="CW927" s="27"/>
      <c r="CX927" s="36"/>
      <c r="CY927" s="26"/>
      <c r="CZ927" s="26"/>
      <c r="DA927" s="27"/>
      <c r="DB927" s="36"/>
      <c r="DC927" s="26"/>
      <c r="DD927" s="26"/>
      <c r="DE927" s="27"/>
      <c r="DF927" s="36"/>
      <c r="DG927" s="26"/>
      <c r="DH927" s="26"/>
      <c r="DI927" s="27"/>
      <c r="DJ927" s="36"/>
      <c r="DK927" s="26"/>
      <c r="DL927" s="26"/>
      <c r="DM927" s="27"/>
      <c r="DN927" s="36"/>
      <c r="DO927" s="26"/>
      <c r="DP927" s="26"/>
      <c r="DQ927" s="27"/>
      <c r="DR927" s="36"/>
      <c r="DS927" s="26"/>
      <c r="DT927" s="26"/>
      <c r="DU927" s="27"/>
      <c r="DV927" s="36"/>
      <c r="DW927" s="26"/>
      <c r="DX927" s="26"/>
      <c r="DY927" s="27"/>
      <c r="DZ927" s="36"/>
      <c r="EA927" s="26"/>
      <c r="EB927" s="26"/>
      <c r="EC927" s="27"/>
      <c r="ED927" s="36"/>
      <c r="EE927" s="26"/>
      <c r="EF927" s="26"/>
      <c r="EG927" s="27"/>
      <c r="EH927" s="36"/>
      <c r="EI927" s="26"/>
      <c r="EJ927" s="26"/>
      <c r="EK927" s="27"/>
      <c r="EL927" s="240"/>
      <c r="EM927" s="241"/>
      <c r="EN927" s="241"/>
      <c r="EO927" s="242"/>
      <c r="EP927" s="250"/>
    </row>
    <row r="928" spans="1:146" ht="12.75">
      <c r="C928" s="35"/>
      <c r="H928" s="261"/>
      <c r="J928" s="256"/>
      <c r="K928" s="256"/>
      <c r="L928" s="256"/>
      <c r="M928" s="257"/>
      <c r="N928" s="36"/>
      <c r="O928" s="26"/>
      <c r="P928" s="26"/>
      <c r="Q928" s="27"/>
      <c r="R928" s="36"/>
      <c r="S928" s="26"/>
      <c r="T928" s="26"/>
      <c r="U928" s="27"/>
      <c r="V928" s="36"/>
      <c r="W928" s="26"/>
      <c r="X928" s="26"/>
      <c r="Y928" s="27"/>
      <c r="Z928" s="36"/>
      <c r="AA928" s="26"/>
      <c r="AB928" s="26"/>
      <c r="AC928" s="27"/>
      <c r="AD928" s="36"/>
      <c r="AE928" s="26"/>
      <c r="AF928" s="26"/>
      <c r="AG928" s="27"/>
      <c r="AH928" s="36"/>
      <c r="AI928" s="26"/>
      <c r="AJ928" s="26"/>
      <c r="AK928" s="27"/>
      <c r="AL928" s="36"/>
      <c r="AM928" s="26"/>
      <c r="AN928" s="26"/>
      <c r="AO928" s="27"/>
      <c r="AP928" s="36"/>
      <c r="AQ928" s="26"/>
      <c r="AR928" s="26"/>
      <c r="AS928" s="27"/>
      <c r="AT928" s="36"/>
      <c r="AU928" s="26"/>
      <c r="AV928" s="26"/>
      <c r="AW928" s="27"/>
      <c r="AX928" s="36"/>
      <c r="AY928" s="26"/>
      <c r="AZ928" s="26"/>
      <c r="BA928" s="27"/>
      <c r="BB928" s="36"/>
      <c r="BC928" s="26"/>
      <c r="BD928" s="26"/>
      <c r="BE928" s="27"/>
      <c r="BF928" s="36"/>
      <c r="BG928" s="26"/>
      <c r="BH928" s="26"/>
      <c r="BI928" s="27"/>
      <c r="BJ928" s="36"/>
      <c r="BK928" s="26"/>
      <c r="BL928" s="26"/>
      <c r="BM928" s="27"/>
      <c r="BN928" s="36"/>
      <c r="BO928" s="26"/>
      <c r="BP928" s="26"/>
      <c r="BQ928" s="27"/>
      <c r="BR928" s="36"/>
      <c r="BS928" s="26"/>
      <c r="BT928" s="26"/>
      <c r="BU928" s="27"/>
      <c r="BV928" s="36"/>
      <c r="BW928" s="26"/>
      <c r="BX928" s="26"/>
      <c r="BY928" s="27"/>
      <c r="BZ928" s="36"/>
      <c r="CA928" s="26"/>
      <c r="CB928" s="26"/>
      <c r="CC928" s="27"/>
      <c r="CD928" s="36"/>
      <c r="CE928" s="26"/>
      <c r="CF928" s="26"/>
      <c r="CG928" s="27"/>
      <c r="CH928" s="36"/>
      <c r="CI928" s="26"/>
      <c r="CJ928" s="26"/>
      <c r="CK928" s="27"/>
      <c r="CL928" s="36"/>
      <c r="CM928" s="26"/>
      <c r="CN928" s="26"/>
      <c r="CO928" s="27"/>
      <c r="CP928" s="36"/>
      <c r="CQ928" s="26"/>
      <c r="CR928" s="26"/>
      <c r="CS928" s="27"/>
      <c r="CT928" s="36"/>
      <c r="CU928" s="26"/>
      <c r="CV928" s="26"/>
      <c r="CW928" s="27"/>
      <c r="CX928" s="36"/>
      <c r="CY928" s="26"/>
      <c r="CZ928" s="26"/>
      <c r="DA928" s="27"/>
      <c r="DB928" s="36"/>
      <c r="DC928" s="26"/>
      <c r="DD928" s="26"/>
      <c r="DE928" s="27"/>
      <c r="DF928" s="36"/>
      <c r="DG928" s="26"/>
      <c r="DH928" s="26"/>
      <c r="DI928" s="27"/>
      <c r="DJ928" s="36"/>
      <c r="DK928" s="26"/>
      <c r="DL928" s="26"/>
      <c r="DM928" s="27"/>
      <c r="DN928" s="36"/>
      <c r="DO928" s="26"/>
      <c r="DP928" s="26"/>
      <c r="DQ928" s="27"/>
      <c r="DR928" s="36"/>
      <c r="DS928" s="26"/>
      <c r="DT928" s="26"/>
      <c r="DU928" s="27"/>
      <c r="DV928" s="36"/>
      <c r="DW928" s="26"/>
      <c r="DX928" s="26"/>
      <c r="DY928" s="27"/>
      <c r="DZ928" s="36"/>
      <c r="EA928" s="26"/>
      <c r="EB928" s="26"/>
      <c r="EC928" s="27"/>
      <c r="ED928" s="36"/>
      <c r="EE928" s="26"/>
      <c r="EF928" s="26"/>
      <c r="EG928" s="27"/>
      <c r="EH928" s="36"/>
      <c r="EI928" s="26"/>
      <c r="EJ928" s="26"/>
      <c r="EK928" s="27"/>
      <c r="EL928" s="240"/>
      <c r="EM928" s="241"/>
      <c r="EN928" s="241"/>
      <c r="EO928" s="242"/>
      <c r="EP928" s="250"/>
    </row>
    <row r="929" spans="3:146" ht="12.75">
      <c r="C929" s="35"/>
      <c r="H929" s="261"/>
      <c r="J929" s="256"/>
      <c r="K929" s="256"/>
      <c r="L929" s="256"/>
      <c r="M929" s="257"/>
      <c r="N929" s="36"/>
      <c r="O929" s="26"/>
      <c r="P929" s="26"/>
      <c r="Q929" s="27"/>
      <c r="R929" s="36"/>
      <c r="S929" s="26"/>
      <c r="T929" s="26"/>
      <c r="U929" s="27"/>
      <c r="V929" s="36"/>
      <c r="W929" s="26"/>
      <c r="X929" s="26"/>
      <c r="Y929" s="27"/>
      <c r="Z929" s="36"/>
      <c r="AA929" s="26"/>
      <c r="AB929" s="26"/>
      <c r="AC929" s="27"/>
      <c r="AD929" s="36"/>
      <c r="AE929" s="26"/>
      <c r="AF929" s="26"/>
      <c r="AG929" s="27"/>
      <c r="AH929" s="36"/>
      <c r="AI929" s="26"/>
      <c r="AJ929" s="26"/>
      <c r="AK929" s="27"/>
      <c r="AL929" s="36"/>
      <c r="AM929" s="26"/>
      <c r="AN929" s="26"/>
      <c r="AO929" s="27"/>
      <c r="AP929" s="36"/>
      <c r="AQ929" s="26"/>
      <c r="AR929" s="26"/>
      <c r="AS929" s="27"/>
      <c r="AT929" s="36"/>
      <c r="AU929" s="26"/>
      <c r="AV929" s="26"/>
      <c r="AW929" s="27"/>
      <c r="AX929" s="36"/>
      <c r="AY929" s="26"/>
      <c r="AZ929" s="26"/>
      <c r="BA929" s="27"/>
      <c r="BB929" s="36"/>
      <c r="BC929" s="26"/>
      <c r="BD929" s="26"/>
      <c r="BE929" s="27"/>
      <c r="BF929" s="36"/>
      <c r="BG929" s="26"/>
      <c r="BH929" s="26"/>
      <c r="BI929" s="27"/>
      <c r="BJ929" s="36"/>
      <c r="BK929" s="26"/>
      <c r="BL929" s="26"/>
      <c r="BM929" s="27"/>
      <c r="BN929" s="36"/>
      <c r="BO929" s="26"/>
      <c r="BP929" s="26"/>
      <c r="BQ929" s="27"/>
      <c r="BR929" s="36"/>
      <c r="BS929" s="26"/>
      <c r="BT929" s="26"/>
      <c r="BU929" s="27"/>
      <c r="BV929" s="36"/>
      <c r="BW929" s="26"/>
      <c r="BX929" s="26"/>
      <c r="BY929" s="27"/>
      <c r="BZ929" s="36"/>
      <c r="CA929" s="26"/>
      <c r="CB929" s="26"/>
      <c r="CC929" s="27"/>
      <c r="CD929" s="36"/>
      <c r="CE929" s="26"/>
      <c r="CF929" s="26"/>
      <c r="CG929" s="27"/>
      <c r="CH929" s="36"/>
      <c r="CI929" s="26"/>
      <c r="CJ929" s="26"/>
      <c r="CK929" s="27"/>
      <c r="CL929" s="36"/>
      <c r="CM929" s="26"/>
      <c r="CN929" s="26"/>
      <c r="CO929" s="27"/>
      <c r="CP929" s="36"/>
      <c r="CQ929" s="26"/>
      <c r="CR929" s="26"/>
      <c r="CS929" s="27"/>
      <c r="CT929" s="36"/>
      <c r="CU929" s="26"/>
      <c r="CV929" s="26"/>
      <c r="CW929" s="27"/>
      <c r="CX929" s="36"/>
      <c r="CY929" s="26"/>
      <c r="CZ929" s="26"/>
      <c r="DA929" s="27"/>
      <c r="DB929" s="36"/>
      <c r="DC929" s="26"/>
      <c r="DD929" s="26"/>
      <c r="DE929" s="27"/>
      <c r="DF929" s="36"/>
      <c r="DG929" s="26"/>
      <c r="DH929" s="26"/>
      <c r="DI929" s="27"/>
      <c r="DJ929" s="36"/>
      <c r="DK929" s="26"/>
      <c r="DL929" s="26"/>
      <c r="DM929" s="27"/>
      <c r="DN929" s="36"/>
      <c r="DO929" s="26"/>
      <c r="DP929" s="26"/>
      <c r="DQ929" s="27"/>
      <c r="DR929" s="36"/>
      <c r="DS929" s="26"/>
      <c r="DT929" s="26"/>
      <c r="DU929" s="27"/>
      <c r="DV929" s="36"/>
      <c r="DW929" s="26"/>
      <c r="DX929" s="26"/>
      <c r="DY929" s="27"/>
      <c r="DZ929" s="36"/>
      <c r="EA929" s="26"/>
      <c r="EB929" s="26"/>
      <c r="EC929" s="27"/>
      <c r="ED929" s="36"/>
      <c r="EE929" s="26"/>
      <c r="EF929" s="26"/>
      <c r="EG929" s="27"/>
      <c r="EH929" s="36"/>
      <c r="EI929" s="26"/>
      <c r="EJ929" s="26"/>
      <c r="EK929" s="27"/>
      <c r="EL929" s="240"/>
      <c r="EM929" s="241"/>
      <c r="EN929" s="241"/>
      <c r="EO929" s="242"/>
      <c r="EP929" s="250"/>
    </row>
    <row r="930" spans="3:146" ht="12.75">
      <c r="C930" s="35"/>
      <c r="H930" s="261"/>
      <c r="J930" s="256"/>
      <c r="K930" s="256"/>
      <c r="L930" s="256"/>
      <c r="M930" s="257"/>
      <c r="N930" s="36"/>
      <c r="O930" s="26"/>
      <c r="P930" s="26"/>
      <c r="Q930" s="27"/>
      <c r="R930" s="36"/>
      <c r="S930" s="26"/>
      <c r="T930" s="26"/>
      <c r="U930" s="27"/>
      <c r="V930" s="36"/>
      <c r="W930" s="26"/>
      <c r="X930" s="26"/>
      <c r="Y930" s="27"/>
      <c r="Z930" s="36"/>
      <c r="AA930" s="26"/>
      <c r="AB930" s="26"/>
      <c r="AC930" s="27"/>
      <c r="AD930" s="36"/>
      <c r="AE930" s="26"/>
      <c r="AF930" s="26"/>
      <c r="AG930" s="27"/>
      <c r="AH930" s="36"/>
      <c r="AI930" s="26"/>
      <c r="AJ930" s="26"/>
      <c r="AK930" s="27"/>
      <c r="AL930" s="36"/>
      <c r="AM930" s="26"/>
      <c r="AN930" s="26"/>
      <c r="AO930" s="27"/>
      <c r="AP930" s="36"/>
      <c r="AQ930" s="26"/>
      <c r="AR930" s="26"/>
      <c r="AS930" s="27"/>
      <c r="AT930" s="36"/>
      <c r="AU930" s="26"/>
      <c r="AV930" s="26"/>
      <c r="AW930" s="27"/>
      <c r="AX930" s="36"/>
      <c r="AY930" s="26"/>
      <c r="AZ930" s="26"/>
      <c r="BA930" s="27"/>
      <c r="BB930" s="36"/>
      <c r="BC930" s="26"/>
      <c r="BD930" s="26"/>
      <c r="BE930" s="27"/>
      <c r="BF930" s="36"/>
      <c r="BG930" s="26"/>
      <c r="BH930" s="26"/>
      <c r="BI930" s="27"/>
      <c r="BJ930" s="36"/>
      <c r="BK930" s="26"/>
      <c r="BL930" s="26"/>
      <c r="BM930" s="27"/>
      <c r="BN930" s="36"/>
      <c r="BO930" s="26"/>
      <c r="BP930" s="26"/>
      <c r="BQ930" s="27"/>
      <c r="BR930" s="36"/>
      <c r="BS930" s="26"/>
      <c r="BT930" s="26"/>
      <c r="BU930" s="27"/>
      <c r="BV930" s="36"/>
      <c r="BW930" s="26"/>
      <c r="BX930" s="26"/>
      <c r="BY930" s="27"/>
      <c r="BZ930" s="36"/>
      <c r="CA930" s="26"/>
      <c r="CB930" s="26"/>
      <c r="CC930" s="27"/>
      <c r="CD930" s="36"/>
      <c r="CE930" s="26"/>
      <c r="CF930" s="26"/>
      <c r="CG930" s="27"/>
      <c r="CH930" s="36"/>
      <c r="CI930" s="26"/>
      <c r="CJ930" s="26"/>
      <c r="CK930" s="27"/>
      <c r="CL930" s="36"/>
      <c r="CM930" s="26"/>
      <c r="CN930" s="26"/>
      <c r="CO930" s="27"/>
      <c r="CP930" s="36"/>
      <c r="CQ930" s="26"/>
      <c r="CR930" s="26"/>
      <c r="CS930" s="27"/>
      <c r="CT930" s="36"/>
      <c r="CU930" s="26"/>
      <c r="CV930" s="26"/>
      <c r="CW930" s="27"/>
      <c r="CX930" s="36"/>
      <c r="CY930" s="26"/>
      <c r="CZ930" s="26"/>
      <c r="DA930" s="27"/>
      <c r="DB930" s="36"/>
      <c r="DC930" s="26"/>
      <c r="DD930" s="26"/>
      <c r="DE930" s="27"/>
      <c r="DF930" s="36"/>
      <c r="DG930" s="26"/>
      <c r="DH930" s="26"/>
      <c r="DI930" s="27"/>
      <c r="DJ930" s="36"/>
      <c r="DK930" s="26"/>
      <c r="DL930" s="26"/>
      <c r="DM930" s="27"/>
      <c r="DN930" s="36"/>
      <c r="DO930" s="26"/>
      <c r="DP930" s="26"/>
      <c r="DQ930" s="27"/>
      <c r="DR930" s="36"/>
      <c r="DS930" s="26"/>
      <c r="DT930" s="26"/>
      <c r="DU930" s="27"/>
      <c r="DV930" s="36"/>
      <c r="DW930" s="26"/>
      <c r="DX930" s="26"/>
      <c r="DY930" s="27"/>
      <c r="DZ930" s="36"/>
      <c r="EA930" s="26"/>
      <c r="EB930" s="26"/>
      <c r="EC930" s="27"/>
      <c r="ED930" s="36"/>
      <c r="EE930" s="26"/>
      <c r="EF930" s="26"/>
      <c r="EG930" s="27"/>
      <c r="EH930" s="36"/>
      <c r="EI930" s="26"/>
      <c r="EJ930" s="26"/>
      <c r="EK930" s="27"/>
      <c r="EL930" s="240"/>
      <c r="EM930" s="241"/>
      <c r="EN930" s="241"/>
      <c r="EO930" s="242"/>
      <c r="EP930" s="250"/>
    </row>
    <row r="931" spans="3:146" ht="12.75">
      <c r="C931" s="35"/>
      <c r="H931" s="261"/>
      <c r="J931" s="256"/>
      <c r="K931" s="256"/>
      <c r="L931" s="256"/>
      <c r="M931" s="257"/>
      <c r="N931" s="36"/>
      <c r="O931" s="26"/>
      <c r="P931" s="26"/>
      <c r="Q931" s="27"/>
      <c r="R931" s="36"/>
      <c r="S931" s="26"/>
      <c r="T931" s="26"/>
      <c r="U931" s="27"/>
      <c r="V931" s="36"/>
      <c r="W931" s="26"/>
      <c r="X931" s="26"/>
      <c r="Y931" s="27"/>
      <c r="Z931" s="36"/>
      <c r="AA931" s="26"/>
      <c r="AB931" s="26"/>
      <c r="AC931" s="27"/>
      <c r="AD931" s="36"/>
      <c r="AE931" s="26"/>
      <c r="AF931" s="26"/>
      <c r="AG931" s="27"/>
      <c r="AH931" s="36"/>
      <c r="AI931" s="26"/>
      <c r="AJ931" s="26"/>
      <c r="AK931" s="27"/>
      <c r="AL931" s="36"/>
      <c r="AM931" s="26"/>
      <c r="AN931" s="26"/>
      <c r="AO931" s="27"/>
      <c r="AP931" s="36"/>
      <c r="AQ931" s="26"/>
      <c r="AR931" s="26"/>
      <c r="AS931" s="27"/>
      <c r="AT931" s="36"/>
      <c r="AU931" s="26"/>
      <c r="AV931" s="26"/>
      <c r="AW931" s="27"/>
      <c r="AX931" s="36"/>
      <c r="AY931" s="26"/>
      <c r="AZ931" s="26"/>
      <c r="BA931" s="27"/>
      <c r="BB931" s="36"/>
      <c r="BC931" s="26"/>
      <c r="BD931" s="26"/>
      <c r="BE931" s="27"/>
      <c r="BF931" s="36"/>
      <c r="BG931" s="26"/>
      <c r="BH931" s="26"/>
      <c r="BI931" s="27"/>
      <c r="BJ931" s="36"/>
      <c r="BK931" s="26"/>
      <c r="BL931" s="26"/>
      <c r="BM931" s="27"/>
      <c r="BN931" s="36"/>
      <c r="BO931" s="26"/>
      <c r="BP931" s="26"/>
      <c r="BQ931" s="27"/>
      <c r="BR931" s="36"/>
      <c r="BS931" s="26"/>
      <c r="BT931" s="26"/>
      <c r="BU931" s="27"/>
      <c r="BV931" s="36"/>
      <c r="BW931" s="26"/>
      <c r="BX931" s="26"/>
      <c r="BY931" s="27"/>
      <c r="BZ931" s="36"/>
      <c r="CA931" s="26"/>
      <c r="CB931" s="26"/>
      <c r="CC931" s="27"/>
      <c r="CD931" s="36"/>
      <c r="CE931" s="26"/>
      <c r="CF931" s="26"/>
      <c r="CG931" s="27"/>
      <c r="CH931" s="36"/>
      <c r="CI931" s="26"/>
      <c r="CJ931" s="26"/>
      <c r="CK931" s="27"/>
      <c r="CL931" s="36"/>
      <c r="CM931" s="26"/>
      <c r="CN931" s="26"/>
      <c r="CO931" s="27"/>
      <c r="CP931" s="36"/>
      <c r="CQ931" s="26"/>
      <c r="CR931" s="26"/>
      <c r="CS931" s="27"/>
      <c r="CT931" s="36"/>
      <c r="CU931" s="26"/>
      <c r="CV931" s="26"/>
      <c r="CW931" s="27"/>
      <c r="CX931" s="36"/>
      <c r="CY931" s="26"/>
      <c r="CZ931" s="26"/>
      <c r="DA931" s="27"/>
      <c r="DB931" s="36"/>
      <c r="DC931" s="26"/>
      <c r="DD931" s="26"/>
      <c r="DE931" s="27"/>
      <c r="DF931" s="36"/>
      <c r="DG931" s="26"/>
      <c r="DH931" s="26"/>
      <c r="DI931" s="27"/>
      <c r="DJ931" s="36"/>
      <c r="DK931" s="26"/>
      <c r="DL931" s="26"/>
      <c r="DM931" s="27"/>
      <c r="DN931" s="36"/>
      <c r="DO931" s="26"/>
      <c r="DP931" s="26"/>
      <c r="DQ931" s="27"/>
      <c r="DR931" s="36"/>
      <c r="DS931" s="26"/>
      <c r="DT931" s="26"/>
      <c r="DU931" s="27"/>
      <c r="DV931" s="36"/>
      <c r="DW931" s="26"/>
      <c r="DX931" s="26"/>
      <c r="DY931" s="27"/>
      <c r="DZ931" s="36"/>
      <c r="EA931" s="26"/>
      <c r="EB931" s="26"/>
      <c r="EC931" s="27"/>
      <c r="ED931" s="36"/>
      <c r="EE931" s="26"/>
      <c r="EF931" s="26"/>
      <c r="EG931" s="27"/>
      <c r="EH931" s="36"/>
      <c r="EI931" s="26"/>
      <c r="EJ931" s="26"/>
      <c r="EK931" s="27"/>
      <c r="EL931" s="240"/>
      <c r="EM931" s="241"/>
      <c r="EN931" s="241"/>
      <c r="EO931" s="242"/>
      <c r="EP931" s="250"/>
    </row>
    <row r="932" spans="3:146" ht="12.75">
      <c r="C932" s="35"/>
      <c r="H932" s="261"/>
      <c r="J932" s="256"/>
      <c r="K932" s="256"/>
      <c r="L932" s="256"/>
      <c r="M932" s="257"/>
      <c r="N932" s="36"/>
      <c r="O932" s="26"/>
      <c r="P932" s="26"/>
      <c r="Q932" s="27"/>
      <c r="R932" s="36"/>
      <c r="S932" s="26"/>
      <c r="T932" s="26"/>
      <c r="U932" s="27"/>
      <c r="V932" s="36"/>
      <c r="W932" s="26"/>
      <c r="X932" s="26"/>
      <c r="Y932" s="27"/>
      <c r="Z932" s="36"/>
      <c r="AA932" s="26"/>
      <c r="AB932" s="26"/>
      <c r="AC932" s="27"/>
      <c r="AD932" s="36"/>
      <c r="AE932" s="26"/>
      <c r="AF932" s="26"/>
      <c r="AG932" s="27"/>
      <c r="AH932" s="36"/>
      <c r="AI932" s="26"/>
      <c r="AJ932" s="26"/>
      <c r="AK932" s="27"/>
      <c r="AL932" s="36"/>
      <c r="AM932" s="26"/>
      <c r="AN932" s="26"/>
      <c r="AO932" s="27"/>
      <c r="AP932" s="36"/>
      <c r="AQ932" s="26"/>
      <c r="AR932" s="26"/>
      <c r="AS932" s="27"/>
      <c r="AT932" s="36"/>
      <c r="AU932" s="26"/>
      <c r="AV932" s="26"/>
      <c r="AW932" s="27"/>
      <c r="AX932" s="36"/>
      <c r="AY932" s="26"/>
      <c r="AZ932" s="26"/>
      <c r="BA932" s="27"/>
      <c r="BB932" s="36"/>
      <c r="BC932" s="26"/>
      <c r="BD932" s="26"/>
      <c r="BE932" s="27"/>
      <c r="BF932" s="36"/>
      <c r="BG932" s="26"/>
      <c r="BH932" s="26"/>
      <c r="BI932" s="27"/>
      <c r="BJ932" s="36"/>
      <c r="BK932" s="26"/>
      <c r="BL932" s="26"/>
      <c r="BM932" s="27"/>
      <c r="BN932" s="36"/>
      <c r="BO932" s="26"/>
      <c r="BP932" s="26"/>
      <c r="BQ932" s="27"/>
      <c r="BR932" s="36"/>
      <c r="BS932" s="26"/>
      <c r="BT932" s="26"/>
      <c r="BU932" s="27"/>
      <c r="BV932" s="36"/>
      <c r="BW932" s="26"/>
      <c r="BX932" s="26"/>
      <c r="BY932" s="27"/>
      <c r="BZ932" s="36"/>
      <c r="CA932" s="26"/>
      <c r="CB932" s="26"/>
      <c r="CC932" s="27"/>
      <c r="CD932" s="36"/>
      <c r="CE932" s="26"/>
      <c r="CF932" s="26"/>
      <c r="CG932" s="27"/>
      <c r="CH932" s="36"/>
      <c r="CI932" s="26"/>
      <c r="CJ932" s="26"/>
      <c r="CK932" s="27"/>
      <c r="CL932" s="36"/>
      <c r="CM932" s="26"/>
      <c r="CN932" s="26"/>
      <c r="CO932" s="27"/>
      <c r="CP932" s="36"/>
      <c r="CQ932" s="26"/>
      <c r="CR932" s="26"/>
      <c r="CS932" s="27"/>
      <c r="CT932" s="36"/>
      <c r="CU932" s="26"/>
      <c r="CV932" s="26"/>
      <c r="CW932" s="27"/>
      <c r="CX932" s="36"/>
      <c r="CY932" s="26"/>
      <c r="CZ932" s="26"/>
      <c r="DA932" s="27"/>
      <c r="DB932" s="36"/>
      <c r="DC932" s="26"/>
      <c r="DD932" s="26"/>
      <c r="DE932" s="27"/>
      <c r="DF932" s="36"/>
      <c r="DG932" s="26"/>
      <c r="DH932" s="26"/>
      <c r="DI932" s="27"/>
      <c r="DJ932" s="36"/>
      <c r="DK932" s="26"/>
      <c r="DL932" s="26"/>
      <c r="DM932" s="27"/>
      <c r="DN932" s="36"/>
      <c r="DO932" s="26"/>
      <c r="DP932" s="26"/>
      <c r="DQ932" s="27"/>
      <c r="DR932" s="36"/>
      <c r="DS932" s="26"/>
      <c r="DT932" s="26"/>
      <c r="DU932" s="27"/>
      <c r="DV932" s="36"/>
      <c r="DW932" s="26"/>
      <c r="DX932" s="26"/>
      <c r="DY932" s="27"/>
      <c r="DZ932" s="36"/>
      <c r="EA932" s="26"/>
      <c r="EB932" s="26"/>
      <c r="EC932" s="27"/>
      <c r="ED932" s="36"/>
      <c r="EE932" s="26"/>
      <c r="EF932" s="26"/>
      <c r="EG932" s="27"/>
      <c r="EH932" s="36"/>
      <c r="EI932" s="26"/>
      <c r="EJ932" s="26"/>
      <c r="EK932" s="27"/>
      <c r="EL932" s="240"/>
      <c r="EM932" s="241"/>
      <c r="EN932" s="241"/>
      <c r="EO932" s="242"/>
      <c r="EP932" s="250"/>
    </row>
    <row r="933" spans="3:146" ht="12.75">
      <c r="C933" s="35"/>
      <c r="H933" s="261"/>
      <c r="J933" s="256"/>
      <c r="K933" s="256"/>
      <c r="L933" s="256"/>
      <c r="M933" s="257"/>
      <c r="N933" s="36"/>
      <c r="O933" s="26"/>
      <c r="P933" s="26"/>
      <c r="Q933" s="27"/>
      <c r="R933" s="36"/>
      <c r="S933" s="26"/>
      <c r="T933" s="26"/>
      <c r="U933" s="27"/>
      <c r="V933" s="36"/>
      <c r="W933" s="26"/>
      <c r="X933" s="26"/>
      <c r="Y933" s="27"/>
      <c r="Z933" s="36"/>
      <c r="AA933" s="26"/>
      <c r="AB933" s="26"/>
      <c r="AC933" s="27"/>
      <c r="AD933" s="36"/>
      <c r="AE933" s="26"/>
      <c r="AF933" s="26"/>
      <c r="AG933" s="27"/>
      <c r="AH933" s="36"/>
      <c r="AI933" s="26"/>
      <c r="AJ933" s="26"/>
      <c r="AK933" s="27"/>
      <c r="AL933" s="36"/>
      <c r="AM933" s="26"/>
      <c r="AN933" s="26"/>
      <c r="AO933" s="27"/>
      <c r="AP933" s="36"/>
      <c r="AQ933" s="26"/>
      <c r="AR933" s="26"/>
      <c r="AS933" s="27"/>
      <c r="AT933" s="36"/>
      <c r="AU933" s="26"/>
      <c r="AV933" s="26"/>
      <c r="AW933" s="27"/>
      <c r="AX933" s="36"/>
      <c r="AY933" s="26"/>
      <c r="AZ933" s="26"/>
      <c r="BA933" s="27"/>
      <c r="BB933" s="36"/>
      <c r="BC933" s="26"/>
      <c r="BD933" s="26"/>
      <c r="BE933" s="27"/>
      <c r="BF933" s="36"/>
      <c r="BG933" s="26"/>
      <c r="BH933" s="26"/>
      <c r="BI933" s="27"/>
      <c r="BJ933" s="36"/>
      <c r="BK933" s="26"/>
      <c r="BL933" s="26"/>
      <c r="BM933" s="27"/>
      <c r="BN933" s="36"/>
      <c r="BO933" s="26"/>
      <c r="BP933" s="26"/>
      <c r="BQ933" s="27"/>
      <c r="BR933" s="36"/>
      <c r="BS933" s="26"/>
      <c r="BT933" s="26"/>
      <c r="BU933" s="27"/>
      <c r="BV933" s="36"/>
      <c r="BW933" s="26"/>
      <c r="BX933" s="26"/>
      <c r="BY933" s="27"/>
      <c r="BZ933" s="36"/>
      <c r="CA933" s="26"/>
      <c r="CB933" s="26"/>
      <c r="CC933" s="27"/>
      <c r="CD933" s="36"/>
      <c r="CE933" s="26"/>
      <c r="CF933" s="26"/>
      <c r="CG933" s="27"/>
      <c r="CH933" s="36"/>
      <c r="CI933" s="26"/>
      <c r="CJ933" s="26"/>
      <c r="CK933" s="27"/>
      <c r="CL933" s="36"/>
      <c r="CM933" s="26"/>
      <c r="CN933" s="26"/>
      <c r="CO933" s="27"/>
      <c r="CP933" s="36"/>
      <c r="CQ933" s="26"/>
      <c r="CR933" s="26"/>
      <c r="CS933" s="27"/>
      <c r="CT933" s="36"/>
      <c r="CU933" s="26"/>
      <c r="CV933" s="26"/>
      <c r="CW933" s="27"/>
      <c r="CX933" s="36"/>
      <c r="CY933" s="26"/>
      <c r="CZ933" s="26"/>
      <c r="DA933" s="27"/>
      <c r="DB933" s="36"/>
      <c r="DC933" s="26"/>
      <c r="DD933" s="26"/>
      <c r="DE933" s="27"/>
      <c r="DF933" s="36"/>
      <c r="DG933" s="26"/>
      <c r="DH933" s="26"/>
      <c r="DI933" s="27"/>
      <c r="DJ933" s="36"/>
      <c r="DK933" s="26"/>
      <c r="DL933" s="26"/>
      <c r="DM933" s="27"/>
      <c r="DN933" s="36"/>
      <c r="DO933" s="26"/>
      <c r="DP933" s="26"/>
      <c r="DQ933" s="27"/>
      <c r="DR933" s="36"/>
      <c r="DS933" s="26"/>
      <c r="DT933" s="26"/>
      <c r="DU933" s="27"/>
      <c r="DV933" s="36"/>
      <c r="DW933" s="26"/>
      <c r="DX933" s="26"/>
      <c r="DY933" s="27"/>
      <c r="DZ933" s="36"/>
      <c r="EA933" s="26"/>
      <c r="EB933" s="26"/>
      <c r="EC933" s="27"/>
      <c r="ED933" s="36"/>
      <c r="EE933" s="26"/>
      <c r="EF933" s="26"/>
      <c r="EG933" s="27"/>
      <c r="EH933" s="36"/>
      <c r="EI933" s="26"/>
      <c r="EJ933" s="26"/>
      <c r="EK933" s="27"/>
      <c r="EL933" s="240"/>
      <c r="EM933" s="241"/>
      <c r="EN933" s="241"/>
      <c r="EO933" s="242"/>
      <c r="EP933" s="250"/>
    </row>
    <row r="934" spans="3:146" ht="12.75">
      <c r="C934" s="35"/>
      <c r="H934" s="261"/>
      <c r="J934" s="256"/>
      <c r="K934" s="256"/>
      <c r="L934" s="256"/>
      <c r="M934" s="257"/>
      <c r="N934" s="36"/>
      <c r="O934" s="26"/>
      <c r="P934" s="26"/>
      <c r="Q934" s="27"/>
      <c r="R934" s="36"/>
      <c r="S934" s="26"/>
      <c r="T934" s="26"/>
      <c r="U934" s="27"/>
      <c r="V934" s="36"/>
      <c r="W934" s="26"/>
      <c r="X934" s="26"/>
      <c r="Y934" s="27"/>
      <c r="Z934" s="36"/>
      <c r="AA934" s="26"/>
      <c r="AB934" s="26"/>
      <c r="AC934" s="27"/>
      <c r="AD934" s="36"/>
      <c r="AE934" s="26"/>
      <c r="AF934" s="26"/>
      <c r="AG934" s="27"/>
      <c r="AH934" s="36"/>
      <c r="AI934" s="26"/>
      <c r="AJ934" s="26"/>
      <c r="AK934" s="27"/>
      <c r="AL934" s="36"/>
      <c r="AM934" s="26"/>
      <c r="AN934" s="26"/>
      <c r="AO934" s="27"/>
      <c r="AP934" s="36"/>
      <c r="AQ934" s="26"/>
      <c r="AR934" s="26"/>
      <c r="AS934" s="27"/>
      <c r="AT934" s="36"/>
      <c r="AU934" s="26"/>
      <c r="AV934" s="26"/>
      <c r="AW934" s="27"/>
      <c r="AX934" s="36"/>
      <c r="AY934" s="26"/>
      <c r="AZ934" s="26"/>
      <c r="BA934" s="27"/>
      <c r="BB934" s="36"/>
      <c r="BC934" s="26"/>
      <c r="BD934" s="26"/>
      <c r="BE934" s="27"/>
      <c r="BF934" s="36"/>
      <c r="BG934" s="26"/>
      <c r="BH934" s="26"/>
      <c r="BI934" s="27"/>
      <c r="BJ934" s="36"/>
      <c r="BK934" s="26"/>
      <c r="BL934" s="26"/>
      <c r="BM934" s="27"/>
      <c r="BN934" s="36"/>
      <c r="BO934" s="26"/>
      <c r="BP934" s="26"/>
      <c r="BQ934" s="27"/>
      <c r="BR934" s="36"/>
      <c r="BS934" s="26"/>
      <c r="BT934" s="26"/>
      <c r="BU934" s="27"/>
      <c r="BV934" s="36"/>
      <c r="BW934" s="26"/>
      <c r="BX934" s="26"/>
      <c r="BY934" s="27"/>
      <c r="BZ934" s="36"/>
      <c r="CA934" s="26"/>
      <c r="CB934" s="26"/>
      <c r="CC934" s="27"/>
      <c r="CD934" s="36"/>
      <c r="CE934" s="26"/>
      <c r="CF934" s="26"/>
      <c r="CG934" s="27"/>
      <c r="CH934" s="36"/>
      <c r="CI934" s="26"/>
      <c r="CJ934" s="26"/>
      <c r="CK934" s="27"/>
      <c r="CL934" s="36"/>
      <c r="CM934" s="26"/>
      <c r="CN934" s="26"/>
      <c r="CO934" s="27"/>
      <c r="CP934" s="36"/>
      <c r="CQ934" s="26"/>
      <c r="CR934" s="26"/>
      <c r="CS934" s="27"/>
      <c r="CT934" s="36"/>
      <c r="CU934" s="26"/>
      <c r="CV934" s="26"/>
      <c r="CW934" s="27"/>
      <c r="CX934" s="36"/>
      <c r="CY934" s="26"/>
      <c r="CZ934" s="26"/>
      <c r="DA934" s="27"/>
      <c r="DB934" s="36"/>
      <c r="DC934" s="26"/>
      <c r="DD934" s="26"/>
      <c r="DE934" s="27"/>
      <c r="DF934" s="36"/>
      <c r="DG934" s="26"/>
      <c r="DH934" s="26"/>
      <c r="DI934" s="27"/>
      <c r="DJ934" s="36"/>
      <c r="DK934" s="26"/>
      <c r="DL934" s="26"/>
      <c r="DM934" s="27"/>
      <c r="DN934" s="36"/>
      <c r="DO934" s="26"/>
      <c r="DP934" s="26"/>
      <c r="DQ934" s="27"/>
      <c r="DR934" s="36"/>
      <c r="DS934" s="26"/>
      <c r="DT934" s="26"/>
      <c r="DU934" s="27"/>
      <c r="DV934" s="36"/>
      <c r="DW934" s="26"/>
      <c r="DX934" s="26"/>
      <c r="DY934" s="27"/>
      <c r="DZ934" s="36"/>
      <c r="EA934" s="26"/>
      <c r="EB934" s="26"/>
      <c r="EC934" s="27"/>
      <c r="ED934" s="36"/>
      <c r="EE934" s="26"/>
      <c r="EF934" s="26"/>
      <c r="EG934" s="27"/>
      <c r="EH934" s="36"/>
      <c r="EI934" s="26"/>
      <c r="EJ934" s="26"/>
      <c r="EK934" s="27"/>
      <c r="EL934" s="240"/>
      <c r="EM934" s="241"/>
      <c r="EN934" s="241"/>
      <c r="EO934" s="242"/>
      <c r="EP934" s="250"/>
    </row>
    <row r="935" spans="3:146" ht="12.75">
      <c r="C935" s="35"/>
      <c r="H935" s="261"/>
      <c r="J935" s="256"/>
      <c r="K935" s="256"/>
      <c r="L935" s="256"/>
      <c r="M935" s="257"/>
      <c r="N935" s="36"/>
      <c r="O935" s="26"/>
      <c r="P935" s="26"/>
      <c r="Q935" s="27"/>
      <c r="R935" s="36"/>
      <c r="S935" s="26"/>
      <c r="T935" s="26"/>
      <c r="U935" s="27"/>
      <c r="V935" s="36"/>
      <c r="W935" s="26"/>
      <c r="X935" s="26"/>
      <c r="Y935" s="27"/>
      <c r="Z935" s="36"/>
      <c r="AA935" s="26"/>
      <c r="AB935" s="26"/>
      <c r="AC935" s="27"/>
      <c r="AD935" s="36"/>
      <c r="AE935" s="26"/>
      <c r="AF935" s="26"/>
      <c r="AG935" s="27"/>
      <c r="AH935" s="36"/>
      <c r="AI935" s="26"/>
      <c r="AJ935" s="26"/>
      <c r="AK935" s="27"/>
      <c r="AL935" s="36"/>
      <c r="AM935" s="26"/>
      <c r="AN935" s="26"/>
      <c r="AO935" s="27"/>
      <c r="AP935" s="36"/>
      <c r="AQ935" s="26"/>
      <c r="AR935" s="26"/>
      <c r="AS935" s="27"/>
      <c r="AT935" s="36"/>
      <c r="AU935" s="26"/>
      <c r="AV935" s="26"/>
      <c r="AW935" s="27"/>
      <c r="AX935" s="36"/>
      <c r="AY935" s="26"/>
      <c r="AZ935" s="26"/>
      <c r="BA935" s="27"/>
      <c r="BB935" s="36"/>
      <c r="BC935" s="26"/>
      <c r="BD935" s="26"/>
      <c r="BE935" s="27"/>
      <c r="BF935" s="36"/>
      <c r="BG935" s="26"/>
      <c r="BH935" s="26"/>
      <c r="BI935" s="27"/>
      <c r="BJ935" s="36"/>
      <c r="BK935" s="26"/>
      <c r="BL935" s="26"/>
      <c r="BM935" s="27"/>
      <c r="BN935" s="36"/>
      <c r="BO935" s="26"/>
      <c r="BP935" s="26"/>
      <c r="BQ935" s="27"/>
      <c r="BR935" s="36"/>
      <c r="BS935" s="26"/>
      <c r="BT935" s="26"/>
      <c r="BU935" s="27"/>
      <c r="BV935" s="36"/>
      <c r="BW935" s="26"/>
      <c r="BX935" s="26"/>
      <c r="BY935" s="27"/>
      <c r="BZ935" s="36"/>
      <c r="CA935" s="26"/>
      <c r="CB935" s="26"/>
      <c r="CC935" s="27"/>
      <c r="CD935" s="36"/>
      <c r="CE935" s="26"/>
      <c r="CF935" s="26"/>
      <c r="CG935" s="27"/>
      <c r="CH935" s="36"/>
      <c r="CI935" s="26"/>
      <c r="CJ935" s="26"/>
      <c r="CK935" s="27"/>
      <c r="CL935" s="36"/>
      <c r="CM935" s="26"/>
      <c r="CN935" s="26"/>
      <c r="CO935" s="27"/>
      <c r="CP935" s="36"/>
      <c r="CQ935" s="26"/>
      <c r="CR935" s="26"/>
      <c r="CS935" s="27"/>
      <c r="CT935" s="36"/>
      <c r="CU935" s="26"/>
      <c r="CV935" s="26"/>
      <c r="CW935" s="27"/>
      <c r="CX935" s="36"/>
      <c r="CY935" s="26"/>
      <c r="CZ935" s="26"/>
      <c r="DA935" s="27"/>
      <c r="DB935" s="36"/>
      <c r="DC935" s="26"/>
      <c r="DD935" s="26"/>
      <c r="DE935" s="27"/>
      <c r="DF935" s="36"/>
      <c r="DG935" s="26"/>
      <c r="DH935" s="26"/>
      <c r="DI935" s="27"/>
      <c r="DJ935" s="36"/>
      <c r="DK935" s="26"/>
      <c r="DL935" s="26"/>
      <c r="DM935" s="27"/>
      <c r="DN935" s="36"/>
      <c r="DO935" s="26"/>
      <c r="DP935" s="26"/>
      <c r="DQ935" s="27"/>
      <c r="DR935" s="36"/>
      <c r="DS935" s="26"/>
      <c r="DT935" s="26"/>
      <c r="DU935" s="27"/>
      <c r="DV935" s="36"/>
      <c r="DW935" s="26"/>
      <c r="DX935" s="26"/>
      <c r="DY935" s="27"/>
      <c r="DZ935" s="36"/>
      <c r="EA935" s="26"/>
      <c r="EB935" s="26"/>
      <c r="EC935" s="27"/>
      <c r="ED935" s="36"/>
      <c r="EE935" s="26"/>
      <c r="EF935" s="26"/>
      <c r="EG935" s="27"/>
      <c r="EH935" s="36"/>
      <c r="EI935" s="26"/>
      <c r="EJ935" s="26"/>
      <c r="EK935" s="27"/>
      <c r="EL935" s="240"/>
      <c r="EM935" s="241"/>
      <c r="EN935" s="241"/>
      <c r="EO935" s="242"/>
      <c r="EP935" s="250"/>
    </row>
    <row r="936" spans="3:146" ht="12.75">
      <c r="C936" s="35"/>
      <c r="H936" s="261"/>
      <c r="J936" s="256"/>
      <c r="K936" s="256"/>
      <c r="L936" s="256"/>
      <c r="M936" s="257"/>
      <c r="N936" s="36"/>
      <c r="O936" s="26"/>
      <c r="P936" s="26"/>
      <c r="Q936" s="27"/>
      <c r="R936" s="36"/>
      <c r="S936" s="26"/>
      <c r="T936" s="26"/>
      <c r="U936" s="27"/>
      <c r="V936" s="36"/>
      <c r="W936" s="26"/>
      <c r="X936" s="26"/>
      <c r="Y936" s="27"/>
      <c r="Z936" s="36"/>
      <c r="AA936" s="26"/>
      <c r="AB936" s="26"/>
      <c r="AC936" s="27"/>
      <c r="AD936" s="36"/>
      <c r="AE936" s="26"/>
      <c r="AF936" s="26"/>
      <c r="AG936" s="27"/>
      <c r="AH936" s="36"/>
      <c r="AI936" s="26"/>
      <c r="AJ936" s="26"/>
      <c r="AK936" s="27"/>
      <c r="AL936" s="36"/>
      <c r="AM936" s="26"/>
      <c r="AN936" s="26"/>
      <c r="AO936" s="27"/>
      <c r="AP936" s="36"/>
      <c r="AQ936" s="26"/>
      <c r="AR936" s="26"/>
      <c r="AS936" s="27"/>
      <c r="AT936" s="36"/>
      <c r="AU936" s="26"/>
      <c r="AV936" s="26"/>
      <c r="AW936" s="27"/>
      <c r="AX936" s="36"/>
      <c r="AY936" s="26"/>
      <c r="AZ936" s="26"/>
      <c r="BA936" s="27"/>
      <c r="BB936" s="36"/>
      <c r="BC936" s="26"/>
      <c r="BD936" s="26"/>
      <c r="BE936" s="27"/>
      <c r="BF936" s="36"/>
      <c r="BG936" s="26"/>
      <c r="BH936" s="26"/>
      <c r="BI936" s="27"/>
      <c r="BJ936" s="36"/>
      <c r="BK936" s="26"/>
      <c r="BL936" s="26"/>
      <c r="BM936" s="27"/>
      <c r="BN936" s="36"/>
      <c r="BO936" s="26"/>
      <c r="BP936" s="26"/>
      <c r="BQ936" s="27"/>
      <c r="BR936" s="36"/>
      <c r="BS936" s="26"/>
      <c r="BT936" s="26"/>
      <c r="BU936" s="27"/>
      <c r="BV936" s="36"/>
      <c r="BW936" s="26"/>
      <c r="BX936" s="26"/>
      <c r="BY936" s="27"/>
      <c r="BZ936" s="36"/>
      <c r="CA936" s="26"/>
      <c r="CB936" s="26"/>
      <c r="CC936" s="27"/>
      <c r="CD936" s="36"/>
      <c r="CE936" s="26"/>
      <c r="CF936" s="26"/>
      <c r="CG936" s="27"/>
      <c r="CH936" s="36"/>
      <c r="CI936" s="26"/>
      <c r="CJ936" s="26"/>
      <c r="CK936" s="27"/>
      <c r="CL936" s="36"/>
      <c r="CM936" s="26"/>
      <c r="CN936" s="26"/>
      <c r="CO936" s="27"/>
      <c r="CP936" s="36"/>
      <c r="CQ936" s="26"/>
      <c r="CR936" s="26"/>
      <c r="CS936" s="27"/>
      <c r="CT936" s="36"/>
      <c r="CU936" s="26"/>
      <c r="CV936" s="26"/>
      <c r="CW936" s="27"/>
      <c r="CX936" s="36"/>
      <c r="CY936" s="26"/>
      <c r="CZ936" s="26"/>
      <c r="DA936" s="27"/>
      <c r="DB936" s="36"/>
      <c r="DC936" s="26"/>
      <c r="DD936" s="26"/>
      <c r="DE936" s="27"/>
      <c r="DF936" s="36"/>
      <c r="DG936" s="26"/>
      <c r="DH936" s="26"/>
      <c r="DI936" s="27"/>
      <c r="DJ936" s="36"/>
      <c r="DK936" s="26"/>
      <c r="DL936" s="26"/>
      <c r="DM936" s="27"/>
      <c r="DN936" s="36"/>
      <c r="DO936" s="26"/>
      <c r="DP936" s="26"/>
      <c r="DQ936" s="27"/>
      <c r="DR936" s="36"/>
      <c r="DS936" s="26"/>
      <c r="DT936" s="26"/>
      <c r="DU936" s="27"/>
      <c r="DV936" s="36"/>
      <c r="DW936" s="26"/>
      <c r="DX936" s="26"/>
      <c r="DY936" s="27"/>
      <c r="DZ936" s="36"/>
      <c r="EA936" s="26"/>
      <c r="EB936" s="26"/>
      <c r="EC936" s="27"/>
      <c r="ED936" s="36"/>
      <c r="EE936" s="26"/>
      <c r="EF936" s="26"/>
      <c r="EG936" s="27"/>
      <c r="EH936" s="36"/>
      <c r="EI936" s="26"/>
      <c r="EJ936" s="26"/>
      <c r="EK936" s="27"/>
      <c r="EL936" s="240"/>
      <c r="EM936" s="241"/>
      <c r="EN936" s="241"/>
      <c r="EO936" s="242"/>
      <c r="EP936" s="250"/>
    </row>
    <row r="937" spans="3:146" ht="12.75">
      <c r="C937" s="35"/>
      <c r="H937" s="261"/>
      <c r="J937" s="256"/>
      <c r="K937" s="256"/>
      <c r="L937" s="256"/>
      <c r="M937" s="257"/>
      <c r="N937" s="36"/>
      <c r="O937" s="26"/>
      <c r="P937" s="26"/>
      <c r="Q937" s="27"/>
      <c r="R937" s="36"/>
      <c r="S937" s="26"/>
      <c r="T937" s="26"/>
      <c r="U937" s="27"/>
      <c r="V937" s="36"/>
      <c r="W937" s="26"/>
      <c r="X937" s="26"/>
      <c r="Y937" s="27"/>
      <c r="Z937" s="36"/>
      <c r="AA937" s="26"/>
      <c r="AB937" s="26"/>
      <c r="AC937" s="27"/>
      <c r="AD937" s="36"/>
      <c r="AE937" s="26"/>
      <c r="AF937" s="26"/>
      <c r="AG937" s="27"/>
      <c r="AH937" s="36"/>
      <c r="AI937" s="26"/>
      <c r="AJ937" s="26"/>
      <c r="AK937" s="27"/>
      <c r="AL937" s="36"/>
      <c r="AM937" s="26"/>
      <c r="AN937" s="26"/>
      <c r="AO937" s="27"/>
      <c r="AP937" s="36"/>
      <c r="AQ937" s="26"/>
      <c r="AR937" s="26"/>
      <c r="AS937" s="27"/>
      <c r="AT937" s="36"/>
      <c r="AU937" s="26"/>
      <c r="AV937" s="26"/>
      <c r="AW937" s="27"/>
      <c r="AX937" s="36"/>
      <c r="AY937" s="26"/>
      <c r="AZ937" s="26"/>
      <c r="BA937" s="27"/>
      <c r="BB937" s="36"/>
      <c r="BC937" s="26"/>
      <c r="BD937" s="26"/>
      <c r="BE937" s="27"/>
      <c r="BF937" s="36"/>
      <c r="BG937" s="26"/>
      <c r="BH937" s="26"/>
      <c r="BI937" s="27"/>
      <c r="BJ937" s="36"/>
      <c r="BK937" s="26"/>
      <c r="BL937" s="26"/>
      <c r="BM937" s="27"/>
      <c r="BN937" s="36"/>
      <c r="BO937" s="26"/>
      <c r="BP937" s="26"/>
      <c r="BQ937" s="27"/>
      <c r="BR937" s="36"/>
      <c r="BS937" s="26"/>
      <c r="BT937" s="26"/>
      <c r="BU937" s="27"/>
      <c r="BV937" s="36"/>
      <c r="BW937" s="26"/>
      <c r="BX937" s="26"/>
      <c r="BY937" s="27"/>
      <c r="BZ937" s="36"/>
      <c r="CA937" s="26"/>
      <c r="CB937" s="26"/>
      <c r="CC937" s="27"/>
      <c r="CD937" s="36"/>
      <c r="CE937" s="26"/>
      <c r="CF937" s="26"/>
      <c r="CG937" s="27"/>
      <c r="CH937" s="36"/>
      <c r="CI937" s="26"/>
      <c r="CJ937" s="26"/>
      <c r="CK937" s="27"/>
      <c r="CL937" s="36"/>
      <c r="CM937" s="26"/>
      <c r="CN937" s="26"/>
      <c r="CO937" s="27"/>
      <c r="CP937" s="36"/>
      <c r="CQ937" s="26"/>
      <c r="CR937" s="26"/>
      <c r="CS937" s="27"/>
      <c r="CT937" s="36"/>
      <c r="CU937" s="26"/>
      <c r="CV937" s="26"/>
      <c r="CW937" s="27"/>
      <c r="CX937" s="36"/>
      <c r="CY937" s="26"/>
      <c r="CZ937" s="26"/>
      <c r="DA937" s="27"/>
      <c r="DB937" s="36"/>
      <c r="DC937" s="26"/>
      <c r="DD937" s="26"/>
      <c r="DE937" s="27"/>
      <c r="DF937" s="36"/>
      <c r="DG937" s="26"/>
      <c r="DH937" s="26"/>
      <c r="DI937" s="27"/>
      <c r="DJ937" s="36"/>
      <c r="DK937" s="26"/>
      <c r="DL937" s="26"/>
      <c r="DM937" s="27"/>
      <c r="DN937" s="36"/>
      <c r="DO937" s="26"/>
      <c r="DP937" s="26"/>
      <c r="DQ937" s="27"/>
      <c r="DR937" s="36"/>
      <c r="DS937" s="26"/>
      <c r="DT937" s="26"/>
      <c r="DU937" s="27"/>
      <c r="DV937" s="36"/>
      <c r="DW937" s="26"/>
      <c r="DX937" s="26"/>
      <c r="DY937" s="27"/>
      <c r="DZ937" s="36"/>
      <c r="EA937" s="26"/>
      <c r="EB937" s="26"/>
      <c r="EC937" s="27"/>
      <c r="ED937" s="36"/>
      <c r="EE937" s="26"/>
      <c r="EF937" s="26"/>
      <c r="EG937" s="27"/>
      <c r="EH937" s="36"/>
      <c r="EI937" s="26"/>
      <c r="EJ937" s="26"/>
      <c r="EK937" s="27"/>
      <c r="EL937" s="240"/>
      <c r="EM937" s="241"/>
      <c r="EN937" s="241"/>
      <c r="EO937" s="242"/>
      <c r="EP937" s="250"/>
    </row>
    <row r="938" spans="3:146" ht="12.75">
      <c r="C938" s="35"/>
      <c r="H938" s="261"/>
      <c r="J938" s="256"/>
      <c r="K938" s="256"/>
      <c r="L938" s="256"/>
      <c r="M938" s="257"/>
      <c r="N938" s="36"/>
      <c r="O938" s="26"/>
      <c r="P938" s="26"/>
      <c r="Q938" s="27"/>
      <c r="R938" s="36"/>
      <c r="S938" s="26"/>
      <c r="T938" s="26"/>
      <c r="U938" s="27"/>
      <c r="V938" s="36"/>
      <c r="W938" s="26"/>
      <c r="X938" s="26"/>
      <c r="Y938" s="27"/>
      <c r="Z938" s="36"/>
      <c r="AA938" s="26"/>
      <c r="AB938" s="26"/>
      <c r="AC938" s="27"/>
      <c r="AD938" s="36"/>
      <c r="AE938" s="26"/>
      <c r="AF938" s="26"/>
      <c r="AG938" s="27"/>
      <c r="AH938" s="36"/>
      <c r="AI938" s="26"/>
      <c r="AJ938" s="26"/>
      <c r="AK938" s="27"/>
      <c r="AL938" s="36"/>
      <c r="AM938" s="26"/>
      <c r="AN938" s="26"/>
      <c r="AO938" s="27"/>
      <c r="AP938" s="36"/>
      <c r="AQ938" s="26"/>
      <c r="AR938" s="26"/>
      <c r="AS938" s="27"/>
      <c r="AT938" s="36"/>
      <c r="AU938" s="26"/>
      <c r="AV938" s="26"/>
      <c r="AW938" s="27"/>
      <c r="AX938" s="36"/>
      <c r="AY938" s="26"/>
      <c r="AZ938" s="26"/>
      <c r="BA938" s="27"/>
      <c r="BB938" s="36"/>
      <c r="BC938" s="26"/>
      <c r="BD938" s="26"/>
      <c r="BE938" s="27"/>
      <c r="BF938" s="36"/>
      <c r="BG938" s="26"/>
      <c r="BH938" s="26"/>
      <c r="BI938" s="27"/>
      <c r="BJ938" s="36"/>
      <c r="BK938" s="26"/>
      <c r="BL938" s="26"/>
      <c r="BM938" s="27"/>
      <c r="BN938" s="36"/>
      <c r="BO938" s="26"/>
      <c r="BP938" s="26"/>
      <c r="BQ938" s="27"/>
      <c r="BR938" s="36"/>
      <c r="BS938" s="26"/>
      <c r="BT938" s="26"/>
      <c r="BU938" s="27"/>
      <c r="BV938" s="36"/>
      <c r="BW938" s="26"/>
      <c r="BX938" s="26"/>
      <c r="BY938" s="27"/>
      <c r="BZ938" s="36"/>
      <c r="CA938" s="26"/>
      <c r="CB938" s="26"/>
      <c r="CC938" s="27"/>
      <c r="CD938" s="36"/>
      <c r="CE938" s="26"/>
      <c r="CF938" s="26"/>
      <c r="CG938" s="27"/>
      <c r="CH938" s="36"/>
      <c r="CI938" s="26"/>
      <c r="CJ938" s="26"/>
      <c r="CK938" s="27"/>
      <c r="CL938" s="36"/>
      <c r="CM938" s="26"/>
      <c r="CN938" s="26"/>
      <c r="CO938" s="27"/>
      <c r="CP938" s="36"/>
      <c r="CQ938" s="26"/>
      <c r="CR938" s="26"/>
      <c r="CS938" s="27"/>
      <c r="CT938" s="36"/>
      <c r="CU938" s="26"/>
      <c r="CV938" s="26"/>
      <c r="CW938" s="27"/>
      <c r="CX938" s="36"/>
      <c r="CY938" s="26"/>
      <c r="CZ938" s="26"/>
      <c r="DA938" s="27"/>
      <c r="DB938" s="36"/>
      <c r="DC938" s="26"/>
      <c r="DD938" s="26"/>
      <c r="DE938" s="27"/>
      <c r="DF938" s="36"/>
      <c r="DG938" s="26"/>
      <c r="DH938" s="26"/>
      <c r="DI938" s="27"/>
      <c r="DJ938" s="36"/>
      <c r="DK938" s="26"/>
      <c r="DL938" s="26"/>
      <c r="DM938" s="27"/>
      <c r="DN938" s="36"/>
      <c r="DO938" s="26"/>
      <c r="DP938" s="26"/>
      <c r="DQ938" s="27"/>
      <c r="DR938" s="36"/>
      <c r="DS938" s="26"/>
      <c r="DT938" s="26"/>
      <c r="DU938" s="27"/>
      <c r="DV938" s="36"/>
      <c r="DW938" s="26"/>
      <c r="DX938" s="26"/>
      <c r="DY938" s="27"/>
      <c r="DZ938" s="36"/>
      <c r="EA938" s="26"/>
      <c r="EB938" s="26"/>
      <c r="EC938" s="27"/>
      <c r="ED938" s="36"/>
      <c r="EE938" s="26"/>
      <c r="EF938" s="26"/>
      <c r="EG938" s="27"/>
      <c r="EH938" s="36"/>
      <c r="EI938" s="26"/>
      <c r="EJ938" s="26"/>
      <c r="EK938" s="27"/>
      <c r="EL938" s="240"/>
      <c r="EM938" s="241"/>
      <c r="EN938" s="241"/>
      <c r="EO938" s="242"/>
      <c r="EP938" s="250"/>
    </row>
    <row r="939" spans="3:146" ht="12.75">
      <c r="C939" s="35"/>
      <c r="H939" s="261"/>
      <c r="J939" s="256"/>
      <c r="K939" s="256"/>
      <c r="L939" s="256"/>
      <c r="M939" s="257"/>
      <c r="N939" s="36"/>
      <c r="O939" s="26"/>
      <c r="P939" s="26"/>
      <c r="Q939" s="27"/>
      <c r="R939" s="36"/>
      <c r="S939" s="26"/>
      <c r="T939" s="26"/>
      <c r="U939" s="27"/>
      <c r="V939" s="36"/>
      <c r="W939" s="26"/>
      <c r="X939" s="26"/>
      <c r="Y939" s="27"/>
      <c r="Z939" s="36"/>
      <c r="AA939" s="26"/>
      <c r="AB939" s="26"/>
      <c r="AC939" s="27"/>
      <c r="AD939" s="36"/>
      <c r="AE939" s="26"/>
      <c r="AF939" s="26"/>
      <c r="AG939" s="27"/>
      <c r="AH939" s="36"/>
      <c r="AI939" s="26"/>
      <c r="AJ939" s="26"/>
      <c r="AK939" s="27"/>
      <c r="AL939" s="36"/>
      <c r="AM939" s="26"/>
      <c r="AN939" s="26"/>
      <c r="AO939" s="27"/>
      <c r="AP939" s="36"/>
      <c r="AQ939" s="26"/>
      <c r="AR939" s="26"/>
      <c r="AS939" s="27"/>
      <c r="AT939" s="36"/>
      <c r="AU939" s="26"/>
      <c r="AV939" s="26"/>
      <c r="AW939" s="27"/>
      <c r="AX939" s="36"/>
      <c r="AY939" s="26"/>
      <c r="AZ939" s="26"/>
      <c r="BA939" s="27"/>
      <c r="BB939" s="36"/>
      <c r="BC939" s="26"/>
      <c r="BD939" s="26"/>
      <c r="BE939" s="27"/>
      <c r="BF939" s="36"/>
      <c r="BG939" s="26"/>
      <c r="BH939" s="26"/>
      <c r="BI939" s="27"/>
      <c r="BJ939" s="36"/>
      <c r="BK939" s="26"/>
      <c r="BL939" s="26"/>
      <c r="BM939" s="27"/>
      <c r="BN939" s="36"/>
      <c r="BO939" s="26"/>
      <c r="BP939" s="26"/>
      <c r="BQ939" s="27"/>
      <c r="BR939" s="36"/>
      <c r="BS939" s="26"/>
      <c r="BT939" s="26"/>
      <c r="BU939" s="27"/>
      <c r="BV939" s="36"/>
      <c r="BW939" s="26"/>
      <c r="BX939" s="26"/>
      <c r="BY939" s="27"/>
      <c r="BZ939" s="36"/>
      <c r="CA939" s="26"/>
      <c r="CB939" s="26"/>
      <c r="CC939" s="27"/>
      <c r="CD939" s="36"/>
      <c r="CE939" s="26"/>
      <c r="CF939" s="26"/>
      <c r="CG939" s="27"/>
      <c r="CH939" s="36"/>
      <c r="CI939" s="26"/>
      <c r="CJ939" s="26"/>
      <c r="CK939" s="27"/>
      <c r="CL939" s="36"/>
      <c r="CM939" s="26"/>
      <c r="CN939" s="26"/>
      <c r="CO939" s="27"/>
      <c r="CP939" s="36"/>
      <c r="CQ939" s="26"/>
      <c r="CR939" s="26"/>
      <c r="CS939" s="27"/>
      <c r="CT939" s="36"/>
      <c r="CU939" s="26"/>
      <c r="CV939" s="26"/>
      <c r="CW939" s="27"/>
      <c r="CX939" s="36"/>
      <c r="CY939" s="26"/>
      <c r="CZ939" s="26"/>
      <c r="DA939" s="27"/>
      <c r="DB939" s="36"/>
      <c r="DC939" s="26"/>
      <c r="DD939" s="26"/>
      <c r="DE939" s="27"/>
      <c r="DF939" s="36"/>
      <c r="DG939" s="26"/>
      <c r="DH939" s="26"/>
      <c r="DI939" s="27"/>
      <c r="DJ939" s="36"/>
      <c r="DK939" s="26"/>
      <c r="DL939" s="26"/>
      <c r="DM939" s="27"/>
      <c r="DN939" s="36"/>
      <c r="DO939" s="26"/>
      <c r="DP939" s="26"/>
      <c r="DQ939" s="27"/>
      <c r="DR939" s="36"/>
      <c r="DS939" s="26"/>
      <c r="DT939" s="26"/>
      <c r="DU939" s="27"/>
      <c r="DV939" s="36"/>
      <c r="DW939" s="26"/>
      <c r="DX939" s="26"/>
      <c r="DY939" s="27"/>
      <c r="DZ939" s="36"/>
      <c r="EA939" s="26"/>
      <c r="EB939" s="26"/>
      <c r="EC939" s="27"/>
      <c r="ED939" s="36"/>
      <c r="EE939" s="26"/>
      <c r="EF939" s="26"/>
      <c r="EG939" s="27"/>
      <c r="EH939" s="36"/>
      <c r="EI939" s="26"/>
      <c r="EJ939" s="26"/>
      <c r="EK939" s="27"/>
      <c r="EL939" s="240"/>
      <c r="EM939" s="241"/>
      <c r="EN939" s="241"/>
      <c r="EO939" s="242"/>
      <c r="EP939" s="250"/>
    </row>
    <row r="940" spans="3:146" ht="12.75">
      <c r="C940" s="35"/>
      <c r="H940" s="261"/>
      <c r="J940" s="256"/>
      <c r="K940" s="256"/>
      <c r="L940" s="256"/>
      <c r="M940" s="257"/>
      <c r="N940" s="36"/>
      <c r="O940" s="26"/>
      <c r="P940" s="26"/>
      <c r="Q940" s="27"/>
      <c r="R940" s="36"/>
      <c r="S940" s="26"/>
      <c r="T940" s="26"/>
      <c r="U940" s="27"/>
      <c r="V940" s="36"/>
      <c r="W940" s="26"/>
      <c r="X940" s="26"/>
      <c r="Y940" s="27"/>
      <c r="Z940" s="36"/>
      <c r="AA940" s="26"/>
      <c r="AB940" s="26"/>
      <c r="AC940" s="27"/>
      <c r="AD940" s="36"/>
      <c r="AE940" s="26"/>
      <c r="AF940" s="26"/>
      <c r="AG940" s="27"/>
      <c r="AH940" s="36"/>
      <c r="AI940" s="26"/>
      <c r="AJ940" s="26"/>
      <c r="AK940" s="27"/>
      <c r="AL940" s="36"/>
      <c r="AM940" s="26"/>
      <c r="AN940" s="26"/>
      <c r="AO940" s="27"/>
      <c r="AP940" s="36"/>
      <c r="AQ940" s="26"/>
      <c r="AR940" s="26"/>
      <c r="AS940" s="27"/>
      <c r="AT940" s="36"/>
      <c r="AU940" s="26"/>
      <c r="AV940" s="26"/>
      <c r="AW940" s="27"/>
      <c r="AX940" s="36"/>
      <c r="AY940" s="26"/>
      <c r="AZ940" s="26"/>
      <c r="BA940" s="27"/>
      <c r="BB940" s="36"/>
      <c r="BC940" s="26"/>
      <c r="BD940" s="26"/>
      <c r="BE940" s="27"/>
      <c r="BF940" s="36"/>
      <c r="BG940" s="26"/>
      <c r="BH940" s="26"/>
      <c r="BI940" s="27"/>
      <c r="BJ940" s="36"/>
      <c r="BK940" s="26"/>
      <c r="BL940" s="26"/>
      <c r="BM940" s="27"/>
      <c r="BN940" s="36"/>
      <c r="BO940" s="26"/>
      <c r="BP940" s="26"/>
      <c r="BQ940" s="27"/>
      <c r="BR940" s="36"/>
      <c r="BS940" s="26"/>
      <c r="BT940" s="26"/>
      <c r="BU940" s="27"/>
      <c r="BV940" s="36"/>
      <c r="BW940" s="26"/>
      <c r="BX940" s="26"/>
      <c r="BY940" s="27"/>
      <c r="BZ940" s="36"/>
      <c r="CA940" s="26"/>
      <c r="CB940" s="26"/>
      <c r="CC940" s="27"/>
      <c r="CD940" s="36"/>
      <c r="CE940" s="26"/>
      <c r="CF940" s="26"/>
      <c r="CG940" s="27"/>
      <c r="CH940" s="36"/>
      <c r="CI940" s="26"/>
      <c r="CJ940" s="26"/>
      <c r="CK940" s="27"/>
      <c r="CL940" s="36"/>
      <c r="CM940" s="26"/>
      <c r="CN940" s="26"/>
      <c r="CO940" s="27"/>
      <c r="CP940" s="36"/>
      <c r="CQ940" s="26"/>
      <c r="CR940" s="26"/>
      <c r="CS940" s="27"/>
      <c r="CT940" s="36"/>
      <c r="CU940" s="26"/>
      <c r="CV940" s="26"/>
      <c r="CW940" s="27"/>
      <c r="CX940" s="36"/>
      <c r="CY940" s="26"/>
      <c r="CZ940" s="26"/>
      <c r="DA940" s="27"/>
      <c r="DB940" s="36"/>
      <c r="DC940" s="26"/>
      <c r="DD940" s="26"/>
      <c r="DE940" s="27"/>
      <c r="DF940" s="36"/>
      <c r="DG940" s="26"/>
      <c r="DH940" s="26"/>
      <c r="DI940" s="27"/>
      <c r="DJ940" s="36"/>
      <c r="DK940" s="26"/>
      <c r="DL940" s="26"/>
      <c r="DM940" s="27"/>
      <c r="DN940" s="36"/>
      <c r="DO940" s="26"/>
      <c r="DP940" s="26"/>
      <c r="DQ940" s="27"/>
      <c r="DR940" s="36"/>
      <c r="DS940" s="26"/>
      <c r="DT940" s="26"/>
      <c r="DU940" s="27"/>
      <c r="DV940" s="36"/>
      <c r="DW940" s="26"/>
      <c r="DX940" s="26"/>
      <c r="DY940" s="27"/>
      <c r="DZ940" s="36"/>
      <c r="EA940" s="26"/>
      <c r="EB940" s="26"/>
      <c r="EC940" s="27"/>
      <c r="ED940" s="36"/>
      <c r="EE940" s="26"/>
      <c r="EF940" s="26"/>
      <c r="EG940" s="27"/>
      <c r="EH940" s="36"/>
      <c r="EI940" s="26"/>
      <c r="EJ940" s="26"/>
      <c r="EK940" s="27"/>
      <c r="EL940" s="240"/>
      <c r="EM940" s="241"/>
      <c r="EN940" s="241"/>
      <c r="EO940" s="242"/>
      <c r="EP940" s="250"/>
    </row>
    <row r="941" spans="3:146" ht="12.75">
      <c r="C941" s="35"/>
      <c r="H941" s="261"/>
      <c r="J941" s="256"/>
      <c r="K941" s="256"/>
      <c r="L941" s="256"/>
      <c r="M941" s="257"/>
      <c r="N941" s="36"/>
      <c r="O941" s="26"/>
      <c r="P941" s="26"/>
      <c r="Q941" s="27"/>
      <c r="R941" s="36"/>
      <c r="S941" s="26"/>
      <c r="T941" s="26"/>
      <c r="U941" s="27"/>
      <c r="V941" s="36"/>
      <c r="W941" s="26"/>
      <c r="X941" s="26"/>
      <c r="Y941" s="27"/>
      <c r="Z941" s="36"/>
      <c r="AA941" s="26"/>
      <c r="AB941" s="26"/>
      <c r="AC941" s="27"/>
      <c r="AD941" s="36"/>
      <c r="AE941" s="26"/>
      <c r="AF941" s="26"/>
      <c r="AG941" s="27"/>
      <c r="AH941" s="36"/>
      <c r="AI941" s="26"/>
      <c r="AJ941" s="26"/>
      <c r="AK941" s="27"/>
      <c r="AL941" s="36"/>
      <c r="AM941" s="26"/>
      <c r="AN941" s="26"/>
      <c r="AO941" s="27"/>
      <c r="AP941" s="36"/>
      <c r="AQ941" s="26"/>
      <c r="AR941" s="26"/>
      <c r="AS941" s="27"/>
      <c r="AT941" s="36"/>
      <c r="AU941" s="26"/>
      <c r="AV941" s="26"/>
      <c r="AW941" s="27"/>
      <c r="AX941" s="36"/>
      <c r="AY941" s="26"/>
      <c r="AZ941" s="26"/>
      <c r="BA941" s="27"/>
      <c r="BB941" s="36"/>
      <c r="BC941" s="26"/>
      <c r="BD941" s="26"/>
      <c r="BE941" s="27"/>
      <c r="BF941" s="36"/>
      <c r="BG941" s="26"/>
      <c r="BH941" s="26"/>
      <c r="BI941" s="27"/>
      <c r="BJ941" s="36"/>
      <c r="BK941" s="26"/>
      <c r="BL941" s="26"/>
      <c r="BM941" s="27"/>
      <c r="BN941" s="36"/>
      <c r="BO941" s="26"/>
      <c r="BP941" s="26"/>
      <c r="BQ941" s="27"/>
      <c r="BR941" s="36"/>
      <c r="BS941" s="26"/>
      <c r="BT941" s="26"/>
      <c r="BU941" s="27"/>
      <c r="BV941" s="36"/>
      <c r="BW941" s="26"/>
      <c r="BX941" s="26"/>
      <c r="BY941" s="27"/>
      <c r="BZ941" s="36"/>
      <c r="CA941" s="26"/>
      <c r="CB941" s="26"/>
      <c r="CC941" s="27"/>
      <c r="CD941" s="36"/>
      <c r="CE941" s="26"/>
      <c r="CF941" s="26"/>
      <c r="CG941" s="27"/>
      <c r="CH941" s="36"/>
      <c r="CI941" s="26"/>
      <c r="CJ941" s="26"/>
      <c r="CK941" s="27"/>
      <c r="CL941" s="36"/>
      <c r="CM941" s="26"/>
      <c r="CN941" s="26"/>
      <c r="CO941" s="27"/>
      <c r="CP941" s="36"/>
      <c r="CQ941" s="26"/>
      <c r="CR941" s="26"/>
      <c r="CS941" s="27"/>
      <c r="CT941" s="36"/>
      <c r="CU941" s="26"/>
      <c r="CV941" s="26"/>
      <c r="CW941" s="27"/>
      <c r="CX941" s="36"/>
      <c r="CY941" s="26"/>
      <c r="CZ941" s="26"/>
      <c r="DA941" s="27"/>
      <c r="DB941" s="36"/>
      <c r="DC941" s="26"/>
      <c r="DD941" s="26"/>
      <c r="DE941" s="27"/>
      <c r="DF941" s="36"/>
      <c r="DG941" s="26"/>
      <c r="DH941" s="26"/>
      <c r="DI941" s="27"/>
      <c r="DJ941" s="36"/>
      <c r="DK941" s="26"/>
      <c r="DL941" s="26"/>
      <c r="DM941" s="27"/>
      <c r="DN941" s="36"/>
      <c r="DO941" s="26"/>
      <c r="DP941" s="26"/>
      <c r="DQ941" s="27"/>
      <c r="DR941" s="36"/>
      <c r="DS941" s="26"/>
      <c r="DT941" s="26"/>
      <c r="DU941" s="27"/>
      <c r="DV941" s="36"/>
      <c r="DW941" s="26"/>
      <c r="DX941" s="26"/>
      <c r="DY941" s="27"/>
      <c r="DZ941" s="36"/>
      <c r="EA941" s="26"/>
      <c r="EB941" s="26"/>
      <c r="EC941" s="27"/>
      <c r="ED941" s="36"/>
      <c r="EE941" s="26"/>
      <c r="EF941" s="26"/>
      <c r="EG941" s="27"/>
      <c r="EH941" s="36"/>
      <c r="EI941" s="26"/>
      <c r="EJ941" s="26"/>
      <c r="EK941" s="27"/>
      <c r="EL941" s="240"/>
      <c r="EM941" s="241"/>
      <c r="EN941" s="241"/>
      <c r="EO941" s="242"/>
      <c r="EP941" s="250"/>
    </row>
    <row r="942" spans="3:146" ht="12.75">
      <c r="C942" s="35"/>
      <c r="H942" s="261"/>
      <c r="J942" s="256"/>
      <c r="K942" s="256"/>
      <c r="L942" s="256"/>
      <c r="M942" s="257"/>
      <c r="N942" s="36"/>
      <c r="O942" s="26"/>
      <c r="P942" s="26"/>
      <c r="Q942" s="27"/>
      <c r="R942" s="36"/>
      <c r="S942" s="26"/>
      <c r="T942" s="26"/>
      <c r="U942" s="27"/>
      <c r="V942" s="36"/>
      <c r="W942" s="26"/>
      <c r="X942" s="26"/>
      <c r="Y942" s="27"/>
      <c r="Z942" s="36"/>
      <c r="AA942" s="26"/>
      <c r="AB942" s="26"/>
      <c r="AC942" s="27"/>
      <c r="AD942" s="36"/>
      <c r="AE942" s="26"/>
      <c r="AF942" s="26"/>
      <c r="AG942" s="27"/>
      <c r="AH942" s="36"/>
      <c r="AI942" s="26"/>
      <c r="AJ942" s="26"/>
      <c r="AK942" s="27"/>
      <c r="AL942" s="36"/>
      <c r="AM942" s="26"/>
      <c r="AN942" s="26"/>
      <c r="AO942" s="27"/>
      <c r="AP942" s="36"/>
      <c r="AQ942" s="26"/>
      <c r="AR942" s="26"/>
      <c r="AS942" s="27"/>
      <c r="AT942" s="36"/>
      <c r="AU942" s="26"/>
      <c r="AV942" s="26"/>
      <c r="AW942" s="27"/>
      <c r="AX942" s="36"/>
      <c r="AY942" s="26"/>
      <c r="AZ942" s="26"/>
      <c r="BA942" s="27"/>
      <c r="BB942" s="36"/>
      <c r="BC942" s="26"/>
      <c r="BD942" s="26"/>
      <c r="BE942" s="27"/>
      <c r="BF942" s="36"/>
      <c r="BG942" s="26"/>
      <c r="BH942" s="26"/>
      <c r="BI942" s="27"/>
      <c r="BJ942" s="36"/>
      <c r="BK942" s="26"/>
      <c r="BL942" s="26"/>
      <c r="BM942" s="27"/>
      <c r="BN942" s="36"/>
      <c r="BO942" s="26"/>
      <c r="BP942" s="26"/>
      <c r="BQ942" s="27"/>
      <c r="BR942" s="36"/>
      <c r="BS942" s="26"/>
      <c r="BT942" s="26"/>
      <c r="BU942" s="27"/>
      <c r="BV942" s="36"/>
      <c r="BW942" s="26"/>
      <c r="BX942" s="26"/>
      <c r="BY942" s="27"/>
      <c r="BZ942" s="36"/>
      <c r="CA942" s="26"/>
      <c r="CB942" s="26"/>
      <c r="CC942" s="27"/>
      <c r="CD942" s="36"/>
      <c r="CE942" s="26"/>
      <c r="CF942" s="26"/>
      <c r="CG942" s="27"/>
      <c r="CH942" s="36"/>
      <c r="CI942" s="26"/>
      <c r="CJ942" s="26"/>
      <c r="CK942" s="27"/>
      <c r="CL942" s="36"/>
      <c r="CM942" s="26"/>
      <c r="CN942" s="26"/>
      <c r="CO942" s="27"/>
      <c r="CP942" s="36"/>
      <c r="CQ942" s="26"/>
      <c r="CR942" s="26"/>
      <c r="CS942" s="27"/>
      <c r="CT942" s="36"/>
      <c r="CU942" s="26"/>
      <c r="CV942" s="26"/>
      <c r="CW942" s="27"/>
      <c r="CX942" s="36"/>
      <c r="CY942" s="26"/>
      <c r="CZ942" s="26"/>
      <c r="DA942" s="27"/>
      <c r="DB942" s="36"/>
      <c r="DC942" s="26"/>
      <c r="DD942" s="26"/>
      <c r="DE942" s="27"/>
      <c r="DF942" s="36"/>
      <c r="DG942" s="26"/>
      <c r="DH942" s="26"/>
      <c r="DI942" s="27"/>
      <c r="DJ942" s="36"/>
      <c r="DK942" s="26"/>
      <c r="DL942" s="26"/>
      <c r="DM942" s="27"/>
      <c r="DN942" s="36"/>
      <c r="DO942" s="26"/>
      <c r="DP942" s="26"/>
      <c r="DQ942" s="27"/>
      <c r="DR942" s="36"/>
      <c r="DS942" s="26"/>
      <c r="DT942" s="26"/>
      <c r="DU942" s="27"/>
      <c r="DV942" s="36"/>
      <c r="DW942" s="26"/>
      <c r="DX942" s="26"/>
      <c r="DY942" s="27"/>
      <c r="DZ942" s="36"/>
      <c r="EA942" s="26"/>
      <c r="EB942" s="26"/>
      <c r="EC942" s="27"/>
      <c r="ED942" s="36"/>
      <c r="EE942" s="26"/>
      <c r="EF942" s="26"/>
      <c r="EG942" s="27"/>
      <c r="EH942" s="36"/>
      <c r="EI942" s="26"/>
      <c r="EJ942" s="26"/>
      <c r="EK942" s="27"/>
      <c r="EL942" s="240"/>
      <c r="EM942" s="241"/>
      <c r="EN942" s="241"/>
      <c r="EO942" s="242"/>
      <c r="EP942" s="250"/>
    </row>
    <row r="943" spans="3:146" ht="12.75">
      <c r="C943" s="35"/>
      <c r="H943" s="261"/>
      <c r="J943" s="256"/>
      <c r="K943" s="256"/>
      <c r="L943" s="256"/>
      <c r="M943" s="257"/>
      <c r="N943" s="36"/>
      <c r="O943" s="26"/>
      <c r="P943" s="26"/>
      <c r="Q943" s="27"/>
      <c r="R943" s="36"/>
      <c r="S943" s="26"/>
      <c r="T943" s="26"/>
      <c r="U943" s="27"/>
      <c r="V943" s="36"/>
      <c r="W943" s="26"/>
      <c r="X943" s="26"/>
      <c r="Y943" s="27"/>
      <c r="Z943" s="36"/>
      <c r="AA943" s="26"/>
      <c r="AB943" s="26"/>
      <c r="AC943" s="27"/>
      <c r="AD943" s="36"/>
      <c r="AE943" s="26"/>
      <c r="AF943" s="26"/>
      <c r="AG943" s="27"/>
      <c r="AH943" s="36"/>
      <c r="AI943" s="26"/>
      <c r="AJ943" s="26"/>
      <c r="AK943" s="27"/>
      <c r="AL943" s="36"/>
      <c r="AM943" s="26"/>
      <c r="AN943" s="26"/>
      <c r="AO943" s="27"/>
      <c r="AP943" s="36"/>
      <c r="AQ943" s="26"/>
      <c r="AR943" s="26"/>
      <c r="AS943" s="27"/>
      <c r="AT943" s="36"/>
      <c r="AU943" s="26"/>
      <c r="AV943" s="26"/>
      <c r="AW943" s="27"/>
      <c r="AX943" s="36"/>
      <c r="AY943" s="26"/>
      <c r="AZ943" s="26"/>
      <c r="BA943" s="27"/>
      <c r="BB943" s="36"/>
      <c r="BC943" s="26"/>
      <c r="BD943" s="26"/>
      <c r="BE943" s="27"/>
      <c r="BF943" s="36"/>
      <c r="BG943" s="26"/>
      <c r="BH943" s="26"/>
      <c r="BI943" s="27"/>
      <c r="BJ943" s="36"/>
      <c r="BK943" s="26"/>
      <c r="BL943" s="26"/>
      <c r="BM943" s="27"/>
      <c r="BN943" s="36"/>
      <c r="BO943" s="26"/>
      <c r="BP943" s="26"/>
      <c r="BQ943" s="27"/>
      <c r="BR943" s="36"/>
      <c r="BS943" s="26"/>
      <c r="BT943" s="26"/>
      <c r="BU943" s="27"/>
      <c r="BV943" s="36"/>
      <c r="BW943" s="26"/>
      <c r="BX943" s="26"/>
      <c r="BY943" s="27"/>
      <c r="BZ943" s="36"/>
      <c r="CA943" s="26"/>
      <c r="CB943" s="26"/>
      <c r="CC943" s="27"/>
      <c r="CD943" s="36"/>
      <c r="CE943" s="26"/>
      <c r="CF943" s="26"/>
      <c r="CG943" s="27"/>
      <c r="CH943" s="36"/>
      <c r="CI943" s="26"/>
      <c r="CJ943" s="26"/>
      <c r="CK943" s="27"/>
      <c r="CL943" s="36"/>
      <c r="CM943" s="26"/>
      <c r="CN943" s="26"/>
      <c r="CO943" s="27"/>
      <c r="CP943" s="36"/>
      <c r="CQ943" s="26"/>
      <c r="CR943" s="26"/>
      <c r="CS943" s="27"/>
      <c r="CT943" s="36"/>
      <c r="CU943" s="26"/>
      <c r="CV943" s="26"/>
      <c r="CW943" s="27"/>
      <c r="CX943" s="36"/>
      <c r="CY943" s="26"/>
      <c r="CZ943" s="26"/>
      <c r="DA943" s="27"/>
      <c r="DB943" s="36"/>
      <c r="DC943" s="26"/>
      <c r="DD943" s="26"/>
      <c r="DE943" s="27"/>
      <c r="DF943" s="36"/>
      <c r="DG943" s="26"/>
      <c r="DH943" s="26"/>
      <c r="DI943" s="27"/>
      <c r="DJ943" s="36"/>
      <c r="DK943" s="26"/>
      <c r="DL943" s="26"/>
      <c r="DM943" s="27"/>
      <c r="DN943" s="36"/>
      <c r="DO943" s="26"/>
      <c r="DP943" s="26"/>
      <c r="DQ943" s="27"/>
      <c r="DR943" s="36"/>
      <c r="DS943" s="26"/>
      <c r="DT943" s="26"/>
      <c r="DU943" s="27"/>
      <c r="DV943" s="36"/>
      <c r="DW943" s="26"/>
      <c r="DX943" s="26"/>
      <c r="DY943" s="27"/>
      <c r="DZ943" s="36"/>
      <c r="EA943" s="26"/>
      <c r="EB943" s="26"/>
      <c r="EC943" s="27"/>
      <c r="ED943" s="36"/>
      <c r="EE943" s="26"/>
      <c r="EF943" s="26"/>
      <c r="EG943" s="27"/>
      <c r="EH943" s="36"/>
      <c r="EI943" s="26"/>
      <c r="EJ943" s="26"/>
      <c r="EK943" s="27"/>
      <c r="EL943" s="240"/>
      <c r="EM943" s="241"/>
      <c r="EN943" s="241"/>
      <c r="EO943" s="242"/>
      <c r="EP943" s="250"/>
    </row>
    <row r="944" spans="3:146" ht="12.75">
      <c r="C944" s="35"/>
      <c r="H944" s="261"/>
      <c r="J944" s="256"/>
      <c r="K944" s="256"/>
      <c r="L944" s="256"/>
      <c r="M944" s="257"/>
      <c r="N944" s="36"/>
      <c r="O944" s="26"/>
      <c r="P944" s="26"/>
      <c r="Q944" s="27"/>
      <c r="R944" s="36"/>
      <c r="S944" s="26"/>
      <c r="T944" s="26"/>
      <c r="U944" s="27"/>
      <c r="V944" s="36"/>
      <c r="W944" s="26"/>
      <c r="X944" s="26"/>
      <c r="Y944" s="27"/>
      <c r="Z944" s="36"/>
      <c r="AA944" s="26"/>
      <c r="AB944" s="26"/>
      <c r="AC944" s="27"/>
      <c r="AD944" s="36"/>
      <c r="AE944" s="26"/>
      <c r="AF944" s="26"/>
      <c r="AG944" s="27"/>
      <c r="AH944" s="36"/>
      <c r="AI944" s="26"/>
      <c r="AJ944" s="26"/>
      <c r="AK944" s="27"/>
      <c r="AL944" s="36"/>
      <c r="AM944" s="26"/>
      <c r="AN944" s="26"/>
      <c r="AO944" s="27"/>
      <c r="AP944" s="36"/>
      <c r="AQ944" s="26"/>
      <c r="AR944" s="26"/>
      <c r="AS944" s="27"/>
      <c r="AT944" s="36"/>
      <c r="AU944" s="26"/>
      <c r="AV944" s="26"/>
      <c r="AW944" s="27"/>
      <c r="AX944" s="36"/>
      <c r="AY944" s="26"/>
      <c r="AZ944" s="26"/>
      <c r="BA944" s="27"/>
      <c r="BB944" s="36"/>
      <c r="BC944" s="26"/>
      <c r="BD944" s="26"/>
      <c r="BE944" s="27"/>
      <c r="BF944" s="36"/>
      <c r="BG944" s="26"/>
      <c r="BH944" s="26"/>
      <c r="BI944" s="27"/>
      <c r="BJ944" s="36"/>
      <c r="BK944" s="26"/>
      <c r="BL944" s="26"/>
      <c r="BM944" s="27"/>
      <c r="BN944" s="36"/>
      <c r="BO944" s="26"/>
      <c r="BP944" s="26"/>
      <c r="BQ944" s="27"/>
      <c r="BR944" s="36"/>
      <c r="BS944" s="26"/>
      <c r="BT944" s="26"/>
      <c r="BU944" s="27"/>
      <c r="BV944" s="36"/>
      <c r="BW944" s="26"/>
      <c r="BX944" s="26"/>
      <c r="BY944" s="27"/>
      <c r="BZ944" s="36"/>
      <c r="CA944" s="26"/>
      <c r="CB944" s="26"/>
      <c r="CC944" s="27"/>
      <c r="CD944" s="36"/>
      <c r="CE944" s="26"/>
      <c r="CF944" s="26"/>
      <c r="CG944" s="27"/>
      <c r="CH944" s="36"/>
      <c r="CI944" s="26"/>
      <c r="CJ944" s="26"/>
      <c r="CK944" s="27"/>
      <c r="CL944" s="36"/>
      <c r="CM944" s="26"/>
      <c r="CN944" s="26"/>
      <c r="CO944" s="27"/>
      <c r="CP944" s="36"/>
      <c r="CQ944" s="26"/>
      <c r="CR944" s="26"/>
      <c r="CS944" s="27"/>
      <c r="CT944" s="36"/>
      <c r="CU944" s="26"/>
      <c r="CV944" s="26"/>
      <c r="CW944" s="27"/>
      <c r="CX944" s="36"/>
      <c r="CY944" s="26"/>
      <c r="CZ944" s="26"/>
      <c r="DA944" s="27"/>
      <c r="DB944" s="36"/>
      <c r="DC944" s="26"/>
      <c r="DD944" s="26"/>
      <c r="DE944" s="27"/>
      <c r="DF944" s="36"/>
      <c r="DG944" s="26"/>
      <c r="DH944" s="26"/>
      <c r="DI944" s="27"/>
      <c r="DJ944" s="36"/>
      <c r="DK944" s="26"/>
      <c r="DL944" s="26"/>
      <c r="DM944" s="27"/>
      <c r="DN944" s="36"/>
      <c r="DO944" s="26"/>
      <c r="DP944" s="26"/>
      <c r="DQ944" s="27"/>
      <c r="DR944" s="36"/>
      <c r="DS944" s="26"/>
      <c r="DT944" s="26"/>
      <c r="DU944" s="27"/>
      <c r="DV944" s="36"/>
      <c r="DW944" s="26"/>
      <c r="DX944" s="26"/>
      <c r="DY944" s="27"/>
      <c r="DZ944" s="36"/>
      <c r="EA944" s="26"/>
      <c r="EB944" s="26"/>
      <c r="EC944" s="27"/>
      <c r="ED944" s="36"/>
      <c r="EE944" s="26"/>
      <c r="EF944" s="26"/>
      <c r="EG944" s="27"/>
      <c r="EH944" s="36"/>
      <c r="EI944" s="26"/>
      <c r="EJ944" s="26"/>
      <c r="EK944" s="27"/>
      <c r="EL944" s="240"/>
      <c r="EM944" s="241"/>
      <c r="EN944" s="241"/>
      <c r="EO944" s="242"/>
      <c r="EP944" s="250"/>
    </row>
    <row r="945" spans="3:146" ht="12.75">
      <c r="C945" s="35"/>
      <c r="H945" s="261"/>
      <c r="J945" s="256"/>
      <c r="K945" s="256"/>
      <c r="L945" s="256"/>
      <c r="M945" s="257"/>
      <c r="N945" s="36"/>
      <c r="O945" s="26"/>
      <c r="P945" s="26"/>
      <c r="Q945" s="27"/>
      <c r="R945" s="36"/>
      <c r="S945" s="26"/>
      <c r="T945" s="26"/>
      <c r="U945" s="27"/>
      <c r="V945" s="36"/>
      <c r="W945" s="26"/>
      <c r="X945" s="26"/>
      <c r="Y945" s="27"/>
      <c r="Z945" s="36"/>
      <c r="AA945" s="26"/>
      <c r="AB945" s="26"/>
      <c r="AC945" s="27"/>
      <c r="AD945" s="36"/>
      <c r="AE945" s="26"/>
      <c r="AF945" s="26"/>
      <c r="AG945" s="27"/>
      <c r="AH945" s="36"/>
      <c r="AI945" s="26"/>
      <c r="AJ945" s="26"/>
      <c r="AK945" s="27"/>
      <c r="AL945" s="36"/>
      <c r="AM945" s="26"/>
      <c r="AN945" s="26"/>
      <c r="AO945" s="27"/>
      <c r="AP945" s="36"/>
      <c r="AQ945" s="26"/>
      <c r="AR945" s="26"/>
      <c r="AS945" s="27"/>
      <c r="AT945" s="36"/>
      <c r="AU945" s="26"/>
      <c r="AV945" s="26"/>
      <c r="AW945" s="27"/>
      <c r="AX945" s="36"/>
      <c r="AY945" s="26"/>
      <c r="AZ945" s="26"/>
      <c r="BA945" s="27"/>
      <c r="BB945" s="36"/>
      <c r="BC945" s="26"/>
      <c r="BD945" s="26"/>
      <c r="BE945" s="27"/>
      <c r="BF945" s="36"/>
      <c r="BG945" s="26"/>
      <c r="BH945" s="26"/>
      <c r="BI945" s="27"/>
      <c r="BJ945" s="36"/>
      <c r="BK945" s="26"/>
      <c r="BL945" s="26"/>
      <c r="BM945" s="27"/>
      <c r="BN945" s="36"/>
      <c r="BO945" s="26"/>
      <c r="BP945" s="26"/>
      <c r="BQ945" s="27"/>
      <c r="BR945" s="36"/>
      <c r="BS945" s="26"/>
      <c r="BT945" s="26"/>
      <c r="BU945" s="27"/>
      <c r="BV945" s="36"/>
      <c r="BW945" s="26"/>
      <c r="BX945" s="26"/>
      <c r="BY945" s="27"/>
      <c r="BZ945" s="36"/>
      <c r="CA945" s="26"/>
      <c r="CB945" s="26"/>
      <c r="CC945" s="27"/>
      <c r="CD945" s="36"/>
      <c r="CE945" s="26"/>
      <c r="CF945" s="26"/>
      <c r="CG945" s="27"/>
      <c r="CH945" s="36"/>
      <c r="CI945" s="26"/>
      <c r="CJ945" s="26"/>
      <c r="CK945" s="27"/>
      <c r="CL945" s="36"/>
      <c r="CM945" s="26"/>
      <c r="CN945" s="26"/>
      <c r="CO945" s="27"/>
      <c r="CP945" s="36"/>
      <c r="CQ945" s="26"/>
      <c r="CR945" s="26"/>
      <c r="CS945" s="27"/>
      <c r="CT945" s="36"/>
      <c r="CU945" s="26"/>
      <c r="CV945" s="26"/>
      <c r="CW945" s="27"/>
      <c r="CX945" s="36"/>
      <c r="CY945" s="26"/>
      <c r="CZ945" s="26"/>
      <c r="DA945" s="27"/>
      <c r="DB945" s="36"/>
      <c r="DC945" s="26"/>
      <c r="DD945" s="26"/>
      <c r="DE945" s="27"/>
      <c r="DF945" s="36"/>
      <c r="DG945" s="26"/>
      <c r="DH945" s="26"/>
      <c r="DI945" s="27"/>
      <c r="DJ945" s="36"/>
      <c r="DK945" s="26"/>
      <c r="DL945" s="26"/>
      <c r="DM945" s="27"/>
      <c r="DN945" s="36"/>
      <c r="DO945" s="26"/>
      <c r="DP945" s="26"/>
      <c r="DQ945" s="27"/>
      <c r="DR945" s="36"/>
      <c r="DS945" s="26"/>
      <c r="DT945" s="26"/>
      <c r="DU945" s="27"/>
      <c r="DV945" s="36"/>
      <c r="DW945" s="26"/>
      <c r="DX945" s="26"/>
      <c r="DY945" s="27"/>
      <c r="DZ945" s="36"/>
      <c r="EA945" s="26"/>
      <c r="EB945" s="26"/>
      <c r="EC945" s="27"/>
      <c r="ED945" s="36"/>
      <c r="EE945" s="26"/>
      <c r="EF945" s="26"/>
      <c r="EG945" s="27"/>
      <c r="EH945" s="36"/>
      <c r="EI945" s="26"/>
      <c r="EJ945" s="26"/>
      <c r="EK945" s="27"/>
      <c r="EL945" s="240"/>
      <c r="EM945" s="241"/>
      <c r="EN945" s="241"/>
      <c r="EO945" s="242"/>
      <c r="EP945" s="250"/>
    </row>
    <row r="946" spans="3:146" ht="12.75">
      <c r="C946" s="35"/>
      <c r="H946" s="261"/>
      <c r="J946" s="256"/>
      <c r="K946" s="256"/>
      <c r="L946" s="256"/>
      <c r="M946" s="257"/>
      <c r="N946" s="36"/>
      <c r="O946" s="26"/>
      <c r="P946" s="26"/>
      <c r="Q946" s="27"/>
      <c r="R946" s="36"/>
      <c r="S946" s="26"/>
      <c r="T946" s="26"/>
      <c r="U946" s="27"/>
      <c r="V946" s="36"/>
      <c r="W946" s="26"/>
      <c r="X946" s="26"/>
      <c r="Y946" s="27"/>
      <c r="Z946" s="36"/>
      <c r="AA946" s="26"/>
      <c r="AB946" s="26"/>
      <c r="AC946" s="27"/>
      <c r="AD946" s="36"/>
      <c r="AE946" s="26"/>
      <c r="AF946" s="26"/>
      <c r="AG946" s="27"/>
      <c r="AH946" s="36"/>
      <c r="AI946" s="26"/>
      <c r="AJ946" s="26"/>
      <c r="AK946" s="27"/>
      <c r="AL946" s="36"/>
      <c r="AM946" s="26"/>
      <c r="AN946" s="26"/>
      <c r="AO946" s="27"/>
      <c r="AP946" s="36"/>
      <c r="AQ946" s="26"/>
      <c r="AR946" s="26"/>
      <c r="AS946" s="27"/>
      <c r="AT946" s="36"/>
      <c r="AU946" s="26"/>
      <c r="AV946" s="26"/>
      <c r="AW946" s="27"/>
      <c r="AX946" s="36"/>
      <c r="AY946" s="26"/>
      <c r="AZ946" s="26"/>
      <c r="BA946" s="27"/>
      <c r="BB946" s="36"/>
      <c r="BC946" s="26"/>
      <c r="BD946" s="26"/>
      <c r="BE946" s="27"/>
      <c r="BF946" s="36"/>
      <c r="BG946" s="26"/>
      <c r="BH946" s="26"/>
      <c r="BI946" s="27"/>
      <c r="BJ946" s="36"/>
      <c r="BK946" s="26"/>
      <c r="BL946" s="26"/>
      <c r="BM946" s="27"/>
      <c r="BN946" s="36"/>
      <c r="BO946" s="26"/>
      <c r="BP946" s="26"/>
      <c r="BQ946" s="27"/>
      <c r="BR946" s="36"/>
      <c r="BS946" s="26"/>
      <c r="BT946" s="26"/>
      <c r="BU946" s="27"/>
      <c r="BV946" s="36"/>
      <c r="BW946" s="26"/>
      <c r="BX946" s="26"/>
      <c r="BY946" s="27"/>
      <c r="BZ946" s="36"/>
      <c r="CA946" s="26"/>
      <c r="CB946" s="26"/>
      <c r="CC946" s="27"/>
      <c r="CD946" s="36"/>
      <c r="CE946" s="26"/>
      <c r="CF946" s="26"/>
      <c r="CG946" s="27"/>
      <c r="CH946" s="36"/>
      <c r="CI946" s="26"/>
      <c r="CJ946" s="26"/>
      <c r="CK946" s="27"/>
      <c r="CL946" s="36"/>
      <c r="CM946" s="26"/>
      <c r="CN946" s="26"/>
      <c r="CO946" s="27"/>
      <c r="CP946" s="36"/>
      <c r="CQ946" s="26"/>
      <c r="CR946" s="26"/>
      <c r="CS946" s="27"/>
      <c r="CT946" s="36"/>
      <c r="CU946" s="26"/>
      <c r="CV946" s="26"/>
      <c r="CW946" s="27"/>
      <c r="CX946" s="36"/>
      <c r="CY946" s="26"/>
      <c r="CZ946" s="26"/>
      <c r="DA946" s="27"/>
      <c r="DB946" s="36"/>
      <c r="DC946" s="26"/>
      <c r="DD946" s="26"/>
      <c r="DE946" s="27"/>
      <c r="DF946" s="36"/>
      <c r="DG946" s="26"/>
      <c r="DH946" s="26"/>
      <c r="DI946" s="27"/>
      <c r="DJ946" s="36"/>
      <c r="DK946" s="26"/>
      <c r="DL946" s="26"/>
      <c r="DM946" s="27"/>
      <c r="DN946" s="36"/>
      <c r="DO946" s="26"/>
      <c r="DP946" s="26"/>
      <c r="DQ946" s="27"/>
      <c r="DR946" s="36"/>
      <c r="DS946" s="26"/>
      <c r="DT946" s="26"/>
      <c r="DU946" s="27"/>
      <c r="DV946" s="36"/>
      <c r="DW946" s="26"/>
      <c r="DX946" s="26"/>
      <c r="DY946" s="27"/>
      <c r="DZ946" s="36"/>
      <c r="EA946" s="26"/>
      <c r="EB946" s="26"/>
      <c r="EC946" s="27"/>
      <c r="ED946" s="36"/>
      <c r="EE946" s="26"/>
      <c r="EF946" s="26"/>
      <c r="EG946" s="27"/>
      <c r="EH946" s="36"/>
      <c r="EI946" s="26"/>
      <c r="EJ946" s="26"/>
      <c r="EK946" s="27"/>
      <c r="EL946" s="240"/>
      <c r="EM946" s="241"/>
      <c r="EN946" s="241"/>
      <c r="EO946" s="242"/>
      <c r="EP946" s="250"/>
    </row>
    <row r="947" spans="3:146" ht="12.75">
      <c r="C947" s="35"/>
      <c r="H947" s="261"/>
      <c r="J947" s="256"/>
      <c r="K947" s="256"/>
      <c r="L947" s="256"/>
      <c r="M947" s="257"/>
      <c r="N947" s="36"/>
      <c r="O947" s="26"/>
      <c r="P947" s="26"/>
      <c r="Q947" s="27"/>
      <c r="R947" s="36"/>
      <c r="S947" s="26"/>
      <c r="T947" s="26"/>
      <c r="U947" s="27"/>
      <c r="V947" s="36"/>
      <c r="W947" s="26"/>
      <c r="X947" s="26"/>
      <c r="Y947" s="27"/>
      <c r="Z947" s="36"/>
      <c r="AA947" s="26"/>
      <c r="AB947" s="26"/>
      <c r="AC947" s="27"/>
      <c r="AD947" s="36"/>
      <c r="AE947" s="26"/>
      <c r="AF947" s="26"/>
      <c r="AG947" s="27"/>
      <c r="AH947" s="36"/>
      <c r="AI947" s="26"/>
      <c r="AJ947" s="26"/>
      <c r="AK947" s="27"/>
      <c r="AL947" s="36"/>
      <c r="AM947" s="26"/>
      <c r="AN947" s="26"/>
      <c r="AO947" s="27"/>
      <c r="AP947" s="36"/>
      <c r="AQ947" s="26"/>
      <c r="AR947" s="26"/>
      <c r="AS947" s="27"/>
      <c r="AT947" s="36"/>
      <c r="AU947" s="26"/>
      <c r="AV947" s="26"/>
      <c r="AW947" s="27"/>
      <c r="AX947" s="36"/>
      <c r="AY947" s="26"/>
      <c r="AZ947" s="26"/>
      <c r="BA947" s="27"/>
      <c r="BB947" s="36"/>
      <c r="BC947" s="26"/>
      <c r="BD947" s="26"/>
      <c r="BE947" s="27"/>
      <c r="BF947" s="36"/>
      <c r="BG947" s="26"/>
      <c r="BH947" s="26"/>
      <c r="BI947" s="27"/>
      <c r="BJ947" s="36"/>
      <c r="BK947" s="26"/>
      <c r="BL947" s="26"/>
      <c r="BM947" s="27"/>
      <c r="BN947" s="36"/>
      <c r="BO947" s="26"/>
      <c r="BP947" s="26"/>
      <c r="BQ947" s="27"/>
      <c r="BR947" s="36"/>
      <c r="BS947" s="26"/>
      <c r="BT947" s="26"/>
      <c r="BU947" s="27"/>
      <c r="BV947" s="36"/>
      <c r="BW947" s="26"/>
      <c r="BX947" s="26"/>
      <c r="BY947" s="27"/>
      <c r="BZ947" s="36"/>
      <c r="CA947" s="26"/>
      <c r="CB947" s="26"/>
      <c r="CC947" s="27"/>
      <c r="CD947" s="36"/>
      <c r="CE947" s="26"/>
      <c r="CF947" s="26"/>
      <c r="CG947" s="27"/>
      <c r="CH947" s="36"/>
      <c r="CI947" s="26"/>
      <c r="CJ947" s="26"/>
      <c r="CK947" s="27"/>
      <c r="CL947" s="36"/>
      <c r="CM947" s="26"/>
      <c r="CN947" s="26"/>
      <c r="CO947" s="27"/>
      <c r="CP947" s="36"/>
      <c r="CQ947" s="26"/>
      <c r="CR947" s="26"/>
      <c r="CS947" s="27"/>
      <c r="CT947" s="36"/>
      <c r="CU947" s="26"/>
      <c r="CV947" s="26"/>
      <c r="CW947" s="27"/>
      <c r="CX947" s="36"/>
      <c r="CY947" s="26"/>
      <c r="CZ947" s="26"/>
      <c r="DA947" s="27"/>
      <c r="DB947" s="36"/>
      <c r="DC947" s="26"/>
      <c r="DD947" s="26"/>
      <c r="DE947" s="27"/>
      <c r="DF947" s="36"/>
      <c r="DG947" s="26"/>
      <c r="DH947" s="26"/>
      <c r="DI947" s="27"/>
      <c r="DJ947" s="36"/>
      <c r="DK947" s="26"/>
      <c r="DL947" s="26"/>
      <c r="DM947" s="27"/>
      <c r="DN947" s="36"/>
      <c r="DO947" s="26"/>
      <c r="DP947" s="26"/>
      <c r="DQ947" s="27"/>
      <c r="DR947" s="36"/>
      <c r="DS947" s="26"/>
      <c r="DT947" s="26"/>
      <c r="DU947" s="27"/>
      <c r="DV947" s="36"/>
      <c r="DW947" s="26"/>
      <c r="DX947" s="26"/>
      <c r="DY947" s="27"/>
      <c r="DZ947" s="36"/>
      <c r="EA947" s="26"/>
      <c r="EB947" s="26"/>
      <c r="EC947" s="27"/>
      <c r="ED947" s="36"/>
      <c r="EE947" s="26"/>
      <c r="EF947" s="26"/>
      <c r="EG947" s="27"/>
      <c r="EH947" s="36"/>
      <c r="EI947" s="26"/>
      <c r="EJ947" s="26"/>
      <c r="EK947" s="27"/>
      <c r="EL947" s="240"/>
      <c r="EM947" s="241"/>
      <c r="EN947" s="241"/>
      <c r="EO947" s="242"/>
      <c r="EP947" s="250"/>
    </row>
    <row r="948" spans="3:146" ht="12.75">
      <c r="C948" s="35"/>
      <c r="H948" s="261"/>
      <c r="J948" s="256"/>
      <c r="K948" s="256"/>
      <c r="L948" s="256"/>
      <c r="M948" s="257"/>
      <c r="N948" s="36"/>
      <c r="O948" s="26"/>
      <c r="P948" s="26"/>
      <c r="Q948" s="27"/>
      <c r="R948" s="36"/>
      <c r="S948" s="26"/>
      <c r="T948" s="26"/>
      <c r="U948" s="27"/>
      <c r="V948" s="36"/>
      <c r="W948" s="26"/>
      <c r="X948" s="26"/>
      <c r="Y948" s="27"/>
      <c r="Z948" s="36"/>
      <c r="AA948" s="26"/>
      <c r="AB948" s="26"/>
      <c r="AC948" s="27"/>
      <c r="AD948" s="36"/>
      <c r="AE948" s="26"/>
      <c r="AF948" s="26"/>
      <c r="AG948" s="27"/>
      <c r="AH948" s="36"/>
      <c r="AI948" s="26"/>
      <c r="AJ948" s="26"/>
      <c r="AK948" s="27"/>
      <c r="AL948" s="36"/>
      <c r="AM948" s="26"/>
      <c r="AN948" s="26"/>
      <c r="AO948" s="27"/>
      <c r="AP948" s="36"/>
      <c r="AQ948" s="26"/>
      <c r="AR948" s="26"/>
      <c r="AS948" s="27"/>
      <c r="AT948" s="36"/>
      <c r="AU948" s="26"/>
      <c r="AV948" s="26"/>
      <c r="AW948" s="27"/>
      <c r="AX948" s="36"/>
      <c r="AY948" s="26"/>
      <c r="AZ948" s="26"/>
      <c r="BA948" s="27"/>
      <c r="BB948" s="36"/>
      <c r="BC948" s="26"/>
      <c r="BD948" s="26"/>
      <c r="BE948" s="27"/>
      <c r="BF948" s="36"/>
      <c r="BG948" s="26"/>
      <c r="BH948" s="26"/>
      <c r="BI948" s="27"/>
      <c r="BJ948" s="36"/>
      <c r="BK948" s="26"/>
      <c r="BL948" s="26"/>
      <c r="BM948" s="27"/>
      <c r="BN948" s="36"/>
      <c r="BO948" s="26"/>
      <c r="BP948" s="26"/>
      <c r="BQ948" s="27"/>
      <c r="BR948" s="36"/>
      <c r="BS948" s="26"/>
      <c r="BT948" s="26"/>
      <c r="BU948" s="27"/>
      <c r="BV948" s="36"/>
      <c r="BW948" s="26"/>
      <c r="BX948" s="26"/>
      <c r="BY948" s="27"/>
      <c r="BZ948" s="36"/>
      <c r="CA948" s="26"/>
      <c r="CB948" s="26"/>
      <c r="CC948" s="27"/>
      <c r="CD948" s="36"/>
      <c r="CE948" s="26"/>
      <c r="CF948" s="26"/>
      <c r="CG948" s="27"/>
      <c r="CH948" s="36"/>
      <c r="CI948" s="26"/>
      <c r="CJ948" s="26"/>
      <c r="CK948" s="27"/>
      <c r="CL948" s="36"/>
      <c r="CM948" s="26"/>
      <c r="CN948" s="26"/>
      <c r="CO948" s="27"/>
      <c r="CP948" s="36"/>
      <c r="CQ948" s="26"/>
      <c r="CR948" s="26"/>
      <c r="CS948" s="27"/>
      <c r="CT948" s="36"/>
      <c r="CU948" s="26"/>
      <c r="CV948" s="26"/>
      <c r="CW948" s="27"/>
      <c r="CX948" s="36"/>
      <c r="CY948" s="26"/>
      <c r="CZ948" s="26"/>
      <c r="DA948" s="27"/>
      <c r="DB948" s="36"/>
      <c r="DC948" s="26"/>
      <c r="DD948" s="26"/>
      <c r="DE948" s="27"/>
      <c r="DF948" s="36"/>
      <c r="DG948" s="26"/>
      <c r="DH948" s="26"/>
      <c r="DI948" s="27"/>
      <c r="DJ948" s="36"/>
      <c r="DK948" s="26"/>
      <c r="DL948" s="26"/>
      <c r="DM948" s="27"/>
      <c r="DN948" s="36"/>
      <c r="DO948" s="26"/>
      <c r="DP948" s="26"/>
      <c r="DQ948" s="27"/>
      <c r="DR948" s="36"/>
      <c r="DS948" s="26"/>
      <c r="DT948" s="26"/>
      <c r="DU948" s="27"/>
      <c r="DV948" s="36"/>
      <c r="DW948" s="26"/>
      <c r="DX948" s="26"/>
      <c r="DY948" s="27"/>
      <c r="DZ948" s="36"/>
      <c r="EA948" s="26"/>
      <c r="EB948" s="26"/>
      <c r="EC948" s="27"/>
      <c r="ED948" s="36"/>
      <c r="EE948" s="26"/>
      <c r="EF948" s="26"/>
      <c r="EG948" s="27"/>
      <c r="EH948" s="36"/>
      <c r="EI948" s="26"/>
      <c r="EJ948" s="26"/>
      <c r="EK948" s="27"/>
      <c r="EL948" s="240"/>
      <c r="EM948" s="241"/>
      <c r="EN948" s="241"/>
      <c r="EO948" s="242"/>
      <c r="EP948" s="250"/>
    </row>
    <row r="949" spans="3:146" ht="12.75">
      <c r="C949" s="35"/>
      <c r="H949" s="261"/>
      <c r="J949" s="256"/>
      <c r="K949" s="256"/>
      <c r="L949" s="256"/>
      <c r="M949" s="257"/>
      <c r="N949" s="36"/>
      <c r="O949" s="26"/>
      <c r="P949" s="26"/>
      <c r="Q949" s="27"/>
      <c r="R949" s="36"/>
      <c r="S949" s="26"/>
      <c r="T949" s="26"/>
      <c r="U949" s="27"/>
      <c r="V949" s="36"/>
      <c r="W949" s="26"/>
      <c r="X949" s="26"/>
      <c r="Y949" s="27"/>
      <c r="Z949" s="36"/>
      <c r="AA949" s="26"/>
      <c r="AB949" s="26"/>
      <c r="AC949" s="27"/>
      <c r="AD949" s="36"/>
      <c r="AE949" s="26"/>
      <c r="AF949" s="26"/>
      <c r="AG949" s="27"/>
      <c r="AH949" s="36"/>
      <c r="AI949" s="26"/>
      <c r="AJ949" s="26"/>
      <c r="AK949" s="27"/>
      <c r="AL949" s="36"/>
      <c r="AM949" s="26"/>
      <c r="AN949" s="26"/>
      <c r="AO949" s="27"/>
      <c r="AP949" s="36"/>
      <c r="AQ949" s="26"/>
      <c r="AR949" s="26"/>
      <c r="AS949" s="27"/>
      <c r="AT949" s="36"/>
      <c r="AU949" s="26"/>
      <c r="AV949" s="26"/>
      <c r="AW949" s="27"/>
      <c r="AX949" s="36"/>
      <c r="AY949" s="26"/>
      <c r="AZ949" s="26"/>
      <c r="BA949" s="27"/>
      <c r="BB949" s="36"/>
      <c r="BC949" s="26"/>
      <c r="BD949" s="26"/>
      <c r="BE949" s="27"/>
      <c r="BF949" s="36"/>
      <c r="BG949" s="26"/>
      <c r="BH949" s="26"/>
      <c r="BI949" s="27"/>
      <c r="BJ949" s="36"/>
      <c r="BK949" s="26"/>
      <c r="BL949" s="26"/>
      <c r="BM949" s="27"/>
      <c r="BN949" s="36"/>
      <c r="BO949" s="26"/>
      <c r="BP949" s="26"/>
      <c r="BQ949" s="27"/>
      <c r="BR949" s="36"/>
      <c r="BS949" s="26"/>
      <c r="BT949" s="26"/>
      <c r="BU949" s="27"/>
      <c r="BV949" s="36"/>
      <c r="BW949" s="26"/>
      <c r="BX949" s="26"/>
      <c r="BY949" s="27"/>
      <c r="BZ949" s="36"/>
      <c r="CA949" s="26"/>
      <c r="CB949" s="26"/>
      <c r="CC949" s="27"/>
      <c r="CD949" s="36"/>
      <c r="CE949" s="26"/>
      <c r="CF949" s="26"/>
      <c r="CG949" s="27"/>
      <c r="CH949" s="36"/>
      <c r="CI949" s="26"/>
      <c r="CJ949" s="26"/>
      <c r="CK949" s="27"/>
      <c r="CL949" s="36"/>
      <c r="CM949" s="26"/>
      <c r="CN949" s="26"/>
      <c r="CO949" s="27"/>
      <c r="CP949" s="36"/>
      <c r="CQ949" s="26"/>
      <c r="CR949" s="26"/>
      <c r="CS949" s="27"/>
      <c r="CT949" s="36"/>
      <c r="CU949" s="26"/>
      <c r="CV949" s="26"/>
      <c r="CW949" s="27"/>
      <c r="CX949" s="36"/>
      <c r="CY949" s="26"/>
      <c r="CZ949" s="26"/>
      <c r="DA949" s="27"/>
      <c r="DB949" s="36"/>
      <c r="DC949" s="26"/>
      <c r="DD949" s="26"/>
      <c r="DE949" s="27"/>
      <c r="DF949" s="36"/>
      <c r="DG949" s="26"/>
      <c r="DH949" s="26"/>
      <c r="DI949" s="27"/>
      <c r="DJ949" s="36"/>
      <c r="DK949" s="26"/>
      <c r="DL949" s="26"/>
      <c r="DM949" s="27"/>
      <c r="DN949" s="36"/>
      <c r="DO949" s="26"/>
      <c r="DP949" s="26"/>
      <c r="DQ949" s="27"/>
      <c r="DR949" s="36"/>
      <c r="DS949" s="26"/>
      <c r="DT949" s="26"/>
      <c r="DU949" s="27"/>
      <c r="DV949" s="36"/>
      <c r="DW949" s="26"/>
      <c r="DX949" s="26"/>
      <c r="DY949" s="27"/>
      <c r="DZ949" s="36"/>
      <c r="EA949" s="26"/>
      <c r="EB949" s="26"/>
      <c r="EC949" s="27"/>
      <c r="ED949" s="36"/>
      <c r="EE949" s="26"/>
      <c r="EF949" s="26"/>
      <c r="EG949" s="27"/>
      <c r="EH949" s="36"/>
      <c r="EI949" s="26"/>
      <c r="EJ949" s="26"/>
      <c r="EK949" s="27"/>
      <c r="EL949" s="240"/>
      <c r="EM949" s="241"/>
      <c r="EN949" s="241"/>
      <c r="EO949" s="242"/>
      <c r="EP949" s="250"/>
    </row>
    <row r="950" spans="3:146" ht="12.75">
      <c r="C950" s="35"/>
      <c r="H950" s="261"/>
      <c r="J950" s="256"/>
      <c r="K950" s="256"/>
      <c r="L950" s="256"/>
      <c r="M950" s="257"/>
      <c r="N950" s="36"/>
      <c r="O950" s="26"/>
      <c r="P950" s="26"/>
      <c r="Q950" s="27"/>
      <c r="R950" s="36"/>
      <c r="S950" s="26"/>
      <c r="T950" s="26"/>
      <c r="U950" s="27"/>
      <c r="V950" s="36"/>
      <c r="W950" s="26"/>
      <c r="X950" s="26"/>
      <c r="Y950" s="27"/>
      <c r="Z950" s="36"/>
      <c r="AA950" s="26"/>
      <c r="AB950" s="26"/>
      <c r="AC950" s="27"/>
      <c r="AD950" s="36"/>
      <c r="AE950" s="26"/>
      <c r="AF950" s="26"/>
      <c r="AG950" s="27"/>
      <c r="AH950" s="36"/>
      <c r="AI950" s="26"/>
      <c r="AJ950" s="26"/>
      <c r="AK950" s="27"/>
      <c r="AL950" s="36"/>
      <c r="AM950" s="26"/>
      <c r="AN950" s="26"/>
      <c r="AO950" s="27"/>
      <c r="AP950" s="36"/>
      <c r="AQ950" s="26"/>
      <c r="AR950" s="26"/>
      <c r="AS950" s="27"/>
      <c r="AT950" s="36"/>
      <c r="AU950" s="26"/>
      <c r="AV950" s="26"/>
      <c r="AW950" s="27"/>
      <c r="AX950" s="36"/>
      <c r="AY950" s="26"/>
      <c r="AZ950" s="26"/>
      <c r="BA950" s="27"/>
      <c r="BB950" s="36"/>
      <c r="BC950" s="26"/>
      <c r="BD950" s="26"/>
      <c r="BE950" s="27"/>
      <c r="BF950" s="36"/>
      <c r="BG950" s="26"/>
      <c r="BH950" s="26"/>
      <c r="BI950" s="27"/>
      <c r="BJ950" s="36"/>
      <c r="BK950" s="26"/>
      <c r="BL950" s="26"/>
      <c r="BM950" s="27"/>
      <c r="BN950" s="36"/>
      <c r="BO950" s="26"/>
      <c r="BP950" s="26"/>
      <c r="BQ950" s="27"/>
      <c r="BR950" s="36"/>
      <c r="BS950" s="26"/>
      <c r="BT950" s="26"/>
      <c r="BU950" s="27"/>
      <c r="BV950" s="36"/>
      <c r="BW950" s="26"/>
      <c r="BX950" s="26"/>
      <c r="BY950" s="27"/>
      <c r="BZ950" s="36"/>
      <c r="CA950" s="26"/>
      <c r="CB950" s="26"/>
      <c r="CC950" s="27"/>
      <c r="CD950" s="36"/>
      <c r="CE950" s="26"/>
      <c r="CF950" s="26"/>
      <c r="CG950" s="27"/>
      <c r="CH950" s="36"/>
      <c r="CI950" s="26"/>
      <c r="CJ950" s="26"/>
      <c r="CK950" s="27"/>
      <c r="CL950" s="36"/>
      <c r="CM950" s="26"/>
      <c r="CN950" s="26"/>
      <c r="CO950" s="27"/>
      <c r="CP950" s="36"/>
      <c r="CQ950" s="26"/>
      <c r="CR950" s="26"/>
      <c r="CS950" s="27"/>
      <c r="CT950" s="36"/>
      <c r="CU950" s="26"/>
      <c r="CV950" s="26"/>
      <c r="CW950" s="27"/>
      <c r="CX950" s="36"/>
      <c r="CY950" s="26"/>
      <c r="CZ950" s="26"/>
      <c r="DA950" s="27"/>
      <c r="DB950" s="36"/>
      <c r="DC950" s="26"/>
      <c r="DD950" s="26"/>
      <c r="DE950" s="27"/>
      <c r="DF950" s="36"/>
      <c r="DG950" s="26"/>
      <c r="DH950" s="26"/>
      <c r="DI950" s="27"/>
      <c r="DJ950" s="36"/>
      <c r="DK950" s="26"/>
      <c r="DL950" s="26"/>
      <c r="DM950" s="27"/>
      <c r="DN950" s="36"/>
      <c r="DO950" s="26"/>
      <c r="DP950" s="26"/>
      <c r="DQ950" s="27"/>
      <c r="DR950" s="36"/>
      <c r="DS950" s="26"/>
      <c r="DT950" s="26"/>
      <c r="DU950" s="27"/>
      <c r="DV950" s="36"/>
      <c r="DW950" s="26"/>
      <c r="DX950" s="26"/>
      <c r="DY950" s="27"/>
      <c r="DZ950" s="36"/>
      <c r="EA950" s="26"/>
      <c r="EB950" s="26"/>
      <c r="EC950" s="27"/>
      <c r="ED950" s="36"/>
      <c r="EE950" s="26"/>
      <c r="EF950" s="26"/>
      <c r="EG950" s="27"/>
      <c r="EH950" s="36"/>
      <c r="EI950" s="26"/>
      <c r="EJ950" s="26"/>
      <c r="EK950" s="27"/>
      <c r="EL950" s="240"/>
      <c r="EM950" s="241"/>
      <c r="EN950" s="241"/>
      <c r="EO950" s="242"/>
      <c r="EP950" s="250"/>
    </row>
    <row r="951" spans="3:146" ht="12.75">
      <c r="C951" s="35"/>
      <c r="H951" s="261"/>
      <c r="J951" s="256"/>
      <c r="K951" s="256"/>
      <c r="L951" s="256"/>
      <c r="M951" s="257"/>
      <c r="N951" s="36"/>
      <c r="O951" s="26"/>
      <c r="P951" s="26"/>
      <c r="Q951" s="27"/>
      <c r="R951" s="36"/>
      <c r="S951" s="26"/>
      <c r="T951" s="26"/>
      <c r="U951" s="27"/>
      <c r="V951" s="36"/>
      <c r="W951" s="26"/>
      <c r="X951" s="26"/>
      <c r="Y951" s="27"/>
      <c r="Z951" s="36"/>
      <c r="AA951" s="26"/>
      <c r="AB951" s="26"/>
      <c r="AC951" s="27"/>
      <c r="AD951" s="36"/>
      <c r="AE951" s="26"/>
      <c r="AF951" s="26"/>
      <c r="AG951" s="27"/>
      <c r="AH951" s="36"/>
      <c r="AI951" s="26"/>
      <c r="AJ951" s="26"/>
      <c r="AK951" s="27"/>
      <c r="AL951" s="36"/>
      <c r="AM951" s="26"/>
      <c r="AN951" s="26"/>
      <c r="AO951" s="27"/>
      <c r="AP951" s="36"/>
      <c r="AQ951" s="26"/>
      <c r="AR951" s="26"/>
      <c r="AS951" s="27"/>
      <c r="AT951" s="36"/>
      <c r="AU951" s="26"/>
      <c r="AV951" s="26"/>
      <c r="AW951" s="27"/>
      <c r="AX951" s="36"/>
      <c r="AY951" s="26"/>
      <c r="AZ951" s="26"/>
      <c r="BA951" s="27"/>
      <c r="BB951" s="36"/>
      <c r="BC951" s="26"/>
      <c r="BD951" s="26"/>
      <c r="BE951" s="27"/>
      <c r="BF951" s="36"/>
      <c r="BG951" s="26"/>
      <c r="BH951" s="26"/>
      <c r="BI951" s="27"/>
      <c r="BJ951" s="36"/>
      <c r="BK951" s="26"/>
      <c r="BL951" s="26"/>
      <c r="BM951" s="27"/>
      <c r="BN951" s="36"/>
      <c r="BO951" s="26"/>
      <c r="BP951" s="26"/>
      <c r="BQ951" s="27"/>
      <c r="BR951" s="36"/>
      <c r="BS951" s="26"/>
      <c r="BT951" s="26"/>
      <c r="BU951" s="27"/>
      <c r="BV951" s="36"/>
      <c r="BW951" s="26"/>
      <c r="BX951" s="26"/>
      <c r="BY951" s="27"/>
      <c r="BZ951" s="36"/>
      <c r="CA951" s="26"/>
      <c r="CB951" s="26"/>
      <c r="CC951" s="27"/>
      <c r="CD951" s="36"/>
      <c r="CE951" s="26"/>
      <c r="CF951" s="26"/>
      <c r="CG951" s="27"/>
      <c r="CH951" s="36"/>
      <c r="CI951" s="26"/>
      <c r="CJ951" s="26"/>
      <c r="CK951" s="27"/>
      <c r="CL951" s="36"/>
      <c r="CM951" s="26"/>
      <c r="CN951" s="26"/>
      <c r="CO951" s="27"/>
      <c r="CP951" s="36"/>
      <c r="CQ951" s="26"/>
      <c r="CR951" s="26"/>
      <c r="CS951" s="27"/>
      <c r="CT951" s="36"/>
      <c r="CU951" s="26"/>
      <c r="CV951" s="26"/>
      <c r="CW951" s="27"/>
      <c r="CX951" s="36"/>
      <c r="CY951" s="26"/>
      <c r="CZ951" s="26"/>
      <c r="DA951" s="27"/>
      <c r="DB951" s="36"/>
      <c r="DC951" s="26"/>
      <c r="DD951" s="26"/>
      <c r="DE951" s="27"/>
      <c r="DF951" s="36"/>
      <c r="DG951" s="26"/>
      <c r="DH951" s="26"/>
      <c r="DI951" s="27"/>
      <c r="DJ951" s="36"/>
      <c r="DK951" s="26"/>
      <c r="DL951" s="26"/>
      <c r="DM951" s="27"/>
      <c r="DN951" s="36"/>
      <c r="DO951" s="26"/>
      <c r="DP951" s="26"/>
      <c r="DQ951" s="27"/>
      <c r="DR951" s="36"/>
      <c r="DS951" s="26"/>
      <c r="DT951" s="26"/>
      <c r="DU951" s="27"/>
      <c r="DV951" s="36"/>
      <c r="DW951" s="26"/>
      <c r="DX951" s="26"/>
      <c r="DY951" s="27"/>
      <c r="DZ951" s="36"/>
      <c r="EA951" s="26"/>
      <c r="EB951" s="26"/>
      <c r="EC951" s="27"/>
      <c r="ED951" s="36"/>
      <c r="EE951" s="26"/>
      <c r="EF951" s="26"/>
      <c r="EG951" s="27"/>
      <c r="EH951" s="36"/>
      <c r="EI951" s="26"/>
      <c r="EJ951" s="26"/>
      <c r="EK951" s="27"/>
      <c r="EL951" s="240"/>
      <c r="EM951" s="241"/>
      <c r="EN951" s="241"/>
      <c r="EO951" s="242"/>
      <c r="EP951" s="250"/>
    </row>
    <row r="952" spans="3:146" ht="12.75">
      <c r="C952" s="35"/>
      <c r="H952" s="261"/>
      <c r="J952" s="256"/>
      <c r="K952" s="256"/>
      <c r="L952" s="256"/>
      <c r="M952" s="257"/>
      <c r="N952" s="36"/>
      <c r="O952" s="26"/>
      <c r="P952" s="26"/>
      <c r="Q952" s="27"/>
      <c r="R952" s="36"/>
      <c r="S952" s="26"/>
      <c r="T952" s="26"/>
      <c r="U952" s="27"/>
      <c r="V952" s="36"/>
      <c r="W952" s="26"/>
      <c r="X952" s="26"/>
      <c r="Y952" s="27"/>
      <c r="Z952" s="36"/>
      <c r="AA952" s="26"/>
      <c r="AB952" s="26"/>
      <c r="AC952" s="27"/>
      <c r="AD952" s="36"/>
      <c r="AE952" s="26"/>
      <c r="AF952" s="26"/>
      <c r="AG952" s="27"/>
      <c r="AH952" s="36"/>
      <c r="AI952" s="26"/>
      <c r="AJ952" s="26"/>
      <c r="AK952" s="27"/>
      <c r="AL952" s="36"/>
      <c r="AM952" s="26"/>
      <c r="AN952" s="26"/>
      <c r="AO952" s="27"/>
      <c r="AP952" s="36"/>
      <c r="AQ952" s="26"/>
      <c r="AR952" s="26"/>
      <c r="AS952" s="27"/>
      <c r="AT952" s="36"/>
      <c r="AU952" s="26"/>
      <c r="AV952" s="26"/>
      <c r="AW952" s="27"/>
      <c r="AX952" s="36"/>
      <c r="AY952" s="26"/>
      <c r="AZ952" s="26"/>
      <c r="BA952" s="27"/>
      <c r="BB952" s="36"/>
      <c r="BC952" s="26"/>
      <c r="BD952" s="26"/>
      <c r="BE952" s="27"/>
      <c r="BF952" s="36"/>
      <c r="BG952" s="26"/>
      <c r="BH952" s="26"/>
      <c r="BI952" s="27"/>
      <c r="BJ952" s="36"/>
      <c r="BK952" s="26"/>
      <c r="BL952" s="26"/>
      <c r="BM952" s="27"/>
      <c r="BN952" s="36"/>
      <c r="BO952" s="26"/>
      <c r="BP952" s="26"/>
      <c r="BQ952" s="27"/>
      <c r="BR952" s="36"/>
      <c r="BS952" s="26"/>
      <c r="BT952" s="26"/>
      <c r="BU952" s="27"/>
      <c r="BV952" s="36"/>
      <c r="BW952" s="26"/>
      <c r="BX952" s="26"/>
      <c r="BY952" s="27"/>
      <c r="BZ952" s="36"/>
      <c r="CA952" s="26"/>
      <c r="CB952" s="26"/>
      <c r="CC952" s="27"/>
      <c r="CD952" s="36"/>
      <c r="CE952" s="26"/>
      <c r="CF952" s="26"/>
      <c r="CG952" s="27"/>
      <c r="CH952" s="36"/>
      <c r="CI952" s="26"/>
      <c r="CJ952" s="26"/>
      <c r="CK952" s="27"/>
      <c r="CL952" s="36"/>
      <c r="CM952" s="26"/>
      <c r="CN952" s="26"/>
      <c r="CO952" s="27"/>
      <c r="CP952" s="36"/>
      <c r="CQ952" s="26"/>
      <c r="CR952" s="26"/>
      <c r="CS952" s="27"/>
      <c r="CT952" s="36"/>
      <c r="CU952" s="26"/>
      <c r="CV952" s="26"/>
      <c r="CW952" s="27"/>
      <c r="CX952" s="36"/>
      <c r="CY952" s="26"/>
      <c r="CZ952" s="26"/>
      <c r="DA952" s="27"/>
      <c r="DB952" s="36"/>
      <c r="DC952" s="26"/>
      <c r="DD952" s="26"/>
      <c r="DE952" s="27"/>
      <c r="DF952" s="36"/>
      <c r="DG952" s="26"/>
      <c r="DH952" s="26"/>
      <c r="DI952" s="27"/>
      <c r="DJ952" s="36"/>
      <c r="DK952" s="26"/>
      <c r="DL952" s="26"/>
      <c r="DM952" s="27"/>
      <c r="DN952" s="36"/>
      <c r="DO952" s="26"/>
      <c r="DP952" s="26"/>
      <c r="DQ952" s="27"/>
      <c r="DR952" s="36"/>
      <c r="DS952" s="26"/>
      <c r="DT952" s="26"/>
      <c r="DU952" s="27"/>
      <c r="DV952" s="36"/>
      <c r="DW952" s="26"/>
      <c r="DX952" s="26"/>
      <c r="DY952" s="27"/>
      <c r="DZ952" s="36"/>
      <c r="EA952" s="26"/>
      <c r="EB952" s="26"/>
      <c r="EC952" s="27"/>
      <c r="ED952" s="36"/>
      <c r="EE952" s="26"/>
      <c r="EF952" s="26"/>
      <c r="EG952" s="27"/>
      <c r="EH952" s="36"/>
      <c r="EI952" s="26"/>
      <c r="EJ952" s="26"/>
      <c r="EK952" s="27"/>
      <c r="EL952" s="240"/>
      <c r="EM952" s="241"/>
      <c r="EN952" s="241"/>
      <c r="EO952" s="242"/>
      <c r="EP952" s="250"/>
    </row>
    <row r="953" spans="3:146" ht="12.75">
      <c r="C953" s="35"/>
      <c r="H953" s="261"/>
      <c r="J953" s="256"/>
      <c r="K953" s="256"/>
      <c r="L953" s="256"/>
      <c r="M953" s="257"/>
      <c r="N953" s="36"/>
      <c r="O953" s="26"/>
      <c r="P953" s="26"/>
      <c r="Q953" s="27"/>
      <c r="R953" s="36"/>
      <c r="S953" s="26"/>
      <c r="T953" s="26"/>
      <c r="U953" s="27"/>
      <c r="V953" s="36"/>
      <c r="W953" s="26"/>
      <c r="X953" s="26"/>
      <c r="Y953" s="27"/>
      <c r="Z953" s="36"/>
      <c r="AA953" s="26"/>
      <c r="AB953" s="26"/>
      <c r="AC953" s="27"/>
      <c r="AD953" s="36"/>
      <c r="AE953" s="26"/>
      <c r="AF953" s="26"/>
      <c r="AG953" s="27"/>
      <c r="AH953" s="36"/>
      <c r="AI953" s="26"/>
      <c r="AJ953" s="26"/>
      <c r="AK953" s="27"/>
      <c r="AL953" s="36"/>
      <c r="AM953" s="26"/>
      <c r="AN953" s="26"/>
      <c r="AO953" s="27"/>
      <c r="AP953" s="36"/>
      <c r="AQ953" s="26"/>
      <c r="AR953" s="26"/>
      <c r="AS953" s="27"/>
      <c r="AT953" s="36"/>
      <c r="AU953" s="26"/>
      <c r="AV953" s="26"/>
      <c r="AW953" s="27"/>
      <c r="AX953" s="36"/>
      <c r="AY953" s="26"/>
      <c r="AZ953" s="26"/>
      <c r="BA953" s="27"/>
      <c r="BB953" s="36"/>
      <c r="BC953" s="26"/>
      <c r="BD953" s="26"/>
      <c r="BE953" s="27"/>
      <c r="BF953" s="36"/>
      <c r="BG953" s="26"/>
      <c r="BH953" s="26"/>
      <c r="BI953" s="27"/>
      <c r="BJ953" s="36"/>
      <c r="BK953" s="26"/>
      <c r="BL953" s="26"/>
      <c r="BM953" s="27"/>
      <c r="BN953" s="36"/>
      <c r="BO953" s="26"/>
      <c r="BP953" s="26"/>
      <c r="BQ953" s="27"/>
      <c r="BR953" s="36"/>
      <c r="BS953" s="26"/>
      <c r="BT953" s="26"/>
      <c r="BU953" s="27"/>
      <c r="BV953" s="36"/>
      <c r="BW953" s="26"/>
      <c r="BX953" s="26"/>
      <c r="BY953" s="27"/>
      <c r="BZ953" s="36"/>
      <c r="CA953" s="26"/>
      <c r="CB953" s="26"/>
      <c r="CC953" s="27"/>
      <c r="CD953" s="36"/>
      <c r="CE953" s="26"/>
      <c r="CF953" s="26"/>
      <c r="CG953" s="27"/>
      <c r="CH953" s="36"/>
      <c r="CI953" s="26"/>
      <c r="CJ953" s="26"/>
      <c r="CK953" s="27"/>
      <c r="CL953" s="36"/>
      <c r="CM953" s="26"/>
      <c r="CN953" s="26"/>
      <c r="CO953" s="27"/>
      <c r="CP953" s="36"/>
      <c r="CQ953" s="26"/>
      <c r="CR953" s="26"/>
      <c r="CS953" s="27"/>
      <c r="CT953" s="36"/>
      <c r="CU953" s="26"/>
      <c r="CV953" s="26"/>
      <c r="CW953" s="27"/>
      <c r="CX953" s="36"/>
      <c r="CY953" s="26"/>
      <c r="CZ953" s="26"/>
      <c r="DA953" s="27"/>
      <c r="DB953" s="36"/>
      <c r="DC953" s="26"/>
      <c r="DD953" s="26"/>
      <c r="DE953" s="27"/>
      <c r="DF953" s="36"/>
      <c r="DG953" s="26"/>
      <c r="DH953" s="26"/>
      <c r="DI953" s="27"/>
      <c r="DJ953" s="36"/>
      <c r="DK953" s="26"/>
      <c r="DL953" s="26"/>
      <c r="DM953" s="27"/>
      <c r="DN953" s="36"/>
      <c r="DO953" s="26"/>
      <c r="DP953" s="26"/>
      <c r="DQ953" s="27"/>
      <c r="DR953" s="36"/>
      <c r="DS953" s="26"/>
      <c r="DT953" s="26"/>
      <c r="DU953" s="27"/>
      <c r="DV953" s="36"/>
      <c r="DW953" s="26"/>
      <c r="DX953" s="26"/>
      <c r="DY953" s="27"/>
      <c r="DZ953" s="36"/>
      <c r="EA953" s="26"/>
      <c r="EB953" s="26"/>
      <c r="EC953" s="27"/>
      <c r="ED953" s="36"/>
      <c r="EE953" s="26"/>
      <c r="EF953" s="26"/>
      <c r="EG953" s="27"/>
      <c r="EH953" s="36"/>
      <c r="EI953" s="26"/>
      <c r="EJ953" s="26"/>
      <c r="EK953" s="27"/>
      <c r="EL953" s="240"/>
      <c r="EM953" s="241"/>
      <c r="EN953" s="241"/>
      <c r="EO953" s="242"/>
      <c r="EP953" s="250"/>
    </row>
  </sheetData>
  <autoFilter ref="A7:FG902" xr:uid="{D724FD1F-1043-42A8-8C11-3C7018ACB1BA}">
    <sortState xmlns:xlrd2="http://schemas.microsoft.com/office/spreadsheetml/2017/richdata2" ref="A8:FG902">
      <sortCondition ref="D7:D902"/>
    </sortState>
  </autoFilter>
  <mergeCells count="34">
    <mergeCell ref="AH6:AK6"/>
    <mergeCell ref="AL6:AO6"/>
    <mergeCell ref="AP6:AS6"/>
    <mergeCell ref="AT6:AW6"/>
    <mergeCell ref="N6:Q6"/>
    <mergeCell ref="R6:U6"/>
    <mergeCell ref="V6:Y6"/>
    <mergeCell ref="Z6:AC6"/>
    <mergeCell ref="AD6:AG6"/>
    <mergeCell ref="BN6:BQ6"/>
    <mergeCell ref="EH6:EK6"/>
    <mergeCell ref="CT6:CW6"/>
    <mergeCell ref="CX6:DA6"/>
    <mergeCell ref="DB6:DE6"/>
    <mergeCell ref="DF6:DI6"/>
    <mergeCell ref="DJ6:DM6"/>
    <mergeCell ref="DN6:DQ6"/>
    <mergeCell ref="BR6:BU6"/>
    <mergeCell ref="EL6:EO6"/>
    <mergeCell ref="D4:E4"/>
    <mergeCell ref="DR6:DU6"/>
    <mergeCell ref="DV6:DY6"/>
    <mergeCell ref="DZ6:EC6"/>
    <mergeCell ref="ED6:EG6"/>
    <mergeCell ref="BV6:BY6"/>
    <mergeCell ref="BZ6:CC6"/>
    <mergeCell ref="CD6:CG6"/>
    <mergeCell ref="CH6:CK6"/>
    <mergeCell ref="CL6:CO6"/>
    <mergeCell ref="CP6:CS6"/>
    <mergeCell ref="AX6:BA6"/>
    <mergeCell ref="BB6:BE6"/>
    <mergeCell ref="BF6:BI6"/>
    <mergeCell ref="BJ6:BM6"/>
  </mergeCells>
  <phoneticPr fontId="19" type="noConversion"/>
  <conditionalFormatting sqref="D1:D5 D8:D1048576">
    <cfRule type="duplicateValues" dxfId="125" priority="3"/>
  </conditionalFormatting>
  <conditionalFormatting sqref="D6:D7">
    <cfRule type="duplicateValues" dxfId="124" priority="1"/>
    <cfRule type="duplicateValues" dxfId="123" priority="2"/>
  </conditionalFormatting>
  <conditionalFormatting sqref="D919:D1048576 D1:D5 D8:D769">
    <cfRule type="duplicateValues" dxfId="122" priority="6"/>
  </conditionalFormatting>
  <conditionalFormatting sqref="ET8:ET901 Z840">
    <cfRule type="containsText" dxfId="121" priority="4" operator="containsText" text="CHANGE">
      <formula>NOT(ISERROR(SEARCH("CHANGE",Z8)))</formula>
    </cfRule>
  </conditionalFormatting>
  <printOptions horizontalCentered="1" gridLines="1"/>
  <pageMargins left="0.25" right="0.25" top="0.75" bottom="0.75" header="0.3" footer="0.3"/>
  <pageSetup scale="22" fitToHeight="0" orientation="landscape" r:id="rId1"/>
  <headerFooter alignWithMargins="0">
    <oddHeader>&amp;CDepreciation Schedule Format / Example</oddHeader>
    <oddFooter>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85B81-82FE-46D3-AA18-57039CE7C184}">
  <sheetPr codeName="Sheet3">
    <tabColor rgb="FF00FFFF"/>
  </sheetPr>
  <dimension ref="A1:EL1009"/>
  <sheetViews>
    <sheetView workbookViewId="0">
      <pane ySplit="5" topLeftCell="A544" activePane="bottomLeft" state="frozen"/>
      <selection pane="bottomLeft" activeCell="D545" sqref="D545"/>
    </sheetView>
  </sheetViews>
  <sheetFormatPr defaultRowHeight="12.75" outlineLevelRow="2"/>
  <cols>
    <col min="1" max="1" width="12.5703125" style="29" customWidth="1"/>
    <col min="2" max="2" width="9" style="29" bestFit="1" customWidth="1"/>
    <col min="3" max="3" width="11.7109375" style="21" customWidth="1"/>
    <col min="4" max="4" width="11.7109375" style="21" bestFit="1" customWidth="1"/>
    <col min="5" max="5" width="11.7109375" style="21" customWidth="1"/>
    <col min="6" max="6" width="31.7109375" style="21" bestFit="1" customWidth="1"/>
    <col min="7" max="7" width="52.7109375" style="21" bestFit="1" customWidth="1"/>
    <col min="8" max="8" width="16.28515625" style="21" bestFit="1" customWidth="1"/>
    <col min="9" max="9" width="9.7109375" style="21" bestFit="1" customWidth="1"/>
    <col min="10" max="10" width="14.5703125" style="21" bestFit="1" customWidth="1"/>
    <col min="11" max="11" width="7.7109375" style="21" customWidth="1"/>
    <col min="12" max="12" width="16.42578125" style="58" customWidth="1"/>
    <col min="13" max="13" width="16.42578125" style="21" customWidth="1"/>
    <col min="14" max="14" width="16.7109375" style="21" bestFit="1" customWidth="1"/>
    <col min="15" max="15" width="14.5703125" style="21" bestFit="1" customWidth="1"/>
    <col min="16" max="16" width="50" style="58" customWidth="1"/>
    <col min="17" max="17" width="14.7109375" style="21" bestFit="1" customWidth="1"/>
    <col min="18" max="18" width="14.7109375" style="21" customWidth="1"/>
    <col min="19" max="19" width="16.42578125" style="21" bestFit="1" customWidth="1"/>
    <col min="20" max="21" width="16.42578125" style="21" customWidth="1"/>
    <col min="22" max="22" width="14.7109375" style="21" bestFit="1" customWidth="1"/>
    <col min="23" max="23" width="14.7109375" style="21" customWidth="1"/>
    <col min="24" max="24" width="16.42578125" style="21" bestFit="1" customWidth="1"/>
    <col min="25" max="121" width="9.28515625" style="21"/>
    <col min="122" max="123" width="10.28515625" style="21" customWidth="1"/>
    <col min="124" max="124" width="17.42578125" style="21" customWidth="1"/>
    <col min="125" max="125" width="12.28515625" style="21" bestFit="1" customWidth="1"/>
    <col min="126" max="126" width="6.7109375" style="21" bestFit="1" customWidth="1"/>
    <col min="127" max="128" width="11.28515625" style="21" bestFit="1" customWidth="1"/>
    <col min="129" max="129" width="9.5703125" style="21" bestFit="1" customWidth="1"/>
    <col min="130" max="130" width="6.28515625" style="21" bestFit="1" customWidth="1"/>
    <col min="131" max="131" width="9.28515625" style="21" customWidth="1"/>
    <col min="132" max="132" width="9.7109375" style="21" bestFit="1" customWidth="1"/>
    <col min="133" max="133" width="11.28515625" style="21" bestFit="1" customWidth="1"/>
    <col min="134" max="134" width="6.28515625" style="21" bestFit="1" customWidth="1"/>
    <col min="135" max="136" width="11.28515625" style="21" bestFit="1" customWidth="1"/>
    <col min="137" max="137" width="12.28515625" style="21" bestFit="1" customWidth="1"/>
    <col min="138" max="138" width="6.28515625" style="21" bestFit="1" customWidth="1"/>
    <col min="139" max="139" width="11.28515625" style="21" bestFit="1" customWidth="1"/>
    <col min="140" max="141" width="12.28515625" style="21" bestFit="1" customWidth="1"/>
    <col min="142" max="142" width="6.28515625" style="21" bestFit="1" customWidth="1"/>
    <col min="143" max="145" width="11.28515625" style="21" bestFit="1" customWidth="1"/>
    <col min="146" max="146" width="6.28515625" style="21" bestFit="1" customWidth="1"/>
    <col min="147" max="149" width="11.28515625" style="21" bestFit="1" customWidth="1"/>
    <col min="150" max="150" width="6.28515625" style="21" bestFit="1" customWidth="1"/>
    <col min="151" max="151" width="10.28515625" style="21" bestFit="1" customWidth="1"/>
    <col min="152" max="153" width="11.28515625" style="21" bestFit="1" customWidth="1"/>
    <col min="154" max="154" width="6.28515625" style="21" bestFit="1" customWidth="1"/>
    <col min="155" max="155" width="10.28515625" style="21" bestFit="1" customWidth="1"/>
    <col min="156" max="157" width="11.28515625" style="21" bestFit="1" customWidth="1"/>
    <col min="158" max="158" width="6.28515625" style="21" bestFit="1" customWidth="1"/>
    <col min="159" max="159" width="10.28515625" style="21" bestFit="1" customWidth="1"/>
    <col min="160" max="161" width="11.28515625" style="21" bestFit="1" customWidth="1"/>
    <col min="162" max="162" width="7" style="21" bestFit="1" customWidth="1"/>
    <col min="163" max="377" width="9.28515625" style="21"/>
    <col min="378" max="379" width="10.28515625" style="21" customWidth="1"/>
    <col min="380" max="380" width="17.42578125" style="21" customWidth="1"/>
    <col min="381" max="381" width="12.28515625" style="21" bestFit="1" customWidth="1"/>
    <col min="382" max="382" width="6.7109375" style="21" bestFit="1" customWidth="1"/>
    <col min="383" max="384" width="11.28515625" style="21" bestFit="1" customWidth="1"/>
    <col min="385" max="385" width="9.5703125" style="21" bestFit="1" customWidth="1"/>
    <col min="386" max="386" width="6.28515625" style="21" bestFit="1" customWidth="1"/>
    <col min="387" max="387" width="9.28515625" style="21" customWidth="1"/>
    <col min="388" max="388" width="9.7109375" style="21" bestFit="1" customWidth="1"/>
    <col min="389" max="389" width="11.28515625" style="21" bestFit="1" customWidth="1"/>
    <col min="390" max="390" width="6.28515625" style="21" bestFit="1" customWidth="1"/>
    <col min="391" max="392" width="11.28515625" style="21" bestFit="1" customWidth="1"/>
    <col min="393" max="393" width="12.28515625" style="21" bestFit="1" customWidth="1"/>
    <col min="394" max="394" width="6.28515625" style="21" bestFit="1" customWidth="1"/>
    <col min="395" max="395" width="11.28515625" style="21" bestFit="1" customWidth="1"/>
    <col min="396" max="397" width="12.28515625" style="21" bestFit="1" customWidth="1"/>
    <col min="398" max="398" width="6.28515625" style="21" bestFit="1" customWidth="1"/>
    <col min="399" max="401" width="11.28515625" style="21" bestFit="1" customWidth="1"/>
    <col min="402" max="402" width="6.28515625" style="21" bestFit="1" customWidth="1"/>
    <col min="403" max="405" width="11.28515625" style="21" bestFit="1" customWidth="1"/>
    <col min="406" max="406" width="6.28515625" style="21" bestFit="1" customWidth="1"/>
    <col min="407" max="407" width="10.28515625" style="21" bestFit="1" customWidth="1"/>
    <col min="408" max="409" width="11.28515625" style="21" bestFit="1" customWidth="1"/>
    <col min="410" max="410" width="6.28515625" style="21" bestFit="1" customWidth="1"/>
    <col min="411" max="411" width="10.28515625" style="21" bestFit="1" customWidth="1"/>
    <col min="412" max="413" width="11.28515625" style="21" bestFit="1" customWidth="1"/>
    <col min="414" max="414" width="6.28515625" style="21" bestFit="1" customWidth="1"/>
    <col min="415" max="415" width="10.28515625" style="21" bestFit="1" customWidth="1"/>
    <col min="416" max="417" width="11.28515625" style="21" bestFit="1" customWidth="1"/>
    <col min="418" max="418" width="7" style="21" bestFit="1" customWidth="1"/>
    <col min="419" max="633" width="9.28515625" style="21"/>
    <col min="634" max="635" width="10.28515625" style="21" customWidth="1"/>
    <col min="636" max="636" width="17.42578125" style="21" customWidth="1"/>
    <col min="637" max="637" width="12.28515625" style="21" bestFit="1" customWidth="1"/>
    <col min="638" max="638" width="6.7109375" style="21" bestFit="1" customWidth="1"/>
    <col min="639" max="640" width="11.28515625" style="21" bestFit="1" customWidth="1"/>
    <col min="641" max="641" width="9.5703125" style="21" bestFit="1" customWidth="1"/>
    <col min="642" max="642" width="6.28515625" style="21" bestFit="1" customWidth="1"/>
    <col min="643" max="643" width="9.28515625" style="21" customWidth="1"/>
    <col min="644" max="644" width="9.7109375" style="21" bestFit="1" customWidth="1"/>
    <col min="645" max="645" width="11.28515625" style="21" bestFit="1" customWidth="1"/>
    <col min="646" max="646" width="6.28515625" style="21" bestFit="1" customWidth="1"/>
    <col min="647" max="648" width="11.28515625" style="21" bestFit="1" customWidth="1"/>
    <col min="649" max="649" width="12.28515625" style="21" bestFit="1" customWidth="1"/>
    <col min="650" max="650" width="6.28515625" style="21" bestFit="1" customWidth="1"/>
    <col min="651" max="651" width="11.28515625" style="21" bestFit="1" customWidth="1"/>
    <col min="652" max="653" width="12.28515625" style="21" bestFit="1" customWidth="1"/>
    <col min="654" max="654" width="6.28515625" style="21" bestFit="1" customWidth="1"/>
    <col min="655" max="657" width="11.28515625" style="21" bestFit="1" customWidth="1"/>
    <col min="658" max="658" width="6.28515625" style="21" bestFit="1" customWidth="1"/>
    <col min="659" max="661" width="11.28515625" style="21" bestFit="1" customWidth="1"/>
    <col min="662" max="662" width="6.28515625" style="21" bestFit="1" customWidth="1"/>
    <col min="663" max="663" width="10.28515625" style="21" bestFit="1" customWidth="1"/>
    <col min="664" max="665" width="11.28515625" style="21" bestFit="1" customWidth="1"/>
    <col min="666" max="666" width="6.28515625" style="21" bestFit="1" customWidth="1"/>
    <col min="667" max="667" width="10.28515625" style="21" bestFit="1" customWidth="1"/>
    <col min="668" max="669" width="11.28515625" style="21" bestFit="1" customWidth="1"/>
    <col min="670" max="670" width="6.28515625" style="21" bestFit="1" customWidth="1"/>
    <col min="671" max="671" width="10.28515625" style="21" bestFit="1" customWidth="1"/>
    <col min="672" max="673" width="11.28515625" style="21" bestFit="1" customWidth="1"/>
    <col min="674" max="674" width="7" style="21" bestFit="1" customWidth="1"/>
    <col min="675" max="889" width="9.28515625" style="21"/>
    <col min="890" max="891" width="10.28515625" style="21" customWidth="1"/>
    <col min="892" max="892" width="17.42578125" style="21" customWidth="1"/>
    <col min="893" max="893" width="12.28515625" style="21" bestFit="1" customWidth="1"/>
    <col min="894" max="894" width="6.7109375" style="21" bestFit="1" customWidth="1"/>
    <col min="895" max="896" width="11.28515625" style="21" bestFit="1" customWidth="1"/>
    <col min="897" max="897" width="9.5703125" style="21" bestFit="1" customWidth="1"/>
    <col min="898" max="898" width="6.28515625" style="21" bestFit="1" customWidth="1"/>
    <col min="899" max="899" width="9.28515625" style="21" customWidth="1"/>
    <col min="900" max="900" width="9.7109375" style="21" bestFit="1" customWidth="1"/>
    <col min="901" max="901" width="11.28515625" style="21" bestFit="1" customWidth="1"/>
    <col min="902" max="902" width="6.28515625" style="21" bestFit="1" customWidth="1"/>
    <col min="903" max="904" width="11.28515625" style="21" bestFit="1" customWidth="1"/>
    <col min="905" max="905" width="12.28515625" style="21" bestFit="1" customWidth="1"/>
    <col min="906" max="906" width="6.28515625" style="21" bestFit="1" customWidth="1"/>
    <col min="907" max="907" width="11.28515625" style="21" bestFit="1" customWidth="1"/>
    <col min="908" max="909" width="12.28515625" style="21" bestFit="1" customWidth="1"/>
    <col min="910" max="910" width="6.28515625" style="21" bestFit="1" customWidth="1"/>
    <col min="911" max="913" width="11.28515625" style="21" bestFit="1" customWidth="1"/>
    <col min="914" max="914" width="6.28515625" style="21" bestFit="1" customWidth="1"/>
    <col min="915" max="917" width="11.28515625" style="21" bestFit="1" customWidth="1"/>
    <col min="918" max="918" width="6.28515625" style="21" bestFit="1" customWidth="1"/>
    <col min="919" max="919" width="10.28515625" style="21" bestFit="1" customWidth="1"/>
    <col min="920" max="921" width="11.28515625" style="21" bestFit="1" customWidth="1"/>
    <col min="922" max="922" width="6.28515625" style="21" bestFit="1" customWidth="1"/>
    <col min="923" max="923" width="10.28515625" style="21" bestFit="1" customWidth="1"/>
    <col min="924" max="925" width="11.28515625" style="21" bestFit="1" customWidth="1"/>
    <col min="926" max="926" width="6.28515625" style="21" bestFit="1" customWidth="1"/>
    <col min="927" max="927" width="10.28515625" style="21" bestFit="1" customWidth="1"/>
    <col min="928" max="929" width="11.28515625" style="21" bestFit="1" customWidth="1"/>
    <col min="930" max="930" width="7" style="21" bestFit="1" customWidth="1"/>
    <col min="931" max="1145" width="9.28515625" style="21"/>
    <col min="1146" max="1147" width="10.28515625" style="21" customWidth="1"/>
    <col min="1148" max="1148" width="17.42578125" style="21" customWidth="1"/>
    <col min="1149" max="1149" width="12.28515625" style="21" bestFit="1" customWidth="1"/>
    <col min="1150" max="1150" width="6.7109375" style="21" bestFit="1" customWidth="1"/>
    <col min="1151" max="1152" width="11.28515625" style="21" bestFit="1" customWidth="1"/>
    <col min="1153" max="1153" width="9.5703125" style="21" bestFit="1" customWidth="1"/>
    <col min="1154" max="1154" width="6.28515625" style="21" bestFit="1" customWidth="1"/>
    <col min="1155" max="1155" width="9.28515625" style="21" customWidth="1"/>
    <col min="1156" max="1156" width="9.7109375" style="21" bestFit="1" customWidth="1"/>
    <col min="1157" max="1157" width="11.28515625" style="21" bestFit="1" customWidth="1"/>
    <col min="1158" max="1158" width="6.28515625" style="21" bestFit="1" customWidth="1"/>
    <col min="1159" max="1160" width="11.28515625" style="21" bestFit="1" customWidth="1"/>
    <col min="1161" max="1161" width="12.28515625" style="21" bestFit="1" customWidth="1"/>
    <col min="1162" max="1162" width="6.28515625" style="21" bestFit="1" customWidth="1"/>
    <col min="1163" max="1163" width="11.28515625" style="21" bestFit="1" customWidth="1"/>
    <col min="1164" max="1165" width="12.28515625" style="21" bestFit="1" customWidth="1"/>
    <col min="1166" max="1166" width="6.28515625" style="21" bestFit="1" customWidth="1"/>
    <col min="1167" max="1169" width="11.28515625" style="21" bestFit="1" customWidth="1"/>
    <col min="1170" max="1170" width="6.28515625" style="21" bestFit="1" customWidth="1"/>
    <col min="1171" max="1173" width="11.28515625" style="21" bestFit="1" customWidth="1"/>
    <col min="1174" max="1174" width="6.28515625" style="21" bestFit="1" customWidth="1"/>
    <col min="1175" max="1175" width="10.28515625" style="21" bestFit="1" customWidth="1"/>
    <col min="1176" max="1177" width="11.28515625" style="21" bestFit="1" customWidth="1"/>
    <col min="1178" max="1178" width="6.28515625" style="21" bestFit="1" customWidth="1"/>
    <col min="1179" max="1179" width="10.28515625" style="21" bestFit="1" customWidth="1"/>
    <col min="1180" max="1181" width="11.28515625" style="21" bestFit="1" customWidth="1"/>
    <col min="1182" max="1182" width="6.28515625" style="21" bestFit="1" customWidth="1"/>
    <col min="1183" max="1183" width="10.28515625" style="21" bestFit="1" customWidth="1"/>
    <col min="1184" max="1185" width="11.28515625" style="21" bestFit="1" customWidth="1"/>
    <col min="1186" max="1186" width="7" style="21" bestFit="1" customWidth="1"/>
    <col min="1187" max="1401" width="9.28515625" style="21"/>
    <col min="1402" max="1403" width="10.28515625" style="21" customWidth="1"/>
    <col min="1404" max="1404" width="17.42578125" style="21" customWidth="1"/>
    <col min="1405" max="1405" width="12.28515625" style="21" bestFit="1" customWidth="1"/>
    <col min="1406" max="1406" width="6.7109375" style="21" bestFit="1" customWidth="1"/>
    <col min="1407" max="1408" width="11.28515625" style="21" bestFit="1" customWidth="1"/>
    <col min="1409" max="1409" width="9.5703125" style="21" bestFit="1" customWidth="1"/>
    <col min="1410" max="1410" width="6.28515625" style="21" bestFit="1" customWidth="1"/>
    <col min="1411" max="1411" width="9.28515625" style="21" customWidth="1"/>
    <col min="1412" max="1412" width="9.7109375" style="21" bestFit="1" customWidth="1"/>
    <col min="1413" max="1413" width="11.28515625" style="21" bestFit="1" customWidth="1"/>
    <col min="1414" max="1414" width="6.28515625" style="21" bestFit="1" customWidth="1"/>
    <col min="1415" max="1416" width="11.28515625" style="21" bestFit="1" customWidth="1"/>
    <col min="1417" max="1417" width="12.28515625" style="21" bestFit="1" customWidth="1"/>
    <col min="1418" max="1418" width="6.28515625" style="21" bestFit="1" customWidth="1"/>
    <col min="1419" max="1419" width="11.28515625" style="21" bestFit="1" customWidth="1"/>
    <col min="1420" max="1421" width="12.28515625" style="21" bestFit="1" customWidth="1"/>
    <col min="1422" max="1422" width="6.28515625" style="21" bestFit="1" customWidth="1"/>
    <col min="1423" max="1425" width="11.28515625" style="21" bestFit="1" customWidth="1"/>
    <col min="1426" max="1426" width="6.28515625" style="21" bestFit="1" customWidth="1"/>
    <col min="1427" max="1429" width="11.28515625" style="21" bestFit="1" customWidth="1"/>
    <col min="1430" max="1430" width="6.28515625" style="21" bestFit="1" customWidth="1"/>
    <col min="1431" max="1431" width="10.28515625" style="21" bestFit="1" customWidth="1"/>
    <col min="1432" max="1433" width="11.28515625" style="21" bestFit="1" customWidth="1"/>
    <col min="1434" max="1434" width="6.28515625" style="21" bestFit="1" customWidth="1"/>
    <col min="1435" max="1435" width="10.28515625" style="21" bestFit="1" customWidth="1"/>
    <col min="1436" max="1437" width="11.28515625" style="21" bestFit="1" customWidth="1"/>
    <col min="1438" max="1438" width="6.28515625" style="21" bestFit="1" customWidth="1"/>
    <col min="1439" max="1439" width="10.28515625" style="21" bestFit="1" customWidth="1"/>
    <col min="1440" max="1441" width="11.28515625" style="21" bestFit="1" customWidth="1"/>
    <col min="1442" max="1442" width="7" style="21" bestFit="1" customWidth="1"/>
    <col min="1443" max="1657" width="9.28515625" style="21"/>
    <col min="1658" max="1659" width="10.28515625" style="21" customWidth="1"/>
    <col min="1660" max="1660" width="17.42578125" style="21" customWidth="1"/>
    <col min="1661" max="1661" width="12.28515625" style="21" bestFit="1" customWidth="1"/>
    <col min="1662" max="1662" width="6.7109375" style="21" bestFit="1" customWidth="1"/>
    <col min="1663" max="1664" width="11.28515625" style="21" bestFit="1" customWidth="1"/>
    <col min="1665" max="1665" width="9.5703125" style="21" bestFit="1" customWidth="1"/>
    <col min="1666" max="1666" width="6.28515625" style="21" bestFit="1" customWidth="1"/>
    <col min="1667" max="1667" width="9.28515625" style="21" customWidth="1"/>
    <col min="1668" max="1668" width="9.7109375" style="21" bestFit="1" customWidth="1"/>
    <col min="1669" max="1669" width="11.28515625" style="21" bestFit="1" customWidth="1"/>
    <col min="1670" max="1670" width="6.28515625" style="21" bestFit="1" customWidth="1"/>
    <col min="1671" max="1672" width="11.28515625" style="21" bestFit="1" customWidth="1"/>
    <col min="1673" max="1673" width="12.28515625" style="21" bestFit="1" customWidth="1"/>
    <col min="1674" max="1674" width="6.28515625" style="21" bestFit="1" customWidth="1"/>
    <col min="1675" max="1675" width="11.28515625" style="21" bestFit="1" customWidth="1"/>
    <col min="1676" max="1677" width="12.28515625" style="21" bestFit="1" customWidth="1"/>
    <col min="1678" max="1678" width="6.28515625" style="21" bestFit="1" customWidth="1"/>
    <col min="1679" max="1681" width="11.28515625" style="21" bestFit="1" customWidth="1"/>
    <col min="1682" max="1682" width="6.28515625" style="21" bestFit="1" customWidth="1"/>
    <col min="1683" max="1685" width="11.28515625" style="21" bestFit="1" customWidth="1"/>
    <col min="1686" max="1686" width="6.28515625" style="21" bestFit="1" customWidth="1"/>
    <col min="1687" max="1687" width="10.28515625" style="21" bestFit="1" customWidth="1"/>
    <col min="1688" max="1689" width="11.28515625" style="21" bestFit="1" customWidth="1"/>
    <col min="1690" max="1690" width="6.28515625" style="21" bestFit="1" customWidth="1"/>
    <col min="1691" max="1691" width="10.28515625" style="21" bestFit="1" customWidth="1"/>
    <col min="1692" max="1693" width="11.28515625" style="21" bestFit="1" customWidth="1"/>
    <col min="1694" max="1694" width="6.28515625" style="21" bestFit="1" customWidth="1"/>
    <col min="1695" max="1695" width="10.28515625" style="21" bestFit="1" customWidth="1"/>
    <col min="1696" max="1697" width="11.28515625" style="21" bestFit="1" customWidth="1"/>
    <col min="1698" max="1698" width="7" style="21" bestFit="1" customWidth="1"/>
    <col min="1699" max="1913" width="9.28515625" style="21"/>
    <col min="1914" max="1915" width="10.28515625" style="21" customWidth="1"/>
    <col min="1916" max="1916" width="17.42578125" style="21" customWidth="1"/>
    <col min="1917" max="1917" width="12.28515625" style="21" bestFit="1" customWidth="1"/>
    <col min="1918" max="1918" width="6.7109375" style="21" bestFit="1" customWidth="1"/>
    <col min="1919" max="1920" width="11.28515625" style="21" bestFit="1" customWidth="1"/>
    <col min="1921" max="1921" width="9.5703125" style="21" bestFit="1" customWidth="1"/>
    <col min="1922" max="1922" width="6.28515625" style="21" bestFit="1" customWidth="1"/>
    <col min="1923" max="1923" width="9.28515625" style="21" customWidth="1"/>
    <col min="1924" max="1924" width="9.7109375" style="21" bestFit="1" customWidth="1"/>
    <col min="1925" max="1925" width="11.28515625" style="21" bestFit="1" customWidth="1"/>
    <col min="1926" max="1926" width="6.28515625" style="21" bestFit="1" customWidth="1"/>
    <col min="1927" max="1928" width="11.28515625" style="21" bestFit="1" customWidth="1"/>
    <col min="1929" max="1929" width="12.28515625" style="21" bestFit="1" customWidth="1"/>
    <col min="1930" max="1930" width="6.28515625" style="21" bestFit="1" customWidth="1"/>
    <col min="1931" max="1931" width="11.28515625" style="21" bestFit="1" customWidth="1"/>
    <col min="1932" max="1933" width="12.28515625" style="21" bestFit="1" customWidth="1"/>
    <col min="1934" max="1934" width="6.28515625" style="21" bestFit="1" customWidth="1"/>
    <col min="1935" max="1937" width="11.28515625" style="21" bestFit="1" customWidth="1"/>
    <col min="1938" max="1938" width="6.28515625" style="21" bestFit="1" customWidth="1"/>
    <col min="1939" max="1941" width="11.28515625" style="21" bestFit="1" customWidth="1"/>
    <col min="1942" max="1942" width="6.28515625" style="21" bestFit="1" customWidth="1"/>
    <col min="1943" max="1943" width="10.28515625" style="21" bestFit="1" customWidth="1"/>
    <col min="1944" max="1945" width="11.28515625" style="21" bestFit="1" customWidth="1"/>
    <col min="1946" max="1946" width="6.28515625" style="21" bestFit="1" customWidth="1"/>
    <col min="1947" max="1947" width="10.28515625" style="21" bestFit="1" customWidth="1"/>
    <col min="1948" max="1949" width="11.28515625" style="21" bestFit="1" customWidth="1"/>
    <col min="1950" max="1950" width="6.28515625" style="21" bestFit="1" customWidth="1"/>
    <col min="1951" max="1951" width="10.28515625" style="21" bestFit="1" customWidth="1"/>
    <col min="1952" max="1953" width="11.28515625" style="21" bestFit="1" customWidth="1"/>
    <col min="1954" max="1954" width="7" style="21" bestFit="1" customWidth="1"/>
    <col min="1955" max="2169" width="9.28515625" style="21"/>
    <col min="2170" max="2171" width="10.28515625" style="21" customWidth="1"/>
    <col min="2172" max="2172" width="17.42578125" style="21" customWidth="1"/>
    <col min="2173" max="2173" width="12.28515625" style="21" bestFit="1" customWidth="1"/>
    <col min="2174" max="2174" width="6.7109375" style="21" bestFit="1" customWidth="1"/>
    <col min="2175" max="2176" width="11.28515625" style="21" bestFit="1" customWidth="1"/>
    <col min="2177" max="2177" width="9.5703125" style="21" bestFit="1" customWidth="1"/>
    <col min="2178" max="2178" width="6.28515625" style="21" bestFit="1" customWidth="1"/>
    <col min="2179" max="2179" width="9.28515625" style="21" customWidth="1"/>
    <col min="2180" max="2180" width="9.7109375" style="21" bestFit="1" customWidth="1"/>
    <col min="2181" max="2181" width="11.28515625" style="21" bestFit="1" customWidth="1"/>
    <col min="2182" max="2182" width="6.28515625" style="21" bestFit="1" customWidth="1"/>
    <col min="2183" max="2184" width="11.28515625" style="21" bestFit="1" customWidth="1"/>
    <col min="2185" max="2185" width="12.28515625" style="21" bestFit="1" customWidth="1"/>
    <col min="2186" max="2186" width="6.28515625" style="21" bestFit="1" customWidth="1"/>
    <col min="2187" max="2187" width="11.28515625" style="21" bestFit="1" customWidth="1"/>
    <col min="2188" max="2189" width="12.28515625" style="21" bestFit="1" customWidth="1"/>
    <col min="2190" max="2190" width="6.28515625" style="21" bestFit="1" customWidth="1"/>
    <col min="2191" max="2193" width="11.28515625" style="21" bestFit="1" customWidth="1"/>
    <col min="2194" max="2194" width="6.28515625" style="21" bestFit="1" customWidth="1"/>
    <col min="2195" max="2197" width="11.28515625" style="21" bestFit="1" customWidth="1"/>
    <col min="2198" max="2198" width="6.28515625" style="21" bestFit="1" customWidth="1"/>
    <col min="2199" max="2199" width="10.28515625" style="21" bestFit="1" customWidth="1"/>
    <col min="2200" max="2201" width="11.28515625" style="21" bestFit="1" customWidth="1"/>
    <col min="2202" max="2202" width="6.28515625" style="21" bestFit="1" customWidth="1"/>
    <col min="2203" max="2203" width="10.28515625" style="21" bestFit="1" customWidth="1"/>
    <col min="2204" max="2205" width="11.28515625" style="21" bestFit="1" customWidth="1"/>
    <col min="2206" max="2206" width="6.28515625" style="21" bestFit="1" customWidth="1"/>
    <col min="2207" max="2207" width="10.28515625" style="21" bestFit="1" customWidth="1"/>
    <col min="2208" max="2209" width="11.28515625" style="21" bestFit="1" customWidth="1"/>
    <col min="2210" max="2210" width="7" style="21" bestFit="1" customWidth="1"/>
    <col min="2211" max="2425" width="9.28515625" style="21"/>
    <col min="2426" max="2427" width="10.28515625" style="21" customWidth="1"/>
    <col min="2428" max="2428" width="17.42578125" style="21" customWidth="1"/>
    <col min="2429" max="2429" width="12.28515625" style="21" bestFit="1" customWidth="1"/>
    <col min="2430" max="2430" width="6.7109375" style="21" bestFit="1" customWidth="1"/>
    <col min="2431" max="2432" width="11.28515625" style="21" bestFit="1" customWidth="1"/>
    <col min="2433" max="2433" width="9.5703125" style="21" bestFit="1" customWidth="1"/>
    <col min="2434" max="2434" width="6.28515625" style="21" bestFit="1" customWidth="1"/>
    <col min="2435" max="2435" width="9.28515625" style="21" customWidth="1"/>
    <col min="2436" max="2436" width="9.7109375" style="21" bestFit="1" customWidth="1"/>
    <col min="2437" max="2437" width="11.28515625" style="21" bestFit="1" customWidth="1"/>
    <col min="2438" max="2438" width="6.28515625" style="21" bestFit="1" customWidth="1"/>
    <col min="2439" max="2440" width="11.28515625" style="21" bestFit="1" customWidth="1"/>
    <col min="2441" max="2441" width="12.28515625" style="21" bestFit="1" customWidth="1"/>
    <col min="2442" max="2442" width="6.28515625" style="21" bestFit="1" customWidth="1"/>
    <col min="2443" max="2443" width="11.28515625" style="21" bestFit="1" customWidth="1"/>
    <col min="2444" max="2445" width="12.28515625" style="21" bestFit="1" customWidth="1"/>
    <col min="2446" max="2446" width="6.28515625" style="21" bestFit="1" customWidth="1"/>
    <col min="2447" max="2449" width="11.28515625" style="21" bestFit="1" customWidth="1"/>
    <col min="2450" max="2450" width="6.28515625" style="21" bestFit="1" customWidth="1"/>
    <col min="2451" max="2453" width="11.28515625" style="21" bestFit="1" customWidth="1"/>
    <col min="2454" max="2454" width="6.28515625" style="21" bestFit="1" customWidth="1"/>
    <col min="2455" max="2455" width="10.28515625" style="21" bestFit="1" customWidth="1"/>
    <col min="2456" max="2457" width="11.28515625" style="21" bestFit="1" customWidth="1"/>
    <col min="2458" max="2458" width="6.28515625" style="21" bestFit="1" customWidth="1"/>
    <col min="2459" max="2459" width="10.28515625" style="21" bestFit="1" customWidth="1"/>
    <col min="2460" max="2461" width="11.28515625" style="21" bestFit="1" customWidth="1"/>
    <col min="2462" max="2462" width="6.28515625" style="21" bestFit="1" customWidth="1"/>
    <col min="2463" max="2463" width="10.28515625" style="21" bestFit="1" customWidth="1"/>
    <col min="2464" max="2465" width="11.28515625" style="21" bestFit="1" customWidth="1"/>
    <col min="2466" max="2466" width="7" style="21" bestFit="1" customWidth="1"/>
    <col min="2467" max="2681" width="9.28515625" style="21"/>
    <col min="2682" max="2683" width="10.28515625" style="21" customWidth="1"/>
    <col min="2684" max="2684" width="17.42578125" style="21" customWidth="1"/>
    <col min="2685" max="2685" width="12.28515625" style="21" bestFit="1" customWidth="1"/>
    <col min="2686" max="2686" width="6.7109375" style="21" bestFit="1" customWidth="1"/>
    <col min="2687" max="2688" width="11.28515625" style="21" bestFit="1" customWidth="1"/>
    <col min="2689" max="2689" width="9.5703125" style="21" bestFit="1" customWidth="1"/>
    <col min="2690" max="2690" width="6.28515625" style="21" bestFit="1" customWidth="1"/>
    <col min="2691" max="2691" width="9.28515625" style="21" customWidth="1"/>
    <col min="2692" max="2692" width="9.7109375" style="21" bestFit="1" customWidth="1"/>
    <col min="2693" max="2693" width="11.28515625" style="21" bestFit="1" customWidth="1"/>
    <col min="2694" max="2694" width="6.28515625" style="21" bestFit="1" customWidth="1"/>
    <col min="2695" max="2696" width="11.28515625" style="21" bestFit="1" customWidth="1"/>
    <col min="2697" max="2697" width="12.28515625" style="21" bestFit="1" customWidth="1"/>
    <col min="2698" max="2698" width="6.28515625" style="21" bestFit="1" customWidth="1"/>
    <col min="2699" max="2699" width="11.28515625" style="21" bestFit="1" customWidth="1"/>
    <col min="2700" max="2701" width="12.28515625" style="21" bestFit="1" customWidth="1"/>
    <col min="2702" max="2702" width="6.28515625" style="21" bestFit="1" customWidth="1"/>
    <col min="2703" max="2705" width="11.28515625" style="21" bestFit="1" customWidth="1"/>
    <col min="2706" max="2706" width="6.28515625" style="21" bestFit="1" customWidth="1"/>
    <col min="2707" max="2709" width="11.28515625" style="21" bestFit="1" customWidth="1"/>
    <col min="2710" max="2710" width="6.28515625" style="21" bestFit="1" customWidth="1"/>
    <col min="2711" max="2711" width="10.28515625" style="21" bestFit="1" customWidth="1"/>
    <col min="2712" max="2713" width="11.28515625" style="21" bestFit="1" customWidth="1"/>
    <col min="2714" max="2714" width="6.28515625" style="21" bestFit="1" customWidth="1"/>
    <col min="2715" max="2715" width="10.28515625" style="21" bestFit="1" customWidth="1"/>
    <col min="2716" max="2717" width="11.28515625" style="21" bestFit="1" customWidth="1"/>
    <col min="2718" max="2718" width="6.28515625" style="21" bestFit="1" customWidth="1"/>
    <col min="2719" max="2719" width="10.28515625" style="21" bestFit="1" customWidth="1"/>
    <col min="2720" max="2721" width="11.28515625" style="21" bestFit="1" customWidth="1"/>
    <col min="2722" max="2722" width="7" style="21" bestFit="1" customWidth="1"/>
    <col min="2723" max="2937" width="9.28515625" style="21"/>
    <col min="2938" max="2939" width="10.28515625" style="21" customWidth="1"/>
    <col min="2940" max="2940" width="17.42578125" style="21" customWidth="1"/>
    <col min="2941" max="2941" width="12.28515625" style="21" bestFit="1" customWidth="1"/>
    <col min="2942" max="2942" width="6.7109375" style="21" bestFit="1" customWidth="1"/>
    <col min="2943" max="2944" width="11.28515625" style="21" bestFit="1" customWidth="1"/>
    <col min="2945" max="2945" width="9.5703125" style="21" bestFit="1" customWidth="1"/>
    <col min="2946" max="2946" width="6.28515625" style="21" bestFit="1" customWidth="1"/>
    <col min="2947" max="2947" width="9.28515625" style="21" customWidth="1"/>
    <col min="2948" max="2948" width="9.7109375" style="21" bestFit="1" customWidth="1"/>
    <col min="2949" max="2949" width="11.28515625" style="21" bestFit="1" customWidth="1"/>
    <col min="2950" max="2950" width="6.28515625" style="21" bestFit="1" customWidth="1"/>
    <col min="2951" max="2952" width="11.28515625" style="21" bestFit="1" customWidth="1"/>
    <col min="2953" max="2953" width="12.28515625" style="21" bestFit="1" customWidth="1"/>
    <col min="2954" max="2954" width="6.28515625" style="21" bestFit="1" customWidth="1"/>
    <col min="2955" max="2955" width="11.28515625" style="21" bestFit="1" customWidth="1"/>
    <col min="2956" max="2957" width="12.28515625" style="21" bestFit="1" customWidth="1"/>
    <col min="2958" max="2958" width="6.28515625" style="21" bestFit="1" customWidth="1"/>
    <col min="2959" max="2961" width="11.28515625" style="21" bestFit="1" customWidth="1"/>
    <col min="2962" max="2962" width="6.28515625" style="21" bestFit="1" customWidth="1"/>
    <col min="2963" max="2965" width="11.28515625" style="21" bestFit="1" customWidth="1"/>
    <col min="2966" max="2966" width="6.28515625" style="21" bestFit="1" customWidth="1"/>
    <col min="2967" max="2967" width="10.28515625" style="21" bestFit="1" customWidth="1"/>
    <col min="2968" max="2969" width="11.28515625" style="21" bestFit="1" customWidth="1"/>
    <col min="2970" max="2970" width="6.28515625" style="21" bestFit="1" customWidth="1"/>
    <col min="2971" max="2971" width="10.28515625" style="21" bestFit="1" customWidth="1"/>
    <col min="2972" max="2973" width="11.28515625" style="21" bestFit="1" customWidth="1"/>
    <col min="2974" max="2974" width="6.28515625" style="21" bestFit="1" customWidth="1"/>
    <col min="2975" max="2975" width="10.28515625" style="21" bestFit="1" customWidth="1"/>
    <col min="2976" max="2977" width="11.28515625" style="21" bestFit="1" customWidth="1"/>
    <col min="2978" max="2978" width="7" style="21" bestFit="1" customWidth="1"/>
    <col min="2979" max="3193" width="9.28515625" style="21"/>
    <col min="3194" max="3195" width="10.28515625" style="21" customWidth="1"/>
    <col min="3196" max="3196" width="17.42578125" style="21" customWidth="1"/>
    <col min="3197" max="3197" width="12.28515625" style="21" bestFit="1" customWidth="1"/>
    <col min="3198" max="3198" width="6.7109375" style="21" bestFit="1" customWidth="1"/>
    <col min="3199" max="3200" width="11.28515625" style="21" bestFit="1" customWidth="1"/>
    <col min="3201" max="3201" width="9.5703125" style="21" bestFit="1" customWidth="1"/>
    <col min="3202" max="3202" width="6.28515625" style="21" bestFit="1" customWidth="1"/>
    <col min="3203" max="3203" width="9.28515625" style="21" customWidth="1"/>
    <col min="3204" max="3204" width="9.7109375" style="21" bestFit="1" customWidth="1"/>
    <col min="3205" max="3205" width="11.28515625" style="21" bestFit="1" customWidth="1"/>
    <col min="3206" max="3206" width="6.28515625" style="21" bestFit="1" customWidth="1"/>
    <col min="3207" max="3208" width="11.28515625" style="21" bestFit="1" customWidth="1"/>
    <col min="3209" max="3209" width="12.28515625" style="21" bestFit="1" customWidth="1"/>
    <col min="3210" max="3210" width="6.28515625" style="21" bestFit="1" customWidth="1"/>
    <col min="3211" max="3211" width="11.28515625" style="21" bestFit="1" customWidth="1"/>
    <col min="3212" max="3213" width="12.28515625" style="21" bestFit="1" customWidth="1"/>
    <col min="3214" max="3214" width="6.28515625" style="21" bestFit="1" customWidth="1"/>
    <col min="3215" max="3217" width="11.28515625" style="21" bestFit="1" customWidth="1"/>
    <col min="3218" max="3218" width="6.28515625" style="21" bestFit="1" customWidth="1"/>
    <col min="3219" max="3221" width="11.28515625" style="21" bestFit="1" customWidth="1"/>
    <col min="3222" max="3222" width="6.28515625" style="21" bestFit="1" customWidth="1"/>
    <col min="3223" max="3223" width="10.28515625" style="21" bestFit="1" customWidth="1"/>
    <col min="3224" max="3225" width="11.28515625" style="21" bestFit="1" customWidth="1"/>
    <col min="3226" max="3226" width="6.28515625" style="21" bestFit="1" customWidth="1"/>
    <col min="3227" max="3227" width="10.28515625" style="21" bestFit="1" customWidth="1"/>
    <col min="3228" max="3229" width="11.28515625" style="21" bestFit="1" customWidth="1"/>
    <col min="3230" max="3230" width="6.28515625" style="21" bestFit="1" customWidth="1"/>
    <col min="3231" max="3231" width="10.28515625" style="21" bestFit="1" customWidth="1"/>
    <col min="3232" max="3233" width="11.28515625" style="21" bestFit="1" customWidth="1"/>
    <col min="3234" max="3234" width="7" style="21" bestFit="1" customWidth="1"/>
    <col min="3235" max="3449" width="9.28515625" style="21"/>
    <col min="3450" max="3451" width="10.28515625" style="21" customWidth="1"/>
    <col min="3452" max="3452" width="17.42578125" style="21" customWidth="1"/>
    <col min="3453" max="3453" width="12.28515625" style="21" bestFit="1" customWidth="1"/>
    <col min="3454" max="3454" width="6.7109375" style="21" bestFit="1" customWidth="1"/>
    <col min="3455" max="3456" width="11.28515625" style="21" bestFit="1" customWidth="1"/>
    <col min="3457" max="3457" width="9.5703125" style="21" bestFit="1" customWidth="1"/>
    <col min="3458" max="3458" width="6.28515625" style="21" bestFit="1" customWidth="1"/>
    <col min="3459" max="3459" width="9.28515625" style="21" customWidth="1"/>
    <col min="3460" max="3460" width="9.7109375" style="21" bestFit="1" customWidth="1"/>
    <col min="3461" max="3461" width="11.28515625" style="21" bestFit="1" customWidth="1"/>
    <col min="3462" max="3462" width="6.28515625" style="21" bestFit="1" customWidth="1"/>
    <col min="3463" max="3464" width="11.28515625" style="21" bestFit="1" customWidth="1"/>
    <col min="3465" max="3465" width="12.28515625" style="21" bestFit="1" customWidth="1"/>
    <col min="3466" max="3466" width="6.28515625" style="21" bestFit="1" customWidth="1"/>
    <col min="3467" max="3467" width="11.28515625" style="21" bestFit="1" customWidth="1"/>
    <col min="3468" max="3469" width="12.28515625" style="21" bestFit="1" customWidth="1"/>
    <col min="3470" max="3470" width="6.28515625" style="21" bestFit="1" customWidth="1"/>
    <col min="3471" max="3473" width="11.28515625" style="21" bestFit="1" customWidth="1"/>
    <col min="3474" max="3474" width="6.28515625" style="21" bestFit="1" customWidth="1"/>
    <col min="3475" max="3477" width="11.28515625" style="21" bestFit="1" customWidth="1"/>
    <col min="3478" max="3478" width="6.28515625" style="21" bestFit="1" customWidth="1"/>
    <col min="3479" max="3479" width="10.28515625" style="21" bestFit="1" customWidth="1"/>
    <col min="3480" max="3481" width="11.28515625" style="21" bestFit="1" customWidth="1"/>
    <col min="3482" max="3482" width="6.28515625" style="21" bestFit="1" customWidth="1"/>
    <col min="3483" max="3483" width="10.28515625" style="21" bestFit="1" customWidth="1"/>
    <col min="3484" max="3485" width="11.28515625" style="21" bestFit="1" customWidth="1"/>
    <col min="3486" max="3486" width="6.28515625" style="21" bestFit="1" customWidth="1"/>
    <col min="3487" max="3487" width="10.28515625" style="21" bestFit="1" customWidth="1"/>
    <col min="3488" max="3489" width="11.28515625" style="21" bestFit="1" customWidth="1"/>
    <col min="3490" max="3490" width="7" style="21" bestFit="1" customWidth="1"/>
    <col min="3491" max="3705" width="9.28515625" style="21"/>
    <col min="3706" max="3707" width="10.28515625" style="21" customWidth="1"/>
    <col min="3708" max="3708" width="17.42578125" style="21" customWidth="1"/>
    <col min="3709" max="3709" width="12.28515625" style="21" bestFit="1" customWidth="1"/>
    <col min="3710" max="3710" width="6.7109375" style="21" bestFit="1" customWidth="1"/>
    <col min="3711" max="3712" width="11.28515625" style="21" bestFit="1" customWidth="1"/>
    <col min="3713" max="3713" width="9.5703125" style="21" bestFit="1" customWidth="1"/>
    <col min="3714" max="3714" width="6.28515625" style="21" bestFit="1" customWidth="1"/>
    <col min="3715" max="3715" width="9.28515625" style="21" customWidth="1"/>
    <col min="3716" max="3716" width="9.7109375" style="21" bestFit="1" customWidth="1"/>
    <col min="3717" max="3717" width="11.28515625" style="21" bestFit="1" customWidth="1"/>
    <col min="3718" max="3718" width="6.28515625" style="21" bestFit="1" customWidth="1"/>
    <col min="3719" max="3720" width="11.28515625" style="21" bestFit="1" customWidth="1"/>
    <col min="3721" max="3721" width="12.28515625" style="21" bestFit="1" customWidth="1"/>
    <col min="3722" max="3722" width="6.28515625" style="21" bestFit="1" customWidth="1"/>
    <col min="3723" max="3723" width="11.28515625" style="21" bestFit="1" customWidth="1"/>
    <col min="3724" max="3725" width="12.28515625" style="21" bestFit="1" customWidth="1"/>
    <col min="3726" max="3726" width="6.28515625" style="21" bestFit="1" customWidth="1"/>
    <col min="3727" max="3729" width="11.28515625" style="21" bestFit="1" customWidth="1"/>
    <col min="3730" max="3730" width="6.28515625" style="21" bestFit="1" customWidth="1"/>
    <col min="3731" max="3733" width="11.28515625" style="21" bestFit="1" customWidth="1"/>
    <col min="3734" max="3734" width="6.28515625" style="21" bestFit="1" customWidth="1"/>
    <col min="3735" max="3735" width="10.28515625" style="21" bestFit="1" customWidth="1"/>
    <col min="3736" max="3737" width="11.28515625" style="21" bestFit="1" customWidth="1"/>
    <col min="3738" max="3738" width="6.28515625" style="21" bestFit="1" customWidth="1"/>
    <col min="3739" max="3739" width="10.28515625" style="21" bestFit="1" customWidth="1"/>
    <col min="3740" max="3741" width="11.28515625" style="21" bestFit="1" customWidth="1"/>
    <col min="3742" max="3742" width="6.28515625" style="21" bestFit="1" customWidth="1"/>
    <col min="3743" max="3743" width="10.28515625" style="21" bestFit="1" customWidth="1"/>
    <col min="3744" max="3745" width="11.28515625" style="21" bestFit="1" customWidth="1"/>
    <col min="3746" max="3746" width="7" style="21" bestFit="1" customWidth="1"/>
    <col min="3747" max="3961" width="9.28515625" style="21"/>
    <col min="3962" max="3963" width="10.28515625" style="21" customWidth="1"/>
    <col min="3964" max="3964" width="17.42578125" style="21" customWidth="1"/>
    <col min="3965" max="3965" width="12.28515625" style="21" bestFit="1" customWidth="1"/>
    <col min="3966" max="3966" width="6.7109375" style="21" bestFit="1" customWidth="1"/>
    <col min="3967" max="3968" width="11.28515625" style="21" bestFit="1" customWidth="1"/>
    <col min="3969" max="3969" width="9.5703125" style="21" bestFit="1" customWidth="1"/>
    <col min="3970" max="3970" width="6.28515625" style="21" bestFit="1" customWidth="1"/>
    <col min="3971" max="3971" width="9.28515625" style="21" customWidth="1"/>
    <col min="3972" max="3972" width="9.7109375" style="21" bestFit="1" customWidth="1"/>
    <col min="3973" max="3973" width="11.28515625" style="21" bestFit="1" customWidth="1"/>
    <col min="3974" max="3974" width="6.28515625" style="21" bestFit="1" customWidth="1"/>
    <col min="3975" max="3976" width="11.28515625" style="21" bestFit="1" customWidth="1"/>
    <col min="3977" max="3977" width="12.28515625" style="21" bestFit="1" customWidth="1"/>
    <col min="3978" max="3978" width="6.28515625" style="21" bestFit="1" customWidth="1"/>
    <col min="3979" max="3979" width="11.28515625" style="21" bestFit="1" customWidth="1"/>
    <col min="3980" max="3981" width="12.28515625" style="21" bestFit="1" customWidth="1"/>
    <col min="3982" max="3982" width="6.28515625" style="21" bestFit="1" customWidth="1"/>
    <col min="3983" max="3985" width="11.28515625" style="21" bestFit="1" customWidth="1"/>
    <col min="3986" max="3986" width="6.28515625" style="21" bestFit="1" customWidth="1"/>
    <col min="3987" max="3989" width="11.28515625" style="21" bestFit="1" customWidth="1"/>
    <col min="3990" max="3990" width="6.28515625" style="21" bestFit="1" customWidth="1"/>
    <col min="3991" max="3991" width="10.28515625" style="21" bestFit="1" customWidth="1"/>
    <col min="3992" max="3993" width="11.28515625" style="21" bestFit="1" customWidth="1"/>
    <col min="3994" max="3994" width="6.28515625" style="21" bestFit="1" customWidth="1"/>
    <col min="3995" max="3995" width="10.28515625" style="21" bestFit="1" customWidth="1"/>
    <col min="3996" max="3997" width="11.28515625" style="21" bestFit="1" customWidth="1"/>
    <col min="3998" max="3998" width="6.28515625" style="21" bestFit="1" customWidth="1"/>
    <col min="3999" max="3999" width="10.28515625" style="21" bestFit="1" customWidth="1"/>
    <col min="4000" max="4001" width="11.28515625" style="21" bestFit="1" customWidth="1"/>
    <col min="4002" max="4002" width="7" style="21" bestFit="1" customWidth="1"/>
    <col min="4003" max="4217" width="9.28515625" style="21"/>
    <col min="4218" max="4219" width="10.28515625" style="21" customWidth="1"/>
    <col min="4220" max="4220" width="17.42578125" style="21" customWidth="1"/>
    <col min="4221" max="4221" width="12.28515625" style="21" bestFit="1" customWidth="1"/>
    <col min="4222" max="4222" width="6.7109375" style="21" bestFit="1" customWidth="1"/>
    <col min="4223" max="4224" width="11.28515625" style="21" bestFit="1" customWidth="1"/>
    <col min="4225" max="4225" width="9.5703125" style="21" bestFit="1" customWidth="1"/>
    <col min="4226" max="4226" width="6.28515625" style="21" bestFit="1" customWidth="1"/>
    <col min="4227" max="4227" width="9.28515625" style="21" customWidth="1"/>
    <col min="4228" max="4228" width="9.7109375" style="21" bestFit="1" customWidth="1"/>
    <col min="4229" max="4229" width="11.28515625" style="21" bestFit="1" customWidth="1"/>
    <col min="4230" max="4230" width="6.28515625" style="21" bestFit="1" customWidth="1"/>
    <col min="4231" max="4232" width="11.28515625" style="21" bestFit="1" customWidth="1"/>
    <col min="4233" max="4233" width="12.28515625" style="21" bestFit="1" customWidth="1"/>
    <col min="4234" max="4234" width="6.28515625" style="21" bestFit="1" customWidth="1"/>
    <col min="4235" max="4235" width="11.28515625" style="21" bestFit="1" customWidth="1"/>
    <col min="4236" max="4237" width="12.28515625" style="21" bestFit="1" customWidth="1"/>
    <col min="4238" max="4238" width="6.28515625" style="21" bestFit="1" customWidth="1"/>
    <col min="4239" max="4241" width="11.28515625" style="21" bestFit="1" customWidth="1"/>
    <col min="4242" max="4242" width="6.28515625" style="21" bestFit="1" customWidth="1"/>
    <col min="4243" max="4245" width="11.28515625" style="21" bestFit="1" customWidth="1"/>
    <col min="4246" max="4246" width="6.28515625" style="21" bestFit="1" customWidth="1"/>
    <col min="4247" max="4247" width="10.28515625" style="21" bestFit="1" customWidth="1"/>
    <col min="4248" max="4249" width="11.28515625" style="21" bestFit="1" customWidth="1"/>
    <col min="4250" max="4250" width="6.28515625" style="21" bestFit="1" customWidth="1"/>
    <col min="4251" max="4251" width="10.28515625" style="21" bestFit="1" customWidth="1"/>
    <col min="4252" max="4253" width="11.28515625" style="21" bestFit="1" customWidth="1"/>
    <col min="4254" max="4254" width="6.28515625" style="21" bestFit="1" customWidth="1"/>
    <col min="4255" max="4255" width="10.28515625" style="21" bestFit="1" customWidth="1"/>
    <col min="4256" max="4257" width="11.28515625" style="21" bestFit="1" customWidth="1"/>
    <col min="4258" max="4258" width="7" style="21" bestFit="1" customWidth="1"/>
    <col min="4259" max="4473" width="9.28515625" style="21"/>
    <col min="4474" max="4475" width="10.28515625" style="21" customWidth="1"/>
    <col min="4476" max="4476" width="17.42578125" style="21" customWidth="1"/>
    <col min="4477" max="4477" width="12.28515625" style="21" bestFit="1" customWidth="1"/>
    <col min="4478" max="4478" width="6.7109375" style="21" bestFit="1" customWidth="1"/>
    <col min="4479" max="4480" width="11.28515625" style="21" bestFit="1" customWidth="1"/>
    <col min="4481" max="4481" width="9.5703125" style="21" bestFit="1" customWidth="1"/>
    <col min="4482" max="4482" width="6.28515625" style="21" bestFit="1" customWidth="1"/>
    <col min="4483" max="4483" width="9.28515625" style="21" customWidth="1"/>
    <col min="4484" max="4484" width="9.7109375" style="21" bestFit="1" customWidth="1"/>
    <col min="4485" max="4485" width="11.28515625" style="21" bestFit="1" customWidth="1"/>
    <col min="4486" max="4486" width="6.28515625" style="21" bestFit="1" customWidth="1"/>
    <col min="4487" max="4488" width="11.28515625" style="21" bestFit="1" customWidth="1"/>
    <col min="4489" max="4489" width="12.28515625" style="21" bestFit="1" customWidth="1"/>
    <col min="4490" max="4490" width="6.28515625" style="21" bestFit="1" customWidth="1"/>
    <col min="4491" max="4491" width="11.28515625" style="21" bestFit="1" customWidth="1"/>
    <col min="4492" max="4493" width="12.28515625" style="21" bestFit="1" customWidth="1"/>
    <col min="4494" max="4494" width="6.28515625" style="21" bestFit="1" customWidth="1"/>
    <col min="4495" max="4497" width="11.28515625" style="21" bestFit="1" customWidth="1"/>
    <col min="4498" max="4498" width="6.28515625" style="21" bestFit="1" customWidth="1"/>
    <col min="4499" max="4501" width="11.28515625" style="21" bestFit="1" customWidth="1"/>
    <col min="4502" max="4502" width="6.28515625" style="21" bestFit="1" customWidth="1"/>
    <col min="4503" max="4503" width="10.28515625" style="21" bestFit="1" customWidth="1"/>
    <col min="4504" max="4505" width="11.28515625" style="21" bestFit="1" customWidth="1"/>
    <col min="4506" max="4506" width="6.28515625" style="21" bestFit="1" customWidth="1"/>
    <col min="4507" max="4507" width="10.28515625" style="21" bestFit="1" customWidth="1"/>
    <col min="4508" max="4509" width="11.28515625" style="21" bestFit="1" customWidth="1"/>
    <col min="4510" max="4510" width="6.28515625" style="21" bestFit="1" customWidth="1"/>
    <col min="4511" max="4511" width="10.28515625" style="21" bestFit="1" customWidth="1"/>
    <col min="4512" max="4513" width="11.28515625" style="21" bestFit="1" customWidth="1"/>
    <col min="4514" max="4514" width="7" style="21" bestFit="1" customWidth="1"/>
    <col min="4515" max="4729" width="9.28515625" style="21"/>
    <col min="4730" max="4731" width="10.28515625" style="21" customWidth="1"/>
    <col min="4732" max="4732" width="17.42578125" style="21" customWidth="1"/>
    <col min="4733" max="4733" width="12.28515625" style="21" bestFit="1" customWidth="1"/>
    <col min="4734" max="4734" width="6.7109375" style="21" bestFit="1" customWidth="1"/>
    <col min="4735" max="4736" width="11.28515625" style="21" bestFit="1" customWidth="1"/>
    <col min="4737" max="4737" width="9.5703125" style="21" bestFit="1" customWidth="1"/>
    <col min="4738" max="4738" width="6.28515625" style="21" bestFit="1" customWidth="1"/>
    <col min="4739" max="4739" width="9.28515625" style="21" customWidth="1"/>
    <col min="4740" max="4740" width="9.7109375" style="21" bestFit="1" customWidth="1"/>
    <col min="4741" max="4741" width="11.28515625" style="21" bestFit="1" customWidth="1"/>
    <col min="4742" max="4742" width="6.28515625" style="21" bestFit="1" customWidth="1"/>
    <col min="4743" max="4744" width="11.28515625" style="21" bestFit="1" customWidth="1"/>
    <col min="4745" max="4745" width="12.28515625" style="21" bestFit="1" customWidth="1"/>
    <col min="4746" max="4746" width="6.28515625" style="21" bestFit="1" customWidth="1"/>
    <col min="4747" max="4747" width="11.28515625" style="21" bestFit="1" customWidth="1"/>
    <col min="4748" max="4749" width="12.28515625" style="21" bestFit="1" customWidth="1"/>
    <col min="4750" max="4750" width="6.28515625" style="21" bestFit="1" customWidth="1"/>
    <col min="4751" max="4753" width="11.28515625" style="21" bestFit="1" customWidth="1"/>
    <col min="4754" max="4754" width="6.28515625" style="21" bestFit="1" customWidth="1"/>
    <col min="4755" max="4757" width="11.28515625" style="21" bestFit="1" customWidth="1"/>
    <col min="4758" max="4758" width="6.28515625" style="21" bestFit="1" customWidth="1"/>
    <col min="4759" max="4759" width="10.28515625" style="21" bestFit="1" customWidth="1"/>
    <col min="4760" max="4761" width="11.28515625" style="21" bestFit="1" customWidth="1"/>
    <col min="4762" max="4762" width="6.28515625" style="21" bestFit="1" customWidth="1"/>
    <col min="4763" max="4763" width="10.28515625" style="21" bestFit="1" customWidth="1"/>
    <col min="4764" max="4765" width="11.28515625" style="21" bestFit="1" customWidth="1"/>
    <col min="4766" max="4766" width="6.28515625" style="21" bestFit="1" customWidth="1"/>
    <col min="4767" max="4767" width="10.28515625" style="21" bestFit="1" customWidth="1"/>
    <col min="4768" max="4769" width="11.28515625" style="21" bestFit="1" customWidth="1"/>
    <col min="4770" max="4770" width="7" style="21" bestFit="1" customWidth="1"/>
    <col min="4771" max="4985" width="9.28515625" style="21"/>
    <col min="4986" max="4987" width="10.28515625" style="21" customWidth="1"/>
    <col min="4988" max="4988" width="17.42578125" style="21" customWidth="1"/>
    <col min="4989" max="4989" width="12.28515625" style="21" bestFit="1" customWidth="1"/>
    <col min="4990" max="4990" width="6.7109375" style="21" bestFit="1" customWidth="1"/>
    <col min="4991" max="4992" width="11.28515625" style="21" bestFit="1" customWidth="1"/>
    <col min="4993" max="4993" width="9.5703125" style="21" bestFit="1" customWidth="1"/>
    <col min="4994" max="4994" width="6.28515625" style="21" bestFit="1" customWidth="1"/>
    <col min="4995" max="4995" width="9.28515625" style="21" customWidth="1"/>
    <col min="4996" max="4996" width="9.7109375" style="21" bestFit="1" customWidth="1"/>
    <col min="4997" max="4997" width="11.28515625" style="21" bestFit="1" customWidth="1"/>
    <col min="4998" max="4998" width="6.28515625" style="21" bestFit="1" customWidth="1"/>
    <col min="4999" max="5000" width="11.28515625" style="21" bestFit="1" customWidth="1"/>
    <col min="5001" max="5001" width="12.28515625" style="21" bestFit="1" customWidth="1"/>
    <col min="5002" max="5002" width="6.28515625" style="21" bestFit="1" customWidth="1"/>
    <col min="5003" max="5003" width="11.28515625" style="21" bestFit="1" customWidth="1"/>
    <col min="5004" max="5005" width="12.28515625" style="21" bestFit="1" customWidth="1"/>
    <col min="5006" max="5006" width="6.28515625" style="21" bestFit="1" customWidth="1"/>
    <col min="5007" max="5009" width="11.28515625" style="21" bestFit="1" customWidth="1"/>
    <col min="5010" max="5010" width="6.28515625" style="21" bestFit="1" customWidth="1"/>
    <col min="5011" max="5013" width="11.28515625" style="21" bestFit="1" customWidth="1"/>
    <col min="5014" max="5014" width="6.28515625" style="21" bestFit="1" customWidth="1"/>
    <col min="5015" max="5015" width="10.28515625" style="21" bestFit="1" customWidth="1"/>
    <col min="5016" max="5017" width="11.28515625" style="21" bestFit="1" customWidth="1"/>
    <col min="5018" max="5018" width="6.28515625" style="21" bestFit="1" customWidth="1"/>
    <col min="5019" max="5019" width="10.28515625" style="21" bestFit="1" customWidth="1"/>
    <col min="5020" max="5021" width="11.28515625" style="21" bestFit="1" customWidth="1"/>
    <col min="5022" max="5022" width="6.28515625" style="21" bestFit="1" customWidth="1"/>
    <col min="5023" max="5023" width="10.28515625" style="21" bestFit="1" customWidth="1"/>
    <col min="5024" max="5025" width="11.28515625" style="21" bestFit="1" customWidth="1"/>
    <col min="5026" max="5026" width="7" style="21" bestFit="1" customWidth="1"/>
    <col min="5027" max="5241" width="9.28515625" style="21"/>
    <col min="5242" max="5243" width="10.28515625" style="21" customWidth="1"/>
    <col min="5244" max="5244" width="17.42578125" style="21" customWidth="1"/>
    <col min="5245" max="5245" width="12.28515625" style="21" bestFit="1" customWidth="1"/>
    <col min="5246" max="5246" width="6.7109375" style="21" bestFit="1" customWidth="1"/>
    <col min="5247" max="5248" width="11.28515625" style="21" bestFit="1" customWidth="1"/>
    <col min="5249" max="5249" width="9.5703125" style="21" bestFit="1" customWidth="1"/>
    <col min="5250" max="5250" width="6.28515625" style="21" bestFit="1" customWidth="1"/>
    <col min="5251" max="5251" width="9.28515625" style="21" customWidth="1"/>
    <col min="5252" max="5252" width="9.7109375" style="21" bestFit="1" customWidth="1"/>
    <col min="5253" max="5253" width="11.28515625" style="21" bestFit="1" customWidth="1"/>
    <col min="5254" max="5254" width="6.28515625" style="21" bestFit="1" customWidth="1"/>
    <col min="5255" max="5256" width="11.28515625" style="21" bestFit="1" customWidth="1"/>
    <col min="5257" max="5257" width="12.28515625" style="21" bestFit="1" customWidth="1"/>
    <col min="5258" max="5258" width="6.28515625" style="21" bestFit="1" customWidth="1"/>
    <col min="5259" max="5259" width="11.28515625" style="21" bestFit="1" customWidth="1"/>
    <col min="5260" max="5261" width="12.28515625" style="21" bestFit="1" customWidth="1"/>
    <col min="5262" max="5262" width="6.28515625" style="21" bestFit="1" customWidth="1"/>
    <col min="5263" max="5265" width="11.28515625" style="21" bestFit="1" customWidth="1"/>
    <col min="5266" max="5266" width="6.28515625" style="21" bestFit="1" customWidth="1"/>
    <col min="5267" max="5269" width="11.28515625" style="21" bestFit="1" customWidth="1"/>
    <col min="5270" max="5270" width="6.28515625" style="21" bestFit="1" customWidth="1"/>
    <col min="5271" max="5271" width="10.28515625" style="21" bestFit="1" customWidth="1"/>
    <col min="5272" max="5273" width="11.28515625" style="21" bestFit="1" customWidth="1"/>
    <col min="5274" max="5274" width="6.28515625" style="21" bestFit="1" customWidth="1"/>
    <col min="5275" max="5275" width="10.28515625" style="21" bestFit="1" customWidth="1"/>
    <col min="5276" max="5277" width="11.28515625" style="21" bestFit="1" customWidth="1"/>
    <col min="5278" max="5278" width="6.28515625" style="21" bestFit="1" customWidth="1"/>
    <col min="5279" max="5279" width="10.28515625" style="21" bestFit="1" customWidth="1"/>
    <col min="5280" max="5281" width="11.28515625" style="21" bestFit="1" customWidth="1"/>
    <col min="5282" max="5282" width="7" style="21" bestFit="1" customWidth="1"/>
    <col min="5283" max="5497" width="9.28515625" style="21"/>
    <col min="5498" max="5499" width="10.28515625" style="21" customWidth="1"/>
    <col min="5500" max="5500" width="17.42578125" style="21" customWidth="1"/>
    <col min="5501" max="5501" width="12.28515625" style="21" bestFit="1" customWidth="1"/>
    <col min="5502" max="5502" width="6.7109375" style="21" bestFit="1" customWidth="1"/>
    <col min="5503" max="5504" width="11.28515625" style="21" bestFit="1" customWidth="1"/>
    <col min="5505" max="5505" width="9.5703125" style="21" bestFit="1" customWidth="1"/>
    <col min="5506" max="5506" width="6.28515625" style="21" bestFit="1" customWidth="1"/>
    <col min="5507" max="5507" width="9.28515625" style="21" customWidth="1"/>
    <col min="5508" max="5508" width="9.7109375" style="21" bestFit="1" customWidth="1"/>
    <col min="5509" max="5509" width="11.28515625" style="21" bestFit="1" customWidth="1"/>
    <col min="5510" max="5510" width="6.28515625" style="21" bestFit="1" customWidth="1"/>
    <col min="5511" max="5512" width="11.28515625" style="21" bestFit="1" customWidth="1"/>
    <col min="5513" max="5513" width="12.28515625" style="21" bestFit="1" customWidth="1"/>
    <col min="5514" max="5514" width="6.28515625" style="21" bestFit="1" customWidth="1"/>
    <col min="5515" max="5515" width="11.28515625" style="21" bestFit="1" customWidth="1"/>
    <col min="5516" max="5517" width="12.28515625" style="21" bestFit="1" customWidth="1"/>
    <col min="5518" max="5518" width="6.28515625" style="21" bestFit="1" customWidth="1"/>
    <col min="5519" max="5521" width="11.28515625" style="21" bestFit="1" customWidth="1"/>
    <col min="5522" max="5522" width="6.28515625" style="21" bestFit="1" customWidth="1"/>
    <col min="5523" max="5525" width="11.28515625" style="21" bestFit="1" customWidth="1"/>
    <col min="5526" max="5526" width="6.28515625" style="21" bestFit="1" customWidth="1"/>
    <col min="5527" max="5527" width="10.28515625" style="21" bestFit="1" customWidth="1"/>
    <col min="5528" max="5529" width="11.28515625" style="21" bestFit="1" customWidth="1"/>
    <col min="5530" max="5530" width="6.28515625" style="21" bestFit="1" customWidth="1"/>
    <col min="5531" max="5531" width="10.28515625" style="21" bestFit="1" customWidth="1"/>
    <col min="5532" max="5533" width="11.28515625" style="21" bestFit="1" customWidth="1"/>
    <col min="5534" max="5534" width="6.28515625" style="21" bestFit="1" customWidth="1"/>
    <col min="5535" max="5535" width="10.28515625" style="21" bestFit="1" customWidth="1"/>
    <col min="5536" max="5537" width="11.28515625" style="21" bestFit="1" customWidth="1"/>
    <col min="5538" max="5538" width="7" style="21" bestFit="1" customWidth="1"/>
    <col min="5539" max="5753" width="9.28515625" style="21"/>
    <col min="5754" max="5755" width="10.28515625" style="21" customWidth="1"/>
    <col min="5756" max="5756" width="17.42578125" style="21" customWidth="1"/>
    <col min="5757" max="5757" width="12.28515625" style="21" bestFit="1" customWidth="1"/>
    <col min="5758" max="5758" width="6.7109375" style="21" bestFit="1" customWidth="1"/>
    <col min="5759" max="5760" width="11.28515625" style="21" bestFit="1" customWidth="1"/>
    <col min="5761" max="5761" width="9.5703125" style="21" bestFit="1" customWidth="1"/>
    <col min="5762" max="5762" width="6.28515625" style="21" bestFit="1" customWidth="1"/>
    <col min="5763" max="5763" width="9.28515625" style="21" customWidth="1"/>
    <col min="5764" max="5764" width="9.7109375" style="21" bestFit="1" customWidth="1"/>
    <col min="5765" max="5765" width="11.28515625" style="21" bestFit="1" customWidth="1"/>
    <col min="5766" max="5766" width="6.28515625" style="21" bestFit="1" customWidth="1"/>
    <col min="5767" max="5768" width="11.28515625" style="21" bestFit="1" customWidth="1"/>
    <col min="5769" max="5769" width="12.28515625" style="21" bestFit="1" customWidth="1"/>
    <col min="5770" max="5770" width="6.28515625" style="21" bestFit="1" customWidth="1"/>
    <col min="5771" max="5771" width="11.28515625" style="21" bestFit="1" customWidth="1"/>
    <col min="5772" max="5773" width="12.28515625" style="21" bestFit="1" customWidth="1"/>
    <col min="5774" max="5774" width="6.28515625" style="21" bestFit="1" customWidth="1"/>
    <col min="5775" max="5777" width="11.28515625" style="21" bestFit="1" customWidth="1"/>
    <col min="5778" max="5778" width="6.28515625" style="21" bestFit="1" customWidth="1"/>
    <col min="5779" max="5781" width="11.28515625" style="21" bestFit="1" customWidth="1"/>
    <col min="5782" max="5782" width="6.28515625" style="21" bestFit="1" customWidth="1"/>
    <col min="5783" max="5783" width="10.28515625" style="21" bestFit="1" customWidth="1"/>
    <col min="5784" max="5785" width="11.28515625" style="21" bestFit="1" customWidth="1"/>
    <col min="5786" max="5786" width="6.28515625" style="21" bestFit="1" customWidth="1"/>
    <col min="5787" max="5787" width="10.28515625" style="21" bestFit="1" customWidth="1"/>
    <col min="5788" max="5789" width="11.28515625" style="21" bestFit="1" customWidth="1"/>
    <col min="5790" max="5790" width="6.28515625" style="21" bestFit="1" customWidth="1"/>
    <col min="5791" max="5791" width="10.28515625" style="21" bestFit="1" customWidth="1"/>
    <col min="5792" max="5793" width="11.28515625" style="21" bestFit="1" customWidth="1"/>
    <col min="5794" max="5794" width="7" style="21" bestFit="1" customWidth="1"/>
    <col min="5795" max="6009" width="9.28515625" style="21"/>
    <col min="6010" max="6011" width="10.28515625" style="21" customWidth="1"/>
    <col min="6012" max="6012" width="17.42578125" style="21" customWidth="1"/>
    <col min="6013" max="6013" width="12.28515625" style="21" bestFit="1" customWidth="1"/>
    <col min="6014" max="6014" width="6.7109375" style="21" bestFit="1" customWidth="1"/>
    <col min="6015" max="6016" width="11.28515625" style="21" bestFit="1" customWidth="1"/>
    <col min="6017" max="6017" width="9.5703125" style="21" bestFit="1" customWidth="1"/>
    <col min="6018" max="6018" width="6.28515625" style="21" bestFit="1" customWidth="1"/>
    <col min="6019" max="6019" width="9.28515625" style="21" customWidth="1"/>
    <col min="6020" max="6020" width="9.7109375" style="21" bestFit="1" customWidth="1"/>
    <col min="6021" max="6021" width="11.28515625" style="21" bestFit="1" customWidth="1"/>
    <col min="6022" max="6022" width="6.28515625" style="21" bestFit="1" customWidth="1"/>
    <col min="6023" max="6024" width="11.28515625" style="21" bestFit="1" customWidth="1"/>
    <col min="6025" max="6025" width="12.28515625" style="21" bestFit="1" customWidth="1"/>
    <col min="6026" max="6026" width="6.28515625" style="21" bestFit="1" customWidth="1"/>
    <col min="6027" max="6027" width="11.28515625" style="21" bestFit="1" customWidth="1"/>
    <col min="6028" max="6029" width="12.28515625" style="21" bestFit="1" customWidth="1"/>
    <col min="6030" max="6030" width="6.28515625" style="21" bestFit="1" customWidth="1"/>
    <col min="6031" max="6033" width="11.28515625" style="21" bestFit="1" customWidth="1"/>
    <col min="6034" max="6034" width="6.28515625" style="21" bestFit="1" customWidth="1"/>
    <col min="6035" max="6037" width="11.28515625" style="21" bestFit="1" customWidth="1"/>
    <col min="6038" max="6038" width="6.28515625" style="21" bestFit="1" customWidth="1"/>
    <col min="6039" max="6039" width="10.28515625" style="21" bestFit="1" customWidth="1"/>
    <col min="6040" max="6041" width="11.28515625" style="21" bestFit="1" customWidth="1"/>
    <col min="6042" max="6042" width="6.28515625" style="21" bestFit="1" customWidth="1"/>
    <col min="6043" max="6043" width="10.28515625" style="21" bestFit="1" customWidth="1"/>
    <col min="6044" max="6045" width="11.28515625" style="21" bestFit="1" customWidth="1"/>
    <col min="6046" max="6046" width="6.28515625" style="21" bestFit="1" customWidth="1"/>
    <col min="6047" max="6047" width="10.28515625" style="21" bestFit="1" customWidth="1"/>
    <col min="6048" max="6049" width="11.28515625" style="21" bestFit="1" customWidth="1"/>
    <col min="6050" max="6050" width="7" style="21" bestFit="1" customWidth="1"/>
    <col min="6051" max="6265" width="9.28515625" style="21"/>
    <col min="6266" max="6267" width="10.28515625" style="21" customWidth="1"/>
    <col min="6268" max="6268" width="17.42578125" style="21" customWidth="1"/>
    <col min="6269" max="6269" width="12.28515625" style="21" bestFit="1" customWidth="1"/>
    <col min="6270" max="6270" width="6.7109375" style="21" bestFit="1" customWidth="1"/>
    <col min="6271" max="6272" width="11.28515625" style="21" bestFit="1" customWidth="1"/>
    <col min="6273" max="6273" width="9.5703125" style="21" bestFit="1" customWidth="1"/>
    <col min="6274" max="6274" width="6.28515625" style="21" bestFit="1" customWidth="1"/>
    <col min="6275" max="6275" width="9.28515625" style="21" customWidth="1"/>
    <col min="6276" max="6276" width="9.7109375" style="21" bestFit="1" customWidth="1"/>
    <col min="6277" max="6277" width="11.28515625" style="21" bestFit="1" customWidth="1"/>
    <col min="6278" max="6278" width="6.28515625" style="21" bestFit="1" customWidth="1"/>
    <col min="6279" max="6280" width="11.28515625" style="21" bestFit="1" customWidth="1"/>
    <col min="6281" max="6281" width="12.28515625" style="21" bestFit="1" customWidth="1"/>
    <col min="6282" max="6282" width="6.28515625" style="21" bestFit="1" customWidth="1"/>
    <col min="6283" max="6283" width="11.28515625" style="21" bestFit="1" customWidth="1"/>
    <col min="6284" max="6285" width="12.28515625" style="21" bestFit="1" customWidth="1"/>
    <col min="6286" max="6286" width="6.28515625" style="21" bestFit="1" customWidth="1"/>
    <col min="6287" max="6289" width="11.28515625" style="21" bestFit="1" customWidth="1"/>
    <col min="6290" max="6290" width="6.28515625" style="21" bestFit="1" customWidth="1"/>
    <col min="6291" max="6293" width="11.28515625" style="21" bestFit="1" customWidth="1"/>
    <col min="6294" max="6294" width="6.28515625" style="21" bestFit="1" customWidth="1"/>
    <col min="6295" max="6295" width="10.28515625" style="21" bestFit="1" customWidth="1"/>
    <col min="6296" max="6297" width="11.28515625" style="21" bestFit="1" customWidth="1"/>
    <col min="6298" max="6298" width="6.28515625" style="21" bestFit="1" customWidth="1"/>
    <col min="6299" max="6299" width="10.28515625" style="21" bestFit="1" customWidth="1"/>
    <col min="6300" max="6301" width="11.28515625" style="21" bestFit="1" customWidth="1"/>
    <col min="6302" max="6302" width="6.28515625" style="21" bestFit="1" customWidth="1"/>
    <col min="6303" max="6303" width="10.28515625" style="21" bestFit="1" customWidth="1"/>
    <col min="6304" max="6305" width="11.28515625" style="21" bestFit="1" customWidth="1"/>
    <col min="6306" max="6306" width="7" style="21" bestFit="1" customWidth="1"/>
    <col min="6307" max="6521" width="9.28515625" style="21"/>
    <col min="6522" max="6523" width="10.28515625" style="21" customWidth="1"/>
    <col min="6524" max="6524" width="17.42578125" style="21" customWidth="1"/>
    <col min="6525" max="6525" width="12.28515625" style="21" bestFit="1" customWidth="1"/>
    <col min="6526" max="6526" width="6.7109375" style="21" bestFit="1" customWidth="1"/>
    <col min="6527" max="6528" width="11.28515625" style="21" bestFit="1" customWidth="1"/>
    <col min="6529" max="6529" width="9.5703125" style="21" bestFit="1" customWidth="1"/>
    <col min="6530" max="6530" width="6.28515625" style="21" bestFit="1" customWidth="1"/>
    <col min="6531" max="6531" width="9.28515625" style="21" customWidth="1"/>
    <col min="6532" max="6532" width="9.7109375" style="21" bestFit="1" customWidth="1"/>
    <col min="6533" max="6533" width="11.28515625" style="21" bestFit="1" customWidth="1"/>
    <col min="6534" max="6534" width="6.28515625" style="21" bestFit="1" customWidth="1"/>
    <col min="6535" max="6536" width="11.28515625" style="21" bestFit="1" customWidth="1"/>
    <col min="6537" max="6537" width="12.28515625" style="21" bestFit="1" customWidth="1"/>
    <col min="6538" max="6538" width="6.28515625" style="21" bestFit="1" customWidth="1"/>
    <col min="6539" max="6539" width="11.28515625" style="21" bestFit="1" customWidth="1"/>
    <col min="6540" max="6541" width="12.28515625" style="21" bestFit="1" customWidth="1"/>
    <col min="6542" max="6542" width="6.28515625" style="21" bestFit="1" customWidth="1"/>
    <col min="6543" max="6545" width="11.28515625" style="21" bestFit="1" customWidth="1"/>
    <col min="6546" max="6546" width="6.28515625" style="21" bestFit="1" customWidth="1"/>
    <col min="6547" max="6549" width="11.28515625" style="21" bestFit="1" customWidth="1"/>
    <col min="6550" max="6550" width="6.28515625" style="21" bestFit="1" customWidth="1"/>
    <col min="6551" max="6551" width="10.28515625" style="21" bestFit="1" customWidth="1"/>
    <col min="6552" max="6553" width="11.28515625" style="21" bestFit="1" customWidth="1"/>
    <col min="6554" max="6554" width="6.28515625" style="21" bestFit="1" customWidth="1"/>
    <col min="6555" max="6555" width="10.28515625" style="21" bestFit="1" customWidth="1"/>
    <col min="6556" max="6557" width="11.28515625" style="21" bestFit="1" customWidth="1"/>
    <col min="6558" max="6558" width="6.28515625" style="21" bestFit="1" customWidth="1"/>
    <col min="6559" max="6559" width="10.28515625" style="21" bestFit="1" customWidth="1"/>
    <col min="6560" max="6561" width="11.28515625" style="21" bestFit="1" customWidth="1"/>
    <col min="6562" max="6562" width="7" style="21" bestFit="1" customWidth="1"/>
    <col min="6563" max="6777" width="9.28515625" style="21"/>
    <col min="6778" max="6779" width="10.28515625" style="21" customWidth="1"/>
    <col min="6780" max="6780" width="17.42578125" style="21" customWidth="1"/>
    <col min="6781" max="6781" width="12.28515625" style="21" bestFit="1" customWidth="1"/>
    <col min="6782" max="6782" width="6.7109375" style="21" bestFit="1" customWidth="1"/>
    <col min="6783" max="6784" width="11.28515625" style="21" bestFit="1" customWidth="1"/>
    <col min="6785" max="6785" width="9.5703125" style="21" bestFit="1" customWidth="1"/>
    <col min="6786" max="6786" width="6.28515625" style="21" bestFit="1" customWidth="1"/>
    <col min="6787" max="6787" width="9.28515625" style="21" customWidth="1"/>
    <col min="6788" max="6788" width="9.7109375" style="21" bestFit="1" customWidth="1"/>
    <col min="6789" max="6789" width="11.28515625" style="21" bestFit="1" customWidth="1"/>
    <col min="6790" max="6790" width="6.28515625" style="21" bestFit="1" customWidth="1"/>
    <col min="6791" max="6792" width="11.28515625" style="21" bestFit="1" customWidth="1"/>
    <col min="6793" max="6793" width="12.28515625" style="21" bestFit="1" customWidth="1"/>
    <col min="6794" max="6794" width="6.28515625" style="21" bestFit="1" customWidth="1"/>
    <col min="6795" max="6795" width="11.28515625" style="21" bestFit="1" customWidth="1"/>
    <col min="6796" max="6797" width="12.28515625" style="21" bestFit="1" customWidth="1"/>
    <col min="6798" max="6798" width="6.28515625" style="21" bestFit="1" customWidth="1"/>
    <col min="6799" max="6801" width="11.28515625" style="21" bestFit="1" customWidth="1"/>
    <col min="6802" max="6802" width="6.28515625" style="21" bestFit="1" customWidth="1"/>
    <col min="6803" max="6805" width="11.28515625" style="21" bestFit="1" customWidth="1"/>
    <col min="6806" max="6806" width="6.28515625" style="21" bestFit="1" customWidth="1"/>
    <col min="6807" max="6807" width="10.28515625" style="21" bestFit="1" customWidth="1"/>
    <col min="6808" max="6809" width="11.28515625" style="21" bestFit="1" customWidth="1"/>
    <col min="6810" max="6810" width="6.28515625" style="21" bestFit="1" customWidth="1"/>
    <col min="6811" max="6811" width="10.28515625" style="21" bestFit="1" customWidth="1"/>
    <col min="6812" max="6813" width="11.28515625" style="21" bestFit="1" customWidth="1"/>
    <col min="6814" max="6814" width="6.28515625" style="21" bestFit="1" customWidth="1"/>
    <col min="6815" max="6815" width="10.28515625" style="21" bestFit="1" customWidth="1"/>
    <col min="6816" max="6817" width="11.28515625" style="21" bestFit="1" customWidth="1"/>
    <col min="6818" max="6818" width="7" style="21" bestFit="1" customWidth="1"/>
    <col min="6819" max="7033" width="9.28515625" style="21"/>
    <col min="7034" max="7035" width="10.28515625" style="21" customWidth="1"/>
    <col min="7036" max="7036" width="17.42578125" style="21" customWidth="1"/>
    <col min="7037" max="7037" width="12.28515625" style="21" bestFit="1" customWidth="1"/>
    <col min="7038" max="7038" width="6.7109375" style="21" bestFit="1" customWidth="1"/>
    <col min="7039" max="7040" width="11.28515625" style="21" bestFit="1" customWidth="1"/>
    <col min="7041" max="7041" width="9.5703125" style="21" bestFit="1" customWidth="1"/>
    <col min="7042" max="7042" width="6.28515625" style="21" bestFit="1" customWidth="1"/>
    <col min="7043" max="7043" width="9.28515625" style="21" customWidth="1"/>
    <col min="7044" max="7044" width="9.7109375" style="21" bestFit="1" customWidth="1"/>
    <col min="7045" max="7045" width="11.28515625" style="21" bestFit="1" customWidth="1"/>
    <col min="7046" max="7046" width="6.28515625" style="21" bestFit="1" customWidth="1"/>
    <col min="7047" max="7048" width="11.28515625" style="21" bestFit="1" customWidth="1"/>
    <col min="7049" max="7049" width="12.28515625" style="21" bestFit="1" customWidth="1"/>
    <col min="7050" max="7050" width="6.28515625" style="21" bestFit="1" customWidth="1"/>
    <col min="7051" max="7051" width="11.28515625" style="21" bestFit="1" customWidth="1"/>
    <col min="7052" max="7053" width="12.28515625" style="21" bestFit="1" customWidth="1"/>
    <col min="7054" max="7054" width="6.28515625" style="21" bestFit="1" customWidth="1"/>
    <col min="7055" max="7057" width="11.28515625" style="21" bestFit="1" customWidth="1"/>
    <col min="7058" max="7058" width="6.28515625" style="21" bestFit="1" customWidth="1"/>
    <col min="7059" max="7061" width="11.28515625" style="21" bestFit="1" customWidth="1"/>
    <col min="7062" max="7062" width="6.28515625" style="21" bestFit="1" customWidth="1"/>
    <col min="7063" max="7063" width="10.28515625" style="21" bestFit="1" customWidth="1"/>
    <col min="7064" max="7065" width="11.28515625" style="21" bestFit="1" customWidth="1"/>
    <col min="7066" max="7066" width="6.28515625" style="21" bestFit="1" customWidth="1"/>
    <col min="7067" max="7067" width="10.28515625" style="21" bestFit="1" customWidth="1"/>
    <col min="7068" max="7069" width="11.28515625" style="21" bestFit="1" customWidth="1"/>
    <col min="7070" max="7070" width="6.28515625" style="21" bestFit="1" customWidth="1"/>
    <col min="7071" max="7071" width="10.28515625" style="21" bestFit="1" customWidth="1"/>
    <col min="7072" max="7073" width="11.28515625" style="21" bestFit="1" customWidth="1"/>
    <col min="7074" max="7074" width="7" style="21" bestFit="1" customWidth="1"/>
    <col min="7075" max="7289" width="9.28515625" style="21"/>
    <col min="7290" max="7291" width="10.28515625" style="21" customWidth="1"/>
    <col min="7292" max="7292" width="17.42578125" style="21" customWidth="1"/>
    <col min="7293" max="7293" width="12.28515625" style="21" bestFit="1" customWidth="1"/>
    <col min="7294" max="7294" width="6.7109375" style="21" bestFit="1" customWidth="1"/>
    <col min="7295" max="7296" width="11.28515625" style="21" bestFit="1" customWidth="1"/>
    <col min="7297" max="7297" width="9.5703125" style="21" bestFit="1" customWidth="1"/>
    <col min="7298" max="7298" width="6.28515625" style="21" bestFit="1" customWidth="1"/>
    <col min="7299" max="7299" width="9.28515625" style="21" customWidth="1"/>
    <col min="7300" max="7300" width="9.7109375" style="21" bestFit="1" customWidth="1"/>
    <col min="7301" max="7301" width="11.28515625" style="21" bestFit="1" customWidth="1"/>
    <col min="7302" max="7302" width="6.28515625" style="21" bestFit="1" customWidth="1"/>
    <col min="7303" max="7304" width="11.28515625" style="21" bestFit="1" customWidth="1"/>
    <col min="7305" max="7305" width="12.28515625" style="21" bestFit="1" customWidth="1"/>
    <col min="7306" max="7306" width="6.28515625" style="21" bestFit="1" customWidth="1"/>
    <col min="7307" max="7307" width="11.28515625" style="21" bestFit="1" customWidth="1"/>
    <col min="7308" max="7309" width="12.28515625" style="21" bestFit="1" customWidth="1"/>
    <col min="7310" max="7310" width="6.28515625" style="21" bestFit="1" customWidth="1"/>
    <col min="7311" max="7313" width="11.28515625" style="21" bestFit="1" customWidth="1"/>
    <col min="7314" max="7314" width="6.28515625" style="21" bestFit="1" customWidth="1"/>
    <col min="7315" max="7317" width="11.28515625" style="21" bestFit="1" customWidth="1"/>
    <col min="7318" max="7318" width="6.28515625" style="21" bestFit="1" customWidth="1"/>
    <col min="7319" max="7319" width="10.28515625" style="21" bestFit="1" customWidth="1"/>
    <col min="7320" max="7321" width="11.28515625" style="21" bestFit="1" customWidth="1"/>
    <col min="7322" max="7322" width="6.28515625" style="21" bestFit="1" customWidth="1"/>
    <col min="7323" max="7323" width="10.28515625" style="21" bestFit="1" customWidth="1"/>
    <col min="7324" max="7325" width="11.28515625" style="21" bestFit="1" customWidth="1"/>
    <col min="7326" max="7326" width="6.28515625" style="21" bestFit="1" customWidth="1"/>
    <col min="7327" max="7327" width="10.28515625" style="21" bestFit="1" customWidth="1"/>
    <col min="7328" max="7329" width="11.28515625" style="21" bestFit="1" customWidth="1"/>
    <col min="7330" max="7330" width="7" style="21" bestFit="1" customWidth="1"/>
    <col min="7331" max="7545" width="9.28515625" style="21"/>
    <col min="7546" max="7547" width="10.28515625" style="21" customWidth="1"/>
    <col min="7548" max="7548" width="17.42578125" style="21" customWidth="1"/>
    <col min="7549" max="7549" width="12.28515625" style="21" bestFit="1" customWidth="1"/>
    <col min="7550" max="7550" width="6.7109375" style="21" bestFit="1" customWidth="1"/>
    <col min="7551" max="7552" width="11.28515625" style="21" bestFit="1" customWidth="1"/>
    <col min="7553" max="7553" width="9.5703125" style="21" bestFit="1" customWidth="1"/>
    <col min="7554" max="7554" width="6.28515625" style="21" bestFit="1" customWidth="1"/>
    <col min="7555" max="7555" width="9.28515625" style="21" customWidth="1"/>
    <col min="7556" max="7556" width="9.7109375" style="21" bestFit="1" customWidth="1"/>
    <col min="7557" max="7557" width="11.28515625" style="21" bestFit="1" customWidth="1"/>
    <col min="7558" max="7558" width="6.28515625" style="21" bestFit="1" customWidth="1"/>
    <col min="7559" max="7560" width="11.28515625" style="21" bestFit="1" customWidth="1"/>
    <col min="7561" max="7561" width="12.28515625" style="21" bestFit="1" customWidth="1"/>
    <col min="7562" max="7562" width="6.28515625" style="21" bestFit="1" customWidth="1"/>
    <col min="7563" max="7563" width="11.28515625" style="21" bestFit="1" customWidth="1"/>
    <col min="7564" max="7565" width="12.28515625" style="21" bestFit="1" customWidth="1"/>
    <col min="7566" max="7566" width="6.28515625" style="21" bestFit="1" customWidth="1"/>
    <col min="7567" max="7569" width="11.28515625" style="21" bestFit="1" customWidth="1"/>
    <col min="7570" max="7570" width="6.28515625" style="21" bestFit="1" customWidth="1"/>
    <col min="7571" max="7573" width="11.28515625" style="21" bestFit="1" customWidth="1"/>
    <col min="7574" max="7574" width="6.28515625" style="21" bestFit="1" customWidth="1"/>
    <col min="7575" max="7575" width="10.28515625" style="21" bestFit="1" customWidth="1"/>
    <col min="7576" max="7577" width="11.28515625" style="21" bestFit="1" customWidth="1"/>
    <col min="7578" max="7578" width="6.28515625" style="21" bestFit="1" customWidth="1"/>
    <col min="7579" max="7579" width="10.28515625" style="21" bestFit="1" customWidth="1"/>
    <col min="7580" max="7581" width="11.28515625" style="21" bestFit="1" customWidth="1"/>
    <col min="7582" max="7582" width="6.28515625" style="21" bestFit="1" customWidth="1"/>
    <col min="7583" max="7583" width="10.28515625" style="21" bestFit="1" customWidth="1"/>
    <col min="7584" max="7585" width="11.28515625" style="21" bestFit="1" customWidth="1"/>
    <col min="7586" max="7586" width="7" style="21" bestFit="1" customWidth="1"/>
    <col min="7587" max="7801" width="9.28515625" style="21"/>
    <col min="7802" max="7803" width="10.28515625" style="21" customWidth="1"/>
    <col min="7804" max="7804" width="17.42578125" style="21" customWidth="1"/>
    <col min="7805" max="7805" width="12.28515625" style="21" bestFit="1" customWidth="1"/>
    <col min="7806" max="7806" width="6.7109375" style="21" bestFit="1" customWidth="1"/>
    <col min="7807" max="7808" width="11.28515625" style="21" bestFit="1" customWidth="1"/>
    <col min="7809" max="7809" width="9.5703125" style="21" bestFit="1" customWidth="1"/>
    <col min="7810" max="7810" width="6.28515625" style="21" bestFit="1" customWidth="1"/>
    <col min="7811" max="7811" width="9.28515625" style="21" customWidth="1"/>
    <col min="7812" max="7812" width="9.7109375" style="21" bestFit="1" customWidth="1"/>
    <col min="7813" max="7813" width="11.28515625" style="21" bestFit="1" customWidth="1"/>
    <col min="7814" max="7814" width="6.28515625" style="21" bestFit="1" customWidth="1"/>
    <col min="7815" max="7816" width="11.28515625" style="21" bestFit="1" customWidth="1"/>
    <col min="7817" max="7817" width="12.28515625" style="21" bestFit="1" customWidth="1"/>
    <col min="7818" max="7818" width="6.28515625" style="21" bestFit="1" customWidth="1"/>
    <col min="7819" max="7819" width="11.28515625" style="21" bestFit="1" customWidth="1"/>
    <col min="7820" max="7821" width="12.28515625" style="21" bestFit="1" customWidth="1"/>
    <col min="7822" max="7822" width="6.28515625" style="21" bestFit="1" customWidth="1"/>
    <col min="7823" max="7825" width="11.28515625" style="21" bestFit="1" customWidth="1"/>
    <col min="7826" max="7826" width="6.28515625" style="21" bestFit="1" customWidth="1"/>
    <col min="7827" max="7829" width="11.28515625" style="21" bestFit="1" customWidth="1"/>
    <col min="7830" max="7830" width="6.28515625" style="21" bestFit="1" customWidth="1"/>
    <col min="7831" max="7831" width="10.28515625" style="21" bestFit="1" customWidth="1"/>
    <col min="7832" max="7833" width="11.28515625" style="21" bestFit="1" customWidth="1"/>
    <col min="7834" max="7834" width="6.28515625" style="21" bestFit="1" customWidth="1"/>
    <col min="7835" max="7835" width="10.28515625" style="21" bestFit="1" customWidth="1"/>
    <col min="7836" max="7837" width="11.28515625" style="21" bestFit="1" customWidth="1"/>
    <col min="7838" max="7838" width="6.28515625" style="21" bestFit="1" customWidth="1"/>
    <col min="7839" max="7839" width="10.28515625" style="21" bestFit="1" customWidth="1"/>
    <col min="7840" max="7841" width="11.28515625" style="21" bestFit="1" customWidth="1"/>
    <col min="7842" max="7842" width="7" style="21" bestFit="1" customWidth="1"/>
    <col min="7843" max="8057" width="9.28515625" style="21"/>
    <col min="8058" max="8059" width="10.28515625" style="21" customWidth="1"/>
    <col min="8060" max="8060" width="17.42578125" style="21" customWidth="1"/>
    <col min="8061" max="8061" width="12.28515625" style="21" bestFit="1" customWidth="1"/>
    <col min="8062" max="8062" width="6.7109375" style="21" bestFit="1" customWidth="1"/>
    <col min="8063" max="8064" width="11.28515625" style="21" bestFit="1" customWidth="1"/>
    <col min="8065" max="8065" width="9.5703125" style="21" bestFit="1" customWidth="1"/>
    <col min="8066" max="8066" width="6.28515625" style="21" bestFit="1" customWidth="1"/>
    <col min="8067" max="8067" width="9.28515625" style="21" customWidth="1"/>
    <col min="8068" max="8068" width="9.7109375" style="21" bestFit="1" customWidth="1"/>
    <col min="8069" max="8069" width="11.28515625" style="21" bestFit="1" customWidth="1"/>
    <col min="8070" max="8070" width="6.28515625" style="21" bestFit="1" customWidth="1"/>
    <col min="8071" max="8072" width="11.28515625" style="21" bestFit="1" customWidth="1"/>
    <col min="8073" max="8073" width="12.28515625" style="21" bestFit="1" customWidth="1"/>
    <col min="8074" max="8074" width="6.28515625" style="21" bestFit="1" customWidth="1"/>
    <col min="8075" max="8075" width="11.28515625" style="21" bestFit="1" customWidth="1"/>
    <col min="8076" max="8077" width="12.28515625" style="21" bestFit="1" customWidth="1"/>
    <col min="8078" max="8078" width="6.28515625" style="21" bestFit="1" customWidth="1"/>
    <col min="8079" max="8081" width="11.28515625" style="21" bestFit="1" customWidth="1"/>
    <col min="8082" max="8082" width="6.28515625" style="21" bestFit="1" customWidth="1"/>
    <col min="8083" max="8085" width="11.28515625" style="21" bestFit="1" customWidth="1"/>
    <col min="8086" max="8086" width="6.28515625" style="21" bestFit="1" customWidth="1"/>
    <col min="8087" max="8087" width="10.28515625" style="21" bestFit="1" customWidth="1"/>
    <col min="8088" max="8089" width="11.28515625" style="21" bestFit="1" customWidth="1"/>
    <col min="8090" max="8090" width="6.28515625" style="21" bestFit="1" customWidth="1"/>
    <col min="8091" max="8091" width="10.28515625" style="21" bestFit="1" customWidth="1"/>
    <col min="8092" max="8093" width="11.28515625" style="21" bestFit="1" customWidth="1"/>
    <col min="8094" max="8094" width="6.28515625" style="21" bestFit="1" customWidth="1"/>
    <col min="8095" max="8095" width="10.28515625" style="21" bestFit="1" customWidth="1"/>
    <col min="8096" max="8097" width="11.28515625" style="21" bestFit="1" customWidth="1"/>
    <col min="8098" max="8098" width="7" style="21" bestFit="1" customWidth="1"/>
    <col min="8099" max="8313" width="9.28515625" style="21"/>
    <col min="8314" max="8315" width="10.28515625" style="21" customWidth="1"/>
    <col min="8316" max="8316" width="17.42578125" style="21" customWidth="1"/>
    <col min="8317" max="8317" width="12.28515625" style="21" bestFit="1" customWidth="1"/>
    <col min="8318" max="8318" width="6.7109375" style="21" bestFit="1" customWidth="1"/>
    <col min="8319" max="8320" width="11.28515625" style="21" bestFit="1" customWidth="1"/>
    <col min="8321" max="8321" width="9.5703125" style="21" bestFit="1" customWidth="1"/>
    <col min="8322" max="8322" width="6.28515625" style="21" bestFit="1" customWidth="1"/>
    <col min="8323" max="8323" width="9.28515625" style="21" customWidth="1"/>
    <col min="8324" max="8324" width="9.7109375" style="21" bestFit="1" customWidth="1"/>
    <col min="8325" max="8325" width="11.28515625" style="21" bestFit="1" customWidth="1"/>
    <col min="8326" max="8326" width="6.28515625" style="21" bestFit="1" customWidth="1"/>
    <col min="8327" max="8328" width="11.28515625" style="21" bestFit="1" customWidth="1"/>
    <col min="8329" max="8329" width="12.28515625" style="21" bestFit="1" customWidth="1"/>
    <col min="8330" max="8330" width="6.28515625" style="21" bestFit="1" customWidth="1"/>
    <col min="8331" max="8331" width="11.28515625" style="21" bestFit="1" customWidth="1"/>
    <col min="8332" max="8333" width="12.28515625" style="21" bestFit="1" customWidth="1"/>
    <col min="8334" max="8334" width="6.28515625" style="21" bestFit="1" customWidth="1"/>
    <col min="8335" max="8337" width="11.28515625" style="21" bestFit="1" customWidth="1"/>
    <col min="8338" max="8338" width="6.28515625" style="21" bestFit="1" customWidth="1"/>
    <col min="8339" max="8341" width="11.28515625" style="21" bestFit="1" customWidth="1"/>
    <col min="8342" max="8342" width="6.28515625" style="21" bestFit="1" customWidth="1"/>
    <col min="8343" max="8343" width="10.28515625" style="21" bestFit="1" customWidth="1"/>
    <col min="8344" max="8345" width="11.28515625" style="21" bestFit="1" customWidth="1"/>
    <col min="8346" max="8346" width="6.28515625" style="21" bestFit="1" customWidth="1"/>
    <col min="8347" max="8347" width="10.28515625" style="21" bestFit="1" customWidth="1"/>
    <col min="8348" max="8349" width="11.28515625" style="21" bestFit="1" customWidth="1"/>
    <col min="8350" max="8350" width="6.28515625" style="21" bestFit="1" customWidth="1"/>
    <col min="8351" max="8351" width="10.28515625" style="21" bestFit="1" customWidth="1"/>
    <col min="8352" max="8353" width="11.28515625" style="21" bestFit="1" customWidth="1"/>
    <col min="8354" max="8354" width="7" style="21" bestFit="1" customWidth="1"/>
    <col min="8355" max="8569" width="9.28515625" style="21"/>
    <col min="8570" max="8571" width="10.28515625" style="21" customWidth="1"/>
    <col min="8572" max="8572" width="17.42578125" style="21" customWidth="1"/>
    <col min="8573" max="8573" width="12.28515625" style="21" bestFit="1" customWidth="1"/>
    <col min="8574" max="8574" width="6.7109375" style="21" bestFit="1" customWidth="1"/>
    <col min="8575" max="8576" width="11.28515625" style="21" bestFit="1" customWidth="1"/>
    <col min="8577" max="8577" width="9.5703125" style="21" bestFit="1" customWidth="1"/>
    <col min="8578" max="8578" width="6.28515625" style="21" bestFit="1" customWidth="1"/>
    <col min="8579" max="8579" width="9.28515625" style="21" customWidth="1"/>
    <col min="8580" max="8580" width="9.7109375" style="21" bestFit="1" customWidth="1"/>
    <col min="8581" max="8581" width="11.28515625" style="21" bestFit="1" customWidth="1"/>
    <col min="8582" max="8582" width="6.28515625" style="21" bestFit="1" customWidth="1"/>
    <col min="8583" max="8584" width="11.28515625" style="21" bestFit="1" customWidth="1"/>
    <col min="8585" max="8585" width="12.28515625" style="21" bestFit="1" customWidth="1"/>
    <col min="8586" max="8586" width="6.28515625" style="21" bestFit="1" customWidth="1"/>
    <col min="8587" max="8587" width="11.28515625" style="21" bestFit="1" customWidth="1"/>
    <col min="8588" max="8589" width="12.28515625" style="21" bestFit="1" customWidth="1"/>
    <col min="8590" max="8590" width="6.28515625" style="21" bestFit="1" customWidth="1"/>
    <col min="8591" max="8593" width="11.28515625" style="21" bestFit="1" customWidth="1"/>
    <col min="8594" max="8594" width="6.28515625" style="21" bestFit="1" customWidth="1"/>
    <col min="8595" max="8597" width="11.28515625" style="21" bestFit="1" customWidth="1"/>
    <col min="8598" max="8598" width="6.28515625" style="21" bestFit="1" customWidth="1"/>
    <col min="8599" max="8599" width="10.28515625" style="21" bestFit="1" customWidth="1"/>
    <col min="8600" max="8601" width="11.28515625" style="21" bestFit="1" customWidth="1"/>
    <col min="8602" max="8602" width="6.28515625" style="21" bestFit="1" customWidth="1"/>
    <col min="8603" max="8603" width="10.28515625" style="21" bestFit="1" customWidth="1"/>
    <col min="8604" max="8605" width="11.28515625" style="21" bestFit="1" customWidth="1"/>
    <col min="8606" max="8606" width="6.28515625" style="21" bestFit="1" customWidth="1"/>
    <col min="8607" max="8607" width="10.28515625" style="21" bestFit="1" customWidth="1"/>
    <col min="8608" max="8609" width="11.28515625" style="21" bestFit="1" customWidth="1"/>
    <col min="8610" max="8610" width="7" style="21" bestFit="1" customWidth="1"/>
    <col min="8611" max="8825" width="9.28515625" style="21"/>
    <col min="8826" max="8827" width="10.28515625" style="21" customWidth="1"/>
    <col min="8828" max="8828" width="17.42578125" style="21" customWidth="1"/>
    <col min="8829" max="8829" width="12.28515625" style="21" bestFit="1" customWidth="1"/>
    <col min="8830" max="8830" width="6.7109375" style="21" bestFit="1" customWidth="1"/>
    <col min="8831" max="8832" width="11.28515625" style="21" bestFit="1" customWidth="1"/>
    <col min="8833" max="8833" width="9.5703125" style="21" bestFit="1" customWidth="1"/>
    <col min="8834" max="8834" width="6.28515625" style="21" bestFit="1" customWidth="1"/>
    <col min="8835" max="8835" width="9.28515625" style="21" customWidth="1"/>
    <col min="8836" max="8836" width="9.7109375" style="21" bestFit="1" customWidth="1"/>
    <col min="8837" max="8837" width="11.28515625" style="21" bestFit="1" customWidth="1"/>
    <col min="8838" max="8838" width="6.28515625" style="21" bestFit="1" customWidth="1"/>
    <col min="8839" max="8840" width="11.28515625" style="21" bestFit="1" customWidth="1"/>
    <col min="8841" max="8841" width="12.28515625" style="21" bestFit="1" customWidth="1"/>
    <col min="8842" max="8842" width="6.28515625" style="21" bestFit="1" customWidth="1"/>
    <col min="8843" max="8843" width="11.28515625" style="21" bestFit="1" customWidth="1"/>
    <col min="8844" max="8845" width="12.28515625" style="21" bestFit="1" customWidth="1"/>
    <col min="8846" max="8846" width="6.28515625" style="21" bestFit="1" customWidth="1"/>
    <col min="8847" max="8849" width="11.28515625" style="21" bestFit="1" customWidth="1"/>
    <col min="8850" max="8850" width="6.28515625" style="21" bestFit="1" customWidth="1"/>
    <col min="8851" max="8853" width="11.28515625" style="21" bestFit="1" customWidth="1"/>
    <col min="8854" max="8854" width="6.28515625" style="21" bestFit="1" customWidth="1"/>
    <col min="8855" max="8855" width="10.28515625" style="21" bestFit="1" customWidth="1"/>
    <col min="8856" max="8857" width="11.28515625" style="21" bestFit="1" customWidth="1"/>
    <col min="8858" max="8858" width="6.28515625" style="21" bestFit="1" customWidth="1"/>
    <col min="8859" max="8859" width="10.28515625" style="21" bestFit="1" customWidth="1"/>
    <col min="8860" max="8861" width="11.28515625" style="21" bestFit="1" customWidth="1"/>
    <col min="8862" max="8862" width="6.28515625" style="21" bestFit="1" customWidth="1"/>
    <col min="8863" max="8863" width="10.28515625" style="21" bestFit="1" customWidth="1"/>
    <col min="8864" max="8865" width="11.28515625" style="21" bestFit="1" customWidth="1"/>
    <col min="8866" max="8866" width="7" style="21" bestFit="1" customWidth="1"/>
    <col min="8867" max="9081" width="9.28515625" style="21"/>
    <col min="9082" max="9083" width="10.28515625" style="21" customWidth="1"/>
    <col min="9084" max="9084" width="17.42578125" style="21" customWidth="1"/>
    <col min="9085" max="9085" width="12.28515625" style="21" bestFit="1" customWidth="1"/>
    <col min="9086" max="9086" width="6.7109375" style="21" bestFit="1" customWidth="1"/>
    <col min="9087" max="9088" width="11.28515625" style="21" bestFit="1" customWidth="1"/>
    <col min="9089" max="9089" width="9.5703125" style="21" bestFit="1" customWidth="1"/>
    <col min="9090" max="9090" width="6.28515625" style="21" bestFit="1" customWidth="1"/>
    <col min="9091" max="9091" width="9.28515625" style="21" customWidth="1"/>
    <col min="9092" max="9092" width="9.7109375" style="21" bestFit="1" customWidth="1"/>
    <col min="9093" max="9093" width="11.28515625" style="21" bestFit="1" customWidth="1"/>
    <col min="9094" max="9094" width="6.28515625" style="21" bestFit="1" customWidth="1"/>
    <col min="9095" max="9096" width="11.28515625" style="21" bestFit="1" customWidth="1"/>
    <col min="9097" max="9097" width="12.28515625" style="21" bestFit="1" customWidth="1"/>
    <col min="9098" max="9098" width="6.28515625" style="21" bestFit="1" customWidth="1"/>
    <col min="9099" max="9099" width="11.28515625" style="21" bestFit="1" customWidth="1"/>
    <col min="9100" max="9101" width="12.28515625" style="21" bestFit="1" customWidth="1"/>
    <col min="9102" max="9102" width="6.28515625" style="21" bestFit="1" customWidth="1"/>
    <col min="9103" max="9105" width="11.28515625" style="21" bestFit="1" customWidth="1"/>
    <col min="9106" max="9106" width="6.28515625" style="21" bestFit="1" customWidth="1"/>
    <col min="9107" max="9109" width="11.28515625" style="21" bestFit="1" customWidth="1"/>
    <col min="9110" max="9110" width="6.28515625" style="21" bestFit="1" customWidth="1"/>
    <col min="9111" max="9111" width="10.28515625" style="21" bestFit="1" customWidth="1"/>
    <col min="9112" max="9113" width="11.28515625" style="21" bestFit="1" customWidth="1"/>
    <col min="9114" max="9114" width="6.28515625" style="21" bestFit="1" customWidth="1"/>
    <col min="9115" max="9115" width="10.28515625" style="21" bestFit="1" customWidth="1"/>
    <col min="9116" max="9117" width="11.28515625" style="21" bestFit="1" customWidth="1"/>
    <col min="9118" max="9118" width="6.28515625" style="21" bestFit="1" customWidth="1"/>
    <col min="9119" max="9119" width="10.28515625" style="21" bestFit="1" customWidth="1"/>
    <col min="9120" max="9121" width="11.28515625" style="21" bestFit="1" customWidth="1"/>
    <col min="9122" max="9122" width="7" style="21" bestFit="1" customWidth="1"/>
    <col min="9123" max="9337" width="9.28515625" style="21"/>
    <col min="9338" max="9339" width="10.28515625" style="21" customWidth="1"/>
    <col min="9340" max="9340" width="17.42578125" style="21" customWidth="1"/>
    <col min="9341" max="9341" width="12.28515625" style="21" bestFit="1" customWidth="1"/>
    <col min="9342" max="9342" width="6.7109375" style="21" bestFit="1" customWidth="1"/>
    <col min="9343" max="9344" width="11.28515625" style="21" bestFit="1" customWidth="1"/>
    <col min="9345" max="9345" width="9.5703125" style="21" bestFit="1" customWidth="1"/>
    <col min="9346" max="9346" width="6.28515625" style="21" bestFit="1" customWidth="1"/>
    <col min="9347" max="9347" width="9.28515625" style="21" customWidth="1"/>
    <col min="9348" max="9348" width="9.7109375" style="21" bestFit="1" customWidth="1"/>
    <col min="9349" max="9349" width="11.28515625" style="21" bestFit="1" customWidth="1"/>
    <col min="9350" max="9350" width="6.28515625" style="21" bestFit="1" customWidth="1"/>
    <col min="9351" max="9352" width="11.28515625" style="21" bestFit="1" customWidth="1"/>
    <col min="9353" max="9353" width="12.28515625" style="21" bestFit="1" customWidth="1"/>
    <col min="9354" max="9354" width="6.28515625" style="21" bestFit="1" customWidth="1"/>
    <col min="9355" max="9355" width="11.28515625" style="21" bestFit="1" customWidth="1"/>
    <col min="9356" max="9357" width="12.28515625" style="21" bestFit="1" customWidth="1"/>
    <col min="9358" max="9358" width="6.28515625" style="21" bestFit="1" customWidth="1"/>
    <col min="9359" max="9361" width="11.28515625" style="21" bestFit="1" customWidth="1"/>
    <col min="9362" max="9362" width="6.28515625" style="21" bestFit="1" customWidth="1"/>
    <col min="9363" max="9365" width="11.28515625" style="21" bestFit="1" customWidth="1"/>
    <col min="9366" max="9366" width="6.28515625" style="21" bestFit="1" customWidth="1"/>
    <col min="9367" max="9367" width="10.28515625" style="21" bestFit="1" customWidth="1"/>
    <col min="9368" max="9369" width="11.28515625" style="21" bestFit="1" customWidth="1"/>
    <col min="9370" max="9370" width="6.28515625" style="21" bestFit="1" customWidth="1"/>
    <col min="9371" max="9371" width="10.28515625" style="21" bestFit="1" customWidth="1"/>
    <col min="9372" max="9373" width="11.28515625" style="21" bestFit="1" customWidth="1"/>
    <col min="9374" max="9374" width="6.28515625" style="21" bestFit="1" customWidth="1"/>
    <col min="9375" max="9375" width="10.28515625" style="21" bestFit="1" customWidth="1"/>
    <col min="9376" max="9377" width="11.28515625" style="21" bestFit="1" customWidth="1"/>
    <col min="9378" max="9378" width="7" style="21" bestFit="1" customWidth="1"/>
    <col min="9379" max="9593" width="9.28515625" style="21"/>
    <col min="9594" max="9595" width="10.28515625" style="21" customWidth="1"/>
    <col min="9596" max="9596" width="17.42578125" style="21" customWidth="1"/>
    <col min="9597" max="9597" width="12.28515625" style="21" bestFit="1" customWidth="1"/>
    <col min="9598" max="9598" width="6.7109375" style="21" bestFit="1" customWidth="1"/>
    <col min="9599" max="9600" width="11.28515625" style="21" bestFit="1" customWidth="1"/>
    <col min="9601" max="9601" width="9.5703125" style="21" bestFit="1" customWidth="1"/>
    <col min="9602" max="9602" width="6.28515625" style="21" bestFit="1" customWidth="1"/>
    <col min="9603" max="9603" width="9.28515625" style="21" customWidth="1"/>
    <col min="9604" max="9604" width="9.7109375" style="21" bestFit="1" customWidth="1"/>
    <col min="9605" max="9605" width="11.28515625" style="21" bestFit="1" customWidth="1"/>
    <col min="9606" max="9606" width="6.28515625" style="21" bestFit="1" customWidth="1"/>
    <col min="9607" max="9608" width="11.28515625" style="21" bestFit="1" customWidth="1"/>
    <col min="9609" max="9609" width="12.28515625" style="21" bestFit="1" customWidth="1"/>
    <col min="9610" max="9610" width="6.28515625" style="21" bestFit="1" customWidth="1"/>
    <col min="9611" max="9611" width="11.28515625" style="21" bestFit="1" customWidth="1"/>
    <col min="9612" max="9613" width="12.28515625" style="21" bestFit="1" customWidth="1"/>
    <col min="9614" max="9614" width="6.28515625" style="21" bestFit="1" customWidth="1"/>
    <col min="9615" max="9617" width="11.28515625" style="21" bestFit="1" customWidth="1"/>
    <col min="9618" max="9618" width="6.28515625" style="21" bestFit="1" customWidth="1"/>
    <col min="9619" max="9621" width="11.28515625" style="21" bestFit="1" customWidth="1"/>
    <col min="9622" max="9622" width="6.28515625" style="21" bestFit="1" customWidth="1"/>
    <col min="9623" max="9623" width="10.28515625" style="21" bestFit="1" customWidth="1"/>
    <col min="9624" max="9625" width="11.28515625" style="21" bestFit="1" customWidth="1"/>
    <col min="9626" max="9626" width="6.28515625" style="21" bestFit="1" customWidth="1"/>
    <col min="9627" max="9627" width="10.28515625" style="21" bestFit="1" customWidth="1"/>
    <col min="9628" max="9629" width="11.28515625" style="21" bestFit="1" customWidth="1"/>
    <col min="9630" max="9630" width="6.28515625" style="21" bestFit="1" customWidth="1"/>
    <col min="9631" max="9631" width="10.28515625" style="21" bestFit="1" customWidth="1"/>
    <col min="9632" max="9633" width="11.28515625" style="21" bestFit="1" customWidth="1"/>
    <col min="9634" max="9634" width="7" style="21" bestFit="1" customWidth="1"/>
    <col min="9635" max="9849" width="9.28515625" style="21"/>
    <col min="9850" max="9851" width="10.28515625" style="21" customWidth="1"/>
    <col min="9852" max="9852" width="17.42578125" style="21" customWidth="1"/>
    <col min="9853" max="9853" width="12.28515625" style="21" bestFit="1" customWidth="1"/>
    <col min="9854" max="9854" width="6.7109375" style="21" bestFit="1" customWidth="1"/>
    <col min="9855" max="9856" width="11.28515625" style="21" bestFit="1" customWidth="1"/>
    <col min="9857" max="9857" width="9.5703125" style="21" bestFit="1" customWidth="1"/>
    <col min="9858" max="9858" width="6.28515625" style="21" bestFit="1" customWidth="1"/>
    <col min="9859" max="9859" width="9.28515625" style="21" customWidth="1"/>
    <col min="9860" max="9860" width="9.7109375" style="21" bestFit="1" customWidth="1"/>
    <col min="9861" max="9861" width="11.28515625" style="21" bestFit="1" customWidth="1"/>
    <col min="9862" max="9862" width="6.28515625" style="21" bestFit="1" customWidth="1"/>
    <col min="9863" max="9864" width="11.28515625" style="21" bestFit="1" customWidth="1"/>
    <col min="9865" max="9865" width="12.28515625" style="21" bestFit="1" customWidth="1"/>
    <col min="9866" max="9866" width="6.28515625" style="21" bestFit="1" customWidth="1"/>
    <col min="9867" max="9867" width="11.28515625" style="21" bestFit="1" customWidth="1"/>
    <col min="9868" max="9869" width="12.28515625" style="21" bestFit="1" customWidth="1"/>
    <col min="9870" max="9870" width="6.28515625" style="21" bestFit="1" customWidth="1"/>
    <col min="9871" max="9873" width="11.28515625" style="21" bestFit="1" customWidth="1"/>
    <col min="9874" max="9874" width="6.28515625" style="21" bestFit="1" customWidth="1"/>
    <col min="9875" max="9877" width="11.28515625" style="21" bestFit="1" customWidth="1"/>
    <col min="9878" max="9878" width="6.28515625" style="21" bestFit="1" customWidth="1"/>
    <col min="9879" max="9879" width="10.28515625" style="21" bestFit="1" customWidth="1"/>
    <col min="9880" max="9881" width="11.28515625" style="21" bestFit="1" customWidth="1"/>
    <col min="9882" max="9882" width="6.28515625" style="21" bestFit="1" customWidth="1"/>
    <col min="9883" max="9883" width="10.28515625" style="21" bestFit="1" customWidth="1"/>
    <col min="9884" max="9885" width="11.28515625" style="21" bestFit="1" customWidth="1"/>
    <col min="9886" max="9886" width="6.28515625" style="21" bestFit="1" customWidth="1"/>
    <col min="9887" max="9887" width="10.28515625" style="21" bestFit="1" customWidth="1"/>
    <col min="9888" max="9889" width="11.28515625" style="21" bestFit="1" customWidth="1"/>
    <col min="9890" max="9890" width="7" style="21" bestFit="1" customWidth="1"/>
    <col min="9891" max="10105" width="9.28515625" style="21"/>
    <col min="10106" max="10107" width="10.28515625" style="21" customWidth="1"/>
    <col min="10108" max="10108" width="17.42578125" style="21" customWidth="1"/>
    <col min="10109" max="10109" width="12.28515625" style="21" bestFit="1" customWidth="1"/>
    <col min="10110" max="10110" width="6.7109375" style="21" bestFit="1" customWidth="1"/>
    <col min="10111" max="10112" width="11.28515625" style="21" bestFit="1" customWidth="1"/>
    <col min="10113" max="10113" width="9.5703125" style="21" bestFit="1" customWidth="1"/>
    <col min="10114" max="10114" width="6.28515625" style="21" bestFit="1" customWidth="1"/>
    <col min="10115" max="10115" width="9.28515625" style="21" customWidth="1"/>
    <col min="10116" max="10116" width="9.7109375" style="21" bestFit="1" customWidth="1"/>
    <col min="10117" max="10117" width="11.28515625" style="21" bestFit="1" customWidth="1"/>
    <col min="10118" max="10118" width="6.28515625" style="21" bestFit="1" customWidth="1"/>
    <col min="10119" max="10120" width="11.28515625" style="21" bestFit="1" customWidth="1"/>
    <col min="10121" max="10121" width="12.28515625" style="21" bestFit="1" customWidth="1"/>
    <col min="10122" max="10122" width="6.28515625" style="21" bestFit="1" customWidth="1"/>
    <col min="10123" max="10123" width="11.28515625" style="21" bestFit="1" customWidth="1"/>
    <col min="10124" max="10125" width="12.28515625" style="21" bestFit="1" customWidth="1"/>
    <col min="10126" max="10126" width="6.28515625" style="21" bestFit="1" customWidth="1"/>
    <col min="10127" max="10129" width="11.28515625" style="21" bestFit="1" customWidth="1"/>
    <col min="10130" max="10130" width="6.28515625" style="21" bestFit="1" customWidth="1"/>
    <col min="10131" max="10133" width="11.28515625" style="21" bestFit="1" customWidth="1"/>
    <col min="10134" max="10134" width="6.28515625" style="21" bestFit="1" customWidth="1"/>
    <col min="10135" max="10135" width="10.28515625" style="21" bestFit="1" customWidth="1"/>
    <col min="10136" max="10137" width="11.28515625" style="21" bestFit="1" customWidth="1"/>
    <col min="10138" max="10138" width="6.28515625" style="21" bestFit="1" customWidth="1"/>
    <col min="10139" max="10139" width="10.28515625" style="21" bestFit="1" customWidth="1"/>
    <col min="10140" max="10141" width="11.28515625" style="21" bestFit="1" customWidth="1"/>
    <col min="10142" max="10142" width="6.28515625" style="21" bestFit="1" customWidth="1"/>
    <col min="10143" max="10143" width="10.28515625" style="21" bestFit="1" customWidth="1"/>
    <col min="10144" max="10145" width="11.28515625" style="21" bestFit="1" customWidth="1"/>
    <col min="10146" max="10146" width="7" style="21" bestFit="1" customWidth="1"/>
    <col min="10147" max="10361" width="9.28515625" style="21"/>
    <col min="10362" max="10363" width="10.28515625" style="21" customWidth="1"/>
    <col min="10364" max="10364" width="17.42578125" style="21" customWidth="1"/>
    <col min="10365" max="10365" width="12.28515625" style="21" bestFit="1" customWidth="1"/>
    <col min="10366" max="10366" width="6.7109375" style="21" bestFit="1" customWidth="1"/>
    <col min="10367" max="10368" width="11.28515625" style="21" bestFit="1" customWidth="1"/>
    <col min="10369" max="10369" width="9.5703125" style="21" bestFit="1" customWidth="1"/>
    <col min="10370" max="10370" width="6.28515625" style="21" bestFit="1" customWidth="1"/>
    <col min="10371" max="10371" width="9.28515625" style="21" customWidth="1"/>
    <col min="10372" max="10372" width="9.7109375" style="21" bestFit="1" customWidth="1"/>
    <col min="10373" max="10373" width="11.28515625" style="21" bestFit="1" customWidth="1"/>
    <col min="10374" max="10374" width="6.28515625" style="21" bestFit="1" customWidth="1"/>
    <col min="10375" max="10376" width="11.28515625" style="21" bestFit="1" customWidth="1"/>
    <col min="10377" max="10377" width="12.28515625" style="21" bestFit="1" customWidth="1"/>
    <col min="10378" max="10378" width="6.28515625" style="21" bestFit="1" customWidth="1"/>
    <col min="10379" max="10379" width="11.28515625" style="21" bestFit="1" customWidth="1"/>
    <col min="10380" max="10381" width="12.28515625" style="21" bestFit="1" customWidth="1"/>
    <col min="10382" max="10382" width="6.28515625" style="21" bestFit="1" customWidth="1"/>
    <col min="10383" max="10385" width="11.28515625" style="21" bestFit="1" customWidth="1"/>
    <col min="10386" max="10386" width="6.28515625" style="21" bestFit="1" customWidth="1"/>
    <col min="10387" max="10389" width="11.28515625" style="21" bestFit="1" customWidth="1"/>
    <col min="10390" max="10390" width="6.28515625" style="21" bestFit="1" customWidth="1"/>
    <col min="10391" max="10391" width="10.28515625" style="21" bestFit="1" customWidth="1"/>
    <col min="10392" max="10393" width="11.28515625" style="21" bestFit="1" customWidth="1"/>
    <col min="10394" max="10394" width="6.28515625" style="21" bestFit="1" customWidth="1"/>
    <col min="10395" max="10395" width="10.28515625" style="21" bestFit="1" customWidth="1"/>
    <col min="10396" max="10397" width="11.28515625" style="21" bestFit="1" customWidth="1"/>
    <col min="10398" max="10398" width="6.28515625" style="21" bestFit="1" customWidth="1"/>
    <col min="10399" max="10399" width="10.28515625" style="21" bestFit="1" customWidth="1"/>
    <col min="10400" max="10401" width="11.28515625" style="21" bestFit="1" customWidth="1"/>
    <col min="10402" max="10402" width="7" style="21" bestFit="1" customWidth="1"/>
    <col min="10403" max="10617" width="9.28515625" style="21"/>
    <col min="10618" max="10619" width="10.28515625" style="21" customWidth="1"/>
    <col min="10620" max="10620" width="17.42578125" style="21" customWidth="1"/>
    <col min="10621" max="10621" width="12.28515625" style="21" bestFit="1" customWidth="1"/>
    <col min="10622" max="10622" width="6.7109375" style="21" bestFit="1" customWidth="1"/>
    <col min="10623" max="10624" width="11.28515625" style="21" bestFit="1" customWidth="1"/>
    <col min="10625" max="10625" width="9.5703125" style="21" bestFit="1" customWidth="1"/>
    <col min="10626" max="10626" width="6.28515625" style="21" bestFit="1" customWidth="1"/>
    <col min="10627" max="10627" width="9.28515625" style="21" customWidth="1"/>
    <col min="10628" max="10628" width="9.7109375" style="21" bestFit="1" customWidth="1"/>
    <col min="10629" max="10629" width="11.28515625" style="21" bestFit="1" customWidth="1"/>
    <col min="10630" max="10630" width="6.28515625" style="21" bestFit="1" customWidth="1"/>
    <col min="10631" max="10632" width="11.28515625" style="21" bestFit="1" customWidth="1"/>
    <col min="10633" max="10633" width="12.28515625" style="21" bestFit="1" customWidth="1"/>
    <col min="10634" max="10634" width="6.28515625" style="21" bestFit="1" customWidth="1"/>
    <col min="10635" max="10635" width="11.28515625" style="21" bestFit="1" customWidth="1"/>
    <col min="10636" max="10637" width="12.28515625" style="21" bestFit="1" customWidth="1"/>
    <col min="10638" max="10638" width="6.28515625" style="21" bestFit="1" customWidth="1"/>
    <col min="10639" max="10641" width="11.28515625" style="21" bestFit="1" customWidth="1"/>
    <col min="10642" max="10642" width="6.28515625" style="21" bestFit="1" customWidth="1"/>
    <col min="10643" max="10645" width="11.28515625" style="21" bestFit="1" customWidth="1"/>
    <col min="10646" max="10646" width="6.28515625" style="21" bestFit="1" customWidth="1"/>
    <col min="10647" max="10647" width="10.28515625" style="21" bestFit="1" customWidth="1"/>
    <col min="10648" max="10649" width="11.28515625" style="21" bestFit="1" customWidth="1"/>
    <col min="10650" max="10650" width="6.28515625" style="21" bestFit="1" customWidth="1"/>
    <col min="10651" max="10651" width="10.28515625" style="21" bestFit="1" customWidth="1"/>
    <col min="10652" max="10653" width="11.28515625" style="21" bestFit="1" customWidth="1"/>
    <col min="10654" max="10654" width="6.28515625" style="21" bestFit="1" customWidth="1"/>
    <col min="10655" max="10655" width="10.28515625" style="21" bestFit="1" customWidth="1"/>
    <col min="10656" max="10657" width="11.28515625" style="21" bestFit="1" customWidth="1"/>
    <col min="10658" max="10658" width="7" style="21" bestFit="1" customWidth="1"/>
    <col min="10659" max="10873" width="9.28515625" style="21"/>
    <col min="10874" max="10875" width="10.28515625" style="21" customWidth="1"/>
    <col min="10876" max="10876" width="17.42578125" style="21" customWidth="1"/>
    <col min="10877" max="10877" width="12.28515625" style="21" bestFit="1" customWidth="1"/>
    <col min="10878" max="10878" width="6.7109375" style="21" bestFit="1" customWidth="1"/>
    <col min="10879" max="10880" width="11.28515625" style="21" bestFit="1" customWidth="1"/>
    <col min="10881" max="10881" width="9.5703125" style="21" bestFit="1" customWidth="1"/>
    <col min="10882" max="10882" width="6.28515625" style="21" bestFit="1" customWidth="1"/>
    <col min="10883" max="10883" width="9.28515625" style="21" customWidth="1"/>
    <col min="10884" max="10884" width="9.7109375" style="21" bestFit="1" customWidth="1"/>
    <col min="10885" max="10885" width="11.28515625" style="21" bestFit="1" customWidth="1"/>
    <col min="10886" max="10886" width="6.28515625" style="21" bestFit="1" customWidth="1"/>
    <col min="10887" max="10888" width="11.28515625" style="21" bestFit="1" customWidth="1"/>
    <col min="10889" max="10889" width="12.28515625" style="21" bestFit="1" customWidth="1"/>
    <col min="10890" max="10890" width="6.28515625" style="21" bestFit="1" customWidth="1"/>
    <col min="10891" max="10891" width="11.28515625" style="21" bestFit="1" customWidth="1"/>
    <col min="10892" max="10893" width="12.28515625" style="21" bestFit="1" customWidth="1"/>
    <col min="10894" max="10894" width="6.28515625" style="21" bestFit="1" customWidth="1"/>
    <col min="10895" max="10897" width="11.28515625" style="21" bestFit="1" customWidth="1"/>
    <col min="10898" max="10898" width="6.28515625" style="21" bestFit="1" customWidth="1"/>
    <col min="10899" max="10901" width="11.28515625" style="21" bestFit="1" customWidth="1"/>
    <col min="10902" max="10902" width="6.28515625" style="21" bestFit="1" customWidth="1"/>
    <col min="10903" max="10903" width="10.28515625" style="21" bestFit="1" customWidth="1"/>
    <col min="10904" max="10905" width="11.28515625" style="21" bestFit="1" customWidth="1"/>
    <col min="10906" max="10906" width="6.28515625" style="21" bestFit="1" customWidth="1"/>
    <col min="10907" max="10907" width="10.28515625" style="21" bestFit="1" customWidth="1"/>
    <col min="10908" max="10909" width="11.28515625" style="21" bestFit="1" customWidth="1"/>
    <col min="10910" max="10910" width="6.28515625" style="21" bestFit="1" customWidth="1"/>
    <col min="10911" max="10911" width="10.28515625" style="21" bestFit="1" customWidth="1"/>
    <col min="10912" max="10913" width="11.28515625" style="21" bestFit="1" customWidth="1"/>
    <col min="10914" max="10914" width="7" style="21" bestFit="1" customWidth="1"/>
    <col min="10915" max="11129" width="9.28515625" style="21"/>
    <col min="11130" max="11131" width="10.28515625" style="21" customWidth="1"/>
    <col min="11132" max="11132" width="17.42578125" style="21" customWidth="1"/>
    <col min="11133" max="11133" width="12.28515625" style="21" bestFit="1" customWidth="1"/>
    <col min="11134" max="11134" width="6.7109375" style="21" bestFit="1" customWidth="1"/>
    <col min="11135" max="11136" width="11.28515625" style="21" bestFit="1" customWidth="1"/>
    <col min="11137" max="11137" width="9.5703125" style="21" bestFit="1" customWidth="1"/>
    <col min="11138" max="11138" width="6.28515625" style="21" bestFit="1" customWidth="1"/>
    <col min="11139" max="11139" width="9.28515625" style="21" customWidth="1"/>
    <col min="11140" max="11140" width="9.7109375" style="21" bestFit="1" customWidth="1"/>
    <col min="11141" max="11141" width="11.28515625" style="21" bestFit="1" customWidth="1"/>
    <col min="11142" max="11142" width="6.28515625" style="21" bestFit="1" customWidth="1"/>
    <col min="11143" max="11144" width="11.28515625" style="21" bestFit="1" customWidth="1"/>
    <col min="11145" max="11145" width="12.28515625" style="21" bestFit="1" customWidth="1"/>
    <col min="11146" max="11146" width="6.28515625" style="21" bestFit="1" customWidth="1"/>
    <col min="11147" max="11147" width="11.28515625" style="21" bestFit="1" customWidth="1"/>
    <col min="11148" max="11149" width="12.28515625" style="21" bestFit="1" customWidth="1"/>
    <col min="11150" max="11150" width="6.28515625" style="21" bestFit="1" customWidth="1"/>
    <col min="11151" max="11153" width="11.28515625" style="21" bestFit="1" customWidth="1"/>
    <col min="11154" max="11154" width="6.28515625" style="21" bestFit="1" customWidth="1"/>
    <col min="11155" max="11157" width="11.28515625" style="21" bestFit="1" customWidth="1"/>
    <col min="11158" max="11158" width="6.28515625" style="21" bestFit="1" customWidth="1"/>
    <col min="11159" max="11159" width="10.28515625" style="21" bestFit="1" customWidth="1"/>
    <col min="11160" max="11161" width="11.28515625" style="21" bestFit="1" customWidth="1"/>
    <col min="11162" max="11162" width="6.28515625" style="21" bestFit="1" customWidth="1"/>
    <col min="11163" max="11163" width="10.28515625" style="21" bestFit="1" customWidth="1"/>
    <col min="11164" max="11165" width="11.28515625" style="21" bestFit="1" customWidth="1"/>
    <col min="11166" max="11166" width="6.28515625" style="21" bestFit="1" customWidth="1"/>
    <col min="11167" max="11167" width="10.28515625" style="21" bestFit="1" customWidth="1"/>
    <col min="11168" max="11169" width="11.28515625" style="21" bestFit="1" customWidth="1"/>
    <col min="11170" max="11170" width="7" style="21" bestFit="1" customWidth="1"/>
    <col min="11171" max="11385" width="9.28515625" style="21"/>
    <col min="11386" max="11387" width="10.28515625" style="21" customWidth="1"/>
    <col min="11388" max="11388" width="17.42578125" style="21" customWidth="1"/>
    <col min="11389" max="11389" width="12.28515625" style="21" bestFit="1" customWidth="1"/>
    <col min="11390" max="11390" width="6.7109375" style="21" bestFit="1" customWidth="1"/>
    <col min="11391" max="11392" width="11.28515625" style="21" bestFit="1" customWidth="1"/>
    <col min="11393" max="11393" width="9.5703125" style="21" bestFit="1" customWidth="1"/>
    <col min="11394" max="11394" width="6.28515625" style="21" bestFit="1" customWidth="1"/>
    <col min="11395" max="11395" width="9.28515625" style="21" customWidth="1"/>
    <col min="11396" max="11396" width="9.7109375" style="21" bestFit="1" customWidth="1"/>
    <col min="11397" max="11397" width="11.28515625" style="21" bestFit="1" customWidth="1"/>
    <col min="11398" max="11398" width="6.28515625" style="21" bestFit="1" customWidth="1"/>
    <col min="11399" max="11400" width="11.28515625" style="21" bestFit="1" customWidth="1"/>
    <col min="11401" max="11401" width="12.28515625" style="21" bestFit="1" customWidth="1"/>
    <col min="11402" max="11402" width="6.28515625" style="21" bestFit="1" customWidth="1"/>
    <col min="11403" max="11403" width="11.28515625" style="21" bestFit="1" customWidth="1"/>
    <col min="11404" max="11405" width="12.28515625" style="21" bestFit="1" customWidth="1"/>
    <col min="11406" max="11406" width="6.28515625" style="21" bestFit="1" customWidth="1"/>
    <col min="11407" max="11409" width="11.28515625" style="21" bestFit="1" customWidth="1"/>
    <col min="11410" max="11410" width="6.28515625" style="21" bestFit="1" customWidth="1"/>
    <col min="11411" max="11413" width="11.28515625" style="21" bestFit="1" customWidth="1"/>
    <col min="11414" max="11414" width="6.28515625" style="21" bestFit="1" customWidth="1"/>
    <col min="11415" max="11415" width="10.28515625" style="21" bestFit="1" customWidth="1"/>
    <col min="11416" max="11417" width="11.28515625" style="21" bestFit="1" customWidth="1"/>
    <col min="11418" max="11418" width="6.28515625" style="21" bestFit="1" customWidth="1"/>
    <col min="11419" max="11419" width="10.28515625" style="21" bestFit="1" customWidth="1"/>
    <col min="11420" max="11421" width="11.28515625" style="21" bestFit="1" customWidth="1"/>
    <col min="11422" max="11422" width="6.28515625" style="21" bestFit="1" customWidth="1"/>
    <col min="11423" max="11423" width="10.28515625" style="21" bestFit="1" customWidth="1"/>
    <col min="11424" max="11425" width="11.28515625" style="21" bestFit="1" customWidth="1"/>
    <col min="11426" max="11426" width="7" style="21" bestFit="1" customWidth="1"/>
    <col min="11427" max="11641" width="9.28515625" style="21"/>
    <col min="11642" max="11643" width="10.28515625" style="21" customWidth="1"/>
    <col min="11644" max="11644" width="17.42578125" style="21" customWidth="1"/>
    <col min="11645" max="11645" width="12.28515625" style="21" bestFit="1" customWidth="1"/>
    <col min="11646" max="11646" width="6.7109375" style="21" bestFit="1" customWidth="1"/>
    <col min="11647" max="11648" width="11.28515625" style="21" bestFit="1" customWidth="1"/>
    <col min="11649" max="11649" width="9.5703125" style="21" bestFit="1" customWidth="1"/>
    <col min="11650" max="11650" width="6.28515625" style="21" bestFit="1" customWidth="1"/>
    <col min="11651" max="11651" width="9.28515625" style="21" customWidth="1"/>
    <col min="11652" max="11652" width="9.7109375" style="21" bestFit="1" customWidth="1"/>
    <col min="11653" max="11653" width="11.28515625" style="21" bestFit="1" customWidth="1"/>
    <col min="11654" max="11654" width="6.28515625" style="21" bestFit="1" customWidth="1"/>
    <col min="11655" max="11656" width="11.28515625" style="21" bestFit="1" customWidth="1"/>
    <col min="11657" max="11657" width="12.28515625" style="21" bestFit="1" customWidth="1"/>
    <col min="11658" max="11658" width="6.28515625" style="21" bestFit="1" customWidth="1"/>
    <col min="11659" max="11659" width="11.28515625" style="21" bestFit="1" customWidth="1"/>
    <col min="11660" max="11661" width="12.28515625" style="21" bestFit="1" customWidth="1"/>
    <col min="11662" max="11662" width="6.28515625" style="21" bestFit="1" customWidth="1"/>
    <col min="11663" max="11665" width="11.28515625" style="21" bestFit="1" customWidth="1"/>
    <col min="11666" max="11666" width="6.28515625" style="21" bestFit="1" customWidth="1"/>
    <col min="11667" max="11669" width="11.28515625" style="21" bestFit="1" customWidth="1"/>
    <col min="11670" max="11670" width="6.28515625" style="21" bestFit="1" customWidth="1"/>
    <col min="11671" max="11671" width="10.28515625" style="21" bestFit="1" customWidth="1"/>
    <col min="11672" max="11673" width="11.28515625" style="21" bestFit="1" customWidth="1"/>
    <col min="11674" max="11674" width="6.28515625" style="21" bestFit="1" customWidth="1"/>
    <col min="11675" max="11675" width="10.28515625" style="21" bestFit="1" customWidth="1"/>
    <col min="11676" max="11677" width="11.28515625" style="21" bestFit="1" customWidth="1"/>
    <col min="11678" max="11678" width="6.28515625" style="21" bestFit="1" customWidth="1"/>
    <col min="11679" max="11679" width="10.28515625" style="21" bestFit="1" customWidth="1"/>
    <col min="11680" max="11681" width="11.28515625" style="21" bestFit="1" customWidth="1"/>
    <col min="11682" max="11682" width="7" style="21" bestFit="1" customWidth="1"/>
    <col min="11683" max="11897" width="9.28515625" style="21"/>
    <col min="11898" max="11899" width="10.28515625" style="21" customWidth="1"/>
    <col min="11900" max="11900" width="17.42578125" style="21" customWidth="1"/>
    <col min="11901" max="11901" width="12.28515625" style="21" bestFit="1" customWidth="1"/>
    <col min="11902" max="11902" width="6.7109375" style="21" bestFit="1" customWidth="1"/>
    <col min="11903" max="11904" width="11.28515625" style="21" bestFit="1" customWidth="1"/>
    <col min="11905" max="11905" width="9.5703125" style="21" bestFit="1" customWidth="1"/>
    <col min="11906" max="11906" width="6.28515625" style="21" bestFit="1" customWidth="1"/>
    <col min="11907" max="11907" width="9.28515625" style="21" customWidth="1"/>
    <col min="11908" max="11908" width="9.7109375" style="21" bestFit="1" customWidth="1"/>
    <col min="11909" max="11909" width="11.28515625" style="21" bestFit="1" customWidth="1"/>
    <col min="11910" max="11910" width="6.28515625" style="21" bestFit="1" customWidth="1"/>
    <col min="11911" max="11912" width="11.28515625" style="21" bestFit="1" customWidth="1"/>
    <col min="11913" max="11913" width="12.28515625" style="21" bestFit="1" customWidth="1"/>
    <col min="11914" max="11914" width="6.28515625" style="21" bestFit="1" customWidth="1"/>
    <col min="11915" max="11915" width="11.28515625" style="21" bestFit="1" customWidth="1"/>
    <col min="11916" max="11917" width="12.28515625" style="21" bestFit="1" customWidth="1"/>
    <col min="11918" max="11918" width="6.28515625" style="21" bestFit="1" customWidth="1"/>
    <col min="11919" max="11921" width="11.28515625" style="21" bestFit="1" customWidth="1"/>
    <col min="11922" max="11922" width="6.28515625" style="21" bestFit="1" customWidth="1"/>
    <col min="11923" max="11925" width="11.28515625" style="21" bestFit="1" customWidth="1"/>
    <col min="11926" max="11926" width="6.28515625" style="21" bestFit="1" customWidth="1"/>
    <col min="11927" max="11927" width="10.28515625" style="21" bestFit="1" customWidth="1"/>
    <col min="11928" max="11929" width="11.28515625" style="21" bestFit="1" customWidth="1"/>
    <col min="11930" max="11930" width="6.28515625" style="21" bestFit="1" customWidth="1"/>
    <col min="11931" max="11931" width="10.28515625" style="21" bestFit="1" customWidth="1"/>
    <col min="11932" max="11933" width="11.28515625" style="21" bestFit="1" customWidth="1"/>
    <col min="11934" max="11934" width="6.28515625" style="21" bestFit="1" customWidth="1"/>
    <col min="11935" max="11935" width="10.28515625" style="21" bestFit="1" customWidth="1"/>
    <col min="11936" max="11937" width="11.28515625" style="21" bestFit="1" customWidth="1"/>
    <col min="11938" max="11938" width="7" style="21" bestFit="1" customWidth="1"/>
    <col min="11939" max="12153" width="9.28515625" style="21"/>
    <col min="12154" max="12155" width="10.28515625" style="21" customWidth="1"/>
    <col min="12156" max="12156" width="17.42578125" style="21" customWidth="1"/>
    <col min="12157" max="12157" width="12.28515625" style="21" bestFit="1" customWidth="1"/>
    <col min="12158" max="12158" width="6.7109375" style="21" bestFit="1" customWidth="1"/>
    <col min="12159" max="12160" width="11.28515625" style="21" bestFit="1" customWidth="1"/>
    <col min="12161" max="12161" width="9.5703125" style="21" bestFit="1" customWidth="1"/>
    <col min="12162" max="12162" width="6.28515625" style="21" bestFit="1" customWidth="1"/>
    <col min="12163" max="12163" width="9.28515625" style="21" customWidth="1"/>
    <col min="12164" max="12164" width="9.7109375" style="21" bestFit="1" customWidth="1"/>
    <col min="12165" max="12165" width="11.28515625" style="21" bestFit="1" customWidth="1"/>
    <col min="12166" max="12166" width="6.28515625" style="21" bestFit="1" customWidth="1"/>
    <col min="12167" max="12168" width="11.28515625" style="21" bestFit="1" customWidth="1"/>
    <col min="12169" max="12169" width="12.28515625" style="21" bestFit="1" customWidth="1"/>
    <col min="12170" max="12170" width="6.28515625" style="21" bestFit="1" customWidth="1"/>
    <col min="12171" max="12171" width="11.28515625" style="21" bestFit="1" customWidth="1"/>
    <col min="12172" max="12173" width="12.28515625" style="21" bestFit="1" customWidth="1"/>
    <col min="12174" max="12174" width="6.28515625" style="21" bestFit="1" customWidth="1"/>
    <col min="12175" max="12177" width="11.28515625" style="21" bestFit="1" customWidth="1"/>
    <col min="12178" max="12178" width="6.28515625" style="21" bestFit="1" customWidth="1"/>
    <col min="12179" max="12181" width="11.28515625" style="21" bestFit="1" customWidth="1"/>
    <col min="12182" max="12182" width="6.28515625" style="21" bestFit="1" customWidth="1"/>
    <col min="12183" max="12183" width="10.28515625" style="21" bestFit="1" customWidth="1"/>
    <col min="12184" max="12185" width="11.28515625" style="21" bestFit="1" customWidth="1"/>
    <col min="12186" max="12186" width="6.28515625" style="21" bestFit="1" customWidth="1"/>
    <col min="12187" max="12187" width="10.28515625" style="21" bestFit="1" customWidth="1"/>
    <col min="12188" max="12189" width="11.28515625" style="21" bestFit="1" customWidth="1"/>
    <col min="12190" max="12190" width="6.28515625" style="21" bestFit="1" customWidth="1"/>
    <col min="12191" max="12191" width="10.28515625" style="21" bestFit="1" customWidth="1"/>
    <col min="12192" max="12193" width="11.28515625" style="21" bestFit="1" customWidth="1"/>
    <col min="12194" max="12194" width="7" style="21" bestFit="1" customWidth="1"/>
    <col min="12195" max="12409" width="9.28515625" style="21"/>
    <col min="12410" max="12411" width="10.28515625" style="21" customWidth="1"/>
    <col min="12412" max="12412" width="17.42578125" style="21" customWidth="1"/>
    <col min="12413" max="12413" width="12.28515625" style="21" bestFit="1" customWidth="1"/>
    <col min="12414" max="12414" width="6.7109375" style="21" bestFit="1" customWidth="1"/>
    <col min="12415" max="12416" width="11.28515625" style="21" bestFit="1" customWidth="1"/>
    <col min="12417" max="12417" width="9.5703125" style="21" bestFit="1" customWidth="1"/>
    <col min="12418" max="12418" width="6.28515625" style="21" bestFit="1" customWidth="1"/>
    <col min="12419" max="12419" width="9.28515625" style="21" customWidth="1"/>
    <col min="12420" max="12420" width="9.7109375" style="21" bestFit="1" customWidth="1"/>
    <col min="12421" max="12421" width="11.28515625" style="21" bestFit="1" customWidth="1"/>
    <col min="12422" max="12422" width="6.28515625" style="21" bestFit="1" customWidth="1"/>
    <col min="12423" max="12424" width="11.28515625" style="21" bestFit="1" customWidth="1"/>
    <col min="12425" max="12425" width="12.28515625" style="21" bestFit="1" customWidth="1"/>
    <col min="12426" max="12426" width="6.28515625" style="21" bestFit="1" customWidth="1"/>
    <col min="12427" max="12427" width="11.28515625" style="21" bestFit="1" customWidth="1"/>
    <col min="12428" max="12429" width="12.28515625" style="21" bestFit="1" customWidth="1"/>
    <col min="12430" max="12430" width="6.28515625" style="21" bestFit="1" customWidth="1"/>
    <col min="12431" max="12433" width="11.28515625" style="21" bestFit="1" customWidth="1"/>
    <col min="12434" max="12434" width="6.28515625" style="21" bestFit="1" customWidth="1"/>
    <col min="12435" max="12437" width="11.28515625" style="21" bestFit="1" customWidth="1"/>
    <col min="12438" max="12438" width="6.28515625" style="21" bestFit="1" customWidth="1"/>
    <col min="12439" max="12439" width="10.28515625" style="21" bestFit="1" customWidth="1"/>
    <col min="12440" max="12441" width="11.28515625" style="21" bestFit="1" customWidth="1"/>
    <col min="12442" max="12442" width="6.28515625" style="21" bestFit="1" customWidth="1"/>
    <col min="12443" max="12443" width="10.28515625" style="21" bestFit="1" customWidth="1"/>
    <col min="12444" max="12445" width="11.28515625" style="21" bestFit="1" customWidth="1"/>
    <col min="12446" max="12446" width="6.28515625" style="21" bestFit="1" customWidth="1"/>
    <col min="12447" max="12447" width="10.28515625" style="21" bestFit="1" customWidth="1"/>
    <col min="12448" max="12449" width="11.28515625" style="21" bestFit="1" customWidth="1"/>
    <col min="12450" max="12450" width="7" style="21" bestFit="1" customWidth="1"/>
    <col min="12451" max="12665" width="9.28515625" style="21"/>
    <col min="12666" max="12667" width="10.28515625" style="21" customWidth="1"/>
    <col min="12668" max="12668" width="17.42578125" style="21" customWidth="1"/>
    <col min="12669" max="12669" width="12.28515625" style="21" bestFit="1" customWidth="1"/>
    <col min="12670" max="12670" width="6.7109375" style="21" bestFit="1" customWidth="1"/>
    <col min="12671" max="12672" width="11.28515625" style="21" bestFit="1" customWidth="1"/>
    <col min="12673" max="12673" width="9.5703125" style="21" bestFit="1" customWidth="1"/>
    <col min="12674" max="12674" width="6.28515625" style="21" bestFit="1" customWidth="1"/>
    <col min="12675" max="12675" width="9.28515625" style="21" customWidth="1"/>
    <col min="12676" max="12676" width="9.7109375" style="21" bestFit="1" customWidth="1"/>
    <col min="12677" max="12677" width="11.28515625" style="21" bestFit="1" customWidth="1"/>
    <col min="12678" max="12678" width="6.28515625" style="21" bestFit="1" customWidth="1"/>
    <col min="12679" max="12680" width="11.28515625" style="21" bestFit="1" customWidth="1"/>
    <col min="12681" max="12681" width="12.28515625" style="21" bestFit="1" customWidth="1"/>
    <col min="12682" max="12682" width="6.28515625" style="21" bestFit="1" customWidth="1"/>
    <col min="12683" max="12683" width="11.28515625" style="21" bestFit="1" customWidth="1"/>
    <col min="12684" max="12685" width="12.28515625" style="21" bestFit="1" customWidth="1"/>
    <col min="12686" max="12686" width="6.28515625" style="21" bestFit="1" customWidth="1"/>
    <col min="12687" max="12689" width="11.28515625" style="21" bestFit="1" customWidth="1"/>
    <col min="12690" max="12690" width="6.28515625" style="21" bestFit="1" customWidth="1"/>
    <col min="12691" max="12693" width="11.28515625" style="21" bestFit="1" customWidth="1"/>
    <col min="12694" max="12694" width="6.28515625" style="21" bestFit="1" customWidth="1"/>
    <col min="12695" max="12695" width="10.28515625" style="21" bestFit="1" customWidth="1"/>
    <col min="12696" max="12697" width="11.28515625" style="21" bestFit="1" customWidth="1"/>
    <col min="12698" max="12698" width="6.28515625" style="21" bestFit="1" customWidth="1"/>
    <col min="12699" max="12699" width="10.28515625" style="21" bestFit="1" customWidth="1"/>
    <col min="12700" max="12701" width="11.28515625" style="21" bestFit="1" customWidth="1"/>
    <col min="12702" max="12702" width="6.28515625" style="21" bestFit="1" customWidth="1"/>
    <col min="12703" max="12703" width="10.28515625" style="21" bestFit="1" customWidth="1"/>
    <col min="12704" max="12705" width="11.28515625" style="21" bestFit="1" customWidth="1"/>
    <col min="12706" max="12706" width="7" style="21" bestFit="1" customWidth="1"/>
    <col min="12707" max="12921" width="9.28515625" style="21"/>
    <col min="12922" max="12923" width="10.28515625" style="21" customWidth="1"/>
    <col min="12924" max="12924" width="17.42578125" style="21" customWidth="1"/>
    <col min="12925" max="12925" width="12.28515625" style="21" bestFit="1" customWidth="1"/>
    <col min="12926" max="12926" width="6.7109375" style="21" bestFit="1" customWidth="1"/>
    <col min="12927" max="12928" width="11.28515625" style="21" bestFit="1" customWidth="1"/>
    <col min="12929" max="12929" width="9.5703125" style="21" bestFit="1" customWidth="1"/>
    <col min="12930" max="12930" width="6.28515625" style="21" bestFit="1" customWidth="1"/>
    <col min="12931" max="12931" width="9.28515625" style="21" customWidth="1"/>
    <col min="12932" max="12932" width="9.7109375" style="21" bestFit="1" customWidth="1"/>
    <col min="12933" max="12933" width="11.28515625" style="21" bestFit="1" customWidth="1"/>
    <col min="12934" max="12934" width="6.28515625" style="21" bestFit="1" customWidth="1"/>
    <col min="12935" max="12936" width="11.28515625" style="21" bestFit="1" customWidth="1"/>
    <col min="12937" max="12937" width="12.28515625" style="21" bestFit="1" customWidth="1"/>
    <col min="12938" max="12938" width="6.28515625" style="21" bestFit="1" customWidth="1"/>
    <col min="12939" max="12939" width="11.28515625" style="21" bestFit="1" customWidth="1"/>
    <col min="12940" max="12941" width="12.28515625" style="21" bestFit="1" customWidth="1"/>
    <col min="12942" max="12942" width="6.28515625" style="21" bestFit="1" customWidth="1"/>
    <col min="12943" max="12945" width="11.28515625" style="21" bestFit="1" customWidth="1"/>
    <col min="12946" max="12946" width="6.28515625" style="21" bestFit="1" customWidth="1"/>
    <col min="12947" max="12949" width="11.28515625" style="21" bestFit="1" customWidth="1"/>
    <col min="12950" max="12950" width="6.28515625" style="21" bestFit="1" customWidth="1"/>
    <col min="12951" max="12951" width="10.28515625" style="21" bestFit="1" customWidth="1"/>
    <col min="12952" max="12953" width="11.28515625" style="21" bestFit="1" customWidth="1"/>
    <col min="12954" max="12954" width="6.28515625" style="21" bestFit="1" customWidth="1"/>
    <col min="12955" max="12955" width="10.28515625" style="21" bestFit="1" customWidth="1"/>
    <col min="12956" max="12957" width="11.28515625" style="21" bestFit="1" customWidth="1"/>
    <col min="12958" max="12958" width="6.28515625" style="21" bestFit="1" customWidth="1"/>
    <col min="12959" max="12959" width="10.28515625" style="21" bestFit="1" customWidth="1"/>
    <col min="12960" max="12961" width="11.28515625" style="21" bestFit="1" customWidth="1"/>
    <col min="12962" max="12962" width="7" style="21" bestFit="1" customWidth="1"/>
    <col min="12963" max="13177" width="9.28515625" style="21"/>
    <col min="13178" max="13179" width="10.28515625" style="21" customWidth="1"/>
    <col min="13180" max="13180" width="17.42578125" style="21" customWidth="1"/>
    <col min="13181" max="13181" width="12.28515625" style="21" bestFit="1" customWidth="1"/>
    <col min="13182" max="13182" width="6.7109375" style="21" bestFit="1" customWidth="1"/>
    <col min="13183" max="13184" width="11.28515625" style="21" bestFit="1" customWidth="1"/>
    <col min="13185" max="13185" width="9.5703125" style="21" bestFit="1" customWidth="1"/>
    <col min="13186" max="13186" width="6.28515625" style="21" bestFit="1" customWidth="1"/>
    <col min="13187" max="13187" width="9.28515625" style="21" customWidth="1"/>
    <col min="13188" max="13188" width="9.7109375" style="21" bestFit="1" customWidth="1"/>
    <col min="13189" max="13189" width="11.28515625" style="21" bestFit="1" customWidth="1"/>
    <col min="13190" max="13190" width="6.28515625" style="21" bestFit="1" customWidth="1"/>
    <col min="13191" max="13192" width="11.28515625" style="21" bestFit="1" customWidth="1"/>
    <col min="13193" max="13193" width="12.28515625" style="21" bestFit="1" customWidth="1"/>
    <col min="13194" max="13194" width="6.28515625" style="21" bestFit="1" customWidth="1"/>
    <col min="13195" max="13195" width="11.28515625" style="21" bestFit="1" customWidth="1"/>
    <col min="13196" max="13197" width="12.28515625" style="21" bestFit="1" customWidth="1"/>
    <col min="13198" max="13198" width="6.28515625" style="21" bestFit="1" customWidth="1"/>
    <col min="13199" max="13201" width="11.28515625" style="21" bestFit="1" customWidth="1"/>
    <col min="13202" max="13202" width="6.28515625" style="21" bestFit="1" customWidth="1"/>
    <col min="13203" max="13205" width="11.28515625" style="21" bestFit="1" customWidth="1"/>
    <col min="13206" max="13206" width="6.28515625" style="21" bestFit="1" customWidth="1"/>
    <col min="13207" max="13207" width="10.28515625" style="21" bestFit="1" customWidth="1"/>
    <col min="13208" max="13209" width="11.28515625" style="21" bestFit="1" customWidth="1"/>
    <col min="13210" max="13210" width="6.28515625" style="21" bestFit="1" customWidth="1"/>
    <col min="13211" max="13211" width="10.28515625" style="21" bestFit="1" customWidth="1"/>
    <col min="13212" max="13213" width="11.28515625" style="21" bestFit="1" customWidth="1"/>
    <col min="13214" max="13214" width="6.28515625" style="21" bestFit="1" customWidth="1"/>
    <col min="13215" max="13215" width="10.28515625" style="21" bestFit="1" customWidth="1"/>
    <col min="13216" max="13217" width="11.28515625" style="21" bestFit="1" customWidth="1"/>
    <col min="13218" max="13218" width="7" style="21" bestFit="1" customWidth="1"/>
    <col min="13219" max="13433" width="9.28515625" style="21"/>
    <col min="13434" max="13435" width="10.28515625" style="21" customWidth="1"/>
    <col min="13436" max="13436" width="17.42578125" style="21" customWidth="1"/>
    <col min="13437" max="13437" width="12.28515625" style="21" bestFit="1" customWidth="1"/>
    <col min="13438" max="13438" width="6.7109375" style="21" bestFit="1" customWidth="1"/>
    <col min="13439" max="13440" width="11.28515625" style="21" bestFit="1" customWidth="1"/>
    <col min="13441" max="13441" width="9.5703125" style="21" bestFit="1" customWidth="1"/>
    <col min="13442" max="13442" width="6.28515625" style="21" bestFit="1" customWidth="1"/>
    <col min="13443" max="13443" width="9.28515625" style="21" customWidth="1"/>
    <col min="13444" max="13444" width="9.7109375" style="21" bestFit="1" customWidth="1"/>
    <col min="13445" max="13445" width="11.28515625" style="21" bestFit="1" customWidth="1"/>
    <col min="13446" max="13446" width="6.28515625" style="21" bestFit="1" customWidth="1"/>
    <col min="13447" max="13448" width="11.28515625" style="21" bestFit="1" customWidth="1"/>
    <col min="13449" max="13449" width="12.28515625" style="21" bestFit="1" customWidth="1"/>
    <col min="13450" max="13450" width="6.28515625" style="21" bestFit="1" customWidth="1"/>
    <col min="13451" max="13451" width="11.28515625" style="21" bestFit="1" customWidth="1"/>
    <col min="13452" max="13453" width="12.28515625" style="21" bestFit="1" customWidth="1"/>
    <col min="13454" max="13454" width="6.28515625" style="21" bestFit="1" customWidth="1"/>
    <col min="13455" max="13457" width="11.28515625" style="21" bestFit="1" customWidth="1"/>
    <col min="13458" max="13458" width="6.28515625" style="21" bestFit="1" customWidth="1"/>
    <col min="13459" max="13461" width="11.28515625" style="21" bestFit="1" customWidth="1"/>
    <col min="13462" max="13462" width="6.28515625" style="21" bestFit="1" customWidth="1"/>
    <col min="13463" max="13463" width="10.28515625" style="21" bestFit="1" customWidth="1"/>
    <col min="13464" max="13465" width="11.28515625" style="21" bestFit="1" customWidth="1"/>
    <col min="13466" max="13466" width="6.28515625" style="21" bestFit="1" customWidth="1"/>
    <col min="13467" max="13467" width="10.28515625" style="21" bestFit="1" customWidth="1"/>
    <col min="13468" max="13469" width="11.28515625" style="21" bestFit="1" customWidth="1"/>
    <col min="13470" max="13470" width="6.28515625" style="21" bestFit="1" customWidth="1"/>
    <col min="13471" max="13471" width="10.28515625" style="21" bestFit="1" customWidth="1"/>
    <col min="13472" max="13473" width="11.28515625" style="21" bestFit="1" customWidth="1"/>
    <col min="13474" max="13474" width="7" style="21" bestFit="1" customWidth="1"/>
    <col min="13475" max="13689" width="9.28515625" style="21"/>
    <col min="13690" max="13691" width="10.28515625" style="21" customWidth="1"/>
    <col min="13692" max="13692" width="17.42578125" style="21" customWidth="1"/>
    <col min="13693" max="13693" width="12.28515625" style="21" bestFit="1" customWidth="1"/>
    <col min="13694" max="13694" width="6.7109375" style="21" bestFit="1" customWidth="1"/>
    <col min="13695" max="13696" width="11.28515625" style="21" bestFit="1" customWidth="1"/>
    <col min="13697" max="13697" width="9.5703125" style="21" bestFit="1" customWidth="1"/>
    <col min="13698" max="13698" width="6.28515625" style="21" bestFit="1" customWidth="1"/>
    <col min="13699" max="13699" width="9.28515625" style="21" customWidth="1"/>
    <col min="13700" max="13700" width="9.7109375" style="21" bestFit="1" customWidth="1"/>
    <col min="13701" max="13701" width="11.28515625" style="21" bestFit="1" customWidth="1"/>
    <col min="13702" max="13702" width="6.28515625" style="21" bestFit="1" customWidth="1"/>
    <col min="13703" max="13704" width="11.28515625" style="21" bestFit="1" customWidth="1"/>
    <col min="13705" max="13705" width="12.28515625" style="21" bestFit="1" customWidth="1"/>
    <col min="13706" max="13706" width="6.28515625" style="21" bestFit="1" customWidth="1"/>
    <col min="13707" max="13707" width="11.28515625" style="21" bestFit="1" customWidth="1"/>
    <col min="13708" max="13709" width="12.28515625" style="21" bestFit="1" customWidth="1"/>
    <col min="13710" max="13710" width="6.28515625" style="21" bestFit="1" customWidth="1"/>
    <col min="13711" max="13713" width="11.28515625" style="21" bestFit="1" customWidth="1"/>
    <col min="13714" max="13714" width="6.28515625" style="21" bestFit="1" customWidth="1"/>
    <col min="13715" max="13717" width="11.28515625" style="21" bestFit="1" customWidth="1"/>
    <col min="13718" max="13718" width="6.28515625" style="21" bestFit="1" customWidth="1"/>
    <col min="13719" max="13719" width="10.28515625" style="21" bestFit="1" customWidth="1"/>
    <col min="13720" max="13721" width="11.28515625" style="21" bestFit="1" customWidth="1"/>
    <col min="13722" max="13722" width="6.28515625" style="21" bestFit="1" customWidth="1"/>
    <col min="13723" max="13723" width="10.28515625" style="21" bestFit="1" customWidth="1"/>
    <col min="13724" max="13725" width="11.28515625" style="21" bestFit="1" customWidth="1"/>
    <col min="13726" max="13726" width="6.28515625" style="21" bestFit="1" customWidth="1"/>
    <col min="13727" max="13727" width="10.28515625" style="21" bestFit="1" customWidth="1"/>
    <col min="13728" max="13729" width="11.28515625" style="21" bestFit="1" customWidth="1"/>
    <col min="13730" max="13730" width="7" style="21" bestFit="1" customWidth="1"/>
    <col min="13731" max="13945" width="9.28515625" style="21"/>
    <col min="13946" max="13947" width="10.28515625" style="21" customWidth="1"/>
    <col min="13948" max="13948" width="17.42578125" style="21" customWidth="1"/>
    <col min="13949" max="13949" width="12.28515625" style="21" bestFit="1" customWidth="1"/>
    <col min="13950" max="13950" width="6.7109375" style="21" bestFit="1" customWidth="1"/>
    <col min="13951" max="13952" width="11.28515625" style="21" bestFit="1" customWidth="1"/>
    <col min="13953" max="13953" width="9.5703125" style="21" bestFit="1" customWidth="1"/>
    <col min="13954" max="13954" width="6.28515625" style="21" bestFit="1" customWidth="1"/>
    <col min="13955" max="13955" width="9.28515625" style="21" customWidth="1"/>
    <col min="13956" max="13956" width="9.7109375" style="21" bestFit="1" customWidth="1"/>
    <col min="13957" max="13957" width="11.28515625" style="21" bestFit="1" customWidth="1"/>
    <col min="13958" max="13958" width="6.28515625" style="21" bestFit="1" customWidth="1"/>
    <col min="13959" max="13960" width="11.28515625" style="21" bestFit="1" customWidth="1"/>
    <col min="13961" max="13961" width="12.28515625" style="21" bestFit="1" customWidth="1"/>
    <col min="13962" max="13962" width="6.28515625" style="21" bestFit="1" customWidth="1"/>
    <col min="13963" max="13963" width="11.28515625" style="21" bestFit="1" customWidth="1"/>
    <col min="13964" max="13965" width="12.28515625" style="21" bestFit="1" customWidth="1"/>
    <col min="13966" max="13966" width="6.28515625" style="21" bestFit="1" customWidth="1"/>
    <col min="13967" max="13969" width="11.28515625" style="21" bestFit="1" customWidth="1"/>
    <col min="13970" max="13970" width="6.28515625" style="21" bestFit="1" customWidth="1"/>
    <col min="13971" max="13973" width="11.28515625" style="21" bestFit="1" customWidth="1"/>
    <col min="13974" max="13974" width="6.28515625" style="21" bestFit="1" customWidth="1"/>
    <col min="13975" max="13975" width="10.28515625" style="21" bestFit="1" customWidth="1"/>
    <col min="13976" max="13977" width="11.28515625" style="21" bestFit="1" customWidth="1"/>
    <col min="13978" max="13978" width="6.28515625" style="21" bestFit="1" customWidth="1"/>
    <col min="13979" max="13979" width="10.28515625" style="21" bestFit="1" customWidth="1"/>
    <col min="13980" max="13981" width="11.28515625" style="21" bestFit="1" customWidth="1"/>
    <col min="13982" max="13982" width="6.28515625" style="21" bestFit="1" customWidth="1"/>
    <col min="13983" max="13983" width="10.28515625" style="21" bestFit="1" customWidth="1"/>
    <col min="13984" max="13985" width="11.28515625" style="21" bestFit="1" customWidth="1"/>
    <col min="13986" max="13986" width="7" style="21" bestFit="1" customWidth="1"/>
    <col min="13987" max="14201" width="9.28515625" style="21"/>
    <col min="14202" max="14203" width="10.28515625" style="21" customWidth="1"/>
    <col min="14204" max="14204" width="17.42578125" style="21" customWidth="1"/>
    <col min="14205" max="14205" width="12.28515625" style="21" bestFit="1" customWidth="1"/>
    <col min="14206" max="14206" width="6.7109375" style="21" bestFit="1" customWidth="1"/>
    <col min="14207" max="14208" width="11.28515625" style="21" bestFit="1" customWidth="1"/>
    <col min="14209" max="14209" width="9.5703125" style="21" bestFit="1" customWidth="1"/>
    <col min="14210" max="14210" width="6.28515625" style="21" bestFit="1" customWidth="1"/>
    <col min="14211" max="14211" width="9.28515625" style="21" customWidth="1"/>
    <col min="14212" max="14212" width="9.7109375" style="21" bestFit="1" customWidth="1"/>
    <col min="14213" max="14213" width="11.28515625" style="21" bestFit="1" customWidth="1"/>
    <col min="14214" max="14214" width="6.28515625" style="21" bestFit="1" customWidth="1"/>
    <col min="14215" max="14216" width="11.28515625" style="21" bestFit="1" customWidth="1"/>
    <col min="14217" max="14217" width="12.28515625" style="21" bestFit="1" customWidth="1"/>
    <col min="14218" max="14218" width="6.28515625" style="21" bestFit="1" customWidth="1"/>
    <col min="14219" max="14219" width="11.28515625" style="21" bestFit="1" customWidth="1"/>
    <col min="14220" max="14221" width="12.28515625" style="21" bestFit="1" customWidth="1"/>
    <col min="14222" max="14222" width="6.28515625" style="21" bestFit="1" customWidth="1"/>
    <col min="14223" max="14225" width="11.28515625" style="21" bestFit="1" customWidth="1"/>
    <col min="14226" max="14226" width="6.28515625" style="21" bestFit="1" customWidth="1"/>
    <col min="14227" max="14229" width="11.28515625" style="21" bestFit="1" customWidth="1"/>
    <col min="14230" max="14230" width="6.28515625" style="21" bestFit="1" customWidth="1"/>
    <col min="14231" max="14231" width="10.28515625" style="21" bestFit="1" customWidth="1"/>
    <col min="14232" max="14233" width="11.28515625" style="21" bestFit="1" customWidth="1"/>
    <col min="14234" max="14234" width="6.28515625" style="21" bestFit="1" customWidth="1"/>
    <col min="14235" max="14235" width="10.28515625" style="21" bestFit="1" customWidth="1"/>
    <col min="14236" max="14237" width="11.28515625" style="21" bestFit="1" customWidth="1"/>
    <col min="14238" max="14238" width="6.28515625" style="21" bestFit="1" customWidth="1"/>
    <col min="14239" max="14239" width="10.28515625" style="21" bestFit="1" customWidth="1"/>
    <col min="14240" max="14241" width="11.28515625" style="21" bestFit="1" customWidth="1"/>
    <col min="14242" max="14242" width="7" style="21" bestFit="1" customWidth="1"/>
    <col min="14243" max="14457" width="9.28515625" style="21"/>
    <col min="14458" max="14459" width="10.28515625" style="21" customWidth="1"/>
    <col min="14460" max="14460" width="17.42578125" style="21" customWidth="1"/>
    <col min="14461" max="14461" width="12.28515625" style="21" bestFit="1" customWidth="1"/>
    <col min="14462" max="14462" width="6.7109375" style="21" bestFit="1" customWidth="1"/>
    <col min="14463" max="14464" width="11.28515625" style="21" bestFit="1" customWidth="1"/>
    <col min="14465" max="14465" width="9.5703125" style="21" bestFit="1" customWidth="1"/>
    <col min="14466" max="14466" width="6.28515625" style="21" bestFit="1" customWidth="1"/>
    <col min="14467" max="14467" width="9.28515625" style="21" customWidth="1"/>
    <col min="14468" max="14468" width="9.7109375" style="21" bestFit="1" customWidth="1"/>
    <col min="14469" max="14469" width="11.28515625" style="21" bestFit="1" customWidth="1"/>
    <col min="14470" max="14470" width="6.28515625" style="21" bestFit="1" customWidth="1"/>
    <col min="14471" max="14472" width="11.28515625" style="21" bestFit="1" customWidth="1"/>
    <col min="14473" max="14473" width="12.28515625" style="21" bestFit="1" customWidth="1"/>
    <col min="14474" max="14474" width="6.28515625" style="21" bestFit="1" customWidth="1"/>
    <col min="14475" max="14475" width="11.28515625" style="21" bestFit="1" customWidth="1"/>
    <col min="14476" max="14477" width="12.28515625" style="21" bestFit="1" customWidth="1"/>
    <col min="14478" max="14478" width="6.28515625" style="21" bestFit="1" customWidth="1"/>
    <col min="14479" max="14481" width="11.28515625" style="21" bestFit="1" customWidth="1"/>
    <col min="14482" max="14482" width="6.28515625" style="21" bestFit="1" customWidth="1"/>
    <col min="14483" max="14485" width="11.28515625" style="21" bestFit="1" customWidth="1"/>
    <col min="14486" max="14486" width="6.28515625" style="21" bestFit="1" customWidth="1"/>
    <col min="14487" max="14487" width="10.28515625" style="21" bestFit="1" customWidth="1"/>
    <col min="14488" max="14489" width="11.28515625" style="21" bestFit="1" customWidth="1"/>
    <col min="14490" max="14490" width="6.28515625" style="21" bestFit="1" customWidth="1"/>
    <col min="14491" max="14491" width="10.28515625" style="21" bestFit="1" customWidth="1"/>
    <col min="14492" max="14493" width="11.28515625" style="21" bestFit="1" customWidth="1"/>
    <col min="14494" max="14494" width="6.28515625" style="21" bestFit="1" customWidth="1"/>
    <col min="14495" max="14495" width="10.28515625" style="21" bestFit="1" customWidth="1"/>
    <col min="14496" max="14497" width="11.28515625" style="21" bestFit="1" customWidth="1"/>
    <col min="14498" max="14498" width="7" style="21" bestFit="1" customWidth="1"/>
    <col min="14499" max="14713" width="9.28515625" style="21"/>
    <col min="14714" max="14715" width="10.28515625" style="21" customWidth="1"/>
    <col min="14716" max="14716" width="17.42578125" style="21" customWidth="1"/>
    <col min="14717" max="14717" width="12.28515625" style="21" bestFit="1" customWidth="1"/>
    <col min="14718" max="14718" width="6.7109375" style="21" bestFit="1" customWidth="1"/>
    <col min="14719" max="14720" width="11.28515625" style="21" bestFit="1" customWidth="1"/>
    <col min="14721" max="14721" width="9.5703125" style="21" bestFit="1" customWidth="1"/>
    <col min="14722" max="14722" width="6.28515625" style="21" bestFit="1" customWidth="1"/>
    <col min="14723" max="14723" width="9.28515625" style="21" customWidth="1"/>
    <col min="14724" max="14724" width="9.7109375" style="21" bestFit="1" customWidth="1"/>
    <col min="14725" max="14725" width="11.28515625" style="21" bestFit="1" customWidth="1"/>
    <col min="14726" max="14726" width="6.28515625" style="21" bestFit="1" customWidth="1"/>
    <col min="14727" max="14728" width="11.28515625" style="21" bestFit="1" customWidth="1"/>
    <col min="14729" max="14729" width="12.28515625" style="21" bestFit="1" customWidth="1"/>
    <col min="14730" max="14730" width="6.28515625" style="21" bestFit="1" customWidth="1"/>
    <col min="14731" max="14731" width="11.28515625" style="21" bestFit="1" customWidth="1"/>
    <col min="14732" max="14733" width="12.28515625" style="21" bestFit="1" customWidth="1"/>
    <col min="14734" max="14734" width="6.28515625" style="21" bestFit="1" customWidth="1"/>
    <col min="14735" max="14737" width="11.28515625" style="21" bestFit="1" customWidth="1"/>
    <col min="14738" max="14738" width="6.28515625" style="21" bestFit="1" customWidth="1"/>
    <col min="14739" max="14741" width="11.28515625" style="21" bestFit="1" customWidth="1"/>
    <col min="14742" max="14742" width="6.28515625" style="21" bestFit="1" customWidth="1"/>
    <col min="14743" max="14743" width="10.28515625" style="21" bestFit="1" customWidth="1"/>
    <col min="14744" max="14745" width="11.28515625" style="21" bestFit="1" customWidth="1"/>
    <col min="14746" max="14746" width="6.28515625" style="21" bestFit="1" customWidth="1"/>
    <col min="14747" max="14747" width="10.28515625" style="21" bestFit="1" customWidth="1"/>
    <col min="14748" max="14749" width="11.28515625" style="21" bestFit="1" customWidth="1"/>
    <col min="14750" max="14750" width="6.28515625" style="21" bestFit="1" customWidth="1"/>
    <col min="14751" max="14751" width="10.28515625" style="21" bestFit="1" customWidth="1"/>
    <col min="14752" max="14753" width="11.28515625" style="21" bestFit="1" customWidth="1"/>
    <col min="14754" max="14754" width="7" style="21" bestFit="1" customWidth="1"/>
    <col min="14755" max="14969" width="9.28515625" style="21"/>
    <col min="14970" max="14971" width="10.28515625" style="21" customWidth="1"/>
    <col min="14972" max="14972" width="17.42578125" style="21" customWidth="1"/>
    <col min="14973" max="14973" width="12.28515625" style="21" bestFit="1" customWidth="1"/>
    <col min="14974" max="14974" width="6.7109375" style="21" bestFit="1" customWidth="1"/>
    <col min="14975" max="14976" width="11.28515625" style="21" bestFit="1" customWidth="1"/>
    <col min="14977" max="14977" width="9.5703125" style="21" bestFit="1" customWidth="1"/>
    <col min="14978" max="14978" width="6.28515625" style="21" bestFit="1" customWidth="1"/>
    <col min="14979" max="14979" width="9.28515625" style="21" customWidth="1"/>
    <col min="14980" max="14980" width="9.7109375" style="21" bestFit="1" customWidth="1"/>
    <col min="14981" max="14981" width="11.28515625" style="21" bestFit="1" customWidth="1"/>
    <col min="14982" max="14982" width="6.28515625" style="21" bestFit="1" customWidth="1"/>
    <col min="14983" max="14984" width="11.28515625" style="21" bestFit="1" customWidth="1"/>
    <col min="14985" max="14985" width="12.28515625" style="21" bestFit="1" customWidth="1"/>
    <col min="14986" max="14986" width="6.28515625" style="21" bestFit="1" customWidth="1"/>
    <col min="14987" max="14987" width="11.28515625" style="21" bestFit="1" customWidth="1"/>
    <col min="14988" max="14989" width="12.28515625" style="21" bestFit="1" customWidth="1"/>
    <col min="14990" max="14990" width="6.28515625" style="21" bestFit="1" customWidth="1"/>
    <col min="14991" max="14993" width="11.28515625" style="21" bestFit="1" customWidth="1"/>
    <col min="14994" max="14994" width="6.28515625" style="21" bestFit="1" customWidth="1"/>
    <col min="14995" max="14997" width="11.28515625" style="21" bestFit="1" customWidth="1"/>
    <col min="14998" max="14998" width="6.28515625" style="21" bestFit="1" customWidth="1"/>
    <col min="14999" max="14999" width="10.28515625" style="21" bestFit="1" customWidth="1"/>
    <col min="15000" max="15001" width="11.28515625" style="21" bestFit="1" customWidth="1"/>
    <col min="15002" max="15002" width="6.28515625" style="21" bestFit="1" customWidth="1"/>
    <col min="15003" max="15003" width="10.28515625" style="21" bestFit="1" customWidth="1"/>
    <col min="15004" max="15005" width="11.28515625" style="21" bestFit="1" customWidth="1"/>
    <col min="15006" max="15006" width="6.28515625" style="21" bestFit="1" customWidth="1"/>
    <col min="15007" max="15007" width="10.28515625" style="21" bestFit="1" customWidth="1"/>
    <col min="15008" max="15009" width="11.28515625" style="21" bestFit="1" customWidth="1"/>
    <col min="15010" max="15010" width="7" style="21" bestFit="1" customWidth="1"/>
    <col min="15011" max="15225" width="9.28515625" style="21"/>
    <col min="15226" max="15227" width="10.28515625" style="21" customWidth="1"/>
    <col min="15228" max="15228" width="17.42578125" style="21" customWidth="1"/>
    <col min="15229" max="15229" width="12.28515625" style="21" bestFit="1" customWidth="1"/>
    <col min="15230" max="15230" width="6.7109375" style="21" bestFit="1" customWidth="1"/>
    <col min="15231" max="15232" width="11.28515625" style="21" bestFit="1" customWidth="1"/>
    <col min="15233" max="15233" width="9.5703125" style="21" bestFit="1" customWidth="1"/>
    <col min="15234" max="15234" width="6.28515625" style="21" bestFit="1" customWidth="1"/>
    <col min="15235" max="15235" width="9.28515625" style="21" customWidth="1"/>
    <col min="15236" max="15236" width="9.7109375" style="21" bestFit="1" customWidth="1"/>
    <col min="15237" max="15237" width="11.28515625" style="21" bestFit="1" customWidth="1"/>
    <col min="15238" max="15238" width="6.28515625" style="21" bestFit="1" customWidth="1"/>
    <col min="15239" max="15240" width="11.28515625" style="21" bestFit="1" customWidth="1"/>
    <col min="15241" max="15241" width="12.28515625" style="21" bestFit="1" customWidth="1"/>
    <col min="15242" max="15242" width="6.28515625" style="21" bestFit="1" customWidth="1"/>
    <col min="15243" max="15243" width="11.28515625" style="21" bestFit="1" customWidth="1"/>
    <col min="15244" max="15245" width="12.28515625" style="21" bestFit="1" customWidth="1"/>
    <col min="15246" max="15246" width="6.28515625" style="21" bestFit="1" customWidth="1"/>
    <col min="15247" max="15249" width="11.28515625" style="21" bestFit="1" customWidth="1"/>
    <col min="15250" max="15250" width="6.28515625" style="21" bestFit="1" customWidth="1"/>
    <col min="15251" max="15253" width="11.28515625" style="21" bestFit="1" customWidth="1"/>
    <col min="15254" max="15254" width="6.28515625" style="21" bestFit="1" customWidth="1"/>
    <col min="15255" max="15255" width="10.28515625" style="21" bestFit="1" customWidth="1"/>
    <col min="15256" max="15257" width="11.28515625" style="21" bestFit="1" customWidth="1"/>
    <col min="15258" max="15258" width="6.28515625" style="21" bestFit="1" customWidth="1"/>
    <col min="15259" max="15259" width="10.28515625" style="21" bestFit="1" customWidth="1"/>
    <col min="15260" max="15261" width="11.28515625" style="21" bestFit="1" customWidth="1"/>
    <col min="15262" max="15262" width="6.28515625" style="21" bestFit="1" customWidth="1"/>
    <col min="15263" max="15263" width="10.28515625" style="21" bestFit="1" customWidth="1"/>
    <col min="15264" max="15265" width="11.28515625" style="21" bestFit="1" customWidth="1"/>
    <col min="15266" max="15266" width="7" style="21" bestFit="1" customWidth="1"/>
    <col min="15267" max="15481" width="9.28515625" style="21"/>
    <col min="15482" max="15483" width="10.28515625" style="21" customWidth="1"/>
    <col min="15484" max="15484" width="17.42578125" style="21" customWidth="1"/>
    <col min="15485" max="15485" width="12.28515625" style="21" bestFit="1" customWidth="1"/>
    <col min="15486" max="15486" width="6.7109375" style="21" bestFit="1" customWidth="1"/>
    <col min="15487" max="15488" width="11.28515625" style="21" bestFit="1" customWidth="1"/>
    <col min="15489" max="15489" width="9.5703125" style="21" bestFit="1" customWidth="1"/>
    <col min="15490" max="15490" width="6.28515625" style="21" bestFit="1" customWidth="1"/>
    <col min="15491" max="15491" width="9.28515625" style="21" customWidth="1"/>
    <col min="15492" max="15492" width="9.7109375" style="21" bestFit="1" customWidth="1"/>
    <col min="15493" max="15493" width="11.28515625" style="21" bestFit="1" customWidth="1"/>
    <col min="15494" max="15494" width="6.28515625" style="21" bestFit="1" customWidth="1"/>
    <col min="15495" max="15496" width="11.28515625" style="21" bestFit="1" customWidth="1"/>
    <col min="15497" max="15497" width="12.28515625" style="21" bestFit="1" customWidth="1"/>
    <col min="15498" max="15498" width="6.28515625" style="21" bestFit="1" customWidth="1"/>
    <col min="15499" max="15499" width="11.28515625" style="21" bestFit="1" customWidth="1"/>
    <col min="15500" max="15501" width="12.28515625" style="21" bestFit="1" customWidth="1"/>
    <col min="15502" max="15502" width="6.28515625" style="21" bestFit="1" customWidth="1"/>
    <col min="15503" max="15505" width="11.28515625" style="21" bestFit="1" customWidth="1"/>
    <col min="15506" max="15506" width="6.28515625" style="21" bestFit="1" customWidth="1"/>
    <col min="15507" max="15509" width="11.28515625" style="21" bestFit="1" customWidth="1"/>
    <col min="15510" max="15510" width="6.28515625" style="21" bestFit="1" customWidth="1"/>
    <col min="15511" max="15511" width="10.28515625" style="21" bestFit="1" customWidth="1"/>
    <col min="15512" max="15513" width="11.28515625" style="21" bestFit="1" customWidth="1"/>
    <col min="15514" max="15514" width="6.28515625" style="21" bestFit="1" customWidth="1"/>
    <col min="15515" max="15515" width="10.28515625" style="21" bestFit="1" customWidth="1"/>
    <col min="15516" max="15517" width="11.28515625" style="21" bestFit="1" customWidth="1"/>
    <col min="15518" max="15518" width="6.28515625" style="21" bestFit="1" customWidth="1"/>
    <col min="15519" max="15519" width="10.28515625" style="21" bestFit="1" customWidth="1"/>
    <col min="15520" max="15521" width="11.28515625" style="21" bestFit="1" customWidth="1"/>
    <col min="15522" max="15522" width="7" style="21" bestFit="1" customWidth="1"/>
    <col min="15523" max="15737" width="9.28515625" style="21"/>
    <col min="15738" max="15739" width="10.28515625" style="21" customWidth="1"/>
    <col min="15740" max="15740" width="17.42578125" style="21" customWidth="1"/>
    <col min="15741" max="15741" width="12.28515625" style="21" bestFit="1" customWidth="1"/>
    <col min="15742" max="15742" width="6.7109375" style="21" bestFit="1" customWidth="1"/>
    <col min="15743" max="15744" width="11.28515625" style="21" bestFit="1" customWidth="1"/>
    <col min="15745" max="15745" width="9.5703125" style="21" bestFit="1" customWidth="1"/>
    <col min="15746" max="15746" width="6.28515625" style="21" bestFit="1" customWidth="1"/>
    <col min="15747" max="15747" width="9.28515625" style="21" customWidth="1"/>
    <col min="15748" max="15748" width="9.7109375" style="21" bestFit="1" customWidth="1"/>
    <col min="15749" max="15749" width="11.28515625" style="21" bestFit="1" customWidth="1"/>
    <col min="15750" max="15750" width="6.28515625" style="21" bestFit="1" customWidth="1"/>
    <col min="15751" max="15752" width="11.28515625" style="21" bestFit="1" customWidth="1"/>
    <col min="15753" max="15753" width="12.28515625" style="21" bestFit="1" customWidth="1"/>
    <col min="15754" max="15754" width="6.28515625" style="21" bestFit="1" customWidth="1"/>
    <col min="15755" max="15755" width="11.28515625" style="21" bestFit="1" customWidth="1"/>
    <col min="15756" max="15757" width="12.28515625" style="21" bestFit="1" customWidth="1"/>
    <col min="15758" max="15758" width="6.28515625" style="21" bestFit="1" customWidth="1"/>
    <col min="15759" max="15761" width="11.28515625" style="21" bestFit="1" customWidth="1"/>
    <col min="15762" max="15762" width="6.28515625" style="21" bestFit="1" customWidth="1"/>
    <col min="15763" max="15765" width="11.28515625" style="21" bestFit="1" customWidth="1"/>
    <col min="15766" max="15766" width="6.28515625" style="21" bestFit="1" customWidth="1"/>
    <col min="15767" max="15767" width="10.28515625" style="21" bestFit="1" customWidth="1"/>
    <col min="15768" max="15769" width="11.28515625" style="21" bestFit="1" customWidth="1"/>
    <col min="15770" max="15770" width="6.28515625" style="21" bestFit="1" customWidth="1"/>
    <col min="15771" max="15771" width="10.28515625" style="21" bestFit="1" customWidth="1"/>
    <col min="15772" max="15773" width="11.28515625" style="21" bestFit="1" customWidth="1"/>
    <col min="15774" max="15774" width="6.28515625" style="21" bestFit="1" customWidth="1"/>
    <col min="15775" max="15775" width="10.28515625" style="21" bestFit="1" customWidth="1"/>
    <col min="15776" max="15777" width="11.28515625" style="21" bestFit="1" customWidth="1"/>
    <col min="15778" max="15778" width="7" style="21" bestFit="1" customWidth="1"/>
    <col min="15779" max="15993" width="9.28515625" style="21"/>
    <col min="15994" max="15995" width="10.28515625" style="21" customWidth="1"/>
    <col min="15996" max="15996" width="17.42578125" style="21" customWidth="1"/>
    <col min="15997" max="15997" width="12.28515625" style="21" bestFit="1" customWidth="1"/>
    <col min="15998" max="15998" width="6.7109375" style="21" bestFit="1" customWidth="1"/>
    <col min="15999" max="16000" width="11.28515625" style="21" bestFit="1" customWidth="1"/>
    <col min="16001" max="16001" width="9.5703125" style="21" bestFit="1" customWidth="1"/>
    <col min="16002" max="16002" width="6.28515625" style="21" bestFit="1" customWidth="1"/>
    <col min="16003" max="16003" width="9.28515625" style="21" customWidth="1"/>
    <col min="16004" max="16004" width="9.7109375" style="21" bestFit="1" customWidth="1"/>
    <col min="16005" max="16005" width="11.28515625" style="21" bestFit="1" customWidth="1"/>
    <col min="16006" max="16006" width="6.28515625" style="21" bestFit="1" customWidth="1"/>
    <col min="16007" max="16008" width="11.28515625" style="21" bestFit="1" customWidth="1"/>
    <col min="16009" max="16009" width="12.28515625" style="21" bestFit="1" customWidth="1"/>
    <col min="16010" max="16010" width="6.28515625" style="21" bestFit="1" customWidth="1"/>
    <col min="16011" max="16011" width="11.28515625" style="21" bestFit="1" customWidth="1"/>
    <col min="16012" max="16013" width="12.28515625" style="21" bestFit="1" customWidth="1"/>
    <col min="16014" max="16014" width="6.28515625" style="21" bestFit="1" customWidth="1"/>
    <col min="16015" max="16017" width="11.28515625" style="21" bestFit="1" customWidth="1"/>
    <col min="16018" max="16018" width="6.28515625" style="21" bestFit="1" customWidth="1"/>
    <col min="16019" max="16021" width="11.28515625" style="21" bestFit="1" customWidth="1"/>
    <col min="16022" max="16022" width="6.28515625" style="21" bestFit="1" customWidth="1"/>
    <col min="16023" max="16023" width="10.28515625" style="21" bestFit="1" customWidth="1"/>
    <col min="16024" max="16025" width="11.28515625" style="21" bestFit="1" customWidth="1"/>
    <col min="16026" max="16026" width="6.28515625" style="21" bestFit="1" customWidth="1"/>
    <col min="16027" max="16027" width="10.28515625" style="21" bestFit="1" customWidth="1"/>
    <col min="16028" max="16029" width="11.28515625" style="21" bestFit="1" customWidth="1"/>
    <col min="16030" max="16030" width="6.28515625" style="21" bestFit="1" customWidth="1"/>
    <col min="16031" max="16031" width="10.28515625" style="21" bestFit="1" customWidth="1"/>
    <col min="16032" max="16033" width="11.28515625" style="21" bestFit="1" customWidth="1"/>
    <col min="16034" max="16034" width="7" style="21" bestFit="1" customWidth="1"/>
    <col min="16035" max="16384" width="9.28515625" style="21"/>
  </cols>
  <sheetData>
    <row r="1" spans="1:24" ht="15">
      <c r="A1" s="84" t="s">
        <v>0</v>
      </c>
      <c r="B1" s="85"/>
      <c r="C1" s="85"/>
      <c r="D1" s="85"/>
      <c r="E1" s="85"/>
      <c r="F1" s="85"/>
      <c r="G1" s="86"/>
      <c r="H1" s="85"/>
      <c r="I1" s="87"/>
      <c r="J1" s="85"/>
      <c r="K1" s="85"/>
      <c r="L1" s="85"/>
      <c r="M1" s="85"/>
      <c r="N1" s="85"/>
      <c r="O1" s="85"/>
      <c r="P1" s="21"/>
    </row>
    <row r="2" spans="1:24" ht="16.5" thickBot="1">
      <c r="A2" s="88" t="s">
        <v>2</v>
      </c>
      <c r="B2" s="85"/>
      <c r="C2" s="85"/>
      <c r="D2" s="85"/>
      <c r="E2" s="85"/>
      <c r="F2" s="85"/>
      <c r="G2" s="86"/>
      <c r="H2" s="85"/>
      <c r="I2" s="85"/>
      <c r="J2" s="85"/>
      <c r="K2" s="85"/>
      <c r="L2" s="85"/>
      <c r="M2" s="85"/>
      <c r="N2" s="85"/>
      <c r="O2" s="85"/>
      <c r="P2" s="21"/>
    </row>
    <row r="3" spans="1:24" ht="19.5" thickBot="1">
      <c r="A3" s="89" t="s">
        <v>5</v>
      </c>
      <c r="B3" s="85"/>
      <c r="C3" s="85"/>
      <c r="D3" s="90"/>
      <c r="E3" s="90"/>
      <c r="F3" s="90"/>
      <c r="G3" s="91"/>
      <c r="H3" s="92"/>
      <c r="I3" s="85"/>
      <c r="J3" s="85"/>
      <c r="K3" s="85"/>
      <c r="L3" s="85"/>
      <c r="M3" s="85"/>
      <c r="N3" s="85"/>
      <c r="O3" s="85"/>
      <c r="P3" s="21"/>
      <c r="Q3" s="324" t="s">
        <v>1746</v>
      </c>
      <c r="R3" s="325"/>
      <c r="S3" s="325"/>
      <c r="T3" s="325"/>
      <c r="U3" s="325"/>
      <c r="V3" s="325"/>
      <c r="W3" s="325"/>
      <c r="X3" s="326"/>
    </row>
    <row r="4" spans="1:24" s="22" customFormat="1" ht="24" customHeight="1">
      <c r="A4" s="102" t="s">
        <v>8</v>
      </c>
      <c r="B4" s="103" t="s">
        <v>8</v>
      </c>
      <c r="C4" s="103" t="s">
        <v>9</v>
      </c>
      <c r="D4" s="104" t="s">
        <v>10</v>
      </c>
      <c r="E4" s="104" t="s">
        <v>11</v>
      </c>
      <c r="F4" s="105"/>
      <c r="G4" s="105"/>
      <c r="H4" s="106" t="s">
        <v>1747</v>
      </c>
      <c r="I4" s="106" t="s">
        <v>1748</v>
      </c>
      <c r="J4" s="106" t="s">
        <v>13</v>
      </c>
      <c r="K4" s="106" t="s">
        <v>14</v>
      </c>
      <c r="L4" s="107" t="s">
        <v>1749</v>
      </c>
      <c r="M4" s="108" t="s">
        <v>1750</v>
      </c>
      <c r="N4" s="108" t="s">
        <v>1751</v>
      </c>
      <c r="O4" s="109" t="s">
        <v>1752</v>
      </c>
      <c r="P4" s="60"/>
      <c r="Q4" s="79" t="s">
        <v>1753</v>
      </c>
      <c r="R4" s="80" t="s">
        <v>1753</v>
      </c>
      <c r="S4" s="80" t="s">
        <v>1753</v>
      </c>
      <c r="T4" s="80" t="s">
        <v>1754</v>
      </c>
      <c r="U4" s="80" t="s">
        <v>25</v>
      </c>
      <c r="V4" s="80" t="s">
        <v>1755</v>
      </c>
      <c r="W4" s="80" t="s">
        <v>1755</v>
      </c>
      <c r="X4" s="81" t="s">
        <v>1756</v>
      </c>
    </row>
    <row r="5" spans="1:24" s="22" customFormat="1" ht="13.5" thickBot="1">
      <c r="A5" s="110" t="s">
        <v>40</v>
      </c>
      <c r="B5" s="111" t="s">
        <v>21</v>
      </c>
      <c r="C5" s="111" t="s">
        <v>22</v>
      </c>
      <c r="D5" s="111" t="s">
        <v>22</v>
      </c>
      <c r="E5" s="111" t="s">
        <v>22</v>
      </c>
      <c r="F5" s="112" t="s">
        <v>23</v>
      </c>
      <c r="G5" s="113" t="s">
        <v>24</v>
      </c>
      <c r="H5" s="114" t="s">
        <v>1757</v>
      </c>
      <c r="I5" s="115" t="s">
        <v>1758</v>
      </c>
      <c r="J5" s="115" t="s">
        <v>27</v>
      </c>
      <c r="K5" s="116">
        <v>179</v>
      </c>
      <c r="L5" s="117" t="s">
        <v>37</v>
      </c>
      <c r="M5" s="114" t="s">
        <v>37</v>
      </c>
      <c r="N5" s="114" t="s">
        <v>37</v>
      </c>
      <c r="O5" s="118" t="s">
        <v>27</v>
      </c>
      <c r="P5" s="129"/>
      <c r="Q5" s="82" t="s">
        <v>1759</v>
      </c>
      <c r="R5" s="64" t="s">
        <v>25</v>
      </c>
      <c r="S5" s="64" t="s">
        <v>1760</v>
      </c>
      <c r="T5" s="64" t="s">
        <v>1761</v>
      </c>
      <c r="U5" s="64" t="s">
        <v>1761</v>
      </c>
      <c r="V5" s="64" t="s">
        <v>1759</v>
      </c>
      <c r="W5" s="64" t="s">
        <v>25</v>
      </c>
      <c r="X5" s="83" t="s">
        <v>1760</v>
      </c>
    </row>
    <row r="6" spans="1:24" outlineLevel="2">
      <c r="A6" s="136">
        <v>42075</v>
      </c>
      <c r="B6" s="24"/>
      <c r="C6" s="77">
        <v>161</v>
      </c>
      <c r="D6" s="137" t="s">
        <v>317</v>
      </c>
      <c r="E6" s="137">
        <v>9</v>
      </c>
      <c r="F6" s="137" t="s">
        <v>318</v>
      </c>
      <c r="G6" s="137" t="str">
        <f>+VLOOKUP($D6,'Detailed Schedule'!$D$8:$EK$9993,4,FALSE)</f>
        <v>NEW SERVER EQUIPMENT</v>
      </c>
      <c r="H6" s="55">
        <f>+VLOOKUP($D6,'Detailed Schedule'!$D$8:$EK$9993,5,FALSE)</f>
        <v>18390.5</v>
      </c>
      <c r="I6" s="22">
        <f>+VLOOKUP($D6,'Detailed Schedule'!$D$8:$EK$9993,6,FALSE)</f>
        <v>5</v>
      </c>
      <c r="J6" s="55">
        <f>+VLOOKUP($D6,'Detailed Schedule'!$D$8:$EK$9993,7,FALSE)</f>
        <v>0</v>
      </c>
      <c r="K6" s="56">
        <v>0</v>
      </c>
      <c r="L6" s="59">
        <f>+VLOOKUP($D6,'Detailed Schedule'!$D$8:$EAA$9985,137,FALSE)</f>
        <v>18390.5</v>
      </c>
      <c r="M6" s="26">
        <f>+VLOOKUP($D6,'Detailed Schedule'!$D$8:$EAA$9985,140,FALSE)</f>
        <v>0</v>
      </c>
      <c r="N6" s="26">
        <f>+VLOOKUP($D6,'Detailed Schedule'!$D$8:$EAA$9985,141,FALSE)</f>
        <v>18390.5</v>
      </c>
      <c r="O6" s="26">
        <f>+VLOOKUP($D6,'Detailed Schedule'!$D$8:$EAA$9985,142,FALSE)+J6</f>
        <v>0</v>
      </c>
      <c r="Q6" s="74">
        <f>+VLOOKUP($D6,'Detailed Schedule'!$D$8:$K$903,6,FALSE)</f>
        <v>5</v>
      </c>
      <c r="R6" s="75">
        <f>+VLOOKUP($D6,'Detailed Schedule'!$D$8:$K$903,5,FALSE)</f>
        <v>18390.5</v>
      </c>
      <c r="S6" s="75">
        <f>+VLOOKUP($D6,'Detailed Schedule'!$D$8:$K$903,7,FALSE)</f>
        <v>0</v>
      </c>
      <c r="T6" s="119">
        <f>+S6-J6</f>
        <v>0</v>
      </c>
      <c r="U6" s="119">
        <f>+R6-H6</f>
        <v>0</v>
      </c>
      <c r="V6" s="21" t="str">
        <f>+IF(Q6=I6,"NO CHANGE","YES")</f>
        <v>NO CHANGE</v>
      </c>
      <c r="W6" s="21" t="str">
        <f>+IF(R6=H6,"NO CHANGE","YES")</f>
        <v>NO CHANGE</v>
      </c>
      <c r="X6" s="21" t="str">
        <f>+IF(S6=J6,"NO CHANGE","YES")</f>
        <v>NO CHANGE</v>
      </c>
    </row>
    <row r="7" spans="1:24" outlineLevel="1">
      <c r="A7" s="99"/>
      <c r="B7" s="99"/>
      <c r="C7" s="100"/>
      <c r="D7" s="93"/>
      <c r="E7" s="93"/>
      <c r="F7" s="101" t="s">
        <v>1762</v>
      </c>
      <c r="G7" s="93"/>
      <c r="H7" s="94">
        <f>SUBTOTAL(9,H6:H6)</f>
        <v>18390.5</v>
      </c>
      <c r="I7" s="95"/>
      <c r="J7" s="96">
        <f>SUBTOTAL(9,J6:J6)</f>
        <v>0</v>
      </c>
      <c r="K7" s="96"/>
      <c r="L7" s="97">
        <f>SUBTOTAL(9,L6:L6)</f>
        <v>18390.5</v>
      </c>
      <c r="M7" s="98">
        <f>SUBTOTAL(9,M6:M6)</f>
        <v>0</v>
      </c>
      <c r="N7" s="98">
        <f>SUBTOTAL(9,N6:N6)</f>
        <v>18390.5</v>
      </c>
      <c r="O7" s="122">
        <f>SUBTOTAL(9,O6:O6)</f>
        <v>0</v>
      </c>
      <c r="Q7" s="74"/>
      <c r="R7" s="75"/>
      <c r="S7" s="75"/>
      <c r="T7" s="119"/>
      <c r="U7" s="119"/>
    </row>
    <row r="8" spans="1:24" outlineLevel="2">
      <c r="A8" s="136">
        <v>34092</v>
      </c>
      <c r="B8" s="24"/>
      <c r="C8" s="77">
        <v>8</v>
      </c>
      <c r="D8" s="137" t="s">
        <v>485</v>
      </c>
      <c r="E8" s="137">
        <v>9</v>
      </c>
      <c r="F8" s="137" t="s">
        <v>486</v>
      </c>
      <c r="G8" s="137" t="str">
        <f>+VLOOKUP($D8,'Detailed Schedule'!$D$8:$EK$9993,4,FALSE)</f>
        <v>FILE CABINET</v>
      </c>
      <c r="H8" s="55">
        <f>+VLOOKUP($D8,'Detailed Schedule'!$D$8:$EK$9993,5,FALSE)</f>
        <v>166.88</v>
      </c>
      <c r="I8" s="22">
        <f>+VLOOKUP($D8,'Detailed Schedule'!$D$8:$EK$9993,6,FALSE)</f>
        <v>7</v>
      </c>
      <c r="J8" s="55">
        <f>+VLOOKUP($D8,'Detailed Schedule'!$D$8:$EK$9993,7,FALSE)</f>
        <v>0</v>
      </c>
      <c r="K8" s="56">
        <v>0</v>
      </c>
      <c r="L8" s="59">
        <f>+VLOOKUP($D8,'Detailed Schedule'!$D$8:$EAA$9985,137,FALSE)</f>
        <v>166.88</v>
      </c>
      <c r="M8" s="26">
        <f>+VLOOKUP($D8,'Detailed Schedule'!$D$8:$EAA$9985,140,FALSE)</f>
        <v>0</v>
      </c>
      <c r="N8" s="26">
        <f>+VLOOKUP($D8,'Detailed Schedule'!$D$8:$EAA$9985,141,FALSE)</f>
        <v>166.88</v>
      </c>
      <c r="O8" s="26">
        <f>+VLOOKUP($D8,'Detailed Schedule'!$D$8:$EAA$9985,142,FALSE)+J8</f>
        <v>0</v>
      </c>
      <c r="Q8" s="74">
        <f>+VLOOKUP($D8,'Detailed Schedule'!$D$8:$K$903,6,FALSE)</f>
        <v>7</v>
      </c>
      <c r="R8" s="75">
        <f>+VLOOKUP($D8,'Detailed Schedule'!$D$8:$K$903,5,FALSE)</f>
        <v>166.88</v>
      </c>
      <c r="S8" s="75">
        <f>+VLOOKUP($D8,'Detailed Schedule'!$D$8:$K$903,7,FALSE)</f>
        <v>0</v>
      </c>
      <c r="T8" s="119">
        <f t="shared" ref="T8:T65" si="0">+S8-J8</f>
        <v>0</v>
      </c>
      <c r="U8" s="119">
        <f t="shared" ref="U8:U65" si="1">+R8-H8</f>
        <v>0</v>
      </c>
      <c r="V8" s="21" t="str">
        <f t="shared" ref="V8:V65" si="2">+IF(Q8=I8,"NO CHANGE","YES")</f>
        <v>NO CHANGE</v>
      </c>
      <c r="W8" s="21" t="str">
        <f t="shared" ref="W8:W65" si="3">+IF(R8=H8,"NO CHANGE","YES")</f>
        <v>NO CHANGE</v>
      </c>
      <c r="X8" s="21" t="str">
        <f t="shared" ref="X8:X65" si="4">+IF(S8=J8,"NO CHANGE","YES")</f>
        <v>NO CHANGE</v>
      </c>
    </row>
    <row r="9" spans="1:24" outlineLevel="2">
      <c r="A9" s="136">
        <v>34495</v>
      </c>
      <c r="B9" s="24"/>
      <c r="C9" s="77">
        <v>2</v>
      </c>
      <c r="D9" s="137" t="s">
        <v>489</v>
      </c>
      <c r="E9" s="137">
        <v>9</v>
      </c>
      <c r="F9" s="137" t="s">
        <v>486</v>
      </c>
      <c r="G9" s="137" t="str">
        <f>+VLOOKUP($D9,'Detailed Schedule'!$D$8:$EK$9993,4,FALSE)</f>
        <v>FILE CABINET FIRE PROOF</v>
      </c>
      <c r="H9" s="55">
        <f>+VLOOKUP($D9,'Detailed Schedule'!$D$8:$EK$9993,5,FALSE)</f>
        <v>445.36</v>
      </c>
      <c r="I9" s="22">
        <f>+VLOOKUP($D9,'Detailed Schedule'!$D$8:$EK$9993,6,FALSE)</f>
        <v>7</v>
      </c>
      <c r="J9" s="55">
        <f>+VLOOKUP($D9,'Detailed Schedule'!$D$8:$EK$9993,7,FALSE)</f>
        <v>0</v>
      </c>
      <c r="K9" s="56">
        <v>0</v>
      </c>
      <c r="L9" s="59">
        <f>+VLOOKUP($D9,'Detailed Schedule'!$D$8:$EAA$9985,137,FALSE)</f>
        <v>445.36</v>
      </c>
      <c r="M9" s="26">
        <f>+VLOOKUP($D9,'Detailed Schedule'!$D$8:$EAA$9985,140,FALSE)</f>
        <v>0</v>
      </c>
      <c r="N9" s="26">
        <f>+VLOOKUP($D9,'Detailed Schedule'!$D$8:$EAA$9985,141,FALSE)</f>
        <v>445.36</v>
      </c>
      <c r="O9" s="26">
        <f>+VLOOKUP($D9,'Detailed Schedule'!$D$8:$EAA$9985,142,FALSE)+J9</f>
        <v>0</v>
      </c>
      <c r="Q9" s="74">
        <f>+VLOOKUP($D9,'Detailed Schedule'!$D$8:$K$903,6,FALSE)</f>
        <v>7</v>
      </c>
      <c r="R9" s="75">
        <f>+VLOOKUP($D9,'Detailed Schedule'!$D$8:$K$903,5,FALSE)</f>
        <v>445.36</v>
      </c>
      <c r="S9" s="75">
        <f>+VLOOKUP($D9,'Detailed Schedule'!$D$8:$K$903,7,FALSE)</f>
        <v>0</v>
      </c>
      <c r="T9" s="119">
        <f t="shared" si="0"/>
        <v>0</v>
      </c>
      <c r="U9" s="119">
        <f t="shared" si="1"/>
        <v>0</v>
      </c>
      <c r="V9" s="21" t="str">
        <f t="shared" si="2"/>
        <v>NO CHANGE</v>
      </c>
      <c r="W9" s="21" t="str">
        <f t="shared" si="3"/>
        <v>NO CHANGE</v>
      </c>
      <c r="X9" s="21" t="str">
        <f t="shared" si="4"/>
        <v>NO CHANGE</v>
      </c>
    </row>
    <row r="10" spans="1:24" outlineLevel="2">
      <c r="A10" s="136">
        <v>34543</v>
      </c>
      <c r="B10" s="24"/>
      <c r="C10" s="77">
        <v>1</v>
      </c>
      <c r="D10" s="137" t="s">
        <v>488</v>
      </c>
      <c r="E10" s="137">
        <v>9</v>
      </c>
      <c r="F10" s="137" t="s">
        <v>486</v>
      </c>
      <c r="G10" s="137" t="str">
        <f>+VLOOKUP($D10,'Detailed Schedule'!$D$8:$EK$9993,4,FALSE)</f>
        <v>FILE CABINET</v>
      </c>
      <c r="H10" s="55">
        <f>+VLOOKUP($D10,'Detailed Schedule'!$D$8:$EK$9993,5,FALSE)</f>
        <v>365</v>
      </c>
      <c r="I10" s="22">
        <f>+VLOOKUP($D10,'Detailed Schedule'!$D$8:$EK$9993,6,FALSE)</f>
        <v>7</v>
      </c>
      <c r="J10" s="55">
        <f>+VLOOKUP($D10,'Detailed Schedule'!$D$8:$EK$9993,7,FALSE)</f>
        <v>0</v>
      </c>
      <c r="K10" s="56">
        <v>0</v>
      </c>
      <c r="L10" s="59">
        <f>+VLOOKUP($D10,'Detailed Schedule'!$D$8:$EAA$9985,137,FALSE)</f>
        <v>365</v>
      </c>
      <c r="M10" s="26">
        <f>+VLOOKUP($D10,'Detailed Schedule'!$D$8:$EAA$9985,140,FALSE)</f>
        <v>0</v>
      </c>
      <c r="N10" s="26">
        <f>+VLOOKUP($D10,'Detailed Schedule'!$D$8:$EAA$9985,141,FALSE)</f>
        <v>365</v>
      </c>
      <c r="O10" s="26">
        <f>+VLOOKUP($D10,'Detailed Schedule'!$D$8:$EAA$9985,142,FALSE)+J10</f>
        <v>0</v>
      </c>
      <c r="Q10" s="74">
        <f>+VLOOKUP($D10,'Detailed Schedule'!$D$8:$K$903,6,FALSE)</f>
        <v>7</v>
      </c>
      <c r="R10" s="75">
        <f>+VLOOKUP($D10,'Detailed Schedule'!$D$8:$K$903,5,FALSE)</f>
        <v>365</v>
      </c>
      <c r="S10" s="75">
        <f>+VLOOKUP($D10,'Detailed Schedule'!$D$8:$K$903,7,FALSE)</f>
        <v>0</v>
      </c>
      <c r="T10" s="119">
        <f t="shared" si="0"/>
        <v>0</v>
      </c>
      <c r="U10" s="119">
        <f t="shared" si="1"/>
        <v>0</v>
      </c>
      <c r="V10" s="21" t="str">
        <f t="shared" si="2"/>
        <v>NO CHANGE</v>
      </c>
      <c r="W10" s="21" t="str">
        <f t="shared" si="3"/>
        <v>NO CHANGE</v>
      </c>
      <c r="X10" s="21" t="str">
        <f t="shared" si="4"/>
        <v>NO CHANGE</v>
      </c>
    </row>
    <row r="11" spans="1:24" outlineLevel="2">
      <c r="A11" s="136">
        <v>35317</v>
      </c>
      <c r="B11" s="24"/>
      <c r="C11" s="77">
        <v>3</v>
      </c>
      <c r="D11" s="137" t="s">
        <v>491</v>
      </c>
      <c r="E11" s="137">
        <v>9</v>
      </c>
      <c r="F11" s="137" t="s">
        <v>486</v>
      </c>
      <c r="G11" s="137" t="str">
        <f>+VLOOKUP($D11,'Detailed Schedule'!$D$8:$EK$9993,4,FALSE)</f>
        <v>FILE CABINET</v>
      </c>
      <c r="H11" s="55">
        <f>+VLOOKUP($D11,'Detailed Schedule'!$D$8:$EK$9993,5,FALSE)</f>
        <v>262.5</v>
      </c>
      <c r="I11" s="22">
        <f>+VLOOKUP($D11,'Detailed Schedule'!$D$8:$EK$9993,6,FALSE)</f>
        <v>7</v>
      </c>
      <c r="J11" s="55">
        <f>+VLOOKUP($D11,'Detailed Schedule'!$D$8:$EK$9993,7,FALSE)</f>
        <v>0</v>
      </c>
      <c r="K11" s="56">
        <v>0</v>
      </c>
      <c r="L11" s="59">
        <f>+VLOOKUP($D11,'Detailed Schedule'!$D$8:$EAA$9985,137,FALSE)</f>
        <v>262.5</v>
      </c>
      <c r="M11" s="26">
        <f>+VLOOKUP($D11,'Detailed Schedule'!$D$8:$EAA$9985,140,FALSE)</f>
        <v>0</v>
      </c>
      <c r="N11" s="26">
        <f>+VLOOKUP($D11,'Detailed Schedule'!$D$8:$EAA$9985,141,FALSE)</f>
        <v>262.5</v>
      </c>
      <c r="O11" s="26">
        <f>+VLOOKUP($D11,'Detailed Schedule'!$D$8:$EAA$9985,142,FALSE)+J11</f>
        <v>0</v>
      </c>
      <c r="Q11" s="74">
        <f>+VLOOKUP($D11,'Detailed Schedule'!$D$8:$K$903,6,FALSE)</f>
        <v>7</v>
      </c>
      <c r="R11" s="75">
        <f>+VLOOKUP($D11,'Detailed Schedule'!$D$8:$K$903,5,FALSE)</f>
        <v>262.5</v>
      </c>
      <c r="S11" s="75">
        <f>+VLOOKUP($D11,'Detailed Schedule'!$D$8:$K$903,7,FALSE)</f>
        <v>0</v>
      </c>
      <c r="T11" s="119">
        <f t="shared" si="0"/>
        <v>0</v>
      </c>
      <c r="U11" s="119">
        <f t="shared" si="1"/>
        <v>0</v>
      </c>
      <c r="V11" s="21" t="str">
        <f t="shared" si="2"/>
        <v>NO CHANGE</v>
      </c>
      <c r="W11" s="21" t="str">
        <f t="shared" si="3"/>
        <v>NO CHANGE</v>
      </c>
      <c r="X11" s="21" t="str">
        <f t="shared" si="4"/>
        <v>NO CHANGE</v>
      </c>
    </row>
    <row r="12" spans="1:24" outlineLevel="2">
      <c r="A12" s="136">
        <v>40242</v>
      </c>
      <c r="B12" s="24"/>
      <c r="C12" s="77">
        <v>74</v>
      </c>
      <c r="D12" s="137" t="s">
        <v>498</v>
      </c>
      <c r="E12" s="137">
        <v>9</v>
      </c>
      <c r="F12" s="137" t="s">
        <v>486</v>
      </c>
      <c r="G12" s="137" t="str">
        <f>+VLOOKUP($D12,'Detailed Schedule'!$D$8:$EK$9993,4,FALSE)</f>
        <v>9 FIRE PROOF FILE CABINETS</v>
      </c>
      <c r="H12" s="55">
        <f>+VLOOKUP($D12,'Detailed Schedule'!$D$8:$EK$9993,5,FALSE)</f>
        <v>2141.1799999999998</v>
      </c>
      <c r="I12" s="22">
        <f>+VLOOKUP($D12,'Detailed Schedule'!$D$8:$EK$9993,6,FALSE)</f>
        <v>10</v>
      </c>
      <c r="J12" s="55">
        <f>+VLOOKUP($D12,'Detailed Schedule'!$D$8:$EK$9993,7,FALSE)</f>
        <v>0</v>
      </c>
      <c r="K12" s="56">
        <v>0</v>
      </c>
      <c r="L12" s="59">
        <f>+VLOOKUP($D12,'Detailed Schedule'!$D$8:$EAA$9985,137,FALSE)</f>
        <v>2141.1799999999998</v>
      </c>
      <c r="M12" s="26">
        <f>+VLOOKUP($D12,'Detailed Schedule'!$D$8:$EAA$9985,140,FALSE)</f>
        <v>0</v>
      </c>
      <c r="N12" s="26">
        <f>+VLOOKUP($D12,'Detailed Schedule'!$D$8:$EAA$9985,141,FALSE)</f>
        <v>2141.1799999999998</v>
      </c>
      <c r="O12" s="26">
        <f>+VLOOKUP($D12,'Detailed Schedule'!$D$8:$EAA$9985,142,FALSE)+J12</f>
        <v>0</v>
      </c>
      <c r="Q12" s="74">
        <f>+VLOOKUP($D12,'Detailed Schedule'!$D$8:$K$903,6,FALSE)</f>
        <v>10</v>
      </c>
      <c r="R12" s="75">
        <f>+VLOOKUP($D12,'Detailed Schedule'!$D$8:$K$903,5,FALSE)</f>
        <v>2141.1799999999998</v>
      </c>
      <c r="S12" s="75">
        <f>+VLOOKUP($D12,'Detailed Schedule'!$D$8:$K$903,7,FALSE)</f>
        <v>0</v>
      </c>
      <c r="T12" s="119">
        <f t="shared" si="0"/>
        <v>0</v>
      </c>
      <c r="U12" s="119">
        <f t="shared" si="1"/>
        <v>0</v>
      </c>
      <c r="V12" s="21" t="str">
        <f t="shared" si="2"/>
        <v>NO CHANGE</v>
      </c>
      <c r="W12" s="21" t="str">
        <f t="shared" si="3"/>
        <v>NO CHANGE</v>
      </c>
      <c r="X12" s="21" t="str">
        <f t="shared" si="4"/>
        <v>NO CHANGE</v>
      </c>
    </row>
    <row r="13" spans="1:24" outlineLevel="1">
      <c r="A13" s="99"/>
      <c r="B13" s="99"/>
      <c r="C13" s="100"/>
      <c r="D13" s="93"/>
      <c r="E13" s="93"/>
      <c r="F13" s="101" t="s">
        <v>1763</v>
      </c>
      <c r="G13" s="93"/>
      <c r="H13" s="94">
        <f>SUBTOTAL(9,H8:H12)</f>
        <v>3380.92</v>
      </c>
      <c r="I13" s="95"/>
      <c r="J13" s="96">
        <f>SUBTOTAL(9,J8:J12)</f>
        <v>0</v>
      </c>
      <c r="K13" s="96"/>
      <c r="L13" s="97">
        <f>SUBTOTAL(9,L8:L12)</f>
        <v>3380.92</v>
      </c>
      <c r="M13" s="98">
        <f>SUBTOTAL(9,M8:M12)</f>
        <v>0</v>
      </c>
      <c r="N13" s="98">
        <f>SUBTOTAL(9,N8:N12)</f>
        <v>3380.92</v>
      </c>
      <c r="O13" s="122">
        <f>SUBTOTAL(9,O8:O12)</f>
        <v>0</v>
      </c>
      <c r="Q13" s="74"/>
      <c r="R13" s="75"/>
      <c r="S13" s="75"/>
      <c r="T13" s="119"/>
      <c r="U13" s="119"/>
    </row>
    <row r="14" spans="1:24" outlineLevel="2">
      <c r="A14" s="136">
        <v>36506</v>
      </c>
      <c r="B14" s="24"/>
      <c r="C14" s="77">
        <v>13</v>
      </c>
      <c r="D14" s="137" t="s">
        <v>161</v>
      </c>
      <c r="E14" s="137">
        <v>9</v>
      </c>
      <c r="F14" s="137" t="s">
        <v>162</v>
      </c>
      <c r="G14" s="137" t="str">
        <f>+VLOOKUP($D14,'Detailed Schedule'!$D$8:$EK$9993,4,FALSE)</f>
        <v>CARPET</v>
      </c>
      <c r="H14" s="55">
        <f>+VLOOKUP($D14,'Detailed Schedule'!$D$8:$EK$9993,5,FALSE)</f>
        <v>11629.54</v>
      </c>
      <c r="I14" s="22">
        <f>+VLOOKUP($D14,'Detailed Schedule'!$D$8:$EK$9993,6,FALSE)</f>
        <v>10</v>
      </c>
      <c r="J14" s="55">
        <f>+VLOOKUP($D14,'Detailed Schedule'!$D$8:$EK$9993,7,FALSE)</f>
        <v>0</v>
      </c>
      <c r="K14" s="56">
        <v>0</v>
      </c>
      <c r="L14" s="59">
        <f>+VLOOKUP($D14,'Detailed Schedule'!$D$8:$EAA$9985,137,FALSE)</f>
        <v>11629.54</v>
      </c>
      <c r="M14" s="26">
        <f>+VLOOKUP($D14,'Detailed Schedule'!$D$8:$EAA$9985,140,FALSE)</f>
        <v>0</v>
      </c>
      <c r="N14" s="26">
        <f>+VLOOKUP($D14,'Detailed Schedule'!$D$8:$EAA$9985,141,FALSE)</f>
        <v>11629.54</v>
      </c>
      <c r="O14" s="26">
        <f>+VLOOKUP($D14,'Detailed Schedule'!$D$8:$EAA$9985,142,FALSE)+J14</f>
        <v>0</v>
      </c>
      <c r="Q14" s="74">
        <f>+VLOOKUP($D14,'Detailed Schedule'!$D$8:$K$903,6,FALSE)</f>
        <v>10</v>
      </c>
      <c r="R14" s="75">
        <f>+VLOOKUP($D14,'Detailed Schedule'!$D$8:$K$903,5,FALSE)</f>
        <v>11629.54</v>
      </c>
      <c r="S14" s="75">
        <f>+VLOOKUP($D14,'Detailed Schedule'!$D$8:$K$903,7,FALSE)</f>
        <v>0</v>
      </c>
      <c r="T14" s="119">
        <f t="shared" si="0"/>
        <v>0</v>
      </c>
      <c r="U14" s="119">
        <f t="shared" si="1"/>
        <v>0</v>
      </c>
      <c r="V14" s="21" t="str">
        <f t="shared" si="2"/>
        <v>NO CHANGE</v>
      </c>
      <c r="W14" s="21" t="str">
        <f t="shared" si="3"/>
        <v>NO CHANGE</v>
      </c>
      <c r="X14" s="21" t="str">
        <f t="shared" si="4"/>
        <v>NO CHANGE</v>
      </c>
    </row>
    <row r="15" spans="1:24" outlineLevel="2">
      <c r="A15" s="136">
        <v>36506</v>
      </c>
      <c r="B15" s="24"/>
      <c r="C15" s="77">
        <v>14</v>
      </c>
      <c r="D15" s="137" t="s">
        <v>164</v>
      </c>
      <c r="E15" s="137">
        <v>9</v>
      </c>
      <c r="F15" s="137" t="s">
        <v>162</v>
      </c>
      <c r="G15" s="137" t="str">
        <f>+VLOOKUP($D15,'Detailed Schedule'!$D$8:$EK$9993,4,FALSE)</f>
        <v>DRYWALL &amp; PAINTING</v>
      </c>
      <c r="H15" s="55">
        <f>+VLOOKUP($D15,'Detailed Schedule'!$D$8:$EK$9993,5,FALSE)</f>
        <v>6375.51</v>
      </c>
      <c r="I15" s="22">
        <f>+VLOOKUP($D15,'Detailed Schedule'!$D$8:$EK$9993,6,FALSE)</f>
        <v>10</v>
      </c>
      <c r="J15" s="55">
        <f>+VLOOKUP($D15,'Detailed Schedule'!$D$8:$EK$9993,7,FALSE)</f>
        <v>0</v>
      </c>
      <c r="K15" s="56">
        <v>0</v>
      </c>
      <c r="L15" s="59">
        <f>+VLOOKUP($D15,'Detailed Schedule'!$D$8:$EAA$9985,137,FALSE)</f>
        <v>6375.51</v>
      </c>
      <c r="M15" s="26">
        <f>+VLOOKUP($D15,'Detailed Schedule'!$D$8:$EAA$9985,140,FALSE)</f>
        <v>0</v>
      </c>
      <c r="N15" s="26">
        <f>+VLOOKUP($D15,'Detailed Schedule'!$D$8:$EAA$9985,141,FALSE)</f>
        <v>6375.51</v>
      </c>
      <c r="O15" s="26">
        <f>+VLOOKUP($D15,'Detailed Schedule'!$D$8:$EAA$9985,142,FALSE)+J15</f>
        <v>0</v>
      </c>
      <c r="Q15" s="74">
        <f>+VLOOKUP($D15,'Detailed Schedule'!$D$8:$K$903,6,FALSE)</f>
        <v>10</v>
      </c>
      <c r="R15" s="75">
        <f>+VLOOKUP($D15,'Detailed Schedule'!$D$8:$K$903,5,FALSE)</f>
        <v>6375.51</v>
      </c>
      <c r="S15" s="75">
        <f>+VLOOKUP($D15,'Detailed Schedule'!$D$8:$K$903,7,FALSE)</f>
        <v>0</v>
      </c>
      <c r="T15" s="119">
        <f t="shared" si="0"/>
        <v>0</v>
      </c>
      <c r="U15" s="119">
        <f t="shared" si="1"/>
        <v>0</v>
      </c>
      <c r="V15" s="21" t="str">
        <f t="shared" si="2"/>
        <v>NO CHANGE</v>
      </c>
      <c r="W15" s="21" t="str">
        <f t="shared" si="3"/>
        <v>NO CHANGE</v>
      </c>
      <c r="X15" s="21" t="str">
        <f t="shared" si="4"/>
        <v>NO CHANGE</v>
      </c>
    </row>
    <row r="16" spans="1:24" outlineLevel="2">
      <c r="A16" s="136">
        <v>41760</v>
      </c>
      <c r="B16" s="24"/>
      <c r="C16" s="77">
        <v>160</v>
      </c>
      <c r="D16" s="137" t="s">
        <v>166</v>
      </c>
      <c r="E16" s="137">
        <v>9</v>
      </c>
      <c r="F16" s="137" t="s">
        <v>162</v>
      </c>
      <c r="G16" s="137" t="str">
        <f>+VLOOKUP($D16,'Detailed Schedule'!$D$8:$EK$9993,4,FALSE)</f>
        <v>LIGHTING AND WIRING</v>
      </c>
      <c r="H16" s="55">
        <f>+VLOOKUP($D16,'Detailed Schedule'!$D$8:$EK$9993,5,FALSE)</f>
        <v>4322.3500000000004</v>
      </c>
      <c r="I16" s="22">
        <f>+VLOOKUP($D16,'Detailed Schedule'!$D$8:$EK$9993,6,FALSE)</f>
        <v>10</v>
      </c>
      <c r="J16" s="55">
        <f>+VLOOKUP($D16,'Detailed Schedule'!$D$8:$EK$9993,7,FALSE)</f>
        <v>0</v>
      </c>
      <c r="K16" s="56">
        <v>0</v>
      </c>
      <c r="L16" s="59">
        <f>+VLOOKUP($D16,'Detailed Schedule'!$D$8:$EAA$9985,137,FALSE)</f>
        <v>3097.7149999999997</v>
      </c>
      <c r="M16" s="26">
        <f>+VLOOKUP($D16,'Detailed Schedule'!$D$8:$EAA$9985,140,FALSE)</f>
        <v>432.23500000000001</v>
      </c>
      <c r="N16" s="26">
        <f>+VLOOKUP($D16,'Detailed Schedule'!$D$8:$EAA$9985,141,FALSE)</f>
        <v>3529.95</v>
      </c>
      <c r="O16" s="26">
        <f>+VLOOKUP($D16,'Detailed Schedule'!$D$8:$EAA$9985,142,FALSE)+J16</f>
        <v>792.4</v>
      </c>
      <c r="Q16" s="74">
        <f>+VLOOKUP($D16,'Detailed Schedule'!$D$8:$K$903,6,FALSE)</f>
        <v>10</v>
      </c>
      <c r="R16" s="75">
        <f>+VLOOKUP($D16,'Detailed Schedule'!$D$8:$K$903,5,FALSE)</f>
        <v>4322.3500000000004</v>
      </c>
      <c r="S16" s="75">
        <f>+VLOOKUP($D16,'Detailed Schedule'!$D$8:$K$903,7,FALSE)</f>
        <v>0</v>
      </c>
      <c r="T16" s="119">
        <f t="shared" si="0"/>
        <v>0</v>
      </c>
      <c r="U16" s="119">
        <f t="shared" si="1"/>
        <v>0</v>
      </c>
      <c r="V16" s="21" t="str">
        <f t="shared" si="2"/>
        <v>NO CHANGE</v>
      </c>
      <c r="W16" s="21" t="str">
        <f t="shared" si="3"/>
        <v>NO CHANGE</v>
      </c>
      <c r="X16" s="21" t="str">
        <f t="shared" si="4"/>
        <v>NO CHANGE</v>
      </c>
    </row>
    <row r="17" spans="1:24" outlineLevel="2">
      <c r="A17" s="136">
        <v>43586</v>
      </c>
      <c r="B17" s="24"/>
      <c r="C17" s="77">
        <v>469</v>
      </c>
      <c r="D17" s="137" t="s">
        <v>168</v>
      </c>
      <c r="E17" s="137">
        <v>9</v>
      </c>
      <c r="F17" s="137" t="s">
        <v>162</v>
      </c>
      <c r="G17" s="137" t="str">
        <f>+VLOOKUP($D17,'Detailed Schedule'!$D$8:$EK$9993,4,FALSE)</f>
        <v>CARPETING NEW OFFICES</v>
      </c>
      <c r="H17" s="55">
        <f>+VLOOKUP($D17,'Detailed Schedule'!$D$8:$EK$9993,5,FALSE)</f>
        <v>12316.800000000001</v>
      </c>
      <c r="I17" s="22">
        <f>+VLOOKUP($D17,'Detailed Schedule'!$D$8:$EK$9993,6,FALSE)</f>
        <v>10</v>
      </c>
      <c r="J17" s="55">
        <f>+VLOOKUP($D17,'Detailed Schedule'!$D$8:$EK$9993,7,FALSE)</f>
        <v>0</v>
      </c>
      <c r="K17" s="56">
        <v>0</v>
      </c>
      <c r="L17" s="59">
        <f>+VLOOKUP($D17,'Detailed Schedule'!$D$8:$EAA$9985,137,FALSE)</f>
        <v>6979.52</v>
      </c>
      <c r="M17" s="26">
        <f>+VLOOKUP($D17,'Detailed Schedule'!$D$8:$EAA$9985,140,FALSE)</f>
        <v>1231.68</v>
      </c>
      <c r="N17" s="26">
        <f>+VLOOKUP($D17,'Detailed Schedule'!$D$8:$EAA$9985,141,FALSE)</f>
        <v>8211.2000000000007</v>
      </c>
      <c r="O17" s="26">
        <f>+VLOOKUP($D17,'Detailed Schedule'!$D$8:$EAA$9985,142,FALSE)+J17</f>
        <v>4105.6000000000004</v>
      </c>
      <c r="Q17" s="74">
        <f>+VLOOKUP($D17,'Detailed Schedule'!$D$8:$K$903,6,FALSE)</f>
        <v>10</v>
      </c>
      <c r="R17" s="75">
        <f>+VLOOKUP($D17,'Detailed Schedule'!$D$8:$K$903,5,FALSE)</f>
        <v>12316.800000000001</v>
      </c>
      <c r="S17" s="75">
        <f>+VLOOKUP($D17,'Detailed Schedule'!$D$8:$K$903,7,FALSE)</f>
        <v>0</v>
      </c>
      <c r="T17" s="119">
        <f t="shared" si="0"/>
        <v>0</v>
      </c>
      <c r="U17" s="119">
        <f t="shared" si="1"/>
        <v>0</v>
      </c>
      <c r="V17" s="21" t="str">
        <f t="shared" si="2"/>
        <v>NO CHANGE</v>
      </c>
      <c r="W17" s="21" t="str">
        <f t="shared" si="3"/>
        <v>NO CHANGE</v>
      </c>
      <c r="X17" s="21" t="str">
        <f t="shared" si="4"/>
        <v>NO CHANGE</v>
      </c>
    </row>
    <row r="18" spans="1:24" outlineLevel="2">
      <c r="A18" s="136">
        <v>44013</v>
      </c>
      <c r="B18" s="24"/>
      <c r="C18" s="77">
        <v>561</v>
      </c>
      <c r="D18" s="137" t="s">
        <v>170</v>
      </c>
      <c r="E18" s="137">
        <v>2</v>
      </c>
      <c r="F18" s="137" t="s">
        <v>162</v>
      </c>
      <c r="G18" s="137" t="str">
        <f>+VLOOKUP($D18,'Detailed Schedule'!$D$8:$EK$9993,4,FALSE)</f>
        <v>Landscape</v>
      </c>
      <c r="H18" s="55">
        <f>+VLOOKUP($D18,'Detailed Schedule'!$D$8:$EK$9993,5,FALSE)</f>
        <v>800</v>
      </c>
      <c r="I18" s="22">
        <f>+VLOOKUP($D18,'Detailed Schedule'!$D$8:$EK$9993,6,FALSE)</f>
        <v>15</v>
      </c>
      <c r="J18" s="55">
        <f>+VLOOKUP($D18,'Detailed Schedule'!$D$8:$EK$9993,7,FALSE)</f>
        <v>0</v>
      </c>
      <c r="K18" s="56">
        <v>0</v>
      </c>
      <c r="L18" s="59">
        <f>+VLOOKUP($D18,'Detailed Schedule'!$D$8:$EAA$9985,137,FALSE)</f>
        <v>239.99333333333337</v>
      </c>
      <c r="M18" s="26">
        <f>+VLOOKUP($D18,'Detailed Schedule'!$D$8:$EAA$9985,140,FALSE)</f>
        <v>53.333333333333336</v>
      </c>
      <c r="N18" s="26">
        <f>+VLOOKUP($D18,'Detailed Schedule'!$D$8:$EAA$9985,141,FALSE)</f>
        <v>293.32666666666671</v>
      </c>
      <c r="O18" s="26">
        <f>+VLOOKUP($D18,'Detailed Schedule'!$D$8:$EAA$9985,142,FALSE)+J18</f>
        <v>506.67</v>
      </c>
      <c r="Q18" s="74">
        <f>+VLOOKUP($D18,'Detailed Schedule'!$D$8:$K$903,6,FALSE)</f>
        <v>15</v>
      </c>
      <c r="R18" s="75">
        <f>+VLOOKUP($D18,'Detailed Schedule'!$D$8:$K$903,5,FALSE)</f>
        <v>800</v>
      </c>
      <c r="S18" s="75">
        <f>+VLOOKUP($D18,'Detailed Schedule'!$D$8:$K$903,7,FALSE)</f>
        <v>0</v>
      </c>
      <c r="T18" s="119">
        <f t="shared" si="0"/>
        <v>0</v>
      </c>
      <c r="U18" s="119">
        <f t="shared" si="1"/>
        <v>0</v>
      </c>
      <c r="V18" s="21" t="str">
        <f t="shared" si="2"/>
        <v>NO CHANGE</v>
      </c>
      <c r="W18" s="21" t="str">
        <f t="shared" si="3"/>
        <v>NO CHANGE</v>
      </c>
      <c r="X18" s="21" t="str">
        <f t="shared" si="4"/>
        <v>NO CHANGE</v>
      </c>
    </row>
    <row r="19" spans="1:24" outlineLevel="2">
      <c r="A19" s="136">
        <v>44013</v>
      </c>
      <c r="B19" s="24"/>
      <c r="C19" s="77">
        <v>563</v>
      </c>
      <c r="D19" s="137" t="s">
        <v>172</v>
      </c>
      <c r="E19" s="137">
        <v>2</v>
      </c>
      <c r="F19" s="137" t="s">
        <v>162</v>
      </c>
      <c r="G19" s="137" t="str">
        <f>+VLOOKUP($D19,'Detailed Schedule'!$D$8:$EK$9993,4,FALSE)</f>
        <v>Sandproofing and Repairs/Material - Updates</v>
      </c>
      <c r="H19" s="55">
        <f>+VLOOKUP($D19,'Detailed Schedule'!$D$8:$EK$9993,5,FALSE)</f>
        <v>9753.86</v>
      </c>
      <c r="I19" s="22">
        <f>+VLOOKUP($D19,'Detailed Schedule'!$D$8:$EK$9993,6,FALSE)</f>
        <v>40</v>
      </c>
      <c r="J19" s="55">
        <f>+VLOOKUP($D19,'Detailed Schedule'!$D$8:$EK$9993,7,FALSE)</f>
        <v>0</v>
      </c>
      <c r="K19" s="56">
        <v>0</v>
      </c>
      <c r="L19" s="59">
        <f>+VLOOKUP($D19,'Detailed Schedule'!$D$8:$EAA$9985,137,FALSE)</f>
        <v>1097.3164999999999</v>
      </c>
      <c r="M19" s="26">
        <f>+VLOOKUP($D19,'Detailed Schedule'!$D$8:$EAA$9985,140,FALSE)</f>
        <v>243.84649999999999</v>
      </c>
      <c r="N19" s="26">
        <f>+VLOOKUP($D19,'Detailed Schedule'!$D$8:$EAA$9985,141,FALSE)</f>
        <v>1341.163</v>
      </c>
      <c r="O19" s="26">
        <f>+VLOOKUP($D19,'Detailed Schedule'!$D$8:$EAA$9985,142,FALSE)+J19</f>
        <v>8412.7000000000007</v>
      </c>
      <c r="Q19" s="74">
        <f>+VLOOKUP($D19,'Detailed Schedule'!$D$8:$K$903,6,FALSE)</f>
        <v>40</v>
      </c>
      <c r="R19" s="75">
        <f>+VLOOKUP($D19,'Detailed Schedule'!$D$8:$K$903,5,FALSE)</f>
        <v>9753.86</v>
      </c>
      <c r="S19" s="75">
        <f>+VLOOKUP($D19,'Detailed Schedule'!$D$8:$K$903,7,FALSE)</f>
        <v>0</v>
      </c>
      <c r="T19" s="119">
        <f t="shared" si="0"/>
        <v>0</v>
      </c>
      <c r="U19" s="119">
        <f t="shared" si="1"/>
        <v>0</v>
      </c>
      <c r="V19" s="21" t="str">
        <f t="shared" si="2"/>
        <v>NO CHANGE</v>
      </c>
      <c r="W19" s="21" t="str">
        <f t="shared" si="3"/>
        <v>NO CHANGE</v>
      </c>
      <c r="X19" s="21" t="str">
        <f t="shared" si="4"/>
        <v>NO CHANGE</v>
      </c>
    </row>
    <row r="20" spans="1:24" outlineLevel="1">
      <c r="A20" s="99"/>
      <c r="B20" s="99"/>
      <c r="C20" s="100"/>
      <c r="D20" s="93"/>
      <c r="E20" s="93"/>
      <c r="F20" s="101" t="s">
        <v>1764</v>
      </c>
      <c r="G20" s="93"/>
      <c r="H20" s="94">
        <f>SUBTOTAL(9,H14:H19)</f>
        <v>45198.060000000005</v>
      </c>
      <c r="I20" s="95"/>
      <c r="J20" s="96">
        <f>SUBTOTAL(9,J14:J19)</f>
        <v>0</v>
      </c>
      <c r="K20" s="96"/>
      <c r="L20" s="97">
        <f>SUBTOTAL(9,L14:L19)</f>
        <v>29419.594833333336</v>
      </c>
      <c r="M20" s="98">
        <f>SUBTOTAL(9,M14:M19)</f>
        <v>1961.0948333333331</v>
      </c>
      <c r="N20" s="98">
        <f>SUBTOTAL(9,N14:N19)</f>
        <v>31380.689666666673</v>
      </c>
      <c r="O20" s="122">
        <f>SUBTOTAL(9,O14:O19)</f>
        <v>13817.37</v>
      </c>
      <c r="Q20" s="74"/>
      <c r="R20" s="75"/>
      <c r="S20" s="75"/>
      <c r="T20" s="119"/>
      <c r="U20" s="119"/>
    </row>
    <row r="21" spans="1:24" outlineLevel="2">
      <c r="A21" s="136">
        <v>33981</v>
      </c>
      <c r="B21" s="24"/>
      <c r="C21" s="77">
        <v>9</v>
      </c>
      <c r="D21" s="137" t="s">
        <v>757</v>
      </c>
      <c r="E21" s="137">
        <v>1</v>
      </c>
      <c r="F21" s="137" t="s">
        <v>100</v>
      </c>
      <c r="G21" s="137" t="str">
        <f>+VLOOKUP($D21,'Detailed Schedule'!$D$8:$EK$9993,4,FALSE)</f>
        <v>FORD TRACTOR &amp; ACCESSORIES</v>
      </c>
      <c r="H21" s="55">
        <f>+VLOOKUP($D21,'Detailed Schedule'!$D$8:$EK$9993,5,FALSE)</f>
        <v>5000</v>
      </c>
      <c r="I21" s="22">
        <f>+VLOOKUP($D21,'Detailed Schedule'!$D$8:$EK$9993,6,FALSE)</f>
        <v>10</v>
      </c>
      <c r="J21" s="55">
        <f>+VLOOKUP($D21,'Detailed Schedule'!$D$8:$EK$9993,7,FALSE)</f>
        <v>1000</v>
      </c>
      <c r="K21" s="56">
        <v>0</v>
      </c>
      <c r="L21" s="59">
        <f>+VLOOKUP($D21,'Detailed Schedule'!$D$8:$EAA$9985,137,FALSE)</f>
        <v>4000</v>
      </c>
      <c r="M21" s="26">
        <f>+VLOOKUP($D21,'Detailed Schedule'!$D$8:$EAA$9985,140,FALSE)</f>
        <v>0</v>
      </c>
      <c r="N21" s="26">
        <f>+VLOOKUP($D21,'Detailed Schedule'!$D$8:$EAA$9985,141,FALSE)</f>
        <v>4000</v>
      </c>
      <c r="O21" s="26">
        <f>+VLOOKUP($D21,'Detailed Schedule'!$D$8:$EAA$9985,142,FALSE)+J21</f>
        <v>1000</v>
      </c>
      <c r="Q21" s="74">
        <f>+VLOOKUP($D21,'Detailed Schedule'!$D$8:$K$903,6,FALSE)</f>
        <v>10</v>
      </c>
      <c r="R21" s="75">
        <f>+VLOOKUP($D21,'Detailed Schedule'!$D$8:$K$903,5,FALSE)</f>
        <v>5000</v>
      </c>
      <c r="S21" s="75">
        <f>+VLOOKUP($D21,'Detailed Schedule'!$D$8:$K$903,7,FALSE)</f>
        <v>1000</v>
      </c>
      <c r="T21" s="119">
        <f t="shared" si="0"/>
        <v>0</v>
      </c>
      <c r="U21" s="119">
        <f t="shared" si="1"/>
        <v>0</v>
      </c>
      <c r="V21" s="21" t="str">
        <f t="shared" si="2"/>
        <v>NO CHANGE</v>
      </c>
      <c r="W21" s="21" t="str">
        <f t="shared" si="3"/>
        <v>NO CHANGE</v>
      </c>
      <c r="X21" s="21" t="str">
        <f t="shared" si="4"/>
        <v>NO CHANGE</v>
      </c>
    </row>
    <row r="22" spans="1:24" outlineLevel="2">
      <c r="A22" s="136">
        <v>35947</v>
      </c>
      <c r="B22" s="24"/>
      <c r="C22" s="77">
        <v>7</v>
      </c>
      <c r="D22" s="137" t="s">
        <v>534</v>
      </c>
      <c r="E22" s="137">
        <v>1</v>
      </c>
      <c r="F22" s="137" t="s">
        <v>100</v>
      </c>
      <c r="G22" s="137" t="str">
        <f>+VLOOKUP($D22,'Detailed Schedule'!$D$8:$EK$9993,4,FALSE)</f>
        <v>1997 JD 690 EXCAVATOR</v>
      </c>
      <c r="H22" s="55">
        <f>+VLOOKUP($D22,'Detailed Schedule'!$D$8:$EK$9993,5,FALSE)</f>
        <v>96934.040000000008</v>
      </c>
      <c r="I22" s="22">
        <f>+VLOOKUP($D22,'Detailed Schedule'!$D$8:$EK$9993,6,FALSE)</f>
        <v>12</v>
      </c>
      <c r="J22" s="55">
        <f>+VLOOKUP($D22,'Detailed Schedule'!$D$8:$EK$9993,7,FALSE)</f>
        <v>10000</v>
      </c>
      <c r="K22" s="56">
        <v>0</v>
      </c>
      <c r="L22" s="59">
        <f>+VLOOKUP($D22,'Detailed Schedule'!$D$8:$EAA$9985,137,FALSE)</f>
        <v>86934.040000000008</v>
      </c>
      <c r="M22" s="26">
        <f>+VLOOKUP($D22,'Detailed Schedule'!$D$8:$EAA$9985,140,FALSE)</f>
        <v>0</v>
      </c>
      <c r="N22" s="26">
        <f>+VLOOKUP($D22,'Detailed Schedule'!$D$8:$EAA$9985,141,FALSE)</f>
        <v>86934.040000000008</v>
      </c>
      <c r="O22" s="26">
        <f>+VLOOKUP($D22,'Detailed Schedule'!$D$8:$EAA$9985,142,FALSE)+J22</f>
        <v>10000</v>
      </c>
      <c r="Q22" s="74">
        <f>+VLOOKUP($D22,'Detailed Schedule'!$D$8:$K$903,6,FALSE)</f>
        <v>12</v>
      </c>
      <c r="R22" s="75">
        <f>+VLOOKUP($D22,'Detailed Schedule'!$D$8:$K$903,5,FALSE)</f>
        <v>96934.040000000008</v>
      </c>
      <c r="S22" s="75">
        <f>+VLOOKUP($D22,'Detailed Schedule'!$D$8:$K$903,7,FALSE)</f>
        <v>10000</v>
      </c>
      <c r="T22" s="119">
        <f t="shared" si="0"/>
        <v>0</v>
      </c>
      <c r="U22" s="119">
        <f t="shared" si="1"/>
        <v>0</v>
      </c>
      <c r="V22" s="21" t="str">
        <f t="shared" si="2"/>
        <v>NO CHANGE</v>
      </c>
      <c r="W22" s="21" t="str">
        <f t="shared" si="3"/>
        <v>NO CHANGE</v>
      </c>
      <c r="X22" s="21" t="str">
        <f t="shared" si="4"/>
        <v>NO CHANGE</v>
      </c>
    </row>
    <row r="23" spans="1:24" outlineLevel="2">
      <c r="A23" s="136">
        <v>36356</v>
      </c>
      <c r="B23" s="24"/>
      <c r="C23" s="77">
        <v>11</v>
      </c>
      <c r="D23" s="137" t="s">
        <v>346</v>
      </c>
      <c r="E23" s="137">
        <v>1</v>
      </c>
      <c r="F23" s="137" t="s">
        <v>100</v>
      </c>
      <c r="G23" s="137" t="str">
        <f>+VLOOKUP($D23,'Detailed Schedule'!$D$8:$EK$9993,4,FALSE)</f>
        <v>CAT D5M DOZER</v>
      </c>
      <c r="H23" s="55">
        <f>+VLOOKUP($D23,'Detailed Schedule'!$D$8:$EK$9993,5,FALSE)</f>
        <v>95806</v>
      </c>
      <c r="I23" s="22">
        <f>+VLOOKUP($D23,'Detailed Schedule'!$D$8:$EK$9993,6,FALSE)</f>
        <v>10</v>
      </c>
      <c r="J23" s="55">
        <f>+VLOOKUP($D23,'Detailed Schedule'!$D$8:$EK$9993,7,FALSE)</f>
        <v>15000</v>
      </c>
      <c r="K23" s="56">
        <v>0</v>
      </c>
      <c r="L23" s="59">
        <f>+VLOOKUP($D23,'Detailed Schedule'!$D$8:$EAA$9985,137,FALSE)</f>
        <v>80806</v>
      </c>
      <c r="M23" s="26">
        <f>+VLOOKUP($D23,'Detailed Schedule'!$D$8:$EAA$9985,140,FALSE)</f>
        <v>0</v>
      </c>
      <c r="N23" s="26">
        <f>+VLOOKUP($D23,'Detailed Schedule'!$D$8:$EAA$9985,141,FALSE)</f>
        <v>80806</v>
      </c>
      <c r="O23" s="26">
        <f>+VLOOKUP($D23,'Detailed Schedule'!$D$8:$EAA$9985,142,FALSE)+J23</f>
        <v>15000</v>
      </c>
      <c r="Q23" s="74">
        <f>+VLOOKUP($D23,'Detailed Schedule'!$D$8:$K$903,6,FALSE)</f>
        <v>10</v>
      </c>
      <c r="R23" s="75">
        <f>+VLOOKUP($D23,'Detailed Schedule'!$D$8:$K$903,5,FALSE)</f>
        <v>95806</v>
      </c>
      <c r="S23" s="75">
        <f>+VLOOKUP($D23,'Detailed Schedule'!$D$8:$K$903,7,FALSE)</f>
        <v>15000</v>
      </c>
      <c r="T23" s="119">
        <f t="shared" si="0"/>
        <v>0</v>
      </c>
      <c r="U23" s="119">
        <f t="shared" si="1"/>
        <v>0</v>
      </c>
      <c r="V23" s="21" t="str">
        <f t="shared" si="2"/>
        <v>NO CHANGE</v>
      </c>
      <c r="W23" s="21" t="str">
        <f t="shared" si="3"/>
        <v>NO CHANGE</v>
      </c>
      <c r="X23" s="21" t="str">
        <f t="shared" si="4"/>
        <v>NO CHANGE</v>
      </c>
    </row>
    <row r="24" spans="1:24" outlineLevel="2">
      <c r="A24" s="136">
        <v>37011</v>
      </c>
      <c r="B24" s="24"/>
      <c r="C24" s="77">
        <v>20</v>
      </c>
      <c r="D24" s="137" t="s">
        <v>1016</v>
      </c>
      <c r="E24" s="137">
        <v>1</v>
      </c>
      <c r="F24" s="137" t="s">
        <v>100</v>
      </c>
      <c r="G24" s="137" t="str">
        <f>+VLOOKUP($D24,'Detailed Schedule'!$D$8:$EK$9993,4,FALSE)</f>
        <v>LEADS 21" 85FT BLUE</v>
      </c>
      <c r="H24" s="55">
        <f>+VLOOKUP($D24,'Detailed Schedule'!$D$8:$EK$9993,5,FALSE)</f>
        <v>5000</v>
      </c>
      <c r="I24" s="22">
        <f>+VLOOKUP($D24,'Detailed Schedule'!$D$8:$EK$9993,6,FALSE)</f>
        <v>10</v>
      </c>
      <c r="J24" s="55">
        <f>+VLOOKUP($D24,'Detailed Schedule'!$D$8:$EK$9993,7,FALSE)</f>
        <v>2961.9</v>
      </c>
      <c r="K24" s="56">
        <v>0</v>
      </c>
      <c r="L24" s="59">
        <f>+VLOOKUP($D24,'Detailed Schedule'!$D$8:$EAA$9985,137,FALSE)</f>
        <v>2038.1000000000001</v>
      </c>
      <c r="M24" s="26">
        <f>+VLOOKUP($D24,'Detailed Schedule'!$D$8:$EAA$9985,140,FALSE)</f>
        <v>0</v>
      </c>
      <c r="N24" s="26">
        <f>+VLOOKUP($D24,'Detailed Schedule'!$D$8:$EAA$9985,141,FALSE)</f>
        <v>2038.1000000000001</v>
      </c>
      <c r="O24" s="26">
        <f>+VLOOKUP($D24,'Detailed Schedule'!$D$8:$EAA$9985,142,FALSE)+J24</f>
        <v>2961.9</v>
      </c>
      <c r="Q24" s="74">
        <f>+VLOOKUP($D24,'Detailed Schedule'!$D$8:$K$903,6,FALSE)</f>
        <v>10</v>
      </c>
      <c r="R24" s="75">
        <f>+VLOOKUP($D24,'Detailed Schedule'!$D$8:$K$903,5,FALSE)</f>
        <v>5000</v>
      </c>
      <c r="S24" s="75">
        <f>+VLOOKUP($D24,'Detailed Schedule'!$D$8:$K$903,7,FALSE)</f>
        <v>2961.9</v>
      </c>
      <c r="T24" s="119">
        <f t="shared" si="0"/>
        <v>0</v>
      </c>
      <c r="U24" s="119">
        <f t="shared" si="1"/>
        <v>0</v>
      </c>
      <c r="V24" s="21" t="str">
        <f t="shared" si="2"/>
        <v>NO CHANGE</v>
      </c>
      <c r="W24" s="21" t="str">
        <f t="shared" si="3"/>
        <v>NO CHANGE</v>
      </c>
      <c r="X24" s="21" t="str">
        <f t="shared" si="4"/>
        <v>NO CHANGE</v>
      </c>
    </row>
    <row r="25" spans="1:24" outlineLevel="2">
      <c r="A25" s="136">
        <v>37095</v>
      </c>
      <c r="B25" s="24"/>
      <c r="C25" s="77">
        <v>21</v>
      </c>
      <c r="D25" s="137" t="s">
        <v>745</v>
      </c>
      <c r="E25" s="137">
        <v>1</v>
      </c>
      <c r="F25" s="137" t="s">
        <v>100</v>
      </c>
      <c r="G25" s="137" t="str">
        <f>+VLOOKUP($D25,'Detailed Schedule'!$D$8:$EK$9993,4,FALSE)</f>
        <v>JCB 930 6000LB FORKLIFT</v>
      </c>
      <c r="H25" s="55">
        <f>+VLOOKUP($D25,'Detailed Schedule'!$D$8:$EK$9993,5,FALSE)</f>
        <v>16800</v>
      </c>
      <c r="I25" s="22">
        <f>+VLOOKUP($D25,'Detailed Schedule'!$D$8:$EK$9993,6,FALSE)</f>
        <v>10</v>
      </c>
      <c r="J25" s="55">
        <f>+VLOOKUP($D25,'Detailed Schedule'!$D$8:$EK$9993,7,FALSE)</f>
        <v>8000</v>
      </c>
      <c r="K25" s="56">
        <v>0</v>
      </c>
      <c r="L25" s="59">
        <f>+VLOOKUP($D25,'Detailed Schedule'!$D$8:$EAA$9985,137,FALSE)</f>
        <v>8800</v>
      </c>
      <c r="M25" s="26">
        <f>+VLOOKUP($D25,'Detailed Schedule'!$D$8:$EAA$9985,140,FALSE)</f>
        <v>0</v>
      </c>
      <c r="N25" s="26">
        <f>+VLOOKUP($D25,'Detailed Schedule'!$D$8:$EAA$9985,141,FALSE)</f>
        <v>8800</v>
      </c>
      <c r="O25" s="26">
        <f>+VLOOKUP($D25,'Detailed Schedule'!$D$8:$EAA$9985,142,FALSE)+J25</f>
        <v>8000</v>
      </c>
      <c r="Q25" s="74">
        <f>+VLOOKUP($D25,'Detailed Schedule'!$D$8:$K$903,6,FALSE)</f>
        <v>10</v>
      </c>
      <c r="R25" s="75">
        <f>+VLOOKUP($D25,'Detailed Schedule'!$D$8:$K$903,5,FALSE)</f>
        <v>16800</v>
      </c>
      <c r="S25" s="75">
        <f>+VLOOKUP($D25,'Detailed Schedule'!$D$8:$K$903,7,FALSE)</f>
        <v>8000</v>
      </c>
      <c r="T25" s="119">
        <f t="shared" si="0"/>
        <v>0</v>
      </c>
      <c r="U25" s="119">
        <f t="shared" si="1"/>
        <v>0</v>
      </c>
      <c r="V25" s="21" t="str">
        <f t="shared" si="2"/>
        <v>NO CHANGE</v>
      </c>
      <c r="W25" s="21" t="str">
        <f t="shared" si="3"/>
        <v>NO CHANGE</v>
      </c>
      <c r="X25" s="21" t="str">
        <f t="shared" si="4"/>
        <v>NO CHANGE</v>
      </c>
    </row>
    <row r="26" spans="1:24" outlineLevel="2">
      <c r="A26" s="136">
        <v>37142</v>
      </c>
      <c r="B26" s="24"/>
      <c r="C26" s="77">
        <v>23</v>
      </c>
      <c r="D26" s="137" t="s">
        <v>231</v>
      </c>
      <c r="E26" s="137">
        <v>2</v>
      </c>
      <c r="F26" s="137" t="s">
        <v>100</v>
      </c>
      <c r="G26" s="137" t="str">
        <f>+VLOOKUP($D26,'Detailed Schedule'!$D$8:$EK$9993,4,FALSE)</f>
        <v>2001 GOMACO C450 DECK MACHINE</v>
      </c>
      <c r="H26" s="55">
        <f>+VLOOKUP($D26,'Detailed Schedule'!$D$8:$EK$9993,5,FALSE)</f>
        <v>56000</v>
      </c>
      <c r="I26" s="22">
        <f>+VLOOKUP($D26,'Detailed Schedule'!$D$8:$EK$9993,6,FALSE)</f>
        <v>10</v>
      </c>
      <c r="J26" s="55">
        <f>+VLOOKUP($D26,'Detailed Schedule'!$D$8:$EK$9993,7,FALSE)</f>
        <v>10000</v>
      </c>
      <c r="K26" s="56">
        <v>0</v>
      </c>
      <c r="L26" s="59">
        <f>+VLOOKUP($D26,'Detailed Schedule'!$D$8:$EAA$9985,137,FALSE)</f>
        <v>46000</v>
      </c>
      <c r="M26" s="26">
        <f>+VLOOKUP($D26,'Detailed Schedule'!$D$8:$EAA$9985,140,FALSE)</f>
        <v>0</v>
      </c>
      <c r="N26" s="26">
        <f>+VLOOKUP($D26,'Detailed Schedule'!$D$8:$EAA$9985,141,FALSE)</f>
        <v>46000</v>
      </c>
      <c r="O26" s="26">
        <f>+VLOOKUP($D26,'Detailed Schedule'!$D$8:$EAA$9985,142,FALSE)+J26</f>
        <v>10000</v>
      </c>
      <c r="Q26" s="74">
        <f>+VLOOKUP($D26,'Detailed Schedule'!$D$8:$K$903,6,FALSE)</f>
        <v>10</v>
      </c>
      <c r="R26" s="75">
        <f>+VLOOKUP($D26,'Detailed Schedule'!$D$8:$K$903,5,FALSE)</f>
        <v>56000</v>
      </c>
      <c r="S26" s="75">
        <f>+VLOOKUP($D26,'Detailed Schedule'!$D$8:$K$903,7,FALSE)</f>
        <v>10000</v>
      </c>
      <c r="T26" s="119">
        <f t="shared" si="0"/>
        <v>0</v>
      </c>
      <c r="U26" s="119">
        <f t="shared" si="1"/>
        <v>0</v>
      </c>
      <c r="V26" s="21" t="str">
        <f t="shared" si="2"/>
        <v>NO CHANGE</v>
      </c>
      <c r="W26" s="21" t="str">
        <f t="shared" si="3"/>
        <v>NO CHANGE</v>
      </c>
      <c r="X26" s="21" t="str">
        <f t="shared" si="4"/>
        <v>NO CHANGE</v>
      </c>
    </row>
    <row r="27" spans="1:24" outlineLevel="2">
      <c r="A27" s="136">
        <v>37770</v>
      </c>
      <c r="B27" s="24"/>
      <c r="C27" s="77">
        <v>30</v>
      </c>
      <c r="D27" s="137" t="s">
        <v>1381</v>
      </c>
      <c r="E27" s="137">
        <v>1</v>
      </c>
      <c r="F27" s="137" t="s">
        <v>100</v>
      </c>
      <c r="G27" s="137" t="str">
        <f>+VLOOKUP($D27,'Detailed Schedule'!$D$8:$EK$9993,4,FALSE)</f>
        <v>BOMAG 56" ROLLER</v>
      </c>
      <c r="H27" s="55">
        <f>+VLOOKUP($D27,'Detailed Schedule'!$D$8:$EK$9993,5,FALSE)</f>
        <v>30740</v>
      </c>
      <c r="I27" s="22">
        <f>+VLOOKUP($D27,'Detailed Schedule'!$D$8:$EK$9993,6,FALSE)</f>
        <v>15</v>
      </c>
      <c r="J27" s="55">
        <f>+VLOOKUP($D27,'Detailed Schedule'!$D$8:$EK$9993,7,FALSE)</f>
        <v>10000</v>
      </c>
      <c r="K27" s="56">
        <v>0</v>
      </c>
      <c r="L27" s="59">
        <f>+VLOOKUP($D27,'Detailed Schedule'!$D$8:$EAA$9985,137,FALSE)</f>
        <v>20740</v>
      </c>
      <c r="M27" s="26">
        <f>+VLOOKUP($D27,'Detailed Schedule'!$D$8:$EAA$9985,140,FALSE)</f>
        <v>0</v>
      </c>
      <c r="N27" s="26">
        <f>+VLOOKUP($D27,'Detailed Schedule'!$D$8:$EAA$9985,141,FALSE)</f>
        <v>20740</v>
      </c>
      <c r="O27" s="26">
        <f>+VLOOKUP($D27,'Detailed Schedule'!$D$8:$EAA$9985,142,FALSE)+J27</f>
        <v>10000</v>
      </c>
      <c r="Q27" s="74">
        <f>+VLOOKUP($D27,'Detailed Schedule'!$D$8:$K$903,6,FALSE)</f>
        <v>15</v>
      </c>
      <c r="R27" s="75">
        <f>+VLOOKUP($D27,'Detailed Schedule'!$D$8:$K$903,5,FALSE)</f>
        <v>30740</v>
      </c>
      <c r="S27" s="75">
        <f>+VLOOKUP($D27,'Detailed Schedule'!$D$8:$K$903,7,FALSE)</f>
        <v>10000</v>
      </c>
      <c r="T27" s="119">
        <f t="shared" si="0"/>
        <v>0</v>
      </c>
      <c r="U27" s="119">
        <f t="shared" si="1"/>
        <v>0</v>
      </c>
      <c r="V27" s="21" t="str">
        <f t="shared" si="2"/>
        <v>NO CHANGE</v>
      </c>
      <c r="W27" s="21" t="str">
        <f t="shared" si="3"/>
        <v>NO CHANGE</v>
      </c>
      <c r="X27" s="21" t="str">
        <f t="shared" si="4"/>
        <v>NO CHANGE</v>
      </c>
    </row>
    <row r="28" spans="1:24" outlineLevel="2">
      <c r="A28" s="136">
        <v>37792</v>
      </c>
      <c r="B28" s="24"/>
      <c r="C28" s="77">
        <v>32</v>
      </c>
      <c r="D28" s="137" t="s">
        <v>221</v>
      </c>
      <c r="E28" s="137">
        <v>1</v>
      </c>
      <c r="F28" s="137" t="s">
        <v>100</v>
      </c>
      <c r="G28" s="137" t="str">
        <f>+VLOOKUP($D28,'Detailed Schedule'!$D$8:$EK$9993,4,FALSE)</f>
        <v>ROME DISC - 8'</v>
      </c>
      <c r="H28" s="55">
        <f>+VLOOKUP($D28,'Detailed Schedule'!$D$8:$EK$9993,5,FALSE)</f>
        <v>3750</v>
      </c>
      <c r="I28" s="22">
        <f>+VLOOKUP($D28,'Detailed Schedule'!$D$8:$EK$9993,6,FALSE)</f>
        <v>10</v>
      </c>
      <c r="J28" s="55">
        <f>+VLOOKUP($D28,'Detailed Schedule'!$D$8:$EK$9993,7,FALSE)</f>
        <v>2000</v>
      </c>
      <c r="K28" s="56">
        <v>0</v>
      </c>
      <c r="L28" s="59">
        <f>+VLOOKUP($D28,'Detailed Schedule'!$D$8:$EAA$9985,137,FALSE)</f>
        <v>1750</v>
      </c>
      <c r="M28" s="26">
        <f>+VLOOKUP($D28,'Detailed Schedule'!$D$8:$EAA$9985,140,FALSE)</f>
        <v>0</v>
      </c>
      <c r="N28" s="26">
        <f>+VLOOKUP($D28,'Detailed Schedule'!$D$8:$EAA$9985,141,FALSE)</f>
        <v>1750</v>
      </c>
      <c r="O28" s="26">
        <f>+VLOOKUP($D28,'Detailed Schedule'!$D$8:$EAA$9985,142,FALSE)+J28</f>
        <v>2000</v>
      </c>
      <c r="Q28" s="74">
        <f>+VLOOKUP($D28,'Detailed Schedule'!$D$8:$K$903,6,FALSE)</f>
        <v>10</v>
      </c>
      <c r="R28" s="75">
        <f>+VLOOKUP($D28,'Detailed Schedule'!$D$8:$K$903,5,FALSE)</f>
        <v>3750</v>
      </c>
      <c r="S28" s="75">
        <f>+VLOOKUP($D28,'Detailed Schedule'!$D$8:$K$903,7,FALSE)</f>
        <v>2000</v>
      </c>
      <c r="T28" s="119">
        <f t="shared" si="0"/>
        <v>0</v>
      </c>
      <c r="U28" s="119">
        <f t="shared" si="1"/>
        <v>0</v>
      </c>
      <c r="V28" s="21" t="str">
        <f t="shared" si="2"/>
        <v>NO CHANGE</v>
      </c>
      <c r="W28" s="21" t="str">
        <f t="shared" si="3"/>
        <v>NO CHANGE</v>
      </c>
      <c r="X28" s="21" t="str">
        <f t="shared" si="4"/>
        <v>NO CHANGE</v>
      </c>
    </row>
    <row r="29" spans="1:24" outlineLevel="2">
      <c r="A29" s="136">
        <v>37998</v>
      </c>
      <c r="B29" s="24"/>
      <c r="C29" s="77">
        <v>44</v>
      </c>
      <c r="D29" s="137" t="s">
        <v>233</v>
      </c>
      <c r="E29" s="137">
        <v>2</v>
      </c>
      <c r="F29" s="137" t="s">
        <v>100</v>
      </c>
      <c r="G29" s="137" t="str">
        <f>+VLOOKUP($D29,'Detailed Schedule'!$D$8:$EK$9993,4,FALSE)</f>
        <v>5' EXTENSION FOR GOMACO C450 (#131)</v>
      </c>
      <c r="H29" s="55">
        <f>+VLOOKUP($D29,'Detailed Schedule'!$D$8:$EK$9993,5,FALSE)</f>
        <v>4375</v>
      </c>
      <c r="I29" s="22">
        <f>+VLOOKUP($D29,'Detailed Schedule'!$D$8:$EK$9993,6,FALSE)</f>
        <v>5</v>
      </c>
      <c r="J29" s="55">
        <f>+VLOOKUP($D29,'Detailed Schedule'!$D$8:$EK$9993,7,FALSE)</f>
        <v>0</v>
      </c>
      <c r="K29" s="56">
        <v>0</v>
      </c>
      <c r="L29" s="59">
        <f>+VLOOKUP($D29,'Detailed Schedule'!$D$8:$EAA$9985,137,FALSE)</f>
        <v>4375</v>
      </c>
      <c r="M29" s="26">
        <f>+VLOOKUP($D29,'Detailed Schedule'!$D$8:$EAA$9985,140,FALSE)</f>
        <v>0</v>
      </c>
      <c r="N29" s="26">
        <f>+VLOOKUP($D29,'Detailed Schedule'!$D$8:$EAA$9985,141,FALSE)</f>
        <v>4375</v>
      </c>
      <c r="O29" s="26">
        <f>+VLOOKUP($D29,'Detailed Schedule'!$D$8:$EAA$9985,142,FALSE)+J29</f>
        <v>0</v>
      </c>
      <c r="Q29" s="74">
        <f>+VLOOKUP($D29,'Detailed Schedule'!$D$8:$K$903,6,FALSE)</f>
        <v>5</v>
      </c>
      <c r="R29" s="75">
        <f>+VLOOKUP($D29,'Detailed Schedule'!$D$8:$K$903,5,FALSE)</f>
        <v>4375</v>
      </c>
      <c r="S29" s="75">
        <f>+VLOOKUP($D29,'Detailed Schedule'!$D$8:$K$903,7,FALSE)</f>
        <v>0</v>
      </c>
      <c r="T29" s="119">
        <f t="shared" si="0"/>
        <v>0</v>
      </c>
      <c r="U29" s="119">
        <f t="shared" si="1"/>
        <v>0</v>
      </c>
      <c r="V29" s="21" t="str">
        <f t="shared" si="2"/>
        <v>NO CHANGE</v>
      </c>
      <c r="W29" s="21" t="str">
        <f t="shared" si="3"/>
        <v>NO CHANGE</v>
      </c>
      <c r="X29" s="21" t="str">
        <f t="shared" si="4"/>
        <v>NO CHANGE</v>
      </c>
    </row>
    <row r="30" spans="1:24" outlineLevel="2">
      <c r="A30" s="136">
        <v>38013</v>
      </c>
      <c r="B30" s="24"/>
      <c r="C30" s="77">
        <v>37</v>
      </c>
      <c r="D30" s="137" t="s">
        <v>759</v>
      </c>
      <c r="E30" s="137">
        <v>1</v>
      </c>
      <c r="F30" s="137" t="s">
        <v>100</v>
      </c>
      <c r="G30" s="137" t="str">
        <f>+VLOOKUP($D30,'Detailed Schedule'!$D$8:$EK$9993,4,FALSE)</f>
        <v>FORD TW35 TRACTOR-1990</v>
      </c>
      <c r="H30" s="55">
        <f>+VLOOKUP($D30,'Detailed Schedule'!$D$8:$EK$9993,5,FALSE)</f>
        <v>18550</v>
      </c>
      <c r="I30" s="22">
        <f>+VLOOKUP($D30,'Detailed Schedule'!$D$8:$EK$9993,6,FALSE)</f>
        <v>10</v>
      </c>
      <c r="J30" s="55">
        <f>+VLOOKUP($D30,'Detailed Schedule'!$D$8:$EK$9993,7,FALSE)</f>
        <v>8000</v>
      </c>
      <c r="K30" s="56">
        <v>0</v>
      </c>
      <c r="L30" s="59">
        <f>+VLOOKUP($D30,'Detailed Schedule'!$D$8:$EAA$9985,137,FALSE)</f>
        <v>10550</v>
      </c>
      <c r="M30" s="26">
        <f>+VLOOKUP($D30,'Detailed Schedule'!$D$8:$EAA$9985,140,FALSE)</f>
        <v>0</v>
      </c>
      <c r="N30" s="26">
        <f>+VLOOKUP($D30,'Detailed Schedule'!$D$8:$EAA$9985,141,FALSE)</f>
        <v>10550</v>
      </c>
      <c r="O30" s="26">
        <f>+VLOOKUP($D30,'Detailed Schedule'!$D$8:$EAA$9985,142,FALSE)+J30</f>
        <v>8000</v>
      </c>
      <c r="Q30" s="74">
        <f>+VLOOKUP($D30,'Detailed Schedule'!$D$8:$K$903,6,FALSE)</f>
        <v>10</v>
      </c>
      <c r="R30" s="75">
        <f>+VLOOKUP($D30,'Detailed Schedule'!$D$8:$K$903,5,FALSE)</f>
        <v>18550</v>
      </c>
      <c r="S30" s="75">
        <f>+VLOOKUP($D30,'Detailed Schedule'!$D$8:$K$903,7,FALSE)</f>
        <v>8000</v>
      </c>
      <c r="T30" s="119">
        <f t="shared" si="0"/>
        <v>0</v>
      </c>
      <c r="U30" s="119">
        <f t="shared" si="1"/>
        <v>0</v>
      </c>
      <c r="V30" s="21" t="str">
        <f t="shared" si="2"/>
        <v>NO CHANGE</v>
      </c>
      <c r="W30" s="21" t="str">
        <f t="shared" si="3"/>
        <v>NO CHANGE</v>
      </c>
      <c r="X30" s="21" t="str">
        <f t="shared" si="4"/>
        <v>NO CHANGE</v>
      </c>
    </row>
    <row r="31" spans="1:24" outlineLevel="2">
      <c r="A31" s="136">
        <v>38020</v>
      </c>
      <c r="B31" s="24"/>
      <c r="C31" s="77">
        <v>38</v>
      </c>
      <c r="D31" s="137" t="s">
        <v>761</v>
      </c>
      <c r="E31" s="137">
        <v>1</v>
      </c>
      <c r="F31" s="137" t="s">
        <v>100</v>
      </c>
      <c r="G31" s="137" t="str">
        <f>+VLOOKUP($D31,'Detailed Schedule'!$D$8:$EK$9993,4,FALSE)</f>
        <v>FORD 9880 TRACTOR - 1994</v>
      </c>
      <c r="H31" s="55">
        <f>+VLOOKUP($D31,'Detailed Schedule'!$D$8:$EK$9993,5,FALSE)</f>
        <v>68900</v>
      </c>
      <c r="I31" s="22">
        <f>+VLOOKUP($D31,'Detailed Schedule'!$D$8:$EK$9993,6,FALSE)</f>
        <v>10</v>
      </c>
      <c r="J31" s="55">
        <f>+VLOOKUP($D31,'Detailed Schedule'!$D$8:$EK$9993,7,FALSE)</f>
        <v>30000</v>
      </c>
      <c r="K31" s="56">
        <v>0</v>
      </c>
      <c r="L31" s="59">
        <f>+VLOOKUP($D31,'Detailed Schedule'!$D$8:$EAA$9985,137,FALSE)</f>
        <v>38900</v>
      </c>
      <c r="M31" s="26">
        <f>+VLOOKUP($D31,'Detailed Schedule'!$D$8:$EAA$9985,140,FALSE)</f>
        <v>0</v>
      </c>
      <c r="N31" s="26">
        <f>+VLOOKUP($D31,'Detailed Schedule'!$D$8:$EAA$9985,141,FALSE)</f>
        <v>38900</v>
      </c>
      <c r="O31" s="26">
        <f>+VLOOKUP($D31,'Detailed Schedule'!$D$8:$EAA$9985,142,FALSE)+J31</f>
        <v>30000</v>
      </c>
      <c r="Q31" s="74">
        <f>+VLOOKUP($D31,'Detailed Schedule'!$D$8:$K$903,6,FALSE)</f>
        <v>10</v>
      </c>
      <c r="R31" s="75">
        <f>+VLOOKUP($D31,'Detailed Schedule'!$D$8:$K$903,5,FALSE)</f>
        <v>68900</v>
      </c>
      <c r="S31" s="75">
        <f>+VLOOKUP($D31,'Detailed Schedule'!$D$8:$K$903,7,FALSE)</f>
        <v>30000</v>
      </c>
      <c r="T31" s="119">
        <f t="shared" si="0"/>
        <v>0</v>
      </c>
      <c r="U31" s="119">
        <f t="shared" si="1"/>
        <v>0</v>
      </c>
      <c r="V31" s="21" t="str">
        <f t="shared" si="2"/>
        <v>NO CHANGE</v>
      </c>
      <c r="W31" s="21" t="str">
        <f t="shared" si="3"/>
        <v>NO CHANGE</v>
      </c>
      <c r="X31" s="21" t="str">
        <f t="shared" si="4"/>
        <v>NO CHANGE</v>
      </c>
    </row>
    <row r="32" spans="1:24" outlineLevel="2">
      <c r="A32" s="136">
        <v>38063</v>
      </c>
      <c r="B32" s="24"/>
      <c r="C32" s="77">
        <v>39</v>
      </c>
      <c r="D32" s="137" t="s">
        <v>99</v>
      </c>
      <c r="E32" s="137">
        <v>1</v>
      </c>
      <c r="F32" s="137" t="s">
        <v>100</v>
      </c>
      <c r="G32" s="137" t="str">
        <f>+VLOOKUP($D32,'Detailed Schedule'!$D$8:$EK$9993,4,FALSE)</f>
        <v>2002 SULLAIR 185H AIR COMPRESSOR</v>
      </c>
      <c r="H32" s="55">
        <f>+VLOOKUP($D32,'Detailed Schedule'!$D$8:$EK$9993,5,FALSE)</f>
        <v>7420</v>
      </c>
      <c r="I32" s="22">
        <f>+VLOOKUP($D32,'Detailed Schedule'!$D$8:$EK$9993,6,FALSE)</f>
        <v>10</v>
      </c>
      <c r="J32" s="55">
        <f>+VLOOKUP($D32,'Detailed Schedule'!$D$8:$EK$9993,7,FALSE)</f>
        <v>2000</v>
      </c>
      <c r="K32" s="56">
        <v>0</v>
      </c>
      <c r="L32" s="59">
        <f>+VLOOKUP($D32,'Detailed Schedule'!$D$8:$EAA$9985,137,FALSE)</f>
        <v>5420</v>
      </c>
      <c r="M32" s="26">
        <f>+VLOOKUP($D32,'Detailed Schedule'!$D$8:$EAA$9985,140,FALSE)</f>
        <v>0</v>
      </c>
      <c r="N32" s="26">
        <f>+VLOOKUP($D32,'Detailed Schedule'!$D$8:$EAA$9985,141,FALSE)</f>
        <v>5420</v>
      </c>
      <c r="O32" s="26">
        <f>+VLOOKUP($D32,'Detailed Schedule'!$D$8:$EAA$9985,142,FALSE)+J32</f>
        <v>2000</v>
      </c>
      <c r="Q32" s="74">
        <f>+VLOOKUP($D32,'Detailed Schedule'!$D$8:$K$903,6,FALSE)</f>
        <v>10</v>
      </c>
      <c r="R32" s="75">
        <f>+VLOOKUP($D32,'Detailed Schedule'!$D$8:$K$903,5,FALSE)</f>
        <v>7420</v>
      </c>
      <c r="S32" s="75">
        <f>+VLOOKUP($D32,'Detailed Schedule'!$D$8:$K$903,7,FALSE)</f>
        <v>2000</v>
      </c>
      <c r="T32" s="119">
        <f t="shared" si="0"/>
        <v>0</v>
      </c>
      <c r="U32" s="119">
        <f t="shared" si="1"/>
        <v>0</v>
      </c>
      <c r="V32" s="21" t="str">
        <f t="shared" si="2"/>
        <v>NO CHANGE</v>
      </c>
      <c r="W32" s="21" t="str">
        <f t="shared" si="3"/>
        <v>NO CHANGE</v>
      </c>
      <c r="X32" s="21" t="str">
        <f t="shared" si="4"/>
        <v>NO CHANGE</v>
      </c>
    </row>
    <row r="33" spans="1:24" outlineLevel="2">
      <c r="A33" s="136">
        <v>38092</v>
      </c>
      <c r="B33" s="24"/>
      <c r="C33" s="77">
        <v>40</v>
      </c>
      <c r="D33" s="137" t="s">
        <v>1026</v>
      </c>
      <c r="E33" s="137">
        <v>1</v>
      </c>
      <c r="F33" s="137" t="s">
        <v>100</v>
      </c>
      <c r="G33" s="137" t="str">
        <f>+VLOOKUP($D33,'Detailed Schedule'!$D$8:$EK$9993,4,FALSE)</f>
        <v>ROME 16 CY SCRAPER</v>
      </c>
      <c r="H33" s="55">
        <f>+VLOOKUP($D33,'Detailed Schedule'!$D$8:$EK$9993,5,FALSE)</f>
        <v>20670</v>
      </c>
      <c r="I33" s="22">
        <f>+VLOOKUP($D33,'Detailed Schedule'!$D$8:$EK$9993,6,FALSE)</f>
        <v>15</v>
      </c>
      <c r="J33" s="55">
        <f>+VLOOKUP($D33,'Detailed Schedule'!$D$8:$EK$9993,7,FALSE)</f>
        <v>10000</v>
      </c>
      <c r="K33" s="56">
        <v>0</v>
      </c>
      <c r="L33" s="59">
        <f>+VLOOKUP($D33,'Detailed Schedule'!$D$8:$EAA$9985,137,FALSE)</f>
        <v>10670</v>
      </c>
      <c r="M33" s="26">
        <f>+VLOOKUP($D33,'Detailed Schedule'!$D$8:$EAA$9985,140,FALSE)</f>
        <v>0</v>
      </c>
      <c r="N33" s="26">
        <f>+VLOOKUP($D33,'Detailed Schedule'!$D$8:$EAA$9985,141,FALSE)</f>
        <v>10670</v>
      </c>
      <c r="O33" s="26">
        <f>+VLOOKUP($D33,'Detailed Schedule'!$D$8:$EAA$9985,142,FALSE)+J33</f>
        <v>10000</v>
      </c>
      <c r="Q33" s="74">
        <f>+VLOOKUP($D33,'Detailed Schedule'!$D$8:$K$903,6,FALSE)</f>
        <v>15</v>
      </c>
      <c r="R33" s="75">
        <f>+VLOOKUP($D33,'Detailed Schedule'!$D$8:$K$903,5,FALSE)</f>
        <v>20670</v>
      </c>
      <c r="S33" s="75">
        <f>+VLOOKUP($D33,'Detailed Schedule'!$D$8:$K$903,7,FALSE)</f>
        <v>10000</v>
      </c>
      <c r="T33" s="119">
        <f t="shared" si="0"/>
        <v>0</v>
      </c>
      <c r="U33" s="119">
        <f t="shared" si="1"/>
        <v>0</v>
      </c>
      <c r="V33" s="21" t="str">
        <f t="shared" si="2"/>
        <v>NO CHANGE</v>
      </c>
      <c r="W33" s="21" t="str">
        <f t="shared" si="3"/>
        <v>NO CHANGE</v>
      </c>
      <c r="X33" s="21" t="str">
        <f t="shared" si="4"/>
        <v>NO CHANGE</v>
      </c>
    </row>
    <row r="34" spans="1:24" outlineLevel="2">
      <c r="A34" s="136">
        <v>38145</v>
      </c>
      <c r="B34" s="24"/>
      <c r="C34" s="77">
        <v>41</v>
      </c>
      <c r="D34" s="137" t="s">
        <v>348</v>
      </c>
      <c r="E34" s="137">
        <v>3</v>
      </c>
      <c r="F34" s="137" t="s">
        <v>100</v>
      </c>
      <c r="G34" s="137" t="str">
        <f>+VLOOKUP($D34,'Detailed Schedule'!$D$8:$EK$9993,4,FALSE)</f>
        <v>2001 CAT D5M DOZER W/ GPS</v>
      </c>
      <c r="H34" s="55">
        <f>+VLOOKUP($D34,'Detailed Schedule'!$D$8:$EK$9993,5,FALSE)</f>
        <v>79500</v>
      </c>
      <c r="I34" s="22">
        <f>+VLOOKUP($D34,'Detailed Schedule'!$D$8:$EK$9993,6,FALSE)</f>
        <v>10</v>
      </c>
      <c r="J34" s="55">
        <f>+VLOOKUP($D34,'Detailed Schedule'!$D$8:$EK$9993,7,FALSE)</f>
        <v>15000</v>
      </c>
      <c r="K34" s="56">
        <v>0</v>
      </c>
      <c r="L34" s="59">
        <f>+VLOOKUP($D34,'Detailed Schedule'!$D$8:$EAA$9985,137,FALSE)</f>
        <v>64500</v>
      </c>
      <c r="M34" s="26">
        <f>+VLOOKUP($D34,'Detailed Schedule'!$D$8:$EAA$9985,140,FALSE)</f>
        <v>0</v>
      </c>
      <c r="N34" s="26">
        <f>+VLOOKUP($D34,'Detailed Schedule'!$D$8:$EAA$9985,141,FALSE)</f>
        <v>64500</v>
      </c>
      <c r="O34" s="26">
        <f>+VLOOKUP($D34,'Detailed Schedule'!$D$8:$EAA$9985,142,FALSE)+J34</f>
        <v>15000</v>
      </c>
      <c r="Q34" s="74">
        <f>+VLOOKUP($D34,'Detailed Schedule'!$D$8:$K$903,6,FALSE)</f>
        <v>10</v>
      </c>
      <c r="R34" s="75">
        <f>+VLOOKUP($D34,'Detailed Schedule'!$D$8:$K$903,5,FALSE)</f>
        <v>79500</v>
      </c>
      <c r="S34" s="75">
        <f>+VLOOKUP($D34,'Detailed Schedule'!$D$8:$K$903,7,FALSE)</f>
        <v>15000</v>
      </c>
      <c r="T34" s="119">
        <f t="shared" si="0"/>
        <v>0</v>
      </c>
      <c r="U34" s="119">
        <f t="shared" si="1"/>
        <v>0</v>
      </c>
      <c r="V34" s="21" t="str">
        <f t="shared" si="2"/>
        <v>NO CHANGE</v>
      </c>
      <c r="W34" s="21" t="str">
        <f t="shared" si="3"/>
        <v>NO CHANGE</v>
      </c>
      <c r="X34" s="21" t="str">
        <f t="shared" si="4"/>
        <v>NO CHANGE</v>
      </c>
    </row>
    <row r="35" spans="1:24" outlineLevel="2">
      <c r="A35" s="136">
        <v>38160</v>
      </c>
      <c r="B35" s="24"/>
      <c r="C35" s="77">
        <v>42</v>
      </c>
      <c r="D35" s="137" t="s">
        <v>538</v>
      </c>
      <c r="E35" s="137">
        <v>2</v>
      </c>
      <c r="F35" s="137" t="s">
        <v>100</v>
      </c>
      <c r="G35" s="137" t="str">
        <f>+VLOOKUP($D35,'Detailed Schedule'!$D$8:$EK$9993,4,FALSE)</f>
        <v>2004 JD 230 EXCAVATOR</v>
      </c>
      <c r="H35" s="55">
        <f>+VLOOKUP($D35,'Detailed Schedule'!$D$8:$EK$9993,5,FALSE)</f>
        <v>155820</v>
      </c>
      <c r="I35" s="22">
        <f>+VLOOKUP($D35,'Detailed Schedule'!$D$8:$EK$9993,6,FALSE)</f>
        <v>12</v>
      </c>
      <c r="J35" s="55">
        <f>+VLOOKUP($D35,'Detailed Schedule'!$D$8:$EK$9993,7,FALSE)</f>
        <v>20000</v>
      </c>
      <c r="K35" s="56">
        <v>0</v>
      </c>
      <c r="L35" s="59">
        <f>+VLOOKUP($D35,'Detailed Schedule'!$D$8:$EAA$9985,137,FALSE)</f>
        <v>135820</v>
      </c>
      <c r="M35" s="26">
        <f>+VLOOKUP($D35,'Detailed Schedule'!$D$8:$EAA$9985,140,FALSE)</f>
        <v>0</v>
      </c>
      <c r="N35" s="26">
        <f>+VLOOKUP($D35,'Detailed Schedule'!$D$8:$EAA$9985,141,FALSE)</f>
        <v>135820</v>
      </c>
      <c r="O35" s="26">
        <f>+VLOOKUP($D35,'Detailed Schedule'!$D$8:$EAA$9985,142,FALSE)+J35</f>
        <v>20000</v>
      </c>
      <c r="Q35" s="74">
        <f>+VLOOKUP($D35,'Detailed Schedule'!$D$8:$K$903,6,FALSE)</f>
        <v>12</v>
      </c>
      <c r="R35" s="75">
        <f>+VLOOKUP($D35,'Detailed Schedule'!$D$8:$K$903,5,FALSE)</f>
        <v>155820</v>
      </c>
      <c r="S35" s="75">
        <f>+VLOOKUP($D35,'Detailed Schedule'!$D$8:$K$903,7,FALSE)</f>
        <v>20000</v>
      </c>
      <c r="T35" s="119">
        <f t="shared" si="0"/>
        <v>0</v>
      </c>
      <c r="U35" s="119">
        <f t="shared" si="1"/>
        <v>0</v>
      </c>
      <c r="V35" s="21" t="str">
        <f t="shared" si="2"/>
        <v>NO CHANGE</v>
      </c>
      <c r="W35" s="21" t="str">
        <f t="shared" si="3"/>
        <v>NO CHANGE</v>
      </c>
      <c r="X35" s="21" t="str">
        <f t="shared" si="4"/>
        <v>NO CHANGE</v>
      </c>
    </row>
    <row r="36" spans="1:24" outlineLevel="2">
      <c r="A36" s="136">
        <v>38419</v>
      </c>
      <c r="B36" s="24"/>
      <c r="C36" s="77">
        <v>45</v>
      </c>
      <c r="D36" s="137" t="s">
        <v>1371</v>
      </c>
      <c r="E36" s="137">
        <v>1</v>
      </c>
      <c r="F36" s="137" t="s">
        <v>100</v>
      </c>
      <c r="G36" s="137" t="str">
        <f>+VLOOKUP($D36,'Detailed Schedule'!$D$8:$EK$9993,4,FALSE)</f>
        <v>MKT V2B VIBR. HAMMER</v>
      </c>
      <c r="H36" s="55">
        <f>+VLOOKUP($D36,'Detailed Schedule'!$D$8:$EK$9993,5,FALSE)</f>
        <v>29786</v>
      </c>
      <c r="I36" s="22">
        <f>+VLOOKUP($D36,'Detailed Schedule'!$D$8:$EK$9993,6,FALSE)</f>
        <v>10</v>
      </c>
      <c r="J36" s="55">
        <f>+VLOOKUP($D36,'Detailed Schedule'!$D$8:$EK$9993,7,FALSE)</f>
        <v>10000</v>
      </c>
      <c r="K36" s="56">
        <v>0</v>
      </c>
      <c r="L36" s="59">
        <f>+VLOOKUP($D36,'Detailed Schedule'!$D$8:$EAA$9985,137,FALSE)</f>
        <v>19786</v>
      </c>
      <c r="M36" s="26">
        <f>+VLOOKUP($D36,'Detailed Schedule'!$D$8:$EAA$9985,140,FALSE)</f>
        <v>0</v>
      </c>
      <c r="N36" s="26">
        <f>+VLOOKUP($D36,'Detailed Schedule'!$D$8:$EAA$9985,141,FALSE)</f>
        <v>19786</v>
      </c>
      <c r="O36" s="26">
        <f>+VLOOKUP($D36,'Detailed Schedule'!$D$8:$EAA$9985,142,FALSE)+J36</f>
        <v>10000</v>
      </c>
      <c r="Q36" s="74">
        <f>+VLOOKUP($D36,'Detailed Schedule'!$D$8:$K$903,6,FALSE)</f>
        <v>10</v>
      </c>
      <c r="R36" s="75">
        <f>+VLOOKUP($D36,'Detailed Schedule'!$D$8:$K$903,5,FALSE)</f>
        <v>29786</v>
      </c>
      <c r="S36" s="75">
        <f>+VLOOKUP($D36,'Detailed Schedule'!$D$8:$K$903,7,FALSE)</f>
        <v>10000</v>
      </c>
      <c r="T36" s="119">
        <f t="shared" si="0"/>
        <v>0</v>
      </c>
      <c r="U36" s="119">
        <f t="shared" si="1"/>
        <v>0</v>
      </c>
      <c r="V36" s="21" t="str">
        <f t="shared" si="2"/>
        <v>NO CHANGE</v>
      </c>
      <c r="W36" s="21" t="str">
        <f t="shared" si="3"/>
        <v>NO CHANGE</v>
      </c>
      <c r="X36" s="21" t="str">
        <f t="shared" si="4"/>
        <v>NO CHANGE</v>
      </c>
    </row>
    <row r="37" spans="1:24" outlineLevel="2">
      <c r="A37" s="136">
        <v>38778</v>
      </c>
      <c r="B37" s="24"/>
      <c r="C37" s="77">
        <v>49</v>
      </c>
      <c r="D37" s="137" t="s">
        <v>792</v>
      </c>
      <c r="E37" s="137">
        <v>1</v>
      </c>
      <c r="F37" s="137" t="s">
        <v>100</v>
      </c>
      <c r="G37" s="137" t="str">
        <f>+VLOOKUP($D37,'Detailed Schedule'!$D$8:$EK$9993,4,FALSE)</f>
        <v>JD 670C GRADER</v>
      </c>
      <c r="H37" s="55">
        <f>+VLOOKUP($D37,'Detailed Schedule'!$D$8:$EK$9993,5,FALSE)</f>
        <v>107886.8</v>
      </c>
      <c r="I37" s="22">
        <f>+VLOOKUP($D37,'Detailed Schedule'!$D$8:$EK$9993,6,FALSE)</f>
        <v>10</v>
      </c>
      <c r="J37" s="55">
        <f>+VLOOKUP($D37,'Detailed Schedule'!$D$8:$EK$9993,7,FALSE)</f>
        <v>20000</v>
      </c>
      <c r="K37" s="56">
        <v>0</v>
      </c>
      <c r="L37" s="59">
        <f>+VLOOKUP($D37,'Detailed Schedule'!$D$8:$EAA$9985,137,FALSE)</f>
        <v>87886.8</v>
      </c>
      <c r="M37" s="26">
        <f>+VLOOKUP($D37,'Detailed Schedule'!$D$8:$EAA$9985,140,FALSE)</f>
        <v>0</v>
      </c>
      <c r="N37" s="26">
        <f>+VLOOKUP($D37,'Detailed Schedule'!$D$8:$EAA$9985,141,FALSE)</f>
        <v>87886.8</v>
      </c>
      <c r="O37" s="26">
        <f>+VLOOKUP($D37,'Detailed Schedule'!$D$8:$EAA$9985,142,FALSE)+J37</f>
        <v>20000</v>
      </c>
      <c r="Q37" s="74">
        <f>+VLOOKUP($D37,'Detailed Schedule'!$D$8:$K$903,6,FALSE)</f>
        <v>10</v>
      </c>
      <c r="R37" s="75">
        <f>+VLOOKUP($D37,'Detailed Schedule'!$D$8:$K$903,5,FALSE)</f>
        <v>107886.8</v>
      </c>
      <c r="S37" s="75">
        <f>+VLOOKUP($D37,'Detailed Schedule'!$D$8:$K$903,7,FALSE)</f>
        <v>20000</v>
      </c>
      <c r="T37" s="119">
        <f t="shared" si="0"/>
        <v>0</v>
      </c>
      <c r="U37" s="119">
        <f t="shared" si="1"/>
        <v>0</v>
      </c>
      <c r="V37" s="21" t="str">
        <f t="shared" si="2"/>
        <v>NO CHANGE</v>
      </c>
      <c r="W37" s="21" t="str">
        <f t="shared" si="3"/>
        <v>NO CHANGE</v>
      </c>
      <c r="X37" s="21" t="str">
        <f t="shared" si="4"/>
        <v>NO CHANGE</v>
      </c>
    </row>
    <row r="38" spans="1:24" outlineLevel="2">
      <c r="A38" s="136">
        <v>38892</v>
      </c>
      <c r="B38" s="24"/>
      <c r="C38" s="77">
        <v>53</v>
      </c>
      <c r="D38" s="137" t="s">
        <v>1373</v>
      </c>
      <c r="E38" s="137">
        <v>1</v>
      </c>
      <c r="F38" s="137" t="s">
        <v>100</v>
      </c>
      <c r="G38" s="137" t="str">
        <f>+VLOOKUP($D38,'Detailed Schedule'!$D$8:$EK$9993,4,FALSE)</f>
        <v>MKT V5C VIBR. HAMMER</v>
      </c>
      <c r="H38" s="55">
        <f>+VLOOKUP($D38,'Detailed Schedule'!$D$8:$EK$9993,5,FALSE)</f>
        <v>68900</v>
      </c>
      <c r="I38" s="22">
        <f>+VLOOKUP($D38,'Detailed Schedule'!$D$8:$EK$9993,6,FALSE)</f>
        <v>15</v>
      </c>
      <c r="J38" s="55">
        <f>+VLOOKUP($D38,'Detailed Schedule'!$D$8:$EK$9993,7,FALSE)</f>
        <v>35000</v>
      </c>
      <c r="K38" s="56">
        <v>0</v>
      </c>
      <c r="L38" s="59">
        <f>+VLOOKUP($D38,'Detailed Schedule'!$D$8:$EAA$9985,137,FALSE)</f>
        <v>33900</v>
      </c>
      <c r="M38" s="26">
        <f>+VLOOKUP($D38,'Detailed Schedule'!$D$8:$EAA$9985,140,FALSE)</f>
        <v>0</v>
      </c>
      <c r="N38" s="26">
        <f>+VLOOKUP($D38,'Detailed Schedule'!$D$8:$EAA$9985,141,FALSE)</f>
        <v>33900</v>
      </c>
      <c r="O38" s="26">
        <f>+VLOOKUP($D38,'Detailed Schedule'!$D$8:$EAA$9985,142,FALSE)+J38</f>
        <v>35000</v>
      </c>
      <c r="Q38" s="74">
        <f>+VLOOKUP($D38,'Detailed Schedule'!$D$8:$K$903,6,FALSE)</f>
        <v>15</v>
      </c>
      <c r="R38" s="75">
        <f>+VLOOKUP($D38,'Detailed Schedule'!$D$8:$K$903,5,FALSE)</f>
        <v>68900</v>
      </c>
      <c r="S38" s="75">
        <f>+VLOOKUP($D38,'Detailed Schedule'!$D$8:$K$903,7,FALSE)</f>
        <v>35000</v>
      </c>
      <c r="T38" s="119">
        <f t="shared" si="0"/>
        <v>0</v>
      </c>
      <c r="U38" s="119">
        <f t="shared" si="1"/>
        <v>0</v>
      </c>
      <c r="V38" s="21" t="str">
        <f t="shared" si="2"/>
        <v>NO CHANGE</v>
      </c>
      <c r="W38" s="21" t="str">
        <f t="shared" si="3"/>
        <v>NO CHANGE</v>
      </c>
      <c r="X38" s="21" t="str">
        <f t="shared" si="4"/>
        <v>NO CHANGE</v>
      </c>
    </row>
    <row r="39" spans="1:24" outlineLevel="2">
      <c r="A39" s="136">
        <v>39090</v>
      </c>
      <c r="B39" s="24"/>
      <c r="C39" s="77">
        <v>55</v>
      </c>
      <c r="D39" s="137" t="s">
        <v>749</v>
      </c>
      <c r="E39" s="137">
        <v>1</v>
      </c>
      <c r="F39" s="137" t="s">
        <v>100</v>
      </c>
      <c r="G39" s="137" t="str">
        <f>+VLOOKUP($D39,'Detailed Schedule'!$D$8:$EK$9993,4,FALSE)</f>
        <v>HYSTER 22,000 LB FORKLIFT</v>
      </c>
      <c r="H39" s="55">
        <f>+VLOOKUP($D39,'Detailed Schedule'!$D$8:$EK$9993,5,FALSE)</f>
        <v>18020</v>
      </c>
      <c r="I39" s="22">
        <f>+VLOOKUP($D39,'Detailed Schedule'!$D$8:$EK$9993,6,FALSE)</f>
        <v>12</v>
      </c>
      <c r="J39" s="55">
        <f>+VLOOKUP($D39,'Detailed Schedule'!$D$8:$EK$9993,7,FALSE)</f>
        <v>10000</v>
      </c>
      <c r="K39" s="56">
        <v>0</v>
      </c>
      <c r="L39" s="59">
        <f>+VLOOKUP($D39,'Detailed Schedule'!$D$8:$EAA$9985,137,FALSE)</f>
        <v>8020</v>
      </c>
      <c r="M39" s="26">
        <f>+VLOOKUP($D39,'Detailed Schedule'!$D$8:$EAA$9985,140,FALSE)</f>
        <v>0</v>
      </c>
      <c r="N39" s="26">
        <f>+VLOOKUP($D39,'Detailed Schedule'!$D$8:$EAA$9985,141,FALSE)</f>
        <v>8020</v>
      </c>
      <c r="O39" s="26">
        <f>+VLOOKUP($D39,'Detailed Schedule'!$D$8:$EAA$9985,142,FALSE)+J39</f>
        <v>10000</v>
      </c>
      <c r="Q39" s="74">
        <f>+VLOOKUP($D39,'Detailed Schedule'!$D$8:$K$903,6,FALSE)</f>
        <v>12</v>
      </c>
      <c r="R39" s="75">
        <f>+VLOOKUP($D39,'Detailed Schedule'!$D$8:$K$903,5,FALSE)</f>
        <v>18020</v>
      </c>
      <c r="S39" s="75">
        <f>+VLOOKUP($D39,'Detailed Schedule'!$D$8:$K$903,7,FALSE)</f>
        <v>10000</v>
      </c>
      <c r="T39" s="119">
        <f t="shared" si="0"/>
        <v>0</v>
      </c>
      <c r="U39" s="119">
        <f t="shared" si="1"/>
        <v>0</v>
      </c>
      <c r="V39" s="21" t="str">
        <f t="shared" si="2"/>
        <v>NO CHANGE</v>
      </c>
      <c r="W39" s="21" t="str">
        <f t="shared" si="3"/>
        <v>NO CHANGE</v>
      </c>
      <c r="X39" s="21" t="str">
        <f t="shared" si="4"/>
        <v>NO CHANGE</v>
      </c>
    </row>
    <row r="40" spans="1:24" outlineLevel="2">
      <c r="A40" s="136">
        <v>39300</v>
      </c>
      <c r="B40" s="24"/>
      <c r="C40" s="77">
        <v>60</v>
      </c>
      <c r="D40" s="137" t="s">
        <v>350</v>
      </c>
      <c r="E40" s="137">
        <v>1</v>
      </c>
      <c r="F40" s="137" t="s">
        <v>100</v>
      </c>
      <c r="G40" s="137" t="str">
        <f>+VLOOKUP($D40,'Detailed Schedule'!$D$8:$EK$9993,4,FALSE)</f>
        <v>2002 JD 750CLT DOZER</v>
      </c>
      <c r="H40" s="55">
        <f>+VLOOKUP($D40,'Detailed Schedule'!$D$8:$EK$9993,5,FALSE)</f>
        <v>84800</v>
      </c>
      <c r="I40" s="22">
        <f>+VLOOKUP($D40,'Detailed Schedule'!$D$8:$EK$9993,6,FALSE)</f>
        <v>10</v>
      </c>
      <c r="J40" s="55">
        <f>+VLOOKUP($D40,'Detailed Schedule'!$D$8:$EK$9993,7,FALSE)</f>
        <v>30000</v>
      </c>
      <c r="K40" s="56">
        <v>0</v>
      </c>
      <c r="L40" s="59">
        <f>+VLOOKUP($D40,'Detailed Schedule'!$D$8:$EAA$9985,137,FALSE)</f>
        <v>54800</v>
      </c>
      <c r="M40" s="26">
        <f>+VLOOKUP($D40,'Detailed Schedule'!$D$8:$EAA$9985,140,FALSE)</f>
        <v>0</v>
      </c>
      <c r="N40" s="26">
        <f>+VLOOKUP($D40,'Detailed Schedule'!$D$8:$EAA$9985,141,FALSE)</f>
        <v>54800</v>
      </c>
      <c r="O40" s="26">
        <f>+VLOOKUP($D40,'Detailed Schedule'!$D$8:$EAA$9985,142,FALSE)+J40</f>
        <v>30000</v>
      </c>
      <c r="Q40" s="74">
        <f>+VLOOKUP($D40,'Detailed Schedule'!$D$8:$K$903,6,FALSE)</f>
        <v>10</v>
      </c>
      <c r="R40" s="75">
        <f>+VLOOKUP($D40,'Detailed Schedule'!$D$8:$K$903,5,FALSE)</f>
        <v>84800</v>
      </c>
      <c r="S40" s="75">
        <f>+VLOOKUP($D40,'Detailed Schedule'!$D$8:$K$903,7,FALSE)</f>
        <v>30000</v>
      </c>
      <c r="T40" s="119">
        <f t="shared" si="0"/>
        <v>0</v>
      </c>
      <c r="U40" s="119">
        <f t="shared" si="1"/>
        <v>0</v>
      </c>
      <c r="V40" s="21" t="str">
        <f t="shared" si="2"/>
        <v>NO CHANGE</v>
      </c>
      <c r="W40" s="21" t="str">
        <f t="shared" si="3"/>
        <v>NO CHANGE</v>
      </c>
      <c r="X40" s="21" t="str">
        <f t="shared" si="4"/>
        <v>NO CHANGE</v>
      </c>
    </row>
    <row r="41" spans="1:24" outlineLevel="2">
      <c r="A41" s="136">
        <v>39574</v>
      </c>
      <c r="B41" s="24"/>
      <c r="C41" s="77">
        <v>63</v>
      </c>
      <c r="D41" s="137" t="s">
        <v>477</v>
      </c>
      <c r="E41" s="137">
        <v>1</v>
      </c>
      <c r="F41" s="137" t="s">
        <v>100</v>
      </c>
      <c r="G41" s="137" t="str">
        <f>+VLOOKUP($D41,'Detailed Schedule'!$D$8:$EK$9993,4,FALSE)</f>
        <v>TRIMBLE GPS 900 BASE STATION</v>
      </c>
      <c r="H41" s="55">
        <f>+VLOOKUP($D41,'Detailed Schedule'!$D$8:$EK$9993,5,FALSE)</f>
        <v>131307.91</v>
      </c>
      <c r="I41" s="22">
        <f>+VLOOKUP($D41,'Detailed Schedule'!$D$8:$EK$9993,6,FALSE)</f>
        <v>5</v>
      </c>
      <c r="J41" s="55">
        <f>+VLOOKUP($D41,'Detailed Schedule'!$D$8:$EK$9993,7,FALSE)</f>
        <v>0</v>
      </c>
      <c r="K41" s="56">
        <v>0</v>
      </c>
      <c r="L41" s="59">
        <f>+VLOOKUP($D41,'Detailed Schedule'!$D$8:$EAA$9985,137,FALSE)</f>
        <v>131307.91</v>
      </c>
      <c r="M41" s="26">
        <f>+VLOOKUP($D41,'Detailed Schedule'!$D$8:$EAA$9985,140,FALSE)</f>
        <v>0</v>
      </c>
      <c r="N41" s="26">
        <f>+VLOOKUP($D41,'Detailed Schedule'!$D$8:$EAA$9985,141,FALSE)</f>
        <v>131307.91</v>
      </c>
      <c r="O41" s="26">
        <f>+VLOOKUP($D41,'Detailed Schedule'!$D$8:$EAA$9985,142,FALSE)+J41</f>
        <v>0</v>
      </c>
      <c r="Q41" s="74">
        <f>+VLOOKUP($D41,'Detailed Schedule'!$D$8:$K$903,6,FALSE)</f>
        <v>5</v>
      </c>
      <c r="R41" s="75">
        <f>+VLOOKUP($D41,'Detailed Schedule'!$D$8:$K$903,5,FALSE)</f>
        <v>131307.91</v>
      </c>
      <c r="S41" s="75">
        <f>+VLOOKUP($D41,'Detailed Schedule'!$D$8:$K$903,7,FALSE)</f>
        <v>0</v>
      </c>
      <c r="T41" s="119">
        <f t="shared" si="0"/>
        <v>0</v>
      </c>
      <c r="U41" s="119">
        <f t="shared" si="1"/>
        <v>0</v>
      </c>
      <c r="V41" s="21" t="str">
        <f t="shared" si="2"/>
        <v>NO CHANGE</v>
      </c>
      <c r="W41" s="21" t="str">
        <f t="shared" si="3"/>
        <v>NO CHANGE</v>
      </c>
      <c r="X41" s="21" t="str">
        <f t="shared" si="4"/>
        <v>NO CHANGE</v>
      </c>
    </row>
    <row r="42" spans="1:24" outlineLevel="2">
      <c r="A42" s="136">
        <v>39713</v>
      </c>
      <c r="B42" s="24"/>
      <c r="C42" s="77">
        <v>67</v>
      </c>
      <c r="D42" s="137" t="s">
        <v>1475</v>
      </c>
      <c r="E42" s="137">
        <v>1</v>
      </c>
      <c r="F42" s="137" t="s">
        <v>100</v>
      </c>
      <c r="G42" s="137" t="str">
        <f>+VLOOKUP($D42,'Detailed Schedule'!$D$8:$EK$9993,4,FALSE)</f>
        <v>CAT 627B SCRAPER</v>
      </c>
      <c r="H42" s="55">
        <f>+VLOOKUP($D42,'Detailed Schedule'!$D$8:$EK$9993,5,FALSE)</f>
        <v>11000</v>
      </c>
      <c r="I42" s="22">
        <f>+VLOOKUP($D42,'Detailed Schedule'!$D$8:$EK$9993,6,FALSE)</f>
        <v>10</v>
      </c>
      <c r="J42" s="55">
        <f>+VLOOKUP($D42,'Detailed Schedule'!$D$8:$EK$9993,7,FALSE)</f>
        <v>10000</v>
      </c>
      <c r="K42" s="56">
        <v>0</v>
      </c>
      <c r="L42" s="59">
        <f>+VLOOKUP($D42,'Detailed Schedule'!$D$8:$EAA$9985,137,FALSE)</f>
        <v>1000</v>
      </c>
      <c r="M42" s="26">
        <f>+VLOOKUP($D42,'Detailed Schedule'!$D$8:$EAA$9985,140,FALSE)</f>
        <v>0</v>
      </c>
      <c r="N42" s="26">
        <f>+VLOOKUP($D42,'Detailed Schedule'!$D$8:$EAA$9985,141,FALSE)</f>
        <v>1000</v>
      </c>
      <c r="O42" s="26">
        <f>+VLOOKUP($D42,'Detailed Schedule'!$D$8:$EAA$9985,142,FALSE)+J42</f>
        <v>10000</v>
      </c>
      <c r="Q42" s="74">
        <f>+VLOOKUP($D42,'Detailed Schedule'!$D$8:$K$903,6,FALSE)</f>
        <v>10</v>
      </c>
      <c r="R42" s="75">
        <f>+VLOOKUP($D42,'Detailed Schedule'!$D$8:$K$903,5,FALSE)</f>
        <v>11000</v>
      </c>
      <c r="S42" s="75">
        <f>+VLOOKUP($D42,'Detailed Schedule'!$D$8:$K$903,7,FALSE)</f>
        <v>10000</v>
      </c>
      <c r="T42" s="119">
        <f t="shared" si="0"/>
        <v>0</v>
      </c>
      <c r="U42" s="119">
        <f t="shared" si="1"/>
        <v>0</v>
      </c>
      <c r="V42" s="21" t="str">
        <f t="shared" si="2"/>
        <v>NO CHANGE</v>
      </c>
      <c r="W42" s="21" t="str">
        <f t="shared" si="3"/>
        <v>NO CHANGE</v>
      </c>
      <c r="X42" s="21" t="str">
        <f t="shared" si="4"/>
        <v>NO CHANGE</v>
      </c>
    </row>
    <row r="43" spans="1:24" outlineLevel="2">
      <c r="A43" s="136">
        <v>39883</v>
      </c>
      <c r="B43" s="24"/>
      <c r="C43" s="77">
        <v>68</v>
      </c>
      <c r="D43" s="137" t="s">
        <v>1383</v>
      </c>
      <c r="E43" s="137">
        <v>2</v>
      </c>
      <c r="F43" s="137" t="s">
        <v>100</v>
      </c>
      <c r="G43" s="137" t="str">
        <f>+VLOOKUP($D43,'Detailed Schedule'!$D$8:$EK$9993,4,FALSE)</f>
        <v>2005 IR SD116DZ 84" ROLLER</v>
      </c>
      <c r="H43" s="55">
        <f>+VLOOKUP($D43,'Detailed Schedule'!$D$8:$EK$9993,5,FALSE)</f>
        <v>53500</v>
      </c>
      <c r="I43" s="22">
        <f>+VLOOKUP($D43,'Detailed Schedule'!$D$8:$EK$9993,6,FALSE)</f>
        <v>10</v>
      </c>
      <c r="J43" s="55">
        <f>+VLOOKUP($D43,'Detailed Schedule'!$D$8:$EK$9993,7,FALSE)</f>
        <v>25000</v>
      </c>
      <c r="K43" s="56">
        <v>0</v>
      </c>
      <c r="L43" s="59">
        <f>+VLOOKUP($D43,'Detailed Schedule'!$D$8:$EAA$9985,137,FALSE)</f>
        <v>28500</v>
      </c>
      <c r="M43" s="26">
        <f>+VLOOKUP($D43,'Detailed Schedule'!$D$8:$EAA$9985,140,FALSE)</f>
        <v>0</v>
      </c>
      <c r="N43" s="26">
        <f>+VLOOKUP($D43,'Detailed Schedule'!$D$8:$EAA$9985,141,FALSE)</f>
        <v>28500</v>
      </c>
      <c r="O43" s="26">
        <f>+VLOOKUP($D43,'Detailed Schedule'!$D$8:$EAA$9985,142,FALSE)+J43</f>
        <v>25000</v>
      </c>
      <c r="Q43" s="74">
        <f>+VLOOKUP($D43,'Detailed Schedule'!$D$8:$K$903,6,FALSE)</f>
        <v>10</v>
      </c>
      <c r="R43" s="75">
        <f>+VLOOKUP($D43,'Detailed Schedule'!$D$8:$K$903,5,FALSE)</f>
        <v>53500</v>
      </c>
      <c r="S43" s="75">
        <f>+VLOOKUP($D43,'Detailed Schedule'!$D$8:$K$903,7,FALSE)</f>
        <v>25000</v>
      </c>
      <c r="T43" s="119">
        <f t="shared" si="0"/>
        <v>0</v>
      </c>
      <c r="U43" s="119">
        <f t="shared" si="1"/>
        <v>0</v>
      </c>
      <c r="V43" s="21" t="str">
        <f t="shared" si="2"/>
        <v>NO CHANGE</v>
      </c>
      <c r="W43" s="21" t="str">
        <f t="shared" si="3"/>
        <v>NO CHANGE</v>
      </c>
      <c r="X43" s="21" t="str">
        <f t="shared" si="4"/>
        <v>NO CHANGE</v>
      </c>
    </row>
    <row r="44" spans="1:24" outlineLevel="2">
      <c r="A44" s="136">
        <v>39889</v>
      </c>
      <c r="B44" s="24"/>
      <c r="C44" s="77">
        <v>69</v>
      </c>
      <c r="D44" s="137" t="s">
        <v>352</v>
      </c>
      <c r="E44" s="137">
        <v>1</v>
      </c>
      <c r="F44" s="137" t="s">
        <v>100</v>
      </c>
      <c r="G44" s="137" t="str">
        <f>+VLOOKUP($D44,'Detailed Schedule'!$D$8:$EK$9993,4,FALSE)</f>
        <v>2007 JD 650J LGP DOZER</v>
      </c>
      <c r="H44" s="55">
        <f>+VLOOKUP($D44,'Detailed Schedule'!$D$8:$EK$9993,5,FALSE)</f>
        <v>67840</v>
      </c>
      <c r="I44" s="22">
        <f>+VLOOKUP($D44,'Detailed Schedule'!$D$8:$EK$9993,6,FALSE)</f>
        <v>10</v>
      </c>
      <c r="J44" s="55">
        <f>+VLOOKUP($D44,'Detailed Schedule'!$D$8:$EK$9993,7,FALSE)</f>
        <v>30000</v>
      </c>
      <c r="K44" s="56">
        <v>0</v>
      </c>
      <c r="L44" s="59">
        <f>+VLOOKUP($D44,'Detailed Schedule'!$D$8:$EAA$9985,137,FALSE)</f>
        <v>37840</v>
      </c>
      <c r="M44" s="26">
        <f>+VLOOKUP($D44,'Detailed Schedule'!$D$8:$EAA$9985,140,FALSE)</f>
        <v>0</v>
      </c>
      <c r="N44" s="26">
        <f>+VLOOKUP($D44,'Detailed Schedule'!$D$8:$EAA$9985,141,FALSE)</f>
        <v>37840</v>
      </c>
      <c r="O44" s="26">
        <f>+VLOOKUP($D44,'Detailed Schedule'!$D$8:$EAA$9985,142,FALSE)+J44</f>
        <v>30000</v>
      </c>
      <c r="Q44" s="74">
        <f>+VLOOKUP($D44,'Detailed Schedule'!$D$8:$K$903,6,FALSE)</f>
        <v>10</v>
      </c>
      <c r="R44" s="75">
        <f>+VLOOKUP($D44,'Detailed Schedule'!$D$8:$K$903,5,FALSE)</f>
        <v>67840</v>
      </c>
      <c r="S44" s="75">
        <f>+VLOOKUP($D44,'Detailed Schedule'!$D$8:$K$903,7,FALSE)</f>
        <v>30000</v>
      </c>
      <c r="T44" s="119">
        <f t="shared" si="0"/>
        <v>0</v>
      </c>
      <c r="U44" s="119">
        <f t="shared" si="1"/>
        <v>0</v>
      </c>
      <c r="V44" s="21" t="str">
        <f t="shared" si="2"/>
        <v>NO CHANGE</v>
      </c>
      <c r="W44" s="21" t="str">
        <f t="shared" si="3"/>
        <v>NO CHANGE</v>
      </c>
      <c r="X44" s="21" t="str">
        <f t="shared" si="4"/>
        <v>NO CHANGE</v>
      </c>
    </row>
    <row r="45" spans="1:24" outlineLevel="2">
      <c r="A45" s="136">
        <v>39918</v>
      </c>
      <c r="B45" s="24"/>
      <c r="C45" s="77">
        <v>70</v>
      </c>
      <c r="D45" s="137" t="s">
        <v>215</v>
      </c>
      <c r="E45" s="137">
        <v>1</v>
      </c>
      <c r="F45" s="137" t="s">
        <v>100</v>
      </c>
      <c r="G45" s="137" t="str">
        <f>+VLOOKUP($D45,'Detailed Schedule'!$D$8:$EK$9993,4,FALSE)</f>
        <v>1998 LINKBELT LS138 CRANE</v>
      </c>
      <c r="H45" s="55">
        <f>+VLOOKUP($D45,'Detailed Schedule'!$D$8:$EK$9993,5,FALSE)</f>
        <v>347750</v>
      </c>
      <c r="I45" s="22">
        <f>+VLOOKUP($D45,'Detailed Schedule'!$D$8:$EK$9993,6,FALSE)</f>
        <v>20</v>
      </c>
      <c r="J45" s="55">
        <f>+VLOOKUP($D45,'Detailed Schedule'!$D$8:$EK$9993,7,FALSE)</f>
        <v>200000</v>
      </c>
      <c r="K45" s="56">
        <v>0</v>
      </c>
      <c r="L45" s="59">
        <f>+VLOOKUP($D45,'Detailed Schedule'!$D$8:$EAA$9985,137,FALSE)</f>
        <v>142718.72</v>
      </c>
      <c r="M45" s="26">
        <f>+VLOOKUP($D45,'Detailed Schedule'!$D$8:$EAA$9985,140,FALSE)</f>
        <v>5031.28</v>
      </c>
      <c r="N45" s="26">
        <f>+VLOOKUP($D45,'Detailed Schedule'!$D$8:$EAA$9985,141,FALSE)</f>
        <v>147750</v>
      </c>
      <c r="O45" s="26">
        <f>+VLOOKUP($D45,'Detailed Schedule'!$D$8:$EAA$9985,142,FALSE)+J45</f>
        <v>200000</v>
      </c>
      <c r="Q45" s="74">
        <f>+VLOOKUP($D45,'Detailed Schedule'!$D$8:$K$903,6,FALSE)</f>
        <v>20</v>
      </c>
      <c r="R45" s="75">
        <f>+VLOOKUP($D45,'Detailed Schedule'!$D$8:$K$903,5,FALSE)</f>
        <v>347750</v>
      </c>
      <c r="S45" s="75">
        <f>+VLOOKUP($D45,'Detailed Schedule'!$D$8:$K$903,7,FALSE)</f>
        <v>200000</v>
      </c>
      <c r="T45" s="119">
        <f t="shared" si="0"/>
        <v>0</v>
      </c>
      <c r="U45" s="119">
        <f t="shared" si="1"/>
        <v>0</v>
      </c>
      <c r="V45" s="21" t="str">
        <f t="shared" si="2"/>
        <v>NO CHANGE</v>
      </c>
      <c r="W45" s="21" t="str">
        <f t="shared" si="3"/>
        <v>NO CHANGE</v>
      </c>
      <c r="X45" s="21" t="str">
        <f t="shared" si="4"/>
        <v>NO CHANGE</v>
      </c>
    </row>
    <row r="46" spans="1:24" outlineLevel="2">
      <c r="A46" s="136">
        <v>40287</v>
      </c>
      <c r="B46" s="24"/>
      <c r="C46" s="77">
        <v>80</v>
      </c>
      <c r="D46" s="137" t="s">
        <v>1385</v>
      </c>
      <c r="E46" s="137">
        <v>1</v>
      </c>
      <c r="F46" s="137" t="s">
        <v>100</v>
      </c>
      <c r="G46" s="137" t="str">
        <f>+VLOOKUP($D46,'Detailed Schedule'!$D$8:$EK$9993,4,FALSE)</f>
        <v>IR SD77DX 66" ROLLER</v>
      </c>
      <c r="H46" s="55">
        <f>+VLOOKUP($D46,'Detailed Schedule'!$D$8:$EK$9993,5,FALSE)</f>
        <v>34240</v>
      </c>
      <c r="I46" s="22">
        <f>+VLOOKUP($D46,'Detailed Schedule'!$D$8:$EK$9993,6,FALSE)</f>
        <v>10</v>
      </c>
      <c r="J46" s="55">
        <f>+VLOOKUP($D46,'Detailed Schedule'!$D$8:$EK$9993,7,FALSE)</f>
        <v>25000</v>
      </c>
      <c r="K46" s="56">
        <v>0</v>
      </c>
      <c r="L46" s="59">
        <f>+VLOOKUP($D46,'Detailed Schedule'!$D$8:$EAA$9985,137,FALSE)</f>
        <v>9240</v>
      </c>
      <c r="M46" s="26">
        <f>+VLOOKUP($D46,'Detailed Schedule'!$D$8:$EAA$9985,140,FALSE)</f>
        <v>0</v>
      </c>
      <c r="N46" s="26">
        <f>+VLOOKUP($D46,'Detailed Schedule'!$D$8:$EAA$9985,141,FALSE)</f>
        <v>9240</v>
      </c>
      <c r="O46" s="26">
        <f>+VLOOKUP($D46,'Detailed Schedule'!$D$8:$EAA$9985,142,FALSE)+J46</f>
        <v>25000</v>
      </c>
      <c r="Q46" s="74">
        <f>+VLOOKUP($D46,'Detailed Schedule'!$D$8:$K$903,6,FALSE)</f>
        <v>10</v>
      </c>
      <c r="R46" s="75">
        <f>+VLOOKUP($D46,'Detailed Schedule'!$D$8:$K$903,5,FALSE)</f>
        <v>34240</v>
      </c>
      <c r="S46" s="75">
        <f>+VLOOKUP($D46,'Detailed Schedule'!$D$8:$K$903,7,FALSE)</f>
        <v>25000</v>
      </c>
      <c r="T46" s="119">
        <f t="shared" si="0"/>
        <v>0</v>
      </c>
      <c r="U46" s="119">
        <f t="shared" si="1"/>
        <v>0</v>
      </c>
      <c r="V46" s="21" t="str">
        <f t="shared" si="2"/>
        <v>NO CHANGE</v>
      </c>
      <c r="W46" s="21" t="str">
        <f t="shared" si="3"/>
        <v>NO CHANGE</v>
      </c>
      <c r="X46" s="21" t="str">
        <f t="shared" si="4"/>
        <v>NO CHANGE</v>
      </c>
    </row>
    <row r="47" spans="1:24" outlineLevel="2">
      <c r="A47" s="136">
        <v>40294</v>
      </c>
      <c r="B47" s="24"/>
      <c r="C47" s="77">
        <v>81</v>
      </c>
      <c r="D47" s="137" t="s">
        <v>136</v>
      </c>
      <c r="E47" s="137">
        <v>1</v>
      </c>
      <c r="F47" s="137" t="s">
        <v>100</v>
      </c>
      <c r="G47" s="137" t="str">
        <f>+VLOOKUP($D47,'Detailed Schedule'!$D$8:$EK$9993,4,FALSE)</f>
        <v>CAT 426 BACKHOE</v>
      </c>
      <c r="H47" s="55">
        <f>+VLOOKUP($D47,'Detailed Schedule'!$D$8:$EK$9993,5,FALSE)</f>
        <v>32100</v>
      </c>
      <c r="I47" s="22">
        <f>+VLOOKUP($D47,'Detailed Schedule'!$D$8:$EK$9993,6,FALSE)</f>
        <v>10</v>
      </c>
      <c r="J47" s="55">
        <f>+VLOOKUP($D47,'Detailed Schedule'!$D$8:$EK$9993,7,FALSE)</f>
        <v>10000</v>
      </c>
      <c r="K47" s="56">
        <v>0</v>
      </c>
      <c r="L47" s="59">
        <f>+VLOOKUP($D47,'Detailed Schedule'!$D$8:$EAA$9985,137,FALSE)</f>
        <v>22100</v>
      </c>
      <c r="M47" s="26">
        <f>+VLOOKUP($D47,'Detailed Schedule'!$D$8:$EAA$9985,140,FALSE)</f>
        <v>0</v>
      </c>
      <c r="N47" s="26">
        <f>+VLOOKUP($D47,'Detailed Schedule'!$D$8:$EAA$9985,141,FALSE)</f>
        <v>22100</v>
      </c>
      <c r="O47" s="26">
        <f>+VLOOKUP($D47,'Detailed Schedule'!$D$8:$EAA$9985,142,FALSE)+J47</f>
        <v>10000</v>
      </c>
      <c r="Q47" s="74">
        <f>+VLOOKUP($D47,'Detailed Schedule'!$D$8:$K$903,6,FALSE)</f>
        <v>10</v>
      </c>
      <c r="R47" s="75">
        <f>+VLOOKUP($D47,'Detailed Schedule'!$D$8:$K$903,5,FALSE)</f>
        <v>32100</v>
      </c>
      <c r="S47" s="75">
        <f>+VLOOKUP($D47,'Detailed Schedule'!$D$8:$K$903,7,FALSE)</f>
        <v>10000</v>
      </c>
      <c r="T47" s="119">
        <f t="shared" si="0"/>
        <v>0</v>
      </c>
      <c r="U47" s="119">
        <f t="shared" si="1"/>
        <v>0</v>
      </c>
      <c r="V47" s="21" t="str">
        <f t="shared" si="2"/>
        <v>NO CHANGE</v>
      </c>
      <c r="W47" s="21" t="str">
        <f t="shared" si="3"/>
        <v>NO CHANGE</v>
      </c>
      <c r="X47" s="21" t="str">
        <f t="shared" si="4"/>
        <v>NO CHANGE</v>
      </c>
    </row>
    <row r="48" spans="1:24" outlineLevel="2">
      <c r="A48" s="136">
        <v>40294</v>
      </c>
      <c r="B48" s="24"/>
      <c r="C48" s="77">
        <v>77</v>
      </c>
      <c r="D48" s="137" t="s">
        <v>542</v>
      </c>
      <c r="E48" s="137">
        <v>1</v>
      </c>
      <c r="F48" s="137" t="s">
        <v>100</v>
      </c>
      <c r="G48" s="137" t="str">
        <f>+VLOOKUP($D48,'Detailed Schedule'!$D$8:$EK$9993,4,FALSE)</f>
        <v>2006 JD 450 CLC EXCAVATOR</v>
      </c>
      <c r="H48" s="55">
        <f>+VLOOKUP($D48,'Detailed Schedule'!$D$8:$EK$9993,5,FALSE)</f>
        <v>120803</v>
      </c>
      <c r="I48" s="22">
        <f>+VLOOKUP($D48,'Detailed Schedule'!$D$8:$EK$9993,6,FALSE)</f>
        <v>10</v>
      </c>
      <c r="J48" s="55">
        <f>+VLOOKUP($D48,'Detailed Schedule'!$D$8:$EK$9993,7,FALSE)</f>
        <v>50000</v>
      </c>
      <c r="K48" s="56">
        <v>0</v>
      </c>
      <c r="L48" s="59">
        <f>+VLOOKUP($D48,'Detailed Schedule'!$D$8:$EAA$9985,137,FALSE)</f>
        <v>70803</v>
      </c>
      <c r="M48" s="26">
        <f>+VLOOKUP($D48,'Detailed Schedule'!$D$8:$EAA$9985,140,FALSE)</f>
        <v>0</v>
      </c>
      <c r="N48" s="26">
        <f>+VLOOKUP($D48,'Detailed Schedule'!$D$8:$EAA$9985,141,FALSE)</f>
        <v>70803</v>
      </c>
      <c r="O48" s="26">
        <f>+VLOOKUP($D48,'Detailed Schedule'!$D$8:$EAA$9985,142,FALSE)+J48</f>
        <v>50000</v>
      </c>
      <c r="Q48" s="74">
        <f>+VLOOKUP($D48,'Detailed Schedule'!$D$8:$K$903,6,FALSE)</f>
        <v>10</v>
      </c>
      <c r="R48" s="75">
        <f>+VLOOKUP($D48,'Detailed Schedule'!$D$8:$K$903,5,FALSE)</f>
        <v>120803</v>
      </c>
      <c r="S48" s="75">
        <f>+VLOOKUP($D48,'Detailed Schedule'!$D$8:$K$903,7,FALSE)</f>
        <v>50000</v>
      </c>
      <c r="T48" s="119">
        <f t="shared" si="0"/>
        <v>0</v>
      </c>
      <c r="U48" s="119">
        <f t="shared" si="1"/>
        <v>0</v>
      </c>
      <c r="V48" s="21" t="str">
        <f t="shared" si="2"/>
        <v>NO CHANGE</v>
      </c>
      <c r="W48" s="21" t="str">
        <f t="shared" si="3"/>
        <v>NO CHANGE</v>
      </c>
      <c r="X48" s="21" t="str">
        <f t="shared" si="4"/>
        <v>NO CHANGE</v>
      </c>
    </row>
    <row r="49" spans="1:24" outlineLevel="2">
      <c r="A49" s="136">
        <v>40294</v>
      </c>
      <c r="B49" s="24"/>
      <c r="C49" s="77">
        <v>82</v>
      </c>
      <c r="D49" s="137" t="s">
        <v>1387</v>
      </c>
      <c r="E49" s="137">
        <v>1</v>
      </c>
      <c r="F49" s="137" t="s">
        <v>100</v>
      </c>
      <c r="G49" s="137" t="str">
        <f>+VLOOKUP($D49,'Detailed Schedule'!$D$8:$EK$9993,4,FALSE)</f>
        <v>1997 IR SD100DX 84" ROLLER</v>
      </c>
      <c r="H49" s="55">
        <f>+VLOOKUP($D49,'Detailed Schedule'!$D$8:$EK$9993,5,FALSE)</f>
        <v>31265.4</v>
      </c>
      <c r="I49" s="22">
        <f>+VLOOKUP($D49,'Detailed Schedule'!$D$8:$EK$9993,6,FALSE)</f>
        <v>10</v>
      </c>
      <c r="J49" s="55">
        <f>+VLOOKUP($D49,'Detailed Schedule'!$D$8:$EK$9993,7,FALSE)</f>
        <v>20000</v>
      </c>
      <c r="K49" s="56">
        <v>0</v>
      </c>
      <c r="L49" s="59">
        <f>+VLOOKUP($D49,'Detailed Schedule'!$D$8:$EAA$9985,137,FALSE)</f>
        <v>11265.4</v>
      </c>
      <c r="M49" s="26">
        <f>+VLOOKUP($D49,'Detailed Schedule'!$D$8:$EAA$9985,140,FALSE)</f>
        <v>0</v>
      </c>
      <c r="N49" s="26">
        <f>+VLOOKUP($D49,'Detailed Schedule'!$D$8:$EAA$9985,141,FALSE)</f>
        <v>11265.4</v>
      </c>
      <c r="O49" s="26">
        <f>+VLOOKUP($D49,'Detailed Schedule'!$D$8:$EAA$9985,142,FALSE)+J49</f>
        <v>20000</v>
      </c>
      <c r="Q49" s="74">
        <f>+VLOOKUP($D49,'Detailed Schedule'!$D$8:$K$903,6,FALSE)</f>
        <v>10</v>
      </c>
      <c r="R49" s="75">
        <f>+VLOOKUP($D49,'Detailed Schedule'!$D$8:$K$903,5,FALSE)</f>
        <v>31265.4</v>
      </c>
      <c r="S49" s="75">
        <f>+VLOOKUP($D49,'Detailed Schedule'!$D$8:$K$903,7,FALSE)</f>
        <v>20000</v>
      </c>
      <c r="T49" s="119">
        <f t="shared" si="0"/>
        <v>0</v>
      </c>
      <c r="U49" s="119">
        <f t="shared" si="1"/>
        <v>0</v>
      </c>
      <c r="V49" s="21" t="str">
        <f t="shared" si="2"/>
        <v>NO CHANGE</v>
      </c>
      <c r="W49" s="21" t="str">
        <f t="shared" si="3"/>
        <v>NO CHANGE</v>
      </c>
      <c r="X49" s="21" t="str">
        <f t="shared" si="4"/>
        <v>NO CHANGE</v>
      </c>
    </row>
    <row r="50" spans="1:24" outlineLevel="2">
      <c r="A50" s="136">
        <v>40367</v>
      </c>
      <c r="B50" s="24"/>
      <c r="C50" s="77">
        <v>83</v>
      </c>
      <c r="D50" s="137" t="s">
        <v>235</v>
      </c>
      <c r="E50" s="137">
        <v>1</v>
      </c>
      <c r="F50" s="137" t="s">
        <v>100</v>
      </c>
      <c r="G50" s="137" t="str">
        <f>+VLOOKUP($D50,'Detailed Schedule'!$D$8:$EK$9993,4,FALSE)</f>
        <v>GOMACO C450 FINISHING MACHINE</v>
      </c>
      <c r="H50" s="55">
        <f>+VLOOKUP($D50,'Detailed Schedule'!$D$8:$EK$9993,5,FALSE)</f>
        <v>6000</v>
      </c>
      <c r="I50" s="22">
        <f>+VLOOKUP($D50,'Detailed Schedule'!$D$8:$EK$9993,6,FALSE)</f>
        <v>12</v>
      </c>
      <c r="J50" s="55">
        <f>+VLOOKUP($D50,'Detailed Schedule'!$D$8:$EK$9993,7,FALSE)</f>
        <v>4000</v>
      </c>
      <c r="K50" s="56">
        <v>0</v>
      </c>
      <c r="L50" s="59">
        <f>+VLOOKUP($D50,'Detailed Schedule'!$D$8:$EAA$9985,137,FALSE)</f>
        <v>2000</v>
      </c>
      <c r="M50" s="26">
        <f>+VLOOKUP($D50,'Detailed Schedule'!$D$8:$EAA$9985,140,FALSE)</f>
        <v>0</v>
      </c>
      <c r="N50" s="26">
        <f>+VLOOKUP($D50,'Detailed Schedule'!$D$8:$EAA$9985,141,FALSE)</f>
        <v>2000</v>
      </c>
      <c r="O50" s="26">
        <f>+VLOOKUP($D50,'Detailed Schedule'!$D$8:$EAA$9985,142,FALSE)+J50</f>
        <v>4000</v>
      </c>
      <c r="Q50" s="74">
        <f>+VLOOKUP($D50,'Detailed Schedule'!$D$8:$K$903,6,FALSE)</f>
        <v>12</v>
      </c>
      <c r="R50" s="75">
        <f>+VLOOKUP($D50,'Detailed Schedule'!$D$8:$K$903,5,FALSE)</f>
        <v>6000</v>
      </c>
      <c r="S50" s="75">
        <f>+VLOOKUP($D50,'Detailed Schedule'!$D$8:$K$903,7,FALSE)</f>
        <v>4000</v>
      </c>
      <c r="T50" s="119">
        <f t="shared" si="0"/>
        <v>0</v>
      </c>
      <c r="U50" s="119">
        <f t="shared" si="1"/>
        <v>0</v>
      </c>
      <c r="V50" s="21" t="str">
        <f t="shared" si="2"/>
        <v>NO CHANGE</v>
      </c>
      <c r="W50" s="21" t="str">
        <f t="shared" si="3"/>
        <v>NO CHANGE</v>
      </c>
      <c r="X50" s="21" t="str">
        <f t="shared" si="4"/>
        <v>NO CHANGE</v>
      </c>
    </row>
    <row r="51" spans="1:24" outlineLevel="2">
      <c r="A51" s="136">
        <v>40617</v>
      </c>
      <c r="B51" s="24"/>
      <c r="C51" s="77">
        <v>95</v>
      </c>
      <c r="D51" s="137" t="s">
        <v>1389</v>
      </c>
      <c r="E51" s="137">
        <v>1</v>
      </c>
      <c r="F51" s="137" t="s">
        <v>100</v>
      </c>
      <c r="G51" s="137" t="str">
        <f>+VLOOKUP($D51,'Detailed Schedule'!$D$8:$EK$9993,4,FALSE)</f>
        <v>2005 BOMAG BW900-2 36" ROLLER</v>
      </c>
      <c r="H51" s="55">
        <f>+VLOOKUP($D51,'Detailed Schedule'!$D$8:$EK$9993,5,FALSE)</f>
        <v>7420</v>
      </c>
      <c r="I51" s="22">
        <f>+VLOOKUP($D51,'Detailed Schedule'!$D$8:$EK$9993,6,FALSE)</f>
        <v>10</v>
      </c>
      <c r="J51" s="55">
        <f>+VLOOKUP($D51,'Detailed Schedule'!$D$8:$EK$9993,7,FALSE)</f>
        <v>5000</v>
      </c>
      <c r="K51" s="56">
        <v>0</v>
      </c>
      <c r="L51" s="59">
        <f>+VLOOKUP($D51,'Detailed Schedule'!$D$8:$EAA$9985,137,FALSE)</f>
        <v>2420</v>
      </c>
      <c r="M51" s="26">
        <f>+VLOOKUP($D51,'Detailed Schedule'!$D$8:$EAA$9985,140,FALSE)</f>
        <v>0</v>
      </c>
      <c r="N51" s="26">
        <f>+VLOOKUP($D51,'Detailed Schedule'!$D$8:$EAA$9985,141,FALSE)</f>
        <v>2420</v>
      </c>
      <c r="O51" s="26">
        <f>+VLOOKUP($D51,'Detailed Schedule'!$D$8:$EAA$9985,142,FALSE)+J51</f>
        <v>5000</v>
      </c>
      <c r="Q51" s="74">
        <f>+VLOOKUP($D51,'Detailed Schedule'!$D$8:$K$903,6,FALSE)</f>
        <v>10</v>
      </c>
      <c r="R51" s="75">
        <f>+VLOOKUP($D51,'Detailed Schedule'!$D$8:$K$903,5,FALSE)</f>
        <v>7420</v>
      </c>
      <c r="S51" s="75">
        <f>+VLOOKUP($D51,'Detailed Schedule'!$D$8:$K$903,7,FALSE)</f>
        <v>5000</v>
      </c>
      <c r="T51" s="119">
        <f t="shared" si="0"/>
        <v>0</v>
      </c>
      <c r="U51" s="119">
        <f t="shared" si="1"/>
        <v>0</v>
      </c>
      <c r="V51" s="21" t="str">
        <f t="shared" si="2"/>
        <v>NO CHANGE</v>
      </c>
      <c r="W51" s="21" t="str">
        <f t="shared" si="3"/>
        <v>NO CHANGE</v>
      </c>
      <c r="X51" s="21" t="str">
        <f t="shared" si="4"/>
        <v>NO CHANGE</v>
      </c>
    </row>
    <row r="52" spans="1:24" outlineLevel="2">
      <c r="A52" s="136">
        <v>40617</v>
      </c>
      <c r="B52" s="24"/>
      <c r="C52" s="77">
        <v>86</v>
      </c>
      <c r="D52" s="137" t="s">
        <v>1443</v>
      </c>
      <c r="E52" s="137">
        <v>1</v>
      </c>
      <c r="F52" s="137" t="s">
        <v>100</v>
      </c>
      <c r="G52" s="137" t="str">
        <f>+VLOOKUP($D52,'Detailed Schedule'!$D$8:$EK$9993,4,FALSE)</f>
        <v>1989 BLAW KNOX RW100A WIDENER</v>
      </c>
      <c r="H52" s="55">
        <f>+VLOOKUP($D52,'Detailed Schedule'!$D$8:$EK$9993,5,FALSE)</f>
        <v>28050</v>
      </c>
      <c r="I52" s="22">
        <f>+VLOOKUP($D52,'Detailed Schedule'!$D$8:$EK$9993,6,FALSE)</f>
        <v>15</v>
      </c>
      <c r="J52" s="55">
        <f>+VLOOKUP($D52,'Detailed Schedule'!$D$8:$EK$9993,7,FALSE)</f>
        <v>0</v>
      </c>
      <c r="K52" s="56">
        <v>0</v>
      </c>
      <c r="L52" s="59">
        <f>+VLOOKUP($D52,'Detailed Schedule'!$D$8:$EAA$9985,137,FALSE)</f>
        <v>28050</v>
      </c>
      <c r="M52" s="26">
        <f>+VLOOKUP($D52,'Detailed Schedule'!$D$8:$EAA$9985,140,FALSE)</f>
        <v>0</v>
      </c>
      <c r="N52" s="26">
        <f>+VLOOKUP($D52,'Detailed Schedule'!$D$8:$EAA$9985,141,FALSE)</f>
        <v>28050</v>
      </c>
      <c r="O52" s="26">
        <f>+VLOOKUP($D52,'Detailed Schedule'!$D$8:$EAA$9985,142,FALSE)+J52</f>
        <v>0</v>
      </c>
      <c r="Q52" s="74">
        <f>+VLOOKUP($D52,'Detailed Schedule'!$D$8:$K$903,6,FALSE)</f>
        <v>15</v>
      </c>
      <c r="R52" s="75">
        <f>+VLOOKUP($D52,'Detailed Schedule'!$D$8:$K$903,5,FALSE)</f>
        <v>28050</v>
      </c>
      <c r="S52" s="75">
        <f>+VLOOKUP($D52,'Detailed Schedule'!$D$8:$K$903,7,FALSE)</f>
        <v>0</v>
      </c>
      <c r="T52" s="119">
        <f t="shared" si="0"/>
        <v>0</v>
      </c>
      <c r="U52" s="119">
        <f t="shared" si="1"/>
        <v>0</v>
      </c>
      <c r="V52" s="21" t="str">
        <f t="shared" si="2"/>
        <v>NO CHANGE</v>
      </c>
      <c r="W52" s="21" t="str">
        <f t="shared" si="3"/>
        <v>NO CHANGE</v>
      </c>
      <c r="X52" s="21" t="str">
        <f t="shared" si="4"/>
        <v>NO CHANGE</v>
      </c>
    </row>
    <row r="53" spans="1:24" outlineLevel="2">
      <c r="A53" s="136">
        <v>40625</v>
      </c>
      <c r="B53" s="24"/>
      <c r="C53" s="77">
        <v>87</v>
      </c>
      <c r="D53" s="137" t="s">
        <v>1012</v>
      </c>
      <c r="E53" s="137">
        <v>1</v>
      </c>
      <c r="F53" s="137" t="s">
        <v>100</v>
      </c>
      <c r="G53" s="137" t="str">
        <f>+VLOOKUP($D53,'Detailed Schedule'!$D$8:$EK$9993,4,FALSE)</f>
        <v>2005 MKT M-30 DIESEL HAMMER</v>
      </c>
      <c r="H53" s="55">
        <f>+VLOOKUP($D53,'Detailed Schedule'!$D$8:$EK$9993,5,FALSE)</f>
        <v>45790</v>
      </c>
      <c r="I53" s="22">
        <f>+VLOOKUP($D53,'Detailed Schedule'!$D$8:$EK$9993,6,FALSE)</f>
        <v>10</v>
      </c>
      <c r="J53" s="55">
        <f>+VLOOKUP($D53,'Detailed Schedule'!$D$8:$EK$9993,7,FALSE)</f>
        <v>25000</v>
      </c>
      <c r="K53" s="56">
        <v>0</v>
      </c>
      <c r="L53" s="59">
        <f>+VLOOKUP($D53,'Detailed Schedule'!$D$8:$EAA$9985,137,FALSE)</f>
        <v>20790</v>
      </c>
      <c r="M53" s="26">
        <f>+VLOOKUP($D53,'Detailed Schedule'!$D$8:$EAA$9985,140,FALSE)</f>
        <v>0</v>
      </c>
      <c r="N53" s="26">
        <f>+VLOOKUP($D53,'Detailed Schedule'!$D$8:$EAA$9985,141,FALSE)</f>
        <v>20790</v>
      </c>
      <c r="O53" s="26">
        <f>+VLOOKUP($D53,'Detailed Schedule'!$D$8:$EAA$9985,142,FALSE)+J53</f>
        <v>25000</v>
      </c>
      <c r="Q53" s="74">
        <f>+VLOOKUP($D53,'Detailed Schedule'!$D$8:$K$903,6,FALSE)</f>
        <v>10</v>
      </c>
      <c r="R53" s="75">
        <f>+VLOOKUP($D53,'Detailed Schedule'!$D$8:$K$903,5,FALSE)</f>
        <v>45790</v>
      </c>
      <c r="S53" s="75">
        <f>+VLOOKUP($D53,'Detailed Schedule'!$D$8:$K$903,7,FALSE)</f>
        <v>25000</v>
      </c>
      <c r="T53" s="119">
        <f t="shared" si="0"/>
        <v>0</v>
      </c>
      <c r="U53" s="119">
        <f t="shared" si="1"/>
        <v>0</v>
      </c>
      <c r="V53" s="21" t="str">
        <f t="shared" si="2"/>
        <v>NO CHANGE</v>
      </c>
      <c r="W53" s="21" t="str">
        <f t="shared" si="3"/>
        <v>NO CHANGE</v>
      </c>
      <c r="X53" s="21" t="str">
        <f t="shared" si="4"/>
        <v>NO CHANGE</v>
      </c>
    </row>
    <row r="54" spans="1:24" outlineLevel="2">
      <c r="A54" s="136">
        <v>40625</v>
      </c>
      <c r="B54" s="24"/>
      <c r="C54" s="77">
        <v>96</v>
      </c>
      <c r="D54" s="137" t="s">
        <v>1018</v>
      </c>
      <c r="E54" s="137">
        <v>1</v>
      </c>
      <c r="F54" s="137" t="s">
        <v>100</v>
      </c>
      <c r="G54" s="137" t="str">
        <f>+VLOOKUP($D54,'Detailed Schedule'!$D$8:$EK$9993,4,FALSE)</f>
        <v>LEADS 27' 85FT RED</v>
      </c>
      <c r="H54" s="55">
        <f>+VLOOKUP($D54,'Detailed Schedule'!$D$8:$EK$9993,5,FALSE)</f>
        <v>20877.599999999999</v>
      </c>
      <c r="I54" s="22">
        <f>+VLOOKUP($D54,'Detailed Schedule'!$D$8:$EK$9993,6,FALSE)</f>
        <v>10</v>
      </c>
      <c r="J54" s="55">
        <f>+VLOOKUP($D54,'Detailed Schedule'!$D$8:$EK$9993,7,FALSE)</f>
        <v>10000</v>
      </c>
      <c r="K54" s="56">
        <v>0</v>
      </c>
      <c r="L54" s="59">
        <f>+VLOOKUP($D54,'Detailed Schedule'!$D$8:$EAA$9985,137,FALSE)</f>
        <v>10877.6</v>
      </c>
      <c r="M54" s="26">
        <f>+VLOOKUP($D54,'Detailed Schedule'!$D$8:$EAA$9985,140,FALSE)</f>
        <v>0</v>
      </c>
      <c r="N54" s="26">
        <f>+VLOOKUP($D54,'Detailed Schedule'!$D$8:$EAA$9985,141,FALSE)</f>
        <v>10877.6</v>
      </c>
      <c r="O54" s="26">
        <f>+VLOOKUP($D54,'Detailed Schedule'!$D$8:$EAA$9985,142,FALSE)+J54</f>
        <v>10000</v>
      </c>
      <c r="Q54" s="74">
        <f>+VLOOKUP($D54,'Detailed Schedule'!$D$8:$K$903,6,FALSE)</f>
        <v>10</v>
      </c>
      <c r="R54" s="75">
        <f>+VLOOKUP($D54,'Detailed Schedule'!$D$8:$K$903,5,FALSE)</f>
        <v>20877.599999999999</v>
      </c>
      <c r="S54" s="75">
        <f>+VLOOKUP($D54,'Detailed Schedule'!$D$8:$K$903,7,FALSE)</f>
        <v>10000</v>
      </c>
      <c r="T54" s="119">
        <f t="shared" si="0"/>
        <v>0</v>
      </c>
      <c r="U54" s="119">
        <f t="shared" si="1"/>
        <v>0</v>
      </c>
      <c r="V54" s="21" t="str">
        <f t="shared" si="2"/>
        <v>NO CHANGE</v>
      </c>
      <c r="W54" s="21" t="str">
        <f t="shared" si="3"/>
        <v>NO CHANGE</v>
      </c>
      <c r="X54" s="21" t="str">
        <f t="shared" si="4"/>
        <v>NO CHANGE</v>
      </c>
    </row>
    <row r="55" spans="1:24" outlineLevel="2">
      <c r="A55" s="136">
        <v>40816</v>
      </c>
      <c r="B55" s="24"/>
      <c r="C55" s="77">
        <v>90</v>
      </c>
      <c r="D55" s="137" t="s">
        <v>1014</v>
      </c>
      <c r="E55" s="137">
        <v>1</v>
      </c>
      <c r="F55" s="137" t="s">
        <v>100</v>
      </c>
      <c r="G55" s="137" t="str">
        <f>+VLOOKUP($D55,'Detailed Schedule'!$D$8:$EK$9993,4,FALSE)</f>
        <v>MKT S-19 DIESEL HAMMER</v>
      </c>
      <c r="H55" s="55">
        <f>+VLOOKUP($D55,'Detailed Schedule'!$D$8:$EK$9993,5,FALSE)</f>
        <v>20651</v>
      </c>
      <c r="I55" s="22">
        <f>+VLOOKUP($D55,'Detailed Schedule'!$D$8:$EK$9993,6,FALSE)</f>
        <v>10</v>
      </c>
      <c r="J55" s="55">
        <f>+VLOOKUP($D55,'Detailed Schedule'!$D$8:$EK$9993,7,FALSE)</f>
        <v>10000</v>
      </c>
      <c r="K55" s="56">
        <v>0</v>
      </c>
      <c r="L55" s="59">
        <f>+VLOOKUP($D55,'Detailed Schedule'!$D$8:$EAA$9985,137,FALSE)</f>
        <v>10651</v>
      </c>
      <c r="M55" s="26">
        <f>+VLOOKUP($D55,'Detailed Schedule'!$D$8:$EAA$9985,140,FALSE)</f>
        <v>0</v>
      </c>
      <c r="N55" s="26">
        <f>+VLOOKUP($D55,'Detailed Schedule'!$D$8:$EAA$9985,141,FALSE)</f>
        <v>10651</v>
      </c>
      <c r="O55" s="26">
        <f>+VLOOKUP($D55,'Detailed Schedule'!$D$8:$EAA$9985,142,FALSE)+J55</f>
        <v>10000</v>
      </c>
      <c r="Q55" s="74">
        <f>+VLOOKUP($D55,'Detailed Schedule'!$D$8:$K$903,6,FALSE)</f>
        <v>10</v>
      </c>
      <c r="R55" s="75">
        <f>+VLOOKUP($D55,'Detailed Schedule'!$D$8:$K$903,5,FALSE)</f>
        <v>20651</v>
      </c>
      <c r="S55" s="75">
        <f>+VLOOKUP($D55,'Detailed Schedule'!$D$8:$K$903,7,FALSE)</f>
        <v>10000</v>
      </c>
      <c r="T55" s="119">
        <f t="shared" si="0"/>
        <v>0</v>
      </c>
      <c r="U55" s="119">
        <f t="shared" si="1"/>
        <v>0</v>
      </c>
      <c r="V55" s="21" t="str">
        <f t="shared" si="2"/>
        <v>NO CHANGE</v>
      </c>
      <c r="W55" s="21" t="str">
        <f t="shared" si="3"/>
        <v>NO CHANGE</v>
      </c>
      <c r="X55" s="21" t="str">
        <f t="shared" si="4"/>
        <v>NO CHANGE</v>
      </c>
    </row>
    <row r="56" spans="1:24" outlineLevel="2">
      <c r="A56" s="136">
        <v>40980</v>
      </c>
      <c r="B56" s="24"/>
      <c r="C56" s="77">
        <v>105</v>
      </c>
      <c r="D56" s="137" t="s">
        <v>354</v>
      </c>
      <c r="E56" s="137">
        <v>1</v>
      </c>
      <c r="F56" s="137" t="s">
        <v>100</v>
      </c>
      <c r="G56" s="137" t="str">
        <f>+VLOOKUP($D56,'Detailed Schedule'!$D$8:$EK$9993,4,FALSE)</f>
        <v>2006 JD 450J LGP DOZER</v>
      </c>
      <c r="H56" s="55">
        <f>+VLOOKUP($D56,'Detailed Schedule'!$D$8:$EK$9993,5,FALSE)</f>
        <v>39751.9</v>
      </c>
      <c r="I56" s="22">
        <f>+VLOOKUP($D56,'Detailed Schedule'!$D$8:$EK$9993,6,FALSE)</f>
        <v>10</v>
      </c>
      <c r="J56" s="55">
        <f>+VLOOKUP($D56,'Detailed Schedule'!$D$8:$EK$9993,7,FALSE)</f>
        <v>20000</v>
      </c>
      <c r="K56" s="56">
        <v>0</v>
      </c>
      <c r="L56" s="59">
        <f>+VLOOKUP($D56,'Detailed Schedule'!$D$8:$EAA$9985,137,FALSE)</f>
        <v>19751.900000000001</v>
      </c>
      <c r="M56" s="26">
        <f>+VLOOKUP($D56,'Detailed Schedule'!$D$8:$EAA$9985,140,FALSE)</f>
        <v>0</v>
      </c>
      <c r="N56" s="26">
        <f>+VLOOKUP($D56,'Detailed Schedule'!$D$8:$EAA$9985,141,FALSE)</f>
        <v>19751.900000000001</v>
      </c>
      <c r="O56" s="26">
        <f>+VLOOKUP($D56,'Detailed Schedule'!$D$8:$EAA$9985,142,FALSE)+J56</f>
        <v>20000</v>
      </c>
      <c r="Q56" s="74">
        <f>+VLOOKUP($D56,'Detailed Schedule'!$D$8:$K$903,6,FALSE)</f>
        <v>10</v>
      </c>
      <c r="R56" s="75">
        <f>+VLOOKUP($D56,'Detailed Schedule'!$D$8:$K$903,5,FALSE)</f>
        <v>39751.9</v>
      </c>
      <c r="S56" s="75">
        <f>+VLOOKUP($D56,'Detailed Schedule'!$D$8:$K$903,7,FALSE)</f>
        <v>20000</v>
      </c>
      <c r="T56" s="119">
        <f t="shared" si="0"/>
        <v>0</v>
      </c>
      <c r="U56" s="119">
        <f t="shared" si="1"/>
        <v>0</v>
      </c>
      <c r="V56" s="21" t="str">
        <f t="shared" si="2"/>
        <v>NO CHANGE</v>
      </c>
      <c r="W56" s="21" t="str">
        <f t="shared" si="3"/>
        <v>NO CHANGE</v>
      </c>
      <c r="X56" s="21" t="str">
        <f t="shared" si="4"/>
        <v>NO CHANGE</v>
      </c>
    </row>
    <row r="57" spans="1:24" outlineLevel="2">
      <c r="A57" s="136">
        <v>40980</v>
      </c>
      <c r="B57" s="24"/>
      <c r="C57" s="77">
        <v>106</v>
      </c>
      <c r="D57" s="137" t="s">
        <v>187</v>
      </c>
      <c r="E57" s="137">
        <v>3</v>
      </c>
      <c r="F57" s="137" t="s">
        <v>100</v>
      </c>
      <c r="G57" s="137" t="str">
        <f>+VLOOKUP($D57,'Detailed Schedule'!$D$8:$EK$9993,4,FALSE)</f>
        <v>2006 BROCE BROOM RJ 350</v>
      </c>
      <c r="H57" s="55">
        <f>+VLOOKUP($D57,'Detailed Schedule'!$D$8:$EK$9993,5,FALSE)</f>
        <v>19642.7</v>
      </c>
      <c r="I57" s="22">
        <f>+VLOOKUP($D57,'Detailed Schedule'!$D$8:$EK$9993,6,FALSE)</f>
        <v>10</v>
      </c>
      <c r="J57" s="55">
        <f>+VLOOKUP($D57,'Detailed Schedule'!$D$8:$EK$9993,7,FALSE)</f>
        <v>5000</v>
      </c>
      <c r="K57" s="56">
        <v>0</v>
      </c>
      <c r="L57" s="59">
        <f>+VLOOKUP($D57,'Detailed Schedule'!$D$8:$EAA$9985,137,FALSE)</f>
        <v>14642.7</v>
      </c>
      <c r="M57" s="26">
        <f>+VLOOKUP($D57,'Detailed Schedule'!$D$8:$EAA$9985,140,FALSE)</f>
        <v>0</v>
      </c>
      <c r="N57" s="26">
        <f>+VLOOKUP($D57,'Detailed Schedule'!$D$8:$EAA$9985,141,FALSE)</f>
        <v>14642.7</v>
      </c>
      <c r="O57" s="26">
        <f>+VLOOKUP($D57,'Detailed Schedule'!$D$8:$EAA$9985,142,FALSE)+J57</f>
        <v>5000</v>
      </c>
      <c r="Q57" s="74">
        <f>+VLOOKUP($D57,'Detailed Schedule'!$D$8:$K$903,6,FALSE)</f>
        <v>10</v>
      </c>
      <c r="R57" s="75">
        <f>+VLOOKUP($D57,'Detailed Schedule'!$D$8:$K$903,5,FALSE)</f>
        <v>19642.7</v>
      </c>
      <c r="S57" s="75">
        <f>+VLOOKUP($D57,'Detailed Schedule'!$D$8:$K$903,7,FALSE)</f>
        <v>5000</v>
      </c>
      <c r="T57" s="119">
        <f t="shared" si="0"/>
        <v>0</v>
      </c>
      <c r="U57" s="119">
        <f t="shared" si="1"/>
        <v>0</v>
      </c>
      <c r="V57" s="21" t="str">
        <f t="shared" si="2"/>
        <v>NO CHANGE</v>
      </c>
      <c r="W57" s="21" t="str">
        <f t="shared" si="3"/>
        <v>NO CHANGE</v>
      </c>
      <c r="X57" s="21" t="str">
        <f t="shared" si="4"/>
        <v>NO CHANGE</v>
      </c>
    </row>
    <row r="58" spans="1:24" outlineLevel="2">
      <c r="A58" s="136">
        <v>41000</v>
      </c>
      <c r="B58" s="24"/>
      <c r="C58" s="77">
        <v>108</v>
      </c>
      <c r="D58" s="137" t="s">
        <v>1526</v>
      </c>
      <c r="E58" s="137">
        <v>1</v>
      </c>
      <c r="F58" s="137" t="s">
        <v>100</v>
      </c>
      <c r="G58" s="137" t="str">
        <f>+VLOOKUP($D58,'Detailed Schedule'!$D$8:$EK$9993,4,FALSE)</f>
        <v>2010 279 SKIDSTEER CAT</v>
      </c>
      <c r="H58" s="55">
        <f>+VLOOKUP($D58,'Detailed Schedule'!$D$8:$EK$9993,5,FALSE)</f>
        <v>45851.33</v>
      </c>
      <c r="I58" s="22">
        <f>+VLOOKUP($D58,'Detailed Schedule'!$D$8:$EK$9993,6,FALSE)</f>
        <v>7</v>
      </c>
      <c r="J58" s="55">
        <f>+VLOOKUP($D58,'Detailed Schedule'!$D$8:$EK$9993,7,FALSE)</f>
        <v>5000</v>
      </c>
      <c r="K58" s="56">
        <v>0</v>
      </c>
      <c r="L58" s="59">
        <f>+VLOOKUP($D58,'Detailed Schedule'!$D$8:$EAA$9985,137,FALSE)</f>
        <v>40851.33</v>
      </c>
      <c r="M58" s="26">
        <f>+VLOOKUP($D58,'Detailed Schedule'!$D$8:$EAA$9985,140,FALSE)</f>
        <v>0</v>
      </c>
      <c r="N58" s="26">
        <f>+VLOOKUP($D58,'Detailed Schedule'!$D$8:$EAA$9985,141,FALSE)</f>
        <v>40851.33</v>
      </c>
      <c r="O58" s="26">
        <f>+VLOOKUP($D58,'Detailed Schedule'!$D$8:$EAA$9985,142,FALSE)+J58</f>
        <v>5000</v>
      </c>
      <c r="Q58" s="74">
        <f>+VLOOKUP($D58,'Detailed Schedule'!$D$8:$K$903,6,FALSE)</f>
        <v>7</v>
      </c>
      <c r="R58" s="75">
        <f>+VLOOKUP($D58,'Detailed Schedule'!$D$8:$K$903,5,FALSE)</f>
        <v>45851.33</v>
      </c>
      <c r="S58" s="75">
        <f>+VLOOKUP($D58,'Detailed Schedule'!$D$8:$K$903,7,FALSE)</f>
        <v>5000</v>
      </c>
      <c r="T58" s="119">
        <f t="shared" si="0"/>
        <v>0</v>
      </c>
      <c r="U58" s="119">
        <f t="shared" si="1"/>
        <v>0</v>
      </c>
      <c r="V58" s="21" t="str">
        <f t="shared" si="2"/>
        <v>NO CHANGE</v>
      </c>
      <c r="W58" s="21" t="str">
        <f t="shared" si="3"/>
        <v>NO CHANGE</v>
      </c>
      <c r="X58" s="21" t="str">
        <f t="shared" si="4"/>
        <v>NO CHANGE</v>
      </c>
    </row>
    <row r="59" spans="1:24" outlineLevel="2">
      <c r="A59" s="136">
        <v>41060</v>
      </c>
      <c r="B59" s="24"/>
      <c r="C59" s="77">
        <v>104</v>
      </c>
      <c r="D59" s="137" t="s">
        <v>544</v>
      </c>
      <c r="E59" s="137">
        <v>2</v>
      </c>
      <c r="F59" s="137" t="s">
        <v>100</v>
      </c>
      <c r="G59" s="137" t="str">
        <f>+VLOOKUP($D59,'Detailed Schedule'!$D$8:$EK$9993,4,FALSE)</f>
        <v>CAT 324 EXCAVATOR</v>
      </c>
      <c r="H59" s="55">
        <f>+VLOOKUP($D59,'Detailed Schedule'!$D$8:$EK$9993,5,FALSE)</f>
        <v>191530</v>
      </c>
      <c r="I59" s="22">
        <f>+VLOOKUP($D59,'Detailed Schedule'!$D$8:$EK$9993,6,FALSE)</f>
        <v>10</v>
      </c>
      <c r="J59" s="55">
        <f>+VLOOKUP($D59,'Detailed Schedule'!$D$8:$EK$9993,7,FALSE)</f>
        <v>45000</v>
      </c>
      <c r="K59" s="56">
        <v>0</v>
      </c>
      <c r="L59" s="59">
        <f>+VLOOKUP($D59,'Detailed Schedule'!$D$8:$EAA$9985,137,FALSE)</f>
        <v>146530</v>
      </c>
      <c r="M59" s="26">
        <f>+VLOOKUP($D59,'Detailed Schedule'!$D$8:$EAA$9985,140,FALSE)</f>
        <v>0</v>
      </c>
      <c r="N59" s="26">
        <f>+VLOOKUP($D59,'Detailed Schedule'!$D$8:$EAA$9985,141,FALSE)</f>
        <v>146530</v>
      </c>
      <c r="O59" s="26">
        <f>+VLOOKUP($D59,'Detailed Schedule'!$D$8:$EAA$9985,142,FALSE)+J59</f>
        <v>45000</v>
      </c>
      <c r="Q59" s="74">
        <f>+VLOOKUP($D59,'Detailed Schedule'!$D$8:$K$903,6,FALSE)</f>
        <v>10</v>
      </c>
      <c r="R59" s="75">
        <f>+VLOOKUP($D59,'Detailed Schedule'!$D$8:$K$903,5,FALSE)</f>
        <v>191530</v>
      </c>
      <c r="S59" s="75">
        <f>+VLOOKUP($D59,'Detailed Schedule'!$D$8:$K$903,7,FALSE)</f>
        <v>45000</v>
      </c>
      <c r="T59" s="119">
        <f t="shared" si="0"/>
        <v>0</v>
      </c>
      <c r="U59" s="119">
        <f t="shared" si="1"/>
        <v>0</v>
      </c>
      <c r="V59" s="21" t="str">
        <f t="shared" si="2"/>
        <v>NO CHANGE</v>
      </c>
      <c r="W59" s="21" t="str">
        <f t="shared" si="3"/>
        <v>NO CHANGE</v>
      </c>
      <c r="X59" s="21" t="str">
        <f t="shared" si="4"/>
        <v>NO CHANGE</v>
      </c>
    </row>
    <row r="60" spans="1:24" outlineLevel="2">
      <c r="A60" s="136">
        <v>41060</v>
      </c>
      <c r="B60" s="24"/>
      <c r="C60" s="77">
        <v>107</v>
      </c>
      <c r="D60" s="137" t="s">
        <v>1391</v>
      </c>
      <c r="E60" s="137">
        <v>3</v>
      </c>
      <c r="F60" s="137" t="s">
        <v>100</v>
      </c>
      <c r="G60" s="137" t="str">
        <f>+VLOOKUP($D60,'Detailed Schedule'!$D$8:$EK$9993,4,FALSE)</f>
        <v>2006 CAT563E PADFOOT ROLLER</v>
      </c>
      <c r="H60" s="55">
        <f>+VLOOKUP($D60,'Detailed Schedule'!$D$8:$EK$9993,5,FALSE)</f>
        <v>68400.820000000007</v>
      </c>
      <c r="I60" s="22">
        <f>+VLOOKUP($D60,'Detailed Schedule'!$D$8:$EK$9993,6,FALSE)</f>
        <v>10</v>
      </c>
      <c r="J60" s="55">
        <f>+VLOOKUP($D60,'Detailed Schedule'!$D$8:$EK$9993,7,FALSE)</f>
        <v>35000</v>
      </c>
      <c r="K60" s="56">
        <v>0</v>
      </c>
      <c r="L60" s="59">
        <f>+VLOOKUP($D60,'Detailed Schedule'!$D$8:$EAA$9985,137,FALSE)</f>
        <v>33400.82</v>
      </c>
      <c r="M60" s="26">
        <f>+VLOOKUP($D60,'Detailed Schedule'!$D$8:$EAA$9985,140,FALSE)</f>
        <v>0</v>
      </c>
      <c r="N60" s="26">
        <f>+VLOOKUP($D60,'Detailed Schedule'!$D$8:$EAA$9985,141,FALSE)</f>
        <v>33400.82</v>
      </c>
      <c r="O60" s="26">
        <f>+VLOOKUP($D60,'Detailed Schedule'!$D$8:$EAA$9985,142,FALSE)+J60</f>
        <v>35000</v>
      </c>
      <c r="Q60" s="74">
        <f>+VLOOKUP($D60,'Detailed Schedule'!$D$8:$K$903,6,FALSE)</f>
        <v>10</v>
      </c>
      <c r="R60" s="75">
        <f>+VLOOKUP($D60,'Detailed Schedule'!$D$8:$K$903,5,FALSE)</f>
        <v>68400.820000000007</v>
      </c>
      <c r="S60" s="75">
        <f>+VLOOKUP($D60,'Detailed Schedule'!$D$8:$K$903,7,FALSE)</f>
        <v>35000</v>
      </c>
      <c r="T60" s="119">
        <f t="shared" si="0"/>
        <v>0</v>
      </c>
      <c r="U60" s="119">
        <f t="shared" si="1"/>
        <v>0</v>
      </c>
      <c r="V60" s="21" t="str">
        <f t="shared" si="2"/>
        <v>NO CHANGE</v>
      </c>
      <c r="W60" s="21" t="str">
        <f t="shared" si="3"/>
        <v>NO CHANGE</v>
      </c>
      <c r="X60" s="21" t="str">
        <f t="shared" si="4"/>
        <v>NO CHANGE</v>
      </c>
    </row>
    <row r="61" spans="1:24" outlineLevel="2">
      <c r="A61" s="136">
        <v>41280</v>
      </c>
      <c r="B61" s="24"/>
      <c r="C61" s="77">
        <v>111</v>
      </c>
      <c r="D61" s="137" t="s">
        <v>1644</v>
      </c>
      <c r="E61" s="137">
        <v>1</v>
      </c>
      <c r="F61" s="137" t="s">
        <v>100</v>
      </c>
      <c r="G61" s="137" t="str">
        <f>+VLOOKUP($D61,'Detailed Schedule'!$D$8:$EK$9993,4,FALSE)</f>
        <v>CAT TELESCOPIC HANDLER</v>
      </c>
      <c r="H61" s="55">
        <f>+VLOOKUP($D61,'Detailed Schedule'!$D$8:$EK$9993,5,FALSE)</f>
        <v>55051.01</v>
      </c>
      <c r="I61" s="22">
        <f>+VLOOKUP($D61,'Detailed Schedule'!$D$8:$EK$9993,6,FALSE)</f>
        <v>10</v>
      </c>
      <c r="J61" s="55">
        <f>+VLOOKUP($D61,'Detailed Schedule'!$D$8:$EK$9993,7,FALSE)</f>
        <v>28000</v>
      </c>
      <c r="K61" s="56">
        <v>0</v>
      </c>
      <c r="L61" s="59">
        <f>+VLOOKUP($D61,'Detailed Schedule'!$D$8:$EAA$9985,137,FALSE)</f>
        <v>27051.010000000002</v>
      </c>
      <c r="M61" s="26">
        <f>+VLOOKUP($D61,'Detailed Schedule'!$D$8:$EAA$9985,140,FALSE)</f>
        <v>0</v>
      </c>
      <c r="N61" s="26">
        <f>+VLOOKUP($D61,'Detailed Schedule'!$D$8:$EAA$9985,141,FALSE)</f>
        <v>27051.010000000002</v>
      </c>
      <c r="O61" s="26">
        <f>+VLOOKUP($D61,'Detailed Schedule'!$D$8:$EAA$9985,142,FALSE)+J61</f>
        <v>28000</v>
      </c>
      <c r="Q61" s="74">
        <f>+VLOOKUP($D61,'Detailed Schedule'!$D$8:$K$903,6,FALSE)</f>
        <v>10</v>
      </c>
      <c r="R61" s="75">
        <f>+VLOOKUP($D61,'Detailed Schedule'!$D$8:$K$903,5,FALSE)</f>
        <v>55051.01</v>
      </c>
      <c r="S61" s="75">
        <f>+VLOOKUP($D61,'Detailed Schedule'!$D$8:$K$903,7,FALSE)</f>
        <v>28000</v>
      </c>
      <c r="T61" s="119">
        <f t="shared" si="0"/>
        <v>0</v>
      </c>
      <c r="U61" s="119">
        <f t="shared" si="1"/>
        <v>0</v>
      </c>
      <c r="V61" s="21" t="str">
        <f t="shared" si="2"/>
        <v>NO CHANGE</v>
      </c>
      <c r="W61" s="21" t="str">
        <f t="shared" si="3"/>
        <v>NO CHANGE</v>
      </c>
      <c r="X61" s="21" t="str">
        <f t="shared" si="4"/>
        <v>NO CHANGE</v>
      </c>
    </row>
    <row r="62" spans="1:24" outlineLevel="2">
      <c r="A62" s="136">
        <v>41353</v>
      </c>
      <c r="B62" s="24"/>
      <c r="C62" s="77">
        <v>116</v>
      </c>
      <c r="D62" s="137" t="s">
        <v>849</v>
      </c>
      <c r="E62" s="137">
        <v>1</v>
      </c>
      <c r="F62" s="137" t="s">
        <v>100</v>
      </c>
      <c r="G62" s="137" t="str">
        <f>+VLOOKUP($D62,'Detailed Schedule'!$D$8:$EK$9993,4,FALSE)</f>
        <v>WOVERINE LOOP SAW W/ 60 HP KUBOTA ENGINE</v>
      </c>
      <c r="H62" s="55">
        <f>+VLOOKUP($D62,'Detailed Schedule'!$D$8:$EK$9993,5,FALSE)</f>
        <v>30281</v>
      </c>
      <c r="I62" s="22">
        <f>+VLOOKUP($D62,'Detailed Schedule'!$D$8:$EK$9993,6,FALSE)</f>
        <v>10</v>
      </c>
      <c r="J62" s="55">
        <f>+VLOOKUP($D62,'Detailed Schedule'!$D$8:$EK$9993,7,FALSE)</f>
        <v>7500</v>
      </c>
      <c r="K62" s="56">
        <v>0</v>
      </c>
      <c r="L62" s="59">
        <f>+VLOOKUP($D62,'Detailed Schedule'!$D$8:$EAA$9985,137,FALSE)</f>
        <v>22781</v>
      </c>
      <c r="M62" s="26">
        <f>+VLOOKUP($D62,'Detailed Schedule'!$D$8:$EAA$9985,140,FALSE)</f>
        <v>0</v>
      </c>
      <c r="N62" s="26">
        <f>+VLOOKUP($D62,'Detailed Schedule'!$D$8:$EAA$9985,141,FALSE)</f>
        <v>22781</v>
      </c>
      <c r="O62" s="26">
        <f>+VLOOKUP($D62,'Detailed Schedule'!$D$8:$EAA$9985,142,FALSE)+J62</f>
        <v>7500</v>
      </c>
      <c r="Q62" s="74">
        <f>+VLOOKUP($D62,'Detailed Schedule'!$D$8:$K$903,6,FALSE)</f>
        <v>10</v>
      </c>
      <c r="R62" s="75">
        <f>+VLOOKUP($D62,'Detailed Schedule'!$D$8:$K$903,5,FALSE)</f>
        <v>30281</v>
      </c>
      <c r="S62" s="75">
        <f>+VLOOKUP($D62,'Detailed Schedule'!$D$8:$K$903,7,FALSE)</f>
        <v>7500</v>
      </c>
      <c r="T62" s="119">
        <f t="shared" si="0"/>
        <v>0</v>
      </c>
      <c r="U62" s="119">
        <f t="shared" si="1"/>
        <v>0</v>
      </c>
      <c r="V62" s="21" t="str">
        <f t="shared" si="2"/>
        <v>NO CHANGE</v>
      </c>
      <c r="W62" s="21" t="str">
        <f t="shared" si="3"/>
        <v>NO CHANGE</v>
      </c>
      <c r="X62" s="21" t="str">
        <f t="shared" si="4"/>
        <v>NO CHANGE</v>
      </c>
    </row>
    <row r="63" spans="1:24" outlineLevel="2">
      <c r="A63" s="136">
        <v>41354</v>
      </c>
      <c r="B63" s="24"/>
      <c r="C63" s="77">
        <v>113</v>
      </c>
      <c r="D63" s="137" t="s">
        <v>360</v>
      </c>
      <c r="E63" s="137">
        <v>1</v>
      </c>
      <c r="F63" s="137" t="s">
        <v>100</v>
      </c>
      <c r="G63" s="137" t="str">
        <f>+VLOOKUP($D63,'Detailed Schedule'!$D$8:$EK$9993,4,FALSE)</f>
        <v>2007 CAT D6R XW SERIES 111 DOZER</v>
      </c>
      <c r="H63" s="55">
        <f>+VLOOKUP($D63,'Detailed Schedule'!$D$8:$EK$9993,5,FALSE)</f>
        <v>160875</v>
      </c>
      <c r="I63" s="22">
        <f>+VLOOKUP($D63,'Detailed Schedule'!$D$8:$EK$9993,6,FALSE)</f>
        <v>10</v>
      </c>
      <c r="J63" s="55">
        <f>+VLOOKUP($D63,'Detailed Schedule'!$D$8:$EK$9993,7,FALSE)</f>
        <v>78000</v>
      </c>
      <c r="K63" s="56">
        <v>0</v>
      </c>
      <c r="L63" s="59">
        <f>+VLOOKUP($D63,'Detailed Schedule'!$D$8:$EAA$9985,137,FALSE)</f>
        <v>82875</v>
      </c>
      <c r="M63" s="26">
        <f>+VLOOKUP($D63,'Detailed Schedule'!$D$8:$EAA$9985,140,FALSE)</f>
        <v>0</v>
      </c>
      <c r="N63" s="26">
        <f>+VLOOKUP($D63,'Detailed Schedule'!$D$8:$EAA$9985,141,FALSE)</f>
        <v>82875</v>
      </c>
      <c r="O63" s="26">
        <f>+VLOOKUP($D63,'Detailed Schedule'!$D$8:$EAA$9985,142,FALSE)+J63</f>
        <v>78000</v>
      </c>
      <c r="Q63" s="74">
        <f>+VLOOKUP($D63,'Detailed Schedule'!$D$8:$K$903,6,FALSE)</f>
        <v>10</v>
      </c>
      <c r="R63" s="75">
        <f>+VLOOKUP($D63,'Detailed Schedule'!$D$8:$K$903,5,FALSE)</f>
        <v>160875</v>
      </c>
      <c r="S63" s="75">
        <f>+VLOOKUP($D63,'Detailed Schedule'!$D$8:$K$903,7,FALSE)</f>
        <v>78000</v>
      </c>
      <c r="T63" s="119">
        <f t="shared" si="0"/>
        <v>0</v>
      </c>
      <c r="U63" s="119">
        <f t="shared" si="1"/>
        <v>0</v>
      </c>
      <c r="V63" s="21" t="str">
        <f t="shared" si="2"/>
        <v>NO CHANGE</v>
      </c>
      <c r="W63" s="21" t="str">
        <f t="shared" si="3"/>
        <v>NO CHANGE</v>
      </c>
      <c r="X63" s="21" t="str">
        <f t="shared" si="4"/>
        <v>NO CHANGE</v>
      </c>
    </row>
    <row r="64" spans="1:24" outlineLevel="2">
      <c r="A64" s="136">
        <v>41354</v>
      </c>
      <c r="B64" s="24"/>
      <c r="C64" s="77">
        <v>114</v>
      </c>
      <c r="D64" s="137" t="s">
        <v>362</v>
      </c>
      <c r="E64" s="137">
        <v>1</v>
      </c>
      <c r="F64" s="137" t="s">
        <v>100</v>
      </c>
      <c r="G64" s="137" t="str">
        <f>+VLOOKUP($D64,'Detailed Schedule'!$D$8:$EK$9993,4,FALSE)</f>
        <v>TRIMBLE GPS FOR D6R DOZER</v>
      </c>
      <c r="H64" s="55">
        <f>+VLOOKUP($D64,'Detailed Schedule'!$D$8:$EK$9993,5,FALSE)</f>
        <v>24570</v>
      </c>
      <c r="I64" s="22">
        <f>+VLOOKUP($D64,'Detailed Schedule'!$D$8:$EK$9993,6,FALSE)</f>
        <v>10</v>
      </c>
      <c r="J64" s="55">
        <f>+VLOOKUP($D64,'Detailed Schedule'!$D$8:$EK$9993,7,FALSE)</f>
        <v>0</v>
      </c>
      <c r="K64" s="56">
        <v>0</v>
      </c>
      <c r="L64" s="59">
        <f>+VLOOKUP($D64,'Detailed Schedule'!$D$8:$EAA$9985,137,FALSE)</f>
        <v>24570</v>
      </c>
      <c r="M64" s="26">
        <f>+VLOOKUP($D64,'Detailed Schedule'!$D$8:$EAA$9985,140,FALSE)</f>
        <v>0</v>
      </c>
      <c r="N64" s="26">
        <f>+VLOOKUP($D64,'Detailed Schedule'!$D$8:$EAA$9985,141,FALSE)</f>
        <v>24570</v>
      </c>
      <c r="O64" s="26">
        <f>+VLOOKUP($D64,'Detailed Schedule'!$D$8:$EAA$9985,142,FALSE)+J64</f>
        <v>0</v>
      </c>
      <c r="Q64" s="74">
        <f>+VLOOKUP($D64,'Detailed Schedule'!$D$8:$K$903,6,FALSE)</f>
        <v>10</v>
      </c>
      <c r="R64" s="75">
        <f>+VLOOKUP($D64,'Detailed Schedule'!$D$8:$K$903,5,FALSE)</f>
        <v>24570</v>
      </c>
      <c r="S64" s="75">
        <f>+VLOOKUP($D64,'Detailed Schedule'!$D$8:$K$903,7,FALSE)</f>
        <v>0</v>
      </c>
      <c r="T64" s="119">
        <f t="shared" si="0"/>
        <v>0</v>
      </c>
      <c r="U64" s="119">
        <f t="shared" si="1"/>
        <v>0</v>
      </c>
      <c r="V64" s="21" t="str">
        <f t="shared" si="2"/>
        <v>NO CHANGE</v>
      </c>
      <c r="W64" s="21" t="str">
        <f t="shared" si="3"/>
        <v>NO CHANGE</v>
      </c>
      <c r="X64" s="21" t="str">
        <f t="shared" si="4"/>
        <v>NO CHANGE</v>
      </c>
    </row>
    <row r="65" spans="1:24" outlineLevel="2">
      <c r="A65" s="136">
        <v>41354</v>
      </c>
      <c r="B65" s="24"/>
      <c r="C65" s="77">
        <v>112</v>
      </c>
      <c r="D65" s="137" t="s">
        <v>189</v>
      </c>
      <c r="E65" s="137">
        <v>2</v>
      </c>
      <c r="F65" s="137" t="s">
        <v>100</v>
      </c>
      <c r="G65" s="137" t="str">
        <f>+VLOOKUP($D65,'Detailed Schedule'!$D$8:$EK$9993,4,FALSE)</f>
        <v>2005 BROCE RJ350 BROOM</v>
      </c>
      <c r="H65" s="55">
        <f>+VLOOKUP($D65,'Detailed Schedule'!$D$8:$EK$9993,5,FALSE)</f>
        <v>22815</v>
      </c>
      <c r="I65" s="22">
        <f>+VLOOKUP($D65,'Detailed Schedule'!$D$8:$EK$9993,6,FALSE)</f>
        <v>7</v>
      </c>
      <c r="J65" s="55">
        <f>+VLOOKUP($D65,'Detailed Schedule'!$D$8:$EK$9993,7,FALSE)</f>
        <v>5000</v>
      </c>
      <c r="K65" s="56">
        <v>0</v>
      </c>
      <c r="L65" s="59">
        <f>+VLOOKUP($D65,'Detailed Schedule'!$D$8:$EAA$9985,137,FALSE)</f>
        <v>17815</v>
      </c>
      <c r="M65" s="26">
        <f>+VLOOKUP($D65,'Detailed Schedule'!$D$8:$EAA$9985,140,FALSE)</f>
        <v>0</v>
      </c>
      <c r="N65" s="26">
        <f>+VLOOKUP($D65,'Detailed Schedule'!$D$8:$EAA$9985,141,FALSE)</f>
        <v>17815</v>
      </c>
      <c r="O65" s="26">
        <f>+VLOOKUP($D65,'Detailed Schedule'!$D$8:$EAA$9985,142,FALSE)+J65</f>
        <v>5000</v>
      </c>
      <c r="Q65" s="74">
        <f>+VLOOKUP($D65,'Detailed Schedule'!$D$8:$K$903,6,FALSE)</f>
        <v>7</v>
      </c>
      <c r="R65" s="75">
        <f>+VLOOKUP($D65,'Detailed Schedule'!$D$8:$K$903,5,FALSE)</f>
        <v>22815</v>
      </c>
      <c r="S65" s="75">
        <f>+VLOOKUP($D65,'Detailed Schedule'!$D$8:$K$903,7,FALSE)</f>
        <v>5000</v>
      </c>
      <c r="T65" s="119">
        <f t="shared" si="0"/>
        <v>0</v>
      </c>
      <c r="U65" s="119">
        <f t="shared" si="1"/>
        <v>0</v>
      </c>
      <c r="V65" s="21" t="str">
        <f t="shared" si="2"/>
        <v>NO CHANGE</v>
      </c>
      <c r="W65" s="21" t="str">
        <f t="shared" si="3"/>
        <v>NO CHANGE</v>
      </c>
      <c r="X65" s="21" t="str">
        <f t="shared" si="4"/>
        <v>NO CHANGE</v>
      </c>
    </row>
    <row r="66" spans="1:24" outlineLevel="2">
      <c r="A66" s="136">
        <v>41381</v>
      </c>
      <c r="B66" s="24"/>
      <c r="C66" s="77">
        <v>118</v>
      </c>
      <c r="D66" s="137" t="s">
        <v>237</v>
      </c>
      <c r="E66" s="137">
        <v>2</v>
      </c>
      <c r="F66" s="137" t="s">
        <v>100</v>
      </c>
      <c r="G66" s="137" t="str">
        <f>+VLOOKUP($D66,'Detailed Schedule'!$D$8:$EK$9993,4,FALSE)</f>
        <v>GOMACO C750 FINISH MACHINE</v>
      </c>
      <c r="H66" s="55">
        <f>+VLOOKUP($D66,'Detailed Schedule'!$D$8:$EK$9993,5,FALSE)</f>
        <v>18254.2</v>
      </c>
      <c r="I66" s="22">
        <f>+VLOOKUP($D66,'Detailed Schedule'!$D$8:$EK$9993,6,FALSE)</f>
        <v>10</v>
      </c>
      <c r="J66" s="55">
        <f>+VLOOKUP($D66,'Detailed Schedule'!$D$8:$EK$9993,7,FALSE)</f>
        <v>16500</v>
      </c>
      <c r="K66" s="56">
        <v>0</v>
      </c>
      <c r="L66" s="59">
        <f>+VLOOKUP($D66,'Detailed Schedule'!$D$8:$EAA$9985,137,FALSE)</f>
        <v>1754.2</v>
      </c>
      <c r="M66" s="26">
        <f>+VLOOKUP($D66,'Detailed Schedule'!$D$8:$EAA$9985,140,FALSE)</f>
        <v>0</v>
      </c>
      <c r="N66" s="26">
        <f>+VLOOKUP($D66,'Detailed Schedule'!$D$8:$EAA$9985,141,FALSE)</f>
        <v>1754.2</v>
      </c>
      <c r="O66" s="26">
        <f>+VLOOKUP($D66,'Detailed Schedule'!$D$8:$EAA$9985,142,FALSE)+J66</f>
        <v>16500</v>
      </c>
      <c r="Q66" s="74">
        <f>+VLOOKUP($D66,'Detailed Schedule'!$D$8:$K$903,6,FALSE)</f>
        <v>10</v>
      </c>
      <c r="R66" s="75">
        <f>+VLOOKUP($D66,'Detailed Schedule'!$D$8:$K$903,5,FALSE)</f>
        <v>18254.2</v>
      </c>
      <c r="S66" s="75">
        <f>+VLOOKUP($D66,'Detailed Schedule'!$D$8:$K$903,7,FALSE)</f>
        <v>16500</v>
      </c>
      <c r="T66" s="119">
        <f t="shared" ref="T66:T125" si="5">+S66-J66</f>
        <v>0</v>
      </c>
      <c r="U66" s="119">
        <f t="shared" ref="U66:U125" si="6">+R66-H66</f>
        <v>0</v>
      </c>
      <c r="V66" s="21" t="str">
        <f t="shared" ref="V66:V125" si="7">+IF(Q66=I66,"NO CHANGE","YES")</f>
        <v>NO CHANGE</v>
      </c>
      <c r="W66" s="21" t="str">
        <f t="shared" ref="W66:W125" si="8">+IF(R66=H66,"NO CHANGE","YES")</f>
        <v>NO CHANGE</v>
      </c>
      <c r="X66" s="21" t="str">
        <f t="shared" ref="X66:X125" si="9">+IF(S66=J66,"NO CHANGE","YES")</f>
        <v>NO CHANGE</v>
      </c>
    </row>
    <row r="67" spans="1:24" outlineLevel="2">
      <c r="A67" s="136">
        <v>41381</v>
      </c>
      <c r="B67" s="24"/>
      <c r="C67" s="77">
        <v>119</v>
      </c>
      <c r="D67" s="137" t="s">
        <v>239</v>
      </c>
      <c r="E67" s="137">
        <v>2</v>
      </c>
      <c r="F67" s="137" t="s">
        <v>100</v>
      </c>
      <c r="G67" s="137" t="str">
        <f>+VLOOKUP($D67,'Detailed Schedule'!$D$8:$EK$9993,4,FALSE)</f>
        <v>GOMACO SPANIT WORK BRIDGE</v>
      </c>
      <c r="H67" s="55">
        <f>+VLOOKUP($D67,'Detailed Schedule'!$D$8:$EK$9993,5,FALSE)</f>
        <v>32128.21</v>
      </c>
      <c r="I67" s="22">
        <f>+VLOOKUP($D67,'Detailed Schedule'!$D$8:$EK$9993,6,FALSE)</f>
        <v>10</v>
      </c>
      <c r="J67" s="55">
        <f>+VLOOKUP($D67,'Detailed Schedule'!$D$8:$EK$9993,7,FALSE)</f>
        <v>10000</v>
      </c>
      <c r="K67" s="56">
        <v>0</v>
      </c>
      <c r="L67" s="59">
        <f>+VLOOKUP($D67,'Detailed Schedule'!$D$8:$EAA$9985,137,FALSE)</f>
        <v>22128.21</v>
      </c>
      <c r="M67" s="26">
        <f>+VLOOKUP($D67,'Detailed Schedule'!$D$8:$EAA$9985,140,FALSE)</f>
        <v>0</v>
      </c>
      <c r="N67" s="26">
        <f>+VLOOKUP($D67,'Detailed Schedule'!$D$8:$EAA$9985,141,FALSE)</f>
        <v>22128.21</v>
      </c>
      <c r="O67" s="26">
        <f>+VLOOKUP($D67,'Detailed Schedule'!$D$8:$EAA$9985,142,FALSE)+J67</f>
        <v>10000</v>
      </c>
      <c r="Q67" s="74">
        <f>+VLOOKUP($D67,'Detailed Schedule'!$D$8:$K$903,6,FALSE)</f>
        <v>10</v>
      </c>
      <c r="R67" s="75">
        <f>+VLOOKUP($D67,'Detailed Schedule'!$D$8:$K$903,5,FALSE)</f>
        <v>32128.21</v>
      </c>
      <c r="S67" s="75">
        <f>+VLOOKUP($D67,'Detailed Schedule'!$D$8:$K$903,7,FALSE)</f>
        <v>10000</v>
      </c>
      <c r="T67" s="119">
        <f t="shared" si="5"/>
        <v>0</v>
      </c>
      <c r="U67" s="119">
        <f t="shared" si="6"/>
        <v>0</v>
      </c>
      <c r="V67" s="21" t="str">
        <f t="shared" si="7"/>
        <v>NO CHANGE</v>
      </c>
      <c r="W67" s="21" t="str">
        <f t="shared" si="8"/>
        <v>NO CHANGE</v>
      </c>
      <c r="X67" s="21" t="str">
        <f t="shared" si="9"/>
        <v>NO CHANGE</v>
      </c>
    </row>
    <row r="68" spans="1:24" outlineLevel="2">
      <c r="A68" s="136">
        <v>41386</v>
      </c>
      <c r="B68" s="24"/>
      <c r="C68" s="77">
        <v>120</v>
      </c>
      <c r="D68" s="137" t="s">
        <v>223</v>
      </c>
      <c r="E68" s="137">
        <v>1</v>
      </c>
      <c r="F68" s="137" t="s">
        <v>100</v>
      </c>
      <c r="G68" s="137" t="str">
        <f>+VLOOKUP($D68,'Detailed Schedule'!$D$8:$EK$9993,4,FALSE)</f>
        <v>OFFSET DISK 14'</v>
      </c>
      <c r="H68" s="55">
        <f>+VLOOKUP($D68,'Detailed Schedule'!$D$8:$EK$9993,5,FALSE)</f>
        <v>22746.03</v>
      </c>
      <c r="I68" s="22">
        <f>+VLOOKUP($D68,'Detailed Schedule'!$D$8:$EK$9993,6,FALSE)</f>
        <v>10</v>
      </c>
      <c r="J68" s="55">
        <f>+VLOOKUP($D68,'Detailed Schedule'!$D$8:$EK$9993,7,FALSE)</f>
        <v>15000</v>
      </c>
      <c r="K68" s="56">
        <v>0</v>
      </c>
      <c r="L68" s="59">
        <f>+VLOOKUP($D68,'Detailed Schedule'!$D$8:$EAA$9985,137,FALSE)</f>
        <v>7746.0300000000007</v>
      </c>
      <c r="M68" s="26">
        <f>+VLOOKUP($D68,'Detailed Schedule'!$D$8:$EAA$9985,140,FALSE)</f>
        <v>0</v>
      </c>
      <c r="N68" s="26">
        <f>+VLOOKUP($D68,'Detailed Schedule'!$D$8:$EAA$9985,141,FALSE)</f>
        <v>7746.0300000000007</v>
      </c>
      <c r="O68" s="26">
        <f>+VLOOKUP($D68,'Detailed Schedule'!$D$8:$EAA$9985,142,FALSE)+J68</f>
        <v>15000</v>
      </c>
      <c r="Q68" s="74">
        <f>+VLOOKUP($D68,'Detailed Schedule'!$D$8:$K$903,6,FALSE)</f>
        <v>10</v>
      </c>
      <c r="R68" s="75">
        <f>+VLOOKUP($D68,'Detailed Schedule'!$D$8:$K$903,5,FALSE)</f>
        <v>22746.03</v>
      </c>
      <c r="S68" s="75">
        <f>+VLOOKUP($D68,'Detailed Schedule'!$D$8:$K$903,7,FALSE)</f>
        <v>15000</v>
      </c>
      <c r="T68" s="119">
        <f t="shared" si="5"/>
        <v>0</v>
      </c>
      <c r="U68" s="119">
        <f t="shared" si="6"/>
        <v>0</v>
      </c>
      <c r="V68" s="21" t="str">
        <f t="shared" si="7"/>
        <v>NO CHANGE</v>
      </c>
      <c r="W68" s="21" t="str">
        <f t="shared" si="8"/>
        <v>NO CHANGE</v>
      </c>
      <c r="X68" s="21" t="str">
        <f t="shared" si="9"/>
        <v>NO CHANGE</v>
      </c>
    </row>
    <row r="69" spans="1:24" outlineLevel="2">
      <c r="A69" s="136">
        <v>41388</v>
      </c>
      <c r="B69" s="24"/>
      <c r="C69" s="77">
        <v>117</v>
      </c>
      <c r="D69" s="137" t="s">
        <v>1395</v>
      </c>
      <c r="E69" s="137">
        <v>1</v>
      </c>
      <c r="F69" s="137" t="s">
        <v>100</v>
      </c>
      <c r="G69" s="137" t="str">
        <f>+VLOOKUP($D69,'Detailed Schedule'!$D$8:$EK$9993,4,FALSE)</f>
        <v>INGERSOLL-RAND SD116F ROLLER</v>
      </c>
      <c r="H69" s="55">
        <f>+VLOOKUP($D69,'Detailed Schedule'!$D$8:$EK$9993,5,FALSE)</f>
        <v>55640</v>
      </c>
      <c r="I69" s="22">
        <f>+VLOOKUP($D69,'Detailed Schedule'!$D$8:$EK$9993,6,FALSE)</f>
        <v>10</v>
      </c>
      <c r="J69" s="55">
        <f>+VLOOKUP($D69,'Detailed Schedule'!$D$8:$EK$9993,7,FALSE)</f>
        <v>25000</v>
      </c>
      <c r="K69" s="56">
        <v>0</v>
      </c>
      <c r="L69" s="59">
        <f>+VLOOKUP($D69,'Detailed Schedule'!$D$8:$EAA$9985,137,FALSE)</f>
        <v>30640</v>
      </c>
      <c r="M69" s="26">
        <f>+VLOOKUP($D69,'Detailed Schedule'!$D$8:$EAA$9985,140,FALSE)</f>
        <v>0</v>
      </c>
      <c r="N69" s="26">
        <f>+VLOOKUP($D69,'Detailed Schedule'!$D$8:$EAA$9985,141,FALSE)</f>
        <v>30640</v>
      </c>
      <c r="O69" s="26">
        <f>+VLOOKUP($D69,'Detailed Schedule'!$D$8:$EAA$9985,142,FALSE)+J69</f>
        <v>25000</v>
      </c>
      <c r="Q69" s="74">
        <f>+VLOOKUP($D69,'Detailed Schedule'!$D$8:$K$903,6,FALSE)</f>
        <v>10</v>
      </c>
      <c r="R69" s="75">
        <f>+VLOOKUP($D69,'Detailed Schedule'!$D$8:$K$903,5,FALSE)</f>
        <v>55640</v>
      </c>
      <c r="S69" s="75">
        <f>+VLOOKUP($D69,'Detailed Schedule'!$D$8:$K$903,7,FALSE)</f>
        <v>25000</v>
      </c>
      <c r="T69" s="119">
        <f t="shared" si="5"/>
        <v>0</v>
      </c>
      <c r="U69" s="119">
        <f t="shared" si="6"/>
        <v>0</v>
      </c>
      <c r="V69" s="21" t="str">
        <f t="shared" si="7"/>
        <v>NO CHANGE</v>
      </c>
      <c r="W69" s="21" t="str">
        <f t="shared" si="8"/>
        <v>NO CHANGE</v>
      </c>
      <c r="X69" s="21" t="str">
        <f t="shared" si="9"/>
        <v>NO CHANGE</v>
      </c>
    </row>
    <row r="70" spans="1:24" outlineLevel="2">
      <c r="A70" s="136">
        <v>41444</v>
      </c>
      <c r="B70" s="24"/>
      <c r="C70" s="77">
        <v>123</v>
      </c>
      <c r="D70" s="137" t="s">
        <v>1028</v>
      </c>
      <c r="E70" s="137">
        <v>1</v>
      </c>
      <c r="F70" s="137" t="s">
        <v>100</v>
      </c>
      <c r="G70" s="137" t="str">
        <f>+VLOOKUP($D70,'Detailed Schedule'!$D$8:$EK$9993,4,FALSE)</f>
        <v>2004 ROME 16 YARD PULL SCRAPER</v>
      </c>
      <c r="H70" s="55">
        <f>+VLOOKUP($D70,'Detailed Schedule'!$D$8:$EK$9993,5,FALSE)</f>
        <v>14980</v>
      </c>
      <c r="I70" s="22">
        <f>+VLOOKUP($D70,'Detailed Schedule'!$D$8:$EK$9993,6,FALSE)</f>
        <v>10</v>
      </c>
      <c r="J70" s="55">
        <f>+VLOOKUP($D70,'Detailed Schedule'!$D$8:$EK$9993,7,FALSE)</f>
        <v>10000</v>
      </c>
      <c r="K70" s="56">
        <v>0</v>
      </c>
      <c r="L70" s="59">
        <f>+VLOOKUP($D70,'Detailed Schedule'!$D$8:$EAA$9985,137,FALSE)</f>
        <v>4980</v>
      </c>
      <c r="M70" s="26">
        <f>+VLOOKUP($D70,'Detailed Schedule'!$D$8:$EAA$9985,140,FALSE)</f>
        <v>0</v>
      </c>
      <c r="N70" s="26">
        <f>+VLOOKUP($D70,'Detailed Schedule'!$D$8:$EAA$9985,141,FALSE)</f>
        <v>4980</v>
      </c>
      <c r="O70" s="26">
        <f>+VLOOKUP($D70,'Detailed Schedule'!$D$8:$EAA$9985,142,FALSE)+J70</f>
        <v>10000</v>
      </c>
      <c r="Q70" s="74">
        <f>+VLOOKUP($D70,'Detailed Schedule'!$D$8:$K$903,6,FALSE)</f>
        <v>10</v>
      </c>
      <c r="R70" s="75">
        <f>+VLOOKUP($D70,'Detailed Schedule'!$D$8:$K$903,5,FALSE)</f>
        <v>14980</v>
      </c>
      <c r="S70" s="75">
        <f>+VLOOKUP($D70,'Detailed Schedule'!$D$8:$K$903,7,FALSE)</f>
        <v>10000</v>
      </c>
      <c r="T70" s="119">
        <f t="shared" si="5"/>
        <v>0</v>
      </c>
      <c r="U70" s="119">
        <f t="shared" si="6"/>
        <v>0</v>
      </c>
      <c r="V70" s="21" t="str">
        <f t="shared" si="7"/>
        <v>NO CHANGE</v>
      </c>
      <c r="W70" s="21" t="str">
        <f t="shared" si="8"/>
        <v>NO CHANGE</v>
      </c>
      <c r="X70" s="21" t="str">
        <f t="shared" si="9"/>
        <v>NO CHANGE</v>
      </c>
    </row>
    <row r="71" spans="1:24" outlineLevel="2">
      <c r="A71" s="136">
        <v>41500</v>
      </c>
      <c r="B71" s="24"/>
      <c r="C71" s="77">
        <v>122</v>
      </c>
      <c r="D71" s="137" t="s">
        <v>546</v>
      </c>
      <c r="E71" s="137">
        <v>1</v>
      </c>
      <c r="F71" s="137" t="s">
        <v>100</v>
      </c>
      <c r="G71" s="137" t="str">
        <f>+VLOOKUP($D71,'Detailed Schedule'!$D$8:$EK$9993,4,FALSE)</f>
        <v>JD 160D LC EXCAVATOR - 2010</v>
      </c>
      <c r="H71" s="55">
        <f>+VLOOKUP($D71,'Detailed Schedule'!$D$8:$EK$9993,5,FALSE)</f>
        <v>140223.15</v>
      </c>
      <c r="I71" s="22">
        <f>+VLOOKUP($D71,'Detailed Schedule'!$D$8:$EK$9993,6,FALSE)</f>
        <v>10</v>
      </c>
      <c r="J71" s="55">
        <f>+VLOOKUP($D71,'Detailed Schedule'!$D$8:$EK$9993,7,FALSE)</f>
        <v>30000</v>
      </c>
      <c r="K71" s="56">
        <v>0</v>
      </c>
      <c r="L71" s="59">
        <f>+VLOOKUP($D71,'Detailed Schedule'!$D$8:$EAA$9985,137,FALSE)</f>
        <v>110223.15000000001</v>
      </c>
      <c r="M71" s="26">
        <f>+VLOOKUP($D71,'Detailed Schedule'!$D$8:$EAA$9985,140,FALSE)</f>
        <v>0</v>
      </c>
      <c r="N71" s="26">
        <f>+VLOOKUP($D71,'Detailed Schedule'!$D$8:$EAA$9985,141,FALSE)</f>
        <v>110223.15000000001</v>
      </c>
      <c r="O71" s="26">
        <f>+VLOOKUP($D71,'Detailed Schedule'!$D$8:$EAA$9985,142,FALSE)+J71</f>
        <v>30000</v>
      </c>
      <c r="Q71" s="74">
        <f>+VLOOKUP($D71,'Detailed Schedule'!$D$8:$K$903,6,FALSE)</f>
        <v>10</v>
      </c>
      <c r="R71" s="75">
        <f>+VLOOKUP($D71,'Detailed Schedule'!$D$8:$K$903,5,FALSE)</f>
        <v>140223.15</v>
      </c>
      <c r="S71" s="75">
        <f>+VLOOKUP($D71,'Detailed Schedule'!$D$8:$K$903,7,FALSE)</f>
        <v>30000</v>
      </c>
      <c r="T71" s="119">
        <f t="shared" si="5"/>
        <v>0</v>
      </c>
      <c r="U71" s="119">
        <f t="shared" si="6"/>
        <v>0</v>
      </c>
      <c r="V71" s="21" t="str">
        <f t="shared" si="7"/>
        <v>NO CHANGE</v>
      </c>
      <c r="W71" s="21" t="str">
        <f t="shared" si="8"/>
        <v>NO CHANGE</v>
      </c>
      <c r="X71" s="21" t="str">
        <f t="shared" si="9"/>
        <v>NO CHANGE</v>
      </c>
    </row>
    <row r="72" spans="1:24" outlineLevel="2">
      <c r="A72" s="136">
        <v>41563</v>
      </c>
      <c r="B72" s="24"/>
      <c r="C72" s="77">
        <v>126</v>
      </c>
      <c r="D72" s="137" t="s">
        <v>479</v>
      </c>
      <c r="E72" s="137">
        <v>1</v>
      </c>
      <c r="F72" s="137" t="s">
        <v>100</v>
      </c>
      <c r="G72" s="137" t="str">
        <f>+VLOOKUP($D72,'Detailed Schedule'!$D$8:$EK$9993,4,FALSE)</f>
        <v>SPS ROBOTIC STABILIZATION</v>
      </c>
      <c r="H72" s="55">
        <f>+VLOOKUP($D72,'Detailed Schedule'!$D$8:$EK$9993,5,FALSE)</f>
        <v>45253.440000000002</v>
      </c>
      <c r="I72" s="22">
        <f>+VLOOKUP($D72,'Detailed Schedule'!$D$8:$EK$9993,6,FALSE)</f>
        <v>10</v>
      </c>
      <c r="J72" s="55">
        <f>+VLOOKUP($D72,'Detailed Schedule'!$D$8:$EK$9993,7,FALSE)</f>
        <v>0</v>
      </c>
      <c r="K72" s="56">
        <v>0</v>
      </c>
      <c r="L72" s="59">
        <f>+VLOOKUP($D72,'Detailed Schedule'!$D$8:$EAA$9985,137,FALSE)</f>
        <v>45253.440000000002</v>
      </c>
      <c r="M72" s="26">
        <f>+VLOOKUP($D72,'Detailed Schedule'!$D$8:$EAA$9985,140,FALSE)</f>
        <v>0</v>
      </c>
      <c r="N72" s="26">
        <f>+VLOOKUP($D72,'Detailed Schedule'!$D$8:$EAA$9985,141,FALSE)</f>
        <v>45253.440000000002</v>
      </c>
      <c r="O72" s="26">
        <f>+VLOOKUP($D72,'Detailed Schedule'!$D$8:$EAA$9985,142,FALSE)+J72</f>
        <v>0</v>
      </c>
      <c r="Q72" s="74">
        <f>+VLOOKUP($D72,'Detailed Schedule'!$D$8:$K$903,6,FALSE)</f>
        <v>10</v>
      </c>
      <c r="R72" s="75">
        <f>+VLOOKUP($D72,'Detailed Schedule'!$D$8:$K$903,5,FALSE)</f>
        <v>45253.440000000002</v>
      </c>
      <c r="S72" s="75">
        <f>+VLOOKUP($D72,'Detailed Schedule'!$D$8:$K$903,7,FALSE)</f>
        <v>0</v>
      </c>
      <c r="T72" s="119">
        <f t="shared" si="5"/>
        <v>0</v>
      </c>
      <c r="U72" s="119">
        <f t="shared" si="6"/>
        <v>0</v>
      </c>
      <c r="V72" s="21" t="str">
        <f t="shared" si="7"/>
        <v>NO CHANGE</v>
      </c>
      <c r="W72" s="21" t="str">
        <f t="shared" si="8"/>
        <v>NO CHANGE</v>
      </c>
      <c r="X72" s="21" t="str">
        <f t="shared" si="9"/>
        <v>NO CHANGE</v>
      </c>
    </row>
    <row r="73" spans="1:24" outlineLevel="2">
      <c r="A73" s="136">
        <v>41642</v>
      </c>
      <c r="B73" s="24"/>
      <c r="C73" s="77">
        <v>132</v>
      </c>
      <c r="D73" s="137" t="s">
        <v>1393</v>
      </c>
      <c r="E73" s="137">
        <v>1</v>
      </c>
      <c r="F73" s="137" t="s">
        <v>100</v>
      </c>
      <c r="G73" s="137" t="str">
        <f>+VLOOKUP($D73,'Detailed Schedule'!$D$8:$EK$9993,4,FALSE)</f>
        <v>CAT 563E PADFOOT ROLLER</v>
      </c>
      <c r="H73" s="55">
        <f>+VLOOKUP($D73,'Detailed Schedule'!$D$8:$EK$9993,5,FALSE)</f>
        <v>49838.93</v>
      </c>
      <c r="I73" s="22">
        <f>+VLOOKUP($D73,'Detailed Schedule'!$D$8:$EK$9993,6,FALSE)</f>
        <v>10</v>
      </c>
      <c r="J73" s="55">
        <f>+VLOOKUP($D73,'Detailed Schedule'!$D$8:$EK$9993,7,FALSE)</f>
        <v>35000</v>
      </c>
      <c r="K73" s="56">
        <v>0</v>
      </c>
      <c r="L73" s="59">
        <f>+VLOOKUP($D73,'Detailed Schedule'!$D$8:$EAA$9985,137,FALSE)</f>
        <v>14838.93</v>
      </c>
      <c r="M73" s="26">
        <f>+VLOOKUP($D73,'Detailed Schedule'!$D$8:$EAA$9985,140,FALSE)</f>
        <v>0</v>
      </c>
      <c r="N73" s="26">
        <f>+VLOOKUP($D73,'Detailed Schedule'!$D$8:$EAA$9985,141,FALSE)</f>
        <v>14838.93</v>
      </c>
      <c r="O73" s="26">
        <f>+VLOOKUP($D73,'Detailed Schedule'!$D$8:$EAA$9985,142,FALSE)+J73</f>
        <v>35000</v>
      </c>
      <c r="Q73" s="74">
        <f>+VLOOKUP($D73,'Detailed Schedule'!$D$8:$K$903,6,FALSE)</f>
        <v>10</v>
      </c>
      <c r="R73" s="75">
        <f>+VLOOKUP($D73,'Detailed Schedule'!$D$8:$K$903,5,FALSE)</f>
        <v>49838.93</v>
      </c>
      <c r="S73" s="75">
        <f>+VLOOKUP($D73,'Detailed Schedule'!$D$8:$K$903,7,FALSE)</f>
        <v>35000</v>
      </c>
      <c r="T73" s="119">
        <f t="shared" si="5"/>
        <v>0</v>
      </c>
      <c r="U73" s="119">
        <f t="shared" si="6"/>
        <v>0</v>
      </c>
      <c r="V73" s="21" t="str">
        <f t="shared" si="7"/>
        <v>NO CHANGE</v>
      </c>
      <c r="W73" s="21" t="str">
        <f t="shared" si="8"/>
        <v>NO CHANGE</v>
      </c>
      <c r="X73" s="21" t="str">
        <f t="shared" si="9"/>
        <v>NO CHANGE</v>
      </c>
    </row>
    <row r="74" spans="1:24" outlineLevel="2">
      <c r="A74" s="136">
        <v>41764</v>
      </c>
      <c r="B74" s="24"/>
      <c r="C74" s="77">
        <v>143</v>
      </c>
      <c r="D74" s="137" t="s">
        <v>1433</v>
      </c>
      <c r="E74" s="137">
        <v>2</v>
      </c>
      <c r="F74" s="137" t="s">
        <v>100</v>
      </c>
      <c r="G74" s="137" t="str">
        <f>+VLOOKUP($D74,'Detailed Schedule'!$D$8:$EK$9993,4,FALSE)</f>
        <v>2008 TEREX CRANE RT665</v>
      </c>
      <c r="H74" s="55">
        <f>+VLOOKUP($D74,'Detailed Schedule'!$D$8:$EK$9993,5,FALSE)</f>
        <v>315880</v>
      </c>
      <c r="I74" s="22">
        <f>+VLOOKUP($D74,'Detailed Schedule'!$D$8:$EK$9993,6,FALSE)</f>
        <v>7</v>
      </c>
      <c r="J74" s="55">
        <f>+VLOOKUP($D74,'Detailed Schedule'!$D$8:$EK$9993,7,FALSE)</f>
        <v>205000</v>
      </c>
      <c r="K74" s="56">
        <v>0</v>
      </c>
      <c r="L74" s="59">
        <f>+VLOOKUP($D74,'Detailed Schedule'!$D$8:$EAA$9985,137,FALSE)</f>
        <v>110880</v>
      </c>
      <c r="M74" s="26">
        <f>+VLOOKUP($D74,'Detailed Schedule'!$D$8:$EAA$9985,140,FALSE)</f>
        <v>0</v>
      </c>
      <c r="N74" s="26">
        <f>+VLOOKUP($D74,'Detailed Schedule'!$D$8:$EAA$9985,141,FALSE)</f>
        <v>110880</v>
      </c>
      <c r="O74" s="26">
        <f>+VLOOKUP($D74,'Detailed Schedule'!$D$8:$EAA$9985,142,FALSE)+J74</f>
        <v>205000</v>
      </c>
      <c r="Q74" s="74">
        <f>+VLOOKUP($D74,'Detailed Schedule'!$D$8:$K$903,6,FALSE)</f>
        <v>7</v>
      </c>
      <c r="R74" s="75">
        <f>+VLOOKUP($D74,'Detailed Schedule'!$D$8:$K$903,5,FALSE)</f>
        <v>315880</v>
      </c>
      <c r="S74" s="75">
        <f>+VLOOKUP($D74,'Detailed Schedule'!$D$8:$K$903,7,FALSE)</f>
        <v>205000</v>
      </c>
      <c r="T74" s="119">
        <f t="shared" si="5"/>
        <v>0</v>
      </c>
      <c r="U74" s="119">
        <f t="shared" si="6"/>
        <v>0</v>
      </c>
      <c r="V74" s="21" t="str">
        <f t="shared" si="7"/>
        <v>NO CHANGE</v>
      </c>
      <c r="W74" s="21" t="str">
        <f t="shared" si="8"/>
        <v>NO CHANGE</v>
      </c>
      <c r="X74" s="21" t="str">
        <f t="shared" si="9"/>
        <v>NO CHANGE</v>
      </c>
    </row>
    <row r="75" spans="1:24" outlineLevel="2">
      <c r="A75" s="136">
        <v>41820</v>
      </c>
      <c r="B75" s="24"/>
      <c r="C75" s="77">
        <v>145</v>
      </c>
      <c r="D75" s="137" t="s">
        <v>1672</v>
      </c>
      <c r="E75" s="137">
        <v>1</v>
      </c>
      <c r="F75" s="137" t="s">
        <v>100</v>
      </c>
      <c r="G75" s="137" t="str">
        <f>+VLOOKUP($D75,'Detailed Schedule'!$D$8:$EK$9993,4,FALSE)</f>
        <v>2013 VACUUM EXC TRLER MOUNTED</v>
      </c>
      <c r="H75" s="55">
        <f>+VLOOKUP($D75,'Detailed Schedule'!$D$8:$EK$9993,5,FALSE)</f>
        <v>36834.75</v>
      </c>
      <c r="I75" s="22">
        <f>+VLOOKUP($D75,'Detailed Schedule'!$D$8:$EK$9993,6,FALSE)</f>
        <v>7</v>
      </c>
      <c r="J75" s="55">
        <f>+VLOOKUP($D75,'Detailed Schedule'!$D$8:$EK$9993,7,FALSE)</f>
        <v>5000</v>
      </c>
      <c r="K75" s="56">
        <v>0</v>
      </c>
      <c r="L75" s="59">
        <f>+VLOOKUP($D75,'Detailed Schedule'!$D$8:$EAA$9985,137,FALSE)</f>
        <v>31834.75</v>
      </c>
      <c r="M75" s="26">
        <f>+VLOOKUP($D75,'Detailed Schedule'!$D$8:$EAA$9985,140,FALSE)</f>
        <v>0</v>
      </c>
      <c r="N75" s="26">
        <f>+VLOOKUP($D75,'Detailed Schedule'!$D$8:$EAA$9985,141,FALSE)</f>
        <v>31834.75</v>
      </c>
      <c r="O75" s="26">
        <f>+VLOOKUP($D75,'Detailed Schedule'!$D$8:$EAA$9985,142,FALSE)+J75</f>
        <v>5000</v>
      </c>
      <c r="Q75" s="74">
        <f>+VLOOKUP($D75,'Detailed Schedule'!$D$8:$K$903,6,FALSE)</f>
        <v>7</v>
      </c>
      <c r="R75" s="75">
        <f>+VLOOKUP($D75,'Detailed Schedule'!$D$8:$K$903,5,FALSE)</f>
        <v>36834.75</v>
      </c>
      <c r="S75" s="75">
        <f>+VLOOKUP($D75,'Detailed Schedule'!$D$8:$K$903,7,FALSE)</f>
        <v>5000</v>
      </c>
      <c r="T75" s="119">
        <f t="shared" si="5"/>
        <v>0</v>
      </c>
      <c r="U75" s="119">
        <f t="shared" si="6"/>
        <v>0</v>
      </c>
      <c r="V75" s="21" t="str">
        <f t="shared" si="7"/>
        <v>NO CHANGE</v>
      </c>
      <c r="W75" s="21" t="str">
        <f t="shared" si="8"/>
        <v>NO CHANGE</v>
      </c>
      <c r="X75" s="21" t="str">
        <f t="shared" si="9"/>
        <v>NO CHANGE</v>
      </c>
    </row>
    <row r="76" spans="1:24" outlineLevel="2">
      <c r="A76" s="136">
        <v>41852</v>
      </c>
      <c r="B76" s="24"/>
      <c r="C76" s="77">
        <v>150</v>
      </c>
      <c r="D76" s="137" t="s">
        <v>1690</v>
      </c>
      <c r="E76" s="137">
        <v>1</v>
      </c>
      <c r="F76" s="137" t="s">
        <v>100</v>
      </c>
      <c r="G76" s="137" t="str">
        <f>+VLOOKUP($D76,'Detailed Schedule'!$D$8:$EK$9993,4,FALSE)</f>
        <v>930 LOADER</v>
      </c>
      <c r="H76" s="55">
        <f>+VLOOKUP($D76,'Detailed Schedule'!$D$8:$EK$9993,5,FALSE)</f>
        <v>114682.5</v>
      </c>
      <c r="I76" s="22">
        <f>+VLOOKUP($D76,'Detailed Schedule'!$D$8:$EK$9993,6,FALSE)</f>
        <v>10</v>
      </c>
      <c r="J76" s="55">
        <f>+VLOOKUP($D76,'Detailed Schedule'!$D$8:$EK$9993,7,FALSE)</f>
        <v>40000</v>
      </c>
      <c r="K76" s="56">
        <v>0</v>
      </c>
      <c r="L76" s="59">
        <f>+VLOOKUP($D76,'Detailed Schedule'!$D$8:$EAA$9985,137,FALSE)</f>
        <v>74682.5</v>
      </c>
      <c r="M76" s="26">
        <f>+VLOOKUP($D76,'Detailed Schedule'!$D$8:$EAA$9985,140,FALSE)</f>
        <v>0</v>
      </c>
      <c r="N76" s="26">
        <f>+VLOOKUP($D76,'Detailed Schedule'!$D$8:$EAA$9985,141,FALSE)</f>
        <v>74682.5</v>
      </c>
      <c r="O76" s="26">
        <f>+VLOOKUP($D76,'Detailed Schedule'!$D$8:$EAA$9985,142,FALSE)+J76</f>
        <v>40000</v>
      </c>
      <c r="Q76" s="74">
        <f>+VLOOKUP($D76,'Detailed Schedule'!$D$8:$K$903,6,FALSE)</f>
        <v>10</v>
      </c>
      <c r="R76" s="75">
        <f>+VLOOKUP($D76,'Detailed Schedule'!$D$8:$K$903,5,FALSE)</f>
        <v>114682.5</v>
      </c>
      <c r="S76" s="75">
        <f>+VLOOKUP($D76,'Detailed Schedule'!$D$8:$K$903,7,FALSE)</f>
        <v>40000</v>
      </c>
      <c r="T76" s="119">
        <f t="shared" si="5"/>
        <v>0</v>
      </c>
      <c r="U76" s="119">
        <f t="shared" si="6"/>
        <v>0</v>
      </c>
      <c r="V76" s="21" t="str">
        <f t="shared" si="7"/>
        <v>NO CHANGE</v>
      </c>
      <c r="W76" s="21" t="str">
        <f t="shared" si="8"/>
        <v>NO CHANGE</v>
      </c>
      <c r="X76" s="21" t="str">
        <f t="shared" si="9"/>
        <v>NO CHANGE</v>
      </c>
    </row>
    <row r="77" spans="1:24" outlineLevel="2">
      <c r="A77" s="136">
        <v>41914</v>
      </c>
      <c r="B77" s="24"/>
      <c r="C77" s="77">
        <v>156</v>
      </c>
      <c r="D77" s="137" t="s">
        <v>548</v>
      </c>
      <c r="E77" s="137">
        <v>1</v>
      </c>
      <c r="F77" s="137" t="s">
        <v>100</v>
      </c>
      <c r="G77" s="137" t="str">
        <f>+VLOOKUP($D77,'Detailed Schedule'!$D$8:$EK$9993,4,FALSE)</f>
        <v>JOHN DEERE 350DLC EXCAVATOR</v>
      </c>
      <c r="H77" s="55">
        <f>+VLOOKUP($D77,'Detailed Schedule'!$D$8:$EK$9993,5,FALSE)</f>
        <v>185520</v>
      </c>
      <c r="I77" s="22">
        <f>+VLOOKUP($D77,'Detailed Schedule'!$D$8:$EK$9993,6,FALSE)</f>
        <v>10</v>
      </c>
      <c r="J77" s="55">
        <f>+VLOOKUP($D77,'Detailed Schedule'!$D$8:$EK$9993,7,FALSE)</f>
        <v>50000</v>
      </c>
      <c r="K77" s="56">
        <v>0</v>
      </c>
      <c r="L77" s="59">
        <f>+VLOOKUP($D77,'Detailed Schedule'!$D$8:$EAA$9985,137,FALSE)</f>
        <v>135520</v>
      </c>
      <c r="M77" s="26">
        <f>+VLOOKUP($D77,'Detailed Schedule'!$D$8:$EAA$9985,140,FALSE)</f>
        <v>0</v>
      </c>
      <c r="N77" s="26">
        <f>+VLOOKUP($D77,'Detailed Schedule'!$D$8:$EAA$9985,141,FALSE)</f>
        <v>135520</v>
      </c>
      <c r="O77" s="26">
        <f>+VLOOKUP($D77,'Detailed Schedule'!$D$8:$EAA$9985,142,FALSE)+J77</f>
        <v>50000</v>
      </c>
      <c r="Q77" s="74">
        <f>+VLOOKUP($D77,'Detailed Schedule'!$D$8:$K$903,6,FALSE)</f>
        <v>10</v>
      </c>
      <c r="R77" s="75">
        <f>+VLOOKUP($D77,'Detailed Schedule'!$D$8:$K$903,5,FALSE)</f>
        <v>185520</v>
      </c>
      <c r="S77" s="75">
        <f>+VLOOKUP($D77,'Detailed Schedule'!$D$8:$K$903,7,FALSE)</f>
        <v>50000</v>
      </c>
      <c r="T77" s="119">
        <f t="shared" si="5"/>
        <v>0</v>
      </c>
      <c r="U77" s="119">
        <f t="shared" si="6"/>
        <v>0</v>
      </c>
      <c r="V77" s="21" t="str">
        <f t="shared" si="7"/>
        <v>NO CHANGE</v>
      </c>
      <c r="W77" s="21" t="str">
        <f t="shared" si="8"/>
        <v>NO CHANGE</v>
      </c>
      <c r="X77" s="21" t="str">
        <f t="shared" si="9"/>
        <v>NO CHANGE</v>
      </c>
    </row>
    <row r="78" spans="1:24" outlineLevel="2">
      <c r="A78" s="136">
        <v>41933</v>
      </c>
      <c r="B78" s="24"/>
      <c r="C78" s="77">
        <v>157</v>
      </c>
      <c r="D78" s="137" t="s">
        <v>1397</v>
      </c>
      <c r="E78" s="137">
        <v>1</v>
      </c>
      <c r="F78" s="137" t="s">
        <v>100</v>
      </c>
      <c r="G78" s="137" t="str">
        <f>+VLOOKUP($D78,'Detailed Schedule'!$D$8:$EK$9993,4,FALSE)</f>
        <v>CAT CP56 ROLLER</v>
      </c>
      <c r="H78" s="55">
        <f>+VLOOKUP($D78,'Detailed Schedule'!$D$8:$EK$9993,5,FALSE)</f>
        <v>84476.5</v>
      </c>
      <c r="I78" s="22">
        <f>+VLOOKUP($D78,'Detailed Schedule'!$D$8:$EK$9993,6,FALSE)</f>
        <v>10</v>
      </c>
      <c r="J78" s="55">
        <f>+VLOOKUP($D78,'Detailed Schedule'!$D$8:$EK$9993,7,FALSE)</f>
        <v>30000</v>
      </c>
      <c r="K78" s="56">
        <v>0</v>
      </c>
      <c r="L78" s="59">
        <f>+VLOOKUP($D78,'Detailed Schedule'!$D$8:$EAA$9985,137,FALSE)</f>
        <v>54476.5</v>
      </c>
      <c r="M78" s="26">
        <f>+VLOOKUP($D78,'Detailed Schedule'!$D$8:$EAA$9985,140,FALSE)</f>
        <v>0</v>
      </c>
      <c r="N78" s="26">
        <f>+VLOOKUP($D78,'Detailed Schedule'!$D$8:$EAA$9985,141,FALSE)</f>
        <v>54476.5</v>
      </c>
      <c r="O78" s="26">
        <f>+VLOOKUP($D78,'Detailed Schedule'!$D$8:$EAA$9985,142,FALSE)+J78</f>
        <v>30000</v>
      </c>
      <c r="Q78" s="74">
        <f>+VLOOKUP($D78,'Detailed Schedule'!$D$8:$K$903,6,FALSE)</f>
        <v>10</v>
      </c>
      <c r="R78" s="75">
        <f>+VLOOKUP($D78,'Detailed Schedule'!$D$8:$K$903,5,FALSE)</f>
        <v>84476.5</v>
      </c>
      <c r="S78" s="75">
        <f>+VLOOKUP($D78,'Detailed Schedule'!$D$8:$K$903,7,FALSE)</f>
        <v>30000</v>
      </c>
      <c r="T78" s="119">
        <f t="shared" si="5"/>
        <v>0</v>
      </c>
      <c r="U78" s="119">
        <f t="shared" si="6"/>
        <v>0</v>
      </c>
      <c r="V78" s="21" t="str">
        <f t="shared" si="7"/>
        <v>NO CHANGE</v>
      </c>
      <c r="W78" s="21" t="str">
        <f t="shared" si="8"/>
        <v>NO CHANGE</v>
      </c>
      <c r="X78" s="21" t="str">
        <f t="shared" si="9"/>
        <v>NO CHANGE</v>
      </c>
    </row>
    <row r="79" spans="1:24" outlineLevel="2">
      <c r="A79" s="136">
        <v>42073</v>
      </c>
      <c r="B79" s="24"/>
      <c r="C79" s="77">
        <v>170</v>
      </c>
      <c r="D79" s="137" t="s">
        <v>1399</v>
      </c>
      <c r="E79" s="137">
        <v>4</v>
      </c>
      <c r="F79" s="137" t="s">
        <v>100</v>
      </c>
      <c r="G79" s="137" t="str">
        <f>+VLOOKUP($D79,'Detailed Schedule'!$D$8:$EK$9993,4,FALSE)</f>
        <v>2011 SAKAI SY510T/SHELL KIT PU</v>
      </c>
      <c r="H79" s="55">
        <f>+VLOOKUP($D79,'Detailed Schedule'!$D$8:$EK$9993,5,FALSE)</f>
        <v>57936.380000000005</v>
      </c>
      <c r="I79" s="22">
        <f>+VLOOKUP($D79,'Detailed Schedule'!$D$8:$EK$9993,6,FALSE)</f>
        <v>10</v>
      </c>
      <c r="J79" s="55">
        <f>+VLOOKUP($D79,'Detailed Schedule'!$D$8:$EK$9993,7,FALSE)</f>
        <v>25000</v>
      </c>
      <c r="K79" s="56">
        <v>0</v>
      </c>
      <c r="L79" s="59">
        <f>+VLOOKUP($D79,'Detailed Schedule'!$D$8:$EAA$9985,137,FALSE)</f>
        <v>32936.379999999997</v>
      </c>
      <c r="M79" s="26">
        <f>+VLOOKUP($D79,'Detailed Schedule'!$D$8:$EAA$9985,140,FALSE)</f>
        <v>0</v>
      </c>
      <c r="N79" s="26">
        <f>+VLOOKUP($D79,'Detailed Schedule'!$D$8:$EAA$9985,141,FALSE)</f>
        <v>32936.379999999997</v>
      </c>
      <c r="O79" s="26">
        <f>+VLOOKUP($D79,'Detailed Schedule'!$D$8:$EAA$9985,142,FALSE)+J79</f>
        <v>25000</v>
      </c>
      <c r="Q79" s="74">
        <f>+VLOOKUP($D79,'Detailed Schedule'!$D$8:$K$903,6,FALSE)</f>
        <v>10</v>
      </c>
      <c r="R79" s="75">
        <f>+VLOOKUP($D79,'Detailed Schedule'!$D$8:$K$903,5,FALSE)</f>
        <v>57936.380000000005</v>
      </c>
      <c r="S79" s="75">
        <f>+VLOOKUP($D79,'Detailed Schedule'!$D$8:$K$903,7,FALSE)</f>
        <v>25000</v>
      </c>
      <c r="T79" s="119">
        <f t="shared" si="5"/>
        <v>0</v>
      </c>
      <c r="U79" s="119">
        <f t="shared" si="6"/>
        <v>0</v>
      </c>
      <c r="V79" s="21" t="str">
        <f t="shared" si="7"/>
        <v>NO CHANGE</v>
      </c>
      <c r="W79" s="21" t="str">
        <f t="shared" si="8"/>
        <v>NO CHANGE</v>
      </c>
      <c r="X79" s="21" t="str">
        <f t="shared" si="9"/>
        <v>NO CHANGE</v>
      </c>
    </row>
    <row r="80" spans="1:24" outlineLevel="2">
      <c r="A80" s="136">
        <v>42076</v>
      </c>
      <c r="B80" s="24"/>
      <c r="C80" s="77">
        <v>166</v>
      </c>
      <c r="D80" s="137" t="s">
        <v>794</v>
      </c>
      <c r="E80" s="137">
        <v>2</v>
      </c>
      <c r="F80" s="137" t="s">
        <v>100</v>
      </c>
      <c r="G80" s="137" t="str">
        <f>+VLOOKUP($D80,'Detailed Schedule'!$D$8:$EK$9993,4,FALSE)</f>
        <v>2012 JD GRADER</v>
      </c>
      <c r="H80" s="55">
        <f>+VLOOKUP($D80,'Detailed Schedule'!$D$8:$EK$9993,5,FALSE)</f>
        <v>181557.59</v>
      </c>
      <c r="I80" s="22">
        <f>+VLOOKUP($D80,'Detailed Schedule'!$D$8:$EK$9993,6,FALSE)</f>
        <v>10</v>
      </c>
      <c r="J80" s="55">
        <f>+VLOOKUP($D80,'Detailed Schedule'!$D$8:$EK$9993,7,FALSE)</f>
        <v>85000</v>
      </c>
      <c r="K80" s="56">
        <v>0</v>
      </c>
      <c r="L80" s="59">
        <f>+VLOOKUP($D80,'Detailed Schedule'!$D$8:$EAA$9985,137,FALSE)</f>
        <v>96557.59</v>
      </c>
      <c r="M80" s="26">
        <f>+VLOOKUP($D80,'Detailed Schedule'!$D$8:$EAA$9985,140,FALSE)</f>
        <v>0</v>
      </c>
      <c r="N80" s="26">
        <f>+VLOOKUP($D80,'Detailed Schedule'!$D$8:$EAA$9985,141,FALSE)</f>
        <v>96557.59</v>
      </c>
      <c r="O80" s="26">
        <f>+VLOOKUP($D80,'Detailed Schedule'!$D$8:$EAA$9985,142,FALSE)+J80</f>
        <v>85000</v>
      </c>
      <c r="Q80" s="74">
        <f>+VLOOKUP($D80,'Detailed Schedule'!$D$8:$K$903,6,FALSE)</f>
        <v>10</v>
      </c>
      <c r="R80" s="75">
        <f>+VLOOKUP($D80,'Detailed Schedule'!$D$8:$K$903,5,FALSE)</f>
        <v>181557.59</v>
      </c>
      <c r="S80" s="75">
        <f>+VLOOKUP($D80,'Detailed Schedule'!$D$8:$K$903,7,FALSE)</f>
        <v>85000</v>
      </c>
      <c r="T80" s="119">
        <f t="shared" si="5"/>
        <v>0</v>
      </c>
      <c r="U80" s="119">
        <f t="shared" si="6"/>
        <v>0</v>
      </c>
      <c r="V80" s="21" t="str">
        <f t="shared" si="7"/>
        <v>NO CHANGE</v>
      </c>
      <c r="W80" s="21" t="str">
        <f t="shared" si="8"/>
        <v>NO CHANGE</v>
      </c>
      <c r="X80" s="21" t="str">
        <f t="shared" si="9"/>
        <v>NO CHANGE</v>
      </c>
    </row>
    <row r="81" spans="1:24" outlineLevel="2">
      <c r="A81" s="136">
        <v>42086</v>
      </c>
      <c r="B81" s="24"/>
      <c r="C81" s="77">
        <v>167</v>
      </c>
      <c r="D81" s="137" t="s">
        <v>1636</v>
      </c>
      <c r="E81" s="137">
        <v>1</v>
      </c>
      <c r="F81" s="137" t="s">
        <v>100</v>
      </c>
      <c r="G81" s="137" t="str">
        <f>+VLOOKUP($D81,'Detailed Schedule'!$D$8:$EK$9993,4,FALSE)</f>
        <v>CMI TILLER MODEL 59335</v>
      </c>
      <c r="H81" s="55">
        <f>+VLOOKUP($D81,'Detailed Schedule'!$D$8:$EK$9993,5,FALSE)</f>
        <v>65000</v>
      </c>
      <c r="I81" s="22">
        <f>+VLOOKUP($D81,'Detailed Schedule'!$D$8:$EK$9993,6,FALSE)</f>
        <v>10</v>
      </c>
      <c r="J81" s="55">
        <f>+VLOOKUP($D81,'Detailed Schedule'!$D$8:$EK$9993,7,FALSE)</f>
        <v>10000</v>
      </c>
      <c r="K81" s="56">
        <v>0</v>
      </c>
      <c r="L81" s="59">
        <f>+VLOOKUP($D81,'Detailed Schedule'!$D$8:$EAA$9985,137,FALSE)</f>
        <v>55000</v>
      </c>
      <c r="M81" s="26">
        <f>+VLOOKUP($D81,'Detailed Schedule'!$D$8:$EAA$9985,140,FALSE)</f>
        <v>0</v>
      </c>
      <c r="N81" s="26">
        <f>+VLOOKUP($D81,'Detailed Schedule'!$D$8:$EAA$9985,141,FALSE)</f>
        <v>55000</v>
      </c>
      <c r="O81" s="26">
        <f>+VLOOKUP($D81,'Detailed Schedule'!$D$8:$EAA$9985,142,FALSE)+J81</f>
        <v>10000</v>
      </c>
      <c r="Q81" s="74">
        <f>+VLOOKUP($D81,'Detailed Schedule'!$D$8:$K$903,6,FALSE)</f>
        <v>10</v>
      </c>
      <c r="R81" s="75">
        <f>+VLOOKUP($D81,'Detailed Schedule'!$D$8:$K$903,5,FALSE)</f>
        <v>65000</v>
      </c>
      <c r="S81" s="75">
        <f>+VLOOKUP($D81,'Detailed Schedule'!$D$8:$K$903,7,FALSE)</f>
        <v>10000</v>
      </c>
      <c r="T81" s="119">
        <f t="shared" si="5"/>
        <v>0</v>
      </c>
      <c r="U81" s="119">
        <f t="shared" si="6"/>
        <v>0</v>
      </c>
      <c r="V81" s="21" t="str">
        <f t="shared" si="7"/>
        <v>NO CHANGE</v>
      </c>
      <c r="W81" s="21" t="str">
        <f t="shared" si="8"/>
        <v>NO CHANGE</v>
      </c>
      <c r="X81" s="21" t="str">
        <f t="shared" si="9"/>
        <v>NO CHANGE</v>
      </c>
    </row>
    <row r="82" spans="1:24" outlineLevel="2">
      <c r="A82" s="136">
        <v>42103</v>
      </c>
      <c r="B82" s="24"/>
      <c r="C82" s="77">
        <v>171</v>
      </c>
      <c r="D82" s="137" t="s">
        <v>691</v>
      </c>
      <c r="E82" s="137">
        <v>1</v>
      </c>
      <c r="F82" s="137" t="s">
        <v>100</v>
      </c>
      <c r="G82" s="137" t="str">
        <f>+VLOOKUP($D82,'Detailed Schedule'!$D$8:$EK$9993,4,FALSE)</f>
        <v>ALLIED AR120B HYDRAULIC HAMMER</v>
      </c>
      <c r="H82" s="55">
        <f>+VLOOKUP($D82,'Detailed Schedule'!$D$8:$EK$9993,5,FALSE)</f>
        <v>30709</v>
      </c>
      <c r="I82" s="22">
        <f>+VLOOKUP($D82,'Detailed Schedule'!$D$8:$EK$9993,6,FALSE)</f>
        <v>7</v>
      </c>
      <c r="J82" s="55">
        <f>+VLOOKUP($D82,'Detailed Schedule'!$D$8:$EK$9993,7,FALSE)</f>
        <v>9000</v>
      </c>
      <c r="K82" s="56">
        <v>0</v>
      </c>
      <c r="L82" s="59">
        <f>+VLOOKUP($D82,'Detailed Schedule'!$D$8:$EAA$9985,137,FALSE)</f>
        <v>21709</v>
      </c>
      <c r="M82" s="26">
        <f>+VLOOKUP($D82,'Detailed Schedule'!$D$8:$EAA$9985,140,FALSE)</f>
        <v>0</v>
      </c>
      <c r="N82" s="26">
        <f>+VLOOKUP($D82,'Detailed Schedule'!$D$8:$EAA$9985,141,FALSE)</f>
        <v>21709</v>
      </c>
      <c r="O82" s="26">
        <f>+VLOOKUP($D82,'Detailed Schedule'!$D$8:$EAA$9985,142,FALSE)+J82</f>
        <v>9000</v>
      </c>
      <c r="Q82" s="74">
        <f>+VLOOKUP($D82,'Detailed Schedule'!$D$8:$K$903,6,FALSE)</f>
        <v>7</v>
      </c>
      <c r="R82" s="75">
        <f>+VLOOKUP($D82,'Detailed Schedule'!$D$8:$K$903,5,FALSE)</f>
        <v>30709</v>
      </c>
      <c r="S82" s="75">
        <f>+VLOOKUP($D82,'Detailed Schedule'!$D$8:$K$903,7,FALSE)</f>
        <v>9000</v>
      </c>
      <c r="T82" s="119">
        <f t="shared" si="5"/>
        <v>0</v>
      </c>
      <c r="U82" s="119">
        <f t="shared" si="6"/>
        <v>0</v>
      </c>
      <c r="V82" s="21" t="str">
        <f t="shared" si="7"/>
        <v>NO CHANGE</v>
      </c>
      <c r="W82" s="21" t="str">
        <f t="shared" si="8"/>
        <v>NO CHANGE</v>
      </c>
      <c r="X82" s="21" t="str">
        <f t="shared" si="9"/>
        <v>NO CHANGE</v>
      </c>
    </row>
    <row r="83" spans="1:24" outlineLevel="2">
      <c r="A83" s="136">
        <v>42125</v>
      </c>
      <c r="B83" s="24"/>
      <c r="C83" s="77">
        <v>173</v>
      </c>
      <c r="D83" s="137" t="s">
        <v>1692</v>
      </c>
      <c r="E83" s="137">
        <v>2</v>
      </c>
      <c r="F83" s="137" t="s">
        <v>100</v>
      </c>
      <c r="G83" s="137" t="str">
        <f>+VLOOKUP($D83,'Detailed Schedule'!$D$8:$EK$9993,4,FALSE)</f>
        <v>2012 JD 644K</v>
      </c>
      <c r="H83" s="55">
        <f>+VLOOKUP($D83,'Detailed Schedule'!$D$8:$EK$9993,5,FALSE)</f>
        <v>144479.03</v>
      </c>
      <c r="I83" s="22">
        <f>+VLOOKUP($D83,'Detailed Schedule'!$D$8:$EK$9993,6,FALSE)</f>
        <v>10</v>
      </c>
      <c r="J83" s="55">
        <f>+VLOOKUP($D83,'Detailed Schedule'!$D$8:$EK$9993,7,FALSE)</f>
        <v>70000</v>
      </c>
      <c r="K83" s="56">
        <v>0</v>
      </c>
      <c r="L83" s="59">
        <f>+VLOOKUP($D83,'Detailed Schedule'!$D$8:$EAA$9985,137,FALSE)</f>
        <v>74479.03</v>
      </c>
      <c r="M83" s="26">
        <f>+VLOOKUP($D83,'Detailed Schedule'!$D$8:$EAA$9985,140,FALSE)</f>
        <v>0</v>
      </c>
      <c r="N83" s="26">
        <f>+VLOOKUP($D83,'Detailed Schedule'!$D$8:$EAA$9985,141,FALSE)</f>
        <v>74479.03</v>
      </c>
      <c r="O83" s="26">
        <f>+VLOOKUP($D83,'Detailed Schedule'!$D$8:$EAA$9985,142,FALSE)+J83</f>
        <v>70000</v>
      </c>
      <c r="Q83" s="74">
        <f>+VLOOKUP($D83,'Detailed Schedule'!$D$8:$K$903,6,FALSE)</f>
        <v>10</v>
      </c>
      <c r="R83" s="75">
        <f>+VLOOKUP($D83,'Detailed Schedule'!$D$8:$K$903,5,FALSE)</f>
        <v>144479.03</v>
      </c>
      <c r="S83" s="75">
        <f>+VLOOKUP($D83,'Detailed Schedule'!$D$8:$K$903,7,FALSE)</f>
        <v>70000</v>
      </c>
      <c r="T83" s="119">
        <f t="shared" si="5"/>
        <v>0</v>
      </c>
      <c r="U83" s="119">
        <f t="shared" si="6"/>
        <v>0</v>
      </c>
      <c r="V83" s="21" t="str">
        <f t="shared" si="7"/>
        <v>NO CHANGE</v>
      </c>
      <c r="W83" s="21" t="str">
        <f t="shared" si="8"/>
        <v>NO CHANGE</v>
      </c>
      <c r="X83" s="21" t="str">
        <f t="shared" si="9"/>
        <v>NO CHANGE</v>
      </c>
    </row>
    <row r="84" spans="1:24" outlineLevel="2">
      <c r="A84" s="136">
        <v>42135</v>
      </c>
      <c r="B84" s="24"/>
      <c r="C84" s="77">
        <v>174</v>
      </c>
      <c r="D84" s="137" t="s">
        <v>550</v>
      </c>
      <c r="E84" s="137">
        <v>4</v>
      </c>
      <c r="F84" s="137" t="s">
        <v>100</v>
      </c>
      <c r="G84" s="137" t="str">
        <f>+VLOOKUP($D84,'Detailed Schedule'!$D$8:$EK$9993,4,FALSE)</f>
        <v>2012 JD 250 GLC</v>
      </c>
      <c r="H84" s="55">
        <f>+VLOOKUP($D84,'Detailed Schedule'!$D$8:$EK$9993,5,FALSE)</f>
        <v>127263.69</v>
      </c>
      <c r="I84" s="22">
        <f>+VLOOKUP($D84,'Detailed Schedule'!$D$8:$EK$9993,6,FALSE)</f>
        <v>10</v>
      </c>
      <c r="J84" s="55">
        <f>+VLOOKUP($D84,'Detailed Schedule'!$D$8:$EK$9993,7,FALSE)</f>
        <v>50000</v>
      </c>
      <c r="K84" s="56">
        <v>0</v>
      </c>
      <c r="L84" s="59">
        <f>+VLOOKUP($D84,'Detailed Schedule'!$D$8:$EAA$9985,137,FALSE)</f>
        <v>77263.69</v>
      </c>
      <c r="M84" s="26">
        <f>+VLOOKUP($D84,'Detailed Schedule'!$D$8:$EAA$9985,140,FALSE)</f>
        <v>0</v>
      </c>
      <c r="N84" s="26">
        <f>+VLOOKUP($D84,'Detailed Schedule'!$D$8:$EAA$9985,141,FALSE)</f>
        <v>77263.69</v>
      </c>
      <c r="O84" s="26">
        <f>+VLOOKUP($D84,'Detailed Schedule'!$D$8:$EAA$9985,142,FALSE)+J84</f>
        <v>50000</v>
      </c>
      <c r="Q84" s="74">
        <f>+VLOOKUP($D84,'Detailed Schedule'!$D$8:$K$903,6,FALSE)</f>
        <v>10</v>
      </c>
      <c r="R84" s="75">
        <f>+VLOOKUP($D84,'Detailed Schedule'!$D$8:$K$903,5,FALSE)</f>
        <v>127263.69</v>
      </c>
      <c r="S84" s="75">
        <f>+VLOOKUP($D84,'Detailed Schedule'!$D$8:$K$903,7,FALSE)</f>
        <v>50000</v>
      </c>
      <c r="T84" s="119">
        <f t="shared" si="5"/>
        <v>0</v>
      </c>
      <c r="U84" s="119">
        <f t="shared" si="6"/>
        <v>0</v>
      </c>
      <c r="V84" s="21" t="str">
        <f t="shared" si="7"/>
        <v>NO CHANGE</v>
      </c>
      <c r="W84" s="21" t="str">
        <f t="shared" si="8"/>
        <v>NO CHANGE</v>
      </c>
      <c r="X84" s="21" t="str">
        <f t="shared" si="9"/>
        <v>NO CHANGE</v>
      </c>
    </row>
    <row r="85" spans="1:24" outlineLevel="2">
      <c r="A85" s="136">
        <v>42137</v>
      </c>
      <c r="B85" s="24"/>
      <c r="C85" s="77">
        <v>176</v>
      </c>
      <c r="D85" s="137" t="s">
        <v>138</v>
      </c>
      <c r="E85" s="137">
        <v>1</v>
      </c>
      <c r="F85" s="137" t="s">
        <v>100</v>
      </c>
      <c r="G85" s="137" t="str">
        <f>+VLOOKUP($D85,'Detailed Schedule'!$D$8:$EK$9993,4,FALSE)</f>
        <v>CAT 420E BACKHOE / LOADER</v>
      </c>
      <c r="H85" s="55">
        <f>+VLOOKUP($D85,'Detailed Schedule'!$D$8:$EK$9993,5,FALSE)</f>
        <v>81837.27</v>
      </c>
      <c r="I85" s="22">
        <f>+VLOOKUP($D85,'Detailed Schedule'!$D$8:$EK$9993,6,FALSE)</f>
        <v>10</v>
      </c>
      <c r="J85" s="55">
        <f>+VLOOKUP($D85,'Detailed Schedule'!$D$8:$EK$9993,7,FALSE)</f>
        <v>35000</v>
      </c>
      <c r="K85" s="56">
        <v>0</v>
      </c>
      <c r="L85" s="59">
        <f>+VLOOKUP($D85,'Detailed Schedule'!$D$8:$EAA$9985,137,FALSE)</f>
        <v>46837.270000000004</v>
      </c>
      <c r="M85" s="26">
        <f>+VLOOKUP($D85,'Detailed Schedule'!$D$8:$EAA$9985,140,FALSE)</f>
        <v>0</v>
      </c>
      <c r="N85" s="26">
        <f>+VLOOKUP($D85,'Detailed Schedule'!$D$8:$EAA$9985,141,FALSE)</f>
        <v>46837.270000000004</v>
      </c>
      <c r="O85" s="26">
        <f>+VLOOKUP($D85,'Detailed Schedule'!$D$8:$EAA$9985,142,FALSE)+J85</f>
        <v>35000</v>
      </c>
      <c r="Q85" s="74">
        <f>+VLOOKUP($D85,'Detailed Schedule'!$D$8:$K$903,6,FALSE)</f>
        <v>10</v>
      </c>
      <c r="R85" s="75">
        <f>+VLOOKUP($D85,'Detailed Schedule'!$D$8:$K$903,5,FALSE)</f>
        <v>81837.27</v>
      </c>
      <c r="S85" s="75">
        <f>+VLOOKUP($D85,'Detailed Schedule'!$D$8:$K$903,7,FALSE)</f>
        <v>35000</v>
      </c>
      <c r="T85" s="119">
        <f t="shared" si="5"/>
        <v>0</v>
      </c>
      <c r="U85" s="119">
        <f t="shared" si="6"/>
        <v>0</v>
      </c>
      <c r="V85" s="21" t="str">
        <f t="shared" si="7"/>
        <v>NO CHANGE</v>
      </c>
      <c r="W85" s="21" t="str">
        <f t="shared" si="8"/>
        <v>NO CHANGE</v>
      </c>
      <c r="X85" s="21" t="str">
        <f t="shared" si="9"/>
        <v>NO CHANGE</v>
      </c>
    </row>
    <row r="86" spans="1:24" outlineLevel="2">
      <c r="A86" s="136">
        <v>42137</v>
      </c>
      <c r="B86" s="24"/>
      <c r="C86" s="77">
        <v>177</v>
      </c>
      <c r="D86" s="137" t="s">
        <v>366</v>
      </c>
      <c r="E86" s="137">
        <v>1</v>
      </c>
      <c r="F86" s="137" t="s">
        <v>100</v>
      </c>
      <c r="G86" s="137" t="str">
        <f>+VLOOKUP($D86,'Detailed Schedule'!$D$8:$EK$9993,4,FALSE)</f>
        <v>CAT D6N</v>
      </c>
      <c r="H86" s="55">
        <f>+VLOOKUP($D86,'Detailed Schedule'!$D$8:$EK$9993,5,FALSE)</f>
        <v>212990.18</v>
      </c>
      <c r="I86" s="22">
        <f>+VLOOKUP($D86,'Detailed Schedule'!$D$8:$EK$9993,6,FALSE)</f>
        <v>10</v>
      </c>
      <c r="J86" s="55">
        <f>+VLOOKUP($D86,'Detailed Schedule'!$D$8:$EK$9993,7,FALSE)</f>
        <v>100000</v>
      </c>
      <c r="K86" s="56">
        <v>0</v>
      </c>
      <c r="L86" s="59">
        <f>+VLOOKUP($D86,'Detailed Schedule'!$D$8:$EAA$9985,137,FALSE)</f>
        <v>112990.18000000001</v>
      </c>
      <c r="M86" s="26">
        <f>+VLOOKUP($D86,'Detailed Schedule'!$D$8:$EAA$9985,140,FALSE)</f>
        <v>0</v>
      </c>
      <c r="N86" s="26">
        <f>+VLOOKUP($D86,'Detailed Schedule'!$D$8:$EAA$9985,141,FALSE)</f>
        <v>112990.18000000001</v>
      </c>
      <c r="O86" s="26">
        <f>+VLOOKUP($D86,'Detailed Schedule'!$D$8:$EAA$9985,142,FALSE)+J86</f>
        <v>100000</v>
      </c>
      <c r="Q86" s="74">
        <f>+VLOOKUP($D86,'Detailed Schedule'!$D$8:$K$903,6,FALSE)</f>
        <v>10</v>
      </c>
      <c r="R86" s="75">
        <f>+VLOOKUP($D86,'Detailed Schedule'!$D$8:$K$903,5,FALSE)</f>
        <v>212990.18</v>
      </c>
      <c r="S86" s="75">
        <f>+VLOOKUP($D86,'Detailed Schedule'!$D$8:$K$903,7,FALSE)</f>
        <v>100000</v>
      </c>
      <c r="T86" s="119">
        <f t="shared" si="5"/>
        <v>0</v>
      </c>
      <c r="U86" s="119">
        <f t="shared" si="6"/>
        <v>0</v>
      </c>
      <c r="V86" s="21" t="str">
        <f t="shared" si="7"/>
        <v>NO CHANGE</v>
      </c>
      <c r="W86" s="21" t="str">
        <f t="shared" si="8"/>
        <v>NO CHANGE</v>
      </c>
      <c r="X86" s="21" t="str">
        <f t="shared" si="9"/>
        <v>NO CHANGE</v>
      </c>
    </row>
    <row r="87" spans="1:24" outlineLevel="2">
      <c r="A87" s="136">
        <v>42137</v>
      </c>
      <c r="B87" s="24"/>
      <c r="C87" s="77">
        <v>175</v>
      </c>
      <c r="D87" s="137" t="s">
        <v>556</v>
      </c>
      <c r="E87" s="137">
        <v>1</v>
      </c>
      <c r="F87" s="137" t="s">
        <v>100</v>
      </c>
      <c r="G87" s="137" t="str">
        <f>+VLOOKUP($D87,'Detailed Schedule'!$D$8:$EK$9993,4,FALSE)</f>
        <v>CAT M318D WHEL EXCAVATOR</v>
      </c>
      <c r="H87" s="55">
        <f>+VLOOKUP($D87,'Detailed Schedule'!$D$8:$EK$9993,5,FALSE)</f>
        <v>139100</v>
      </c>
      <c r="I87" s="22">
        <f>+VLOOKUP($D87,'Detailed Schedule'!$D$8:$EK$9993,6,FALSE)</f>
        <v>10</v>
      </c>
      <c r="J87" s="55">
        <f>+VLOOKUP($D87,'Detailed Schedule'!$D$8:$EK$9993,7,FALSE)</f>
        <v>50000</v>
      </c>
      <c r="K87" s="56">
        <v>0</v>
      </c>
      <c r="L87" s="59">
        <f>+VLOOKUP($D87,'Detailed Schedule'!$D$8:$EAA$9985,137,FALSE)</f>
        <v>89100</v>
      </c>
      <c r="M87" s="26">
        <f>+VLOOKUP($D87,'Detailed Schedule'!$D$8:$EAA$9985,140,FALSE)</f>
        <v>0</v>
      </c>
      <c r="N87" s="26">
        <f>+VLOOKUP($D87,'Detailed Schedule'!$D$8:$EAA$9985,141,FALSE)</f>
        <v>89100</v>
      </c>
      <c r="O87" s="26">
        <f>+VLOOKUP($D87,'Detailed Schedule'!$D$8:$EAA$9985,142,FALSE)+J87</f>
        <v>50000</v>
      </c>
      <c r="Q87" s="74">
        <f>+VLOOKUP($D87,'Detailed Schedule'!$D$8:$K$903,6,FALSE)</f>
        <v>10</v>
      </c>
      <c r="R87" s="75">
        <f>+VLOOKUP($D87,'Detailed Schedule'!$D$8:$K$903,5,FALSE)</f>
        <v>139100</v>
      </c>
      <c r="S87" s="75">
        <f>+VLOOKUP($D87,'Detailed Schedule'!$D$8:$K$903,7,FALSE)</f>
        <v>50000</v>
      </c>
      <c r="T87" s="119">
        <f t="shared" si="5"/>
        <v>0</v>
      </c>
      <c r="U87" s="119">
        <f t="shared" si="6"/>
        <v>0</v>
      </c>
      <c r="V87" s="21" t="str">
        <f t="shared" si="7"/>
        <v>NO CHANGE</v>
      </c>
      <c r="W87" s="21" t="str">
        <f t="shared" si="8"/>
        <v>NO CHANGE</v>
      </c>
      <c r="X87" s="21" t="str">
        <f t="shared" si="9"/>
        <v>NO CHANGE</v>
      </c>
    </row>
    <row r="88" spans="1:24" outlineLevel="2">
      <c r="A88" s="136">
        <v>42184</v>
      </c>
      <c r="B88" s="24"/>
      <c r="C88" s="77">
        <v>188</v>
      </c>
      <c r="D88" s="137" t="s">
        <v>689</v>
      </c>
      <c r="E88" s="137">
        <v>1</v>
      </c>
      <c r="F88" s="137" t="s">
        <v>100</v>
      </c>
      <c r="G88" s="137" t="str">
        <f>+VLOOKUP($D88,'Detailed Schedule'!$D$8:$EK$9993,4,FALSE)</f>
        <v>2015 ZI BREAKER</v>
      </c>
      <c r="H88" s="55">
        <f>+VLOOKUP($D88,'Detailed Schedule'!$D$8:$EK$9993,5,FALSE)</f>
        <v>38428.75</v>
      </c>
      <c r="I88" s="22">
        <f>+VLOOKUP($D88,'Detailed Schedule'!$D$8:$EK$9993,6,FALSE)</f>
        <v>10</v>
      </c>
      <c r="J88" s="55">
        <f>+VLOOKUP($D88,'Detailed Schedule'!$D$8:$EK$9993,7,FALSE)</f>
        <v>0</v>
      </c>
      <c r="K88" s="56">
        <v>0</v>
      </c>
      <c r="L88" s="59">
        <f>+VLOOKUP($D88,'Detailed Schedule'!$D$8:$EAA$9985,137,FALSE)</f>
        <v>38428.75</v>
      </c>
      <c r="M88" s="26">
        <f>+VLOOKUP($D88,'Detailed Schedule'!$D$8:$EAA$9985,140,FALSE)</f>
        <v>0</v>
      </c>
      <c r="N88" s="26">
        <f>+VLOOKUP($D88,'Detailed Schedule'!$D$8:$EAA$9985,141,FALSE)</f>
        <v>38428.75</v>
      </c>
      <c r="O88" s="26">
        <f>+VLOOKUP($D88,'Detailed Schedule'!$D$8:$EAA$9985,142,FALSE)+J88</f>
        <v>0</v>
      </c>
      <c r="Q88" s="74">
        <f>+VLOOKUP($D88,'Detailed Schedule'!$D$8:$K$903,6,FALSE)</f>
        <v>10</v>
      </c>
      <c r="R88" s="75">
        <f>+VLOOKUP($D88,'Detailed Schedule'!$D$8:$K$903,5,FALSE)</f>
        <v>38428.75</v>
      </c>
      <c r="S88" s="75">
        <f>+VLOOKUP($D88,'Detailed Schedule'!$D$8:$K$903,7,FALSE)</f>
        <v>0</v>
      </c>
      <c r="T88" s="119">
        <f t="shared" si="5"/>
        <v>0</v>
      </c>
      <c r="U88" s="119">
        <f t="shared" si="6"/>
        <v>0</v>
      </c>
      <c r="V88" s="21" t="str">
        <f t="shared" si="7"/>
        <v>NO CHANGE</v>
      </c>
      <c r="W88" s="21" t="str">
        <f t="shared" si="8"/>
        <v>NO CHANGE</v>
      </c>
      <c r="X88" s="21" t="str">
        <f t="shared" si="9"/>
        <v>NO CHANGE</v>
      </c>
    </row>
    <row r="89" spans="1:24" outlineLevel="2">
      <c r="A89" s="136">
        <v>42370</v>
      </c>
      <c r="B89" s="24">
        <v>45666</v>
      </c>
      <c r="C89" s="77">
        <v>198</v>
      </c>
      <c r="D89" s="137" t="s">
        <v>558</v>
      </c>
      <c r="E89" s="137">
        <v>1</v>
      </c>
      <c r="F89" s="137" t="s">
        <v>100</v>
      </c>
      <c r="G89" s="137" t="str">
        <f>+VLOOKUP($D89,'Detailed Schedule'!$D$8:$EK$9993,4,FALSE)</f>
        <v>PC88MR EXCAVATOR</v>
      </c>
      <c r="H89" s="55">
        <f>+VLOOKUP($D89,'Detailed Schedule'!$D$8:$EK$9993,5,FALSE)</f>
        <v>48551.25</v>
      </c>
      <c r="I89" s="22">
        <f>+VLOOKUP($D89,'Detailed Schedule'!$D$8:$EK$9993,6,FALSE)</f>
        <v>7</v>
      </c>
      <c r="J89" s="55">
        <f>+VLOOKUP($D89,'Detailed Schedule'!$D$8:$EK$9993,7,FALSE)</f>
        <v>15000</v>
      </c>
      <c r="K89" s="56">
        <v>0</v>
      </c>
      <c r="L89" s="59">
        <f>+VLOOKUP($D89,'Detailed Schedule'!$D$8:$EAA$9985,137,FALSE)</f>
        <v>33551.25</v>
      </c>
      <c r="M89" s="26">
        <f>+VLOOKUP($D89,'Detailed Schedule'!$D$8:$EAA$9985,140,FALSE)</f>
        <v>0</v>
      </c>
      <c r="N89" s="26">
        <f>+VLOOKUP($D89,'Detailed Schedule'!$D$8:$EAA$9985,141,FALSE)</f>
        <v>33551.25</v>
      </c>
      <c r="O89" s="26">
        <f>+VLOOKUP($D89,'Detailed Schedule'!$D$8:$EAA$9985,142,FALSE)+J89</f>
        <v>15000</v>
      </c>
      <c r="Q89" s="74">
        <f>+VLOOKUP($D89,'Detailed Schedule'!$D$8:$K$903,6,FALSE)</f>
        <v>7</v>
      </c>
      <c r="R89" s="75">
        <f>+VLOOKUP($D89,'Detailed Schedule'!$D$8:$K$903,5,FALSE)</f>
        <v>48551.25</v>
      </c>
      <c r="S89" s="75">
        <f>+VLOOKUP($D89,'Detailed Schedule'!$D$8:$K$903,7,FALSE)</f>
        <v>15000</v>
      </c>
      <c r="T89" s="119">
        <f t="shared" si="5"/>
        <v>0</v>
      </c>
      <c r="U89" s="119">
        <f t="shared" si="6"/>
        <v>0</v>
      </c>
      <c r="V89" s="21" t="str">
        <f t="shared" si="7"/>
        <v>NO CHANGE</v>
      </c>
      <c r="W89" s="21" t="str">
        <f t="shared" si="8"/>
        <v>NO CHANGE</v>
      </c>
      <c r="X89" s="21" t="str">
        <f t="shared" si="9"/>
        <v>NO CHANGE</v>
      </c>
    </row>
    <row r="90" spans="1:24" outlineLevel="2">
      <c r="A90" s="136">
        <v>42457</v>
      </c>
      <c r="B90" s="24"/>
      <c r="C90" s="77">
        <v>202</v>
      </c>
      <c r="D90" s="137" t="s">
        <v>140</v>
      </c>
      <c r="E90" s="137">
        <v>1</v>
      </c>
      <c r="F90" s="137" t="s">
        <v>100</v>
      </c>
      <c r="G90" s="137" t="str">
        <f>+VLOOKUP($D90,'Detailed Schedule'!$D$8:$EK$9993,4,FALSE)</f>
        <v>2010 CAT 420EIT BACKHOE</v>
      </c>
      <c r="H90" s="55">
        <f>+VLOOKUP($D90,'Detailed Schedule'!$D$8:$EK$9993,5,FALSE)</f>
        <v>60990</v>
      </c>
      <c r="I90" s="22">
        <f>+VLOOKUP($D90,'Detailed Schedule'!$D$8:$EK$9993,6,FALSE)</f>
        <v>10</v>
      </c>
      <c r="J90" s="55">
        <f>+VLOOKUP($D90,'Detailed Schedule'!$D$8:$EK$9993,7,FALSE)</f>
        <v>32000</v>
      </c>
      <c r="K90" s="56">
        <v>0</v>
      </c>
      <c r="L90" s="59">
        <f>+VLOOKUP($D90,'Detailed Schedule'!$D$8:$EAA$9985,137,FALSE)</f>
        <v>28990</v>
      </c>
      <c r="M90" s="26">
        <f>+VLOOKUP($D90,'Detailed Schedule'!$D$8:$EAA$9985,140,FALSE)</f>
        <v>0</v>
      </c>
      <c r="N90" s="26">
        <f>+VLOOKUP($D90,'Detailed Schedule'!$D$8:$EAA$9985,141,FALSE)</f>
        <v>28990</v>
      </c>
      <c r="O90" s="26">
        <f>+VLOOKUP($D90,'Detailed Schedule'!$D$8:$EAA$9985,142,FALSE)+J90</f>
        <v>32000</v>
      </c>
      <c r="Q90" s="74">
        <f>+VLOOKUP($D90,'Detailed Schedule'!$D$8:$K$903,6,FALSE)</f>
        <v>10</v>
      </c>
      <c r="R90" s="75">
        <f>+VLOOKUP($D90,'Detailed Schedule'!$D$8:$K$903,5,FALSE)</f>
        <v>60990</v>
      </c>
      <c r="S90" s="75">
        <f>+VLOOKUP($D90,'Detailed Schedule'!$D$8:$K$903,7,FALSE)</f>
        <v>32000</v>
      </c>
      <c r="T90" s="119">
        <f t="shared" si="5"/>
        <v>0</v>
      </c>
      <c r="U90" s="119">
        <f t="shared" si="6"/>
        <v>0</v>
      </c>
      <c r="V90" s="21" t="str">
        <f t="shared" si="7"/>
        <v>NO CHANGE</v>
      </c>
      <c r="W90" s="21" t="str">
        <f t="shared" si="8"/>
        <v>NO CHANGE</v>
      </c>
      <c r="X90" s="21" t="str">
        <f t="shared" si="9"/>
        <v>NO CHANGE</v>
      </c>
    </row>
    <row r="91" spans="1:24" outlineLevel="2">
      <c r="A91" s="136">
        <v>42507</v>
      </c>
      <c r="B91" s="24"/>
      <c r="C91" s="77">
        <v>203</v>
      </c>
      <c r="D91" s="137" t="s">
        <v>564</v>
      </c>
      <c r="E91" s="137">
        <v>1</v>
      </c>
      <c r="F91" s="137" t="s">
        <v>100</v>
      </c>
      <c r="G91" s="137" t="str">
        <f>+VLOOKUP($D91,'Detailed Schedule'!$D$8:$EK$9993,4,FALSE)</f>
        <v>CAT 308</v>
      </c>
      <c r="H91" s="55">
        <f>+VLOOKUP($D91,'Detailed Schedule'!$D$8:$EK$9993,5,FALSE)</f>
        <v>96300</v>
      </c>
      <c r="I91" s="22">
        <f>+VLOOKUP($D91,'Detailed Schedule'!$D$8:$EK$9993,6,FALSE)</f>
        <v>7</v>
      </c>
      <c r="J91" s="55">
        <f>+VLOOKUP($D91,'Detailed Schedule'!$D$8:$EK$9993,7,FALSE)</f>
        <v>35000</v>
      </c>
      <c r="K91" s="56">
        <v>0</v>
      </c>
      <c r="L91" s="59">
        <f>+VLOOKUP($D91,'Detailed Schedule'!$D$8:$EAA$9985,137,FALSE)</f>
        <v>61300</v>
      </c>
      <c r="M91" s="26">
        <f>+VLOOKUP($D91,'Detailed Schedule'!$D$8:$EAA$9985,140,FALSE)</f>
        <v>0</v>
      </c>
      <c r="N91" s="26">
        <f>+VLOOKUP($D91,'Detailed Schedule'!$D$8:$EAA$9985,141,FALSE)</f>
        <v>61300</v>
      </c>
      <c r="O91" s="26">
        <f>+VLOOKUP($D91,'Detailed Schedule'!$D$8:$EAA$9985,142,FALSE)+J91</f>
        <v>35000</v>
      </c>
      <c r="Q91" s="74">
        <f>+VLOOKUP($D91,'Detailed Schedule'!$D$8:$K$903,6,FALSE)</f>
        <v>7</v>
      </c>
      <c r="R91" s="75">
        <f>+VLOOKUP($D91,'Detailed Schedule'!$D$8:$K$903,5,FALSE)</f>
        <v>96300</v>
      </c>
      <c r="S91" s="75">
        <f>+VLOOKUP($D91,'Detailed Schedule'!$D$8:$K$903,7,FALSE)</f>
        <v>35000</v>
      </c>
      <c r="T91" s="119">
        <f t="shared" si="5"/>
        <v>0</v>
      </c>
      <c r="U91" s="119">
        <f t="shared" si="6"/>
        <v>0</v>
      </c>
      <c r="V91" s="21" t="str">
        <f t="shared" si="7"/>
        <v>NO CHANGE</v>
      </c>
      <c r="W91" s="21" t="str">
        <f t="shared" si="8"/>
        <v>NO CHANGE</v>
      </c>
      <c r="X91" s="21" t="str">
        <f t="shared" si="9"/>
        <v>NO CHANGE</v>
      </c>
    </row>
    <row r="92" spans="1:24" outlineLevel="2">
      <c r="A92" s="136">
        <v>42514</v>
      </c>
      <c r="B92" s="24"/>
      <c r="C92" s="77">
        <v>205</v>
      </c>
      <c r="D92" s="137" t="s">
        <v>566</v>
      </c>
      <c r="E92" s="137">
        <v>1</v>
      </c>
      <c r="F92" s="137" t="s">
        <v>100</v>
      </c>
      <c r="G92" s="137" t="str">
        <f>+VLOOKUP($D92,'Detailed Schedule'!$D$8:$EK$9993,4,FALSE)</f>
        <v>JD 210</v>
      </c>
      <c r="H92" s="55">
        <f>+VLOOKUP($D92,'Detailed Schedule'!$D$8:$EK$9993,5,FALSE)</f>
        <v>155150</v>
      </c>
      <c r="I92" s="22">
        <f>+VLOOKUP($D92,'Detailed Schedule'!$D$8:$EK$9993,6,FALSE)</f>
        <v>10</v>
      </c>
      <c r="J92" s="55">
        <f>+VLOOKUP($D92,'Detailed Schedule'!$D$8:$EK$9993,7,FALSE)</f>
        <v>75000</v>
      </c>
      <c r="K92" s="56">
        <v>0</v>
      </c>
      <c r="L92" s="59">
        <f>+VLOOKUP($D92,'Detailed Schedule'!$D$8:$EAA$9985,137,FALSE)</f>
        <v>80150</v>
      </c>
      <c r="M92" s="26">
        <f>+VLOOKUP($D92,'Detailed Schedule'!$D$8:$EAA$9985,140,FALSE)</f>
        <v>0</v>
      </c>
      <c r="N92" s="26">
        <f>+VLOOKUP($D92,'Detailed Schedule'!$D$8:$EAA$9985,141,FALSE)</f>
        <v>80150</v>
      </c>
      <c r="O92" s="26">
        <f>+VLOOKUP($D92,'Detailed Schedule'!$D$8:$EAA$9985,142,FALSE)+J92</f>
        <v>75000</v>
      </c>
      <c r="Q92" s="74">
        <f>+VLOOKUP($D92,'Detailed Schedule'!$D$8:$K$903,6,FALSE)</f>
        <v>10</v>
      </c>
      <c r="R92" s="75">
        <f>+VLOOKUP($D92,'Detailed Schedule'!$D$8:$K$903,5,FALSE)</f>
        <v>155150</v>
      </c>
      <c r="S92" s="75">
        <f>+VLOOKUP($D92,'Detailed Schedule'!$D$8:$K$903,7,FALSE)</f>
        <v>75000</v>
      </c>
      <c r="T92" s="119">
        <f t="shared" si="5"/>
        <v>0</v>
      </c>
      <c r="U92" s="119">
        <f t="shared" si="6"/>
        <v>0</v>
      </c>
      <c r="V92" s="21" t="str">
        <f t="shared" si="7"/>
        <v>NO CHANGE</v>
      </c>
      <c r="W92" s="21" t="str">
        <f t="shared" si="8"/>
        <v>NO CHANGE</v>
      </c>
      <c r="X92" s="21" t="str">
        <f t="shared" si="9"/>
        <v>NO CHANGE</v>
      </c>
    </row>
    <row r="93" spans="1:24" outlineLevel="2">
      <c r="A93" s="136">
        <v>42514</v>
      </c>
      <c r="B93" s="24"/>
      <c r="C93" s="77">
        <v>204</v>
      </c>
      <c r="D93" s="137" t="s">
        <v>1528</v>
      </c>
      <c r="E93" s="137">
        <v>1</v>
      </c>
      <c r="F93" s="137" t="s">
        <v>100</v>
      </c>
      <c r="G93" s="137" t="str">
        <f>+VLOOKUP($D93,'Detailed Schedule'!$D$8:$EK$9993,4,FALSE)</f>
        <v>CAT 279 SKID STEER</v>
      </c>
      <c r="H93" s="55">
        <f>+VLOOKUP($D93,'Detailed Schedule'!$D$8:$EK$9993,5,FALSE)</f>
        <v>49755</v>
      </c>
      <c r="I93" s="22">
        <f>+VLOOKUP($D93,'Detailed Schedule'!$D$8:$EK$9993,6,FALSE)</f>
        <v>7</v>
      </c>
      <c r="J93" s="55">
        <f>+VLOOKUP($D93,'Detailed Schedule'!$D$8:$EK$9993,7,FALSE)</f>
        <v>16000</v>
      </c>
      <c r="K93" s="56">
        <v>0</v>
      </c>
      <c r="L93" s="59">
        <f>+VLOOKUP($D93,'Detailed Schedule'!$D$8:$EAA$9985,137,FALSE)</f>
        <v>33755</v>
      </c>
      <c r="M93" s="26">
        <f>+VLOOKUP($D93,'Detailed Schedule'!$D$8:$EAA$9985,140,FALSE)</f>
        <v>0</v>
      </c>
      <c r="N93" s="26">
        <f>+VLOOKUP($D93,'Detailed Schedule'!$D$8:$EAA$9985,141,FALSE)</f>
        <v>33755</v>
      </c>
      <c r="O93" s="26">
        <f>+VLOOKUP($D93,'Detailed Schedule'!$D$8:$EAA$9985,142,FALSE)+J93</f>
        <v>16000</v>
      </c>
      <c r="Q93" s="74">
        <f>+VLOOKUP($D93,'Detailed Schedule'!$D$8:$K$903,6,FALSE)</f>
        <v>7</v>
      </c>
      <c r="R93" s="75">
        <f>+VLOOKUP($D93,'Detailed Schedule'!$D$8:$K$903,5,FALSE)</f>
        <v>49755</v>
      </c>
      <c r="S93" s="75">
        <f>+VLOOKUP($D93,'Detailed Schedule'!$D$8:$K$903,7,FALSE)</f>
        <v>16000</v>
      </c>
      <c r="T93" s="119">
        <f t="shared" si="5"/>
        <v>0</v>
      </c>
      <c r="U93" s="119">
        <f t="shared" si="6"/>
        <v>0</v>
      </c>
      <c r="V93" s="21" t="str">
        <f t="shared" si="7"/>
        <v>NO CHANGE</v>
      </c>
      <c r="W93" s="21" t="str">
        <f t="shared" si="8"/>
        <v>NO CHANGE</v>
      </c>
      <c r="X93" s="21" t="str">
        <f t="shared" si="9"/>
        <v>NO CHANGE</v>
      </c>
    </row>
    <row r="94" spans="1:24" outlineLevel="2">
      <c r="A94" s="136">
        <v>42529</v>
      </c>
      <c r="B94" s="24"/>
      <c r="C94" s="77">
        <v>206</v>
      </c>
      <c r="D94" s="137" t="s">
        <v>562</v>
      </c>
      <c r="E94" s="137">
        <v>1</v>
      </c>
      <c r="F94" s="137" t="s">
        <v>100</v>
      </c>
      <c r="G94" s="137" t="str">
        <f>+VLOOKUP($D94,'Detailed Schedule'!$D$8:$EK$9993,4,FALSE)</f>
        <v>CAT 305</v>
      </c>
      <c r="H94" s="55">
        <f>+VLOOKUP($D94,'Detailed Schedule'!$D$8:$EK$9993,5,FALSE)</f>
        <v>67410</v>
      </c>
      <c r="I94" s="22">
        <f>+VLOOKUP($D94,'Detailed Schedule'!$D$8:$EK$9993,6,FALSE)</f>
        <v>7</v>
      </c>
      <c r="J94" s="55">
        <f>+VLOOKUP($D94,'Detailed Schedule'!$D$8:$EK$9993,7,FALSE)</f>
        <v>25000</v>
      </c>
      <c r="K94" s="56">
        <v>0</v>
      </c>
      <c r="L94" s="59">
        <f>+VLOOKUP($D94,'Detailed Schedule'!$D$8:$EAA$9985,137,FALSE)</f>
        <v>42410</v>
      </c>
      <c r="M94" s="26">
        <f>+VLOOKUP($D94,'Detailed Schedule'!$D$8:$EAA$9985,140,FALSE)</f>
        <v>0</v>
      </c>
      <c r="N94" s="26">
        <f>+VLOOKUP($D94,'Detailed Schedule'!$D$8:$EAA$9985,141,FALSE)</f>
        <v>42410</v>
      </c>
      <c r="O94" s="26">
        <f>+VLOOKUP($D94,'Detailed Schedule'!$D$8:$EAA$9985,142,FALSE)+J94</f>
        <v>25000</v>
      </c>
      <c r="Q94" s="74">
        <f>+VLOOKUP($D94,'Detailed Schedule'!$D$8:$K$903,6,FALSE)</f>
        <v>7</v>
      </c>
      <c r="R94" s="75">
        <f>+VLOOKUP($D94,'Detailed Schedule'!$D$8:$K$903,5,FALSE)</f>
        <v>67410</v>
      </c>
      <c r="S94" s="75">
        <f>+VLOOKUP($D94,'Detailed Schedule'!$D$8:$K$903,7,FALSE)</f>
        <v>25000</v>
      </c>
      <c r="T94" s="119">
        <f t="shared" si="5"/>
        <v>0</v>
      </c>
      <c r="U94" s="119">
        <f t="shared" si="6"/>
        <v>0</v>
      </c>
      <c r="V94" s="21" t="str">
        <f t="shared" si="7"/>
        <v>NO CHANGE</v>
      </c>
      <c r="W94" s="21" t="str">
        <f t="shared" si="8"/>
        <v>NO CHANGE</v>
      </c>
      <c r="X94" s="21" t="str">
        <f t="shared" si="9"/>
        <v>NO CHANGE</v>
      </c>
    </row>
    <row r="95" spans="1:24" outlineLevel="2">
      <c r="A95" s="136">
        <v>42552</v>
      </c>
      <c r="B95" s="24"/>
      <c r="C95" s="77">
        <v>208</v>
      </c>
      <c r="D95" s="137" t="s">
        <v>1401</v>
      </c>
      <c r="E95" s="137">
        <v>1</v>
      </c>
      <c r="F95" s="137" t="s">
        <v>100</v>
      </c>
      <c r="G95" s="137" t="str">
        <f>+VLOOKUP($D95,'Detailed Schedule'!$D$8:$EK$9993,4,FALSE)</f>
        <v>PNEMATIC COMPACTOR</v>
      </c>
      <c r="H95" s="55">
        <f>+VLOOKUP($D95,'Detailed Schedule'!$D$8:$EK$9993,5,FALSE)</f>
        <v>52250.6</v>
      </c>
      <c r="I95" s="22">
        <f>+VLOOKUP($D95,'Detailed Schedule'!$D$8:$EK$9993,6,FALSE)</f>
        <v>10</v>
      </c>
      <c r="J95" s="55">
        <f>+VLOOKUP($D95,'Detailed Schedule'!$D$8:$EK$9993,7,FALSE)</f>
        <v>29000</v>
      </c>
      <c r="K95" s="56">
        <v>0</v>
      </c>
      <c r="L95" s="59">
        <f>+VLOOKUP($D95,'Detailed Schedule'!$D$8:$EAA$9985,137,FALSE)</f>
        <v>23250.600000000002</v>
      </c>
      <c r="M95" s="26">
        <f>+VLOOKUP($D95,'Detailed Schedule'!$D$8:$EAA$9985,140,FALSE)</f>
        <v>0</v>
      </c>
      <c r="N95" s="26">
        <f>+VLOOKUP($D95,'Detailed Schedule'!$D$8:$EAA$9985,141,FALSE)</f>
        <v>23250.600000000002</v>
      </c>
      <c r="O95" s="26">
        <f>+VLOOKUP($D95,'Detailed Schedule'!$D$8:$EAA$9985,142,FALSE)+J95</f>
        <v>29000</v>
      </c>
      <c r="Q95" s="74">
        <f>+VLOOKUP($D95,'Detailed Schedule'!$D$8:$K$903,6,FALSE)</f>
        <v>10</v>
      </c>
      <c r="R95" s="75">
        <f>+VLOOKUP($D95,'Detailed Schedule'!$D$8:$K$903,5,FALSE)</f>
        <v>52250.6</v>
      </c>
      <c r="S95" s="75">
        <f>+VLOOKUP($D95,'Detailed Schedule'!$D$8:$K$903,7,FALSE)</f>
        <v>29000</v>
      </c>
      <c r="T95" s="119">
        <f t="shared" si="5"/>
        <v>0</v>
      </c>
      <c r="U95" s="119">
        <f t="shared" si="6"/>
        <v>0</v>
      </c>
      <c r="V95" s="21" t="str">
        <f t="shared" si="7"/>
        <v>NO CHANGE</v>
      </c>
      <c r="W95" s="21" t="str">
        <f t="shared" si="8"/>
        <v>NO CHANGE</v>
      </c>
      <c r="X95" s="21" t="str">
        <f t="shared" si="9"/>
        <v>NO CHANGE</v>
      </c>
    </row>
    <row r="96" spans="1:24" outlineLevel="2">
      <c r="A96" s="136">
        <v>42556</v>
      </c>
      <c r="B96" s="24"/>
      <c r="C96" s="77">
        <v>209</v>
      </c>
      <c r="D96" s="137" t="s">
        <v>1696</v>
      </c>
      <c r="E96" s="137">
        <v>2</v>
      </c>
      <c r="F96" s="137" t="s">
        <v>100</v>
      </c>
      <c r="G96" s="137" t="str">
        <f>+VLOOKUP($D96,'Detailed Schedule'!$D$8:$EK$9993,4,FALSE)</f>
        <v>CAT 928H LOADER &amp; FREIGHT</v>
      </c>
      <c r="H96" s="55">
        <f>+VLOOKUP($D96,'Detailed Schedule'!$D$8:$EK$9993,5,FALSE)</f>
        <v>77550</v>
      </c>
      <c r="I96" s="22">
        <f>+VLOOKUP($D96,'Detailed Schedule'!$D$8:$EK$9993,6,FALSE)</f>
        <v>10</v>
      </c>
      <c r="J96" s="55">
        <f>+VLOOKUP($D96,'Detailed Schedule'!$D$8:$EK$9993,7,FALSE)</f>
        <v>40000</v>
      </c>
      <c r="K96" s="56">
        <v>0</v>
      </c>
      <c r="L96" s="59">
        <f>+VLOOKUP($D96,'Detailed Schedule'!$D$8:$EAA$9985,137,FALSE)</f>
        <v>37550</v>
      </c>
      <c r="M96" s="26">
        <f>+VLOOKUP($D96,'Detailed Schedule'!$D$8:$EAA$9985,140,FALSE)</f>
        <v>0</v>
      </c>
      <c r="N96" s="26">
        <f>+VLOOKUP($D96,'Detailed Schedule'!$D$8:$EAA$9985,141,FALSE)</f>
        <v>37550</v>
      </c>
      <c r="O96" s="26">
        <f>+VLOOKUP($D96,'Detailed Schedule'!$D$8:$EAA$9985,142,FALSE)+J96</f>
        <v>40000</v>
      </c>
      <c r="Q96" s="74">
        <f>+VLOOKUP($D96,'Detailed Schedule'!$D$8:$K$903,6,FALSE)</f>
        <v>10</v>
      </c>
      <c r="R96" s="75">
        <f>+VLOOKUP($D96,'Detailed Schedule'!$D$8:$K$903,5,FALSE)</f>
        <v>77550</v>
      </c>
      <c r="S96" s="75">
        <f>+VLOOKUP($D96,'Detailed Schedule'!$D$8:$K$903,7,FALSE)</f>
        <v>40000</v>
      </c>
      <c r="T96" s="119">
        <f t="shared" si="5"/>
        <v>0</v>
      </c>
      <c r="U96" s="119">
        <f t="shared" si="6"/>
        <v>0</v>
      </c>
      <c r="V96" s="21" t="str">
        <f t="shared" si="7"/>
        <v>NO CHANGE</v>
      </c>
      <c r="W96" s="21" t="str">
        <f t="shared" si="8"/>
        <v>NO CHANGE</v>
      </c>
      <c r="X96" s="21" t="str">
        <f t="shared" si="9"/>
        <v>NO CHANGE</v>
      </c>
    </row>
    <row r="97" spans="1:24" outlineLevel="2">
      <c r="A97" s="136">
        <v>42591</v>
      </c>
      <c r="B97" s="24"/>
      <c r="C97" s="77">
        <v>216</v>
      </c>
      <c r="D97" s="137" t="s">
        <v>241</v>
      </c>
      <c r="E97" s="137">
        <v>1</v>
      </c>
      <c r="F97" s="137" t="s">
        <v>100</v>
      </c>
      <c r="G97" s="137" t="str">
        <f>+VLOOKUP($D97,'Detailed Schedule'!$D$8:$EK$9993,4,FALSE)</f>
        <v>BRIDGE DECKING MACHINE W/ TWO 4 &amp; 6 FT SECTNS</v>
      </c>
      <c r="H97" s="55">
        <f>+VLOOKUP($D97,'Detailed Schedule'!$D$8:$EK$9993,5,FALSE)</f>
        <v>15000</v>
      </c>
      <c r="I97" s="22">
        <f>+VLOOKUP($D97,'Detailed Schedule'!$D$8:$EK$9993,6,FALSE)</f>
        <v>10</v>
      </c>
      <c r="J97" s="55">
        <f>+VLOOKUP($D97,'Detailed Schedule'!$D$8:$EK$9993,7,FALSE)</f>
        <v>7500</v>
      </c>
      <c r="K97" s="56">
        <v>0</v>
      </c>
      <c r="L97" s="59">
        <f>+VLOOKUP($D97,'Detailed Schedule'!$D$8:$EAA$9985,137,FALSE)</f>
        <v>6312.5</v>
      </c>
      <c r="M97" s="26">
        <f>+VLOOKUP($D97,'Detailed Schedule'!$D$8:$EAA$9985,140,FALSE)</f>
        <v>750</v>
      </c>
      <c r="N97" s="26">
        <f>+VLOOKUP($D97,'Detailed Schedule'!$D$8:$EAA$9985,141,FALSE)</f>
        <v>7062.5</v>
      </c>
      <c r="O97" s="26">
        <f>+VLOOKUP($D97,'Detailed Schedule'!$D$8:$EAA$9985,142,FALSE)+J97</f>
        <v>7937.5</v>
      </c>
      <c r="Q97" s="74">
        <f>+VLOOKUP($D97,'Detailed Schedule'!$D$8:$K$903,6,FALSE)</f>
        <v>10</v>
      </c>
      <c r="R97" s="75">
        <f>+VLOOKUP($D97,'Detailed Schedule'!$D$8:$K$903,5,FALSE)</f>
        <v>15000</v>
      </c>
      <c r="S97" s="75">
        <f>+VLOOKUP($D97,'Detailed Schedule'!$D$8:$K$903,7,FALSE)</f>
        <v>7500</v>
      </c>
      <c r="T97" s="119">
        <f t="shared" si="5"/>
        <v>0</v>
      </c>
      <c r="U97" s="119">
        <f t="shared" si="6"/>
        <v>0</v>
      </c>
      <c r="V97" s="21" t="str">
        <f t="shared" si="7"/>
        <v>NO CHANGE</v>
      </c>
      <c r="W97" s="21" t="str">
        <f t="shared" si="8"/>
        <v>NO CHANGE</v>
      </c>
      <c r="X97" s="21" t="str">
        <f t="shared" si="9"/>
        <v>NO CHANGE</v>
      </c>
    </row>
    <row r="98" spans="1:24" outlineLevel="2">
      <c r="A98" s="136">
        <v>42612</v>
      </c>
      <c r="B98" s="24"/>
      <c r="C98" s="77">
        <v>219</v>
      </c>
      <c r="D98" s="137" t="s">
        <v>570</v>
      </c>
      <c r="E98" s="137">
        <v>1</v>
      </c>
      <c r="F98" s="137" t="s">
        <v>100</v>
      </c>
      <c r="G98" s="137" t="str">
        <f>+VLOOKUP($D98,'Detailed Schedule'!$D$8:$EK$9993,4,FALSE)</f>
        <v>JOHN DEERE 210 G EXCAVATOR</v>
      </c>
      <c r="H98" s="55">
        <f>+VLOOKUP($D98,'Detailed Schedule'!$D$8:$EK$9993,5,FALSE)</f>
        <v>165850</v>
      </c>
      <c r="I98" s="22">
        <f>+VLOOKUP($D98,'Detailed Schedule'!$D$8:$EK$9993,6,FALSE)</f>
        <v>10</v>
      </c>
      <c r="J98" s="55">
        <f>+VLOOKUP($D98,'Detailed Schedule'!$D$8:$EK$9993,7,FALSE)</f>
        <v>85000</v>
      </c>
      <c r="K98" s="56">
        <v>0</v>
      </c>
      <c r="L98" s="59">
        <f>+VLOOKUP($D98,'Detailed Schedule'!$D$8:$EAA$9985,137,FALSE)</f>
        <v>80850</v>
      </c>
      <c r="M98" s="26">
        <f>+VLOOKUP($D98,'Detailed Schedule'!$D$8:$EAA$9985,140,FALSE)</f>
        <v>0</v>
      </c>
      <c r="N98" s="26">
        <f>+VLOOKUP($D98,'Detailed Schedule'!$D$8:$EAA$9985,141,FALSE)</f>
        <v>80850</v>
      </c>
      <c r="O98" s="26">
        <f>+VLOOKUP($D98,'Detailed Schedule'!$D$8:$EAA$9985,142,FALSE)+J98</f>
        <v>85000</v>
      </c>
      <c r="Q98" s="74">
        <f>+VLOOKUP($D98,'Detailed Schedule'!$D$8:$K$903,6,FALSE)</f>
        <v>10</v>
      </c>
      <c r="R98" s="75">
        <f>+VLOOKUP($D98,'Detailed Schedule'!$D$8:$K$903,5,FALSE)</f>
        <v>165850</v>
      </c>
      <c r="S98" s="75">
        <f>+VLOOKUP($D98,'Detailed Schedule'!$D$8:$K$903,7,FALSE)</f>
        <v>85000</v>
      </c>
      <c r="T98" s="119">
        <f t="shared" si="5"/>
        <v>0</v>
      </c>
      <c r="U98" s="119">
        <f t="shared" si="6"/>
        <v>0</v>
      </c>
      <c r="V98" s="21" t="str">
        <f t="shared" si="7"/>
        <v>NO CHANGE</v>
      </c>
      <c r="W98" s="21" t="str">
        <f t="shared" si="8"/>
        <v>NO CHANGE</v>
      </c>
      <c r="X98" s="21" t="str">
        <f t="shared" si="9"/>
        <v>NO CHANGE</v>
      </c>
    </row>
    <row r="99" spans="1:24" outlineLevel="2">
      <c r="A99" s="136">
        <v>42628</v>
      </c>
      <c r="B99" s="24"/>
      <c r="C99" s="77">
        <v>220</v>
      </c>
      <c r="D99" s="137" t="s">
        <v>142</v>
      </c>
      <c r="E99" s="137">
        <v>1</v>
      </c>
      <c r="F99" s="137" t="s">
        <v>100</v>
      </c>
      <c r="G99" s="137" t="str">
        <f>+VLOOKUP($D99,'Detailed Schedule'!$D$8:$EK$9993,4,FALSE)</f>
        <v>CAT 420E IT BACKHOE/LOADER &amp; asset 261</v>
      </c>
      <c r="H99" s="55">
        <f>+VLOOKUP($D99,'Detailed Schedule'!$D$8:$EK$9993,5,FALSE)</f>
        <v>41730</v>
      </c>
      <c r="I99" s="22">
        <f>+VLOOKUP($D99,'Detailed Schedule'!$D$8:$EK$9993,6,FALSE)</f>
        <v>10</v>
      </c>
      <c r="J99" s="55">
        <f>+VLOOKUP($D99,'Detailed Schedule'!$D$8:$EK$9993,7,FALSE)</f>
        <v>8000</v>
      </c>
      <c r="K99" s="56">
        <v>0</v>
      </c>
      <c r="L99" s="59">
        <f>+VLOOKUP($D99,'Detailed Schedule'!$D$8:$EAA$9985,137,FALSE)</f>
        <v>28108.33</v>
      </c>
      <c r="M99" s="26">
        <f>+VLOOKUP($D99,'Detailed Schedule'!$D$8:$EAA$9985,140,FALSE)</f>
        <v>3373</v>
      </c>
      <c r="N99" s="26">
        <f>+VLOOKUP($D99,'Detailed Schedule'!$D$8:$EAA$9985,141,FALSE)</f>
        <v>31481.33</v>
      </c>
      <c r="O99" s="26">
        <f>+VLOOKUP($D99,'Detailed Schedule'!$D$8:$EAA$9985,142,FALSE)+J99</f>
        <v>10248.67</v>
      </c>
      <c r="Q99" s="74">
        <f>+VLOOKUP($D99,'Detailed Schedule'!$D$8:$K$903,6,FALSE)</f>
        <v>10</v>
      </c>
      <c r="R99" s="75">
        <f>+VLOOKUP($D99,'Detailed Schedule'!$D$8:$K$903,5,FALSE)</f>
        <v>41730</v>
      </c>
      <c r="S99" s="75">
        <f>+VLOOKUP($D99,'Detailed Schedule'!$D$8:$K$903,7,FALSE)</f>
        <v>8000</v>
      </c>
      <c r="T99" s="119">
        <f t="shared" si="5"/>
        <v>0</v>
      </c>
      <c r="U99" s="119">
        <f t="shared" si="6"/>
        <v>0</v>
      </c>
      <c r="V99" s="21" t="str">
        <f t="shared" si="7"/>
        <v>NO CHANGE</v>
      </c>
      <c r="W99" s="21" t="str">
        <f t="shared" si="8"/>
        <v>NO CHANGE</v>
      </c>
      <c r="X99" s="21" t="str">
        <f t="shared" si="9"/>
        <v>NO CHANGE</v>
      </c>
    </row>
    <row r="100" spans="1:24" outlineLevel="2">
      <c r="A100" s="136">
        <v>42640</v>
      </c>
      <c r="B100" s="24"/>
      <c r="C100" s="77">
        <v>221</v>
      </c>
      <c r="D100" s="137" t="s">
        <v>574</v>
      </c>
      <c r="E100" s="137">
        <v>1</v>
      </c>
      <c r="F100" s="137" t="s">
        <v>100</v>
      </c>
      <c r="G100" s="137" t="str">
        <f>+VLOOKUP($D100,'Detailed Schedule'!$D$8:$EK$9993,4,FALSE)</f>
        <v>CAT 308E CR SB MINI EXCAVATOR</v>
      </c>
      <c r="H100" s="55">
        <f>+VLOOKUP($D100,'Detailed Schedule'!$D$8:$EK$9993,5,FALSE)</f>
        <v>70022.5</v>
      </c>
      <c r="I100" s="22">
        <f>+VLOOKUP($D100,'Detailed Schedule'!$D$8:$EK$9993,6,FALSE)</f>
        <v>7</v>
      </c>
      <c r="J100" s="55">
        <f>+VLOOKUP($D100,'Detailed Schedule'!$D$8:$EK$9993,7,FALSE)</f>
        <v>15000</v>
      </c>
      <c r="K100" s="56">
        <v>0</v>
      </c>
      <c r="L100" s="59">
        <f>+VLOOKUP($D100,'Detailed Schedule'!$D$8:$EAA$9985,137,FALSE)</f>
        <v>55022.5</v>
      </c>
      <c r="M100" s="26">
        <f>+VLOOKUP($D100,'Detailed Schedule'!$D$8:$EAA$9985,140,FALSE)</f>
        <v>0</v>
      </c>
      <c r="N100" s="26">
        <f>+VLOOKUP($D100,'Detailed Schedule'!$D$8:$EAA$9985,141,FALSE)</f>
        <v>55022.5</v>
      </c>
      <c r="O100" s="26">
        <f>+VLOOKUP($D100,'Detailed Schedule'!$D$8:$EAA$9985,142,FALSE)+J100</f>
        <v>15000</v>
      </c>
      <c r="Q100" s="74">
        <f>+VLOOKUP($D100,'Detailed Schedule'!$D$8:$K$903,6,FALSE)</f>
        <v>7</v>
      </c>
      <c r="R100" s="75">
        <f>+VLOOKUP($D100,'Detailed Schedule'!$D$8:$K$903,5,FALSE)</f>
        <v>70022.5</v>
      </c>
      <c r="S100" s="75">
        <f>+VLOOKUP($D100,'Detailed Schedule'!$D$8:$K$903,7,FALSE)</f>
        <v>15000</v>
      </c>
      <c r="T100" s="119">
        <f t="shared" si="5"/>
        <v>0</v>
      </c>
      <c r="U100" s="119">
        <f t="shared" si="6"/>
        <v>0</v>
      </c>
      <c r="V100" s="21" t="str">
        <f t="shared" si="7"/>
        <v>NO CHANGE</v>
      </c>
      <c r="W100" s="21" t="str">
        <f t="shared" si="8"/>
        <v>NO CHANGE</v>
      </c>
      <c r="X100" s="21" t="str">
        <f t="shared" si="9"/>
        <v>NO CHANGE</v>
      </c>
    </row>
    <row r="101" spans="1:24" outlineLevel="2">
      <c r="A101" s="136">
        <v>42661</v>
      </c>
      <c r="B101" s="24"/>
      <c r="C101" s="77">
        <v>222</v>
      </c>
      <c r="D101" s="137" t="s">
        <v>956</v>
      </c>
      <c r="E101" s="137">
        <v>2</v>
      </c>
      <c r="F101" s="137" t="s">
        <v>100</v>
      </c>
      <c r="G101" s="137" t="str">
        <f>+VLOOKUP($D101,'Detailed Schedule'!$D$8:$EK$9993,4,FALSE)</f>
        <v>2011 GENIE S-60X 4WD TELE BOOM LIFT</v>
      </c>
      <c r="H101" s="55">
        <f>+VLOOKUP($D101,'Detailed Schedule'!$D$8:$EK$9993,5,FALSE)</f>
        <v>31186.16</v>
      </c>
      <c r="I101" s="22">
        <f>+VLOOKUP($D101,'Detailed Schedule'!$D$8:$EK$9993,6,FALSE)</f>
        <v>10</v>
      </c>
      <c r="J101" s="55">
        <f>+VLOOKUP($D101,'Detailed Schedule'!$D$8:$EK$9993,7,FALSE)</f>
        <v>7500</v>
      </c>
      <c r="K101" s="56">
        <v>0</v>
      </c>
      <c r="L101" s="59">
        <f>+VLOOKUP($D101,'Detailed Schedule'!$D$8:$EAA$9985,137,FALSE)</f>
        <v>19343.726000000002</v>
      </c>
      <c r="M101" s="26">
        <f>+VLOOKUP($D101,'Detailed Schedule'!$D$8:$EAA$9985,140,FALSE)</f>
        <v>2368.616</v>
      </c>
      <c r="N101" s="26">
        <f>+VLOOKUP($D101,'Detailed Schedule'!$D$8:$EAA$9985,141,FALSE)</f>
        <v>21712.342000000004</v>
      </c>
      <c r="O101" s="26">
        <f>+VLOOKUP($D101,'Detailed Schedule'!$D$8:$EAA$9985,142,FALSE)+J101</f>
        <v>9473.82</v>
      </c>
      <c r="Q101" s="74">
        <f>+VLOOKUP($D101,'Detailed Schedule'!$D$8:$K$903,6,FALSE)</f>
        <v>10</v>
      </c>
      <c r="R101" s="75">
        <f>+VLOOKUP($D101,'Detailed Schedule'!$D$8:$K$903,5,FALSE)</f>
        <v>31186.16</v>
      </c>
      <c r="S101" s="75">
        <f>+VLOOKUP($D101,'Detailed Schedule'!$D$8:$K$903,7,FALSE)</f>
        <v>7500</v>
      </c>
      <c r="T101" s="119">
        <f t="shared" si="5"/>
        <v>0</v>
      </c>
      <c r="U101" s="119">
        <f t="shared" si="6"/>
        <v>0</v>
      </c>
      <c r="V101" s="21" t="str">
        <f t="shared" si="7"/>
        <v>NO CHANGE</v>
      </c>
      <c r="W101" s="21" t="str">
        <f t="shared" si="8"/>
        <v>NO CHANGE</v>
      </c>
      <c r="X101" s="21" t="str">
        <f t="shared" si="9"/>
        <v>NO CHANGE</v>
      </c>
    </row>
    <row r="102" spans="1:24" outlineLevel="2">
      <c r="A102" s="136">
        <v>42747</v>
      </c>
      <c r="B102" s="24"/>
      <c r="C102" s="77">
        <v>230</v>
      </c>
      <c r="D102" s="137" t="s">
        <v>582</v>
      </c>
      <c r="E102" s="137">
        <v>2</v>
      </c>
      <c r="F102" s="137" t="s">
        <v>100</v>
      </c>
      <c r="G102" s="137" t="str">
        <f>+VLOOKUP($D102,'Detailed Schedule'!$D$8:$EK$9993,4,FALSE)</f>
        <v>2014 JOHN DEERE 250GLC TRACK EXCAVATOR</v>
      </c>
      <c r="H102" s="55">
        <f>+VLOOKUP($D102,'Detailed Schedule'!$D$8:$EK$9993,5,FALSE)</f>
        <v>113360.78</v>
      </c>
      <c r="I102" s="22">
        <f>+VLOOKUP($D102,'Detailed Schedule'!$D$8:$EK$9993,6,FALSE)</f>
        <v>10</v>
      </c>
      <c r="J102" s="55">
        <f>+VLOOKUP($D102,'Detailed Schedule'!$D$8:$EK$9993,7,FALSE)</f>
        <v>70000</v>
      </c>
      <c r="K102" s="56">
        <v>0</v>
      </c>
      <c r="L102" s="59">
        <f>+VLOOKUP($D102,'Detailed Schedule'!$D$8:$EAA$9985,137,FALSE)</f>
        <v>43360.78</v>
      </c>
      <c r="M102" s="26">
        <f>+VLOOKUP($D102,'Detailed Schedule'!$D$8:$EAA$9985,140,FALSE)</f>
        <v>0</v>
      </c>
      <c r="N102" s="26">
        <f>+VLOOKUP($D102,'Detailed Schedule'!$D$8:$EAA$9985,141,FALSE)</f>
        <v>43360.78</v>
      </c>
      <c r="O102" s="26">
        <f>+VLOOKUP($D102,'Detailed Schedule'!$D$8:$EAA$9985,142,FALSE)+J102</f>
        <v>70000</v>
      </c>
      <c r="Q102" s="74">
        <f>+VLOOKUP($D102,'Detailed Schedule'!$D$8:$K$903,6,FALSE)</f>
        <v>10</v>
      </c>
      <c r="R102" s="75">
        <f>+VLOOKUP($D102,'Detailed Schedule'!$D$8:$K$903,5,FALSE)</f>
        <v>113360.78</v>
      </c>
      <c r="S102" s="75">
        <f>+VLOOKUP($D102,'Detailed Schedule'!$D$8:$K$903,7,FALSE)</f>
        <v>70000</v>
      </c>
      <c r="T102" s="119">
        <f t="shared" si="5"/>
        <v>0</v>
      </c>
      <c r="U102" s="119">
        <f t="shared" si="6"/>
        <v>0</v>
      </c>
      <c r="V102" s="21" t="str">
        <f t="shared" si="7"/>
        <v>NO CHANGE</v>
      </c>
      <c r="W102" s="21" t="str">
        <f t="shared" si="8"/>
        <v>NO CHANGE</v>
      </c>
      <c r="X102" s="21" t="str">
        <f t="shared" si="9"/>
        <v>NO CHANGE</v>
      </c>
    </row>
    <row r="103" spans="1:24" outlineLevel="2">
      <c r="A103" s="136">
        <v>42754</v>
      </c>
      <c r="B103" s="24"/>
      <c r="C103" s="77">
        <v>231</v>
      </c>
      <c r="D103" s="137" t="s">
        <v>580</v>
      </c>
      <c r="E103" s="137">
        <v>1</v>
      </c>
      <c r="F103" s="137" t="s">
        <v>100</v>
      </c>
      <c r="G103" s="137" t="str">
        <f>+VLOOKUP($D103,'Detailed Schedule'!$D$8:$EK$9993,4,FALSE)</f>
        <v>2010 JOHN DEERE 160DLC EXCAVATOR</v>
      </c>
      <c r="H103" s="55">
        <f>+VLOOKUP($D103,'Detailed Schedule'!$D$8:$EK$9993,5,FALSE)</f>
        <v>78671.789999999994</v>
      </c>
      <c r="I103" s="22">
        <f>+VLOOKUP($D103,'Detailed Schedule'!$D$8:$EK$9993,6,FALSE)</f>
        <v>10</v>
      </c>
      <c r="J103" s="55">
        <f>+VLOOKUP($D103,'Detailed Schedule'!$D$8:$EK$9993,7,FALSE)</f>
        <v>20000</v>
      </c>
      <c r="K103" s="56">
        <v>0</v>
      </c>
      <c r="L103" s="59">
        <f>+VLOOKUP($D103,'Detailed Schedule'!$D$8:$EAA$9985,137,FALSE)</f>
        <v>46448.508999999998</v>
      </c>
      <c r="M103" s="26">
        <f>+VLOOKUP($D103,'Detailed Schedule'!$D$8:$EAA$9985,140,FALSE)</f>
        <v>5867.1789999999992</v>
      </c>
      <c r="N103" s="26">
        <f>+VLOOKUP($D103,'Detailed Schedule'!$D$8:$EAA$9985,141,FALSE)</f>
        <v>52315.687999999995</v>
      </c>
      <c r="O103" s="26">
        <f>+VLOOKUP($D103,'Detailed Schedule'!$D$8:$EAA$9985,142,FALSE)+J103</f>
        <v>26356.1</v>
      </c>
      <c r="Q103" s="74">
        <f>+VLOOKUP($D103,'Detailed Schedule'!$D$8:$K$903,6,FALSE)</f>
        <v>10</v>
      </c>
      <c r="R103" s="75">
        <f>+VLOOKUP($D103,'Detailed Schedule'!$D$8:$K$903,5,FALSE)</f>
        <v>78671.789999999994</v>
      </c>
      <c r="S103" s="75">
        <f>+VLOOKUP($D103,'Detailed Schedule'!$D$8:$K$903,7,FALSE)</f>
        <v>20000</v>
      </c>
      <c r="T103" s="119">
        <f t="shared" si="5"/>
        <v>0</v>
      </c>
      <c r="U103" s="119">
        <f t="shared" si="6"/>
        <v>0</v>
      </c>
      <c r="V103" s="21" t="str">
        <f t="shared" si="7"/>
        <v>NO CHANGE</v>
      </c>
      <c r="W103" s="21" t="str">
        <f t="shared" si="8"/>
        <v>NO CHANGE</v>
      </c>
      <c r="X103" s="21" t="str">
        <f t="shared" si="9"/>
        <v>NO CHANGE</v>
      </c>
    </row>
    <row r="104" spans="1:24" outlineLevel="2">
      <c r="A104" s="136">
        <v>42812</v>
      </c>
      <c r="B104" s="24"/>
      <c r="C104" s="77">
        <v>262</v>
      </c>
      <c r="D104" s="137" t="s">
        <v>1530</v>
      </c>
      <c r="E104" s="137">
        <v>2</v>
      </c>
      <c r="F104" s="137" t="s">
        <v>100</v>
      </c>
      <c r="G104" s="137" t="str">
        <f>+VLOOKUP($D104,'Detailed Schedule'!$D$8:$EK$9993,4,FALSE)</f>
        <v>2014 BOBCAT T750 TIER 4i</v>
      </c>
      <c r="H104" s="55">
        <f>+VLOOKUP($D104,'Detailed Schedule'!$D$8:$EK$9993,5,FALSE)</f>
        <v>44445.32</v>
      </c>
      <c r="I104" s="22">
        <f>+VLOOKUP($D104,'Detailed Schedule'!$D$8:$EK$9993,6,FALSE)</f>
        <v>7</v>
      </c>
      <c r="J104" s="55">
        <f>+VLOOKUP($D104,'Detailed Schedule'!$D$8:$EK$9993,7,FALSE)</f>
        <v>5000</v>
      </c>
      <c r="K104" s="56">
        <v>0</v>
      </c>
      <c r="L104" s="59">
        <f>+VLOOKUP($D104,'Detailed Schedule'!$D$8:$EAA$9985,137,FALSE)</f>
        <v>39445.32</v>
      </c>
      <c r="M104" s="26">
        <f>+VLOOKUP($D104,'Detailed Schedule'!$D$8:$EAA$9985,140,FALSE)</f>
        <v>0</v>
      </c>
      <c r="N104" s="26">
        <f>+VLOOKUP($D104,'Detailed Schedule'!$D$8:$EAA$9985,141,FALSE)</f>
        <v>39445.32</v>
      </c>
      <c r="O104" s="26">
        <f>+VLOOKUP($D104,'Detailed Schedule'!$D$8:$EAA$9985,142,FALSE)+J104</f>
        <v>5000</v>
      </c>
      <c r="Q104" s="74">
        <f>+VLOOKUP($D104,'Detailed Schedule'!$D$8:$K$903,6,FALSE)</f>
        <v>7</v>
      </c>
      <c r="R104" s="75">
        <f>+VLOOKUP($D104,'Detailed Schedule'!$D$8:$K$903,5,FALSE)</f>
        <v>44445.32</v>
      </c>
      <c r="S104" s="75">
        <f>+VLOOKUP($D104,'Detailed Schedule'!$D$8:$K$903,7,FALSE)</f>
        <v>5000</v>
      </c>
      <c r="T104" s="119">
        <f t="shared" si="5"/>
        <v>0</v>
      </c>
      <c r="U104" s="119">
        <f t="shared" si="6"/>
        <v>0</v>
      </c>
      <c r="V104" s="21" t="str">
        <f t="shared" si="7"/>
        <v>NO CHANGE</v>
      </c>
      <c r="W104" s="21" t="str">
        <f t="shared" si="8"/>
        <v>NO CHANGE</v>
      </c>
      <c r="X104" s="21" t="str">
        <f t="shared" si="9"/>
        <v>NO CHANGE</v>
      </c>
    </row>
    <row r="105" spans="1:24" outlineLevel="2">
      <c r="A105" s="136">
        <v>42832</v>
      </c>
      <c r="B105" s="24"/>
      <c r="C105" s="77">
        <v>256</v>
      </c>
      <c r="D105" s="137" t="s">
        <v>586</v>
      </c>
      <c r="E105" s="137">
        <v>1</v>
      </c>
      <c r="F105" s="137" t="s">
        <v>100</v>
      </c>
      <c r="G105" s="137" t="str">
        <f>+VLOOKUP($D105,'Detailed Schedule'!$D$8:$EK$9993,4,FALSE)</f>
        <v>CAT 326FL EXCAVATOR</v>
      </c>
      <c r="H105" s="55">
        <f>+VLOOKUP($D105,'Detailed Schedule'!$D$8:$EK$9993,5,FALSE)</f>
        <v>230050</v>
      </c>
      <c r="I105" s="22">
        <f>+VLOOKUP($D105,'Detailed Schedule'!$D$8:$EK$9993,6,FALSE)</f>
        <v>10</v>
      </c>
      <c r="J105" s="55">
        <f>+VLOOKUP($D105,'Detailed Schedule'!$D$8:$EK$9993,7,FALSE)</f>
        <v>120000</v>
      </c>
      <c r="K105" s="56">
        <v>0</v>
      </c>
      <c r="L105" s="59">
        <f>+VLOOKUP($D105,'Detailed Schedule'!$D$8:$EAA$9985,137,FALSE)</f>
        <v>110050</v>
      </c>
      <c r="M105" s="26">
        <f>+VLOOKUP($D105,'Detailed Schedule'!$D$8:$EAA$9985,140,FALSE)</f>
        <v>0</v>
      </c>
      <c r="N105" s="26">
        <f>+VLOOKUP($D105,'Detailed Schedule'!$D$8:$EAA$9985,141,FALSE)</f>
        <v>110050</v>
      </c>
      <c r="O105" s="26">
        <f>+VLOOKUP($D105,'Detailed Schedule'!$D$8:$EAA$9985,142,FALSE)+J105</f>
        <v>120000</v>
      </c>
      <c r="Q105" s="74">
        <f>+VLOOKUP($D105,'Detailed Schedule'!$D$8:$K$903,6,FALSE)</f>
        <v>10</v>
      </c>
      <c r="R105" s="75">
        <f>+VLOOKUP($D105,'Detailed Schedule'!$D$8:$K$903,5,FALSE)</f>
        <v>230050</v>
      </c>
      <c r="S105" s="75">
        <f>+VLOOKUP($D105,'Detailed Schedule'!$D$8:$K$903,7,FALSE)</f>
        <v>120000</v>
      </c>
      <c r="T105" s="119">
        <f t="shared" si="5"/>
        <v>0</v>
      </c>
      <c r="U105" s="119">
        <f t="shared" si="6"/>
        <v>0</v>
      </c>
      <c r="V105" s="21" t="str">
        <f t="shared" si="7"/>
        <v>NO CHANGE</v>
      </c>
      <c r="W105" s="21" t="str">
        <f t="shared" si="8"/>
        <v>NO CHANGE</v>
      </c>
      <c r="X105" s="21" t="str">
        <f t="shared" si="9"/>
        <v>NO CHANGE</v>
      </c>
    </row>
    <row r="106" spans="1:24" outlineLevel="2">
      <c r="A106" s="136">
        <v>42832</v>
      </c>
      <c r="B106" s="24"/>
      <c r="C106" s="77">
        <v>257</v>
      </c>
      <c r="D106" s="137" t="s">
        <v>588</v>
      </c>
      <c r="E106" s="137">
        <v>1</v>
      </c>
      <c r="F106" s="137" t="s">
        <v>100</v>
      </c>
      <c r="G106" s="137" t="str">
        <f>+VLOOKUP($D106,'Detailed Schedule'!$D$8:$EK$9993,4,FALSE)</f>
        <v>CAT 329EL EXCAVATOR</v>
      </c>
      <c r="H106" s="55">
        <f>+VLOOKUP($D106,'Detailed Schedule'!$D$8:$EK$9993,5,FALSE)</f>
        <v>209949.51</v>
      </c>
      <c r="I106" s="22">
        <f>+VLOOKUP($D106,'Detailed Schedule'!$D$8:$EK$9993,6,FALSE)</f>
        <v>10</v>
      </c>
      <c r="J106" s="55">
        <f>+VLOOKUP($D106,'Detailed Schedule'!$D$8:$EK$9993,7,FALSE)</f>
        <v>120000</v>
      </c>
      <c r="K106" s="56">
        <v>0</v>
      </c>
      <c r="L106" s="59">
        <f>+VLOOKUP($D106,'Detailed Schedule'!$D$8:$EAA$9985,137,FALSE)</f>
        <v>89949.51</v>
      </c>
      <c r="M106" s="26">
        <f>+VLOOKUP($D106,'Detailed Schedule'!$D$8:$EAA$9985,140,FALSE)</f>
        <v>0</v>
      </c>
      <c r="N106" s="26">
        <f>+VLOOKUP($D106,'Detailed Schedule'!$D$8:$EAA$9985,141,FALSE)</f>
        <v>89949.51</v>
      </c>
      <c r="O106" s="26">
        <f>+VLOOKUP($D106,'Detailed Schedule'!$D$8:$EAA$9985,142,FALSE)+J106</f>
        <v>120000</v>
      </c>
      <c r="Q106" s="74">
        <f>+VLOOKUP($D106,'Detailed Schedule'!$D$8:$K$903,6,FALSE)</f>
        <v>10</v>
      </c>
      <c r="R106" s="75">
        <f>+VLOOKUP($D106,'Detailed Schedule'!$D$8:$K$903,5,FALSE)</f>
        <v>209949.51</v>
      </c>
      <c r="S106" s="75">
        <f>+VLOOKUP($D106,'Detailed Schedule'!$D$8:$K$903,7,FALSE)</f>
        <v>120000</v>
      </c>
      <c r="T106" s="119">
        <f t="shared" si="5"/>
        <v>0</v>
      </c>
      <c r="U106" s="119">
        <f t="shared" si="6"/>
        <v>0</v>
      </c>
      <c r="V106" s="21" t="str">
        <f t="shared" si="7"/>
        <v>NO CHANGE</v>
      </c>
      <c r="W106" s="21" t="str">
        <f t="shared" si="8"/>
        <v>NO CHANGE</v>
      </c>
      <c r="X106" s="21" t="str">
        <f t="shared" si="9"/>
        <v>NO CHANGE</v>
      </c>
    </row>
    <row r="107" spans="1:24" outlineLevel="2">
      <c r="A107" s="136">
        <v>42838</v>
      </c>
      <c r="B107" s="24"/>
      <c r="C107" s="77">
        <v>261</v>
      </c>
      <c r="D107" s="137" t="s">
        <v>1024</v>
      </c>
      <c r="E107" s="137">
        <v>1</v>
      </c>
      <c r="F107" s="137" t="s">
        <v>100</v>
      </c>
      <c r="G107" s="137" t="str">
        <f>+VLOOKUP($D107,'Detailed Schedule'!$D$8:$EK$9993,4,FALSE)</f>
        <v>CD250 TURNKEY SKID MNT</v>
      </c>
      <c r="H107" s="55">
        <f>+VLOOKUP($D107,'Detailed Schedule'!$D$8:$EK$9993,5,FALSE)</f>
        <v>59494.5</v>
      </c>
      <c r="I107" s="22">
        <f>+VLOOKUP($D107,'Detailed Schedule'!$D$8:$EK$9993,6,FALSE)</f>
        <v>10</v>
      </c>
      <c r="J107" s="55">
        <f>+VLOOKUP($D107,'Detailed Schedule'!$D$8:$EK$9993,7,FALSE)</f>
        <v>5000</v>
      </c>
      <c r="K107" s="56">
        <v>0</v>
      </c>
      <c r="L107" s="59">
        <f>+VLOOKUP($D107,'Detailed Schedule'!$D$8:$EAA$9985,137,FALSE)</f>
        <v>48483.239999999991</v>
      </c>
      <c r="M107" s="26">
        <f>+VLOOKUP($D107,'Detailed Schedule'!$D$8:$EAA$9985,140,FALSE)</f>
        <v>5449.45</v>
      </c>
      <c r="N107" s="26">
        <f>+VLOOKUP($D107,'Detailed Schedule'!$D$8:$EAA$9985,141,FALSE)</f>
        <v>53932.689999999988</v>
      </c>
      <c r="O107" s="26">
        <f>+VLOOKUP($D107,'Detailed Schedule'!$D$8:$EAA$9985,142,FALSE)+J107</f>
        <v>5561.8099999999995</v>
      </c>
      <c r="Q107" s="74">
        <f>+VLOOKUP($D107,'Detailed Schedule'!$D$8:$K$903,6,FALSE)</f>
        <v>10</v>
      </c>
      <c r="R107" s="75">
        <f>+VLOOKUP($D107,'Detailed Schedule'!$D$8:$K$903,5,FALSE)</f>
        <v>59494.5</v>
      </c>
      <c r="S107" s="75">
        <f>+VLOOKUP($D107,'Detailed Schedule'!$D$8:$K$903,7,FALSE)</f>
        <v>5000</v>
      </c>
      <c r="T107" s="119">
        <f t="shared" si="5"/>
        <v>0</v>
      </c>
      <c r="U107" s="119">
        <f t="shared" si="6"/>
        <v>0</v>
      </c>
      <c r="V107" s="21" t="str">
        <f t="shared" si="7"/>
        <v>NO CHANGE</v>
      </c>
      <c r="W107" s="21" t="str">
        <f t="shared" si="8"/>
        <v>NO CHANGE</v>
      </c>
      <c r="X107" s="21" t="str">
        <f t="shared" si="9"/>
        <v>NO CHANGE</v>
      </c>
    </row>
    <row r="108" spans="1:24" outlineLevel="2">
      <c r="A108" s="136">
        <v>42839</v>
      </c>
      <c r="B108" s="24"/>
      <c r="C108" s="77">
        <v>234</v>
      </c>
      <c r="D108" s="137" t="s">
        <v>176</v>
      </c>
      <c r="E108" s="137">
        <v>2</v>
      </c>
      <c r="F108" s="137" t="s">
        <v>100</v>
      </c>
      <c r="G108" s="137" t="str">
        <f>+VLOOKUP($D108,'Detailed Schedule'!$D$8:$EK$9993,4,FALSE)</f>
        <v>SHOT BLASTER 20' ZERO TURN</v>
      </c>
      <c r="H108" s="55">
        <f>+VLOOKUP($D108,'Detailed Schedule'!$D$8:$EK$9993,5,FALSE)</f>
        <v>84951.7</v>
      </c>
      <c r="I108" s="22">
        <f>+VLOOKUP($D108,'Detailed Schedule'!$D$8:$EK$9993,6,FALSE)</f>
        <v>7</v>
      </c>
      <c r="J108" s="55">
        <f>+VLOOKUP($D108,'Detailed Schedule'!$D$8:$EK$9993,7,FALSE)</f>
        <v>40000</v>
      </c>
      <c r="K108" s="56">
        <v>0</v>
      </c>
      <c r="L108" s="59">
        <f>+VLOOKUP($D108,'Detailed Schedule'!$D$8:$EAA$9985,137,FALSE)</f>
        <v>44951.700000000004</v>
      </c>
      <c r="M108" s="26">
        <f>+VLOOKUP($D108,'Detailed Schedule'!$D$8:$EAA$9985,140,FALSE)</f>
        <v>0</v>
      </c>
      <c r="N108" s="26">
        <f>+VLOOKUP($D108,'Detailed Schedule'!$D$8:$EAA$9985,141,FALSE)</f>
        <v>44951.700000000004</v>
      </c>
      <c r="O108" s="26">
        <f>+VLOOKUP($D108,'Detailed Schedule'!$D$8:$EAA$9985,142,FALSE)+J108</f>
        <v>40000</v>
      </c>
      <c r="Q108" s="74">
        <f>+VLOOKUP($D108,'Detailed Schedule'!$D$8:$K$903,6,FALSE)</f>
        <v>7</v>
      </c>
      <c r="R108" s="75">
        <f>+VLOOKUP($D108,'Detailed Schedule'!$D$8:$K$903,5,FALSE)</f>
        <v>84951.7</v>
      </c>
      <c r="S108" s="75">
        <f>+VLOOKUP($D108,'Detailed Schedule'!$D$8:$K$903,7,FALSE)</f>
        <v>40000</v>
      </c>
      <c r="T108" s="119">
        <f t="shared" si="5"/>
        <v>0</v>
      </c>
      <c r="U108" s="119">
        <f t="shared" si="6"/>
        <v>0</v>
      </c>
      <c r="V108" s="21" t="str">
        <f t="shared" si="7"/>
        <v>NO CHANGE</v>
      </c>
      <c r="W108" s="21" t="str">
        <f t="shared" si="8"/>
        <v>NO CHANGE</v>
      </c>
      <c r="X108" s="21" t="str">
        <f t="shared" si="9"/>
        <v>NO CHANGE</v>
      </c>
    </row>
    <row r="109" spans="1:24" outlineLevel="2">
      <c r="A109" s="136">
        <v>42843</v>
      </c>
      <c r="B109" s="24"/>
      <c r="C109" s="77">
        <v>259</v>
      </c>
      <c r="D109" s="137" t="s">
        <v>1020</v>
      </c>
      <c r="E109" s="137">
        <v>1</v>
      </c>
      <c r="F109" s="137" t="s">
        <v>100</v>
      </c>
      <c r="G109" s="137" t="str">
        <f>+VLOOKUP($D109,'Detailed Schedule'!$D$8:$EK$9993,4,FALSE)</f>
        <v>SULLAIR 375CFM S83 AIR COMPR</v>
      </c>
      <c r="H109" s="55">
        <f>+VLOOKUP($D109,'Detailed Schedule'!$D$8:$EK$9993,5,FALSE)</f>
        <v>22883</v>
      </c>
      <c r="I109" s="22">
        <f>+VLOOKUP($D109,'Detailed Schedule'!$D$8:$EK$9993,6,FALSE)</f>
        <v>10</v>
      </c>
      <c r="J109" s="55">
        <f>+VLOOKUP($D109,'Detailed Schedule'!$D$8:$EK$9993,7,FALSE)</f>
        <v>2000</v>
      </c>
      <c r="K109" s="56">
        <v>0</v>
      </c>
      <c r="L109" s="59">
        <f>+VLOOKUP($D109,'Detailed Schedule'!$D$8:$EAA$9985,137,FALSE)</f>
        <v>17276.97</v>
      </c>
      <c r="M109" s="26">
        <f>+VLOOKUP($D109,'Detailed Schedule'!$D$8:$EAA$9985,140,FALSE)</f>
        <v>2088.3000000000002</v>
      </c>
      <c r="N109" s="26">
        <f>+VLOOKUP($D109,'Detailed Schedule'!$D$8:$EAA$9985,141,FALSE)</f>
        <v>19365.27</v>
      </c>
      <c r="O109" s="26">
        <f>+VLOOKUP($D109,'Detailed Schedule'!$D$8:$EAA$9985,142,FALSE)+J109</f>
        <v>3517.73</v>
      </c>
      <c r="Q109" s="74">
        <f>+VLOOKUP($D109,'Detailed Schedule'!$D$8:$K$903,6,FALSE)</f>
        <v>10</v>
      </c>
      <c r="R109" s="75">
        <f>+VLOOKUP($D109,'Detailed Schedule'!$D$8:$K$903,5,FALSE)</f>
        <v>22883</v>
      </c>
      <c r="S109" s="75">
        <f>+VLOOKUP($D109,'Detailed Schedule'!$D$8:$K$903,7,FALSE)</f>
        <v>2000</v>
      </c>
      <c r="T109" s="119">
        <f t="shared" si="5"/>
        <v>0</v>
      </c>
      <c r="U109" s="119">
        <f t="shared" si="6"/>
        <v>0</v>
      </c>
      <c r="V109" s="21" t="str">
        <f t="shared" si="7"/>
        <v>NO CHANGE</v>
      </c>
      <c r="W109" s="21" t="str">
        <f t="shared" si="8"/>
        <v>NO CHANGE</v>
      </c>
      <c r="X109" s="21" t="str">
        <f t="shared" si="9"/>
        <v>NO CHANGE</v>
      </c>
    </row>
    <row r="110" spans="1:24" outlineLevel="2">
      <c r="A110" s="136">
        <v>42851</v>
      </c>
      <c r="B110" s="24"/>
      <c r="C110" s="77">
        <v>263</v>
      </c>
      <c r="D110" s="137" t="s">
        <v>1674</v>
      </c>
      <c r="E110" s="137">
        <v>1</v>
      </c>
      <c r="F110" s="137" t="s">
        <v>100</v>
      </c>
      <c r="G110" s="137" t="str">
        <f>+VLOOKUP($D110,'Detailed Schedule'!$D$8:$EK$9993,4,FALSE)</f>
        <v>2016 VERMEER D9X13III W/ TRAILER &amp; ACCESSYS</v>
      </c>
      <c r="H110" s="55">
        <f>+VLOOKUP($D110,'Detailed Schedule'!$D$8:$EK$9993,5,FALSE)</f>
        <v>144881.21</v>
      </c>
      <c r="I110" s="22">
        <f>+VLOOKUP($D110,'Detailed Schedule'!$D$8:$EK$9993,6,FALSE)</f>
        <v>10</v>
      </c>
      <c r="J110" s="55">
        <f>+VLOOKUP($D110,'Detailed Schedule'!$D$8:$EK$9993,7,FALSE)</f>
        <v>75000</v>
      </c>
      <c r="K110" s="56">
        <v>0</v>
      </c>
      <c r="L110" s="59">
        <f>+VLOOKUP($D110,'Detailed Schedule'!$D$8:$EAA$9985,137,FALSE)</f>
        <v>69881.210000000006</v>
      </c>
      <c r="M110" s="26">
        <f>+VLOOKUP($D110,'Detailed Schedule'!$D$8:$EAA$9985,140,FALSE)</f>
        <v>0</v>
      </c>
      <c r="N110" s="26">
        <f>+VLOOKUP($D110,'Detailed Schedule'!$D$8:$EAA$9985,141,FALSE)</f>
        <v>69881.210000000006</v>
      </c>
      <c r="O110" s="26">
        <f>+VLOOKUP($D110,'Detailed Schedule'!$D$8:$EAA$9985,142,FALSE)+J110</f>
        <v>75000</v>
      </c>
      <c r="Q110" s="74">
        <f>+VLOOKUP($D110,'Detailed Schedule'!$D$8:$K$903,6,FALSE)</f>
        <v>10</v>
      </c>
      <c r="R110" s="75">
        <f>+VLOOKUP($D110,'Detailed Schedule'!$D$8:$K$903,5,FALSE)</f>
        <v>144881.21</v>
      </c>
      <c r="S110" s="75">
        <f>+VLOOKUP($D110,'Detailed Schedule'!$D$8:$K$903,7,FALSE)</f>
        <v>75000</v>
      </c>
      <c r="T110" s="119">
        <f t="shared" si="5"/>
        <v>0</v>
      </c>
      <c r="U110" s="119">
        <f t="shared" si="6"/>
        <v>0</v>
      </c>
      <c r="V110" s="21" t="str">
        <f t="shared" si="7"/>
        <v>NO CHANGE</v>
      </c>
      <c r="W110" s="21" t="str">
        <f t="shared" si="8"/>
        <v>NO CHANGE</v>
      </c>
      <c r="X110" s="21" t="str">
        <f t="shared" si="9"/>
        <v>NO CHANGE</v>
      </c>
    </row>
    <row r="111" spans="1:24" outlineLevel="2">
      <c r="A111" s="136">
        <v>42874</v>
      </c>
      <c r="B111" s="24"/>
      <c r="C111" s="77">
        <v>260</v>
      </c>
      <c r="D111" s="137" t="s">
        <v>1022</v>
      </c>
      <c r="E111" s="137">
        <v>1</v>
      </c>
      <c r="F111" s="137" t="s">
        <v>100</v>
      </c>
      <c r="G111" s="137" t="str">
        <f>+VLOOKUP($D111,'Detailed Schedule'!$D$8:$EK$9993,4,FALSE)</f>
        <v>BIG CLEM 160 CFT (8 TON) SKID MNT</v>
      </c>
      <c r="H111" s="55">
        <f>+VLOOKUP($D111,'Detailed Schedule'!$D$8:$EK$9993,5,FALSE)</f>
        <v>32060.16</v>
      </c>
      <c r="I111" s="22">
        <f>+VLOOKUP($D111,'Detailed Schedule'!$D$8:$EK$9993,6,FALSE)</f>
        <v>10</v>
      </c>
      <c r="J111" s="55">
        <f>+VLOOKUP($D111,'Detailed Schedule'!$D$8:$EK$9993,7,FALSE)</f>
        <v>5000</v>
      </c>
      <c r="K111" s="56">
        <v>0</v>
      </c>
      <c r="L111" s="59">
        <f>+VLOOKUP($D111,'Detailed Schedule'!$D$8:$EAA$9985,137,FALSE)</f>
        <v>26937.315999999999</v>
      </c>
      <c r="M111" s="26">
        <f>+VLOOKUP($D111,'Detailed Schedule'!$D$8:$EAA$9985,140,FALSE)</f>
        <v>122.84</v>
      </c>
      <c r="N111" s="26">
        <f>+VLOOKUP($D111,'Detailed Schedule'!$D$8:$EAA$9985,141,FALSE)</f>
        <v>27060.155999999999</v>
      </c>
      <c r="O111" s="26">
        <f>+VLOOKUP($D111,'Detailed Schedule'!$D$8:$EAA$9985,142,FALSE)+J111</f>
        <v>5000</v>
      </c>
      <c r="Q111" s="74">
        <f>+VLOOKUP($D111,'Detailed Schedule'!$D$8:$K$903,6,FALSE)</f>
        <v>10</v>
      </c>
      <c r="R111" s="75">
        <f>+VLOOKUP($D111,'Detailed Schedule'!$D$8:$K$903,5,FALSE)</f>
        <v>32060.16</v>
      </c>
      <c r="S111" s="75">
        <f>+VLOOKUP($D111,'Detailed Schedule'!$D$8:$K$903,7,FALSE)</f>
        <v>5000</v>
      </c>
      <c r="T111" s="119">
        <f t="shared" si="5"/>
        <v>0</v>
      </c>
      <c r="U111" s="119">
        <f t="shared" si="6"/>
        <v>0</v>
      </c>
      <c r="V111" s="21" t="str">
        <f t="shared" si="7"/>
        <v>NO CHANGE</v>
      </c>
      <c r="W111" s="21" t="str">
        <f t="shared" si="8"/>
        <v>NO CHANGE</v>
      </c>
      <c r="X111" s="21" t="str">
        <f t="shared" si="9"/>
        <v>NO CHANGE</v>
      </c>
    </row>
    <row r="112" spans="1:24" outlineLevel="2">
      <c r="A112" s="136">
        <v>42898</v>
      </c>
      <c r="B112" s="24"/>
      <c r="C112" s="77">
        <v>238</v>
      </c>
      <c r="D112" s="137" t="s">
        <v>144</v>
      </c>
      <c r="E112" s="137">
        <v>4</v>
      </c>
      <c r="F112" s="137" t="s">
        <v>100</v>
      </c>
      <c r="G112" s="137" t="str">
        <f>+VLOOKUP($D112,'Detailed Schedule'!$D$8:$EK$9993,4,FALSE)</f>
        <v>2014 CAT 420F 4X4 BACKHOE LOADER</v>
      </c>
      <c r="H112" s="55">
        <f>+VLOOKUP($D112,'Detailed Schedule'!$D$8:$EK$9993,5,FALSE)</f>
        <v>49530.3</v>
      </c>
      <c r="I112" s="22">
        <f>+VLOOKUP($D112,'Detailed Schedule'!$D$8:$EK$9993,6,FALSE)</f>
        <v>10</v>
      </c>
      <c r="J112" s="55">
        <f>+VLOOKUP($D112,'Detailed Schedule'!$D$8:$EK$9993,7,FALSE)</f>
        <v>30000</v>
      </c>
      <c r="K112" s="56">
        <v>0</v>
      </c>
      <c r="L112" s="59">
        <f>+VLOOKUP($D112,'Detailed Schedule'!$D$8:$EAA$9985,137,FALSE)</f>
        <v>19530.3</v>
      </c>
      <c r="M112" s="26">
        <f>+VLOOKUP($D112,'Detailed Schedule'!$D$8:$EAA$9985,140,FALSE)</f>
        <v>0</v>
      </c>
      <c r="N112" s="26">
        <f>+VLOOKUP($D112,'Detailed Schedule'!$D$8:$EAA$9985,141,FALSE)</f>
        <v>19530.3</v>
      </c>
      <c r="O112" s="26">
        <f>+VLOOKUP($D112,'Detailed Schedule'!$D$8:$EAA$9985,142,FALSE)+J112</f>
        <v>30000</v>
      </c>
      <c r="Q112" s="74">
        <f>+VLOOKUP($D112,'Detailed Schedule'!$D$8:$K$903,6,FALSE)</f>
        <v>10</v>
      </c>
      <c r="R112" s="75">
        <f>+VLOOKUP($D112,'Detailed Schedule'!$D$8:$K$903,5,FALSE)</f>
        <v>49530.3</v>
      </c>
      <c r="S112" s="75">
        <f>+VLOOKUP($D112,'Detailed Schedule'!$D$8:$K$903,7,FALSE)</f>
        <v>30000</v>
      </c>
      <c r="T112" s="119">
        <f t="shared" si="5"/>
        <v>0</v>
      </c>
      <c r="U112" s="119">
        <f t="shared" si="6"/>
        <v>0</v>
      </c>
      <c r="V112" s="21" t="str">
        <f t="shared" si="7"/>
        <v>NO CHANGE</v>
      </c>
      <c r="W112" s="21" t="str">
        <f t="shared" si="8"/>
        <v>NO CHANGE</v>
      </c>
      <c r="X112" s="21" t="str">
        <f t="shared" si="9"/>
        <v>NO CHANGE</v>
      </c>
    </row>
    <row r="113" spans="1:24" outlineLevel="2">
      <c r="A113" s="136">
        <v>42898</v>
      </c>
      <c r="B113" s="24"/>
      <c r="C113" s="77">
        <v>241</v>
      </c>
      <c r="D113" s="137" t="s">
        <v>590</v>
      </c>
      <c r="E113" s="137">
        <v>2</v>
      </c>
      <c r="F113" s="137" t="s">
        <v>100</v>
      </c>
      <c r="G113" s="137" t="str">
        <f>+VLOOKUP($D113,'Detailed Schedule'!$D$8:$EK$9993,4,FALSE)</f>
        <v>2013 BOBCAT E85 MINI EXCAVATOR</v>
      </c>
      <c r="H113" s="55">
        <f>+VLOOKUP($D113,'Detailed Schedule'!$D$8:$EK$9993,5,FALSE)</f>
        <v>64000</v>
      </c>
      <c r="I113" s="22">
        <f>+VLOOKUP($D113,'Detailed Schedule'!$D$8:$EK$9993,6,FALSE)</f>
        <v>7</v>
      </c>
      <c r="J113" s="55">
        <f>+VLOOKUP($D113,'Detailed Schedule'!$D$8:$EK$9993,7,FALSE)</f>
        <v>23000</v>
      </c>
      <c r="K113" s="56">
        <v>0</v>
      </c>
      <c r="L113" s="59">
        <f>+VLOOKUP($D113,'Detailed Schedule'!$D$8:$EAA$9985,137,FALSE)</f>
        <v>41000</v>
      </c>
      <c r="M113" s="26">
        <f>+VLOOKUP($D113,'Detailed Schedule'!$D$8:$EAA$9985,140,FALSE)</f>
        <v>0</v>
      </c>
      <c r="N113" s="26">
        <f>+VLOOKUP($D113,'Detailed Schedule'!$D$8:$EAA$9985,141,FALSE)</f>
        <v>41000</v>
      </c>
      <c r="O113" s="26">
        <f>+VLOOKUP($D113,'Detailed Schedule'!$D$8:$EAA$9985,142,FALSE)+J113</f>
        <v>23000</v>
      </c>
      <c r="Q113" s="74">
        <f>+VLOOKUP($D113,'Detailed Schedule'!$D$8:$K$903,6,FALSE)</f>
        <v>7</v>
      </c>
      <c r="R113" s="75">
        <f>+VLOOKUP($D113,'Detailed Schedule'!$D$8:$K$903,5,FALSE)</f>
        <v>64000</v>
      </c>
      <c r="S113" s="75">
        <f>+VLOOKUP($D113,'Detailed Schedule'!$D$8:$K$903,7,FALSE)</f>
        <v>23000</v>
      </c>
      <c r="T113" s="119">
        <f t="shared" si="5"/>
        <v>0</v>
      </c>
      <c r="U113" s="119">
        <f t="shared" si="6"/>
        <v>0</v>
      </c>
      <c r="V113" s="21" t="str">
        <f t="shared" si="7"/>
        <v>NO CHANGE</v>
      </c>
      <c r="W113" s="21" t="str">
        <f t="shared" si="8"/>
        <v>NO CHANGE</v>
      </c>
      <c r="X113" s="21" t="str">
        <f t="shared" si="9"/>
        <v>NO CHANGE</v>
      </c>
    </row>
    <row r="114" spans="1:24" outlineLevel="2">
      <c r="A114" s="136">
        <v>42969</v>
      </c>
      <c r="B114" s="24"/>
      <c r="C114" s="77">
        <v>264</v>
      </c>
      <c r="D114" s="137" t="s">
        <v>1676</v>
      </c>
      <c r="E114" s="137">
        <v>1</v>
      </c>
      <c r="F114" s="137" t="s">
        <v>100</v>
      </c>
      <c r="G114" s="137" t="str">
        <f>+VLOOKUP($D114,'Detailed Schedule'!$D$8:$EK$9993,4,FALSE)</f>
        <v>VERMEER VX30-500 VACUUM EXCVTR W/ TRAILER</v>
      </c>
      <c r="H114" s="55">
        <f>+VLOOKUP($D114,'Detailed Schedule'!$D$8:$EK$9993,5,FALSE)</f>
        <v>24208.75</v>
      </c>
      <c r="I114" s="22">
        <f>+VLOOKUP($D114,'Detailed Schedule'!$D$8:$EK$9993,6,FALSE)</f>
        <v>5</v>
      </c>
      <c r="J114" s="55">
        <f>+VLOOKUP($D114,'Detailed Schedule'!$D$8:$EK$9993,7,FALSE)</f>
        <v>7000</v>
      </c>
      <c r="K114" s="56">
        <v>0</v>
      </c>
      <c r="L114" s="59">
        <f>+VLOOKUP($D114,'Detailed Schedule'!$D$8:$EAA$9985,137,FALSE)</f>
        <v>17208.75</v>
      </c>
      <c r="M114" s="26">
        <f>+VLOOKUP($D114,'Detailed Schedule'!$D$8:$EAA$9985,140,FALSE)</f>
        <v>0</v>
      </c>
      <c r="N114" s="26">
        <f>+VLOOKUP($D114,'Detailed Schedule'!$D$8:$EAA$9985,141,FALSE)</f>
        <v>17208.75</v>
      </c>
      <c r="O114" s="26">
        <f>+VLOOKUP($D114,'Detailed Schedule'!$D$8:$EAA$9985,142,FALSE)+J114</f>
        <v>7000</v>
      </c>
      <c r="Q114" s="74">
        <f>+VLOOKUP($D114,'Detailed Schedule'!$D$8:$K$903,6,FALSE)</f>
        <v>5</v>
      </c>
      <c r="R114" s="75">
        <f>+VLOOKUP($D114,'Detailed Schedule'!$D$8:$K$903,5,FALSE)</f>
        <v>24208.75</v>
      </c>
      <c r="S114" s="75">
        <f>+VLOOKUP($D114,'Detailed Schedule'!$D$8:$K$903,7,FALSE)</f>
        <v>7000</v>
      </c>
      <c r="T114" s="119">
        <f t="shared" si="5"/>
        <v>0</v>
      </c>
      <c r="U114" s="119">
        <f t="shared" si="6"/>
        <v>0</v>
      </c>
      <c r="V114" s="21" t="str">
        <f t="shared" si="7"/>
        <v>NO CHANGE</v>
      </c>
      <c r="W114" s="21" t="str">
        <f t="shared" si="8"/>
        <v>NO CHANGE</v>
      </c>
      <c r="X114" s="21" t="str">
        <f t="shared" si="9"/>
        <v>NO CHANGE</v>
      </c>
    </row>
    <row r="115" spans="1:24" outlineLevel="2">
      <c r="A115" s="136">
        <v>43006</v>
      </c>
      <c r="B115" s="24"/>
      <c r="C115" s="77">
        <v>247</v>
      </c>
      <c r="D115" s="137" t="s">
        <v>1437</v>
      </c>
      <c r="E115" s="137">
        <v>4</v>
      </c>
      <c r="F115" s="137" t="s">
        <v>100</v>
      </c>
      <c r="G115" s="137" t="str">
        <f>+VLOOKUP($D115,'Detailed Schedule'!$D$8:$EK$9993,4,FALSE)</f>
        <v>2006 TEREX RT555 55 TON CRANE</v>
      </c>
      <c r="H115" s="55">
        <f>+VLOOKUP($D115,'Detailed Schedule'!$D$8:$EK$9993,5,FALSE)</f>
        <v>106875</v>
      </c>
      <c r="I115" s="22">
        <f>+VLOOKUP($D115,'Detailed Schedule'!$D$8:$EK$9993,6,FALSE)</f>
        <v>10</v>
      </c>
      <c r="J115" s="55">
        <f>+VLOOKUP($D115,'Detailed Schedule'!$D$8:$EK$9993,7,FALSE)</f>
        <v>88000</v>
      </c>
      <c r="K115" s="56">
        <v>0</v>
      </c>
      <c r="L115" s="59">
        <f>+VLOOKUP($D115,'Detailed Schedule'!$D$8:$EAA$9985,137,FALSE)</f>
        <v>18875</v>
      </c>
      <c r="M115" s="26">
        <f>+VLOOKUP($D115,'Detailed Schedule'!$D$8:$EAA$9985,140,FALSE)</f>
        <v>0</v>
      </c>
      <c r="N115" s="26">
        <f>+VLOOKUP($D115,'Detailed Schedule'!$D$8:$EAA$9985,141,FALSE)</f>
        <v>18875</v>
      </c>
      <c r="O115" s="26">
        <f>+VLOOKUP($D115,'Detailed Schedule'!$D$8:$EAA$9985,142,FALSE)+J115</f>
        <v>88000</v>
      </c>
      <c r="Q115" s="74">
        <f>+VLOOKUP($D115,'Detailed Schedule'!$D$8:$K$903,6,FALSE)</f>
        <v>10</v>
      </c>
      <c r="R115" s="75">
        <f>+VLOOKUP($D115,'Detailed Schedule'!$D$8:$K$903,5,FALSE)</f>
        <v>106875</v>
      </c>
      <c r="S115" s="75">
        <f>+VLOOKUP($D115,'Detailed Schedule'!$D$8:$K$903,7,FALSE)</f>
        <v>88000</v>
      </c>
      <c r="T115" s="119">
        <f t="shared" si="5"/>
        <v>0</v>
      </c>
      <c r="U115" s="119">
        <f t="shared" si="6"/>
        <v>0</v>
      </c>
      <c r="V115" s="21" t="str">
        <f t="shared" si="7"/>
        <v>NO CHANGE</v>
      </c>
      <c r="W115" s="21" t="str">
        <f t="shared" si="8"/>
        <v>NO CHANGE</v>
      </c>
      <c r="X115" s="21" t="str">
        <f t="shared" si="9"/>
        <v>NO CHANGE</v>
      </c>
    </row>
    <row r="116" spans="1:24" outlineLevel="2">
      <c r="A116" s="136">
        <v>43009</v>
      </c>
      <c r="B116" s="24"/>
      <c r="C116" s="77">
        <v>258</v>
      </c>
      <c r="D116" s="137" t="s">
        <v>592</v>
      </c>
      <c r="E116" s="137">
        <v>1</v>
      </c>
      <c r="F116" s="137" t="s">
        <v>100</v>
      </c>
      <c r="G116" s="137" t="str">
        <f>+VLOOKUP($D116,'Detailed Schedule'!$D$8:$EK$9993,4,FALSE)</f>
        <v>KOMATSU PC138USLC-10 EXCAVATOR</v>
      </c>
      <c r="H116" s="55">
        <f>+VLOOKUP($D116,'Detailed Schedule'!$D$8:$EK$9993,5,FALSE)</f>
        <v>120670</v>
      </c>
      <c r="I116" s="22">
        <f>+VLOOKUP($D116,'Detailed Schedule'!$D$8:$EK$9993,6,FALSE)</f>
        <v>7</v>
      </c>
      <c r="J116" s="55">
        <f>+VLOOKUP($D116,'Detailed Schedule'!$D$8:$EK$9993,7,FALSE)</f>
        <v>50000</v>
      </c>
      <c r="K116" s="56">
        <v>0</v>
      </c>
      <c r="L116" s="59">
        <f>+VLOOKUP($D116,'Detailed Schedule'!$D$8:$EAA$9985,137,FALSE)</f>
        <v>70670</v>
      </c>
      <c r="M116" s="26">
        <f>+VLOOKUP($D116,'Detailed Schedule'!$D$8:$EAA$9985,140,FALSE)</f>
        <v>0</v>
      </c>
      <c r="N116" s="26">
        <f>+VLOOKUP($D116,'Detailed Schedule'!$D$8:$EAA$9985,141,FALSE)</f>
        <v>70670</v>
      </c>
      <c r="O116" s="26">
        <f>+VLOOKUP($D116,'Detailed Schedule'!$D$8:$EAA$9985,142,FALSE)+J116</f>
        <v>50000</v>
      </c>
      <c r="Q116" s="74">
        <f>+VLOOKUP($D116,'Detailed Schedule'!$D$8:$K$903,6,FALSE)</f>
        <v>7</v>
      </c>
      <c r="R116" s="75">
        <f>+VLOOKUP($D116,'Detailed Schedule'!$D$8:$K$903,5,FALSE)</f>
        <v>120670</v>
      </c>
      <c r="S116" s="75">
        <f>+VLOOKUP($D116,'Detailed Schedule'!$D$8:$K$903,7,FALSE)</f>
        <v>50000</v>
      </c>
      <c r="T116" s="119">
        <f t="shared" si="5"/>
        <v>0</v>
      </c>
      <c r="U116" s="119">
        <f t="shared" si="6"/>
        <v>0</v>
      </c>
      <c r="V116" s="21" t="str">
        <f t="shared" si="7"/>
        <v>NO CHANGE</v>
      </c>
      <c r="W116" s="21" t="str">
        <f t="shared" si="8"/>
        <v>NO CHANGE</v>
      </c>
      <c r="X116" s="21" t="str">
        <f t="shared" si="9"/>
        <v>NO CHANGE</v>
      </c>
    </row>
    <row r="117" spans="1:24" outlineLevel="2">
      <c r="A117" s="136">
        <v>43009</v>
      </c>
      <c r="B117" s="24"/>
      <c r="C117" s="77">
        <v>246</v>
      </c>
      <c r="D117" s="137" t="s">
        <v>1435</v>
      </c>
      <c r="E117" s="137">
        <v>2</v>
      </c>
      <c r="F117" s="137" t="s">
        <v>100</v>
      </c>
      <c r="G117" s="137" t="str">
        <f>+VLOOKUP($D117,'Detailed Schedule'!$D$8:$EK$9993,4,FALSE)</f>
        <v>2014 TEREX RT-555-2 55 TON CRANE</v>
      </c>
      <c r="H117" s="55">
        <f>+VLOOKUP($D117,'Detailed Schedule'!$D$8:$EK$9993,5,FALSE)</f>
        <v>250003.38</v>
      </c>
      <c r="I117" s="22">
        <f>+VLOOKUP($D117,'Detailed Schedule'!$D$8:$EK$9993,6,FALSE)</f>
        <v>15</v>
      </c>
      <c r="J117" s="55">
        <f>+VLOOKUP($D117,'Detailed Schedule'!$D$8:$EK$9993,7,FALSE)</f>
        <v>190000</v>
      </c>
      <c r="K117" s="56">
        <v>0</v>
      </c>
      <c r="L117" s="59">
        <f>+VLOOKUP($D117,'Detailed Schedule'!$D$8:$EAA$9985,137,FALSE)</f>
        <v>60003.380000000005</v>
      </c>
      <c r="M117" s="26">
        <f>+VLOOKUP($D117,'Detailed Schedule'!$D$8:$EAA$9985,140,FALSE)</f>
        <v>0</v>
      </c>
      <c r="N117" s="26">
        <f>+VLOOKUP($D117,'Detailed Schedule'!$D$8:$EAA$9985,141,FALSE)</f>
        <v>60003.380000000005</v>
      </c>
      <c r="O117" s="26">
        <f>+VLOOKUP($D117,'Detailed Schedule'!$D$8:$EAA$9985,142,FALSE)+J117</f>
        <v>190000</v>
      </c>
      <c r="Q117" s="74">
        <f>+VLOOKUP($D117,'Detailed Schedule'!$D$8:$K$903,6,FALSE)</f>
        <v>15</v>
      </c>
      <c r="R117" s="75">
        <f>+VLOOKUP($D117,'Detailed Schedule'!$D$8:$K$903,5,FALSE)</f>
        <v>250003.38</v>
      </c>
      <c r="S117" s="75">
        <f>+VLOOKUP($D117,'Detailed Schedule'!$D$8:$K$903,7,FALSE)</f>
        <v>190000</v>
      </c>
      <c r="T117" s="119">
        <f t="shared" si="5"/>
        <v>0</v>
      </c>
      <c r="U117" s="119">
        <f t="shared" si="6"/>
        <v>0</v>
      </c>
      <c r="V117" s="21" t="str">
        <f t="shared" si="7"/>
        <v>NO CHANGE</v>
      </c>
      <c r="W117" s="21" t="str">
        <f t="shared" si="8"/>
        <v>NO CHANGE</v>
      </c>
      <c r="X117" s="21" t="str">
        <f t="shared" si="9"/>
        <v>NO CHANGE</v>
      </c>
    </row>
    <row r="118" spans="1:24" outlineLevel="2">
      <c r="A118" s="136">
        <v>43009</v>
      </c>
      <c r="B118" s="24"/>
      <c r="C118" s="77">
        <v>245</v>
      </c>
      <c r="D118" s="137" t="s">
        <v>1648</v>
      </c>
      <c r="E118" s="137">
        <v>4</v>
      </c>
      <c r="F118" s="137" t="s">
        <v>100</v>
      </c>
      <c r="G118" s="137" t="str">
        <f>+VLOOKUP($D118,'Detailed Schedule'!$D$8:$EK$9993,4,FALSE)</f>
        <v>2013 JLG 12000LB TELESCOP FORKLIFT</v>
      </c>
      <c r="H118" s="55">
        <f>+VLOOKUP($D118,'Detailed Schedule'!$D$8:$EK$9993,5,FALSE)</f>
        <v>78968.38</v>
      </c>
      <c r="I118" s="22">
        <f>+VLOOKUP($D118,'Detailed Schedule'!$D$8:$EK$9993,6,FALSE)</f>
        <v>10</v>
      </c>
      <c r="J118" s="55">
        <f>+VLOOKUP($D118,'Detailed Schedule'!$D$8:$EK$9993,7,FALSE)</f>
        <v>50000</v>
      </c>
      <c r="K118" s="56">
        <v>0</v>
      </c>
      <c r="L118" s="59">
        <f>+VLOOKUP($D118,'Detailed Schedule'!$D$8:$EAA$9985,137,FALSE)</f>
        <v>28968.38</v>
      </c>
      <c r="M118" s="26">
        <f>+VLOOKUP($D118,'Detailed Schedule'!$D$8:$EAA$9985,140,FALSE)</f>
        <v>0</v>
      </c>
      <c r="N118" s="26">
        <f>+VLOOKUP($D118,'Detailed Schedule'!$D$8:$EAA$9985,141,FALSE)</f>
        <v>28968.38</v>
      </c>
      <c r="O118" s="26">
        <f>+VLOOKUP($D118,'Detailed Schedule'!$D$8:$EAA$9985,142,FALSE)+J118</f>
        <v>50000</v>
      </c>
      <c r="Q118" s="74">
        <f>+VLOOKUP($D118,'Detailed Schedule'!$D$8:$K$903,6,FALSE)</f>
        <v>10</v>
      </c>
      <c r="R118" s="75">
        <f>+VLOOKUP($D118,'Detailed Schedule'!$D$8:$K$903,5,FALSE)</f>
        <v>78968.38</v>
      </c>
      <c r="S118" s="75">
        <f>+VLOOKUP($D118,'Detailed Schedule'!$D$8:$K$903,7,FALSE)</f>
        <v>50000</v>
      </c>
      <c r="T118" s="119">
        <f t="shared" si="5"/>
        <v>0</v>
      </c>
      <c r="U118" s="119">
        <f t="shared" si="6"/>
        <v>0</v>
      </c>
      <c r="V118" s="21" t="str">
        <f t="shared" si="7"/>
        <v>NO CHANGE</v>
      </c>
      <c r="W118" s="21" t="str">
        <f t="shared" si="8"/>
        <v>NO CHANGE</v>
      </c>
      <c r="X118" s="21" t="str">
        <f t="shared" si="9"/>
        <v>NO CHANGE</v>
      </c>
    </row>
    <row r="119" spans="1:24" outlineLevel="2">
      <c r="A119" s="136">
        <v>43070</v>
      </c>
      <c r="B119" s="24"/>
      <c r="C119" s="77">
        <v>283</v>
      </c>
      <c r="D119" s="137" t="s">
        <v>183</v>
      </c>
      <c r="E119" s="137">
        <v>4</v>
      </c>
      <c r="F119" s="137" t="s">
        <v>100</v>
      </c>
      <c r="G119" s="137" t="str">
        <f>+VLOOKUP($D119,'Detailed Schedule'!$D$8:$EK$9993,4,FALSE)</f>
        <v>PONTOON BOAT</v>
      </c>
      <c r="H119" s="55">
        <f>+VLOOKUP($D119,'Detailed Schedule'!$D$8:$EK$9993,5,FALSE)</f>
        <v>37344</v>
      </c>
      <c r="I119" s="22">
        <f>+VLOOKUP($D119,'Detailed Schedule'!$D$8:$EK$9993,6,FALSE)</f>
        <v>10</v>
      </c>
      <c r="J119" s="55">
        <f>+VLOOKUP($D119,'Detailed Schedule'!$D$8:$EK$9993,7,FALSE)</f>
        <v>5000</v>
      </c>
      <c r="K119" s="56">
        <v>0</v>
      </c>
      <c r="L119" s="59">
        <f>+VLOOKUP($D119,'Detailed Schedule'!$D$8:$EAA$9985,137,FALSE)</f>
        <v>22910.33</v>
      </c>
      <c r="M119" s="26">
        <f>+VLOOKUP($D119,'Detailed Schedule'!$D$8:$EAA$9985,140,FALSE)</f>
        <v>3234.4000000000005</v>
      </c>
      <c r="N119" s="26">
        <f>+VLOOKUP($D119,'Detailed Schedule'!$D$8:$EAA$9985,141,FALSE)</f>
        <v>26144.730000000003</v>
      </c>
      <c r="O119" s="26">
        <f>+VLOOKUP($D119,'Detailed Schedule'!$D$8:$EAA$9985,142,FALSE)+J119</f>
        <v>11199.27</v>
      </c>
      <c r="Q119" s="74">
        <f>+VLOOKUP($D119,'Detailed Schedule'!$D$8:$K$903,6,FALSE)</f>
        <v>10</v>
      </c>
      <c r="R119" s="75">
        <f>+VLOOKUP($D119,'Detailed Schedule'!$D$8:$K$903,5,FALSE)</f>
        <v>37344</v>
      </c>
      <c r="S119" s="75">
        <f>+VLOOKUP($D119,'Detailed Schedule'!$D$8:$K$903,7,FALSE)</f>
        <v>5000</v>
      </c>
      <c r="T119" s="119">
        <f t="shared" si="5"/>
        <v>0</v>
      </c>
      <c r="U119" s="119">
        <f t="shared" si="6"/>
        <v>0</v>
      </c>
      <c r="V119" s="21" t="str">
        <f t="shared" si="7"/>
        <v>NO CHANGE</v>
      </c>
      <c r="W119" s="21" t="str">
        <f t="shared" si="8"/>
        <v>NO CHANGE</v>
      </c>
      <c r="X119" s="21" t="str">
        <f t="shared" si="9"/>
        <v>NO CHANGE</v>
      </c>
    </row>
    <row r="120" spans="1:24" outlineLevel="2">
      <c r="A120" s="136">
        <v>43115</v>
      </c>
      <c r="B120" s="24"/>
      <c r="C120" s="77">
        <v>286</v>
      </c>
      <c r="D120" s="137" t="s">
        <v>373</v>
      </c>
      <c r="E120" s="137">
        <v>2</v>
      </c>
      <c r="F120" s="137" t="s">
        <v>100</v>
      </c>
      <c r="G120" s="137" t="str">
        <f>+VLOOKUP($D120,'Detailed Schedule'!$D$8:$EK$9993,4,FALSE)</f>
        <v>JD 700K DOZER</v>
      </c>
      <c r="H120" s="55">
        <f>+VLOOKUP($D120,'Detailed Schedule'!$D$8:$EK$9993,5,FALSE)</f>
        <v>112350</v>
      </c>
      <c r="I120" s="22">
        <f>+VLOOKUP($D120,'Detailed Schedule'!$D$8:$EK$9993,6,FALSE)</f>
        <v>10</v>
      </c>
      <c r="J120" s="55">
        <f>+VLOOKUP($D120,'Detailed Schedule'!$D$8:$EK$9993,7,FALSE)</f>
        <v>70000</v>
      </c>
      <c r="K120" s="56">
        <v>0</v>
      </c>
      <c r="L120" s="59">
        <f>+VLOOKUP($D120,'Detailed Schedule'!$D$8:$EAA$9985,137,FALSE)</f>
        <v>42350</v>
      </c>
      <c r="M120" s="26">
        <f>+VLOOKUP($D120,'Detailed Schedule'!$D$8:$EAA$9985,140,FALSE)</f>
        <v>0</v>
      </c>
      <c r="N120" s="26">
        <f>+VLOOKUP($D120,'Detailed Schedule'!$D$8:$EAA$9985,141,FALSE)</f>
        <v>42350</v>
      </c>
      <c r="O120" s="26">
        <f>+VLOOKUP($D120,'Detailed Schedule'!$D$8:$EAA$9985,142,FALSE)+J120</f>
        <v>70000</v>
      </c>
      <c r="Q120" s="74">
        <f>+VLOOKUP($D120,'Detailed Schedule'!$D$8:$K$903,6,FALSE)</f>
        <v>10</v>
      </c>
      <c r="R120" s="75">
        <f>+VLOOKUP($D120,'Detailed Schedule'!$D$8:$K$903,5,FALSE)</f>
        <v>112350</v>
      </c>
      <c r="S120" s="75">
        <f>+VLOOKUP($D120,'Detailed Schedule'!$D$8:$K$903,7,FALSE)</f>
        <v>70000</v>
      </c>
      <c r="T120" s="119">
        <f t="shared" si="5"/>
        <v>0</v>
      </c>
      <c r="U120" s="119">
        <f t="shared" si="6"/>
        <v>0</v>
      </c>
      <c r="V120" s="21" t="str">
        <f t="shared" si="7"/>
        <v>NO CHANGE</v>
      </c>
      <c r="W120" s="21" t="str">
        <f t="shared" si="8"/>
        <v>NO CHANGE</v>
      </c>
      <c r="X120" s="21" t="str">
        <f t="shared" si="9"/>
        <v>NO CHANGE</v>
      </c>
    </row>
    <row r="121" spans="1:24" outlineLevel="2">
      <c r="A121" s="136">
        <v>43115</v>
      </c>
      <c r="B121" s="24"/>
      <c r="C121" s="77">
        <v>285</v>
      </c>
      <c r="D121" s="137" t="s">
        <v>594</v>
      </c>
      <c r="E121" s="137">
        <v>2</v>
      </c>
      <c r="F121" s="137" t="s">
        <v>100</v>
      </c>
      <c r="G121" s="137" t="str">
        <f>+VLOOKUP($D121,'Detailed Schedule'!$D$8:$EK$9993,4,FALSE)</f>
        <v>2014 JD 290 HYDROLIC EXCAVATOR</v>
      </c>
      <c r="H121" s="55">
        <f>+VLOOKUP($D121,'Detailed Schedule'!$D$8:$EK$9993,5,FALSE)</f>
        <v>170183.5</v>
      </c>
      <c r="I121" s="22">
        <f>+VLOOKUP($D121,'Detailed Schedule'!$D$8:$EK$9993,6,FALSE)</f>
        <v>10</v>
      </c>
      <c r="J121" s="55">
        <f>+VLOOKUP($D121,'Detailed Schedule'!$D$8:$EK$9993,7,FALSE)</f>
        <v>100000</v>
      </c>
      <c r="K121" s="56">
        <v>0</v>
      </c>
      <c r="L121" s="59">
        <f>+VLOOKUP($D121,'Detailed Schedule'!$D$8:$EAA$9985,137,FALSE)</f>
        <v>70183.5</v>
      </c>
      <c r="M121" s="26">
        <f>+VLOOKUP($D121,'Detailed Schedule'!$D$8:$EAA$9985,140,FALSE)</f>
        <v>0</v>
      </c>
      <c r="N121" s="26">
        <f>+VLOOKUP($D121,'Detailed Schedule'!$D$8:$EAA$9985,141,FALSE)</f>
        <v>70183.5</v>
      </c>
      <c r="O121" s="26">
        <f>+VLOOKUP($D121,'Detailed Schedule'!$D$8:$EAA$9985,142,FALSE)+J121</f>
        <v>100000</v>
      </c>
      <c r="Q121" s="74">
        <f>+VLOOKUP($D121,'Detailed Schedule'!$D$8:$K$903,6,FALSE)</f>
        <v>10</v>
      </c>
      <c r="R121" s="75">
        <f>+VLOOKUP($D121,'Detailed Schedule'!$D$8:$K$903,5,FALSE)</f>
        <v>170183.5</v>
      </c>
      <c r="S121" s="75">
        <f>+VLOOKUP($D121,'Detailed Schedule'!$D$8:$K$903,7,FALSE)</f>
        <v>100000</v>
      </c>
      <c r="T121" s="119">
        <f t="shared" si="5"/>
        <v>0</v>
      </c>
      <c r="U121" s="119">
        <f t="shared" si="6"/>
        <v>0</v>
      </c>
      <c r="V121" s="21" t="str">
        <f t="shared" si="7"/>
        <v>NO CHANGE</v>
      </c>
      <c r="W121" s="21" t="str">
        <f t="shared" si="8"/>
        <v>NO CHANGE</v>
      </c>
      <c r="X121" s="21" t="str">
        <f t="shared" si="9"/>
        <v>NO CHANGE</v>
      </c>
    </row>
    <row r="122" spans="1:24" outlineLevel="2">
      <c r="A122" s="136">
        <v>43119</v>
      </c>
      <c r="B122" s="24"/>
      <c r="C122" s="77">
        <v>287</v>
      </c>
      <c r="D122" s="137" t="s">
        <v>146</v>
      </c>
      <c r="E122" s="137">
        <v>2</v>
      </c>
      <c r="F122" s="137" t="s">
        <v>100</v>
      </c>
      <c r="G122" s="137" t="str">
        <f>+VLOOKUP($D122,'Detailed Schedule'!$D$8:$EK$9993,4,FALSE)</f>
        <v>2012 420 CAT BACKHOE</v>
      </c>
      <c r="H122" s="55">
        <f>+VLOOKUP($D122,'Detailed Schedule'!$D$8:$EK$9993,5,FALSE)</f>
        <v>50000</v>
      </c>
      <c r="I122" s="22">
        <f>+VLOOKUP($D122,'Detailed Schedule'!$D$8:$EK$9993,6,FALSE)</f>
        <v>10</v>
      </c>
      <c r="J122" s="55">
        <f>+VLOOKUP($D122,'Detailed Schedule'!$D$8:$EK$9993,7,FALSE)</f>
        <v>35000</v>
      </c>
      <c r="K122" s="56">
        <v>0</v>
      </c>
      <c r="L122" s="59">
        <f>+VLOOKUP($D122,'Detailed Schedule'!$D$8:$EAA$9985,137,FALSE)</f>
        <v>15000</v>
      </c>
      <c r="M122" s="26">
        <f>+VLOOKUP($D122,'Detailed Schedule'!$D$8:$EAA$9985,140,FALSE)</f>
        <v>0</v>
      </c>
      <c r="N122" s="26">
        <f>+VLOOKUP($D122,'Detailed Schedule'!$D$8:$EAA$9985,141,FALSE)</f>
        <v>15000</v>
      </c>
      <c r="O122" s="26">
        <f>+VLOOKUP($D122,'Detailed Schedule'!$D$8:$EAA$9985,142,FALSE)+J122</f>
        <v>35000</v>
      </c>
      <c r="Q122" s="74">
        <f>+VLOOKUP($D122,'Detailed Schedule'!$D$8:$K$903,6,FALSE)</f>
        <v>10</v>
      </c>
      <c r="R122" s="75">
        <f>+VLOOKUP($D122,'Detailed Schedule'!$D$8:$K$903,5,FALSE)</f>
        <v>50000</v>
      </c>
      <c r="S122" s="75">
        <f>+VLOOKUP($D122,'Detailed Schedule'!$D$8:$K$903,7,FALSE)</f>
        <v>35000</v>
      </c>
      <c r="T122" s="119">
        <f t="shared" si="5"/>
        <v>0</v>
      </c>
      <c r="U122" s="119">
        <f t="shared" si="6"/>
        <v>0</v>
      </c>
      <c r="V122" s="21" t="str">
        <f t="shared" si="7"/>
        <v>NO CHANGE</v>
      </c>
      <c r="W122" s="21" t="str">
        <f t="shared" si="8"/>
        <v>NO CHANGE</v>
      </c>
      <c r="X122" s="21" t="str">
        <f t="shared" si="9"/>
        <v>NO CHANGE</v>
      </c>
    </row>
    <row r="123" spans="1:24" outlineLevel="2">
      <c r="A123" s="136">
        <v>43159</v>
      </c>
      <c r="B123" s="24"/>
      <c r="C123" s="77">
        <v>322</v>
      </c>
      <c r="D123" s="137" t="s">
        <v>148</v>
      </c>
      <c r="E123" s="137">
        <v>2</v>
      </c>
      <c r="F123" s="137" t="s">
        <v>100</v>
      </c>
      <c r="G123" s="137" t="str">
        <f>+VLOOKUP($D123,'Detailed Schedule'!$D$8:$EK$9993,4,FALSE)</f>
        <v>2012 CAT 430 BACKHOE LOADER</v>
      </c>
      <c r="H123" s="55">
        <f>+VLOOKUP($D123,'Detailed Schedule'!$D$8:$EK$9993,5,FALSE)</f>
        <v>53370.3</v>
      </c>
      <c r="I123" s="22">
        <f>+VLOOKUP($D123,'Detailed Schedule'!$D$8:$EK$9993,6,FALSE)</f>
        <v>10</v>
      </c>
      <c r="J123" s="55">
        <f>+VLOOKUP($D123,'Detailed Schedule'!$D$8:$EK$9993,7,FALSE)</f>
        <v>15000</v>
      </c>
      <c r="K123" s="56">
        <v>0</v>
      </c>
      <c r="L123" s="59">
        <f>+VLOOKUP($D123,'Detailed Schedule'!$D$8:$EAA$9985,137,FALSE)</f>
        <v>26219.71</v>
      </c>
      <c r="M123" s="26">
        <f>+VLOOKUP($D123,'Detailed Schedule'!$D$8:$EAA$9985,140,FALSE)</f>
        <v>3837.0299999999997</v>
      </c>
      <c r="N123" s="26">
        <f>+VLOOKUP($D123,'Detailed Schedule'!$D$8:$EAA$9985,141,FALSE)</f>
        <v>30056.739999999998</v>
      </c>
      <c r="O123" s="26">
        <f>+VLOOKUP($D123,'Detailed Schedule'!$D$8:$EAA$9985,142,FALSE)+J123</f>
        <v>23313.559999999998</v>
      </c>
      <c r="Q123" s="74">
        <f>+VLOOKUP($D123,'Detailed Schedule'!$D$8:$K$903,6,FALSE)</f>
        <v>10</v>
      </c>
      <c r="R123" s="75">
        <f>+VLOOKUP($D123,'Detailed Schedule'!$D$8:$K$903,5,FALSE)</f>
        <v>53370.3</v>
      </c>
      <c r="S123" s="75">
        <f>+VLOOKUP($D123,'Detailed Schedule'!$D$8:$K$903,7,FALSE)</f>
        <v>15000</v>
      </c>
      <c r="T123" s="119">
        <f t="shared" si="5"/>
        <v>0</v>
      </c>
      <c r="U123" s="119">
        <f t="shared" si="6"/>
        <v>0</v>
      </c>
      <c r="V123" s="21" t="str">
        <f t="shared" si="7"/>
        <v>NO CHANGE</v>
      </c>
      <c r="W123" s="21" t="str">
        <f t="shared" si="8"/>
        <v>NO CHANGE</v>
      </c>
      <c r="X123" s="21" t="str">
        <f t="shared" si="9"/>
        <v>NO CHANGE</v>
      </c>
    </row>
    <row r="124" spans="1:24" outlineLevel="2">
      <c r="A124" s="136">
        <v>43159</v>
      </c>
      <c r="B124" s="24"/>
      <c r="C124" s="77">
        <v>320</v>
      </c>
      <c r="D124" s="137" t="s">
        <v>596</v>
      </c>
      <c r="E124" s="137">
        <v>2</v>
      </c>
      <c r="F124" s="137" t="s">
        <v>100</v>
      </c>
      <c r="G124" s="137" t="str">
        <f>+VLOOKUP($D124,'Detailed Schedule'!$D$8:$EK$9993,4,FALSE)</f>
        <v>2013 CAT 308 EXCAVATOR</v>
      </c>
      <c r="H124" s="55">
        <f>+VLOOKUP($D124,'Detailed Schedule'!$D$8:$EK$9993,5,FALSE)</f>
        <v>48070.3</v>
      </c>
      <c r="I124" s="22">
        <f>+VLOOKUP($D124,'Detailed Schedule'!$D$8:$EK$9993,6,FALSE)</f>
        <v>7</v>
      </c>
      <c r="J124" s="55">
        <f>+VLOOKUP($D124,'Detailed Schedule'!$D$8:$EK$9993,7,FALSE)</f>
        <v>15000</v>
      </c>
      <c r="K124" s="56">
        <v>0</v>
      </c>
      <c r="L124" s="59">
        <f>+VLOOKUP($D124,'Detailed Schedule'!$D$8:$EAA$9985,137,FALSE)</f>
        <v>32282.918571428578</v>
      </c>
      <c r="M124" s="26">
        <f>+VLOOKUP($D124,'Detailed Schedule'!$D$8:$EAA$9985,140,FALSE)</f>
        <v>787.38</v>
      </c>
      <c r="N124" s="26">
        <f>+VLOOKUP($D124,'Detailed Schedule'!$D$8:$EAA$9985,141,FALSE)</f>
        <v>33070.298571428575</v>
      </c>
      <c r="O124" s="26">
        <f>+VLOOKUP($D124,'Detailed Schedule'!$D$8:$EAA$9985,142,FALSE)+J124</f>
        <v>15000</v>
      </c>
      <c r="Q124" s="74">
        <f>+VLOOKUP($D124,'Detailed Schedule'!$D$8:$K$903,6,FALSE)</f>
        <v>7</v>
      </c>
      <c r="R124" s="75">
        <f>+VLOOKUP($D124,'Detailed Schedule'!$D$8:$K$903,5,FALSE)</f>
        <v>48070.3</v>
      </c>
      <c r="S124" s="75">
        <f>+VLOOKUP($D124,'Detailed Schedule'!$D$8:$K$903,7,FALSE)</f>
        <v>15000</v>
      </c>
      <c r="T124" s="119">
        <f t="shared" si="5"/>
        <v>0</v>
      </c>
      <c r="U124" s="119">
        <f t="shared" si="6"/>
        <v>0</v>
      </c>
      <c r="V124" s="21" t="str">
        <f t="shared" si="7"/>
        <v>NO CHANGE</v>
      </c>
      <c r="W124" s="21" t="str">
        <f t="shared" si="8"/>
        <v>NO CHANGE</v>
      </c>
      <c r="X124" s="21" t="str">
        <f t="shared" si="9"/>
        <v>NO CHANGE</v>
      </c>
    </row>
    <row r="125" spans="1:24" outlineLevel="2">
      <c r="A125" s="136">
        <v>43159</v>
      </c>
      <c r="B125" s="24"/>
      <c r="C125" s="77">
        <v>321</v>
      </c>
      <c r="D125" s="137" t="s">
        <v>598</v>
      </c>
      <c r="E125" s="137">
        <v>2</v>
      </c>
      <c r="F125" s="137" t="s">
        <v>100</v>
      </c>
      <c r="G125" s="137" t="str">
        <f>+VLOOKUP($D125,'Detailed Schedule'!$D$8:$EK$9993,4,FALSE)</f>
        <v>2015 JD 75G EXCAVATOR</v>
      </c>
      <c r="H125" s="55">
        <f>+VLOOKUP($D125,'Detailed Schedule'!$D$8:$EK$9993,5,FALSE)</f>
        <v>54430.3</v>
      </c>
      <c r="I125" s="22">
        <f>+VLOOKUP($D125,'Detailed Schedule'!$D$8:$EK$9993,6,FALSE)</f>
        <v>7</v>
      </c>
      <c r="J125" s="55">
        <f>+VLOOKUP($D125,'Detailed Schedule'!$D$8:$EK$9993,7,FALSE)</f>
        <v>15000</v>
      </c>
      <c r="K125" s="56">
        <v>0</v>
      </c>
      <c r="L125" s="59">
        <f>+VLOOKUP($D125,'Detailed Schedule'!$D$8:$EAA$9985,137,FALSE)</f>
        <v>38491.480000000003</v>
      </c>
      <c r="M125" s="26">
        <f>+VLOOKUP($D125,'Detailed Schedule'!$D$8:$EAA$9985,140,FALSE)</f>
        <v>938.81999999999994</v>
      </c>
      <c r="N125" s="26">
        <f>+VLOOKUP($D125,'Detailed Schedule'!$D$8:$EAA$9985,141,FALSE)</f>
        <v>39430.300000000003</v>
      </c>
      <c r="O125" s="26">
        <f>+VLOOKUP($D125,'Detailed Schedule'!$D$8:$EAA$9985,142,FALSE)+J125</f>
        <v>15000</v>
      </c>
      <c r="Q125" s="74">
        <f>+VLOOKUP($D125,'Detailed Schedule'!$D$8:$K$903,6,FALSE)</f>
        <v>7</v>
      </c>
      <c r="R125" s="75">
        <f>+VLOOKUP($D125,'Detailed Schedule'!$D$8:$K$903,5,FALSE)</f>
        <v>54430.3</v>
      </c>
      <c r="S125" s="75">
        <f>+VLOOKUP($D125,'Detailed Schedule'!$D$8:$K$903,7,FALSE)</f>
        <v>15000</v>
      </c>
      <c r="T125" s="119">
        <f t="shared" si="5"/>
        <v>0</v>
      </c>
      <c r="U125" s="119">
        <f t="shared" si="6"/>
        <v>0</v>
      </c>
      <c r="V125" s="21" t="str">
        <f t="shared" si="7"/>
        <v>NO CHANGE</v>
      </c>
      <c r="W125" s="21" t="str">
        <f t="shared" si="8"/>
        <v>NO CHANGE</v>
      </c>
      <c r="X125" s="21" t="str">
        <f t="shared" si="9"/>
        <v>NO CHANGE</v>
      </c>
    </row>
    <row r="126" spans="1:24" outlineLevel="2">
      <c r="A126" s="136">
        <v>43165</v>
      </c>
      <c r="B126" s="24"/>
      <c r="C126" s="77">
        <v>288</v>
      </c>
      <c r="D126" s="137" t="s">
        <v>191</v>
      </c>
      <c r="E126" s="137">
        <v>2</v>
      </c>
      <c r="F126" s="137" t="s">
        <v>100</v>
      </c>
      <c r="G126" s="137" t="str">
        <f>+VLOOKUP($D126,'Detailed Schedule'!$D$8:$EK$9993,4,FALSE)</f>
        <v>2012 BROCE BROOM</v>
      </c>
      <c r="H126" s="55">
        <f>+VLOOKUP($D126,'Detailed Schedule'!$D$8:$EK$9993,5,FALSE)</f>
        <v>16214.83</v>
      </c>
      <c r="I126" s="22">
        <f>+VLOOKUP($D126,'Detailed Schedule'!$D$8:$EK$9993,6,FALSE)</f>
        <v>7</v>
      </c>
      <c r="J126" s="55">
        <f>+VLOOKUP($D126,'Detailed Schedule'!$D$8:$EK$9993,7,FALSE)</f>
        <v>4000</v>
      </c>
      <c r="K126" s="56">
        <v>0</v>
      </c>
      <c r="L126" s="59">
        <f>+VLOOKUP($D126,'Detailed Schedule'!$D$8:$EAA$9985,137,FALSE)</f>
        <v>11924.025714285714</v>
      </c>
      <c r="M126" s="26">
        <f>+VLOOKUP($D126,'Detailed Schedule'!$D$8:$EAA$9985,140,FALSE)</f>
        <v>290.8</v>
      </c>
      <c r="N126" s="26">
        <f>+VLOOKUP($D126,'Detailed Schedule'!$D$8:$EAA$9985,141,FALSE)</f>
        <v>12214.825714285713</v>
      </c>
      <c r="O126" s="26">
        <f>+VLOOKUP($D126,'Detailed Schedule'!$D$8:$EAA$9985,142,FALSE)+J126</f>
        <v>4000</v>
      </c>
      <c r="Q126" s="74">
        <f>+VLOOKUP($D126,'Detailed Schedule'!$D$8:$K$903,6,FALSE)</f>
        <v>7</v>
      </c>
      <c r="R126" s="75">
        <f>+VLOOKUP($D126,'Detailed Schedule'!$D$8:$K$903,5,FALSE)</f>
        <v>16214.83</v>
      </c>
      <c r="S126" s="75">
        <f>+VLOOKUP($D126,'Detailed Schedule'!$D$8:$K$903,7,FALSE)</f>
        <v>4000</v>
      </c>
      <c r="T126" s="119">
        <f t="shared" ref="T126:T187" si="10">+S126-J126</f>
        <v>0</v>
      </c>
      <c r="U126" s="119">
        <f t="shared" ref="U126:U187" si="11">+R126-H126</f>
        <v>0</v>
      </c>
      <c r="V126" s="21" t="str">
        <f t="shared" ref="V126:V187" si="12">+IF(Q126=I126,"NO CHANGE","YES")</f>
        <v>NO CHANGE</v>
      </c>
      <c r="W126" s="21" t="str">
        <f t="shared" ref="W126:W187" si="13">+IF(R126=H126,"NO CHANGE","YES")</f>
        <v>NO CHANGE</v>
      </c>
      <c r="X126" s="21" t="str">
        <f t="shared" ref="X126:X187" si="14">+IF(S126=J126,"NO CHANGE","YES")</f>
        <v>NO CHANGE</v>
      </c>
    </row>
    <row r="127" spans="1:24" outlineLevel="2">
      <c r="A127" s="136">
        <v>43168</v>
      </c>
      <c r="B127" s="24"/>
      <c r="C127" s="77">
        <v>290</v>
      </c>
      <c r="D127" s="137" t="s">
        <v>107</v>
      </c>
      <c r="E127" s="137">
        <v>4</v>
      </c>
      <c r="F127" s="137" t="s">
        <v>100</v>
      </c>
      <c r="G127" s="137" t="str">
        <f>+VLOOKUP($D127,'Detailed Schedule'!$D$8:$EK$9993,4,FALSE)</f>
        <v>2012 DOOSAN C185 AIR COMPR</v>
      </c>
      <c r="H127" s="55">
        <f>+VLOOKUP($D127,'Detailed Schedule'!$D$8:$EK$9993,5,FALSE)</f>
        <v>9746.25</v>
      </c>
      <c r="I127" s="22">
        <f>+VLOOKUP($D127,'Detailed Schedule'!$D$8:$EK$9993,6,FALSE)</f>
        <v>10</v>
      </c>
      <c r="J127" s="55">
        <f>+VLOOKUP($D127,'Detailed Schedule'!$D$8:$EK$9993,7,FALSE)</f>
        <v>2000</v>
      </c>
      <c r="K127" s="56">
        <v>0</v>
      </c>
      <c r="L127" s="59">
        <f>+VLOOKUP($D127,'Detailed Schedule'!$D$8:$EAA$9985,137,FALSE)</f>
        <v>5293.2950000000001</v>
      </c>
      <c r="M127" s="26">
        <f>+VLOOKUP($D127,'Detailed Schedule'!$D$8:$EAA$9985,140,FALSE)</f>
        <v>774.625</v>
      </c>
      <c r="N127" s="26">
        <f>+VLOOKUP($D127,'Detailed Schedule'!$D$8:$EAA$9985,141,FALSE)</f>
        <v>6067.92</v>
      </c>
      <c r="O127" s="26">
        <f>+VLOOKUP($D127,'Detailed Schedule'!$D$8:$EAA$9985,142,FALSE)+J127</f>
        <v>3678.33</v>
      </c>
      <c r="Q127" s="74">
        <f>+VLOOKUP($D127,'Detailed Schedule'!$D$8:$K$903,6,FALSE)</f>
        <v>10</v>
      </c>
      <c r="R127" s="75">
        <f>+VLOOKUP($D127,'Detailed Schedule'!$D$8:$K$903,5,FALSE)</f>
        <v>9746.25</v>
      </c>
      <c r="S127" s="75">
        <f>+VLOOKUP($D127,'Detailed Schedule'!$D$8:$K$903,7,FALSE)</f>
        <v>2000</v>
      </c>
      <c r="T127" s="119">
        <f t="shared" si="10"/>
        <v>0</v>
      </c>
      <c r="U127" s="119">
        <f t="shared" si="11"/>
        <v>0</v>
      </c>
      <c r="V127" s="21" t="str">
        <f t="shared" si="12"/>
        <v>NO CHANGE</v>
      </c>
      <c r="W127" s="21" t="str">
        <f t="shared" si="13"/>
        <v>NO CHANGE</v>
      </c>
      <c r="X127" s="21" t="str">
        <f t="shared" si="14"/>
        <v>NO CHANGE</v>
      </c>
    </row>
    <row r="128" spans="1:24" outlineLevel="2">
      <c r="A128" s="136">
        <v>43171</v>
      </c>
      <c r="B128" s="24"/>
      <c r="C128" s="77">
        <v>291</v>
      </c>
      <c r="D128" s="137" t="s">
        <v>600</v>
      </c>
      <c r="E128" s="137">
        <v>1</v>
      </c>
      <c r="F128" s="137" t="s">
        <v>100</v>
      </c>
      <c r="G128" s="137" t="str">
        <f>+VLOOKUP($D128,'Detailed Schedule'!$D$8:$EK$9993,4,FALSE)</f>
        <v>CAT 305 MINI EXCAVATOR</v>
      </c>
      <c r="H128" s="55">
        <f>+VLOOKUP($D128,'Detailed Schedule'!$D$8:$EK$9993,5,FALSE)</f>
        <v>39386.699999999997</v>
      </c>
      <c r="I128" s="22">
        <f>+VLOOKUP($D128,'Detailed Schedule'!$D$8:$EK$9993,6,FALSE)</f>
        <v>7</v>
      </c>
      <c r="J128" s="55">
        <f>+VLOOKUP($D128,'Detailed Schedule'!$D$8:$EK$9993,7,FALSE)</f>
        <v>23000</v>
      </c>
      <c r="K128" s="56">
        <v>0</v>
      </c>
      <c r="L128" s="59">
        <f>+VLOOKUP($D128,'Detailed Schedule'!$D$8:$EAA$9985,137,FALSE)</f>
        <v>16386.7</v>
      </c>
      <c r="M128" s="26">
        <f>+VLOOKUP($D128,'Detailed Schedule'!$D$8:$EAA$9985,140,FALSE)</f>
        <v>0</v>
      </c>
      <c r="N128" s="26">
        <f>+VLOOKUP($D128,'Detailed Schedule'!$D$8:$EAA$9985,141,FALSE)</f>
        <v>16386.7</v>
      </c>
      <c r="O128" s="26">
        <f>+VLOOKUP($D128,'Detailed Schedule'!$D$8:$EAA$9985,142,FALSE)+J128</f>
        <v>23000</v>
      </c>
      <c r="Q128" s="74">
        <f>+VLOOKUP($D128,'Detailed Schedule'!$D$8:$K$903,6,FALSE)</f>
        <v>7</v>
      </c>
      <c r="R128" s="75">
        <f>+VLOOKUP($D128,'Detailed Schedule'!$D$8:$K$903,5,FALSE)</f>
        <v>39386.699999999997</v>
      </c>
      <c r="S128" s="75">
        <f>+VLOOKUP($D128,'Detailed Schedule'!$D$8:$K$903,7,FALSE)</f>
        <v>23000</v>
      </c>
      <c r="T128" s="119">
        <f t="shared" si="10"/>
        <v>0</v>
      </c>
      <c r="U128" s="119">
        <f t="shared" si="11"/>
        <v>0</v>
      </c>
      <c r="V128" s="21" t="str">
        <f t="shared" si="12"/>
        <v>NO CHANGE</v>
      </c>
      <c r="W128" s="21" t="str">
        <f t="shared" si="13"/>
        <v>NO CHANGE</v>
      </c>
      <c r="X128" s="21" t="str">
        <f t="shared" si="14"/>
        <v>NO CHANGE</v>
      </c>
    </row>
    <row r="129" spans="1:24" outlineLevel="2">
      <c r="A129" s="136">
        <v>43174</v>
      </c>
      <c r="B129" s="24"/>
      <c r="C129" s="77">
        <v>293</v>
      </c>
      <c r="D129" s="137" t="s">
        <v>379</v>
      </c>
      <c r="E129" s="137">
        <v>2</v>
      </c>
      <c r="F129" s="137" t="s">
        <v>100</v>
      </c>
      <c r="G129" s="137" t="str">
        <f>+VLOOKUP($D129,'Detailed Schedule'!$D$8:$EK$9993,4,FALSE)</f>
        <v>2016 CAT 3KD DOZER</v>
      </c>
      <c r="H129" s="55">
        <f>+VLOOKUP($D129,'Detailed Schedule'!$D$8:$EK$9993,5,FALSE)</f>
        <v>85701</v>
      </c>
      <c r="I129" s="22">
        <f>+VLOOKUP($D129,'Detailed Schedule'!$D$8:$EK$9993,6,FALSE)</f>
        <v>10</v>
      </c>
      <c r="J129" s="55">
        <f>+VLOOKUP($D129,'Detailed Schedule'!$D$8:$EK$9993,7,FALSE)</f>
        <v>35000</v>
      </c>
      <c r="K129" s="56">
        <v>0</v>
      </c>
      <c r="L129" s="59">
        <f>+VLOOKUP($D129,'Detailed Schedule'!$D$8:$EAA$9985,137,FALSE)</f>
        <v>40395.68</v>
      </c>
      <c r="M129" s="26">
        <f>+VLOOKUP($D129,'Detailed Schedule'!$D$8:$EAA$9985,140,FALSE)</f>
        <v>5070.1000000000004</v>
      </c>
      <c r="N129" s="26">
        <f>+VLOOKUP($D129,'Detailed Schedule'!$D$8:$EAA$9985,141,FALSE)</f>
        <v>45465.78</v>
      </c>
      <c r="O129" s="26">
        <f>+VLOOKUP($D129,'Detailed Schedule'!$D$8:$EAA$9985,142,FALSE)+J129</f>
        <v>40235.22</v>
      </c>
      <c r="Q129" s="74">
        <f>+VLOOKUP($D129,'Detailed Schedule'!$D$8:$K$903,6,FALSE)</f>
        <v>10</v>
      </c>
      <c r="R129" s="75">
        <f>+VLOOKUP($D129,'Detailed Schedule'!$D$8:$K$903,5,FALSE)</f>
        <v>85701</v>
      </c>
      <c r="S129" s="75">
        <f>+VLOOKUP($D129,'Detailed Schedule'!$D$8:$K$903,7,FALSE)</f>
        <v>35000</v>
      </c>
      <c r="T129" s="119">
        <f t="shared" si="10"/>
        <v>0</v>
      </c>
      <c r="U129" s="119">
        <f t="shared" si="11"/>
        <v>0</v>
      </c>
      <c r="V129" s="21" t="str">
        <f t="shared" si="12"/>
        <v>NO CHANGE</v>
      </c>
      <c r="W129" s="21" t="str">
        <f t="shared" si="13"/>
        <v>NO CHANGE</v>
      </c>
      <c r="X129" s="21" t="str">
        <f t="shared" si="14"/>
        <v>NO CHANGE</v>
      </c>
    </row>
    <row r="130" spans="1:24" outlineLevel="2">
      <c r="A130" s="136">
        <v>43189</v>
      </c>
      <c r="B130" s="24"/>
      <c r="C130" s="77">
        <v>376</v>
      </c>
      <c r="D130" s="137" t="s">
        <v>150</v>
      </c>
      <c r="E130" s="137">
        <v>1</v>
      </c>
      <c r="F130" s="137" t="s">
        <v>100</v>
      </c>
      <c r="G130" s="137" t="str">
        <f>+VLOOKUP($D130,'Detailed Schedule'!$D$8:$EK$9993,4,FALSE)</f>
        <v>CAT 420 FIT BACKHOE</v>
      </c>
      <c r="H130" s="55">
        <f>+VLOOKUP($D130,'Detailed Schedule'!$D$8:$EK$9993,5,FALSE)</f>
        <v>55434</v>
      </c>
      <c r="I130" s="22">
        <f>+VLOOKUP($D130,'Detailed Schedule'!$D$8:$EK$9993,6,FALSE)</f>
        <v>10</v>
      </c>
      <c r="J130" s="55">
        <f>+VLOOKUP($D130,'Detailed Schedule'!$D$8:$EK$9993,7,FALSE)</f>
        <v>35000</v>
      </c>
      <c r="K130" s="56">
        <v>0</v>
      </c>
      <c r="L130" s="59">
        <f>+VLOOKUP($D130,'Detailed Schedule'!$D$8:$EAA$9985,137,FALSE)</f>
        <v>20434</v>
      </c>
      <c r="M130" s="26">
        <f>+VLOOKUP($D130,'Detailed Schedule'!$D$8:$EAA$9985,140,FALSE)</f>
        <v>0</v>
      </c>
      <c r="N130" s="26">
        <f>+VLOOKUP($D130,'Detailed Schedule'!$D$8:$EAA$9985,141,FALSE)</f>
        <v>20434</v>
      </c>
      <c r="O130" s="26">
        <f>+VLOOKUP($D130,'Detailed Schedule'!$D$8:$EAA$9985,142,FALSE)+J130</f>
        <v>35000</v>
      </c>
      <c r="Q130" s="74">
        <f>+VLOOKUP($D130,'Detailed Schedule'!$D$8:$K$903,6,FALSE)</f>
        <v>10</v>
      </c>
      <c r="R130" s="75">
        <f>+VLOOKUP($D130,'Detailed Schedule'!$D$8:$K$903,5,FALSE)</f>
        <v>55434</v>
      </c>
      <c r="S130" s="75">
        <f>+VLOOKUP($D130,'Detailed Schedule'!$D$8:$K$903,7,FALSE)</f>
        <v>35000</v>
      </c>
      <c r="T130" s="119">
        <f t="shared" si="10"/>
        <v>0</v>
      </c>
      <c r="U130" s="119">
        <f t="shared" si="11"/>
        <v>0</v>
      </c>
      <c r="V130" s="21" t="str">
        <f t="shared" si="12"/>
        <v>NO CHANGE</v>
      </c>
      <c r="W130" s="21" t="str">
        <f t="shared" si="13"/>
        <v>NO CHANGE</v>
      </c>
      <c r="X130" s="21" t="str">
        <f t="shared" si="14"/>
        <v>NO CHANGE</v>
      </c>
    </row>
    <row r="131" spans="1:24" outlineLevel="2">
      <c r="A131" s="136">
        <v>43222</v>
      </c>
      <c r="B131" s="24"/>
      <c r="C131" s="77">
        <v>295</v>
      </c>
      <c r="D131" s="137" t="s">
        <v>1439</v>
      </c>
      <c r="E131" s="137">
        <v>1</v>
      </c>
      <c r="F131" s="137" t="s">
        <v>100</v>
      </c>
      <c r="G131" s="137" t="str">
        <f>+VLOOKUP($D131,'Detailed Schedule'!$D$8:$EK$9993,4,FALSE)</f>
        <v>2015 TEREX RT 555, 55 TON CRANE</v>
      </c>
      <c r="H131" s="55">
        <f>+VLOOKUP($D131,'Detailed Schedule'!$D$8:$EK$9993,5,FALSE)</f>
        <v>337966.67</v>
      </c>
      <c r="I131" s="22">
        <f>+VLOOKUP($D131,'Detailed Schedule'!$D$8:$EK$9993,6,FALSE)</f>
        <v>12</v>
      </c>
      <c r="J131" s="55">
        <f>+VLOOKUP($D131,'Detailed Schedule'!$D$8:$EK$9993,7,FALSE)</f>
        <v>239000</v>
      </c>
      <c r="K131" s="56">
        <v>0</v>
      </c>
      <c r="L131" s="59">
        <f>+VLOOKUP($D131,'Detailed Schedule'!$D$8:$EAA$9985,137,FALSE)</f>
        <v>98966.67</v>
      </c>
      <c r="M131" s="26">
        <f>+VLOOKUP($D131,'Detailed Schedule'!$D$8:$EAA$9985,140,FALSE)</f>
        <v>0</v>
      </c>
      <c r="N131" s="26">
        <f>+VLOOKUP($D131,'Detailed Schedule'!$D$8:$EAA$9985,141,FALSE)</f>
        <v>98966.67</v>
      </c>
      <c r="O131" s="26">
        <f>+VLOOKUP($D131,'Detailed Schedule'!$D$8:$EAA$9985,142,FALSE)+J131</f>
        <v>239000</v>
      </c>
      <c r="Q131" s="74">
        <f>+VLOOKUP($D131,'Detailed Schedule'!$D$8:$K$903,6,FALSE)</f>
        <v>12</v>
      </c>
      <c r="R131" s="75">
        <f>+VLOOKUP($D131,'Detailed Schedule'!$D$8:$K$903,5,FALSE)</f>
        <v>337966.67</v>
      </c>
      <c r="S131" s="75">
        <f>+VLOOKUP($D131,'Detailed Schedule'!$D$8:$K$903,7,FALSE)</f>
        <v>239000</v>
      </c>
      <c r="T131" s="119">
        <f t="shared" si="10"/>
        <v>0</v>
      </c>
      <c r="U131" s="119">
        <f t="shared" si="11"/>
        <v>0</v>
      </c>
      <c r="V131" s="21" t="str">
        <f t="shared" si="12"/>
        <v>NO CHANGE</v>
      </c>
      <c r="W131" s="21" t="str">
        <f t="shared" si="13"/>
        <v>NO CHANGE</v>
      </c>
      <c r="X131" s="21" t="str">
        <f t="shared" si="14"/>
        <v>NO CHANGE</v>
      </c>
    </row>
    <row r="132" spans="1:24" outlineLevel="2">
      <c r="A132" s="136">
        <v>43252</v>
      </c>
      <c r="B132" s="24"/>
      <c r="C132" s="77">
        <v>299</v>
      </c>
      <c r="D132" s="137" t="s">
        <v>243</v>
      </c>
      <c r="E132" s="137">
        <v>2</v>
      </c>
      <c r="F132" s="137" t="s">
        <v>100</v>
      </c>
      <c r="G132" s="137" t="str">
        <f>+VLOOKUP($D132,'Detailed Schedule'!$D$8:$EK$9993,4,FALSE)</f>
        <v>2017 COMMANDER III PAVER</v>
      </c>
      <c r="H132" s="55">
        <f>+VLOOKUP($D132,'Detailed Schedule'!$D$8:$EK$9993,5,FALSE)</f>
        <v>398450</v>
      </c>
      <c r="I132" s="22">
        <f>+VLOOKUP($D132,'Detailed Schedule'!$D$8:$EK$9993,6,FALSE)</f>
        <v>7</v>
      </c>
      <c r="J132" s="55">
        <f>+VLOOKUP($D132,'Detailed Schedule'!$D$8:$EK$9993,7,FALSE)</f>
        <v>220000</v>
      </c>
      <c r="K132" s="56">
        <v>0</v>
      </c>
      <c r="L132" s="59">
        <f>+VLOOKUP($D132,'Detailed Schedule'!$D$8:$EAA$9985,137,FALSE)</f>
        <v>178450</v>
      </c>
      <c r="M132" s="26">
        <f>+VLOOKUP($D132,'Detailed Schedule'!$D$8:$EAA$9985,140,FALSE)</f>
        <v>0</v>
      </c>
      <c r="N132" s="26">
        <f>+VLOOKUP($D132,'Detailed Schedule'!$D$8:$EAA$9985,141,FALSE)</f>
        <v>178450</v>
      </c>
      <c r="O132" s="26">
        <f>+VLOOKUP($D132,'Detailed Schedule'!$D$8:$EAA$9985,142,FALSE)+J132</f>
        <v>220000</v>
      </c>
      <c r="Q132" s="74">
        <f>+VLOOKUP($D132,'Detailed Schedule'!$D$8:$K$903,6,FALSE)</f>
        <v>7</v>
      </c>
      <c r="R132" s="75">
        <f>+VLOOKUP($D132,'Detailed Schedule'!$D$8:$K$903,5,FALSE)</f>
        <v>398450</v>
      </c>
      <c r="S132" s="75">
        <f>+VLOOKUP($D132,'Detailed Schedule'!$D$8:$K$903,7,FALSE)</f>
        <v>220000</v>
      </c>
      <c r="T132" s="119">
        <f t="shared" si="10"/>
        <v>0</v>
      </c>
      <c r="U132" s="119">
        <f t="shared" si="11"/>
        <v>0</v>
      </c>
      <c r="V132" s="21" t="str">
        <f t="shared" si="12"/>
        <v>NO CHANGE</v>
      </c>
      <c r="W132" s="21" t="str">
        <f t="shared" si="13"/>
        <v>NO CHANGE</v>
      </c>
      <c r="X132" s="21" t="str">
        <f t="shared" si="14"/>
        <v>NO CHANGE</v>
      </c>
    </row>
    <row r="133" spans="1:24" outlineLevel="2">
      <c r="A133" s="136">
        <v>43328</v>
      </c>
      <c r="B133" s="24"/>
      <c r="C133" s="77">
        <v>362</v>
      </c>
      <c r="D133" s="137" t="s">
        <v>1532</v>
      </c>
      <c r="E133" s="137">
        <v>2</v>
      </c>
      <c r="F133" s="137" t="s">
        <v>100</v>
      </c>
      <c r="G133" s="137" t="str">
        <f>+VLOOKUP($D133,'Detailed Schedule'!$D$8:$EK$9993,4,FALSE)</f>
        <v>2014 CAT 279D COMPACT TRACK LOADER</v>
      </c>
      <c r="H133" s="55">
        <f>+VLOOKUP($D133,'Detailed Schedule'!$D$8:$EK$9993,5,FALSE)</f>
        <v>47000</v>
      </c>
      <c r="I133" s="22">
        <f>+VLOOKUP($D133,'Detailed Schedule'!$D$8:$EK$9993,6,FALSE)</f>
        <v>7</v>
      </c>
      <c r="J133" s="55">
        <f>+VLOOKUP($D133,'Detailed Schedule'!$D$8:$EK$9993,7,FALSE)</f>
        <v>22000</v>
      </c>
      <c r="K133" s="56">
        <v>0</v>
      </c>
      <c r="L133" s="59">
        <f>+VLOOKUP($D133,'Detailed Schedule'!$D$8:$EAA$9985,137,FALSE)</f>
        <v>25000</v>
      </c>
      <c r="M133" s="26">
        <f>+VLOOKUP($D133,'Detailed Schedule'!$D$8:$EAA$9985,140,FALSE)</f>
        <v>0</v>
      </c>
      <c r="N133" s="26">
        <f>+VLOOKUP($D133,'Detailed Schedule'!$D$8:$EAA$9985,141,FALSE)</f>
        <v>25000</v>
      </c>
      <c r="O133" s="26">
        <f>+VLOOKUP($D133,'Detailed Schedule'!$D$8:$EAA$9985,142,FALSE)+J133</f>
        <v>22000</v>
      </c>
      <c r="Q133" s="74">
        <f>+VLOOKUP($D133,'Detailed Schedule'!$D$8:$K$903,6,FALSE)</f>
        <v>7</v>
      </c>
      <c r="R133" s="75">
        <f>+VLOOKUP($D133,'Detailed Schedule'!$D$8:$K$903,5,FALSE)</f>
        <v>47000</v>
      </c>
      <c r="S133" s="75">
        <f>+VLOOKUP($D133,'Detailed Schedule'!$D$8:$K$903,7,FALSE)</f>
        <v>22000</v>
      </c>
      <c r="T133" s="119">
        <f t="shared" si="10"/>
        <v>0</v>
      </c>
      <c r="U133" s="119">
        <f t="shared" si="11"/>
        <v>0</v>
      </c>
      <c r="V133" s="21" t="str">
        <f t="shared" si="12"/>
        <v>NO CHANGE</v>
      </c>
      <c r="W133" s="21" t="str">
        <f t="shared" si="13"/>
        <v>NO CHANGE</v>
      </c>
      <c r="X133" s="21" t="str">
        <f t="shared" si="14"/>
        <v>NO CHANGE</v>
      </c>
    </row>
    <row r="134" spans="1:24" outlineLevel="2">
      <c r="A134" s="136">
        <v>43342</v>
      </c>
      <c r="B134" s="24"/>
      <c r="C134" s="77">
        <v>351</v>
      </c>
      <c r="D134" s="137" t="s">
        <v>693</v>
      </c>
      <c r="E134" s="137">
        <v>1</v>
      </c>
      <c r="F134" s="137" t="s">
        <v>100</v>
      </c>
      <c r="G134" s="137" t="str">
        <f>+VLOOKUP($D134,'Detailed Schedule'!$D$8:$EK$9993,4,FALSE)</f>
        <v>2018 NPK GH15 HAMMER</v>
      </c>
      <c r="H134" s="55">
        <f>+VLOOKUP($D134,'Detailed Schedule'!$D$8:$EK$9993,5,FALSE)</f>
        <v>70085</v>
      </c>
      <c r="I134" s="22">
        <f>+VLOOKUP($D134,'Detailed Schedule'!$D$8:$EK$9993,6,FALSE)</f>
        <v>7</v>
      </c>
      <c r="J134" s="55">
        <f>+VLOOKUP($D134,'Detailed Schedule'!$D$8:$EK$9993,7,FALSE)</f>
        <v>5000</v>
      </c>
      <c r="K134" s="56">
        <v>0</v>
      </c>
      <c r="L134" s="59">
        <f>+VLOOKUP($D134,'Detailed Schedule'!$D$8:$EAA$9985,137,FALSE)</f>
        <v>60219.767142857148</v>
      </c>
      <c r="M134" s="26">
        <f>+VLOOKUP($D134,'Detailed Schedule'!$D$8:$EAA$9985,140,FALSE)</f>
        <v>4865.2299999999996</v>
      </c>
      <c r="N134" s="26">
        <f>+VLOOKUP($D134,'Detailed Schedule'!$D$8:$EAA$9985,141,FALSE)</f>
        <v>65084.997142857144</v>
      </c>
      <c r="O134" s="26">
        <f>+VLOOKUP($D134,'Detailed Schedule'!$D$8:$EAA$9985,142,FALSE)+J134</f>
        <v>5000</v>
      </c>
      <c r="Q134" s="74">
        <f>+VLOOKUP($D134,'Detailed Schedule'!$D$8:$K$903,6,FALSE)</f>
        <v>7</v>
      </c>
      <c r="R134" s="75">
        <f>+VLOOKUP($D134,'Detailed Schedule'!$D$8:$K$903,5,FALSE)</f>
        <v>70085</v>
      </c>
      <c r="S134" s="75">
        <f>+VLOOKUP($D134,'Detailed Schedule'!$D$8:$K$903,7,FALSE)</f>
        <v>5000</v>
      </c>
      <c r="T134" s="119">
        <f t="shared" si="10"/>
        <v>0</v>
      </c>
      <c r="U134" s="119">
        <f t="shared" si="11"/>
        <v>0</v>
      </c>
      <c r="V134" s="21" t="str">
        <f t="shared" si="12"/>
        <v>NO CHANGE</v>
      </c>
      <c r="W134" s="21" t="str">
        <f t="shared" si="13"/>
        <v>NO CHANGE</v>
      </c>
      <c r="X134" s="21" t="str">
        <f t="shared" si="14"/>
        <v>NO CHANGE</v>
      </c>
    </row>
    <row r="135" spans="1:24" outlineLevel="2">
      <c r="A135" s="136">
        <v>43353</v>
      </c>
      <c r="B135" s="24"/>
      <c r="C135" s="77">
        <v>350</v>
      </c>
      <c r="D135" s="137" t="s">
        <v>109</v>
      </c>
      <c r="E135" s="137">
        <v>1</v>
      </c>
      <c r="F135" s="137" t="s">
        <v>100</v>
      </c>
      <c r="G135" s="137" t="str">
        <f>+VLOOKUP($D135,'Detailed Schedule'!$D$8:$EK$9993,4,FALSE)</f>
        <v>2018 KAESER M58 210 CFM AIR COMPR</v>
      </c>
      <c r="H135" s="55">
        <f>+VLOOKUP($D135,'Detailed Schedule'!$D$8:$EK$9993,5,FALSE)</f>
        <v>17681.75</v>
      </c>
      <c r="I135" s="22">
        <f>+VLOOKUP($D135,'Detailed Schedule'!$D$8:$EK$9993,6,FALSE)</f>
        <v>7</v>
      </c>
      <c r="J135" s="55">
        <f>+VLOOKUP($D135,'Detailed Schedule'!$D$8:$EK$9993,7,FALSE)</f>
        <v>2000</v>
      </c>
      <c r="K135" s="56">
        <v>0</v>
      </c>
      <c r="L135" s="59">
        <f>+VLOOKUP($D135,'Detailed Schedule'!$D$8:$EAA$9985,137,FALSE)</f>
        <v>14153.42</v>
      </c>
      <c r="M135" s="26">
        <f>+VLOOKUP($D135,'Detailed Schedule'!$D$8:$EAA$9985,140,FALSE)</f>
        <v>1528.33</v>
      </c>
      <c r="N135" s="26">
        <f>+VLOOKUP($D135,'Detailed Schedule'!$D$8:$EAA$9985,141,FALSE)</f>
        <v>15681.75</v>
      </c>
      <c r="O135" s="26">
        <f>+VLOOKUP($D135,'Detailed Schedule'!$D$8:$EAA$9985,142,FALSE)+J135</f>
        <v>2000</v>
      </c>
      <c r="Q135" s="74">
        <f>+VLOOKUP($D135,'Detailed Schedule'!$D$8:$K$903,6,FALSE)</f>
        <v>7</v>
      </c>
      <c r="R135" s="75">
        <f>+VLOOKUP($D135,'Detailed Schedule'!$D$8:$K$903,5,FALSE)</f>
        <v>17681.75</v>
      </c>
      <c r="S135" s="75">
        <f>+VLOOKUP($D135,'Detailed Schedule'!$D$8:$K$903,7,FALSE)</f>
        <v>2000</v>
      </c>
      <c r="T135" s="119">
        <f t="shared" si="10"/>
        <v>0</v>
      </c>
      <c r="U135" s="119">
        <f t="shared" si="11"/>
        <v>0</v>
      </c>
      <c r="V135" s="21" t="str">
        <f t="shared" si="12"/>
        <v>NO CHANGE</v>
      </c>
      <c r="W135" s="21" t="str">
        <f t="shared" si="13"/>
        <v>NO CHANGE</v>
      </c>
      <c r="X135" s="21" t="str">
        <f t="shared" si="14"/>
        <v>NO CHANGE</v>
      </c>
    </row>
    <row r="136" spans="1:24" outlineLevel="2">
      <c r="A136" s="136">
        <v>43398</v>
      </c>
      <c r="B136" s="24"/>
      <c r="C136" s="77">
        <v>373</v>
      </c>
      <c r="D136" s="137" t="s">
        <v>1534</v>
      </c>
      <c r="E136" s="137">
        <v>2</v>
      </c>
      <c r="F136" s="137" t="s">
        <v>100</v>
      </c>
      <c r="G136" s="137" t="str">
        <f>+VLOOKUP($D136,'Detailed Schedule'!$D$8:$EK$9993,4,FALSE)</f>
        <v>2017 CAT279D</v>
      </c>
      <c r="H136" s="55">
        <f>+VLOOKUP($D136,'Detailed Schedule'!$D$8:$EK$9993,5,FALSE)</f>
        <v>51073.200000000004</v>
      </c>
      <c r="I136" s="22">
        <f>+VLOOKUP($D136,'Detailed Schedule'!$D$8:$EK$9993,6,FALSE)</f>
        <v>7</v>
      </c>
      <c r="J136" s="55">
        <f>+VLOOKUP($D136,'Detailed Schedule'!$D$8:$EK$9993,7,FALSE)</f>
        <v>24000</v>
      </c>
      <c r="K136" s="56">
        <v>0</v>
      </c>
      <c r="L136" s="59">
        <f>+VLOOKUP($D136,'Detailed Schedule'!$D$8:$EAA$9985,137,FALSE)</f>
        <v>27073.200000000001</v>
      </c>
      <c r="M136" s="26">
        <f>+VLOOKUP($D136,'Detailed Schedule'!$D$8:$EAA$9985,140,FALSE)</f>
        <v>0</v>
      </c>
      <c r="N136" s="26">
        <f>+VLOOKUP($D136,'Detailed Schedule'!$D$8:$EAA$9985,141,FALSE)</f>
        <v>27073.200000000001</v>
      </c>
      <c r="O136" s="26">
        <f>+VLOOKUP($D136,'Detailed Schedule'!$D$8:$EAA$9985,142,FALSE)+J136</f>
        <v>24000</v>
      </c>
      <c r="Q136" s="74">
        <f>+VLOOKUP($D136,'Detailed Schedule'!$D$8:$K$903,6,FALSE)</f>
        <v>7</v>
      </c>
      <c r="R136" s="75">
        <f>+VLOOKUP($D136,'Detailed Schedule'!$D$8:$K$903,5,FALSE)</f>
        <v>51073.200000000004</v>
      </c>
      <c r="S136" s="75">
        <f>+VLOOKUP($D136,'Detailed Schedule'!$D$8:$K$903,7,FALSE)</f>
        <v>24000</v>
      </c>
      <c r="T136" s="119">
        <f t="shared" si="10"/>
        <v>0</v>
      </c>
      <c r="U136" s="119">
        <f t="shared" si="11"/>
        <v>0</v>
      </c>
      <c r="V136" s="21" t="str">
        <f t="shared" si="12"/>
        <v>NO CHANGE</v>
      </c>
      <c r="W136" s="21" t="str">
        <f t="shared" si="13"/>
        <v>NO CHANGE</v>
      </c>
      <c r="X136" s="21" t="str">
        <f t="shared" si="14"/>
        <v>NO CHANGE</v>
      </c>
    </row>
    <row r="137" spans="1:24" outlineLevel="2">
      <c r="A137" s="136">
        <v>43466</v>
      </c>
      <c r="B137" s="24"/>
      <c r="C137" s="77">
        <v>387</v>
      </c>
      <c r="D137" s="137" t="s">
        <v>1678</v>
      </c>
      <c r="E137" s="137">
        <v>1</v>
      </c>
      <c r="F137" s="137" t="s">
        <v>100</v>
      </c>
      <c r="G137" s="137" t="str">
        <f>+VLOOKUP($D137,'Detailed Schedule'!$D$8:$EK$9993,4,FALSE)</f>
        <v>2015 VERMEER D24X44II</v>
      </c>
      <c r="H137" s="55">
        <f>+VLOOKUP($D137,'Detailed Schedule'!$D$8:$EK$9993,5,FALSE)</f>
        <v>216593.56</v>
      </c>
      <c r="I137" s="22">
        <f>+VLOOKUP($D137,'Detailed Schedule'!$D$8:$EK$9993,6,FALSE)</f>
        <v>7</v>
      </c>
      <c r="J137" s="55">
        <f>+VLOOKUP($D137,'Detailed Schedule'!$D$8:$EK$9993,7,FALSE)</f>
        <v>130000</v>
      </c>
      <c r="K137" s="56">
        <v>0</v>
      </c>
      <c r="L137" s="59">
        <f>+VLOOKUP($D137,'Detailed Schedule'!$D$8:$EAA$9985,137,FALSE)</f>
        <v>86593.56</v>
      </c>
      <c r="M137" s="26">
        <f>+VLOOKUP($D137,'Detailed Schedule'!$D$8:$EAA$9985,140,FALSE)</f>
        <v>0</v>
      </c>
      <c r="N137" s="26">
        <f>+VLOOKUP($D137,'Detailed Schedule'!$D$8:$EAA$9985,141,FALSE)</f>
        <v>86593.56</v>
      </c>
      <c r="O137" s="26">
        <f>+VLOOKUP($D137,'Detailed Schedule'!$D$8:$EAA$9985,142,FALSE)+J137</f>
        <v>130000</v>
      </c>
      <c r="Q137" s="74">
        <f>+VLOOKUP($D137,'Detailed Schedule'!$D$8:$K$903,6,FALSE)</f>
        <v>7</v>
      </c>
      <c r="R137" s="75">
        <f>+VLOOKUP($D137,'Detailed Schedule'!$D$8:$K$903,5,FALSE)</f>
        <v>216593.56</v>
      </c>
      <c r="S137" s="75">
        <f>+VLOOKUP($D137,'Detailed Schedule'!$D$8:$K$903,7,FALSE)</f>
        <v>130000</v>
      </c>
      <c r="T137" s="119">
        <f t="shared" si="10"/>
        <v>0</v>
      </c>
      <c r="U137" s="119">
        <f t="shared" si="11"/>
        <v>0</v>
      </c>
      <c r="V137" s="21" t="str">
        <f t="shared" si="12"/>
        <v>NO CHANGE</v>
      </c>
      <c r="W137" s="21" t="str">
        <f t="shared" si="13"/>
        <v>NO CHANGE</v>
      </c>
      <c r="X137" s="21" t="str">
        <f t="shared" si="14"/>
        <v>NO CHANGE</v>
      </c>
    </row>
    <row r="138" spans="1:24" outlineLevel="2">
      <c r="A138" s="136">
        <v>43474</v>
      </c>
      <c r="B138" s="24"/>
      <c r="C138" s="77">
        <v>379</v>
      </c>
      <c r="D138" s="137" t="s">
        <v>152</v>
      </c>
      <c r="E138" s="137">
        <v>1</v>
      </c>
      <c r="F138" s="137" t="s">
        <v>100</v>
      </c>
      <c r="G138" s="137" t="str">
        <f>+VLOOKUP($D138,'Detailed Schedule'!$D$8:$EK$9993,4,FALSE)</f>
        <v>2012 CAT 420 FIT</v>
      </c>
      <c r="H138" s="55">
        <f>+VLOOKUP($D138,'Detailed Schedule'!$D$8:$EK$9993,5,FALSE)</f>
        <v>52628.590000000004</v>
      </c>
      <c r="I138" s="22">
        <f>+VLOOKUP($D138,'Detailed Schedule'!$D$8:$EK$9993,6,FALSE)</f>
        <v>10</v>
      </c>
      <c r="J138" s="55">
        <f>+VLOOKUP($D138,'Detailed Schedule'!$D$8:$EK$9993,7,FALSE)</f>
        <v>35000</v>
      </c>
      <c r="K138" s="56">
        <v>0</v>
      </c>
      <c r="L138" s="59">
        <f>+VLOOKUP($D138,'Detailed Schedule'!$D$8:$EAA$9985,137,FALSE)</f>
        <v>17628.590000000004</v>
      </c>
      <c r="M138" s="26">
        <f>+VLOOKUP($D138,'Detailed Schedule'!$D$8:$EAA$9985,140,FALSE)</f>
        <v>0</v>
      </c>
      <c r="N138" s="26">
        <f>+VLOOKUP($D138,'Detailed Schedule'!$D$8:$EAA$9985,141,FALSE)</f>
        <v>17628.590000000004</v>
      </c>
      <c r="O138" s="26">
        <f>+VLOOKUP($D138,'Detailed Schedule'!$D$8:$EAA$9985,142,FALSE)+J138</f>
        <v>35000</v>
      </c>
      <c r="Q138" s="74">
        <f>+VLOOKUP($D138,'Detailed Schedule'!$D$8:$K$903,6,FALSE)</f>
        <v>10</v>
      </c>
      <c r="R138" s="75">
        <f>+VLOOKUP($D138,'Detailed Schedule'!$D$8:$K$903,5,FALSE)</f>
        <v>52628.590000000004</v>
      </c>
      <c r="S138" s="75">
        <f>+VLOOKUP($D138,'Detailed Schedule'!$D$8:$K$903,7,FALSE)</f>
        <v>35000</v>
      </c>
      <c r="T138" s="119">
        <f t="shared" si="10"/>
        <v>0</v>
      </c>
      <c r="U138" s="119">
        <f t="shared" si="11"/>
        <v>0</v>
      </c>
      <c r="V138" s="21" t="str">
        <f t="shared" si="12"/>
        <v>NO CHANGE</v>
      </c>
      <c r="W138" s="21" t="str">
        <f t="shared" si="13"/>
        <v>NO CHANGE</v>
      </c>
      <c r="X138" s="21" t="str">
        <f t="shared" si="14"/>
        <v>NO CHANGE</v>
      </c>
    </row>
    <row r="139" spans="1:24" outlineLevel="2">
      <c r="A139" s="136">
        <v>43474</v>
      </c>
      <c r="B139" s="24"/>
      <c r="C139" s="77">
        <v>378</v>
      </c>
      <c r="D139" s="137" t="s">
        <v>154</v>
      </c>
      <c r="E139" s="137">
        <v>1</v>
      </c>
      <c r="F139" s="137" t="s">
        <v>100</v>
      </c>
      <c r="G139" s="137" t="str">
        <f>+VLOOKUP($D139,'Detailed Schedule'!$D$8:$EK$9993,4,FALSE)</f>
        <v>2012 CAT 420 FIT</v>
      </c>
      <c r="H139" s="55">
        <f>+VLOOKUP($D139,'Detailed Schedule'!$D$8:$EK$9993,5,FALSE)</f>
        <v>64360.5</v>
      </c>
      <c r="I139" s="22">
        <f>+VLOOKUP($D139,'Detailed Schedule'!$D$8:$EK$9993,6,FALSE)</f>
        <v>10</v>
      </c>
      <c r="J139" s="55">
        <f>+VLOOKUP($D139,'Detailed Schedule'!$D$8:$EK$9993,7,FALSE)</f>
        <v>35000</v>
      </c>
      <c r="K139" s="56">
        <v>0</v>
      </c>
      <c r="L139" s="59">
        <f>+VLOOKUP($D139,'Detailed Schedule'!$D$8:$EAA$9985,137,FALSE)</f>
        <v>25466.3</v>
      </c>
      <c r="M139" s="26">
        <f>+VLOOKUP($D139,'Detailed Schedule'!$D$8:$EAA$9985,140,FALSE)</f>
        <v>2936.05</v>
      </c>
      <c r="N139" s="26">
        <f>+VLOOKUP($D139,'Detailed Schedule'!$D$8:$EAA$9985,141,FALSE)</f>
        <v>28402.35</v>
      </c>
      <c r="O139" s="26">
        <f>+VLOOKUP($D139,'Detailed Schedule'!$D$8:$EAA$9985,142,FALSE)+J139</f>
        <v>35958.15</v>
      </c>
      <c r="Q139" s="74">
        <f>+VLOOKUP($D139,'Detailed Schedule'!$D$8:$K$903,6,FALSE)</f>
        <v>10</v>
      </c>
      <c r="R139" s="75">
        <f>+VLOOKUP($D139,'Detailed Schedule'!$D$8:$K$903,5,FALSE)</f>
        <v>64360.5</v>
      </c>
      <c r="S139" s="75">
        <f>+VLOOKUP($D139,'Detailed Schedule'!$D$8:$K$903,7,FALSE)</f>
        <v>35000</v>
      </c>
      <c r="T139" s="119">
        <f t="shared" si="10"/>
        <v>0</v>
      </c>
      <c r="U139" s="119">
        <f t="shared" si="11"/>
        <v>0</v>
      </c>
      <c r="V139" s="21" t="str">
        <f t="shared" si="12"/>
        <v>NO CHANGE</v>
      </c>
      <c r="W139" s="21" t="str">
        <f t="shared" si="13"/>
        <v>NO CHANGE</v>
      </c>
      <c r="X139" s="21" t="str">
        <f t="shared" si="14"/>
        <v>NO CHANGE</v>
      </c>
    </row>
    <row r="140" spans="1:24" outlineLevel="2">
      <c r="A140" s="136">
        <v>43474</v>
      </c>
      <c r="B140" s="24"/>
      <c r="C140" s="77">
        <v>380</v>
      </c>
      <c r="D140" s="137" t="s">
        <v>1537</v>
      </c>
      <c r="E140" s="137">
        <v>1</v>
      </c>
      <c r="F140" s="137" t="s">
        <v>100</v>
      </c>
      <c r="G140" s="137" t="str">
        <f>+VLOOKUP($D140,'Detailed Schedule'!$D$8:$EK$9993,4,FALSE)</f>
        <v>2014 CAT 279D XPS</v>
      </c>
      <c r="H140" s="55">
        <f>+VLOOKUP($D140,'Detailed Schedule'!$D$8:$EK$9993,5,FALSE)</f>
        <v>43014</v>
      </c>
      <c r="I140" s="22">
        <f>+VLOOKUP($D140,'Detailed Schedule'!$D$8:$EK$9993,6,FALSE)</f>
        <v>7</v>
      </c>
      <c r="J140" s="55">
        <f>+VLOOKUP($D140,'Detailed Schedule'!$D$8:$EK$9993,7,FALSE)</f>
        <v>26000</v>
      </c>
      <c r="K140" s="56">
        <v>0</v>
      </c>
      <c r="L140" s="59">
        <f>+VLOOKUP($D140,'Detailed Schedule'!$D$8:$EAA$9985,137,FALSE)</f>
        <v>17014</v>
      </c>
      <c r="M140" s="26">
        <f>+VLOOKUP($D140,'Detailed Schedule'!$D$8:$EAA$9985,140,FALSE)</f>
        <v>0</v>
      </c>
      <c r="N140" s="26">
        <f>+VLOOKUP($D140,'Detailed Schedule'!$D$8:$EAA$9985,141,FALSE)</f>
        <v>17014</v>
      </c>
      <c r="O140" s="26">
        <f>+VLOOKUP($D140,'Detailed Schedule'!$D$8:$EAA$9985,142,FALSE)+J140</f>
        <v>26000</v>
      </c>
      <c r="Q140" s="74">
        <f>+VLOOKUP($D140,'Detailed Schedule'!$D$8:$K$903,6,FALSE)</f>
        <v>7</v>
      </c>
      <c r="R140" s="75">
        <f>+VLOOKUP($D140,'Detailed Schedule'!$D$8:$K$903,5,FALSE)</f>
        <v>43014</v>
      </c>
      <c r="S140" s="75">
        <f>+VLOOKUP($D140,'Detailed Schedule'!$D$8:$K$903,7,FALSE)</f>
        <v>26000</v>
      </c>
      <c r="T140" s="119">
        <f t="shared" si="10"/>
        <v>0</v>
      </c>
      <c r="U140" s="119">
        <f t="shared" si="11"/>
        <v>0</v>
      </c>
      <c r="V140" s="21" t="str">
        <f t="shared" si="12"/>
        <v>NO CHANGE</v>
      </c>
      <c r="W140" s="21" t="str">
        <f t="shared" si="13"/>
        <v>NO CHANGE</v>
      </c>
      <c r="X140" s="21" t="str">
        <f t="shared" si="14"/>
        <v>NO CHANGE</v>
      </c>
    </row>
    <row r="141" spans="1:24" outlineLevel="2">
      <c r="A141" s="136">
        <v>43474</v>
      </c>
      <c r="B141" s="24"/>
      <c r="C141" s="77">
        <v>381</v>
      </c>
      <c r="D141" s="137" t="s">
        <v>1539</v>
      </c>
      <c r="E141" s="137">
        <v>1</v>
      </c>
      <c r="F141" s="137" t="s">
        <v>100</v>
      </c>
      <c r="G141" s="137" t="str">
        <f>+VLOOKUP($D141,'Detailed Schedule'!$D$8:$EK$9993,4,FALSE)</f>
        <v>2014 CT 289D XPS</v>
      </c>
      <c r="H141" s="55">
        <f>+VLOOKUP($D141,'Detailed Schedule'!$D$8:$EK$9993,5,FALSE)</f>
        <v>37075.5</v>
      </c>
      <c r="I141" s="22">
        <f>+VLOOKUP($D141,'Detailed Schedule'!$D$8:$EK$9993,6,FALSE)</f>
        <v>7</v>
      </c>
      <c r="J141" s="55">
        <f>+VLOOKUP($D141,'Detailed Schedule'!$D$8:$EK$9993,7,FALSE)</f>
        <v>23000</v>
      </c>
      <c r="K141" s="56">
        <v>0</v>
      </c>
      <c r="L141" s="59">
        <f>+VLOOKUP($D141,'Detailed Schedule'!$D$8:$EAA$9985,137,FALSE)</f>
        <v>14075.5</v>
      </c>
      <c r="M141" s="26">
        <f>+VLOOKUP($D141,'Detailed Schedule'!$D$8:$EAA$9985,140,FALSE)</f>
        <v>0</v>
      </c>
      <c r="N141" s="26">
        <f>+VLOOKUP($D141,'Detailed Schedule'!$D$8:$EAA$9985,141,FALSE)</f>
        <v>14075.5</v>
      </c>
      <c r="O141" s="26">
        <f>+VLOOKUP($D141,'Detailed Schedule'!$D$8:$EAA$9985,142,FALSE)+J141</f>
        <v>23000</v>
      </c>
      <c r="Q141" s="74">
        <f>+VLOOKUP($D141,'Detailed Schedule'!$D$8:$K$903,6,FALSE)</f>
        <v>7</v>
      </c>
      <c r="R141" s="75">
        <f>+VLOOKUP($D141,'Detailed Schedule'!$D$8:$K$903,5,FALSE)</f>
        <v>37075.5</v>
      </c>
      <c r="S141" s="75">
        <f>+VLOOKUP($D141,'Detailed Schedule'!$D$8:$K$903,7,FALSE)</f>
        <v>23000</v>
      </c>
      <c r="T141" s="119">
        <f t="shared" si="10"/>
        <v>0</v>
      </c>
      <c r="U141" s="119">
        <f t="shared" si="11"/>
        <v>0</v>
      </c>
      <c r="V141" s="21" t="str">
        <f t="shared" si="12"/>
        <v>NO CHANGE</v>
      </c>
      <c r="W141" s="21" t="str">
        <f t="shared" si="13"/>
        <v>NO CHANGE</v>
      </c>
      <c r="X141" s="21" t="str">
        <f t="shared" si="14"/>
        <v>NO CHANGE</v>
      </c>
    </row>
    <row r="142" spans="1:24" outlineLevel="2">
      <c r="A142" s="136">
        <v>43474</v>
      </c>
      <c r="B142" s="24"/>
      <c r="C142" s="77">
        <v>382</v>
      </c>
      <c r="D142" s="137" t="s">
        <v>1541</v>
      </c>
      <c r="E142" s="137">
        <v>1</v>
      </c>
      <c r="F142" s="137" t="s">
        <v>100</v>
      </c>
      <c r="G142" s="137" t="str">
        <f>+VLOOKUP($D142,'Detailed Schedule'!$D$8:$EK$9993,4,FALSE)</f>
        <v>2016 CAT 289D XPS</v>
      </c>
      <c r="H142" s="55">
        <f>+VLOOKUP($D142,'Detailed Schedule'!$D$8:$EK$9993,5,FALSE)</f>
        <v>59920</v>
      </c>
      <c r="I142" s="22">
        <f>+VLOOKUP($D142,'Detailed Schedule'!$D$8:$EK$9993,6,FALSE)</f>
        <v>7</v>
      </c>
      <c r="J142" s="55">
        <f>+VLOOKUP($D142,'Detailed Schedule'!$D$8:$EK$9993,7,FALSE)</f>
        <v>30000</v>
      </c>
      <c r="K142" s="56">
        <v>0</v>
      </c>
      <c r="L142" s="59">
        <f>+VLOOKUP($D142,'Detailed Schedule'!$D$8:$EAA$9985,137,FALSE)</f>
        <v>29920</v>
      </c>
      <c r="M142" s="26">
        <f>+VLOOKUP($D142,'Detailed Schedule'!$D$8:$EAA$9985,140,FALSE)</f>
        <v>0</v>
      </c>
      <c r="N142" s="26">
        <f>+VLOOKUP($D142,'Detailed Schedule'!$D$8:$EAA$9985,141,FALSE)</f>
        <v>29920</v>
      </c>
      <c r="O142" s="26">
        <f>+VLOOKUP($D142,'Detailed Schedule'!$D$8:$EAA$9985,142,FALSE)+J142</f>
        <v>30000</v>
      </c>
      <c r="Q142" s="74">
        <f>+VLOOKUP($D142,'Detailed Schedule'!$D$8:$K$903,6,FALSE)</f>
        <v>7</v>
      </c>
      <c r="R142" s="75">
        <f>+VLOOKUP($D142,'Detailed Schedule'!$D$8:$K$903,5,FALSE)</f>
        <v>59920</v>
      </c>
      <c r="S142" s="75">
        <f>+VLOOKUP($D142,'Detailed Schedule'!$D$8:$K$903,7,FALSE)</f>
        <v>30000</v>
      </c>
      <c r="T142" s="119">
        <f t="shared" si="10"/>
        <v>0</v>
      </c>
      <c r="U142" s="119">
        <f t="shared" si="11"/>
        <v>0</v>
      </c>
      <c r="V142" s="21" t="str">
        <f t="shared" si="12"/>
        <v>NO CHANGE</v>
      </c>
      <c r="W142" s="21" t="str">
        <f t="shared" si="13"/>
        <v>NO CHANGE</v>
      </c>
      <c r="X142" s="21" t="str">
        <f t="shared" si="14"/>
        <v>NO CHANGE</v>
      </c>
    </row>
    <row r="143" spans="1:24" outlineLevel="2">
      <c r="A143" s="136">
        <v>43486</v>
      </c>
      <c r="B143" s="24"/>
      <c r="C143" s="77">
        <v>383</v>
      </c>
      <c r="D143" s="137" t="s">
        <v>603</v>
      </c>
      <c r="E143" s="137">
        <v>1</v>
      </c>
      <c r="F143" s="137" t="s">
        <v>100</v>
      </c>
      <c r="G143" s="137" t="str">
        <f>+VLOOKUP($D143,'Detailed Schedule'!$D$8:$EK$9993,4,FALSE)</f>
        <v>2015 JD 245G LC</v>
      </c>
      <c r="H143" s="55">
        <f>+VLOOKUP($D143,'Detailed Schedule'!$D$8:$EK$9993,5,FALSE)</f>
        <v>215177</v>
      </c>
      <c r="I143" s="22">
        <f>+VLOOKUP($D143,'Detailed Schedule'!$D$8:$EK$9993,6,FALSE)</f>
        <v>10</v>
      </c>
      <c r="J143" s="55">
        <f>+VLOOKUP($D143,'Detailed Schedule'!$D$8:$EK$9993,7,FALSE)</f>
        <v>140000</v>
      </c>
      <c r="K143" s="56">
        <v>0</v>
      </c>
      <c r="L143" s="59">
        <f>+VLOOKUP($D143,'Detailed Schedule'!$D$8:$EAA$9985,137,FALSE)</f>
        <v>75177</v>
      </c>
      <c r="M143" s="26">
        <f>+VLOOKUP($D143,'Detailed Schedule'!$D$8:$EAA$9985,140,FALSE)</f>
        <v>0</v>
      </c>
      <c r="N143" s="26">
        <f>+VLOOKUP($D143,'Detailed Schedule'!$D$8:$EAA$9985,141,FALSE)</f>
        <v>75177</v>
      </c>
      <c r="O143" s="26">
        <f>+VLOOKUP($D143,'Detailed Schedule'!$D$8:$EAA$9985,142,FALSE)+J143</f>
        <v>140000</v>
      </c>
      <c r="Q143" s="74">
        <f>+VLOOKUP($D143,'Detailed Schedule'!$D$8:$K$903,6,FALSE)</f>
        <v>10</v>
      </c>
      <c r="R143" s="75">
        <f>+VLOOKUP($D143,'Detailed Schedule'!$D$8:$K$903,5,FALSE)</f>
        <v>215177</v>
      </c>
      <c r="S143" s="75">
        <f>+VLOOKUP($D143,'Detailed Schedule'!$D$8:$K$903,7,FALSE)</f>
        <v>140000</v>
      </c>
      <c r="T143" s="119">
        <f t="shared" si="10"/>
        <v>0</v>
      </c>
      <c r="U143" s="119">
        <f t="shared" si="11"/>
        <v>0</v>
      </c>
      <c r="V143" s="21" t="str">
        <f t="shared" si="12"/>
        <v>NO CHANGE</v>
      </c>
      <c r="W143" s="21" t="str">
        <f t="shared" si="13"/>
        <v>NO CHANGE</v>
      </c>
      <c r="X143" s="21" t="str">
        <f t="shared" si="14"/>
        <v>NO CHANGE</v>
      </c>
    </row>
    <row r="144" spans="1:24" outlineLevel="2">
      <c r="A144" s="136">
        <v>43486</v>
      </c>
      <c r="B144" s="24"/>
      <c r="C144" s="77">
        <v>384</v>
      </c>
      <c r="D144" s="137" t="s">
        <v>605</v>
      </c>
      <c r="E144" s="137">
        <v>1</v>
      </c>
      <c r="F144" s="137" t="s">
        <v>100</v>
      </c>
      <c r="G144" s="137" t="str">
        <f>+VLOOKUP($D144,'Detailed Schedule'!$D$8:$EK$9993,4,FALSE)</f>
        <v>2014 JD 210G LC</v>
      </c>
      <c r="H144" s="55">
        <f>+VLOOKUP($D144,'Detailed Schedule'!$D$8:$EK$9993,5,FALSE)</f>
        <v>133541</v>
      </c>
      <c r="I144" s="22">
        <f>+VLOOKUP($D144,'Detailed Schedule'!$D$8:$EK$9993,6,FALSE)</f>
        <v>10</v>
      </c>
      <c r="J144" s="55">
        <f>+VLOOKUP($D144,'Detailed Schedule'!$D$8:$EK$9993,7,FALSE)</f>
        <v>100000</v>
      </c>
      <c r="K144" s="56">
        <v>0</v>
      </c>
      <c r="L144" s="59">
        <f>+VLOOKUP($D144,'Detailed Schedule'!$D$8:$EAA$9985,137,FALSE)</f>
        <v>33541</v>
      </c>
      <c r="M144" s="26">
        <f>+VLOOKUP($D144,'Detailed Schedule'!$D$8:$EAA$9985,140,FALSE)</f>
        <v>0</v>
      </c>
      <c r="N144" s="26">
        <f>+VLOOKUP($D144,'Detailed Schedule'!$D$8:$EAA$9985,141,FALSE)</f>
        <v>33541</v>
      </c>
      <c r="O144" s="26">
        <f>+VLOOKUP($D144,'Detailed Schedule'!$D$8:$EAA$9985,142,FALSE)+J144</f>
        <v>100000</v>
      </c>
      <c r="Q144" s="74">
        <f>+VLOOKUP($D144,'Detailed Schedule'!$D$8:$K$903,6,FALSE)</f>
        <v>10</v>
      </c>
      <c r="R144" s="75">
        <f>+VLOOKUP($D144,'Detailed Schedule'!$D$8:$K$903,5,FALSE)</f>
        <v>133541</v>
      </c>
      <c r="S144" s="75">
        <f>+VLOOKUP($D144,'Detailed Schedule'!$D$8:$K$903,7,FALSE)</f>
        <v>100000</v>
      </c>
      <c r="T144" s="119">
        <f t="shared" si="10"/>
        <v>0</v>
      </c>
      <c r="U144" s="119">
        <f t="shared" si="11"/>
        <v>0</v>
      </c>
      <c r="V144" s="21" t="str">
        <f t="shared" si="12"/>
        <v>NO CHANGE</v>
      </c>
      <c r="W144" s="21" t="str">
        <f t="shared" si="13"/>
        <v>NO CHANGE</v>
      </c>
      <c r="X144" s="21" t="str">
        <f t="shared" si="14"/>
        <v>NO CHANGE</v>
      </c>
    </row>
    <row r="145" spans="1:24" outlineLevel="2">
      <c r="A145" s="136">
        <v>43486</v>
      </c>
      <c r="B145" s="24"/>
      <c r="C145" s="77">
        <v>385</v>
      </c>
      <c r="D145" s="137" t="s">
        <v>607</v>
      </c>
      <c r="E145" s="137">
        <v>1</v>
      </c>
      <c r="F145" s="137" t="s">
        <v>100</v>
      </c>
      <c r="G145" s="137" t="str">
        <f>+VLOOKUP($D145,'Detailed Schedule'!$D$8:$EK$9993,4,FALSE)</f>
        <v>2018 JD 160G LC</v>
      </c>
      <c r="H145" s="55">
        <f>+VLOOKUP($D145,'Detailed Schedule'!$D$8:$EK$9993,5,FALSE)</f>
        <v>146085.38</v>
      </c>
      <c r="I145" s="22">
        <f>+VLOOKUP($D145,'Detailed Schedule'!$D$8:$EK$9993,6,FALSE)</f>
        <v>10</v>
      </c>
      <c r="J145" s="55">
        <f>+VLOOKUP($D145,'Detailed Schedule'!$D$8:$EK$9993,7,FALSE)</f>
        <v>100000</v>
      </c>
      <c r="K145" s="56">
        <v>0</v>
      </c>
      <c r="L145" s="59">
        <f>+VLOOKUP($D145,'Detailed Schedule'!$D$8:$EAA$9985,137,FALSE)</f>
        <v>46085.38</v>
      </c>
      <c r="M145" s="26">
        <f>+VLOOKUP($D145,'Detailed Schedule'!$D$8:$EAA$9985,140,FALSE)</f>
        <v>0</v>
      </c>
      <c r="N145" s="26">
        <f>+VLOOKUP($D145,'Detailed Schedule'!$D$8:$EAA$9985,141,FALSE)</f>
        <v>46085.38</v>
      </c>
      <c r="O145" s="26">
        <f>+VLOOKUP($D145,'Detailed Schedule'!$D$8:$EAA$9985,142,FALSE)+J145</f>
        <v>100000</v>
      </c>
      <c r="Q145" s="74">
        <f>+VLOOKUP($D145,'Detailed Schedule'!$D$8:$K$903,6,FALSE)</f>
        <v>10</v>
      </c>
      <c r="R145" s="75">
        <f>+VLOOKUP($D145,'Detailed Schedule'!$D$8:$K$903,5,FALSE)</f>
        <v>146085.38</v>
      </c>
      <c r="S145" s="75">
        <f>+VLOOKUP($D145,'Detailed Schedule'!$D$8:$K$903,7,FALSE)</f>
        <v>100000</v>
      </c>
      <c r="T145" s="119">
        <f t="shared" si="10"/>
        <v>0</v>
      </c>
      <c r="U145" s="119">
        <f t="shared" si="11"/>
        <v>0</v>
      </c>
      <c r="V145" s="21" t="str">
        <f t="shared" si="12"/>
        <v>NO CHANGE</v>
      </c>
      <c r="W145" s="21" t="str">
        <f t="shared" si="13"/>
        <v>NO CHANGE</v>
      </c>
      <c r="X145" s="21" t="str">
        <f t="shared" si="14"/>
        <v>NO CHANGE</v>
      </c>
    </row>
    <row r="146" spans="1:24" outlineLevel="2">
      <c r="A146" s="136">
        <v>43486</v>
      </c>
      <c r="B146" s="24"/>
      <c r="C146" s="77">
        <v>386</v>
      </c>
      <c r="D146" s="137" t="s">
        <v>609</v>
      </c>
      <c r="E146" s="137">
        <v>1</v>
      </c>
      <c r="F146" s="137" t="s">
        <v>100</v>
      </c>
      <c r="G146" s="137" t="str">
        <f>+VLOOKUP($D146,'Detailed Schedule'!$D$8:$EK$9993,4,FALSE)</f>
        <v>2015 JD 470G LC</v>
      </c>
      <c r="H146" s="55">
        <f>+VLOOKUP($D146,'Detailed Schedule'!$D$8:$EK$9993,5,FALSE)</f>
        <v>284620</v>
      </c>
      <c r="I146" s="22">
        <f>+VLOOKUP($D146,'Detailed Schedule'!$D$8:$EK$9993,6,FALSE)</f>
        <v>10</v>
      </c>
      <c r="J146" s="55">
        <f>+VLOOKUP($D146,'Detailed Schedule'!$D$8:$EK$9993,7,FALSE)</f>
        <v>200000</v>
      </c>
      <c r="K146" s="56">
        <v>0</v>
      </c>
      <c r="L146" s="59">
        <f>+VLOOKUP($D146,'Detailed Schedule'!$D$8:$EAA$9985,137,FALSE)</f>
        <v>84620</v>
      </c>
      <c r="M146" s="26">
        <f>+VLOOKUP($D146,'Detailed Schedule'!$D$8:$EAA$9985,140,FALSE)</f>
        <v>0</v>
      </c>
      <c r="N146" s="26">
        <f>+VLOOKUP($D146,'Detailed Schedule'!$D$8:$EAA$9985,141,FALSE)</f>
        <v>84620</v>
      </c>
      <c r="O146" s="26">
        <f>+VLOOKUP($D146,'Detailed Schedule'!$D$8:$EAA$9985,142,FALSE)+J146</f>
        <v>200000</v>
      </c>
      <c r="Q146" s="74">
        <f>+VLOOKUP($D146,'Detailed Schedule'!$D$8:$K$903,6,FALSE)</f>
        <v>10</v>
      </c>
      <c r="R146" s="75">
        <f>+VLOOKUP($D146,'Detailed Schedule'!$D$8:$K$903,5,FALSE)</f>
        <v>284620</v>
      </c>
      <c r="S146" s="75">
        <f>+VLOOKUP($D146,'Detailed Schedule'!$D$8:$K$903,7,FALSE)</f>
        <v>200000</v>
      </c>
      <c r="T146" s="119">
        <f t="shared" si="10"/>
        <v>0</v>
      </c>
      <c r="U146" s="119">
        <f t="shared" si="11"/>
        <v>0</v>
      </c>
      <c r="V146" s="21" t="str">
        <f t="shared" si="12"/>
        <v>NO CHANGE</v>
      </c>
      <c r="W146" s="21" t="str">
        <f t="shared" si="13"/>
        <v>NO CHANGE</v>
      </c>
      <c r="X146" s="21" t="str">
        <f t="shared" si="14"/>
        <v>NO CHANGE</v>
      </c>
    </row>
    <row r="147" spans="1:24" outlineLevel="2">
      <c r="A147" s="136">
        <v>43497</v>
      </c>
      <c r="B147" s="24"/>
      <c r="C147" s="77">
        <v>389</v>
      </c>
      <c r="D147" s="137" t="s">
        <v>364</v>
      </c>
      <c r="E147" s="137">
        <v>1</v>
      </c>
      <c r="F147" s="137" t="s">
        <v>100</v>
      </c>
      <c r="G147" s="137" t="str">
        <f>+VLOOKUP($D147,'Detailed Schedule'!$D$8:$EK$9993,4,FALSE)</f>
        <v>GPS FOR DOZER</v>
      </c>
      <c r="H147" s="55">
        <f>+VLOOKUP($D147,'Detailed Schedule'!$D$8:$EK$9993,5,FALSE)</f>
        <v>46570.400000000001</v>
      </c>
      <c r="I147" s="22">
        <f>+VLOOKUP($D147,'Detailed Schedule'!$D$8:$EK$9993,6,FALSE)</f>
        <v>5</v>
      </c>
      <c r="J147" s="55">
        <f>+VLOOKUP($D147,'Detailed Schedule'!$D$8:$EK$9993,7,FALSE)</f>
        <v>0</v>
      </c>
      <c r="K147" s="56">
        <v>0</v>
      </c>
      <c r="L147" s="59">
        <f>+VLOOKUP($D147,'Detailed Schedule'!$D$8:$EAA$9985,137,FALSE)</f>
        <v>46570.400000000001</v>
      </c>
      <c r="M147" s="26">
        <f>+VLOOKUP($D147,'Detailed Schedule'!$D$8:$EAA$9985,140,FALSE)</f>
        <v>0</v>
      </c>
      <c r="N147" s="26">
        <f>+VLOOKUP($D147,'Detailed Schedule'!$D$8:$EAA$9985,141,FALSE)</f>
        <v>46570.400000000001</v>
      </c>
      <c r="O147" s="26">
        <f>+VLOOKUP($D147,'Detailed Schedule'!$D$8:$EAA$9985,142,FALSE)+J147</f>
        <v>0</v>
      </c>
      <c r="Q147" s="74">
        <f>+VLOOKUP($D147,'Detailed Schedule'!$D$8:$K$903,6,FALSE)</f>
        <v>5</v>
      </c>
      <c r="R147" s="75">
        <f>+VLOOKUP($D147,'Detailed Schedule'!$D$8:$K$903,5,FALSE)</f>
        <v>46570.400000000001</v>
      </c>
      <c r="S147" s="75">
        <f>+VLOOKUP($D147,'Detailed Schedule'!$D$8:$K$903,7,FALSE)</f>
        <v>0</v>
      </c>
      <c r="T147" s="119">
        <f t="shared" si="10"/>
        <v>0</v>
      </c>
      <c r="U147" s="119">
        <f t="shared" si="11"/>
        <v>0</v>
      </c>
      <c r="V147" s="21" t="str">
        <f t="shared" si="12"/>
        <v>NO CHANGE</v>
      </c>
      <c r="W147" s="21" t="str">
        <f t="shared" si="13"/>
        <v>NO CHANGE</v>
      </c>
      <c r="X147" s="21" t="str">
        <f t="shared" si="14"/>
        <v>NO CHANGE</v>
      </c>
    </row>
    <row r="148" spans="1:24" outlineLevel="2">
      <c r="A148" s="136">
        <v>43502</v>
      </c>
      <c r="B148" s="24"/>
      <c r="C148" s="77">
        <v>388</v>
      </c>
      <c r="D148" s="137" t="s">
        <v>1403</v>
      </c>
      <c r="E148" s="137">
        <v>1</v>
      </c>
      <c r="F148" s="137" t="s">
        <v>100</v>
      </c>
      <c r="G148" s="137" t="str">
        <f>+VLOOKUP($D148,'Detailed Schedule'!$D$8:$EK$9993,4,FALSE)</f>
        <v>2005 CAT 815F</v>
      </c>
      <c r="H148" s="55">
        <f>+VLOOKUP($D148,'Detailed Schedule'!$D$8:$EK$9993,5,FALSE)</f>
        <v>114788.49</v>
      </c>
      <c r="I148" s="22">
        <f>+VLOOKUP($D148,'Detailed Schedule'!$D$8:$EK$9993,6,FALSE)</f>
        <v>10</v>
      </c>
      <c r="J148" s="55">
        <f>+VLOOKUP($D148,'Detailed Schedule'!$D$8:$EK$9993,7,FALSE)</f>
        <v>84000</v>
      </c>
      <c r="K148" s="56">
        <v>0</v>
      </c>
      <c r="L148" s="59">
        <f>+VLOOKUP($D148,'Detailed Schedule'!$D$8:$EAA$9985,137,FALSE)</f>
        <v>30788.49</v>
      </c>
      <c r="M148" s="26">
        <f>+VLOOKUP($D148,'Detailed Schedule'!$D$8:$EAA$9985,140,FALSE)</f>
        <v>0</v>
      </c>
      <c r="N148" s="26">
        <f>+VLOOKUP($D148,'Detailed Schedule'!$D$8:$EAA$9985,141,FALSE)</f>
        <v>30788.49</v>
      </c>
      <c r="O148" s="26">
        <f>+VLOOKUP($D148,'Detailed Schedule'!$D$8:$EAA$9985,142,FALSE)+J148</f>
        <v>84000</v>
      </c>
      <c r="Q148" s="74">
        <f>+VLOOKUP($D148,'Detailed Schedule'!$D$8:$K$903,6,FALSE)</f>
        <v>10</v>
      </c>
      <c r="R148" s="75">
        <f>+VLOOKUP($D148,'Detailed Schedule'!$D$8:$K$903,5,FALSE)</f>
        <v>114788.49</v>
      </c>
      <c r="S148" s="75">
        <f>+VLOOKUP($D148,'Detailed Schedule'!$D$8:$K$903,7,FALSE)</f>
        <v>84000</v>
      </c>
      <c r="T148" s="119">
        <f t="shared" si="10"/>
        <v>0</v>
      </c>
      <c r="U148" s="119">
        <f t="shared" si="11"/>
        <v>0</v>
      </c>
      <c r="V148" s="21" t="str">
        <f t="shared" si="12"/>
        <v>NO CHANGE</v>
      </c>
      <c r="W148" s="21" t="str">
        <f t="shared" si="13"/>
        <v>NO CHANGE</v>
      </c>
      <c r="X148" s="21" t="str">
        <f t="shared" si="14"/>
        <v>NO CHANGE</v>
      </c>
    </row>
    <row r="149" spans="1:24" outlineLevel="2">
      <c r="A149" s="136">
        <v>43504</v>
      </c>
      <c r="B149" s="24"/>
      <c r="C149" s="77">
        <v>390</v>
      </c>
      <c r="D149" s="137" t="s">
        <v>111</v>
      </c>
      <c r="E149" s="137">
        <v>2</v>
      </c>
      <c r="F149" s="137" t="s">
        <v>100</v>
      </c>
      <c r="G149" s="137" t="str">
        <f>+VLOOKUP($D149,'Detailed Schedule'!$D$8:$EK$9993,4,FALSE)</f>
        <v>2012 SULLAIR 185</v>
      </c>
      <c r="H149" s="55">
        <f>+VLOOKUP($D149,'Detailed Schedule'!$D$8:$EK$9993,5,FALSE)</f>
        <v>12621.25</v>
      </c>
      <c r="I149" s="22">
        <f>+VLOOKUP($D149,'Detailed Schedule'!$D$8:$EK$9993,6,FALSE)</f>
        <v>7</v>
      </c>
      <c r="J149" s="55">
        <f>+VLOOKUP($D149,'Detailed Schedule'!$D$8:$EK$9993,7,FALSE)</f>
        <v>2000</v>
      </c>
      <c r="K149" s="56">
        <v>0</v>
      </c>
      <c r="L149" s="59">
        <f>+VLOOKUP($D149,'Detailed Schedule'!$D$8:$EAA$9985,137,FALSE)</f>
        <v>8743.5514285714289</v>
      </c>
      <c r="M149" s="26">
        <f>+VLOOKUP($D149,'Detailed Schedule'!$D$8:$EAA$9985,140,FALSE)</f>
        <v>1517.3214285714287</v>
      </c>
      <c r="N149" s="26">
        <f>+VLOOKUP($D149,'Detailed Schedule'!$D$8:$EAA$9985,141,FALSE)</f>
        <v>10260.872857142858</v>
      </c>
      <c r="O149" s="26">
        <f>+VLOOKUP($D149,'Detailed Schedule'!$D$8:$EAA$9985,142,FALSE)+J149</f>
        <v>2360.38</v>
      </c>
      <c r="Q149" s="74">
        <f>+VLOOKUP($D149,'Detailed Schedule'!$D$8:$K$903,6,FALSE)</f>
        <v>7</v>
      </c>
      <c r="R149" s="75">
        <f>+VLOOKUP($D149,'Detailed Schedule'!$D$8:$K$903,5,FALSE)</f>
        <v>12621.25</v>
      </c>
      <c r="S149" s="75">
        <f>+VLOOKUP($D149,'Detailed Schedule'!$D$8:$K$903,7,FALSE)</f>
        <v>2000</v>
      </c>
      <c r="T149" s="119">
        <f t="shared" si="10"/>
        <v>0</v>
      </c>
      <c r="U149" s="119">
        <f t="shared" si="11"/>
        <v>0</v>
      </c>
      <c r="V149" s="21" t="str">
        <f t="shared" si="12"/>
        <v>NO CHANGE</v>
      </c>
      <c r="W149" s="21" t="str">
        <f t="shared" si="13"/>
        <v>NO CHANGE</v>
      </c>
      <c r="X149" s="21" t="str">
        <f t="shared" si="14"/>
        <v>NO CHANGE</v>
      </c>
    </row>
    <row r="150" spans="1:24" outlineLevel="2">
      <c r="A150" s="136">
        <v>43504</v>
      </c>
      <c r="B150" s="24"/>
      <c r="C150" s="77">
        <v>391</v>
      </c>
      <c r="D150" s="137" t="s">
        <v>113</v>
      </c>
      <c r="E150" s="137">
        <v>2</v>
      </c>
      <c r="F150" s="137" t="s">
        <v>100</v>
      </c>
      <c r="G150" s="137" t="str">
        <f>+VLOOKUP($D150,'Detailed Schedule'!$D$8:$EK$9993,4,FALSE)</f>
        <v>2012 SULLARI 185</v>
      </c>
      <c r="H150" s="55">
        <f>+VLOOKUP($D150,'Detailed Schedule'!$D$8:$EK$9993,5,FALSE)</f>
        <v>12621.25</v>
      </c>
      <c r="I150" s="22">
        <f>+VLOOKUP($D150,'Detailed Schedule'!$D$8:$EK$9993,6,FALSE)</f>
        <v>7</v>
      </c>
      <c r="J150" s="55">
        <f>+VLOOKUP($D150,'Detailed Schedule'!$D$8:$EK$9993,7,FALSE)</f>
        <v>2000</v>
      </c>
      <c r="K150" s="56">
        <v>0</v>
      </c>
      <c r="L150" s="59">
        <f>+VLOOKUP($D150,'Detailed Schedule'!$D$8:$EAA$9985,137,FALSE)</f>
        <v>8743.5514285714289</v>
      </c>
      <c r="M150" s="26">
        <f>+VLOOKUP($D150,'Detailed Schedule'!$D$8:$EAA$9985,140,FALSE)</f>
        <v>1517.3214285714287</v>
      </c>
      <c r="N150" s="26">
        <f>+VLOOKUP($D150,'Detailed Schedule'!$D$8:$EAA$9985,141,FALSE)</f>
        <v>10260.872857142858</v>
      </c>
      <c r="O150" s="26">
        <f>+VLOOKUP($D150,'Detailed Schedule'!$D$8:$EAA$9985,142,FALSE)+J150</f>
        <v>2360.38</v>
      </c>
      <c r="Q150" s="74">
        <f>+VLOOKUP($D150,'Detailed Schedule'!$D$8:$K$903,6,FALSE)</f>
        <v>7</v>
      </c>
      <c r="R150" s="75">
        <f>+VLOOKUP($D150,'Detailed Schedule'!$D$8:$K$903,5,FALSE)</f>
        <v>12621.25</v>
      </c>
      <c r="S150" s="75">
        <f>+VLOOKUP($D150,'Detailed Schedule'!$D$8:$K$903,7,FALSE)</f>
        <v>2000</v>
      </c>
      <c r="T150" s="119">
        <f t="shared" si="10"/>
        <v>0</v>
      </c>
      <c r="U150" s="119">
        <f t="shared" si="11"/>
        <v>0</v>
      </c>
      <c r="V150" s="21" t="str">
        <f t="shared" si="12"/>
        <v>NO CHANGE</v>
      </c>
      <c r="W150" s="21" t="str">
        <f t="shared" si="13"/>
        <v>NO CHANGE</v>
      </c>
      <c r="X150" s="21" t="str">
        <f t="shared" si="14"/>
        <v>NO CHANGE</v>
      </c>
    </row>
    <row r="151" spans="1:24" outlineLevel="2">
      <c r="A151" s="136">
        <v>43539</v>
      </c>
      <c r="B151" s="24"/>
      <c r="C151" s="77">
        <v>397</v>
      </c>
      <c r="D151" s="137" t="s">
        <v>621</v>
      </c>
      <c r="E151" s="137">
        <v>4</v>
      </c>
      <c r="F151" s="137" t="s">
        <v>100</v>
      </c>
      <c r="G151" s="137" t="str">
        <f>+VLOOKUP($D151,'Detailed Schedule'!$D$8:$EK$9993,4,FALSE)</f>
        <v>2017 CAT 308E2CR</v>
      </c>
      <c r="H151" s="55">
        <f>+VLOOKUP($D151,'Detailed Schedule'!$D$8:$EK$9993,5,FALSE)</f>
        <v>77687.399999999994</v>
      </c>
      <c r="I151" s="22">
        <f>+VLOOKUP($D151,'Detailed Schedule'!$D$8:$EK$9993,6,FALSE)</f>
        <v>7</v>
      </c>
      <c r="J151" s="55">
        <f>+VLOOKUP($D151,'Detailed Schedule'!$D$8:$EK$9993,7,FALSE)</f>
        <v>50000</v>
      </c>
      <c r="K151" s="56">
        <v>0</v>
      </c>
      <c r="L151" s="59">
        <f>+VLOOKUP($D151,'Detailed Schedule'!$D$8:$EAA$9985,137,FALSE)</f>
        <v>27687.4</v>
      </c>
      <c r="M151" s="26">
        <f>+VLOOKUP($D151,'Detailed Schedule'!$D$8:$EAA$9985,140,FALSE)</f>
        <v>0</v>
      </c>
      <c r="N151" s="26">
        <f>+VLOOKUP($D151,'Detailed Schedule'!$D$8:$EAA$9985,141,FALSE)</f>
        <v>27687.4</v>
      </c>
      <c r="O151" s="26">
        <f>+VLOOKUP($D151,'Detailed Schedule'!$D$8:$EAA$9985,142,FALSE)+J151</f>
        <v>50000</v>
      </c>
      <c r="Q151" s="74">
        <f>+VLOOKUP($D151,'Detailed Schedule'!$D$8:$K$903,6,FALSE)</f>
        <v>7</v>
      </c>
      <c r="R151" s="75">
        <f>+VLOOKUP($D151,'Detailed Schedule'!$D$8:$K$903,5,FALSE)</f>
        <v>77687.399999999994</v>
      </c>
      <c r="S151" s="75">
        <f>+VLOOKUP($D151,'Detailed Schedule'!$D$8:$K$903,7,FALSE)</f>
        <v>50000</v>
      </c>
      <c r="T151" s="119">
        <f t="shared" si="10"/>
        <v>0</v>
      </c>
      <c r="U151" s="119">
        <f t="shared" si="11"/>
        <v>0</v>
      </c>
      <c r="V151" s="21" t="str">
        <f t="shared" si="12"/>
        <v>NO CHANGE</v>
      </c>
      <c r="W151" s="21" t="str">
        <f t="shared" si="13"/>
        <v>NO CHANGE</v>
      </c>
      <c r="X151" s="21" t="str">
        <f t="shared" si="14"/>
        <v>NO CHANGE</v>
      </c>
    </row>
    <row r="152" spans="1:24" outlineLevel="2">
      <c r="A152" s="136">
        <v>43581</v>
      </c>
      <c r="B152" s="24"/>
      <c r="C152" s="77">
        <v>407</v>
      </c>
      <c r="D152" s="137" t="s">
        <v>615</v>
      </c>
      <c r="E152" s="137">
        <v>1</v>
      </c>
      <c r="F152" s="137" t="s">
        <v>100</v>
      </c>
      <c r="G152" s="137" t="str">
        <f>+VLOOKUP($D152,'Detailed Schedule'!$D$8:$EK$9993,4,FALSE)</f>
        <v>2015 CAT 305.5E2</v>
      </c>
      <c r="H152" s="55">
        <f>+VLOOKUP($D152,'Detailed Schedule'!$D$8:$EK$9993,5,FALSE)</f>
        <v>53500</v>
      </c>
      <c r="I152" s="22">
        <f>+VLOOKUP($D152,'Detailed Schedule'!$D$8:$EK$9993,6,FALSE)</f>
        <v>7</v>
      </c>
      <c r="J152" s="55">
        <f>+VLOOKUP($D152,'Detailed Schedule'!$D$8:$EK$9993,7,FALSE)</f>
        <v>5500</v>
      </c>
      <c r="K152" s="56">
        <v>0</v>
      </c>
      <c r="L152" s="59">
        <f>+VLOOKUP($D152,'Detailed Schedule'!$D$8:$EAA$9985,137,FALSE)</f>
        <v>38857.13285714286</v>
      </c>
      <c r="M152" s="26">
        <f>+VLOOKUP($D152,'Detailed Schedule'!$D$8:$EAA$9985,140,FALSE)</f>
        <v>6857.1428571428569</v>
      </c>
      <c r="N152" s="26">
        <f>+VLOOKUP($D152,'Detailed Schedule'!$D$8:$EAA$9985,141,FALSE)</f>
        <v>45714.275714285715</v>
      </c>
      <c r="O152" s="26">
        <f>+VLOOKUP($D152,'Detailed Schedule'!$D$8:$EAA$9985,142,FALSE)+J152</f>
        <v>7785.7199999999993</v>
      </c>
      <c r="Q152" s="74">
        <f>+VLOOKUP($D152,'Detailed Schedule'!$D$8:$K$903,6,FALSE)</f>
        <v>7</v>
      </c>
      <c r="R152" s="75">
        <f>+VLOOKUP($D152,'Detailed Schedule'!$D$8:$K$903,5,FALSE)</f>
        <v>53500</v>
      </c>
      <c r="S152" s="75">
        <f>+VLOOKUP($D152,'Detailed Schedule'!$D$8:$K$903,7,FALSE)</f>
        <v>5500</v>
      </c>
      <c r="T152" s="119">
        <f t="shared" si="10"/>
        <v>0</v>
      </c>
      <c r="U152" s="119">
        <f t="shared" si="11"/>
        <v>0</v>
      </c>
      <c r="V152" s="21" t="str">
        <f t="shared" si="12"/>
        <v>NO CHANGE</v>
      </c>
      <c r="W152" s="21" t="str">
        <f t="shared" si="13"/>
        <v>NO CHANGE</v>
      </c>
      <c r="X152" s="21" t="str">
        <f t="shared" si="14"/>
        <v>NO CHANGE</v>
      </c>
    </row>
    <row r="153" spans="1:24" outlineLevel="2">
      <c r="A153" s="136">
        <v>43581</v>
      </c>
      <c r="B153" s="24"/>
      <c r="C153" s="77">
        <v>408</v>
      </c>
      <c r="D153" s="137" t="s">
        <v>617</v>
      </c>
      <c r="E153" s="137">
        <v>1</v>
      </c>
      <c r="F153" s="137" t="s">
        <v>100</v>
      </c>
      <c r="G153" s="137" t="str">
        <f>+VLOOKUP($D153,'Detailed Schedule'!$D$8:$EK$9993,4,FALSE)</f>
        <v>2019 CT 308E2CRSB</v>
      </c>
      <c r="H153" s="55">
        <f>+VLOOKUP($D153,'Detailed Schedule'!$D$8:$EK$9993,5,FALSE)</f>
        <v>116096.41</v>
      </c>
      <c r="I153" s="22">
        <f>+VLOOKUP($D153,'Detailed Schedule'!$D$8:$EK$9993,6,FALSE)</f>
        <v>7</v>
      </c>
      <c r="J153" s="55">
        <f>+VLOOKUP($D153,'Detailed Schedule'!$D$8:$EK$9993,7,FALSE)</f>
        <v>50000</v>
      </c>
      <c r="K153" s="56">
        <v>0</v>
      </c>
      <c r="L153" s="59">
        <f>+VLOOKUP($D153,'Detailed Schedule'!$D$8:$EAA$9985,137,FALSE)</f>
        <v>66096.41</v>
      </c>
      <c r="M153" s="26">
        <f>+VLOOKUP($D153,'Detailed Schedule'!$D$8:$EAA$9985,140,FALSE)</f>
        <v>0</v>
      </c>
      <c r="N153" s="26">
        <f>+VLOOKUP($D153,'Detailed Schedule'!$D$8:$EAA$9985,141,FALSE)</f>
        <v>66096.41</v>
      </c>
      <c r="O153" s="26">
        <f>+VLOOKUP($D153,'Detailed Schedule'!$D$8:$EAA$9985,142,FALSE)+J153</f>
        <v>50000</v>
      </c>
      <c r="Q153" s="74">
        <f>+VLOOKUP($D153,'Detailed Schedule'!$D$8:$K$903,6,FALSE)</f>
        <v>7</v>
      </c>
      <c r="R153" s="75">
        <f>+VLOOKUP($D153,'Detailed Schedule'!$D$8:$K$903,5,FALSE)</f>
        <v>116096.41</v>
      </c>
      <c r="S153" s="75">
        <f>+VLOOKUP($D153,'Detailed Schedule'!$D$8:$K$903,7,FALSE)</f>
        <v>50000</v>
      </c>
      <c r="T153" s="119">
        <f t="shared" si="10"/>
        <v>0</v>
      </c>
      <c r="U153" s="119">
        <f t="shared" si="11"/>
        <v>0</v>
      </c>
      <c r="V153" s="21" t="str">
        <f t="shared" si="12"/>
        <v>NO CHANGE</v>
      </c>
      <c r="W153" s="21" t="str">
        <f t="shared" si="13"/>
        <v>NO CHANGE</v>
      </c>
      <c r="X153" s="21" t="str">
        <f t="shared" si="14"/>
        <v>NO CHANGE</v>
      </c>
    </row>
    <row r="154" spans="1:24" outlineLevel="2">
      <c r="A154" s="136">
        <v>43581</v>
      </c>
      <c r="B154" s="24"/>
      <c r="C154" s="77">
        <v>409</v>
      </c>
      <c r="D154" s="137" t="s">
        <v>619</v>
      </c>
      <c r="E154" s="137">
        <v>1</v>
      </c>
      <c r="F154" s="137" t="s">
        <v>100</v>
      </c>
      <c r="G154" s="137" t="str">
        <f>+VLOOKUP($D154,'Detailed Schedule'!$D$8:$EK$9993,4,FALSE)</f>
        <v>2019 AT 308E2CRSB</v>
      </c>
      <c r="H154" s="55">
        <f>+VLOOKUP($D154,'Detailed Schedule'!$D$8:$EK$9993,5,FALSE)</f>
        <v>113340</v>
      </c>
      <c r="I154" s="22">
        <f>+VLOOKUP($D154,'Detailed Schedule'!$D$8:$EK$9993,6,FALSE)</f>
        <v>7</v>
      </c>
      <c r="J154" s="55">
        <f>+VLOOKUP($D154,'Detailed Schedule'!$D$8:$EK$9993,7,FALSE)</f>
        <v>50000</v>
      </c>
      <c r="K154" s="56">
        <v>0</v>
      </c>
      <c r="L154" s="59">
        <f>+VLOOKUP($D154,'Detailed Schedule'!$D$8:$EAA$9985,137,FALSE)</f>
        <v>63340</v>
      </c>
      <c r="M154" s="26">
        <f>+VLOOKUP($D154,'Detailed Schedule'!$D$8:$EAA$9985,140,FALSE)</f>
        <v>0</v>
      </c>
      <c r="N154" s="26">
        <f>+VLOOKUP($D154,'Detailed Schedule'!$D$8:$EAA$9985,141,FALSE)</f>
        <v>63340</v>
      </c>
      <c r="O154" s="26">
        <f>+VLOOKUP($D154,'Detailed Schedule'!$D$8:$EAA$9985,142,FALSE)+J154</f>
        <v>50000</v>
      </c>
      <c r="Q154" s="74">
        <f>+VLOOKUP($D154,'Detailed Schedule'!$D$8:$K$903,6,FALSE)</f>
        <v>7</v>
      </c>
      <c r="R154" s="75">
        <f>+VLOOKUP($D154,'Detailed Schedule'!$D$8:$K$903,5,FALSE)</f>
        <v>113340</v>
      </c>
      <c r="S154" s="75">
        <f>+VLOOKUP($D154,'Detailed Schedule'!$D$8:$K$903,7,FALSE)</f>
        <v>50000</v>
      </c>
      <c r="T154" s="119">
        <f t="shared" si="10"/>
        <v>0</v>
      </c>
      <c r="U154" s="119">
        <f t="shared" si="11"/>
        <v>0</v>
      </c>
      <c r="V154" s="21" t="str">
        <f t="shared" si="12"/>
        <v>NO CHANGE</v>
      </c>
      <c r="W154" s="21" t="str">
        <f t="shared" si="13"/>
        <v>NO CHANGE</v>
      </c>
      <c r="X154" s="21" t="str">
        <f t="shared" si="14"/>
        <v>NO CHANGE</v>
      </c>
    </row>
    <row r="155" spans="1:24" outlineLevel="2">
      <c r="A155" s="136">
        <v>43585</v>
      </c>
      <c r="B155" s="24"/>
      <c r="C155" s="77">
        <v>421</v>
      </c>
      <c r="D155" s="137" t="s">
        <v>697</v>
      </c>
      <c r="E155" s="137">
        <v>2</v>
      </c>
      <c r="F155" s="137" t="s">
        <v>100</v>
      </c>
      <c r="G155" s="137" t="str">
        <f>+VLOOKUP($D155,'Detailed Schedule'!$D$8:$EK$9993,4,FALSE)</f>
        <v>MD32 BREAKER (JD250G)</v>
      </c>
      <c r="H155" s="55">
        <f>+VLOOKUP($D155,'Detailed Schedule'!$D$8:$EK$9993,5,FALSE)</f>
        <v>31319.08</v>
      </c>
      <c r="I155" s="22">
        <f>+VLOOKUP($D155,'Detailed Schedule'!$D$8:$EK$9993,6,FALSE)</f>
        <v>5</v>
      </c>
      <c r="J155" s="55">
        <f>+VLOOKUP($D155,'Detailed Schedule'!$D$8:$EK$9993,7,FALSE)</f>
        <v>14000</v>
      </c>
      <c r="K155" s="56">
        <v>0</v>
      </c>
      <c r="L155" s="59">
        <f>+VLOOKUP($D155,'Detailed Schedule'!$D$8:$EAA$9985,137,FALSE)</f>
        <v>17319.080000000002</v>
      </c>
      <c r="M155" s="26">
        <f>+VLOOKUP($D155,'Detailed Schedule'!$D$8:$EAA$9985,140,FALSE)</f>
        <v>0</v>
      </c>
      <c r="N155" s="26">
        <f>+VLOOKUP($D155,'Detailed Schedule'!$D$8:$EAA$9985,141,FALSE)</f>
        <v>17319.080000000002</v>
      </c>
      <c r="O155" s="26">
        <f>+VLOOKUP($D155,'Detailed Schedule'!$D$8:$EAA$9985,142,FALSE)+J155</f>
        <v>14000</v>
      </c>
      <c r="Q155" s="74">
        <f>+VLOOKUP($D155,'Detailed Schedule'!$D$8:$K$903,6,FALSE)</f>
        <v>5</v>
      </c>
      <c r="R155" s="75">
        <f>+VLOOKUP($D155,'Detailed Schedule'!$D$8:$K$903,5,FALSE)</f>
        <v>31319.08</v>
      </c>
      <c r="S155" s="75">
        <f>+VLOOKUP($D155,'Detailed Schedule'!$D$8:$K$903,7,FALSE)</f>
        <v>14000</v>
      </c>
      <c r="T155" s="119">
        <f t="shared" si="10"/>
        <v>0</v>
      </c>
      <c r="U155" s="119">
        <f t="shared" si="11"/>
        <v>0</v>
      </c>
      <c r="V155" s="21" t="str">
        <f t="shared" si="12"/>
        <v>NO CHANGE</v>
      </c>
      <c r="W155" s="21" t="str">
        <f t="shared" si="13"/>
        <v>NO CHANGE</v>
      </c>
      <c r="X155" s="21" t="str">
        <f t="shared" si="14"/>
        <v>NO CHANGE</v>
      </c>
    </row>
    <row r="156" spans="1:24" outlineLevel="2">
      <c r="A156" s="136">
        <v>43619</v>
      </c>
      <c r="B156" s="24"/>
      <c r="C156" s="77">
        <v>429</v>
      </c>
      <c r="D156" s="137" t="s">
        <v>1545</v>
      </c>
      <c r="E156" s="137">
        <v>3</v>
      </c>
      <c r="F156" s="137" t="s">
        <v>100</v>
      </c>
      <c r="G156" s="137" t="str">
        <f>+VLOOKUP($D156,'Detailed Schedule'!$D$8:$EK$9993,4,FALSE)</f>
        <v>2017 CAT 279D</v>
      </c>
      <c r="H156" s="55">
        <f>+VLOOKUP($D156,'Detailed Schedule'!$D$8:$EK$9993,5,FALSE)</f>
        <v>49000</v>
      </c>
      <c r="I156" s="22">
        <f>+VLOOKUP($D156,'Detailed Schedule'!$D$8:$EK$9993,6,FALSE)</f>
        <v>7</v>
      </c>
      <c r="J156" s="55">
        <f>+VLOOKUP($D156,'Detailed Schedule'!$D$8:$EK$9993,7,FALSE)</f>
        <v>32000</v>
      </c>
      <c r="K156" s="56">
        <v>0</v>
      </c>
      <c r="L156" s="59">
        <f>+VLOOKUP($D156,'Detailed Schedule'!$D$8:$EAA$9985,137,FALSE)</f>
        <v>17000</v>
      </c>
      <c r="M156" s="26">
        <f>+VLOOKUP($D156,'Detailed Schedule'!$D$8:$EAA$9985,140,FALSE)</f>
        <v>0</v>
      </c>
      <c r="N156" s="26">
        <f>+VLOOKUP($D156,'Detailed Schedule'!$D$8:$EAA$9985,141,FALSE)</f>
        <v>17000</v>
      </c>
      <c r="O156" s="26">
        <f>+VLOOKUP($D156,'Detailed Schedule'!$D$8:$EAA$9985,142,FALSE)+J156</f>
        <v>32000</v>
      </c>
      <c r="Q156" s="74">
        <f>+VLOOKUP($D156,'Detailed Schedule'!$D$8:$K$903,6,FALSE)</f>
        <v>7</v>
      </c>
      <c r="R156" s="75">
        <f>+VLOOKUP($D156,'Detailed Schedule'!$D$8:$K$903,5,FALSE)</f>
        <v>49000</v>
      </c>
      <c r="S156" s="75">
        <f>+VLOOKUP($D156,'Detailed Schedule'!$D$8:$K$903,7,FALSE)</f>
        <v>32000</v>
      </c>
      <c r="T156" s="119">
        <f t="shared" si="10"/>
        <v>0</v>
      </c>
      <c r="U156" s="119">
        <f t="shared" si="11"/>
        <v>0</v>
      </c>
      <c r="V156" s="21" t="str">
        <f t="shared" si="12"/>
        <v>NO CHANGE</v>
      </c>
      <c r="W156" s="21" t="str">
        <f t="shared" si="13"/>
        <v>NO CHANGE</v>
      </c>
      <c r="X156" s="21" t="str">
        <f t="shared" si="14"/>
        <v>NO CHANGE</v>
      </c>
    </row>
    <row r="157" spans="1:24" outlineLevel="2">
      <c r="A157" s="136">
        <v>43643</v>
      </c>
      <c r="B157" s="24"/>
      <c r="C157" s="77">
        <v>430</v>
      </c>
      <c r="D157" s="137" t="s">
        <v>1547</v>
      </c>
      <c r="E157" s="137">
        <v>2</v>
      </c>
      <c r="F157" s="137" t="s">
        <v>100</v>
      </c>
      <c r="G157" s="137" t="str">
        <f>+VLOOKUP($D157,'Detailed Schedule'!$D$8:$EK$9993,4,FALSE)</f>
        <v>2017 CAT 279D</v>
      </c>
      <c r="H157" s="55">
        <f>+VLOOKUP($D157,'Detailed Schedule'!$D$8:$EK$9993,5,FALSE)</f>
        <v>35594.239999999998</v>
      </c>
      <c r="I157" s="22">
        <f>+VLOOKUP($D157,'Detailed Schedule'!$D$8:$EK$9993,6,FALSE)</f>
        <v>7</v>
      </c>
      <c r="J157" s="55">
        <f>+VLOOKUP($D157,'Detailed Schedule'!$D$8:$EK$9993,7,FALSE)</f>
        <v>24000</v>
      </c>
      <c r="K157" s="56">
        <v>0</v>
      </c>
      <c r="L157" s="59">
        <f>+VLOOKUP($D157,'Detailed Schedule'!$D$8:$EAA$9985,137,FALSE)</f>
        <v>11594.24</v>
      </c>
      <c r="M157" s="26">
        <f>+VLOOKUP($D157,'Detailed Schedule'!$D$8:$EAA$9985,140,FALSE)</f>
        <v>0</v>
      </c>
      <c r="N157" s="26">
        <f>+VLOOKUP($D157,'Detailed Schedule'!$D$8:$EAA$9985,141,FALSE)</f>
        <v>11594.24</v>
      </c>
      <c r="O157" s="26">
        <f>+VLOOKUP($D157,'Detailed Schedule'!$D$8:$EAA$9985,142,FALSE)+J157</f>
        <v>24000</v>
      </c>
      <c r="Q157" s="74">
        <f>+VLOOKUP($D157,'Detailed Schedule'!$D$8:$K$903,6,FALSE)</f>
        <v>7</v>
      </c>
      <c r="R157" s="75">
        <f>+VLOOKUP($D157,'Detailed Schedule'!$D$8:$K$903,5,FALSE)</f>
        <v>35594.239999999998</v>
      </c>
      <c r="S157" s="75">
        <f>+VLOOKUP($D157,'Detailed Schedule'!$D$8:$K$903,7,FALSE)</f>
        <v>24000</v>
      </c>
      <c r="T157" s="119">
        <f t="shared" si="10"/>
        <v>0</v>
      </c>
      <c r="U157" s="119">
        <f t="shared" si="11"/>
        <v>0</v>
      </c>
      <c r="V157" s="21" t="str">
        <f t="shared" si="12"/>
        <v>NO CHANGE</v>
      </c>
      <c r="W157" s="21" t="str">
        <f t="shared" si="13"/>
        <v>NO CHANGE</v>
      </c>
      <c r="X157" s="21" t="str">
        <f t="shared" si="14"/>
        <v>NO CHANGE</v>
      </c>
    </row>
    <row r="158" spans="1:24" outlineLevel="2">
      <c r="A158" s="136">
        <v>43643</v>
      </c>
      <c r="B158" s="24"/>
      <c r="C158" s="77">
        <v>431</v>
      </c>
      <c r="D158" s="137" t="s">
        <v>1548</v>
      </c>
      <c r="E158" s="137">
        <v>2</v>
      </c>
      <c r="F158" s="137" t="s">
        <v>100</v>
      </c>
      <c r="G158" s="137" t="str">
        <f>+VLOOKUP($D158,'Detailed Schedule'!$D$8:$EK$9993,4,FALSE)</f>
        <v>2015 CT 242D</v>
      </c>
      <c r="H158" s="55">
        <f>+VLOOKUP($D158,'Detailed Schedule'!$D$8:$EK$9993,5,FALSE)</f>
        <v>28891.07</v>
      </c>
      <c r="I158" s="22">
        <f>+VLOOKUP($D158,'Detailed Schedule'!$D$8:$EK$9993,6,FALSE)</f>
        <v>7</v>
      </c>
      <c r="J158" s="55">
        <f>+VLOOKUP($D158,'Detailed Schedule'!$D$8:$EK$9993,7,FALSE)</f>
        <v>20000</v>
      </c>
      <c r="K158" s="56">
        <v>0</v>
      </c>
      <c r="L158" s="59">
        <f>+VLOOKUP($D158,'Detailed Schedule'!$D$8:$EAA$9985,137,FALSE)</f>
        <v>8891.07</v>
      </c>
      <c r="M158" s="26">
        <f>+VLOOKUP($D158,'Detailed Schedule'!$D$8:$EAA$9985,140,FALSE)</f>
        <v>0</v>
      </c>
      <c r="N158" s="26">
        <f>+VLOOKUP($D158,'Detailed Schedule'!$D$8:$EAA$9985,141,FALSE)</f>
        <v>8891.07</v>
      </c>
      <c r="O158" s="26">
        <f>+VLOOKUP($D158,'Detailed Schedule'!$D$8:$EAA$9985,142,FALSE)+J158</f>
        <v>20000</v>
      </c>
      <c r="Q158" s="74">
        <f>+VLOOKUP($D158,'Detailed Schedule'!$D$8:$K$903,6,FALSE)</f>
        <v>7</v>
      </c>
      <c r="R158" s="75">
        <f>+VLOOKUP($D158,'Detailed Schedule'!$D$8:$K$903,5,FALSE)</f>
        <v>28891.07</v>
      </c>
      <c r="S158" s="75">
        <f>+VLOOKUP($D158,'Detailed Schedule'!$D$8:$K$903,7,FALSE)</f>
        <v>20000</v>
      </c>
      <c r="T158" s="119">
        <f t="shared" si="10"/>
        <v>0</v>
      </c>
      <c r="U158" s="119">
        <f t="shared" si="11"/>
        <v>0</v>
      </c>
      <c r="V158" s="21" t="str">
        <f t="shared" si="12"/>
        <v>NO CHANGE</v>
      </c>
      <c r="W158" s="21" t="str">
        <f t="shared" si="13"/>
        <v>NO CHANGE</v>
      </c>
      <c r="X158" s="21" t="str">
        <f t="shared" si="14"/>
        <v>NO CHANGE</v>
      </c>
    </row>
    <row r="159" spans="1:24" outlineLevel="2">
      <c r="A159" s="136">
        <v>43654</v>
      </c>
      <c r="B159" s="24"/>
      <c r="C159" s="77">
        <v>441</v>
      </c>
      <c r="D159" s="137" t="s">
        <v>1650</v>
      </c>
      <c r="E159" s="137">
        <v>2</v>
      </c>
      <c r="F159" s="137" t="s">
        <v>100</v>
      </c>
      <c r="G159" s="137" t="str">
        <f>+VLOOKUP($D159,'Detailed Schedule'!$D$8:$EK$9993,4,FALSE)</f>
        <v>2011 JLH G1255A</v>
      </c>
      <c r="H159" s="55">
        <f>+VLOOKUP($D159,'Detailed Schedule'!$D$8:$EK$9993,5,FALSE)</f>
        <v>73450</v>
      </c>
      <c r="I159" s="22">
        <f>+VLOOKUP($D159,'Detailed Schedule'!$D$8:$EK$9993,6,FALSE)</f>
        <v>10</v>
      </c>
      <c r="J159" s="55">
        <f>+VLOOKUP($D159,'Detailed Schedule'!$D$8:$EK$9993,7,FALSE)</f>
        <v>55000</v>
      </c>
      <c r="K159" s="56">
        <v>0</v>
      </c>
      <c r="L159" s="59">
        <f>+VLOOKUP($D159,'Detailed Schedule'!$D$8:$EAA$9985,137,FALSE)</f>
        <v>18450</v>
      </c>
      <c r="M159" s="26">
        <f>+VLOOKUP($D159,'Detailed Schedule'!$D$8:$EAA$9985,140,FALSE)</f>
        <v>0</v>
      </c>
      <c r="N159" s="26">
        <f>+VLOOKUP($D159,'Detailed Schedule'!$D$8:$EAA$9985,141,FALSE)</f>
        <v>18450</v>
      </c>
      <c r="O159" s="26">
        <f>+VLOOKUP($D159,'Detailed Schedule'!$D$8:$EAA$9985,142,FALSE)+J159</f>
        <v>55000</v>
      </c>
      <c r="Q159" s="74">
        <f>+VLOOKUP($D159,'Detailed Schedule'!$D$8:$K$903,6,FALSE)</f>
        <v>10</v>
      </c>
      <c r="R159" s="75">
        <f>+VLOOKUP($D159,'Detailed Schedule'!$D$8:$K$903,5,FALSE)</f>
        <v>73450</v>
      </c>
      <c r="S159" s="75">
        <f>+VLOOKUP($D159,'Detailed Schedule'!$D$8:$K$903,7,FALSE)</f>
        <v>55000</v>
      </c>
      <c r="T159" s="119">
        <f t="shared" si="10"/>
        <v>0</v>
      </c>
      <c r="U159" s="119">
        <f t="shared" si="11"/>
        <v>0</v>
      </c>
      <c r="V159" s="21" t="str">
        <f t="shared" si="12"/>
        <v>NO CHANGE</v>
      </c>
      <c r="W159" s="21" t="str">
        <f t="shared" si="13"/>
        <v>NO CHANGE</v>
      </c>
      <c r="X159" s="21" t="str">
        <f t="shared" si="14"/>
        <v>NO CHANGE</v>
      </c>
    </row>
    <row r="160" spans="1:24" outlineLevel="2">
      <c r="A160" s="136">
        <v>43670</v>
      </c>
      <c r="B160" s="24"/>
      <c r="C160" s="77">
        <v>442</v>
      </c>
      <c r="D160" s="137" t="s">
        <v>245</v>
      </c>
      <c r="E160" s="137">
        <v>2</v>
      </c>
      <c r="F160" s="137" t="s">
        <v>100</v>
      </c>
      <c r="G160" s="137" t="str">
        <f>+VLOOKUP($D160,'Detailed Schedule'!$D$8:$EK$9993,4,FALSE)</f>
        <v>2004 GOMACO GHP2800</v>
      </c>
      <c r="H160" s="55">
        <f>+VLOOKUP($D160,'Detailed Schedule'!$D$8:$EK$9993,5,FALSE)</f>
        <v>285000</v>
      </c>
      <c r="I160" s="22">
        <f>+VLOOKUP($D160,'Detailed Schedule'!$D$8:$EK$9993,6,FALSE)</f>
        <v>3</v>
      </c>
      <c r="J160" s="55">
        <f>+VLOOKUP($D160,'Detailed Schedule'!$D$8:$EK$9993,7,FALSE)</f>
        <v>125000</v>
      </c>
      <c r="K160" s="56">
        <v>0</v>
      </c>
      <c r="L160" s="59">
        <f>+VLOOKUP($D160,'Detailed Schedule'!$D$8:$EAA$9985,137,FALSE)</f>
        <v>160000</v>
      </c>
      <c r="M160" s="26">
        <f>+VLOOKUP($D160,'Detailed Schedule'!$D$8:$EAA$9985,140,FALSE)</f>
        <v>0</v>
      </c>
      <c r="N160" s="26">
        <f>+VLOOKUP($D160,'Detailed Schedule'!$D$8:$EAA$9985,141,FALSE)</f>
        <v>160000</v>
      </c>
      <c r="O160" s="26">
        <f>+VLOOKUP($D160,'Detailed Schedule'!$D$8:$EAA$9985,142,FALSE)+J160</f>
        <v>125000</v>
      </c>
      <c r="Q160" s="74">
        <f>+VLOOKUP($D160,'Detailed Schedule'!$D$8:$K$903,6,FALSE)</f>
        <v>3</v>
      </c>
      <c r="R160" s="75">
        <f>+VLOOKUP($D160,'Detailed Schedule'!$D$8:$K$903,5,FALSE)</f>
        <v>285000</v>
      </c>
      <c r="S160" s="75">
        <f>+VLOOKUP($D160,'Detailed Schedule'!$D$8:$K$903,7,FALSE)</f>
        <v>125000</v>
      </c>
      <c r="T160" s="119">
        <f t="shared" si="10"/>
        <v>0</v>
      </c>
      <c r="U160" s="119">
        <f t="shared" si="11"/>
        <v>0</v>
      </c>
      <c r="V160" s="21" t="str">
        <f t="shared" si="12"/>
        <v>NO CHANGE</v>
      </c>
      <c r="W160" s="21" t="str">
        <f t="shared" si="13"/>
        <v>NO CHANGE</v>
      </c>
      <c r="X160" s="21" t="str">
        <f t="shared" si="14"/>
        <v>NO CHANGE</v>
      </c>
    </row>
    <row r="161" spans="1:24" outlineLevel="2">
      <c r="A161" s="136">
        <v>43800</v>
      </c>
      <c r="B161" s="24"/>
      <c r="C161" s="77">
        <v>457</v>
      </c>
      <c r="D161" s="137" t="s">
        <v>576</v>
      </c>
      <c r="E161" s="137">
        <v>2</v>
      </c>
      <c r="F161" s="137" t="s">
        <v>100</v>
      </c>
      <c r="G161" s="137" t="str">
        <f>+VLOOKUP($D161,'Detailed Schedule'!$D$8:$EK$9993,4,FALSE)</f>
        <v>CAT 320D (FROM RAG RENTAL)</v>
      </c>
      <c r="H161" s="55">
        <f>+VLOOKUP($D161,'Detailed Schedule'!$D$8:$EK$9993,5,FALSE)</f>
        <v>53720.15</v>
      </c>
      <c r="I161" s="22">
        <f>+VLOOKUP($D161,'Detailed Schedule'!$D$8:$EK$9993,6,FALSE)</f>
        <v>5</v>
      </c>
      <c r="J161" s="55">
        <f>+VLOOKUP($D161,'Detailed Schedule'!$D$8:$EK$9993,7,FALSE)</f>
        <v>33000</v>
      </c>
      <c r="K161" s="56">
        <v>0</v>
      </c>
      <c r="L161" s="59">
        <f>+VLOOKUP($D161,'Detailed Schedule'!$D$8:$EAA$9985,137,FALSE)</f>
        <v>20720.150000000001</v>
      </c>
      <c r="M161" s="26">
        <f>+VLOOKUP($D161,'Detailed Schedule'!$D$8:$EAA$9985,140,FALSE)</f>
        <v>0</v>
      </c>
      <c r="N161" s="26">
        <f>+VLOOKUP($D161,'Detailed Schedule'!$D$8:$EAA$9985,141,FALSE)</f>
        <v>20720.150000000001</v>
      </c>
      <c r="O161" s="26">
        <f>+VLOOKUP($D161,'Detailed Schedule'!$D$8:$EAA$9985,142,FALSE)+J161</f>
        <v>33000</v>
      </c>
      <c r="Q161" s="74">
        <f>+VLOOKUP($D161,'Detailed Schedule'!$D$8:$K$903,6,FALSE)</f>
        <v>5</v>
      </c>
      <c r="R161" s="75">
        <f>+VLOOKUP($D161,'Detailed Schedule'!$D$8:$K$903,5,FALSE)</f>
        <v>53720.15</v>
      </c>
      <c r="S161" s="75">
        <f>+VLOOKUP($D161,'Detailed Schedule'!$D$8:$K$903,7,FALSE)</f>
        <v>33000</v>
      </c>
      <c r="T161" s="119">
        <f t="shared" si="10"/>
        <v>0</v>
      </c>
      <c r="U161" s="119">
        <f t="shared" si="11"/>
        <v>0</v>
      </c>
      <c r="V161" s="21" t="str">
        <f t="shared" si="12"/>
        <v>NO CHANGE</v>
      </c>
      <c r="W161" s="21" t="str">
        <f t="shared" si="13"/>
        <v>NO CHANGE</v>
      </c>
      <c r="X161" s="21" t="str">
        <f t="shared" si="14"/>
        <v>NO CHANGE</v>
      </c>
    </row>
    <row r="162" spans="1:24" outlineLevel="2">
      <c r="A162" s="136">
        <v>43800</v>
      </c>
      <c r="B162" s="24"/>
      <c r="C162" s="77">
        <v>458</v>
      </c>
      <c r="D162" s="137" t="s">
        <v>578</v>
      </c>
      <c r="E162" s="137">
        <v>2</v>
      </c>
      <c r="F162" s="137" t="s">
        <v>100</v>
      </c>
      <c r="G162" s="137" t="str">
        <f>+VLOOKUP($D162,'Detailed Schedule'!$D$8:$EK$9993,4,FALSE)</f>
        <v>BOBCAT E85 (FROM RAG RENTAL)</v>
      </c>
      <c r="H162" s="55">
        <f>+VLOOKUP($D162,'Detailed Schedule'!$D$8:$EK$9993,5,FALSE)</f>
        <v>23410.15</v>
      </c>
      <c r="I162" s="22">
        <f>+VLOOKUP($D162,'Detailed Schedule'!$D$8:$EK$9993,6,FALSE)</f>
        <v>3</v>
      </c>
      <c r="J162" s="55">
        <f>+VLOOKUP($D162,'Detailed Schedule'!$D$8:$EK$9993,7,FALSE)</f>
        <v>9000</v>
      </c>
      <c r="K162" s="56">
        <v>0</v>
      </c>
      <c r="L162" s="59">
        <f>+VLOOKUP($D162,'Detailed Schedule'!$D$8:$EAA$9985,137,FALSE)</f>
        <v>14410.15</v>
      </c>
      <c r="M162" s="26">
        <f>+VLOOKUP($D162,'Detailed Schedule'!$D$8:$EAA$9985,140,FALSE)</f>
        <v>0</v>
      </c>
      <c r="N162" s="26">
        <f>+VLOOKUP($D162,'Detailed Schedule'!$D$8:$EAA$9985,141,FALSE)</f>
        <v>14410.15</v>
      </c>
      <c r="O162" s="26">
        <f>+VLOOKUP($D162,'Detailed Schedule'!$D$8:$EAA$9985,142,FALSE)+J162</f>
        <v>9000</v>
      </c>
      <c r="Q162" s="74">
        <f>+VLOOKUP($D162,'Detailed Schedule'!$D$8:$K$903,6,FALSE)</f>
        <v>3</v>
      </c>
      <c r="R162" s="75">
        <f>+VLOOKUP($D162,'Detailed Schedule'!$D$8:$K$903,5,FALSE)</f>
        <v>23410.15</v>
      </c>
      <c r="S162" s="75">
        <f>+VLOOKUP($D162,'Detailed Schedule'!$D$8:$K$903,7,FALSE)</f>
        <v>9000</v>
      </c>
      <c r="T162" s="119">
        <f t="shared" si="10"/>
        <v>0</v>
      </c>
      <c r="U162" s="119">
        <f t="shared" si="11"/>
        <v>0</v>
      </c>
      <c r="V162" s="21" t="str">
        <f t="shared" si="12"/>
        <v>NO CHANGE</v>
      </c>
      <c r="W162" s="21" t="str">
        <f t="shared" si="13"/>
        <v>NO CHANGE</v>
      </c>
      <c r="X162" s="21" t="str">
        <f t="shared" si="14"/>
        <v>NO CHANGE</v>
      </c>
    </row>
    <row r="163" spans="1:24" outlineLevel="2">
      <c r="A163" s="136">
        <v>43844</v>
      </c>
      <c r="B163" s="24"/>
      <c r="C163" s="77">
        <v>488</v>
      </c>
      <c r="D163" s="137" t="s">
        <v>375</v>
      </c>
      <c r="E163" s="137">
        <v>2</v>
      </c>
      <c r="F163" s="137" t="s">
        <v>100</v>
      </c>
      <c r="G163" s="137" t="str">
        <f>+VLOOKUP($D163,'Detailed Schedule'!$D$8:$EK$9993,4,FALSE)</f>
        <v>2019 VA 700JRIPPER</v>
      </c>
      <c r="H163" s="55">
        <f>+VLOOKUP($D163,'Detailed Schedule'!$D$8:$EK$9993,5,FALSE)</f>
        <v>15517.64</v>
      </c>
      <c r="I163" s="22">
        <f>+VLOOKUP($D163,'Detailed Schedule'!$D$8:$EK$9993,6,FALSE)</f>
        <v>5</v>
      </c>
      <c r="J163" s="55">
        <f>+VLOOKUP($D163,'Detailed Schedule'!$D$8:$EK$9993,7,FALSE)</f>
        <v>9000</v>
      </c>
      <c r="K163" s="56">
        <v>0</v>
      </c>
      <c r="L163" s="59">
        <f>+VLOOKUP($D163,'Detailed Schedule'!$D$8:$EAA$9985,137,FALSE)</f>
        <v>6517.64</v>
      </c>
      <c r="M163" s="26">
        <f>+VLOOKUP($D163,'Detailed Schedule'!$D$8:$EAA$9985,140,FALSE)</f>
        <v>0</v>
      </c>
      <c r="N163" s="26">
        <f>+VLOOKUP($D163,'Detailed Schedule'!$D$8:$EAA$9985,141,FALSE)</f>
        <v>6517.64</v>
      </c>
      <c r="O163" s="26">
        <f>+VLOOKUP($D163,'Detailed Schedule'!$D$8:$EAA$9985,142,FALSE)+J163</f>
        <v>9000</v>
      </c>
      <c r="Q163" s="74">
        <f>+VLOOKUP($D163,'Detailed Schedule'!$D$8:$K$903,6,FALSE)</f>
        <v>5</v>
      </c>
      <c r="R163" s="75">
        <f>+VLOOKUP($D163,'Detailed Schedule'!$D$8:$K$903,5,FALSE)</f>
        <v>15517.64</v>
      </c>
      <c r="S163" s="75">
        <f>+VLOOKUP($D163,'Detailed Schedule'!$D$8:$K$903,7,FALSE)</f>
        <v>9000</v>
      </c>
      <c r="T163" s="119">
        <f t="shared" si="10"/>
        <v>0</v>
      </c>
      <c r="U163" s="119">
        <f t="shared" si="11"/>
        <v>0</v>
      </c>
      <c r="V163" s="21" t="str">
        <f t="shared" si="12"/>
        <v>NO CHANGE</v>
      </c>
      <c r="W163" s="21" t="str">
        <f t="shared" si="13"/>
        <v>NO CHANGE</v>
      </c>
      <c r="X163" s="21" t="str">
        <f t="shared" si="14"/>
        <v>NO CHANGE</v>
      </c>
    </row>
    <row r="164" spans="1:24" outlineLevel="2">
      <c r="A164" s="136">
        <v>43860</v>
      </c>
      <c r="B164" s="24"/>
      <c r="C164" s="77">
        <v>472</v>
      </c>
      <c r="D164" s="137" t="s">
        <v>765</v>
      </c>
      <c r="E164" s="137">
        <v>1</v>
      </c>
      <c r="F164" s="137" t="s">
        <v>100</v>
      </c>
      <c r="G164" s="137" t="str">
        <f>+VLOOKUP($D164,'Detailed Schedule'!$D$8:$EK$9993,4,FALSE)</f>
        <v>2014 JD 9560R TRACTOR</v>
      </c>
      <c r="H164" s="55">
        <f>+VLOOKUP($D164,'Detailed Schedule'!$D$8:$EK$9993,5,FALSE)</f>
        <v>177498.49</v>
      </c>
      <c r="I164" s="22">
        <f>+VLOOKUP($D164,'Detailed Schedule'!$D$8:$EK$9993,6,FALSE)</f>
        <v>10</v>
      </c>
      <c r="J164" s="55">
        <f>+VLOOKUP($D164,'Detailed Schedule'!$D$8:$EK$9993,7,FALSE)</f>
        <v>149000</v>
      </c>
      <c r="K164" s="56">
        <v>0</v>
      </c>
      <c r="L164" s="59">
        <f>+VLOOKUP($D164,'Detailed Schedule'!$D$8:$EAA$9985,137,FALSE)</f>
        <v>28498.49</v>
      </c>
      <c r="M164" s="26">
        <f>+VLOOKUP($D164,'Detailed Schedule'!$D$8:$EAA$9985,140,FALSE)</f>
        <v>0</v>
      </c>
      <c r="N164" s="26">
        <f>+VLOOKUP($D164,'Detailed Schedule'!$D$8:$EAA$9985,141,FALSE)</f>
        <v>28498.49</v>
      </c>
      <c r="O164" s="26">
        <f>+VLOOKUP($D164,'Detailed Schedule'!$D$8:$EAA$9985,142,FALSE)+J164</f>
        <v>149000</v>
      </c>
      <c r="Q164" s="74">
        <f>+VLOOKUP($D164,'Detailed Schedule'!$D$8:$K$903,6,FALSE)</f>
        <v>10</v>
      </c>
      <c r="R164" s="75">
        <f>+VLOOKUP($D164,'Detailed Schedule'!$D$8:$K$903,5,FALSE)</f>
        <v>177498.49</v>
      </c>
      <c r="S164" s="75">
        <f>+VLOOKUP($D164,'Detailed Schedule'!$D$8:$K$903,7,FALSE)</f>
        <v>149000</v>
      </c>
      <c r="T164" s="119">
        <f t="shared" si="10"/>
        <v>0</v>
      </c>
      <c r="U164" s="119">
        <f t="shared" si="11"/>
        <v>0</v>
      </c>
      <c r="V164" s="21" t="str">
        <f t="shared" si="12"/>
        <v>NO CHANGE</v>
      </c>
      <c r="W164" s="21" t="str">
        <f t="shared" si="13"/>
        <v>NO CHANGE</v>
      </c>
      <c r="X164" s="21" t="str">
        <f t="shared" si="14"/>
        <v>NO CHANGE</v>
      </c>
    </row>
    <row r="165" spans="1:24" outlineLevel="2">
      <c r="A165" s="136">
        <v>43860</v>
      </c>
      <c r="B165" s="24"/>
      <c r="C165" s="77">
        <v>475</v>
      </c>
      <c r="D165" s="137" t="s">
        <v>1030</v>
      </c>
      <c r="E165" s="137">
        <v>1</v>
      </c>
      <c r="F165" s="137" t="s">
        <v>100</v>
      </c>
      <c r="G165" s="137" t="str">
        <f>+VLOOKUP($D165,'Detailed Schedule'!$D$8:$EK$9993,4,FALSE)</f>
        <v>2016 JD 2412DE SCRAPER</v>
      </c>
      <c r="H165" s="55">
        <f>+VLOOKUP($D165,'Detailed Schedule'!$D$8:$EK$9993,5,FALSE)</f>
        <v>50642.96</v>
      </c>
      <c r="I165" s="22">
        <f>+VLOOKUP($D165,'Detailed Schedule'!$D$8:$EK$9993,6,FALSE)</f>
        <v>10</v>
      </c>
      <c r="J165" s="55">
        <f>+VLOOKUP($D165,'Detailed Schedule'!$D$8:$EK$9993,7,FALSE)</f>
        <v>42000</v>
      </c>
      <c r="K165" s="56">
        <v>0</v>
      </c>
      <c r="L165" s="59">
        <f>+VLOOKUP($D165,'Detailed Schedule'!$D$8:$EAA$9985,137,FALSE)</f>
        <v>8642.9600000000009</v>
      </c>
      <c r="M165" s="26">
        <f>+VLOOKUP($D165,'Detailed Schedule'!$D$8:$EAA$9985,140,FALSE)</f>
        <v>0</v>
      </c>
      <c r="N165" s="26">
        <f>+VLOOKUP($D165,'Detailed Schedule'!$D$8:$EAA$9985,141,FALSE)</f>
        <v>8642.9600000000009</v>
      </c>
      <c r="O165" s="26">
        <f>+VLOOKUP($D165,'Detailed Schedule'!$D$8:$EAA$9985,142,FALSE)+J165</f>
        <v>42000</v>
      </c>
      <c r="Q165" s="74">
        <f>+VLOOKUP($D165,'Detailed Schedule'!$D$8:$K$903,6,FALSE)</f>
        <v>10</v>
      </c>
      <c r="R165" s="75">
        <f>+VLOOKUP($D165,'Detailed Schedule'!$D$8:$K$903,5,FALSE)</f>
        <v>50642.96</v>
      </c>
      <c r="S165" s="75">
        <f>+VLOOKUP($D165,'Detailed Schedule'!$D$8:$K$903,7,FALSE)</f>
        <v>42000</v>
      </c>
      <c r="T165" s="119">
        <f t="shared" si="10"/>
        <v>0</v>
      </c>
      <c r="U165" s="119">
        <f t="shared" si="11"/>
        <v>0</v>
      </c>
      <c r="V165" s="21" t="str">
        <f t="shared" si="12"/>
        <v>NO CHANGE</v>
      </c>
      <c r="W165" s="21" t="str">
        <f t="shared" si="13"/>
        <v>NO CHANGE</v>
      </c>
      <c r="X165" s="21" t="str">
        <f t="shared" si="14"/>
        <v>NO CHANGE</v>
      </c>
    </row>
    <row r="166" spans="1:24" outlineLevel="2">
      <c r="A166" s="136">
        <v>43889</v>
      </c>
      <c r="B166" s="24"/>
      <c r="C166" s="77">
        <v>476</v>
      </c>
      <c r="D166" s="137" t="s">
        <v>814</v>
      </c>
      <c r="E166" s="137">
        <v>1</v>
      </c>
      <c r="F166" s="137" t="s">
        <v>100</v>
      </c>
      <c r="G166" s="137" t="str">
        <f>+VLOOKUP($D166,'Detailed Schedule'!$D$8:$EK$9993,4,FALSE)</f>
        <v>TEREX HP35-180 RSD</v>
      </c>
      <c r="H166" s="55">
        <f>+VLOOKUP($D166,'Detailed Schedule'!$D$8:$EK$9993,5,FALSE)</f>
        <v>103790</v>
      </c>
      <c r="I166" s="22">
        <f>+VLOOKUP($D166,'Detailed Schedule'!$D$8:$EK$9993,6,FALSE)</f>
        <v>5</v>
      </c>
      <c r="J166" s="55">
        <f>+VLOOKUP($D166,'Detailed Schedule'!$D$8:$EK$9993,7,FALSE)</f>
        <v>68000</v>
      </c>
      <c r="K166" s="56">
        <v>0</v>
      </c>
      <c r="L166" s="59">
        <f>+VLOOKUP($D166,'Detailed Schedule'!$D$8:$EAA$9985,137,FALSE)</f>
        <v>35790</v>
      </c>
      <c r="M166" s="26">
        <f>+VLOOKUP($D166,'Detailed Schedule'!$D$8:$EAA$9985,140,FALSE)</f>
        <v>0</v>
      </c>
      <c r="N166" s="26">
        <f>+VLOOKUP($D166,'Detailed Schedule'!$D$8:$EAA$9985,141,FALSE)</f>
        <v>35790</v>
      </c>
      <c r="O166" s="26">
        <f>+VLOOKUP($D166,'Detailed Schedule'!$D$8:$EAA$9985,142,FALSE)+J166</f>
        <v>68000</v>
      </c>
      <c r="Q166" s="74">
        <f>+VLOOKUP($D166,'Detailed Schedule'!$D$8:$K$903,6,FALSE)</f>
        <v>5</v>
      </c>
      <c r="R166" s="75">
        <f>+VLOOKUP($D166,'Detailed Schedule'!$D$8:$K$903,5,FALSE)</f>
        <v>103790</v>
      </c>
      <c r="S166" s="75">
        <f>+VLOOKUP($D166,'Detailed Schedule'!$D$8:$K$903,7,FALSE)</f>
        <v>68000</v>
      </c>
      <c r="T166" s="119">
        <f t="shared" si="10"/>
        <v>0</v>
      </c>
      <c r="U166" s="119">
        <f t="shared" si="11"/>
        <v>0</v>
      </c>
      <c r="V166" s="21" t="str">
        <f t="shared" si="12"/>
        <v>NO CHANGE</v>
      </c>
      <c r="W166" s="21" t="str">
        <f t="shared" si="13"/>
        <v>NO CHANGE</v>
      </c>
      <c r="X166" s="21" t="str">
        <f t="shared" si="14"/>
        <v>NO CHANGE</v>
      </c>
    </row>
    <row r="167" spans="1:24" outlineLevel="2">
      <c r="A167" s="136">
        <v>43894</v>
      </c>
      <c r="B167" s="24"/>
      <c r="C167" s="77">
        <v>558</v>
      </c>
      <c r="D167" s="137" t="s">
        <v>1616</v>
      </c>
      <c r="E167" s="137">
        <v>1</v>
      </c>
      <c r="F167" s="137" t="s">
        <v>100</v>
      </c>
      <c r="G167" s="137" t="str">
        <f>+VLOOKUP($D167,'Detailed Schedule'!$D$8:$EK$9993,4,FALSE)</f>
        <v>VORTEQ TMA TRAILER WITH ARROWS</v>
      </c>
      <c r="H167" s="55">
        <f>+VLOOKUP($D167,'Detailed Schedule'!$D$8:$EK$9993,5,FALSE)</f>
        <v>18725</v>
      </c>
      <c r="I167" s="22">
        <f>+VLOOKUP($D167,'Detailed Schedule'!$D$8:$EK$9993,6,FALSE)</f>
        <v>5</v>
      </c>
      <c r="J167" s="55">
        <f>+VLOOKUP($D167,'Detailed Schedule'!$D$8:$EK$9993,7,FALSE)</f>
        <v>0</v>
      </c>
      <c r="K167" s="56">
        <v>0</v>
      </c>
      <c r="L167" s="59">
        <f>+VLOOKUP($D167,'Detailed Schedule'!$D$8:$EAA$9985,137,FALSE)</f>
        <v>18100.830000000002</v>
      </c>
      <c r="M167" s="26">
        <f>+VLOOKUP($D167,'Detailed Schedule'!$D$8:$EAA$9985,140,FALSE)</f>
        <v>624.16999999999996</v>
      </c>
      <c r="N167" s="26">
        <f>+VLOOKUP($D167,'Detailed Schedule'!$D$8:$EAA$9985,141,FALSE)</f>
        <v>18725</v>
      </c>
      <c r="O167" s="26">
        <f>+VLOOKUP($D167,'Detailed Schedule'!$D$8:$EAA$9985,142,FALSE)+J167</f>
        <v>0</v>
      </c>
      <c r="Q167" s="74">
        <f>+VLOOKUP($D167,'Detailed Schedule'!$D$8:$K$903,6,FALSE)</f>
        <v>5</v>
      </c>
      <c r="R167" s="75">
        <f>+VLOOKUP($D167,'Detailed Schedule'!$D$8:$K$903,5,FALSE)</f>
        <v>18725</v>
      </c>
      <c r="S167" s="75">
        <f>+VLOOKUP($D167,'Detailed Schedule'!$D$8:$K$903,7,FALSE)</f>
        <v>0</v>
      </c>
      <c r="T167" s="119">
        <f t="shared" si="10"/>
        <v>0</v>
      </c>
      <c r="U167" s="119">
        <f t="shared" si="11"/>
        <v>0</v>
      </c>
      <c r="V167" s="21" t="str">
        <f t="shared" si="12"/>
        <v>NO CHANGE</v>
      </c>
      <c r="W167" s="21" t="str">
        <f t="shared" si="13"/>
        <v>NO CHANGE</v>
      </c>
      <c r="X167" s="21" t="str">
        <f t="shared" si="14"/>
        <v>NO CHANGE</v>
      </c>
    </row>
    <row r="168" spans="1:24" outlineLevel="2">
      <c r="A168" s="136">
        <v>43894</v>
      </c>
      <c r="B168" s="24"/>
      <c r="C168" s="77">
        <v>559</v>
      </c>
      <c r="D168" s="137" t="s">
        <v>1618</v>
      </c>
      <c r="E168" s="137">
        <v>1</v>
      </c>
      <c r="F168" s="137" t="s">
        <v>100</v>
      </c>
      <c r="G168" s="137" t="str">
        <f>+VLOOKUP($D168,'Detailed Schedule'!$D$8:$EK$9993,4,FALSE)</f>
        <v>VORTEQ TMA TRAILER WITH ARROWS</v>
      </c>
      <c r="H168" s="55">
        <f>+VLOOKUP($D168,'Detailed Schedule'!$D$8:$EK$9993,5,FALSE)</f>
        <v>18725</v>
      </c>
      <c r="I168" s="22">
        <f>+VLOOKUP($D168,'Detailed Schedule'!$D$8:$EK$9993,6,FALSE)</f>
        <v>5</v>
      </c>
      <c r="J168" s="55">
        <f>+VLOOKUP($D168,'Detailed Schedule'!$D$8:$EK$9993,7,FALSE)</f>
        <v>0</v>
      </c>
      <c r="K168" s="56">
        <v>0</v>
      </c>
      <c r="L168" s="59">
        <f>+VLOOKUP($D168,'Detailed Schedule'!$D$8:$EAA$9985,137,FALSE)</f>
        <v>18100.830000000002</v>
      </c>
      <c r="M168" s="26">
        <f>+VLOOKUP($D168,'Detailed Schedule'!$D$8:$EAA$9985,140,FALSE)</f>
        <v>624.16999999999996</v>
      </c>
      <c r="N168" s="26">
        <f>+VLOOKUP($D168,'Detailed Schedule'!$D$8:$EAA$9985,141,FALSE)</f>
        <v>18725</v>
      </c>
      <c r="O168" s="26">
        <f>+VLOOKUP($D168,'Detailed Schedule'!$D$8:$EAA$9985,142,FALSE)+J168</f>
        <v>0</v>
      </c>
      <c r="Q168" s="74">
        <f>+VLOOKUP($D168,'Detailed Schedule'!$D$8:$K$903,6,FALSE)</f>
        <v>5</v>
      </c>
      <c r="R168" s="75">
        <f>+VLOOKUP($D168,'Detailed Schedule'!$D$8:$K$903,5,FALSE)</f>
        <v>18725</v>
      </c>
      <c r="S168" s="75">
        <f>+VLOOKUP($D168,'Detailed Schedule'!$D$8:$K$903,7,FALSE)</f>
        <v>0</v>
      </c>
      <c r="T168" s="119">
        <f t="shared" si="10"/>
        <v>0</v>
      </c>
      <c r="U168" s="119">
        <f t="shared" si="11"/>
        <v>0</v>
      </c>
      <c r="V168" s="21" t="str">
        <f t="shared" si="12"/>
        <v>NO CHANGE</v>
      </c>
      <c r="W168" s="21" t="str">
        <f t="shared" si="13"/>
        <v>NO CHANGE</v>
      </c>
      <c r="X168" s="21" t="str">
        <f t="shared" si="14"/>
        <v>NO CHANGE</v>
      </c>
    </row>
    <row r="169" spans="1:24" outlineLevel="2">
      <c r="A169" s="136">
        <v>43916</v>
      </c>
      <c r="B169" s="24"/>
      <c r="C169" s="77">
        <v>494</v>
      </c>
      <c r="D169" s="137" t="s">
        <v>1405</v>
      </c>
      <c r="E169" s="137">
        <v>2</v>
      </c>
      <c r="F169" s="137" t="s">
        <v>100</v>
      </c>
      <c r="G169" s="137" t="str">
        <f>+VLOOKUP($D169,'Detailed Schedule'!$D$8:$EK$9993,4,FALSE)</f>
        <v>2012 BOMAG BW177PDH-50</v>
      </c>
      <c r="H169" s="55">
        <f>+VLOOKUP($D169,'Detailed Schedule'!$D$8:$EK$9993,5,FALSE)</f>
        <v>11589.6</v>
      </c>
      <c r="I169" s="22">
        <f>+VLOOKUP($D169,'Detailed Schedule'!$D$8:$EK$9993,6,FALSE)</f>
        <v>3</v>
      </c>
      <c r="J169" s="55">
        <f>+VLOOKUP($D169,'Detailed Schedule'!$D$8:$EK$9993,7,FALSE)</f>
        <v>2000</v>
      </c>
      <c r="K169" s="56">
        <v>0</v>
      </c>
      <c r="L169" s="59">
        <f>+VLOOKUP($D169,'Detailed Schedule'!$D$8:$EAA$9985,137,FALSE)</f>
        <v>9589.5999999999985</v>
      </c>
      <c r="M169" s="26">
        <f>+VLOOKUP($D169,'Detailed Schedule'!$D$8:$EAA$9985,140,FALSE)</f>
        <v>0</v>
      </c>
      <c r="N169" s="26">
        <f>+VLOOKUP($D169,'Detailed Schedule'!$D$8:$EAA$9985,141,FALSE)</f>
        <v>9589.5999999999985</v>
      </c>
      <c r="O169" s="26">
        <f>+VLOOKUP($D169,'Detailed Schedule'!$D$8:$EAA$9985,142,FALSE)+J169</f>
        <v>2000</v>
      </c>
      <c r="Q169" s="74">
        <f>+VLOOKUP($D169,'Detailed Schedule'!$D$8:$K$903,6,FALSE)</f>
        <v>3</v>
      </c>
      <c r="R169" s="75">
        <f>+VLOOKUP($D169,'Detailed Schedule'!$D$8:$K$903,5,FALSE)</f>
        <v>11589.6</v>
      </c>
      <c r="S169" s="75">
        <f>+VLOOKUP($D169,'Detailed Schedule'!$D$8:$K$903,7,FALSE)</f>
        <v>2000</v>
      </c>
      <c r="T169" s="119">
        <f t="shared" si="10"/>
        <v>0</v>
      </c>
      <c r="U169" s="119">
        <f t="shared" si="11"/>
        <v>0</v>
      </c>
      <c r="V169" s="21" t="str">
        <f t="shared" si="12"/>
        <v>NO CHANGE</v>
      </c>
      <c r="W169" s="21" t="str">
        <f t="shared" si="13"/>
        <v>NO CHANGE</v>
      </c>
      <c r="X169" s="21" t="str">
        <f t="shared" si="14"/>
        <v>NO CHANGE</v>
      </c>
    </row>
    <row r="170" spans="1:24" outlineLevel="2">
      <c r="A170" s="136">
        <v>43916</v>
      </c>
      <c r="B170" s="24"/>
      <c r="C170" s="77">
        <v>495</v>
      </c>
      <c r="D170" s="137" t="s">
        <v>1550</v>
      </c>
      <c r="E170" s="137">
        <v>2</v>
      </c>
      <c r="F170" s="137" t="s">
        <v>100</v>
      </c>
      <c r="G170" s="137" t="str">
        <f>+VLOOKUP($D170,'Detailed Schedule'!$D$8:$EK$9993,4,FALSE)</f>
        <v>2018 CAT 279D</v>
      </c>
      <c r="H170" s="55">
        <f>+VLOOKUP($D170,'Detailed Schedule'!$D$8:$EK$9993,5,FALSE)</f>
        <v>30822.68</v>
      </c>
      <c r="I170" s="22">
        <f>+VLOOKUP($D170,'Detailed Schedule'!$D$8:$EK$9993,6,FALSE)</f>
        <v>7</v>
      </c>
      <c r="J170" s="55">
        <f>+VLOOKUP($D170,'Detailed Schedule'!$D$8:$EK$9993,7,FALSE)</f>
        <v>24000</v>
      </c>
      <c r="K170" s="56">
        <v>0</v>
      </c>
      <c r="L170" s="59">
        <f>+VLOOKUP($D170,'Detailed Schedule'!$D$8:$EAA$9985,137,FALSE)</f>
        <v>6822.68</v>
      </c>
      <c r="M170" s="26">
        <f>+VLOOKUP($D170,'Detailed Schedule'!$D$8:$EAA$9985,140,FALSE)</f>
        <v>0</v>
      </c>
      <c r="N170" s="26">
        <f>+VLOOKUP($D170,'Detailed Schedule'!$D$8:$EAA$9985,141,FALSE)</f>
        <v>6822.68</v>
      </c>
      <c r="O170" s="26">
        <f>+VLOOKUP($D170,'Detailed Schedule'!$D$8:$EAA$9985,142,FALSE)+J170</f>
        <v>24000</v>
      </c>
      <c r="Q170" s="74">
        <f>+VLOOKUP($D170,'Detailed Schedule'!$D$8:$K$903,6,FALSE)</f>
        <v>7</v>
      </c>
      <c r="R170" s="75">
        <f>+VLOOKUP($D170,'Detailed Schedule'!$D$8:$K$903,5,FALSE)</f>
        <v>30822.68</v>
      </c>
      <c r="S170" s="75">
        <f>+VLOOKUP($D170,'Detailed Schedule'!$D$8:$K$903,7,FALSE)</f>
        <v>24000</v>
      </c>
      <c r="T170" s="119">
        <f t="shared" si="10"/>
        <v>0</v>
      </c>
      <c r="U170" s="119">
        <f t="shared" si="11"/>
        <v>0</v>
      </c>
      <c r="V170" s="21" t="str">
        <f t="shared" si="12"/>
        <v>NO CHANGE</v>
      </c>
      <c r="W170" s="21" t="str">
        <f t="shared" si="13"/>
        <v>NO CHANGE</v>
      </c>
      <c r="X170" s="21" t="str">
        <f t="shared" si="14"/>
        <v>NO CHANGE</v>
      </c>
    </row>
    <row r="171" spans="1:24" outlineLevel="2">
      <c r="A171" s="136">
        <v>43921</v>
      </c>
      <c r="B171" s="24"/>
      <c r="C171" s="77">
        <v>557</v>
      </c>
      <c r="D171" s="137" t="s">
        <v>115</v>
      </c>
      <c r="E171" s="137">
        <v>2</v>
      </c>
      <c r="F171" s="137" t="s">
        <v>100</v>
      </c>
      <c r="G171" s="137" t="str">
        <f>+VLOOKUP($D171,'Detailed Schedule'!$D$8:$EK$9993,4,FALSE)</f>
        <v>2015 SULLAIR 185DPQ AIR COMP</v>
      </c>
      <c r="H171" s="55">
        <f>+VLOOKUP($D171,'Detailed Schedule'!$D$8:$EK$9993,5,FALSE)</f>
        <v>3983.93</v>
      </c>
      <c r="I171" s="22">
        <f>+VLOOKUP($D171,'Detailed Schedule'!$D$8:$EK$9993,6,FALSE)</f>
        <v>5</v>
      </c>
      <c r="J171" s="55">
        <f>+VLOOKUP($D171,'Detailed Schedule'!$D$8:$EK$9993,7,FALSE)</f>
        <v>0</v>
      </c>
      <c r="K171" s="25">
        <v>0</v>
      </c>
      <c r="L171" s="59">
        <f>+VLOOKUP($D171,'Detailed Schedule'!$D$8:$EAA$9985,137,FALSE)</f>
        <v>3784.7460000000001</v>
      </c>
      <c r="M171" s="26">
        <f>+VLOOKUP($D171,'Detailed Schedule'!$D$8:$EAA$9985,140,FALSE)</f>
        <v>199.18</v>
      </c>
      <c r="N171" s="26">
        <f>+VLOOKUP($D171,'Detailed Schedule'!$D$8:$EAA$9985,141,FALSE)</f>
        <v>3983.9259999999999</v>
      </c>
      <c r="O171" s="26">
        <f>+VLOOKUP($D171,'Detailed Schedule'!$D$8:$EAA$9985,142,FALSE)+J171</f>
        <v>0</v>
      </c>
      <c r="Q171" s="74"/>
      <c r="R171" s="75"/>
      <c r="S171" s="75"/>
      <c r="T171" s="119"/>
      <c r="U171" s="119"/>
    </row>
    <row r="172" spans="1:24" outlineLevel="2">
      <c r="A172" s="136">
        <v>43944</v>
      </c>
      <c r="B172" s="24"/>
      <c r="C172" s="77">
        <v>525</v>
      </c>
      <c r="D172" s="137" t="s">
        <v>247</v>
      </c>
      <c r="E172" s="137">
        <v>2</v>
      </c>
      <c r="F172" s="137" t="s">
        <v>100</v>
      </c>
      <c r="G172" s="137" t="str">
        <f>+VLOOKUP($D172,'Detailed Schedule'!$D$8:$EK$9993,4,FALSE)</f>
        <v>2010 GOMACO RTP500</v>
      </c>
      <c r="H172" s="55">
        <f>+VLOOKUP($D172,'Detailed Schedule'!$D$8:$EK$9993,5,FALSE)</f>
        <v>159500</v>
      </c>
      <c r="I172" s="22">
        <f>+VLOOKUP($D172,'Detailed Schedule'!$D$8:$EK$9993,6,FALSE)</f>
        <v>7</v>
      </c>
      <c r="J172" s="55">
        <f>+VLOOKUP($D172,'Detailed Schedule'!$D$8:$EK$9993,7,FALSE)</f>
        <v>132000</v>
      </c>
      <c r="K172" s="56">
        <v>0</v>
      </c>
      <c r="L172" s="59">
        <f>+VLOOKUP($D172,'Detailed Schedule'!$D$8:$EAA$9985,137,FALSE)</f>
        <v>27500</v>
      </c>
      <c r="M172" s="26">
        <f>+VLOOKUP($D172,'Detailed Schedule'!$D$8:$EAA$9985,140,FALSE)</f>
        <v>0</v>
      </c>
      <c r="N172" s="26">
        <f>+VLOOKUP($D172,'Detailed Schedule'!$D$8:$EAA$9985,141,FALSE)</f>
        <v>27500</v>
      </c>
      <c r="O172" s="26">
        <f>+VLOOKUP($D172,'Detailed Schedule'!$D$8:$EAA$9985,142,FALSE)+J172</f>
        <v>132000</v>
      </c>
      <c r="Q172" s="74">
        <f>+VLOOKUP($D172,'Detailed Schedule'!$D$8:$K$903,6,FALSE)</f>
        <v>7</v>
      </c>
      <c r="R172" s="75">
        <f>+VLOOKUP($D172,'Detailed Schedule'!$D$8:$K$903,5,FALSE)</f>
        <v>159500</v>
      </c>
      <c r="S172" s="75">
        <f>+VLOOKUP($D172,'Detailed Schedule'!$D$8:$K$903,7,FALSE)</f>
        <v>132000</v>
      </c>
      <c r="T172" s="119">
        <f t="shared" si="10"/>
        <v>0</v>
      </c>
      <c r="U172" s="119">
        <f t="shared" si="11"/>
        <v>0</v>
      </c>
      <c r="V172" s="21" t="str">
        <f t="shared" si="12"/>
        <v>NO CHANGE</v>
      </c>
      <c r="W172" s="21" t="str">
        <f t="shared" si="13"/>
        <v>NO CHANGE</v>
      </c>
      <c r="X172" s="21" t="str">
        <f t="shared" si="14"/>
        <v>NO CHANGE</v>
      </c>
    </row>
    <row r="173" spans="1:24" outlineLevel="2">
      <c r="A173" s="136">
        <v>43958</v>
      </c>
      <c r="B173" s="24"/>
      <c r="C173" s="77">
        <v>479</v>
      </c>
      <c r="D173" s="137" t="s">
        <v>387</v>
      </c>
      <c r="E173" s="137">
        <v>1</v>
      </c>
      <c r="F173" s="137" t="s">
        <v>100</v>
      </c>
      <c r="G173" s="137" t="str">
        <f>+VLOOKUP($D173,'Detailed Schedule'!$D$8:$EK$9993,4,FALSE)</f>
        <v>2018 CATERPILLAR D6K2 LGP</v>
      </c>
      <c r="H173" s="55">
        <f>+VLOOKUP($D173,'Detailed Schedule'!$D$8:$EK$9993,5,FALSE)</f>
        <v>172000</v>
      </c>
      <c r="I173" s="22">
        <f>+VLOOKUP($D173,'Detailed Schedule'!$D$8:$EK$9993,6,FALSE)</f>
        <v>10</v>
      </c>
      <c r="J173" s="55">
        <f>+VLOOKUP($D173,'Detailed Schedule'!$D$8:$EK$9993,7,FALSE)</f>
        <v>140000</v>
      </c>
      <c r="K173" s="56">
        <v>0</v>
      </c>
      <c r="L173" s="59">
        <f>+VLOOKUP($D173,'Detailed Schedule'!$D$8:$EAA$9985,137,FALSE)</f>
        <v>32000</v>
      </c>
      <c r="M173" s="26">
        <f>+VLOOKUP($D173,'Detailed Schedule'!$D$8:$EAA$9985,140,FALSE)</f>
        <v>0</v>
      </c>
      <c r="N173" s="26">
        <f>+VLOOKUP($D173,'Detailed Schedule'!$D$8:$EAA$9985,141,FALSE)</f>
        <v>32000</v>
      </c>
      <c r="O173" s="26">
        <f>+VLOOKUP($D173,'Detailed Schedule'!$D$8:$EAA$9985,142,FALSE)+J173</f>
        <v>140000</v>
      </c>
      <c r="Q173" s="74">
        <f>+VLOOKUP($D173,'Detailed Schedule'!$D$8:$K$903,6,FALSE)</f>
        <v>10</v>
      </c>
      <c r="R173" s="75">
        <f>+VLOOKUP($D173,'Detailed Schedule'!$D$8:$K$903,5,FALSE)</f>
        <v>172000</v>
      </c>
      <c r="S173" s="75">
        <f>+VLOOKUP($D173,'Detailed Schedule'!$D$8:$K$903,7,FALSE)</f>
        <v>140000</v>
      </c>
      <c r="T173" s="119">
        <f t="shared" si="10"/>
        <v>0</v>
      </c>
      <c r="U173" s="119">
        <f t="shared" si="11"/>
        <v>0</v>
      </c>
      <c r="V173" s="21" t="str">
        <f t="shared" si="12"/>
        <v>NO CHANGE</v>
      </c>
      <c r="W173" s="21" t="str">
        <f t="shared" si="13"/>
        <v>NO CHANGE</v>
      </c>
      <c r="X173" s="21" t="str">
        <f t="shared" si="14"/>
        <v>NO CHANGE</v>
      </c>
    </row>
    <row r="174" spans="1:24" outlineLevel="2">
      <c r="A174" s="136">
        <v>43965</v>
      </c>
      <c r="B174" s="24"/>
      <c r="C174" s="77">
        <v>524</v>
      </c>
      <c r="D174" s="137" t="s">
        <v>623</v>
      </c>
      <c r="E174" s="137">
        <v>2</v>
      </c>
      <c r="F174" s="137" t="s">
        <v>100</v>
      </c>
      <c r="G174" s="137" t="str">
        <f>+VLOOKUP($D174,'Detailed Schedule'!$D$8:$EK$9993,4,FALSE)</f>
        <v>2018 JD 750G</v>
      </c>
      <c r="H174" s="55">
        <f>+VLOOKUP($D174,'Detailed Schedule'!$D$8:$EK$9993,5,FALSE)</f>
        <v>74168.490000000005</v>
      </c>
      <c r="I174" s="22">
        <f>+VLOOKUP($D174,'Detailed Schedule'!$D$8:$EK$9993,6,FALSE)</f>
        <v>7</v>
      </c>
      <c r="J174" s="55">
        <f>+VLOOKUP($D174,'Detailed Schedule'!$D$8:$EK$9993,7,FALSE)</f>
        <v>60000</v>
      </c>
      <c r="K174" s="56">
        <v>0</v>
      </c>
      <c r="L174" s="59">
        <f>+VLOOKUP($D174,'Detailed Schedule'!$D$8:$EAA$9985,137,FALSE)</f>
        <v>14168.49</v>
      </c>
      <c r="M174" s="26">
        <f>+VLOOKUP($D174,'Detailed Schedule'!$D$8:$EAA$9985,140,FALSE)</f>
        <v>0</v>
      </c>
      <c r="N174" s="26">
        <f>+VLOOKUP($D174,'Detailed Schedule'!$D$8:$EAA$9985,141,FALSE)</f>
        <v>14168.49</v>
      </c>
      <c r="O174" s="26">
        <f>+VLOOKUP($D174,'Detailed Schedule'!$D$8:$EAA$9985,142,FALSE)+J174</f>
        <v>60000</v>
      </c>
      <c r="Q174" s="74">
        <f>+VLOOKUP($D174,'Detailed Schedule'!$D$8:$K$903,6,FALSE)</f>
        <v>7</v>
      </c>
      <c r="R174" s="75">
        <f>+VLOOKUP($D174,'Detailed Schedule'!$D$8:$K$903,5,FALSE)</f>
        <v>74168.490000000005</v>
      </c>
      <c r="S174" s="75">
        <f>+VLOOKUP($D174,'Detailed Schedule'!$D$8:$K$903,7,FALSE)</f>
        <v>60000</v>
      </c>
      <c r="T174" s="119">
        <f t="shared" si="10"/>
        <v>0</v>
      </c>
      <c r="U174" s="119">
        <f t="shared" si="11"/>
        <v>0</v>
      </c>
      <c r="V174" s="21" t="str">
        <f t="shared" si="12"/>
        <v>NO CHANGE</v>
      </c>
      <c r="W174" s="21" t="str">
        <f t="shared" si="13"/>
        <v>NO CHANGE</v>
      </c>
      <c r="X174" s="21" t="str">
        <f t="shared" si="14"/>
        <v>NO CHANGE</v>
      </c>
    </row>
    <row r="175" spans="1:24" outlineLevel="2">
      <c r="A175" s="136">
        <v>43969</v>
      </c>
      <c r="B175" s="24"/>
      <c r="C175" s="77">
        <v>477</v>
      </c>
      <c r="D175" s="137" t="s">
        <v>381</v>
      </c>
      <c r="E175" s="137">
        <v>1</v>
      </c>
      <c r="F175" s="137" t="s">
        <v>100</v>
      </c>
      <c r="G175" s="137" t="str">
        <f>+VLOOKUP($D175,'Detailed Schedule'!$D$8:$EK$9993,4,FALSE)</f>
        <v>2017 JD 750K</v>
      </c>
      <c r="H175" s="55">
        <f>+VLOOKUP($D175,'Detailed Schedule'!$D$8:$EK$9993,5,FALSE)</f>
        <v>177620</v>
      </c>
      <c r="I175" s="22">
        <f>+VLOOKUP($D175,'Detailed Schedule'!$D$8:$EK$9993,6,FALSE)</f>
        <v>10</v>
      </c>
      <c r="J175" s="55">
        <f>+VLOOKUP($D175,'Detailed Schedule'!$D$8:$EK$9993,7,FALSE)</f>
        <v>150000</v>
      </c>
      <c r="K175" s="56">
        <v>0</v>
      </c>
      <c r="L175" s="59">
        <f>+VLOOKUP($D175,'Detailed Schedule'!$D$8:$EAA$9985,137,FALSE)</f>
        <v>27620</v>
      </c>
      <c r="M175" s="26">
        <f>+VLOOKUP($D175,'Detailed Schedule'!$D$8:$EAA$9985,140,FALSE)</f>
        <v>0</v>
      </c>
      <c r="N175" s="26">
        <f>+VLOOKUP($D175,'Detailed Schedule'!$D$8:$EAA$9985,141,FALSE)</f>
        <v>27620</v>
      </c>
      <c r="O175" s="26">
        <f>+VLOOKUP($D175,'Detailed Schedule'!$D$8:$EAA$9985,142,FALSE)+J175</f>
        <v>150000</v>
      </c>
      <c r="Q175" s="74">
        <f>+VLOOKUP($D175,'Detailed Schedule'!$D$8:$K$903,6,FALSE)</f>
        <v>10</v>
      </c>
      <c r="R175" s="75">
        <f>+VLOOKUP($D175,'Detailed Schedule'!$D$8:$K$903,5,FALSE)</f>
        <v>177620</v>
      </c>
      <c r="S175" s="75">
        <f>+VLOOKUP($D175,'Detailed Schedule'!$D$8:$K$903,7,FALSE)</f>
        <v>150000</v>
      </c>
      <c r="T175" s="119">
        <f t="shared" si="10"/>
        <v>0</v>
      </c>
      <c r="U175" s="119">
        <f t="shared" si="11"/>
        <v>0</v>
      </c>
      <c r="V175" s="21" t="str">
        <f t="shared" si="12"/>
        <v>NO CHANGE</v>
      </c>
      <c r="W175" s="21" t="str">
        <f t="shared" si="13"/>
        <v>NO CHANGE</v>
      </c>
      <c r="X175" s="21" t="str">
        <f t="shared" si="14"/>
        <v>NO CHANGE</v>
      </c>
    </row>
    <row r="176" spans="1:24" outlineLevel="2">
      <c r="A176" s="136">
        <v>43997</v>
      </c>
      <c r="B176" s="24"/>
      <c r="C176" s="77">
        <v>478</v>
      </c>
      <c r="D176" s="137" t="s">
        <v>253</v>
      </c>
      <c r="E176" s="137">
        <v>1</v>
      </c>
      <c r="F176" s="137" t="s">
        <v>100</v>
      </c>
      <c r="G176" s="137" t="str">
        <f>+VLOOKUP($D176,'Detailed Schedule'!$D$8:$EK$9993,4,FALSE)</f>
        <v>GOMACO C-450X</v>
      </c>
      <c r="H176" s="55">
        <f>+VLOOKUP($D176,'Detailed Schedule'!$D$8:$EK$9993,5,FALSE)</f>
        <v>126500</v>
      </c>
      <c r="I176" s="22">
        <f>+VLOOKUP($D176,'Detailed Schedule'!$D$8:$EK$9993,6,FALSE)</f>
        <v>20</v>
      </c>
      <c r="J176" s="55">
        <f>+VLOOKUP($D176,'Detailed Schedule'!$D$8:$EK$9993,7,FALSE)</f>
        <v>50000</v>
      </c>
      <c r="K176" s="56">
        <v>0</v>
      </c>
      <c r="L176" s="59">
        <f>+VLOOKUP($D176,'Detailed Schedule'!$D$8:$EAA$9985,137,FALSE)</f>
        <v>29920.83</v>
      </c>
      <c r="M176" s="26">
        <f>+VLOOKUP($D176,'Detailed Schedule'!$D$8:$EAA$9985,140,FALSE)</f>
        <v>3825</v>
      </c>
      <c r="N176" s="26">
        <f>+VLOOKUP($D176,'Detailed Schedule'!$D$8:$EAA$9985,141,FALSE)</f>
        <v>33745.83</v>
      </c>
      <c r="O176" s="26">
        <f>+VLOOKUP($D176,'Detailed Schedule'!$D$8:$EAA$9985,142,FALSE)+J176</f>
        <v>92754.17</v>
      </c>
      <c r="Q176" s="74">
        <f>+VLOOKUP($D176,'Detailed Schedule'!$D$8:$K$903,6,FALSE)</f>
        <v>20</v>
      </c>
      <c r="R176" s="75">
        <f>+VLOOKUP($D176,'Detailed Schedule'!$D$8:$K$903,5,FALSE)</f>
        <v>126500</v>
      </c>
      <c r="S176" s="75">
        <f>+VLOOKUP($D176,'Detailed Schedule'!$D$8:$K$903,7,FALSE)</f>
        <v>50000</v>
      </c>
      <c r="T176" s="119">
        <f t="shared" si="10"/>
        <v>0</v>
      </c>
      <c r="U176" s="119">
        <f t="shared" si="11"/>
        <v>0</v>
      </c>
      <c r="V176" s="21" t="str">
        <f t="shared" si="12"/>
        <v>NO CHANGE</v>
      </c>
      <c r="W176" s="21" t="str">
        <f t="shared" si="13"/>
        <v>NO CHANGE</v>
      </c>
      <c r="X176" s="21" t="str">
        <f t="shared" si="14"/>
        <v>NO CHANGE</v>
      </c>
    </row>
    <row r="177" spans="1:24" outlineLevel="2">
      <c r="A177" s="136">
        <v>44000</v>
      </c>
      <c r="B177" s="24"/>
      <c r="C177" s="77">
        <v>523</v>
      </c>
      <c r="D177" s="137" t="s">
        <v>625</v>
      </c>
      <c r="E177" s="137">
        <v>2</v>
      </c>
      <c r="F177" s="137" t="s">
        <v>100</v>
      </c>
      <c r="G177" s="137" t="str">
        <f>+VLOOKUP($D177,'Detailed Schedule'!$D$8:$EK$9993,4,FALSE)</f>
        <v>2017 CATERPILLER 308E2 CR</v>
      </c>
      <c r="H177" s="55">
        <f>+VLOOKUP($D177,'Detailed Schedule'!$D$8:$EK$9993,5,FALSE)</f>
        <v>70290</v>
      </c>
      <c r="I177" s="22">
        <f>+VLOOKUP($D177,'Detailed Schedule'!$D$8:$EK$9993,6,FALSE)</f>
        <v>7</v>
      </c>
      <c r="J177" s="55">
        <f>+VLOOKUP($D177,'Detailed Schedule'!$D$8:$EK$9993,7,FALSE)</f>
        <v>55000</v>
      </c>
      <c r="K177" s="56">
        <v>0</v>
      </c>
      <c r="L177" s="59">
        <f>+VLOOKUP($D177,'Detailed Schedule'!$D$8:$EAA$9985,137,FALSE)</f>
        <v>15290</v>
      </c>
      <c r="M177" s="26">
        <f>+VLOOKUP($D177,'Detailed Schedule'!$D$8:$EAA$9985,140,FALSE)</f>
        <v>0</v>
      </c>
      <c r="N177" s="26">
        <f>+VLOOKUP($D177,'Detailed Schedule'!$D$8:$EAA$9985,141,FALSE)</f>
        <v>15290</v>
      </c>
      <c r="O177" s="26">
        <f>+VLOOKUP($D177,'Detailed Schedule'!$D$8:$EAA$9985,142,FALSE)+J177</f>
        <v>55000</v>
      </c>
      <c r="Q177" s="74">
        <f>+VLOOKUP($D177,'Detailed Schedule'!$D$8:$K$903,6,FALSE)</f>
        <v>7</v>
      </c>
      <c r="R177" s="75">
        <f>+VLOOKUP($D177,'Detailed Schedule'!$D$8:$K$903,5,FALSE)</f>
        <v>70290</v>
      </c>
      <c r="S177" s="75">
        <f>+VLOOKUP($D177,'Detailed Schedule'!$D$8:$K$903,7,FALSE)</f>
        <v>55000</v>
      </c>
      <c r="T177" s="119">
        <f t="shared" si="10"/>
        <v>0</v>
      </c>
      <c r="U177" s="119">
        <f t="shared" si="11"/>
        <v>0</v>
      </c>
      <c r="V177" s="21" t="str">
        <f t="shared" si="12"/>
        <v>NO CHANGE</v>
      </c>
      <c r="W177" s="21" t="str">
        <f t="shared" si="13"/>
        <v>NO CHANGE</v>
      </c>
      <c r="X177" s="21" t="str">
        <f t="shared" si="14"/>
        <v>NO CHANGE</v>
      </c>
    </row>
    <row r="178" spans="1:24" outlineLevel="2">
      <c r="A178" s="136">
        <v>44000</v>
      </c>
      <c r="B178" s="24"/>
      <c r="C178" s="77">
        <v>522</v>
      </c>
      <c r="D178" s="137" t="s">
        <v>627</v>
      </c>
      <c r="E178" s="137">
        <v>3</v>
      </c>
      <c r="F178" s="137" t="s">
        <v>100</v>
      </c>
      <c r="G178" s="137" t="str">
        <f>+VLOOKUP($D178,'Detailed Schedule'!$D$8:$EK$9993,4,FALSE)</f>
        <v>2015 CATERPILLAR 329FL</v>
      </c>
      <c r="H178" s="55">
        <f>+VLOOKUP($D178,'Detailed Schedule'!$D$8:$EK$9993,5,FALSE)</f>
        <v>103271.03</v>
      </c>
      <c r="I178" s="22">
        <f>+VLOOKUP($D178,'Detailed Schedule'!$D$8:$EK$9993,6,FALSE)</f>
        <v>10</v>
      </c>
      <c r="J178" s="55">
        <f>+VLOOKUP($D178,'Detailed Schedule'!$D$8:$EK$9993,7,FALSE)</f>
        <v>90000</v>
      </c>
      <c r="K178" s="56">
        <v>0</v>
      </c>
      <c r="L178" s="59">
        <f>+VLOOKUP($D178,'Detailed Schedule'!$D$8:$EAA$9985,137,FALSE)</f>
        <v>13271.03</v>
      </c>
      <c r="M178" s="26">
        <f>+VLOOKUP($D178,'Detailed Schedule'!$D$8:$EAA$9985,140,FALSE)</f>
        <v>0</v>
      </c>
      <c r="N178" s="26">
        <f>+VLOOKUP($D178,'Detailed Schedule'!$D$8:$EAA$9985,141,FALSE)</f>
        <v>13271.03</v>
      </c>
      <c r="O178" s="26">
        <f>+VLOOKUP($D178,'Detailed Schedule'!$D$8:$EAA$9985,142,FALSE)+J178</f>
        <v>90000</v>
      </c>
      <c r="Q178" s="74">
        <f>+VLOOKUP($D178,'Detailed Schedule'!$D$8:$K$903,6,FALSE)</f>
        <v>10</v>
      </c>
      <c r="R178" s="75">
        <f>+VLOOKUP($D178,'Detailed Schedule'!$D$8:$K$903,5,FALSE)</f>
        <v>103271.03</v>
      </c>
      <c r="S178" s="75">
        <f>+VLOOKUP($D178,'Detailed Schedule'!$D$8:$K$903,7,FALSE)</f>
        <v>90000</v>
      </c>
      <c r="T178" s="119">
        <f t="shared" si="10"/>
        <v>0</v>
      </c>
      <c r="U178" s="119">
        <f t="shared" si="11"/>
        <v>0</v>
      </c>
      <c r="V178" s="21" t="str">
        <f t="shared" si="12"/>
        <v>NO CHANGE</v>
      </c>
      <c r="W178" s="21" t="str">
        <f t="shared" si="13"/>
        <v>NO CHANGE</v>
      </c>
      <c r="X178" s="21" t="str">
        <f t="shared" si="14"/>
        <v>NO CHANGE</v>
      </c>
    </row>
    <row r="179" spans="1:24" outlineLevel="2">
      <c r="A179" s="136">
        <v>44000</v>
      </c>
      <c r="B179" s="24"/>
      <c r="C179" s="77">
        <v>521</v>
      </c>
      <c r="D179" s="137" t="s">
        <v>1554</v>
      </c>
      <c r="E179" s="137">
        <v>2</v>
      </c>
      <c r="F179" s="137" t="s">
        <v>100</v>
      </c>
      <c r="G179" s="137" t="str">
        <f>+VLOOKUP($D179,'Detailed Schedule'!$D$8:$EK$9993,4,FALSE)</f>
        <v>2018 CATERPILLAR 289D</v>
      </c>
      <c r="H179" s="55">
        <f>+VLOOKUP($D179,'Detailed Schedule'!$D$8:$EK$9993,5,FALSE)</f>
        <v>35558.239999999998</v>
      </c>
      <c r="I179" s="22">
        <f>+VLOOKUP($D179,'Detailed Schedule'!$D$8:$EK$9993,6,FALSE)</f>
        <v>7</v>
      </c>
      <c r="J179" s="55">
        <f>+VLOOKUP($D179,'Detailed Schedule'!$D$8:$EK$9993,7,FALSE)</f>
        <v>29000</v>
      </c>
      <c r="K179" s="56">
        <v>0</v>
      </c>
      <c r="L179" s="59">
        <f>+VLOOKUP($D179,'Detailed Schedule'!$D$8:$EAA$9985,137,FALSE)</f>
        <v>6558.24</v>
      </c>
      <c r="M179" s="26">
        <f>+VLOOKUP($D179,'Detailed Schedule'!$D$8:$EAA$9985,140,FALSE)</f>
        <v>0</v>
      </c>
      <c r="N179" s="26">
        <f>+VLOOKUP($D179,'Detailed Schedule'!$D$8:$EAA$9985,141,FALSE)</f>
        <v>6558.24</v>
      </c>
      <c r="O179" s="26">
        <f>+VLOOKUP($D179,'Detailed Schedule'!$D$8:$EAA$9985,142,FALSE)+J179</f>
        <v>29000</v>
      </c>
      <c r="Q179" s="74">
        <f>+VLOOKUP($D179,'Detailed Schedule'!$D$8:$K$903,6,FALSE)</f>
        <v>7</v>
      </c>
      <c r="R179" s="75">
        <f>+VLOOKUP($D179,'Detailed Schedule'!$D$8:$K$903,5,FALSE)</f>
        <v>35558.239999999998</v>
      </c>
      <c r="S179" s="75">
        <f>+VLOOKUP($D179,'Detailed Schedule'!$D$8:$K$903,7,FALSE)</f>
        <v>29000</v>
      </c>
      <c r="T179" s="119">
        <f t="shared" si="10"/>
        <v>0</v>
      </c>
      <c r="U179" s="119">
        <f t="shared" si="11"/>
        <v>0</v>
      </c>
      <c r="V179" s="21" t="str">
        <f t="shared" si="12"/>
        <v>NO CHANGE</v>
      </c>
      <c r="W179" s="21" t="str">
        <f t="shared" si="13"/>
        <v>NO CHANGE</v>
      </c>
      <c r="X179" s="21" t="str">
        <f t="shared" si="14"/>
        <v>NO CHANGE</v>
      </c>
    </row>
    <row r="180" spans="1:24" outlineLevel="2">
      <c r="A180" s="136">
        <v>44103</v>
      </c>
      <c r="B180" s="24"/>
      <c r="C180" s="77">
        <v>552</v>
      </c>
      <c r="D180" s="137" t="s">
        <v>117</v>
      </c>
      <c r="E180" s="137">
        <v>2</v>
      </c>
      <c r="F180" s="137" t="s">
        <v>100</v>
      </c>
      <c r="G180" s="137" t="str">
        <f>+VLOOKUP($D180,'Detailed Schedule'!$D$8:$EK$9993,4,FALSE)</f>
        <v>2016 DOOSAN C185WDZ AIR COMPR</v>
      </c>
      <c r="H180" s="55">
        <f>+VLOOKUP($D180,'Detailed Schedule'!$D$8:$EK$9993,5,FALSE)</f>
        <v>9646</v>
      </c>
      <c r="I180" s="22">
        <f>+VLOOKUP($D180,'Detailed Schedule'!$D$8:$EK$9993,6,FALSE)</f>
        <v>5</v>
      </c>
      <c r="J180" s="55">
        <f>+VLOOKUP($D180,'Detailed Schedule'!$D$8:$EK$9993,7,FALSE)</f>
        <v>0</v>
      </c>
      <c r="K180" s="56">
        <v>0</v>
      </c>
      <c r="L180" s="59">
        <f>+VLOOKUP($D180,'Detailed Schedule'!$D$8:$EAA$9985,137,FALSE)</f>
        <v>8199.1</v>
      </c>
      <c r="M180" s="26">
        <f>+VLOOKUP($D180,'Detailed Schedule'!$D$8:$EAA$9985,140,FALSE)</f>
        <v>1446.9</v>
      </c>
      <c r="N180" s="26">
        <f>+VLOOKUP($D180,'Detailed Schedule'!$D$8:$EAA$9985,141,FALSE)</f>
        <v>9646</v>
      </c>
      <c r="O180" s="26">
        <f>+VLOOKUP($D180,'Detailed Schedule'!$D$8:$EAA$9985,142,FALSE)+J180</f>
        <v>0</v>
      </c>
      <c r="Q180" s="74">
        <f>+VLOOKUP($D180,'Detailed Schedule'!$D$8:$K$903,6,FALSE)</f>
        <v>5</v>
      </c>
      <c r="R180" s="75">
        <f>+VLOOKUP($D180,'Detailed Schedule'!$D$8:$K$903,5,FALSE)</f>
        <v>9646</v>
      </c>
      <c r="S180" s="75">
        <f>+VLOOKUP($D180,'Detailed Schedule'!$D$8:$K$903,7,FALSE)</f>
        <v>0</v>
      </c>
      <c r="T180" s="119">
        <f t="shared" si="10"/>
        <v>0</v>
      </c>
      <c r="U180" s="119">
        <f t="shared" si="11"/>
        <v>0</v>
      </c>
      <c r="V180" s="21" t="str">
        <f t="shared" si="12"/>
        <v>NO CHANGE</v>
      </c>
      <c r="W180" s="21" t="str">
        <f t="shared" si="13"/>
        <v>NO CHANGE</v>
      </c>
      <c r="X180" s="21" t="str">
        <f t="shared" si="14"/>
        <v>NO CHANGE</v>
      </c>
    </row>
    <row r="181" spans="1:24" outlineLevel="2">
      <c r="A181" s="136">
        <v>44103</v>
      </c>
      <c r="B181" s="24"/>
      <c r="C181" s="77">
        <v>553</v>
      </c>
      <c r="D181" s="137" t="s">
        <v>699</v>
      </c>
      <c r="E181" s="137">
        <v>2</v>
      </c>
      <c r="F181" s="137" t="s">
        <v>100</v>
      </c>
      <c r="G181" s="137" t="str">
        <f>+VLOOKUP($D181,'Detailed Schedule'!$D$8:$EK$9993,4,FALSE)</f>
        <v>TERAN THH435EX HYDRAULIC HAMMER</v>
      </c>
      <c r="H181" s="55">
        <f>+VLOOKUP($D181,'Detailed Schedule'!$D$8:$EK$9993,5,FALSE)</f>
        <v>2381.5</v>
      </c>
      <c r="I181" s="22">
        <f>+VLOOKUP($D181,'Detailed Schedule'!$D$8:$EK$9993,6,FALSE)</f>
        <v>5</v>
      </c>
      <c r="J181" s="55">
        <f>+VLOOKUP($D181,'Detailed Schedule'!$D$8:$EK$9993,7,FALSE)</f>
        <v>0</v>
      </c>
      <c r="K181" s="56">
        <v>0</v>
      </c>
      <c r="L181" s="59">
        <f>+VLOOKUP($D181,'Detailed Schedule'!$D$8:$EAA$9985,137,FALSE)</f>
        <v>2024.2800000000002</v>
      </c>
      <c r="M181" s="26">
        <f>+VLOOKUP($D181,'Detailed Schedule'!$D$8:$EAA$9985,140,FALSE)</f>
        <v>357.22</v>
      </c>
      <c r="N181" s="26">
        <f>+VLOOKUP($D181,'Detailed Schedule'!$D$8:$EAA$9985,141,FALSE)</f>
        <v>2381.5</v>
      </c>
      <c r="O181" s="26">
        <f>+VLOOKUP($D181,'Detailed Schedule'!$D$8:$EAA$9985,142,FALSE)+J181</f>
        <v>0</v>
      </c>
      <c r="Q181" s="74">
        <f>+VLOOKUP($D181,'Detailed Schedule'!$D$8:$K$903,6,FALSE)</f>
        <v>5</v>
      </c>
      <c r="R181" s="75">
        <f>+VLOOKUP($D181,'Detailed Schedule'!$D$8:$K$903,5,FALSE)</f>
        <v>2381.5</v>
      </c>
      <c r="S181" s="75">
        <f>+VLOOKUP($D181,'Detailed Schedule'!$D$8:$K$903,7,FALSE)</f>
        <v>0</v>
      </c>
      <c r="T181" s="119">
        <f t="shared" si="10"/>
        <v>0</v>
      </c>
      <c r="U181" s="119">
        <f t="shared" si="11"/>
        <v>0</v>
      </c>
      <c r="V181" s="21" t="str">
        <f t="shared" si="12"/>
        <v>NO CHANGE</v>
      </c>
      <c r="W181" s="21" t="str">
        <f t="shared" si="13"/>
        <v>NO CHANGE</v>
      </c>
      <c r="X181" s="21" t="str">
        <f t="shared" si="14"/>
        <v>NO CHANGE</v>
      </c>
    </row>
    <row r="182" spans="1:24" outlineLevel="2">
      <c r="A182" s="136">
        <v>44103</v>
      </c>
      <c r="B182" s="24"/>
      <c r="C182" s="77">
        <v>548</v>
      </c>
      <c r="D182" s="137" t="s">
        <v>831</v>
      </c>
      <c r="E182" s="137">
        <v>3</v>
      </c>
      <c r="F182" s="137" t="s">
        <v>100</v>
      </c>
      <c r="G182" s="137" t="str">
        <f>+VLOOKUP($D182,'Detailed Schedule'!$D$8:$EK$9993,4,FALSE)</f>
        <v>GENERAC MAGNUM LIGHT TOWER</v>
      </c>
      <c r="H182" s="55">
        <f>+VLOOKUP($D182,'Detailed Schedule'!$D$8:$EK$9993,5,FALSE)</f>
        <v>2381.5</v>
      </c>
      <c r="I182" s="22">
        <f>+VLOOKUP($D182,'Detailed Schedule'!$D$8:$EK$9993,6,FALSE)</f>
        <v>5</v>
      </c>
      <c r="J182" s="55">
        <f>+VLOOKUP($D182,'Detailed Schedule'!$D$8:$EK$9993,7,FALSE)</f>
        <v>0</v>
      </c>
      <c r="K182" s="56">
        <v>0</v>
      </c>
      <c r="L182" s="59">
        <f>+VLOOKUP($D182,'Detailed Schedule'!$D$8:$EAA$9985,137,FALSE)</f>
        <v>2024.2800000000002</v>
      </c>
      <c r="M182" s="26">
        <f>+VLOOKUP($D182,'Detailed Schedule'!$D$8:$EAA$9985,140,FALSE)</f>
        <v>357.22</v>
      </c>
      <c r="N182" s="26">
        <f>+VLOOKUP($D182,'Detailed Schedule'!$D$8:$EAA$9985,141,FALSE)</f>
        <v>2381.5</v>
      </c>
      <c r="O182" s="26">
        <f>+VLOOKUP($D182,'Detailed Schedule'!$D$8:$EAA$9985,142,FALSE)+J182</f>
        <v>0</v>
      </c>
      <c r="Q182" s="74">
        <f>+VLOOKUP($D182,'Detailed Schedule'!$D$8:$K$903,6,FALSE)</f>
        <v>5</v>
      </c>
      <c r="R182" s="75">
        <f>+VLOOKUP($D182,'Detailed Schedule'!$D$8:$K$903,5,FALSE)</f>
        <v>2381.5</v>
      </c>
      <c r="S182" s="75">
        <f>+VLOOKUP($D182,'Detailed Schedule'!$D$8:$K$903,7,FALSE)</f>
        <v>0</v>
      </c>
      <c r="T182" s="119">
        <f t="shared" si="10"/>
        <v>0</v>
      </c>
      <c r="U182" s="119">
        <f t="shared" si="11"/>
        <v>0</v>
      </c>
      <c r="V182" s="21" t="str">
        <f t="shared" si="12"/>
        <v>NO CHANGE</v>
      </c>
      <c r="W182" s="21" t="str">
        <f t="shared" si="13"/>
        <v>NO CHANGE</v>
      </c>
      <c r="X182" s="21" t="str">
        <f t="shared" si="14"/>
        <v>NO CHANGE</v>
      </c>
    </row>
    <row r="183" spans="1:24" outlineLevel="2">
      <c r="A183" s="136">
        <v>44103</v>
      </c>
      <c r="B183" s="24"/>
      <c r="C183" s="77">
        <v>549</v>
      </c>
      <c r="D183" s="137" t="s">
        <v>833</v>
      </c>
      <c r="E183" s="137">
        <v>4</v>
      </c>
      <c r="F183" s="137" t="s">
        <v>100</v>
      </c>
      <c r="G183" s="137" t="str">
        <f>+VLOOKUP($D183,'Detailed Schedule'!$D$8:$EK$9993,4,FALSE)</f>
        <v>GENERAC MAGNUM LIGHT TOWER</v>
      </c>
      <c r="H183" s="55">
        <f>+VLOOKUP($D183,'Detailed Schedule'!$D$8:$EK$9993,5,FALSE)</f>
        <v>2381.5</v>
      </c>
      <c r="I183" s="22">
        <f>+VLOOKUP($D183,'Detailed Schedule'!$D$8:$EK$9993,6,FALSE)</f>
        <v>5</v>
      </c>
      <c r="J183" s="55">
        <f>+VLOOKUP($D183,'Detailed Schedule'!$D$8:$EK$9993,7,FALSE)</f>
        <v>0</v>
      </c>
      <c r="K183" s="56">
        <v>0</v>
      </c>
      <c r="L183" s="59">
        <f>+VLOOKUP($D183,'Detailed Schedule'!$D$8:$EAA$9985,137,FALSE)</f>
        <v>2024.2800000000002</v>
      </c>
      <c r="M183" s="26">
        <f>+VLOOKUP($D183,'Detailed Schedule'!$D$8:$EAA$9985,140,FALSE)</f>
        <v>357.22</v>
      </c>
      <c r="N183" s="26">
        <f>+VLOOKUP($D183,'Detailed Schedule'!$D$8:$EAA$9985,141,FALSE)</f>
        <v>2381.5</v>
      </c>
      <c r="O183" s="26">
        <f>+VLOOKUP($D183,'Detailed Schedule'!$D$8:$EAA$9985,142,FALSE)+J183</f>
        <v>0</v>
      </c>
      <c r="Q183" s="74">
        <f>+VLOOKUP($D183,'Detailed Schedule'!$D$8:$K$903,6,FALSE)</f>
        <v>5</v>
      </c>
      <c r="R183" s="75">
        <f>+VLOOKUP($D183,'Detailed Schedule'!$D$8:$K$903,5,FALSE)</f>
        <v>2381.5</v>
      </c>
      <c r="S183" s="75">
        <f>+VLOOKUP($D183,'Detailed Schedule'!$D$8:$K$903,7,FALSE)</f>
        <v>0</v>
      </c>
      <c r="T183" s="119">
        <f t="shared" si="10"/>
        <v>0</v>
      </c>
      <c r="U183" s="119">
        <f t="shared" si="11"/>
        <v>0</v>
      </c>
      <c r="V183" s="21" t="str">
        <f t="shared" si="12"/>
        <v>NO CHANGE</v>
      </c>
      <c r="W183" s="21" t="str">
        <f t="shared" si="13"/>
        <v>NO CHANGE</v>
      </c>
      <c r="X183" s="21" t="str">
        <f t="shared" si="14"/>
        <v>NO CHANGE</v>
      </c>
    </row>
    <row r="184" spans="1:24" outlineLevel="2">
      <c r="A184" s="136">
        <v>44103</v>
      </c>
      <c r="B184" s="24"/>
      <c r="C184" s="77">
        <v>550</v>
      </c>
      <c r="D184" s="137" t="s">
        <v>834</v>
      </c>
      <c r="E184" s="137">
        <v>2</v>
      </c>
      <c r="F184" s="137" t="s">
        <v>100</v>
      </c>
      <c r="G184" s="137" t="str">
        <f>+VLOOKUP($D184,'Detailed Schedule'!$D$8:$EK$9993,4,FALSE)</f>
        <v>GENERAC MAGNUM LIGHT TOWER</v>
      </c>
      <c r="H184" s="55">
        <f>+VLOOKUP($D184,'Detailed Schedule'!$D$8:$EK$9993,5,FALSE)</f>
        <v>1732.38</v>
      </c>
      <c r="I184" s="22">
        <f>+VLOOKUP($D184,'Detailed Schedule'!$D$8:$EK$9993,6,FALSE)</f>
        <v>5</v>
      </c>
      <c r="J184" s="55">
        <f>+VLOOKUP($D184,'Detailed Schedule'!$D$8:$EK$9993,7,FALSE)</f>
        <v>0</v>
      </c>
      <c r="K184" s="56">
        <v>0</v>
      </c>
      <c r="L184" s="59">
        <f>+VLOOKUP($D184,'Detailed Schedule'!$D$8:$EAA$9985,137,FALSE)</f>
        <v>1472.5360000000001</v>
      </c>
      <c r="M184" s="26">
        <f>+VLOOKUP($D184,'Detailed Schedule'!$D$8:$EAA$9985,140,FALSE)</f>
        <v>259.83999999999997</v>
      </c>
      <c r="N184" s="26">
        <f>+VLOOKUP($D184,'Detailed Schedule'!$D$8:$EAA$9985,141,FALSE)</f>
        <v>1732.376</v>
      </c>
      <c r="O184" s="26">
        <f>+VLOOKUP($D184,'Detailed Schedule'!$D$8:$EAA$9985,142,FALSE)+J184</f>
        <v>0</v>
      </c>
      <c r="Q184" s="74">
        <f>+VLOOKUP($D184,'Detailed Schedule'!$D$8:$K$903,6,FALSE)</f>
        <v>5</v>
      </c>
      <c r="R184" s="75">
        <f>+VLOOKUP($D184,'Detailed Schedule'!$D$8:$K$903,5,FALSE)</f>
        <v>1732.38</v>
      </c>
      <c r="S184" s="75">
        <f>+VLOOKUP($D184,'Detailed Schedule'!$D$8:$K$903,7,FALSE)</f>
        <v>0</v>
      </c>
      <c r="T184" s="119">
        <f t="shared" si="10"/>
        <v>0</v>
      </c>
      <c r="U184" s="119">
        <f t="shared" si="11"/>
        <v>0</v>
      </c>
      <c r="V184" s="21" t="str">
        <f t="shared" si="12"/>
        <v>NO CHANGE</v>
      </c>
      <c r="W184" s="21" t="str">
        <f t="shared" si="13"/>
        <v>NO CHANGE</v>
      </c>
      <c r="X184" s="21" t="str">
        <f t="shared" si="14"/>
        <v>NO CHANGE</v>
      </c>
    </row>
    <row r="185" spans="1:24" outlineLevel="2">
      <c r="A185" s="136">
        <v>44105</v>
      </c>
      <c r="B185" s="24"/>
      <c r="C185" s="77">
        <v>532</v>
      </c>
      <c r="D185" s="137" t="s">
        <v>629</v>
      </c>
      <c r="E185" s="137">
        <v>4</v>
      </c>
      <c r="F185" s="137" t="s">
        <v>100</v>
      </c>
      <c r="G185" s="137" t="str">
        <f>+VLOOKUP($D185,'Detailed Schedule'!$D$8:$EK$9993,4,FALSE)</f>
        <v>2015 CAT 326F L</v>
      </c>
      <c r="H185" s="55">
        <f>+VLOOKUP($D185,'Detailed Schedule'!$D$8:$EK$9993,5,FALSE)</f>
        <v>94683.930000000008</v>
      </c>
      <c r="I185" s="22">
        <f>+VLOOKUP($D185,'Detailed Schedule'!$D$8:$EK$9993,6,FALSE)</f>
        <v>10</v>
      </c>
      <c r="J185" s="55">
        <f>+VLOOKUP($D185,'Detailed Schedule'!$D$8:$EK$9993,7,FALSE)</f>
        <v>80000</v>
      </c>
      <c r="K185" s="56">
        <v>0</v>
      </c>
      <c r="L185" s="59">
        <f>+VLOOKUP($D185,'Detailed Schedule'!$D$8:$EAA$9985,137,FALSE)</f>
        <v>14490.663</v>
      </c>
      <c r="M185" s="26">
        <f>+VLOOKUP($D185,'Detailed Schedule'!$D$8:$EAA$9985,140,FALSE)</f>
        <v>193.27</v>
      </c>
      <c r="N185" s="26">
        <f>+VLOOKUP($D185,'Detailed Schedule'!$D$8:$EAA$9985,141,FALSE)</f>
        <v>14683.933000000001</v>
      </c>
      <c r="O185" s="26">
        <f>+VLOOKUP($D185,'Detailed Schedule'!$D$8:$EAA$9985,142,FALSE)+J185</f>
        <v>80000</v>
      </c>
      <c r="Q185" s="74">
        <f>+VLOOKUP($D185,'Detailed Schedule'!$D$8:$K$903,6,FALSE)</f>
        <v>10</v>
      </c>
      <c r="R185" s="75">
        <f>+VLOOKUP($D185,'Detailed Schedule'!$D$8:$K$903,5,FALSE)</f>
        <v>94683.930000000008</v>
      </c>
      <c r="S185" s="75">
        <f>+VLOOKUP($D185,'Detailed Schedule'!$D$8:$K$903,7,FALSE)</f>
        <v>80000</v>
      </c>
      <c r="T185" s="119">
        <f t="shared" si="10"/>
        <v>0</v>
      </c>
      <c r="U185" s="119">
        <f t="shared" si="11"/>
        <v>0</v>
      </c>
      <c r="V185" s="21" t="str">
        <f t="shared" si="12"/>
        <v>NO CHANGE</v>
      </c>
      <c r="W185" s="21" t="str">
        <f t="shared" si="13"/>
        <v>NO CHANGE</v>
      </c>
      <c r="X185" s="21" t="str">
        <f t="shared" si="14"/>
        <v>NO CHANGE</v>
      </c>
    </row>
    <row r="186" spans="1:24" outlineLevel="2">
      <c r="A186" s="136">
        <v>44105</v>
      </c>
      <c r="B186" s="24"/>
      <c r="C186" s="77">
        <v>529</v>
      </c>
      <c r="D186" s="137" t="s">
        <v>1698</v>
      </c>
      <c r="E186" s="137">
        <v>4</v>
      </c>
      <c r="F186" s="137" t="s">
        <v>100</v>
      </c>
      <c r="G186" s="137" t="str">
        <f>+VLOOKUP($D186,'Detailed Schedule'!$D$8:$EK$9993,4,FALSE)</f>
        <v>2017 CAT 938M</v>
      </c>
      <c r="H186" s="55">
        <f>+VLOOKUP($D186,'Detailed Schedule'!$D$8:$EK$9993,5,FALSE)</f>
        <v>113890.18000000001</v>
      </c>
      <c r="I186" s="22">
        <f>+VLOOKUP($D186,'Detailed Schedule'!$D$8:$EK$9993,6,FALSE)</f>
        <v>10</v>
      </c>
      <c r="J186" s="55">
        <f>+VLOOKUP($D186,'Detailed Schedule'!$D$8:$EK$9993,7,FALSE)</f>
        <v>60000</v>
      </c>
      <c r="K186" s="56">
        <v>0</v>
      </c>
      <c r="L186" s="59">
        <f>+VLOOKUP($D186,'Detailed Schedule'!$D$8:$EAA$9985,137,FALSE)</f>
        <v>28278.328000000001</v>
      </c>
      <c r="M186" s="26">
        <f>+VLOOKUP($D186,'Detailed Schedule'!$D$8:$EAA$9985,140,FALSE)</f>
        <v>5389.0180000000009</v>
      </c>
      <c r="N186" s="26">
        <f>+VLOOKUP($D186,'Detailed Schedule'!$D$8:$EAA$9985,141,FALSE)</f>
        <v>33667.346000000005</v>
      </c>
      <c r="O186" s="26">
        <f>+VLOOKUP($D186,'Detailed Schedule'!$D$8:$EAA$9985,142,FALSE)+J186</f>
        <v>80222.83</v>
      </c>
      <c r="Q186" s="74">
        <f>+VLOOKUP($D186,'Detailed Schedule'!$D$8:$K$903,6,FALSE)</f>
        <v>10</v>
      </c>
      <c r="R186" s="75">
        <f>+VLOOKUP($D186,'Detailed Schedule'!$D$8:$K$903,5,FALSE)</f>
        <v>113890.18000000001</v>
      </c>
      <c r="S186" s="75">
        <f>+VLOOKUP($D186,'Detailed Schedule'!$D$8:$K$903,7,FALSE)</f>
        <v>60000</v>
      </c>
      <c r="T186" s="119">
        <f t="shared" si="10"/>
        <v>0</v>
      </c>
      <c r="U186" s="119">
        <f t="shared" si="11"/>
        <v>0</v>
      </c>
      <c r="V186" s="21" t="str">
        <f t="shared" si="12"/>
        <v>NO CHANGE</v>
      </c>
      <c r="W186" s="21" t="str">
        <f t="shared" si="13"/>
        <v>NO CHANGE</v>
      </c>
      <c r="X186" s="21" t="str">
        <f t="shared" si="14"/>
        <v>NO CHANGE</v>
      </c>
    </row>
    <row r="187" spans="1:24" outlineLevel="2">
      <c r="A187" s="136">
        <v>44167</v>
      </c>
      <c r="B187" s="24"/>
      <c r="C187" s="77">
        <v>536</v>
      </c>
      <c r="D187" s="137" t="s">
        <v>631</v>
      </c>
      <c r="E187" s="137">
        <v>1</v>
      </c>
      <c r="F187" s="137" t="s">
        <v>100</v>
      </c>
      <c r="G187" s="137" t="str">
        <f>+VLOOKUP($D187,'Detailed Schedule'!$D$8:$EK$9993,4,FALSE)</f>
        <v>2019 JD 35G W/ NPK PH1 (EXA-13)</v>
      </c>
      <c r="H187" s="55">
        <f>+VLOOKUP($D187,'Detailed Schedule'!$D$8:$EK$9993,5,FALSE)</f>
        <v>31886</v>
      </c>
      <c r="I187" s="22">
        <f>+VLOOKUP($D187,'Detailed Schedule'!$D$8:$EK$9993,6,FALSE)</f>
        <v>7</v>
      </c>
      <c r="J187" s="55">
        <f>+VLOOKUP($D187,'Detailed Schedule'!$D$8:$EK$9993,7,FALSE)</f>
        <v>4800</v>
      </c>
      <c r="K187" s="56">
        <v>0</v>
      </c>
      <c r="L187" s="59">
        <f>+VLOOKUP($D187,'Detailed Schedule'!$D$8:$EAA$9985,137,FALSE)</f>
        <v>15800.168571428574</v>
      </c>
      <c r="M187" s="26">
        <f>+VLOOKUP($D187,'Detailed Schedule'!$D$8:$EAA$9985,140,FALSE)</f>
        <v>3869.4285714285716</v>
      </c>
      <c r="N187" s="26">
        <f>+VLOOKUP($D187,'Detailed Schedule'!$D$8:$EAA$9985,141,FALSE)</f>
        <v>19669.597142857147</v>
      </c>
      <c r="O187" s="26">
        <f>+VLOOKUP($D187,'Detailed Schedule'!$D$8:$EAA$9985,142,FALSE)+J187</f>
        <v>12216.4</v>
      </c>
      <c r="Q187" s="74">
        <f>+VLOOKUP($D187,'Detailed Schedule'!$D$8:$K$903,6,FALSE)</f>
        <v>7</v>
      </c>
      <c r="R187" s="75">
        <f>+VLOOKUP($D187,'Detailed Schedule'!$D$8:$K$903,5,FALSE)</f>
        <v>31886</v>
      </c>
      <c r="S187" s="75">
        <f>+VLOOKUP($D187,'Detailed Schedule'!$D$8:$K$903,7,FALSE)</f>
        <v>4800</v>
      </c>
      <c r="T187" s="119">
        <f t="shared" si="10"/>
        <v>0</v>
      </c>
      <c r="U187" s="119">
        <f t="shared" si="11"/>
        <v>0</v>
      </c>
      <c r="V187" s="21" t="str">
        <f t="shared" si="12"/>
        <v>NO CHANGE</v>
      </c>
      <c r="W187" s="21" t="str">
        <f t="shared" si="13"/>
        <v>NO CHANGE</v>
      </c>
      <c r="X187" s="21" t="str">
        <f t="shared" si="14"/>
        <v>NO CHANGE</v>
      </c>
    </row>
    <row r="188" spans="1:24" outlineLevel="2">
      <c r="A188" s="136">
        <v>44168</v>
      </c>
      <c r="B188" s="24"/>
      <c r="C188" s="77">
        <v>538</v>
      </c>
      <c r="D188" s="137" t="s">
        <v>1558</v>
      </c>
      <c r="E188" s="137">
        <v>2</v>
      </c>
      <c r="F188" s="137" t="s">
        <v>100</v>
      </c>
      <c r="G188" s="137" t="str">
        <f>+VLOOKUP($D188,'Detailed Schedule'!$D$8:$EK$9993,4,FALSE)</f>
        <v>2018 CAT 279D</v>
      </c>
      <c r="H188" s="55">
        <f>+VLOOKUP($D188,'Detailed Schedule'!$D$8:$EK$9993,5,FALSE)</f>
        <v>44827.4</v>
      </c>
      <c r="I188" s="22">
        <f>+VLOOKUP($D188,'Detailed Schedule'!$D$8:$EK$9993,6,FALSE)</f>
        <v>7</v>
      </c>
      <c r="J188" s="55">
        <f>+VLOOKUP($D188,'Detailed Schedule'!$D$8:$EK$9993,7,FALSE)</f>
        <v>5000</v>
      </c>
      <c r="K188" s="56">
        <v>0</v>
      </c>
      <c r="L188" s="59">
        <f>+VLOOKUP($D188,'Detailed Schedule'!$D$8:$EAA$9985,137,FALSE)</f>
        <v>23232.658571428568</v>
      </c>
      <c r="M188" s="26">
        <f>+VLOOKUP($D188,'Detailed Schedule'!$D$8:$EAA$9985,140,FALSE)</f>
        <v>5689.6285714285714</v>
      </c>
      <c r="N188" s="26">
        <f>+VLOOKUP($D188,'Detailed Schedule'!$D$8:$EAA$9985,141,FALSE)</f>
        <v>28922.287142857138</v>
      </c>
      <c r="O188" s="26">
        <f>+VLOOKUP($D188,'Detailed Schedule'!$D$8:$EAA$9985,142,FALSE)+J188</f>
        <v>15905.11</v>
      </c>
      <c r="Q188" s="74">
        <f>+VLOOKUP($D188,'Detailed Schedule'!$D$8:$K$903,6,FALSE)</f>
        <v>7</v>
      </c>
      <c r="R188" s="75">
        <f>+VLOOKUP($D188,'Detailed Schedule'!$D$8:$K$903,5,FALSE)</f>
        <v>44827.4</v>
      </c>
      <c r="S188" s="75">
        <f>+VLOOKUP($D188,'Detailed Schedule'!$D$8:$K$903,7,FALSE)</f>
        <v>5000</v>
      </c>
      <c r="T188" s="119">
        <f t="shared" ref="T188:T248" si="15">+S188-J188</f>
        <v>0</v>
      </c>
      <c r="U188" s="119">
        <f t="shared" ref="U188:U248" si="16">+R188-H188</f>
        <v>0</v>
      </c>
      <c r="V188" s="21" t="str">
        <f t="shared" ref="V188:V248" si="17">+IF(Q188=I188,"NO CHANGE","YES")</f>
        <v>NO CHANGE</v>
      </c>
      <c r="W188" s="21" t="str">
        <f t="shared" ref="W188:W248" si="18">+IF(R188=H188,"NO CHANGE","YES")</f>
        <v>NO CHANGE</v>
      </c>
      <c r="X188" s="21" t="str">
        <f t="shared" ref="X188:X248" si="19">+IF(S188=J188,"NO CHANGE","YES")</f>
        <v>NO CHANGE</v>
      </c>
    </row>
    <row r="189" spans="1:24" outlineLevel="2">
      <c r="A189" s="136">
        <v>44173</v>
      </c>
      <c r="B189" s="24"/>
      <c r="C189" s="77">
        <v>540</v>
      </c>
      <c r="D189" s="137" t="s">
        <v>155</v>
      </c>
      <c r="E189" s="137">
        <v>2</v>
      </c>
      <c r="F189" s="137" t="s">
        <v>100</v>
      </c>
      <c r="G189" s="137" t="str">
        <f>+VLOOKUP($D189,'Detailed Schedule'!$D$8:$EK$9993,4,FALSE)</f>
        <v>2015 CAT 420F2 IT 4X4</v>
      </c>
      <c r="H189" s="55">
        <f>+VLOOKUP($D189,'Detailed Schedule'!$D$8:$EK$9993,5,FALSE)</f>
        <v>55173.93</v>
      </c>
      <c r="I189" s="22">
        <f>+VLOOKUP($D189,'Detailed Schedule'!$D$8:$EK$9993,6,FALSE)</f>
        <v>10</v>
      </c>
      <c r="J189" s="55">
        <f>+VLOOKUP($D189,'Detailed Schedule'!$D$8:$EK$9993,7,FALSE)</f>
        <v>8300</v>
      </c>
      <c r="K189" s="56">
        <v>0</v>
      </c>
      <c r="L189" s="59">
        <f>+VLOOKUP($D189,'Detailed Schedule'!$D$8:$EAA$9985,137,FALSE)</f>
        <v>19140.183000000001</v>
      </c>
      <c r="M189" s="26">
        <f>+VLOOKUP($D189,'Detailed Schedule'!$D$8:$EAA$9985,140,FALSE)</f>
        <v>4687.393</v>
      </c>
      <c r="N189" s="26">
        <f>+VLOOKUP($D189,'Detailed Schedule'!$D$8:$EAA$9985,141,FALSE)</f>
        <v>23827.576000000001</v>
      </c>
      <c r="O189" s="26">
        <f>+VLOOKUP($D189,'Detailed Schedule'!$D$8:$EAA$9985,142,FALSE)+J189</f>
        <v>31346.35</v>
      </c>
      <c r="Q189" s="74">
        <f>+VLOOKUP($D189,'Detailed Schedule'!$D$8:$K$903,6,FALSE)</f>
        <v>10</v>
      </c>
      <c r="R189" s="75">
        <f>+VLOOKUP($D189,'Detailed Schedule'!$D$8:$K$903,5,FALSE)</f>
        <v>55173.93</v>
      </c>
      <c r="S189" s="75">
        <f>+VLOOKUP($D189,'Detailed Schedule'!$D$8:$K$903,7,FALSE)</f>
        <v>8300</v>
      </c>
      <c r="T189" s="119">
        <f t="shared" si="15"/>
        <v>0</v>
      </c>
      <c r="U189" s="119">
        <f t="shared" si="16"/>
        <v>0</v>
      </c>
      <c r="V189" s="21" t="str">
        <f t="shared" si="17"/>
        <v>NO CHANGE</v>
      </c>
      <c r="W189" s="21" t="str">
        <f t="shared" si="18"/>
        <v>NO CHANGE</v>
      </c>
      <c r="X189" s="21" t="str">
        <f t="shared" si="19"/>
        <v>NO CHANGE</v>
      </c>
    </row>
    <row r="190" spans="1:24" outlineLevel="2">
      <c r="A190" s="136">
        <v>44173</v>
      </c>
      <c r="B190" s="24"/>
      <c r="C190" s="77">
        <v>542</v>
      </c>
      <c r="D190" s="137" t="s">
        <v>389</v>
      </c>
      <c r="E190" s="137">
        <v>4</v>
      </c>
      <c r="F190" s="137" t="s">
        <v>100</v>
      </c>
      <c r="G190" s="137" t="str">
        <f>+VLOOKUP($D190,'Detailed Schedule'!$D$8:$EK$9993,4,FALSE)</f>
        <v>2015 CAT D6N LGP</v>
      </c>
      <c r="H190" s="55">
        <f>+VLOOKUP($D190,'Detailed Schedule'!$D$8:$EK$9993,5,FALSE)</f>
        <v>127608.93000000001</v>
      </c>
      <c r="I190" s="22">
        <f>+VLOOKUP($D190,'Detailed Schedule'!$D$8:$EK$9993,6,FALSE)</f>
        <v>10</v>
      </c>
      <c r="J190" s="55">
        <f>+VLOOKUP($D190,'Detailed Schedule'!$D$8:$EK$9993,7,FALSE)</f>
        <v>100000</v>
      </c>
      <c r="K190" s="56">
        <v>0</v>
      </c>
      <c r="L190" s="59">
        <f>+VLOOKUP($D190,'Detailed Schedule'!$D$8:$EAA$9985,137,FALSE)</f>
        <v>16690.303</v>
      </c>
      <c r="M190" s="26">
        <f>+VLOOKUP($D190,'Detailed Schedule'!$D$8:$EAA$9985,140,FALSE)</f>
        <v>2760.8930000000009</v>
      </c>
      <c r="N190" s="26">
        <f>+VLOOKUP($D190,'Detailed Schedule'!$D$8:$EAA$9985,141,FALSE)</f>
        <v>19451.196</v>
      </c>
      <c r="O190" s="26">
        <f>+VLOOKUP($D190,'Detailed Schedule'!$D$8:$EAA$9985,142,FALSE)+J190</f>
        <v>108157.73</v>
      </c>
      <c r="Q190" s="74">
        <f>+VLOOKUP($D190,'Detailed Schedule'!$D$8:$K$903,6,FALSE)</f>
        <v>10</v>
      </c>
      <c r="R190" s="75">
        <f>+VLOOKUP($D190,'Detailed Schedule'!$D$8:$K$903,5,FALSE)</f>
        <v>127608.93000000001</v>
      </c>
      <c r="S190" s="75">
        <f>+VLOOKUP($D190,'Detailed Schedule'!$D$8:$K$903,7,FALSE)</f>
        <v>100000</v>
      </c>
      <c r="T190" s="119">
        <f t="shared" si="15"/>
        <v>0</v>
      </c>
      <c r="U190" s="119">
        <f t="shared" si="16"/>
        <v>0</v>
      </c>
      <c r="V190" s="21" t="str">
        <f t="shared" si="17"/>
        <v>NO CHANGE</v>
      </c>
      <c r="W190" s="21" t="str">
        <f t="shared" si="18"/>
        <v>NO CHANGE</v>
      </c>
      <c r="X190" s="21" t="str">
        <f t="shared" si="19"/>
        <v>NO CHANGE</v>
      </c>
    </row>
    <row r="191" spans="1:24" outlineLevel="2">
      <c r="A191" s="136">
        <v>44173</v>
      </c>
      <c r="B191" s="24"/>
      <c r="C191" s="77">
        <v>541</v>
      </c>
      <c r="D191" s="137" t="s">
        <v>796</v>
      </c>
      <c r="E191" s="137">
        <v>2</v>
      </c>
      <c r="F191" s="137" t="s">
        <v>100</v>
      </c>
      <c r="G191" s="137" t="str">
        <f>+VLOOKUP($D191,'Detailed Schedule'!$D$8:$EK$9993,4,FALSE)</f>
        <v>2010 CAT 140M</v>
      </c>
      <c r="H191" s="55">
        <f>+VLOOKUP($D191,'Detailed Schedule'!$D$8:$EK$9993,5,FALSE)</f>
        <v>89196.430000000008</v>
      </c>
      <c r="I191" s="22">
        <f>+VLOOKUP($D191,'Detailed Schedule'!$D$8:$EK$9993,6,FALSE)</f>
        <v>10</v>
      </c>
      <c r="J191" s="55">
        <f>+VLOOKUP($D191,'Detailed Schedule'!$D$8:$EK$9993,7,FALSE)</f>
        <v>75000</v>
      </c>
      <c r="K191" s="56">
        <v>0</v>
      </c>
      <c r="L191" s="59">
        <f>+VLOOKUP($D191,'Detailed Schedule'!$D$8:$EAA$9985,137,FALSE)</f>
        <v>12459.362999999999</v>
      </c>
      <c r="M191" s="26">
        <f>+VLOOKUP($D191,'Detailed Schedule'!$D$8:$EAA$9985,140,FALSE)</f>
        <v>1419.6430000000007</v>
      </c>
      <c r="N191" s="26">
        <f>+VLOOKUP($D191,'Detailed Schedule'!$D$8:$EAA$9985,141,FALSE)</f>
        <v>13879.005999999999</v>
      </c>
      <c r="O191" s="26">
        <f>+VLOOKUP($D191,'Detailed Schedule'!$D$8:$EAA$9985,142,FALSE)+J191</f>
        <v>75317.42</v>
      </c>
      <c r="Q191" s="74">
        <f>+VLOOKUP($D191,'Detailed Schedule'!$D$8:$K$903,6,FALSE)</f>
        <v>10</v>
      </c>
      <c r="R191" s="75">
        <f>+VLOOKUP($D191,'Detailed Schedule'!$D$8:$K$903,5,FALSE)</f>
        <v>89196.430000000008</v>
      </c>
      <c r="S191" s="75">
        <f>+VLOOKUP($D191,'Detailed Schedule'!$D$8:$K$903,7,FALSE)</f>
        <v>75000</v>
      </c>
      <c r="T191" s="119">
        <f t="shared" si="15"/>
        <v>0</v>
      </c>
      <c r="U191" s="119">
        <f t="shared" si="16"/>
        <v>0</v>
      </c>
      <c r="V191" s="21" t="str">
        <f t="shared" si="17"/>
        <v>NO CHANGE</v>
      </c>
      <c r="W191" s="21" t="str">
        <f t="shared" si="18"/>
        <v>NO CHANGE</v>
      </c>
      <c r="X191" s="21" t="str">
        <f t="shared" si="19"/>
        <v>NO CHANGE</v>
      </c>
    </row>
    <row r="192" spans="1:24" outlineLevel="2">
      <c r="A192" s="136">
        <v>44173</v>
      </c>
      <c r="B192" s="24"/>
      <c r="C192" s="77">
        <v>543</v>
      </c>
      <c r="D192" s="137" t="s">
        <v>1652</v>
      </c>
      <c r="E192" s="137">
        <v>2</v>
      </c>
      <c r="F192" s="137" t="s">
        <v>100</v>
      </c>
      <c r="G192" s="137" t="str">
        <f>+VLOOKUP($D192,'Detailed Schedule'!$D$8:$EK$9993,4,FALSE)</f>
        <v>2012 JLG G1255A</v>
      </c>
      <c r="H192" s="55">
        <f>+VLOOKUP($D192,'Detailed Schedule'!$D$8:$EK$9993,5,FALSE)</f>
        <v>40906.43</v>
      </c>
      <c r="I192" s="22">
        <f>+VLOOKUP($D192,'Detailed Schedule'!$D$8:$EK$9993,6,FALSE)</f>
        <v>10</v>
      </c>
      <c r="J192" s="55">
        <f>+VLOOKUP($D192,'Detailed Schedule'!$D$8:$EK$9993,7,FALSE)</f>
        <v>6000</v>
      </c>
      <c r="K192" s="56">
        <v>0</v>
      </c>
      <c r="L192" s="59">
        <f>+VLOOKUP($D192,'Detailed Schedule'!$D$8:$EAA$9985,137,FALSE)</f>
        <v>14253.453</v>
      </c>
      <c r="M192" s="26">
        <f>+VLOOKUP($D192,'Detailed Schedule'!$D$8:$EAA$9985,140,FALSE)</f>
        <v>3490.643</v>
      </c>
      <c r="N192" s="26">
        <f>+VLOOKUP($D192,'Detailed Schedule'!$D$8:$EAA$9985,141,FALSE)</f>
        <v>17744.095999999998</v>
      </c>
      <c r="O192" s="26">
        <f>+VLOOKUP($D192,'Detailed Schedule'!$D$8:$EAA$9985,142,FALSE)+J192</f>
        <v>23162.33</v>
      </c>
      <c r="Q192" s="74">
        <f>+VLOOKUP($D192,'Detailed Schedule'!$D$8:$K$903,6,FALSE)</f>
        <v>10</v>
      </c>
      <c r="R192" s="75">
        <f>+VLOOKUP($D192,'Detailed Schedule'!$D$8:$K$903,5,FALSE)</f>
        <v>40906.43</v>
      </c>
      <c r="S192" s="75">
        <f>+VLOOKUP($D192,'Detailed Schedule'!$D$8:$K$903,7,FALSE)</f>
        <v>6000</v>
      </c>
      <c r="T192" s="119">
        <f t="shared" si="15"/>
        <v>0</v>
      </c>
      <c r="U192" s="119">
        <f t="shared" si="16"/>
        <v>0</v>
      </c>
      <c r="V192" s="21" t="str">
        <f t="shared" si="17"/>
        <v>NO CHANGE</v>
      </c>
      <c r="W192" s="21" t="str">
        <f t="shared" si="18"/>
        <v>NO CHANGE</v>
      </c>
      <c r="X192" s="21" t="str">
        <f t="shared" si="19"/>
        <v>NO CHANGE</v>
      </c>
    </row>
    <row r="193" spans="1:24" outlineLevel="2">
      <c r="A193" s="136">
        <v>44209</v>
      </c>
      <c r="B193" s="24"/>
      <c r="C193" s="77">
        <v>594</v>
      </c>
      <c r="D193" s="137" t="s">
        <v>1407</v>
      </c>
      <c r="E193" s="137">
        <v>3</v>
      </c>
      <c r="F193" s="137" t="s">
        <v>100</v>
      </c>
      <c r="G193" s="137" t="str">
        <f>+VLOOKUP($D193,'Detailed Schedule'!$D$8:$EK$9993,4,FALSE)</f>
        <v>2011 CAT CS54</v>
      </c>
      <c r="H193" s="55">
        <f>+VLOOKUP($D193,'Detailed Schedule'!$D$8:$EK$9993,5,FALSE)</f>
        <v>42856.480000000003</v>
      </c>
      <c r="I193" s="22">
        <f>+VLOOKUP($D193,'Detailed Schedule'!$D$8:$EK$9993,6,FALSE)</f>
        <v>10</v>
      </c>
      <c r="J193" s="55">
        <f>+VLOOKUP($D193,'Detailed Schedule'!$D$8:$EK$9993,7,FALSE)</f>
        <v>8500</v>
      </c>
      <c r="K193" s="56">
        <v>0</v>
      </c>
      <c r="L193" s="59">
        <f>+VLOOKUP($D193,'Detailed Schedule'!$D$8:$EAA$9985,137,FALSE)</f>
        <v>13742.598000000002</v>
      </c>
      <c r="M193" s="26">
        <f>+VLOOKUP($D193,'Detailed Schedule'!$D$8:$EAA$9985,140,FALSE)</f>
        <v>3435.6480000000001</v>
      </c>
      <c r="N193" s="26">
        <f>+VLOOKUP($D193,'Detailed Schedule'!$D$8:$EAA$9985,141,FALSE)</f>
        <v>17178.246000000003</v>
      </c>
      <c r="O193" s="26">
        <f>+VLOOKUP($D193,'Detailed Schedule'!$D$8:$EAA$9985,142,FALSE)+J193</f>
        <v>25678.23</v>
      </c>
      <c r="Q193" s="74">
        <f>+VLOOKUP($D193,'Detailed Schedule'!$D$8:$K$903,6,FALSE)</f>
        <v>10</v>
      </c>
      <c r="R193" s="75">
        <f>+VLOOKUP($D193,'Detailed Schedule'!$D$8:$K$903,5,FALSE)</f>
        <v>42856.480000000003</v>
      </c>
      <c r="S193" s="75">
        <f>+VLOOKUP($D193,'Detailed Schedule'!$D$8:$K$903,7,FALSE)</f>
        <v>8500</v>
      </c>
      <c r="T193" s="119">
        <f t="shared" si="15"/>
        <v>0</v>
      </c>
      <c r="U193" s="119">
        <f t="shared" si="16"/>
        <v>0</v>
      </c>
      <c r="V193" s="21" t="str">
        <f t="shared" si="17"/>
        <v>NO CHANGE</v>
      </c>
      <c r="W193" s="21" t="str">
        <f t="shared" si="18"/>
        <v>NO CHANGE</v>
      </c>
      <c r="X193" s="21" t="str">
        <f t="shared" si="19"/>
        <v>NO CHANGE</v>
      </c>
    </row>
    <row r="194" spans="1:24" outlineLevel="2">
      <c r="A194" s="136">
        <v>44223</v>
      </c>
      <c r="B194" s="24"/>
      <c r="C194" s="77">
        <v>593</v>
      </c>
      <c r="D194" s="137" t="s">
        <v>1409</v>
      </c>
      <c r="E194" s="137">
        <v>2</v>
      </c>
      <c r="F194" s="137" t="s">
        <v>100</v>
      </c>
      <c r="G194" s="137" t="str">
        <f>+VLOOKUP($D194,'Detailed Schedule'!$D$8:$EK$9993,4,FALSE)</f>
        <v>2011 CAT CP56</v>
      </c>
      <c r="H194" s="55">
        <f>+VLOOKUP($D194,'Detailed Schedule'!$D$8:$EK$9993,5,FALSE)</f>
        <v>63868</v>
      </c>
      <c r="I194" s="22">
        <f>+VLOOKUP($D194,'Detailed Schedule'!$D$8:$EK$9993,6,FALSE)</f>
        <v>10</v>
      </c>
      <c r="J194" s="55">
        <f>+VLOOKUP($D194,'Detailed Schedule'!$D$8:$EK$9993,7,FALSE)</f>
        <v>55000</v>
      </c>
      <c r="K194" s="56">
        <v>0</v>
      </c>
      <c r="L194" s="59">
        <f>+VLOOKUP($D194,'Detailed Schedule'!$D$8:$EAA$9985,137,FALSE)</f>
        <v>7414.97</v>
      </c>
      <c r="M194" s="26">
        <f>+VLOOKUP($D194,'Detailed Schedule'!$D$8:$EAA$9985,140,FALSE)</f>
        <v>886.8</v>
      </c>
      <c r="N194" s="26">
        <f>+VLOOKUP($D194,'Detailed Schedule'!$D$8:$EAA$9985,141,FALSE)</f>
        <v>8301.77</v>
      </c>
      <c r="O194" s="26">
        <f>+VLOOKUP($D194,'Detailed Schedule'!$D$8:$EAA$9985,142,FALSE)+J194</f>
        <v>55566.23</v>
      </c>
      <c r="Q194" s="74">
        <f>+VLOOKUP($D194,'Detailed Schedule'!$D$8:$K$903,6,FALSE)</f>
        <v>10</v>
      </c>
      <c r="R194" s="75">
        <f>+VLOOKUP($D194,'Detailed Schedule'!$D$8:$K$903,5,FALSE)</f>
        <v>63868</v>
      </c>
      <c r="S194" s="75">
        <f>+VLOOKUP($D194,'Detailed Schedule'!$D$8:$K$903,7,FALSE)</f>
        <v>55000</v>
      </c>
      <c r="T194" s="119">
        <f t="shared" si="15"/>
        <v>0</v>
      </c>
      <c r="U194" s="119">
        <f t="shared" si="16"/>
        <v>0</v>
      </c>
      <c r="V194" s="21" t="str">
        <f t="shared" si="17"/>
        <v>NO CHANGE</v>
      </c>
      <c r="W194" s="21" t="str">
        <f t="shared" si="18"/>
        <v>NO CHANGE</v>
      </c>
      <c r="X194" s="21" t="str">
        <f t="shared" si="19"/>
        <v>NO CHANGE</v>
      </c>
    </row>
    <row r="195" spans="1:24" outlineLevel="2">
      <c r="A195" s="136">
        <v>44225</v>
      </c>
      <c r="B195" s="24"/>
      <c r="C195" s="77">
        <v>599</v>
      </c>
      <c r="D195" s="137" t="s">
        <v>633</v>
      </c>
      <c r="E195" s="137">
        <v>4</v>
      </c>
      <c r="F195" s="137" t="s">
        <v>100</v>
      </c>
      <c r="G195" s="137" t="str">
        <f>+VLOOKUP($D195,'Detailed Schedule'!$D$8:$EK$9993,4,FALSE)</f>
        <v>2016 JD 250G LC</v>
      </c>
      <c r="H195" s="55">
        <f>+VLOOKUP($D195,'Detailed Schedule'!$D$8:$EK$9993,5,FALSE)</f>
        <v>94933.75</v>
      </c>
      <c r="I195" s="22">
        <f>+VLOOKUP($D195,'Detailed Schedule'!$D$8:$EK$9993,6,FALSE)</f>
        <v>10</v>
      </c>
      <c r="J195" s="55">
        <f>+VLOOKUP($D195,'Detailed Schedule'!$D$8:$EK$9993,7,FALSE)</f>
        <v>60000</v>
      </c>
      <c r="K195" s="56">
        <v>0</v>
      </c>
      <c r="L195" s="59">
        <f>+VLOOKUP($D195,'Detailed Schedule'!$D$8:$EAA$9985,137,FALSE)</f>
        <v>17349.064999999999</v>
      </c>
      <c r="M195" s="26">
        <f>+VLOOKUP($D195,'Detailed Schedule'!$D$8:$EAA$9985,140,FALSE)</f>
        <v>3493.375</v>
      </c>
      <c r="N195" s="26">
        <f>+VLOOKUP($D195,'Detailed Schedule'!$D$8:$EAA$9985,141,FALSE)</f>
        <v>20842.439999999999</v>
      </c>
      <c r="O195" s="26">
        <f>+VLOOKUP($D195,'Detailed Schedule'!$D$8:$EAA$9985,142,FALSE)+J195</f>
        <v>74091.31</v>
      </c>
      <c r="Q195" s="74">
        <f>+VLOOKUP($D195,'Detailed Schedule'!$D$8:$K$903,6,FALSE)</f>
        <v>10</v>
      </c>
      <c r="R195" s="75">
        <f>+VLOOKUP($D195,'Detailed Schedule'!$D$8:$K$903,5,FALSE)</f>
        <v>94933.75</v>
      </c>
      <c r="S195" s="75">
        <f>+VLOOKUP($D195,'Detailed Schedule'!$D$8:$K$903,7,FALSE)</f>
        <v>60000</v>
      </c>
      <c r="T195" s="119">
        <f t="shared" si="15"/>
        <v>0</v>
      </c>
      <c r="U195" s="119">
        <f t="shared" si="16"/>
        <v>0</v>
      </c>
      <c r="V195" s="21" t="str">
        <f t="shared" si="17"/>
        <v>NO CHANGE</v>
      </c>
      <c r="W195" s="21" t="str">
        <f t="shared" si="18"/>
        <v>NO CHANGE</v>
      </c>
      <c r="X195" s="21" t="str">
        <f t="shared" si="19"/>
        <v>NO CHANGE</v>
      </c>
    </row>
    <row r="196" spans="1:24" outlineLevel="2">
      <c r="A196" s="136">
        <v>44228</v>
      </c>
      <c r="B196" s="24"/>
      <c r="C196" s="77">
        <v>685</v>
      </c>
      <c r="D196" s="137" t="s">
        <v>391</v>
      </c>
      <c r="E196" s="137">
        <v>2</v>
      </c>
      <c r="F196" s="137" t="s">
        <v>100</v>
      </c>
      <c r="G196" s="137" t="str">
        <f>+VLOOKUP($D196,'Detailed Schedule'!$D$8:$EK$9993,4,FALSE)</f>
        <v>GPS UNIT FOR D-16</v>
      </c>
      <c r="H196" s="55">
        <f>+VLOOKUP($D196,'Detailed Schedule'!$D$8:$EK$9993,5,FALSE)</f>
        <v>41417.730000000003</v>
      </c>
      <c r="I196" s="22">
        <f>+VLOOKUP($D196,'Detailed Schedule'!$D$8:$EK$9993,6,FALSE)</f>
        <v>5</v>
      </c>
      <c r="J196" s="55">
        <f>+VLOOKUP($D196,'Detailed Schedule'!$D$8:$EK$9993,7,FALSE)</f>
        <v>0</v>
      </c>
      <c r="K196" s="56">
        <v>0</v>
      </c>
      <c r="L196" s="59">
        <f>+VLOOKUP($D196,'Detailed Schedule'!$D$8:$EAA$9985,137,FALSE)</f>
        <v>32443.896000000001</v>
      </c>
      <c r="M196" s="26">
        <f>+VLOOKUP($D196,'Detailed Schedule'!$D$8:$EAA$9985,140,FALSE)</f>
        <v>8283.5460000000003</v>
      </c>
      <c r="N196" s="26">
        <f>+VLOOKUP($D196,'Detailed Schedule'!$D$8:$EAA$9985,141,FALSE)</f>
        <v>40727.442000000003</v>
      </c>
      <c r="O196" s="26">
        <f>+VLOOKUP($D196,'Detailed Schedule'!$D$8:$EAA$9985,142,FALSE)+J196</f>
        <v>690.29</v>
      </c>
      <c r="Q196" s="74">
        <f>+VLOOKUP($D196,'Detailed Schedule'!$D$8:$K$903,6,FALSE)</f>
        <v>5</v>
      </c>
      <c r="R196" s="75">
        <f>+VLOOKUP($D196,'Detailed Schedule'!$D$8:$K$903,5,FALSE)</f>
        <v>41417.730000000003</v>
      </c>
      <c r="S196" s="75">
        <f>+VLOOKUP($D196,'Detailed Schedule'!$D$8:$K$903,7,FALSE)</f>
        <v>0</v>
      </c>
      <c r="T196" s="119">
        <f t="shared" si="15"/>
        <v>0</v>
      </c>
      <c r="U196" s="119">
        <f t="shared" si="16"/>
        <v>0</v>
      </c>
      <c r="V196" s="21" t="str">
        <f t="shared" si="17"/>
        <v>NO CHANGE</v>
      </c>
      <c r="W196" s="21" t="str">
        <f t="shared" si="18"/>
        <v>NO CHANGE</v>
      </c>
      <c r="X196" s="21" t="str">
        <f t="shared" si="19"/>
        <v>NO CHANGE</v>
      </c>
    </row>
    <row r="197" spans="1:24" outlineLevel="2">
      <c r="A197" s="136">
        <v>44229</v>
      </c>
      <c r="B197" s="24"/>
      <c r="C197" s="77">
        <v>606</v>
      </c>
      <c r="D197" s="137" t="s">
        <v>1559</v>
      </c>
      <c r="E197" s="137">
        <v>2</v>
      </c>
      <c r="F197" s="137" t="s">
        <v>100</v>
      </c>
      <c r="G197" s="137" t="str">
        <f>+VLOOKUP($D197,'Detailed Schedule'!$D$8:$EK$9993,4,FALSE)</f>
        <v>2018 CAT 279D</v>
      </c>
      <c r="H197" s="55">
        <f>+VLOOKUP($D197,'Detailed Schedule'!$D$8:$EK$9993,5,FALSE)</f>
        <v>38750</v>
      </c>
      <c r="I197" s="22">
        <f>+VLOOKUP($D197,'Detailed Schedule'!$D$8:$EK$9993,6,FALSE)</f>
        <v>7</v>
      </c>
      <c r="J197" s="55">
        <f>+VLOOKUP($D197,'Detailed Schedule'!$D$8:$EK$9993,7,FALSE)</f>
        <v>5000</v>
      </c>
      <c r="K197" s="56">
        <v>0</v>
      </c>
      <c r="L197" s="59">
        <f>+VLOOKUP($D197,'Detailed Schedule'!$D$8:$EAA$9985,137,FALSE)</f>
        <v>18883.928571428572</v>
      </c>
      <c r="M197" s="26">
        <f>+VLOOKUP($D197,'Detailed Schedule'!$D$8:$EAA$9985,140,FALSE)</f>
        <v>4821.4285714285716</v>
      </c>
      <c r="N197" s="26">
        <f>+VLOOKUP($D197,'Detailed Schedule'!$D$8:$EAA$9985,141,FALSE)</f>
        <v>23705.357142857145</v>
      </c>
      <c r="O197" s="26">
        <f>+VLOOKUP($D197,'Detailed Schedule'!$D$8:$EAA$9985,142,FALSE)+J197</f>
        <v>15044.64</v>
      </c>
      <c r="Q197" s="74">
        <f>+VLOOKUP($D197,'Detailed Schedule'!$D$8:$K$903,6,FALSE)</f>
        <v>7</v>
      </c>
      <c r="R197" s="75">
        <f>+VLOOKUP($D197,'Detailed Schedule'!$D$8:$K$903,5,FALSE)</f>
        <v>38750</v>
      </c>
      <c r="S197" s="75">
        <f>+VLOOKUP($D197,'Detailed Schedule'!$D$8:$K$903,7,FALSE)</f>
        <v>5000</v>
      </c>
      <c r="T197" s="119">
        <f t="shared" si="15"/>
        <v>0</v>
      </c>
      <c r="U197" s="119">
        <f t="shared" si="16"/>
        <v>0</v>
      </c>
      <c r="V197" s="21" t="str">
        <f t="shared" si="17"/>
        <v>NO CHANGE</v>
      </c>
      <c r="W197" s="21" t="str">
        <f t="shared" si="18"/>
        <v>NO CHANGE</v>
      </c>
      <c r="X197" s="21" t="str">
        <f t="shared" si="19"/>
        <v>NO CHANGE</v>
      </c>
    </row>
    <row r="198" spans="1:24" outlineLevel="2">
      <c r="A198" s="136">
        <v>44236</v>
      </c>
      <c r="B198" s="24"/>
      <c r="C198" s="77">
        <v>682</v>
      </c>
      <c r="D198" s="137" t="s">
        <v>540</v>
      </c>
      <c r="E198" s="137">
        <v>1</v>
      </c>
      <c r="F198" s="137" t="s">
        <v>100</v>
      </c>
      <c r="G198" s="137" t="str">
        <f>+VLOOKUP($D198,'Detailed Schedule'!$D$8:$EK$9993,4,FALSE)</f>
        <v>REPLACE ENGINE IN EX-09</v>
      </c>
      <c r="H198" s="55">
        <f>+VLOOKUP($D198,'Detailed Schedule'!$D$8:$EK$9993,5,FALSE)</f>
        <v>18807.61</v>
      </c>
      <c r="I198" s="22">
        <f>+VLOOKUP($D198,'Detailed Schedule'!$D$8:$EK$9993,6,FALSE)</f>
        <v>5</v>
      </c>
      <c r="J198" s="55">
        <f>+VLOOKUP($D198,'Detailed Schedule'!$D$8:$EK$9993,7,FALSE)</f>
        <v>3800</v>
      </c>
      <c r="K198" s="56">
        <v>0</v>
      </c>
      <c r="L198" s="59">
        <f>+VLOOKUP($D198,'Detailed Schedule'!$D$8:$EAA$9985,137,FALSE)</f>
        <v>11755.962</v>
      </c>
      <c r="M198" s="26">
        <f>+VLOOKUP($D198,'Detailed Schedule'!$D$8:$EAA$9985,140,FALSE)</f>
        <v>3001.5219999999999</v>
      </c>
      <c r="N198" s="26">
        <f>+VLOOKUP($D198,'Detailed Schedule'!$D$8:$EAA$9985,141,FALSE)</f>
        <v>14757.484</v>
      </c>
      <c r="O198" s="26">
        <f>+VLOOKUP($D198,'Detailed Schedule'!$D$8:$EAA$9985,142,FALSE)+J198</f>
        <v>4050.13</v>
      </c>
      <c r="Q198" s="74">
        <f>+VLOOKUP($D198,'Detailed Schedule'!$D$8:$K$903,6,FALSE)</f>
        <v>5</v>
      </c>
      <c r="R198" s="75">
        <f>+VLOOKUP($D198,'Detailed Schedule'!$D$8:$K$903,5,FALSE)</f>
        <v>18807.61</v>
      </c>
      <c r="S198" s="75">
        <f>+VLOOKUP($D198,'Detailed Schedule'!$D$8:$K$903,7,FALSE)</f>
        <v>3800</v>
      </c>
      <c r="T198" s="119">
        <f t="shared" si="15"/>
        <v>0</v>
      </c>
      <c r="U198" s="119">
        <f t="shared" si="16"/>
        <v>0</v>
      </c>
      <c r="V198" s="21" t="str">
        <f t="shared" si="17"/>
        <v>NO CHANGE</v>
      </c>
      <c r="W198" s="21" t="str">
        <f t="shared" si="18"/>
        <v>NO CHANGE</v>
      </c>
      <c r="X198" s="21" t="str">
        <f t="shared" si="19"/>
        <v>NO CHANGE</v>
      </c>
    </row>
    <row r="199" spans="1:24" outlineLevel="2">
      <c r="A199" s="136">
        <v>44242</v>
      </c>
      <c r="B199" s="24"/>
      <c r="C199" s="77">
        <v>602</v>
      </c>
      <c r="D199" s="137" t="s">
        <v>395</v>
      </c>
      <c r="E199" s="137">
        <v>4</v>
      </c>
      <c r="F199" s="137" t="s">
        <v>100</v>
      </c>
      <c r="G199" s="137" t="str">
        <f>+VLOOKUP($D199,'Detailed Schedule'!$D$8:$EK$9993,4,FALSE)</f>
        <v>2015 CAT D6K2 LGP</v>
      </c>
      <c r="H199" s="55">
        <f>+VLOOKUP($D199,'Detailed Schedule'!$D$8:$EK$9993,5,FALSE)</f>
        <v>108380.3</v>
      </c>
      <c r="I199" s="22">
        <f>+VLOOKUP($D199,'Detailed Schedule'!$D$8:$EK$9993,6,FALSE)</f>
        <v>10</v>
      </c>
      <c r="J199" s="55">
        <f>+VLOOKUP($D199,'Detailed Schedule'!$D$8:$EK$9993,7,FALSE)</f>
        <v>60000</v>
      </c>
      <c r="K199" s="56">
        <v>0</v>
      </c>
      <c r="L199" s="59">
        <f>+VLOOKUP($D199,'Detailed Schedule'!$D$8:$EAA$9985,137,FALSE)</f>
        <v>22157.279999999999</v>
      </c>
      <c r="M199" s="26">
        <f>+VLOOKUP($D199,'Detailed Schedule'!$D$8:$EAA$9985,140,FALSE)</f>
        <v>4838.0300000000007</v>
      </c>
      <c r="N199" s="26">
        <f>+VLOOKUP($D199,'Detailed Schedule'!$D$8:$EAA$9985,141,FALSE)</f>
        <v>26995.309999999998</v>
      </c>
      <c r="O199" s="26">
        <f>+VLOOKUP($D199,'Detailed Schedule'!$D$8:$EAA$9985,142,FALSE)+J199</f>
        <v>81384.990000000005</v>
      </c>
      <c r="Q199" s="74">
        <f>+VLOOKUP($D199,'Detailed Schedule'!$D$8:$K$903,6,FALSE)</f>
        <v>10</v>
      </c>
      <c r="R199" s="75">
        <f>+VLOOKUP($D199,'Detailed Schedule'!$D$8:$K$903,5,FALSE)</f>
        <v>108380.3</v>
      </c>
      <c r="S199" s="75">
        <f>+VLOOKUP($D199,'Detailed Schedule'!$D$8:$K$903,7,FALSE)</f>
        <v>60000</v>
      </c>
      <c r="T199" s="119">
        <f t="shared" si="15"/>
        <v>0</v>
      </c>
      <c r="U199" s="119">
        <f t="shared" si="16"/>
        <v>0</v>
      </c>
      <c r="V199" s="21" t="str">
        <f t="shared" si="17"/>
        <v>NO CHANGE</v>
      </c>
      <c r="W199" s="21" t="str">
        <f t="shared" si="18"/>
        <v>NO CHANGE</v>
      </c>
      <c r="X199" s="21" t="str">
        <f t="shared" si="19"/>
        <v>NO CHANGE</v>
      </c>
    </row>
    <row r="200" spans="1:24" outlineLevel="2">
      <c r="A200" s="136">
        <v>44242</v>
      </c>
      <c r="B200" s="24"/>
      <c r="C200" s="77">
        <v>603</v>
      </c>
      <c r="D200" s="137" t="s">
        <v>397</v>
      </c>
      <c r="E200" s="137">
        <v>2</v>
      </c>
      <c r="F200" s="137" t="s">
        <v>100</v>
      </c>
      <c r="G200" s="137" t="str">
        <f>+VLOOKUP($D200,'Detailed Schedule'!$D$8:$EK$9993,4,FALSE)</f>
        <v>2016 CAT D3K2 LGP</v>
      </c>
      <c r="H200" s="55">
        <f>+VLOOKUP($D200,'Detailed Schedule'!$D$8:$EK$9993,5,FALSE)</f>
        <v>57080.3</v>
      </c>
      <c r="I200" s="22">
        <f>+VLOOKUP($D200,'Detailed Schedule'!$D$8:$EK$9993,6,FALSE)</f>
        <v>10</v>
      </c>
      <c r="J200" s="55">
        <f>+VLOOKUP($D200,'Detailed Schedule'!$D$8:$EK$9993,7,FALSE)</f>
        <v>30000</v>
      </c>
      <c r="K200" s="56">
        <v>0</v>
      </c>
      <c r="L200" s="59">
        <f>+VLOOKUP($D200,'Detailed Schedule'!$D$8:$EAA$9985,137,FALSE)</f>
        <v>11981.45</v>
      </c>
      <c r="M200" s="26">
        <f>+VLOOKUP($D200,'Detailed Schedule'!$D$8:$EAA$9985,140,FALSE)</f>
        <v>2708.03</v>
      </c>
      <c r="N200" s="26">
        <f>+VLOOKUP($D200,'Detailed Schedule'!$D$8:$EAA$9985,141,FALSE)</f>
        <v>14689.480000000001</v>
      </c>
      <c r="O200" s="26">
        <f>+VLOOKUP($D200,'Detailed Schedule'!$D$8:$EAA$9985,142,FALSE)+J200</f>
        <v>42390.82</v>
      </c>
      <c r="Q200" s="74">
        <f>+VLOOKUP($D200,'Detailed Schedule'!$D$8:$K$903,6,FALSE)</f>
        <v>10</v>
      </c>
      <c r="R200" s="75">
        <f>+VLOOKUP($D200,'Detailed Schedule'!$D$8:$K$903,5,FALSE)</f>
        <v>57080.3</v>
      </c>
      <c r="S200" s="75">
        <f>+VLOOKUP($D200,'Detailed Schedule'!$D$8:$K$903,7,FALSE)</f>
        <v>30000</v>
      </c>
      <c r="T200" s="119">
        <f t="shared" si="15"/>
        <v>0</v>
      </c>
      <c r="U200" s="119">
        <f t="shared" si="16"/>
        <v>0</v>
      </c>
      <c r="V200" s="21" t="str">
        <f t="shared" si="17"/>
        <v>NO CHANGE</v>
      </c>
      <c r="W200" s="21" t="str">
        <f t="shared" si="18"/>
        <v>NO CHANGE</v>
      </c>
      <c r="X200" s="21" t="str">
        <f t="shared" si="19"/>
        <v>NO CHANGE</v>
      </c>
    </row>
    <row r="201" spans="1:24" outlineLevel="2">
      <c r="A201" s="136">
        <v>44242</v>
      </c>
      <c r="B201" s="24"/>
      <c r="C201" s="77">
        <v>600</v>
      </c>
      <c r="D201" s="137" t="s">
        <v>635</v>
      </c>
      <c r="E201" s="137">
        <v>2</v>
      </c>
      <c r="F201" s="137" t="s">
        <v>100</v>
      </c>
      <c r="G201" s="137" t="str">
        <f>+VLOOKUP($D201,'Detailed Schedule'!$D$8:$EK$9993,4,FALSE)</f>
        <v>2015 CAT M313D</v>
      </c>
      <c r="H201" s="55">
        <f>+VLOOKUP($D201,'Detailed Schedule'!$D$8:$EK$9993,5,FALSE)</f>
        <v>71390.3</v>
      </c>
      <c r="I201" s="22">
        <f>+VLOOKUP($D201,'Detailed Schedule'!$D$8:$EK$9993,6,FALSE)</f>
        <v>10</v>
      </c>
      <c r="J201" s="55">
        <f>+VLOOKUP($D201,'Detailed Schedule'!$D$8:$EK$9993,7,FALSE)</f>
        <v>15000</v>
      </c>
      <c r="K201" s="56">
        <v>0</v>
      </c>
      <c r="L201" s="59">
        <f>+VLOOKUP($D201,'Detailed Schedule'!$D$8:$EAA$9985,137,FALSE)</f>
        <v>22086.199999999997</v>
      </c>
      <c r="M201" s="26">
        <f>+VLOOKUP($D201,'Detailed Schedule'!$D$8:$EAA$9985,140,FALSE)</f>
        <v>5639.0300000000007</v>
      </c>
      <c r="N201" s="26">
        <f>+VLOOKUP($D201,'Detailed Schedule'!$D$8:$EAA$9985,141,FALSE)</f>
        <v>27725.229999999996</v>
      </c>
      <c r="O201" s="26">
        <f>+VLOOKUP($D201,'Detailed Schedule'!$D$8:$EAA$9985,142,FALSE)+J201</f>
        <v>43665.07</v>
      </c>
      <c r="Q201" s="74">
        <f>+VLOOKUP($D201,'Detailed Schedule'!$D$8:$K$903,6,FALSE)</f>
        <v>10</v>
      </c>
      <c r="R201" s="75">
        <f>+VLOOKUP($D201,'Detailed Schedule'!$D$8:$K$903,5,FALSE)</f>
        <v>71390.3</v>
      </c>
      <c r="S201" s="75">
        <f>+VLOOKUP($D201,'Detailed Schedule'!$D$8:$K$903,7,FALSE)</f>
        <v>15000</v>
      </c>
      <c r="T201" s="119">
        <f t="shared" si="15"/>
        <v>0</v>
      </c>
      <c r="U201" s="119">
        <f t="shared" si="16"/>
        <v>0</v>
      </c>
      <c r="V201" s="21" t="str">
        <f t="shared" si="17"/>
        <v>NO CHANGE</v>
      </c>
      <c r="W201" s="21" t="str">
        <f t="shared" si="18"/>
        <v>NO CHANGE</v>
      </c>
      <c r="X201" s="21" t="str">
        <f t="shared" si="19"/>
        <v>NO CHANGE</v>
      </c>
    </row>
    <row r="202" spans="1:24" outlineLevel="2">
      <c r="A202" s="136">
        <v>44242</v>
      </c>
      <c r="B202" s="24"/>
      <c r="C202" s="77">
        <v>601</v>
      </c>
      <c r="D202" s="137" t="s">
        <v>637</v>
      </c>
      <c r="E202" s="137">
        <v>4</v>
      </c>
      <c r="F202" s="137" t="s">
        <v>100</v>
      </c>
      <c r="G202" s="137" t="str">
        <f>+VLOOKUP($D202,'Detailed Schedule'!$D$8:$EK$9993,4,FALSE)</f>
        <v>2015 CAT 308E2 CR</v>
      </c>
      <c r="H202" s="55">
        <f>+VLOOKUP($D202,'Detailed Schedule'!$D$8:$EK$9993,5,FALSE)</f>
        <v>58670.3</v>
      </c>
      <c r="I202" s="22">
        <f>+VLOOKUP($D202,'Detailed Schedule'!$D$8:$EK$9993,6,FALSE)</f>
        <v>7</v>
      </c>
      <c r="J202" s="55">
        <f>+VLOOKUP($D202,'Detailed Schedule'!$D$8:$EK$9993,7,FALSE)</f>
        <v>30000</v>
      </c>
      <c r="K202" s="56">
        <v>0</v>
      </c>
      <c r="L202" s="59">
        <f>+VLOOKUP($D202,'Detailed Schedule'!$D$8:$EAA$9985,137,FALSE)</f>
        <v>18922.677142857145</v>
      </c>
      <c r="M202" s="26">
        <f>+VLOOKUP($D202,'Detailed Schedule'!$D$8:$EAA$9985,140,FALSE)</f>
        <v>4095.7571428571437</v>
      </c>
      <c r="N202" s="26">
        <f>+VLOOKUP($D202,'Detailed Schedule'!$D$8:$EAA$9985,141,FALSE)</f>
        <v>23018.434285714287</v>
      </c>
      <c r="O202" s="26">
        <f>+VLOOKUP($D202,'Detailed Schedule'!$D$8:$EAA$9985,142,FALSE)+J202</f>
        <v>35651.870000000003</v>
      </c>
      <c r="Q202" s="74">
        <f>+VLOOKUP($D202,'Detailed Schedule'!$D$8:$K$903,6,FALSE)</f>
        <v>7</v>
      </c>
      <c r="R202" s="75">
        <f>+VLOOKUP($D202,'Detailed Schedule'!$D$8:$K$903,5,FALSE)</f>
        <v>58670.3</v>
      </c>
      <c r="S202" s="75">
        <f>+VLOOKUP($D202,'Detailed Schedule'!$D$8:$K$903,7,FALSE)</f>
        <v>30000</v>
      </c>
      <c r="T202" s="119">
        <f t="shared" si="15"/>
        <v>0</v>
      </c>
      <c r="U202" s="119">
        <f t="shared" si="16"/>
        <v>0</v>
      </c>
      <c r="V202" s="21" t="str">
        <f t="shared" si="17"/>
        <v>NO CHANGE</v>
      </c>
      <c r="W202" s="21" t="str">
        <f t="shared" si="18"/>
        <v>NO CHANGE</v>
      </c>
      <c r="X202" s="21" t="str">
        <f t="shared" si="19"/>
        <v>NO CHANGE</v>
      </c>
    </row>
    <row r="203" spans="1:24" outlineLevel="2">
      <c r="A203" s="136">
        <v>44243</v>
      </c>
      <c r="B203" s="24"/>
      <c r="C203" s="77">
        <v>604</v>
      </c>
      <c r="D203" s="137" t="s">
        <v>639</v>
      </c>
      <c r="E203" s="137">
        <v>2</v>
      </c>
      <c r="F203" s="137" t="s">
        <v>100</v>
      </c>
      <c r="G203" s="137" t="str">
        <f>+VLOOKUP($D203,'Detailed Schedule'!$D$8:$EK$9993,4,FALSE)</f>
        <v>2015 CAT 308E CR</v>
      </c>
      <c r="H203" s="55">
        <f>+VLOOKUP($D203,'Detailed Schedule'!$D$8:$EK$9993,5,FALSE)</f>
        <v>60000</v>
      </c>
      <c r="I203" s="22">
        <f>+VLOOKUP($D203,'Detailed Schedule'!$D$8:$EK$9993,6,FALSE)</f>
        <v>7</v>
      </c>
      <c r="J203" s="55">
        <f>+VLOOKUP($D203,'Detailed Schedule'!$D$8:$EK$9993,7,FALSE)</f>
        <v>30000</v>
      </c>
      <c r="K203" s="56">
        <v>0</v>
      </c>
      <c r="L203" s="59">
        <f>+VLOOKUP($D203,'Detailed Schedule'!$D$8:$EAA$9985,137,FALSE)</f>
        <v>19047.614285714288</v>
      </c>
      <c r="M203" s="26">
        <f>+VLOOKUP($D203,'Detailed Schedule'!$D$8:$EAA$9985,140,FALSE)</f>
        <v>4285.7142857142853</v>
      </c>
      <c r="N203" s="26">
        <f>+VLOOKUP($D203,'Detailed Schedule'!$D$8:$EAA$9985,141,FALSE)</f>
        <v>23333.328571428574</v>
      </c>
      <c r="O203" s="26">
        <f>+VLOOKUP($D203,'Detailed Schedule'!$D$8:$EAA$9985,142,FALSE)+J203</f>
        <v>36666.67</v>
      </c>
      <c r="Q203" s="74">
        <f>+VLOOKUP($D203,'Detailed Schedule'!$D$8:$K$903,6,FALSE)</f>
        <v>7</v>
      </c>
      <c r="R203" s="75">
        <f>+VLOOKUP($D203,'Detailed Schedule'!$D$8:$K$903,5,FALSE)</f>
        <v>60000</v>
      </c>
      <c r="S203" s="75">
        <f>+VLOOKUP($D203,'Detailed Schedule'!$D$8:$K$903,7,FALSE)</f>
        <v>30000</v>
      </c>
      <c r="T203" s="119">
        <f t="shared" si="15"/>
        <v>0</v>
      </c>
      <c r="U203" s="119">
        <f t="shared" si="16"/>
        <v>0</v>
      </c>
      <c r="V203" s="21" t="str">
        <f t="shared" si="17"/>
        <v>NO CHANGE</v>
      </c>
      <c r="W203" s="21" t="str">
        <f t="shared" si="18"/>
        <v>NO CHANGE</v>
      </c>
      <c r="X203" s="21" t="str">
        <f t="shared" si="19"/>
        <v>NO CHANGE</v>
      </c>
    </row>
    <row r="204" spans="1:24" outlineLevel="2">
      <c r="A204" s="136">
        <v>44243</v>
      </c>
      <c r="B204" s="24"/>
      <c r="C204" s="77">
        <v>605</v>
      </c>
      <c r="D204" s="137" t="s">
        <v>1702</v>
      </c>
      <c r="E204" s="137">
        <v>2</v>
      </c>
      <c r="F204" s="137" t="s">
        <v>100</v>
      </c>
      <c r="G204" s="137" t="str">
        <f>+VLOOKUP($D204,'Detailed Schedule'!$D$8:$EK$9993,4,FALSE)</f>
        <v>2017 CAT 926M</v>
      </c>
      <c r="H204" s="55">
        <f>+VLOOKUP($D204,'Detailed Schedule'!$D$8:$EK$9993,5,FALSE)</f>
        <v>111000</v>
      </c>
      <c r="I204" s="22">
        <f>+VLOOKUP($D204,'Detailed Schedule'!$D$8:$EK$9993,6,FALSE)</f>
        <v>10</v>
      </c>
      <c r="J204" s="55">
        <f>+VLOOKUP($D204,'Detailed Schedule'!$D$8:$EK$9993,7,FALSE)</f>
        <v>30000</v>
      </c>
      <c r="K204" s="56">
        <v>0</v>
      </c>
      <c r="L204" s="59">
        <f>+VLOOKUP($D204,'Detailed Schedule'!$D$8:$EAA$9985,137,FALSE)</f>
        <v>32300</v>
      </c>
      <c r="M204" s="26">
        <f>+VLOOKUP($D204,'Detailed Schedule'!$D$8:$EAA$9985,140,FALSE)</f>
        <v>8100</v>
      </c>
      <c r="N204" s="26">
        <f>+VLOOKUP($D204,'Detailed Schedule'!$D$8:$EAA$9985,141,FALSE)</f>
        <v>40400</v>
      </c>
      <c r="O204" s="26">
        <f>+VLOOKUP($D204,'Detailed Schedule'!$D$8:$EAA$9985,142,FALSE)+J204</f>
        <v>70600</v>
      </c>
      <c r="Q204" s="74">
        <f>+VLOOKUP($D204,'Detailed Schedule'!$D$8:$K$903,6,FALSE)</f>
        <v>10</v>
      </c>
      <c r="R204" s="75">
        <f>+VLOOKUP($D204,'Detailed Schedule'!$D$8:$K$903,5,FALSE)</f>
        <v>111000</v>
      </c>
      <c r="S204" s="75">
        <f>+VLOOKUP($D204,'Detailed Schedule'!$D$8:$K$903,7,FALSE)</f>
        <v>30000</v>
      </c>
      <c r="T204" s="119">
        <f t="shared" si="15"/>
        <v>0</v>
      </c>
      <c r="U204" s="119">
        <f t="shared" si="16"/>
        <v>0</v>
      </c>
      <c r="V204" s="21" t="str">
        <f t="shared" si="17"/>
        <v>NO CHANGE</v>
      </c>
      <c r="W204" s="21" t="str">
        <f t="shared" si="18"/>
        <v>NO CHANGE</v>
      </c>
      <c r="X204" s="21" t="str">
        <f t="shared" si="19"/>
        <v>NO CHANGE</v>
      </c>
    </row>
    <row r="205" spans="1:24" outlineLevel="2">
      <c r="A205" s="136">
        <v>44253</v>
      </c>
      <c r="B205" s="24"/>
      <c r="C205" s="77">
        <v>595</v>
      </c>
      <c r="D205" s="137" t="s">
        <v>1411</v>
      </c>
      <c r="E205" s="137">
        <v>1</v>
      </c>
      <c r="F205" s="137" t="s">
        <v>100</v>
      </c>
      <c r="G205" s="137" t="str">
        <f>+VLOOKUP($D205,'Detailed Schedule'!$D$8:$EK$9993,4,FALSE)</f>
        <v>2015 CAT CB24B</v>
      </c>
      <c r="H205" s="55">
        <f>+VLOOKUP($D205,'Detailed Schedule'!$D$8:$EK$9993,5,FALSE)</f>
        <v>17715.990000000002</v>
      </c>
      <c r="I205" s="22">
        <f>+VLOOKUP($D205,'Detailed Schedule'!$D$8:$EK$9993,6,FALSE)</f>
        <v>7</v>
      </c>
      <c r="J205" s="55">
        <f>+VLOOKUP($D205,'Detailed Schedule'!$D$8:$EK$9993,7,FALSE)</f>
        <v>3000</v>
      </c>
      <c r="K205" s="56">
        <v>0</v>
      </c>
      <c r="L205" s="59">
        <f>+VLOOKUP($D205,'Detailed Schedule'!$D$8:$EAA$9985,137,FALSE)</f>
        <v>8058.7442857142869</v>
      </c>
      <c r="M205" s="26">
        <f>+VLOOKUP($D205,'Detailed Schedule'!$D$8:$EAA$9985,140,FALSE)</f>
        <v>2102.2842857142859</v>
      </c>
      <c r="N205" s="26">
        <f>+VLOOKUP($D205,'Detailed Schedule'!$D$8:$EAA$9985,141,FALSE)</f>
        <v>10161.028571428573</v>
      </c>
      <c r="O205" s="26">
        <f>+VLOOKUP($D205,'Detailed Schedule'!$D$8:$EAA$9985,142,FALSE)+J205</f>
        <v>7554.96</v>
      </c>
      <c r="Q205" s="74">
        <f>+VLOOKUP($D205,'Detailed Schedule'!$D$8:$K$903,6,FALSE)</f>
        <v>7</v>
      </c>
      <c r="R205" s="75">
        <f>+VLOOKUP($D205,'Detailed Schedule'!$D$8:$K$903,5,FALSE)</f>
        <v>17715.990000000002</v>
      </c>
      <c r="S205" s="75">
        <f>+VLOOKUP($D205,'Detailed Schedule'!$D$8:$K$903,7,FALSE)</f>
        <v>3000</v>
      </c>
      <c r="T205" s="119">
        <f t="shared" si="15"/>
        <v>0</v>
      </c>
      <c r="U205" s="119">
        <f t="shared" si="16"/>
        <v>0</v>
      </c>
      <c r="V205" s="21" t="str">
        <f t="shared" si="17"/>
        <v>NO CHANGE</v>
      </c>
      <c r="W205" s="21" t="str">
        <f t="shared" si="18"/>
        <v>NO CHANGE</v>
      </c>
      <c r="X205" s="21" t="str">
        <f t="shared" si="19"/>
        <v>NO CHANGE</v>
      </c>
    </row>
    <row r="206" spans="1:24" outlineLevel="2">
      <c r="A206" s="136">
        <v>44256</v>
      </c>
      <c r="B206" s="24"/>
      <c r="C206" s="77">
        <v>687</v>
      </c>
      <c r="D206" s="137" t="s">
        <v>1700</v>
      </c>
      <c r="E206" s="137">
        <v>2</v>
      </c>
      <c r="F206" s="137" t="s">
        <v>100</v>
      </c>
      <c r="G206" s="137" t="str">
        <f>+VLOOKUP($D206,'Detailed Schedule'!$D$8:$EK$9993,4,FALSE)</f>
        <v>ATTACHMENTS FOR WL-04</v>
      </c>
      <c r="H206" s="55">
        <f>+VLOOKUP($D206,'Detailed Schedule'!$D$8:$EK$9993,5,FALSE)</f>
        <v>22083</v>
      </c>
      <c r="I206" s="22">
        <f>+VLOOKUP($D206,'Detailed Schedule'!$D$8:$EK$9993,6,FALSE)</f>
        <v>5</v>
      </c>
      <c r="J206" s="55">
        <f>+VLOOKUP($D206,'Detailed Schedule'!$D$8:$EK$9993,7,FALSE)</f>
        <v>4500</v>
      </c>
      <c r="K206" s="56">
        <v>0</v>
      </c>
      <c r="L206" s="59">
        <f>+VLOOKUP($D206,'Detailed Schedule'!$D$8:$EAA$9985,137,FALSE)</f>
        <v>13480.300000000001</v>
      </c>
      <c r="M206" s="26">
        <f>+VLOOKUP($D206,'Detailed Schedule'!$D$8:$EAA$9985,140,FALSE)</f>
        <v>3516.6000000000004</v>
      </c>
      <c r="N206" s="26">
        <f>+VLOOKUP($D206,'Detailed Schedule'!$D$8:$EAA$9985,141,FALSE)</f>
        <v>16996.900000000001</v>
      </c>
      <c r="O206" s="26">
        <f>+VLOOKUP($D206,'Detailed Schedule'!$D$8:$EAA$9985,142,FALSE)+J206</f>
        <v>5086.1000000000004</v>
      </c>
      <c r="Q206" s="74">
        <f>+VLOOKUP($D206,'Detailed Schedule'!$D$8:$K$903,6,FALSE)</f>
        <v>5</v>
      </c>
      <c r="R206" s="75">
        <f>+VLOOKUP($D206,'Detailed Schedule'!$D$8:$K$903,5,FALSE)</f>
        <v>22083</v>
      </c>
      <c r="S206" s="75">
        <f>+VLOOKUP($D206,'Detailed Schedule'!$D$8:$K$903,7,FALSE)</f>
        <v>4500</v>
      </c>
      <c r="T206" s="119">
        <f t="shared" si="15"/>
        <v>0</v>
      </c>
      <c r="U206" s="119">
        <f t="shared" si="16"/>
        <v>0</v>
      </c>
      <c r="V206" s="21" t="str">
        <f t="shared" si="17"/>
        <v>NO CHANGE</v>
      </c>
      <c r="W206" s="21" t="str">
        <f t="shared" si="18"/>
        <v>NO CHANGE</v>
      </c>
      <c r="X206" s="21" t="str">
        <f t="shared" si="19"/>
        <v>NO CHANGE</v>
      </c>
    </row>
    <row r="207" spans="1:24" outlineLevel="2">
      <c r="A207" s="136">
        <v>44259</v>
      </c>
      <c r="B207" s="24"/>
      <c r="C207" s="77">
        <v>592</v>
      </c>
      <c r="D207" s="137" t="s">
        <v>641</v>
      </c>
      <c r="E207" s="137">
        <v>1</v>
      </c>
      <c r="F207" s="137" t="s">
        <v>100</v>
      </c>
      <c r="G207" s="137" t="str">
        <f>+VLOOKUP($D207,'Detailed Schedule'!$D$8:$EK$9993,4,FALSE)</f>
        <v>2019 CAT 323 W/GPS</v>
      </c>
      <c r="H207" s="55">
        <f>+VLOOKUP($D207,'Detailed Schedule'!$D$8:$EK$9993,5,FALSE)</f>
        <v>285500</v>
      </c>
      <c r="I207" s="22">
        <f>+VLOOKUP($D207,'Detailed Schedule'!$D$8:$EK$9993,6,FALSE)</f>
        <v>10</v>
      </c>
      <c r="J207" s="55">
        <f>+VLOOKUP($D207,'Detailed Schedule'!$D$8:$EK$9993,7,FALSE)</f>
        <v>150000</v>
      </c>
      <c r="K207" s="56">
        <v>0</v>
      </c>
      <c r="L207" s="59">
        <f>+VLOOKUP($D207,'Detailed Schedule'!$D$8:$EAA$9985,137,FALSE)</f>
        <v>61108.33</v>
      </c>
      <c r="M207" s="26">
        <f>+VLOOKUP($D207,'Detailed Schedule'!$D$8:$EAA$9985,140,FALSE)</f>
        <v>13550</v>
      </c>
      <c r="N207" s="26">
        <f>+VLOOKUP($D207,'Detailed Schedule'!$D$8:$EAA$9985,141,FALSE)</f>
        <v>74658.33</v>
      </c>
      <c r="O207" s="26">
        <f>+VLOOKUP($D207,'Detailed Schedule'!$D$8:$EAA$9985,142,FALSE)+J207</f>
        <v>210841.66999999998</v>
      </c>
      <c r="Q207" s="74">
        <f>+VLOOKUP($D207,'Detailed Schedule'!$D$8:$K$903,6,FALSE)</f>
        <v>10</v>
      </c>
      <c r="R207" s="75">
        <f>+VLOOKUP($D207,'Detailed Schedule'!$D$8:$K$903,5,FALSE)</f>
        <v>285500</v>
      </c>
      <c r="S207" s="75">
        <f>+VLOOKUP($D207,'Detailed Schedule'!$D$8:$K$903,7,FALSE)</f>
        <v>150000</v>
      </c>
      <c r="T207" s="119">
        <f t="shared" si="15"/>
        <v>0</v>
      </c>
      <c r="U207" s="119">
        <f t="shared" si="16"/>
        <v>0</v>
      </c>
      <c r="V207" s="21" t="str">
        <f t="shared" si="17"/>
        <v>NO CHANGE</v>
      </c>
      <c r="W207" s="21" t="str">
        <f t="shared" si="18"/>
        <v>NO CHANGE</v>
      </c>
      <c r="X207" s="21" t="str">
        <f t="shared" si="19"/>
        <v>NO CHANGE</v>
      </c>
    </row>
    <row r="208" spans="1:24" outlineLevel="2">
      <c r="A208" s="136">
        <v>44272</v>
      </c>
      <c r="B208" s="24"/>
      <c r="C208" s="77">
        <v>612</v>
      </c>
      <c r="D208" s="137" t="s">
        <v>157</v>
      </c>
      <c r="E208" s="137">
        <v>2</v>
      </c>
      <c r="F208" s="137" t="s">
        <v>100</v>
      </c>
      <c r="G208" s="137" t="str">
        <f>+VLOOKUP($D208,'Detailed Schedule'!$D$8:$EK$9993,4,FALSE)</f>
        <v>2015 CAT 420F</v>
      </c>
      <c r="H208" s="55">
        <f>+VLOOKUP($D208,'Detailed Schedule'!$D$8:$EK$9993,5,FALSE)</f>
        <v>53527.68</v>
      </c>
      <c r="I208" s="22">
        <f>+VLOOKUP($D208,'Detailed Schedule'!$D$8:$EK$9993,6,FALSE)</f>
        <v>10</v>
      </c>
      <c r="J208" s="55">
        <f>+VLOOKUP($D208,'Detailed Schedule'!$D$8:$EK$9993,7,FALSE)</f>
        <v>5500</v>
      </c>
      <c r="K208" s="56">
        <v>0</v>
      </c>
      <c r="L208" s="59">
        <f>+VLOOKUP($D208,'Detailed Schedule'!$D$8:$EAA$9985,137,FALSE)</f>
        <v>18010.387999999999</v>
      </c>
      <c r="M208" s="26">
        <f>+VLOOKUP($D208,'Detailed Schedule'!$D$8:$EAA$9985,140,FALSE)</f>
        <v>4802.768</v>
      </c>
      <c r="N208" s="26">
        <f>+VLOOKUP($D208,'Detailed Schedule'!$D$8:$EAA$9985,141,FALSE)</f>
        <v>22813.155999999999</v>
      </c>
      <c r="O208" s="26">
        <f>+VLOOKUP($D208,'Detailed Schedule'!$D$8:$EAA$9985,142,FALSE)+J208</f>
        <v>30714.52</v>
      </c>
      <c r="Q208" s="74">
        <f>+VLOOKUP($D208,'Detailed Schedule'!$D$8:$K$903,6,FALSE)</f>
        <v>10</v>
      </c>
      <c r="R208" s="75">
        <f>+VLOOKUP($D208,'Detailed Schedule'!$D$8:$K$903,5,FALSE)</f>
        <v>53527.68</v>
      </c>
      <c r="S208" s="75">
        <f>+VLOOKUP($D208,'Detailed Schedule'!$D$8:$K$903,7,FALSE)</f>
        <v>5500</v>
      </c>
      <c r="T208" s="119">
        <f t="shared" si="15"/>
        <v>0</v>
      </c>
      <c r="U208" s="119">
        <f t="shared" si="16"/>
        <v>0</v>
      </c>
      <c r="V208" s="21" t="str">
        <f t="shared" si="17"/>
        <v>NO CHANGE</v>
      </c>
      <c r="W208" s="21" t="str">
        <f t="shared" si="18"/>
        <v>NO CHANGE</v>
      </c>
      <c r="X208" s="21" t="str">
        <f t="shared" si="19"/>
        <v>NO CHANGE</v>
      </c>
    </row>
    <row r="209" spans="1:24" outlineLevel="2">
      <c r="A209" s="136">
        <v>44272</v>
      </c>
      <c r="B209" s="24"/>
      <c r="C209" s="77">
        <v>613</v>
      </c>
      <c r="D209" s="137" t="s">
        <v>195</v>
      </c>
      <c r="E209" s="137">
        <v>2</v>
      </c>
      <c r="F209" s="137" t="s">
        <v>100</v>
      </c>
      <c r="G209" s="137" t="str">
        <f>+VLOOKUP($D209,'Detailed Schedule'!$D$8:$EK$9993,4,FALSE)</f>
        <v>2014 LAY-MOR SM300</v>
      </c>
      <c r="H209" s="55">
        <f>+VLOOKUP($D209,'Detailed Schedule'!$D$8:$EK$9993,5,FALSE)</f>
        <v>11454.630000000001</v>
      </c>
      <c r="I209" s="22">
        <f>+VLOOKUP($D209,'Detailed Schedule'!$D$8:$EK$9993,6,FALSE)</f>
        <v>5</v>
      </c>
      <c r="J209" s="55">
        <f>+VLOOKUP($D209,'Detailed Schedule'!$D$8:$EK$9993,7,FALSE)</f>
        <v>0</v>
      </c>
      <c r="K209" s="56">
        <v>0</v>
      </c>
      <c r="L209" s="59">
        <f>+VLOOKUP($D209,'Detailed Schedule'!$D$8:$EAA$9985,137,FALSE)</f>
        <v>8590.9759999999987</v>
      </c>
      <c r="M209" s="26">
        <f>+VLOOKUP($D209,'Detailed Schedule'!$D$8:$EAA$9985,140,FALSE)</f>
        <v>2290.9260000000004</v>
      </c>
      <c r="N209" s="26">
        <f>+VLOOKUP($D209,'Detailed Schedule'!$D$8:$EAA$9985,141,FALSE)</f>
        <v>10881.901999999998</v>
      </c>
      <c r="O209" s="26">
        <f>+VLOOKUP($D209,'Detailed Schedule'!$D$8:$EAA$9985,142,FALSE)+J209</f>
        <v>572.73</v>
      </c>
      <c r="Q209" s="74">
        <f>+VLOOKUP($D209,'Detailed Schedule'!$D$8:$K$903,6,FALSE)</f>
        <v>5</v>
      </c>
      <c r="R209" s="75">
        <f>+VLOOKUP($D209,'Detailed Schedule'!$D$8:$K$903,5,FALSE)</f>
        <v>11454.630000000001</v>
      </c>
      <c r="S209" s="75">
        <f>+VLOOKUP($D209,'Detailed Schedule'!$D$8:$K$903,7,FALSE)</f>
        <v>0</v>
      </c>
      <c r="T209" s="119">
        <f t="shared" si="15"/>
        <v>0</v>
      </c>
      <c r="U209" s="119">
        <f t="shared" si="16"/>
        <v>0</v>
      </c>
      <c r="V209" s="21" t="str">
        <f t="shared" si="17"/>
        <v>NO CHANGE</v>
      </c>
      <c r="W209" s="21" t="str">
        <f t="shared" si="18"/>
        <v>NO CHANGE</v>
      </c>
      <c r="X209" s="21" t="str">
        <f t="shared" si="19"/>
        <v>NO CHANGE</v>
      </c>
    </row>
    <row r="210" spans="1:24" outlineLevel="2">
      <c r="A210" s="136">
        <v>44280</v>
      </c>
      <c r="B210" s="24"/>
      <c r="C210" s="77">
        <v>618</v>
      </c>
      <c r="D210" s="137" t="s">
        <v>197</v>
      </c>
      <c r="E210" s="137">
        <v>2</v>
      </c>
      <c r="F210" s="137" t="s">
        <v>100</v>
      </c>
      <c r="G210" s="137" t="str">
        <f>+VLOOKUP($D210,'Detailed Schedule'!$D$8:$EK$9993,4,FALSE)</f>
        <v>2014 BROCE KR350</v>
      </c>
      <c r="H210" s="55">
        <f>+VLOOKUP($D210,'Detailed Schedule'!$D$8:$EK$9993,5,FALSE)</f>
        <v>20567.5</v>
      </c>
      <c r="I210" s="22">
        <f>+VLOOKUP($D210,'Detailed Schedule'!$D$8:$EK$9993,6,FALSE)</f>
        <v>5</v>
      </c>
      <c r="J210" s="55">
        <f>+VLOOKUP($D210,'Detailed Schedule'!$D$8:$EK$9993,7,FALSE)</f>
        <v>3000</v>
      </c>
      <c r="K210" s="56">
        <v>0</v>
      </c>
      <c r="L210" s="59">
        <f>+VLOOKUP($D210,'Detailed Schedule'!$D$8:$EAA$9985,137,FALSE)</f>
        <v>13175.630000000001</v>
      </c>
      <c r="M210" s="26">
        <f>+VLOOKUP($D210,'Detailed Schedule'!$D$8:$EAA$9985,140,FALSE)</f>
        <v>3513.5</v>
      </c>
      <c r="N210" s="26">
        <f>+VLOOKUP($D210,'Detailed Schedule'!$D$8:$EAA$9985,141,FALSE)</f>
        <v>16689.13</v>
      </c>
      <c r="O210" s="26">
        <f>+VLOOKUP($D210,'Detailed Schedule'!$D$8:$EAA$9985,142,FALSE)+J210</f>
        <v>3878.37</v>
      </c>
      <c r="Q210" s="74">
        <f>+VLOOKUP($D210,'Detailed Schedule'!$D$8:$K$903,6,FALSE)</f>
        <v>5</v>
      </c>
      <c r="R210" s="75">
        <f>+VLOOKUP($D210,'Detailed Schedule'!$D$8:$K$903,5,FALSE)</f>
        <v>20567.5</v>
      </c>
      <c r="S210" s="75">
        <f>+VLOOKUP($D210,'Detailed Schedule'!$D$8:$K$903,7,FALSE)</f>
        <v>3000</v>
      </c>
      <c r="T210" s="119">
        <f t="shared" si="15"/>
        <v>0</v>
      </c>
      <c r="U210" s="119">
        <f t="shared" si="16"/>
        <v>0</v>
      </c>
      <c r="V210" s="21" t="str">
        <f t="shared" si="17"/>
        <v>NO CHANGE</v>
      </c>
      <c r="W210" s="21" t="str">
        <f t="shared" si="18"/>
        <v>NO CHANGE</v>
      </c>
      <c r="X210" s="21" t="str">
        <f t="shared" si="19"/>
        <v>NO CHANGE</v>
      </c>
    </row>
    <row r="211" spans="1:24" outlineLevel="2">
      <c r="A211" s="136">
        <v>44317</v>
      </c>
      <c r="B211" s="24"/>
      <c r="C211" s="77">
        <v>686</v>
      </c>
      <c r="D211" s="137" t="s">
        <v>393</v>
      </c>
      <c r="E211" s="137">
        <v>2</v>
      </c>
      <c r="F211" s="137" t="s">
        <v>100</v>
      </c>
      <c r="G211" s="137" t="str">
        <f>+VLOOKUP($D211,'Detailed Schedule'!$D$8:$EK$9993,4,FALSE)</f>
        <v>RIPPER FOR D-16</v>
      </c>
      <c r="H211" s="55">
        <f>+VLOOKUP($D211,'Detailed Schedule'!$D$8:$EK$9993,5,FALSE)</f>
        <v>18402.5</v>
      </c>
      <c r="I211" s="22">
        <f>+VLOOKUP($D211,'Detailed Schedule'!$D$8:$EK$9993,6,FALSE)</f>
        <v>5</v>
      </c>
      <c r="J211" s="55">
        <f>+VLOOKUP($D211,'Detailed Schedule'!$D$8:$EK$9993,7,FALSE)</f>
        <v>10000</v>
      </c>
      <c r="K211" s="56">
        <v>0</v>
      </c>
      <c r="L211" s="59">
        <f>+VLOOKUP($D211,'Detailed Schedule'!$D$8:$EAA$9985,137,FALSE)</f>
        <v>7015.17</v>
      </c>
      <c r="M211" s="26">
        <f>+VLOOKUP($D211,'Detailed Schedule'!$D$8:$EAA$9985,140,FALSE)</f>
        <v>1387.33</v>
      </c>
      <c r="N211" s="26">
        <f>+VLOOKUP($D211,'Detailed Schedule'!$D$8:$EAA$9985,141,FALSE)</f>
        <v>8402.5</v>
      </c>
      <c r="O211" s="26">
        <f>+VLOOKUP($D211,'Detailed Schedule'!$D$8:$EAA$9985,142,FALSE)+J211</f>
        <v>10000</v>
      </c>
      <c r="Q211" s="74">
        <f>+VLOOKUP($D211,'Detailed Schedule'!$D$8:$K$903,6,FALSE)</f>
        <v>5</v>
      </c>
      <c r="R211" s="75">
        <f>+VLOOKUP($D211,'Detailed Schedule'!$D$8:$K$903,5,FALSE)</f>
        <v>18402.5</v>
      </c>
      <c r="S211" s="75">
        <f>+VLOOKUP($D211,'Detailed Schedule'!$D$8:$K$903,7,FALSE)</f>
        <v>10000</v>
      </c>
      <c r="T211" s="119">
        <f t="shared" si="15"/>
        <v>0</v>
      </c>
      <c r="U211" s="119">
        <f t="shared" si="16"/>
        <v>0</v>
      </c>
      <c r="V211" s="21" t="str">
        <f t="shared" si="17"/>
        <v>NO CHANGE</v>
      </c>
      <c r="W211" s="21" t="str">
        <f t="shared" si="18"/>
        <v>NO CHANGE</v>
      </c>
      <c r="X211" s="21" t="str">
        <f t="shared" si="19"/>
        <v>NO CHANGE</v>
      </c>
    </row>
    <row r="212" spans="1:24" outlineLevel="2">
      <c r="A212" s="136">
        <v>44323</v>
      </c>
      <c r="B212" s="24"/>
      <c r="C212" s="77">
        <v>619</v>
      </c>
      <c r="D212" s="137" t="s">
        <v>1638</v>
      </c>
      <c r="E212" s="137">
        <v>2</v>
      </c>
      <c r="F212" s="137" t="s">
        <v>100</v>
      </c>
      <c r="G212" s="137" t="str">
        <f>+VLOOKUP($D212,'Detailed Schedule'!$D$8:$EK$9993,4,FALSE)</f>
        <v>2015 CAT RM300</v>
      </c>
      <c r="H212" s="55">
        <f>+VLOOKUP($D212,'Detailed Schedule'!$D$8:$EK$9993,5,FALSE)</f>
        <v>216639.13</v>
      </c>
      <c r="I212" s="22">
        <f>+VLOOKUP($D212,'Detailed Schedule'!$D$8:$EK$9993,6,FALSE)</f>
        <v>10</v>
      </c>
      <c r="J212" s="55">
        <f>+VLOOKUP($D212,'Detailed Schedule'!$D$8:$EK$9993,7,FALSE)</f>
        <v>125000</v>
      </c>
      <c r="K212" s="56">
        <v>0</v>
      </c>
      <c r="L212" s="59">
        <f>+VLOOKUP($D212,'Detailed Schedule'!$D$8:$EAA$9985,137,FALSE)</f>
        <v>39934.343000000001</v>
      </c>
      <c r="M212" s="26">
        <f>+VLOOKUP($D212,'Detailed Schedule'!$D$8:$EAA$9985,140,FALSE)</f>
        <v>9163.9130000000005</v>
      </c>
      <c r="N212" s="26">
        <f>+VLOOKUP($D212,'Detailed Schedule'!$D$8:$EAA$9985,141,FALSE)</f>
        <v>49098.256000000001</v>
      </c>
      <c r="O212" s="26">
        <f>+VLOOKUP($D212,'Detailed Schedule'!$D$8:$EAA$9985,142,FALSE)+J212</f>
        <v>167540.87</v>
      </c>
      <c r="Q212" s="74">
        <f>+VLOOKUP($D212,'Detailed Schedule'!$D$8:$K$903,6,FALSE)</f>
        <v>10</v>
      </c>
      <c r="R212" s="75">
        <f>+VLOOKUP($D212,'Detailed Schedule'!$D$8:$K$903,5,FALSE)</f>
        <v>216639.13</v>
      </c>
      <c r="S212" s="75">
        <f>+VLOOKUP($D212,'Detailed Schedule'!$D$8:$K$903,7,FALSE)</f>
        <v>125000</v>
      </c>
      <c r="T212" s="119">
        <f t="shared" si="15"/>
        <v>0</v>
      </c>
      <c r="U212" s="119">
        <f t="shared" si="16"/>
        <v>0</v>
      </c>
      <c r="V212" s="21" t="str">
        <f t="shared" si="17"/>
        <v>NO CHANGE</v>
      </c>
      <c r="W212" s="21" t="str">
        <f t="shared" si="18"/>
        <v>NO CHANGE</v>
      </c>
      <c r="X212" s="21" t="str">
        <f t="shared" si="19"/>
        <v>NO CHANGE</v>
      </c>
    </row>
    <row r="213" spans="1:24" outlineLevel="2">
      <c r="A213" s="136">
        <v>44357</v>
      </c>
      <c r="B213" s="24"/>
      <c r="C213" s="77">
        <v>672</v>
      </c>
      <c r="D213" s="137" t="s">
        <v>1377</v>
      </c>
      <c r="E213" s="137">
        <v>2</v>
      </c>
      <c r="F213" s="137" t="s">
        <v>100</v>
      </c>
      <c r="G213" s="137" t="str">
        <f>+VLOOKUP($D213,'Detailed Schedule'!$D$8:$EK$9993,4,FALSE)</f>
        <v>WATER TOWER</v>
      </c>
      <c r="H213" s="55">
        <f>+VLOOKUP($D213,'Detailed Schedule'!$D$8:$EK$9993,5,FALSE)</f>
        <v>31076.66</v>
      </c>
      <c r="I213" s="22">
        <f>+VLOOKUP($D213,'Detailed Schedule'!$D$8:$EK$9993,6,FALSE)</f>
        <v>10</v>
      </c>
      <c r="J213" s="55">
        <f>+VLOOKUP($D213,'Detailed Schedule'!$D$8:$EK$9993,7,FALSE)</f>
        <v>0</v>
      </c>
      <c r="K213" s="56">
        <v>0</v>
      </c>
      <c r="L213" s="59">
        <f>+VLOOKUP($D213,'Detailed Schedule'!$D$8:$EAA$9985,137,FALSE)</f>
        <v>11135.815999999999</v>
      </c>
      <c r="M213" s="26">
        <f>+VLOOKUP($D213,'Detailed Schedule'!$D$8:$EAA$9985,140,FALSE)</f>
        <v>3107.6660000000002</v>
      </c>
      <c r="N213" s="26">
        <f>+VLOOKUP($D213,'Detailed Schedule'!$D$8:$EAA$9985,141,FALSE)</f>
        <v>14243.482</v>
      </c>
      <c r="O213" s="26">
        <f>+VLOOKUP($D213,'Detailed Schedule'!$D$8:$EAA$9985,142,FALSE)+J213</f>
        <v>16833.18</v>
      </c>
      <c r="Q213" s="74">
        <f>+VLOOKUP($D213,'Detailed Schedule'!$D$8:$K$903,6,FALSE)</f>
        <v>10</v>
      </c>
      <c r="R213" s="75">
        <f>+VLOOKUP($D213,'Detailed Schedule'!$D$8:$K$903,5,FALSE)</f>
        <v>31076.66</v>
      </c>
      <c r="S213" s="75">
        <f>+VLOOKUP($D213,'Detailed Schedule'!$D$8:$K$903,7,FALSE)</f>
        <v>0</v>
      </c>
      <c r="T213" s="119">
        <f t="shared" si="15"/>
        <v>0</v>
      </c>
      <c r="U213" s="119">
        <f t="shared" si="16"/>
        <v>0</v>
      </c>
      <c r="V213" s="21" t="str">
        <f t="shared" si="17"/>
        <v>NO CHANGE</v>
      </c>
      <c r="W213" s="21" t="str">
        <f t="shared" si="18"/>
        <v>NO CHANGE</v>
      </c>
      <c r="X213" s="21" t="str">
        <f t="shared" si="19"/>
        <v>NO CHANGE</v>
      </c>
    </row>
    <row r="214" spans="1:24" outlineLevel="2">
      <c r="A214" s="136">
        <v>44362</v>
      </c>
      <c r="B214" s="24"/>
      <c r="C214" s="77">
        <v>621</v>
      </c>
      <c r="D214" s="137" t="s">
        <v>1654</v>
      </c>
      <c r="E214" s="137">
        <v>2</v>
      </c>
      <c r="F214" s="137" t="s">
        <v>100</v>
      </c>
      <c r="G214" s="137" t="str">
        <f>+VLOOKUP($D214,'Detailed Schedule'!$D$8:$EK$9993,4,FALSE)</f>
        <v>2014 JLG G1255A 4X4</v>
      </c>
      <c r="H214" s="55">
        <f>+VLOOKUP($D214,'Detailed Schedule'!$D$8:$EK$9993,5,FALSE)</f>
        <v>75748.3</v>
      </c>
      <c r="I214" s="22">
        <f>+VLOOKUP($D214,'Detailed Schedule'!$D$8:$EK$9993,6,FALSE)</f>
        <v>10</v>
      </c>
      <c r="J214" s="55">
        <f>+VLOOKUP($D214,'Detailed Schedule'!$D$8:$EK$9993,7,FALSE)</f>
        <v>12000</v>
      </c>
      <c r="K214" s="56">
        <v>0</v>
      </c>
      <c r="L214" s="59">
        <f>+VLOOKUP($D214,'Detailed Schedule'!$D$8:$EAA$9985,137,FALSE)</f>
        <v>22843.14</v>
      </c>
      <c r="M214" s="26">
        <f>+VLOOKUP($D214,'Detailed Schedule'!$D$8:$EAA$9985,140,FALSE)</f>
        <v>6374.83</v>
      </c>
      <c r="N214" s="26">
        <f>+VLOOKUP($D214,'Detailed Schedule'!$D$8:$EAA$9985,141,FALSE)</f>
        <v>29217.97</v>
      </c>
      <c r="O214" s="26">
        <f>+VLOOKUP($D214,'Detailed Schedule'!$D$8:$EAA$9985,142,FALSE)+J214</f>
        <v>46530.33</v>
      </c>
      <c r="Q214" s="74">
        <f>+VLOOKUP($D214,'Detailed Schedule'!$D$8:$K$903,6,FALSE)</f>
        <v>10</v>
      </c>
      <c r="R214" s="75">
        <f>+VLOOKUP($D214,'Detailed Schedule'!$D$8:$K$903,5,FALSE)</f>
        <v>75748.3</v>
      </c>
      <c r="S214" s="75">
        <f>+VLOOKUP($D214,'Detailed Schedule'!$D$8:$K$903,7,FALSE)</f>
        <v>12000</v>
      </c>
      <c r="T214" s="119">
        <f t="shared" si="15"/>
        <v>0</v>
      </c>
      <c r="U214" s="119">
        <f t="shared" si="16"/>
        <v>0</v>
      </c>
      <c r="V214" s="21" t="str">
        <f t="shared" si="17"/>
        <v>NO CHANGE</v>
      </c>
      <c r="W214" s="21" t="str">
        <f t="shared" si="18"/>
        <v>NO CHANGE</v>
      </c>
      <c r="X214" s="21" t="str">
        <f t="shared" si="19"/>
        <v>NO CHANGE</v>
      </c>
    </row>
    <row r="215" spans="1:24" outlineLevel="2">
      <c r="A215" s="136">
        <v>44362</v>
      </c>
      <c r="B215" s="24"/>
      <c r="C215" s="77">
        <v>620</v>
      </c>
      <c r="D215" s="137" t="s">
        <v>1704</v>
      </c>
      <c r="E215" s="137">
        <v>3</v>
      </c>
      <c r="F215" s="137" t="s">
        <v>100</v>
      </c>
      <c r="G215" s="137" t="str">
        <f>+VLOOKUP($D215,'Detailed Schedule'!$D$8:$EK$9993,4,FALSE)</f>
        <v>2013 CAT 950K</v>
      </c>
      <c r="H215" s="55">
        <f>+VLOOKUP($D215,'Detailed Schedule'!$D$8:$EK$9993,5,FALSE)</f>
        <v>92210.8</v>
      </c>
      <c r="I215" s="22">
        <f>+VLOOKUP($D215,'Detailed Schedule'!$D$8:$EK$9993,6,FALSE)</f>
        <v>10</v>
      </c>
      <c r="J215" s="55">
        <f>+VLOOKUP($D215,'Detailed Schedule'!$D$8:$EK$9993,7,FALSE)</f>
        <v>50000</v>
      </c>
      <c r="K215" s="56">
        <v>0</v>
      </c>
      <c r="L215" s="59">
        <f>+VLOOKUP($D215,'Detailed Schedule'!$D$8:$EAA$9985,137,FALSE)</f>
        <v>17167.2</v>
      </c>
      <c r="M215" s="26">
        <f>+VLOOKUP($D215,'Detailed Schedule'!$D$8:$EAA$9985,140,FALSE)</f>
        <v>4221.08</v>
      </c>
      <c r="N215" s="26">
        <f>+VLOOKUP($D215,'Detailed Schedule'!$D$8:$EAA$9985,141,FALSE)</f>
        <v>21388.28</v>
      </c>
      <c r="O215" s="26">
        <f>+VLOOKUP($D215,'Detailed Schedule'!$D$8:$EAA$9985,142,FALSE)+J215</f>
        <v>70822.52</v>
      </c>
      <c r="Q215" s="74">
        <f>+VLOOKUP($D215,'Detailed Schedule'!$D$8:$K$903,6,FALSE)</f>
        <v>10</v>
      </c>
      <c r="R215" s="75">
        <f>+VLOOKUP($D215,'Detailed Schedule'!$D$8:$K$903,5,FALSE)</f>
        <v>92210.8</v>
      </c>
      <c r="S215" s="75">
        <f>+VLOOKUP($D215,'Detailed Schedule'!$D$8:$K$903,7,FALSE)</f>
        <v>50000</v>
      </c>
      <c r="T215" s="119">
        <f t="shared" si="15"/>
        <v>0</v>
      </c>
      <c r="U215" s="119">
        <f t="shared" si="16"/>
        <v>0</v>
      </c>
      <c r="V215" s="21" t="str">
        <f t="shared" si="17"/>
        <v>NO CHANGE</v>
      </c>
      <c r="W215" s="21" t="str">
        <f t="shared" si="18"/>
        <v>NO CHANGE</v>
      </c>
      <c r="X215" s="21" t="str">
        <f t="shared" si="19"/>
        <v>NO CHANGE</v>
      </c>
    </row>
    <row r="216" spans="1:24" outlineLevel="2">
      <c r="A216" s="136">
        <v>44375</v>
      </c>
      <c r="B216" s="24"/>
      <c r="C216" s="77">
        <v>668</v>
      </c>
      <c r="D216" s="137" t="s">
        <v>769</v>
      </c>
      <c r="E216" s="137">
        <v>1</v>
      </c>
      <c r="F216" s="137" t="s">
        <v>100</v>
      </c>
      <c r="G216" s="137" t="str">
        <f>+VLOOKUP($D216,'Detailed Schedule'!$D$8:$EK$9993,4,FALSE)</f>
        <v>2021 KOBOTA MX6000HST</v>
      </c>
      <c r="H216" s="55">
        <f>+VLOOKUP($D216,'Detailed Schedule'!$D$8:$EK$9993,5,FALSE)</f>
        <v>42158</v>
      </c>
      <c r="I216" s="22">
        <f>+VLOOKUP($D216,'Detailed Schedule'!$D$8:$EK$9993,6,FALSE)</f>
        <v>10</v>
      </c>
      <c r="J216" s="55">
        <f>+VLOOKUP($D216,'Detailed Schedule'!$D$8:$EK$9993,7,FALSE)</f>
        <v>10000</v>
      </c>
      <c r="K216" s="56">
        <v>0</v>
      </c>
      <c r="L216" s="59">
        <f>+VLOOKUP($D216,'Detailed Schedule'!$D$8:$EAA$9985,137,FALSE)</f>
        <v>11255.3</v>
      </c>
      <c r="M216" s="26">
        <f>+VLOOKUP($D216,'Detailed Schedule'!$D$8:$EAA$9985,140,FALSE)</f>
        <v>3215.8</v>
      </c>
      <c r="N216" s="26">
        <f>+VLOOKUP($D216,'Detailed Schedule'!$D$8:$EAA$9985,141,FALSE)</f>
        <v>14471.099999999999</v>
      </c>
      <c r="O216" s="26">
        <f>+VLOOKUP($D216,'Detailed Schedule'!$D$8:$EAA$9985,142,FALSE)+J216</f>
        <v>27686.9</v>
      </c>
      <c r="Q216" s="74">
        <f>+VLOOKUP($D216,'Detailed Schedule'!$D$8:$K$903,6,FALSE)</f>
        <v>10</v>
      </c>
      <c r="R216" s="75">
        <f>+VLOOKUP($D216,'Detailed Schedule'!$D$8:$K$903,5,FALSE)</f>
        <v>42158</v>
      </c>
      <c r="S216" s="75">
        <f>+VLOOKUP($D216,'Detailed Schedule'!$D$8:$K$903,7,FALSE)</f>
        <v>10000</v>
      </c>
      <c r="T216" s="119">
        <f t="shared" si="15"/>
        <v>0</v>
      </c>
      <c r="U216" s="119">
        <f t="shared" si="16"/>
        <v>0</v>
      </c>
      <c r="V216" s="21" t="str">
        <f t="shared" si="17"/>
        <v>NO CHANGE</v>
      </c>
      <c r="W216" s="21" t="str">
        <f t="shared" si="18"/>
        <v>NO CHANGE</v>
      </c>
      <c r="X216" s="21" t="str">
        <f t="shared" si="19"/>
        <v>NO CHANGE</v>
      </c>
    </row>
    <row r="217" spans="1:24" outlineLevel="2">
      <c r="A217" s="136">
        <v>44375</v>
      </c>
      <c r="B217" s="24"/>
      <c r="C217" s="77">
        <v>669</v>
      </c>
      <c r="D217" s="137" t="s">
        <v>773</v>
      </c>
      <c r="E217" s="137">
        <v>1</v>
      </c>
      <c r="F217" s="137" t="s">
        <v>100</v>
      </c>
      <c r="G217" s="137" t="str">
        <f>+VLOOKUP($D217,'Detailed Schedule'!$D$8:$EK$9993,4,FALSE)</f>
        <v>JD 4300 HST W/ 300CX LOADER</v>
      </c>
      <c r="H217" s="55">
        <f>+VLOOKUP($D217,'Detailed Schedule'!$D$8:$EK$9993,5,FALSE)</f>
        <v>18832</v>
      </c>
      <c r="I217" s="22">
        <f>+VLOOKUP($D217,'Detailed Schedule'!$D$8:$EK$9993,6,FALSE)</f>
        <v>5</v>
      </c>
      <c r="J217" s="55">
        <f>+VLOOKUP($D217,'Detailed Schedule'!$D$8:$EK$9993,7,FALSE)</f>
        <v>5000</v>
      </c>
      <c r="K217" s="56">
        <v>0</v>
      </c>
      <c r="L217" s="59">
        <f>+VLOOKUP($D217,'Detailed Schedule'!$D$8:$EAA$9985,137,FALSE)</f>
        <v>9682.4</v>
      </c>
      <c r="M217" s="26">
        <f>+VLOOKUP($D217,'Detailed Schedule'!$D$8:$EAA$9985,140,FALSE)</f>
        <v>2766.4</v>
      </c>
      <c r="N217" s="26">
        <f>+VLOOKUP($D217,'Detailed Schedule'!$D$8:$EAA$9985,141,FALSE)</f>
        <v>12448.8</v>
      </c>
      <c r="O217" s="26">
        <f>+VLOOKUP($D217,'Detailed Schedule'!$D$8:$EAA$9985,142,FALSE)+J217</f>
        <v>6383.2</v>
      </c>
      <c r="Q217" s="74">
        <f>+VLOOKUP($D217,'Detailed Schedule'!$D$8:$K$903,6,FALSE)</f>
        <v>5</v>
      </c>
      <c r="R217" s="75">
        <f>+VLOOKUP($D217,'Detailed Schedule'!$D$8:$K$903,5,FALSE)</f>
        <v>18832</v>
      </c>
      <c r="S217" s="75">
        <f>+VLOOKUP($D217,'Detailed Schedule'!$D$8:$K$903,7,FALSE)</f>
        <v>5000</v>
      </c>
      <c r="T217" s="119">
        <f t="shared" si="15"/>
        <v>0</v>
      </c>
      <c r="U217" s="119">
        <f t="shared" si="16"/>
        <v>0</v>
      </c>
      <c r="V217" s="21" t="str">
        <f t="shared" si="17"/>
        <v>NO CHANGE</v>
      </c>
      <c r="W217" s="21" t="str">
        <f t="shared" si="18"/>
        <v>NO CHANGE</v>
      </c>
      <c r="X217" s="21" t="str">
        <f t="shared" si="19"/>
        <v>NO CHANGE</v>
      </c>
    </row>
    <row r="218" spans="1:24" outlineLevel="2">
      <c r="A218" s="136">
        <v>44375</v>
      </c>
      <c r="B218" s="24"/>
      <c r="C218" s="77">
        <v>670</v>
      </c>
      <c r="D218" s="137" t="s">
        <v>1560</v>
      </c>
      <c r="E218" s="137">
        <v>1</v>
      </c>
      <c r="F218" s="137" t="s">
        <v>100</v>
      </c>
      <c r="G218" s="137" t="str">
        <f>+VLOOKUP($D218,'Detailed Schedule'!$D$8:$EK$9993,4,FALSE)</f>
        <v>CASE TR320</v>
      </c>
      <c r="H218" s="55">
        <f>+VLOOKUP($D218,'Detailed Schedule'!$D$8:$EK$9993,5,FALSE)</f>
        <v>35310</v>
      </c>
      <c r="I218" s="22">
        <f>+VLOOKUP($D218,'Detailed Schedule'!$D$8:$EK$9993,6,FALSE)</f>
        <v>7</v>
      </c>
      <c r="J218" s="55">
        <f>+VLOOKUP($D218,'Detailed Schedule'!$D$8:$EK$9993,7,FALSE)</f>
        <v>7000</v>
      </c>
      <c r="K218" s="56">
        <v>0</v>
      </c>
      <c r="L218" s="59">
        <f>+VLOOKUP($D218,'Detailed Schedule'!$D$8:$EAA$9985,137,FALSE)</f>
        <v>14155.005714285715</v>
      </c>
      <c r="M218" s="26">
        <f>+VLOOKUP($D218,'Detailed Schedule'!$D$8:$EAA$9985,140,FALSE)</f>
        <v>4044.2857142857142</v>
      </c>
      <c r="N218" s="26">
        <f>+VLOOKUP($D218,'Detailed Schedule'!$D$8:$EAA$9985,141,FALSE)</f>
        <v>18199.291428571429</v>
      </c>
      <c r="O218" s="26">
        <f>+VLOOKUP($D218,'Detailed Schedule'!$D$8:$EAA$9985,142,FALSE)+J218</f>
        <v>17110.71</v>
      </c>
      <c r="Q218" s="74">
        <f>+VLOOKUP($D218,'Detailed Schedule'!$D$8:$K$903,6,FALSE)</f>
        <v>7</v>
      </c>
      <c r="R218" s="75">
        <f>+VLOOKUP($D218,'Detailed Schedule'!$D$8:$K$903,5,FALSE)</f>
        <v>35310</v>
      </c>
      <c r="S218" s="75">
        <f>+VLOOKUP($D218,'Detailed Schedule'!$D$8:$K$903,7,FALSE)</f>
        <v>7000</v>
      </c>
      <c r="T218" s="119">
        <f t="shared" si="15"/>
        <v>0</v>
      </c>
      <c r="U218" s="119">
        <f t="shared" si="16"/>
        <v>0</v>
      </c>
      <c r="V218" s="21" t="str">
        <f t="shared" si="17"/>
        <v>NO CHANGE</v>
      </c>
      <c r="W218" s="21" t="str">
        <f t="shared" si="18"/>
        <v>NO CHANGE</v>
      </c>
      <c r="X218" s="21" t="str">
        <f t="shared" si="19"/>
        <v>NO CHANGE</v>
      </c>
    </row>
    <row r="219" spans="1:24" outlineLevel="2">
      <c r="A219" s="136">
        <v>44375</v>
      </c>
      <c r="B219" s="24"/>
      <c r="C219" s="77">
        <v>666</v>
      </c>
      <c r="D219" s="137" t="s">
        <v>1656</v>
      </c>
      <c r="E219" s="137">
        <v>1</v>
      </c>
      <c r="F219" s="137" t="s">
        <v>100</v>
      </c>
      <c r="G219" s="137" t="str">
        <f>+VLOOKUP($D219,'Detailed Schedule'!$D$8:$EK$9993,4,FALSE)</f>
        <v>2012 GENNIE GTH 1056</v>
      </c>
      <c r="H219" s="55">
        <f>+VLOOKUP($D219,'Detailed Schedule'!$D$8:$EK$9993,5,FALSE)</f>
        <v>58850</v>
      </c>
      <c r="I219" s="22">
        <f>+VLOOKUP($D219,'Detailed Schedule'!$D$8:$EK$9993,6,FALSE)</f>
        <v>10</v>
      </c>
      <c r="J219" s="55">
        <f>+VLOOKUP($D219,'Detailed Schedule'!$D$8:$EK$9993,7,FALSE)</f>
        <v>10000</v>
      </c>
      <c r="K219" s="56">
        <v>0</v>
      </c>
      <c r="L219" s="59">
        <f>+VLOOKUP($D219,'Detailed Schedule'!$D$8:$EAA$9985,137,FALSE)</f>
        <v>17097.5</v>
      </c>
      <c r="M219" s="26">
        <f>+VLOOKUP($D219,'Detailed Schedule'!$D$8:$EAA$9985,140,FALSE)</f>
        <v>4885</v>
      </c>
      <c r="N219" s="26">
        <f>+VLOOKUP($D219,'Detailed Schedule'!$D$8:$EAA$9985,141,FALSE)</f>
        <v>21982.5</v>
      </c>
      <c r="O219" s="26">
        <f>+VLOOKUP($D219,'Detailed Schedule'!$D$8:$EAA$9985,142,FALSE)+J219</f>
        <v>36867.5</v>
      </c>
      <c r="Q219" s="74">
        <f>+VLOOKUP($D219,'Detailed Schedule'!$D$8:$K$903,6,FALSE)</f>
        <v>10</v>
      </c>
      <c r="R219" s="75">
        <f>+VLOOKUP($D219,'Detailed Schedule'!$D$8:$K$903,5,FALSE)</f>
        <v>58850</v>
      </c>
      <c r="S219" s="75">
        <f>+VLOOKUP($D219,'Detailed Schedule'!$D$8:$K$903,7,FALSE)</f>
        <v>10000</v>
      </c>
      <c r="T219" s="119">
        <f t="shared" si="15"/>
        <v>0</v>
      </c>
      <c r="U219" s="119">
        <f t="shared" si="16"/>
        <v>0</v>
      </c>
      <c r="V219" s="21" t="str">
        <f t="shared" si="17"/>
        <v>NO CHANGE</v>
      </c>
      <c r="W219" s="21" t="str">
        <f t="shared" si="18"/>
        <v>NO CHANGE</v>
      </c>
      <c r="X219" s="21" t="str">
        <f t="shared" si="19"/>
        <v>NO CHANGE</v>
      </c>
    </row>
    <row r="220" spans="1:24" outlineLevel="2">
      <c r="A220" s="136">
        <v>44384</v>
      </c>
      <c r="B220" s="24"/>
      <c r="C220" s="77">
        <v>627</v>
      </c>
      <c r="D220" s="137" t="s">
        <v>751</v>
      </c>
      <c r="E220" s="137">
        <v>1</v>
      </c>
      <c r="F220" s="137" t="s">
        <v>100</v>
      </c>
      <c r="G220" s="137" t="str">
        <f>+VLOOKUP($D220,'Detailed Schedule'!$D$8:$EK$9993,4,FALSE)</f>
        <v>2018 YALE GDP050VXNKAE084</v>
      </c>
      <c r="H220" s="55">
        <f>+VLOOKUP($D220,'Detailed Schedule'!$D$8:$EK$9993,5,FALSE)</f>
        <v>21400</v>
      </c>
      <c r="I220" s="22">
        <f>+VLOOKUP($D220,'Detailed Schedule'!$D$8:$EK$9993,6,FALSE)</f>
        <v>10</v>
      </c>
      <c r="J220" s="55">
        <f>+VLOOKUP($D220,'Detailed Schedule'!$D$8:$EK$9993,7,FALSE)</f>
        <v>5000</v>
      </c>
      <c r="K220" s="56">
        <v>0</v>
      </c>
      <c r="L220" s="59">
        <f>+VLOOKUP($D220,'Detailed Schedule'!$D$8:$EAA$9985,137,FALSE)</f>
        <v>5740</v>
      </c>
      <c r="M220" s="26">
        <f>+VLOOKUP($D220,'Detailed Schedule'!$D$8:$EAA$9985,140,FALSE)</f>
        <v>1640</v>
      </c>
      <c r="N220" s="26">
        <f>+VLOOKUP($D220,'Detailed Schedule'!$D$8:$EAA$9985,141,FALSE)</f>
        <v>7380</v>
      </c>
      <c r="O220" s="26">
        <f>+VLOOKUP($D220,'Detailed Schedule'!$D$8:$EAA$9985,142,FALSE)+J220</f>
        <v>14020</v>
      </c>
      <c r="Q220" s="74">
        <f>+VLOOKUP($D220,'Detailed Schedule'!$D$8:$K$903,6,FALSE)</f>
        <v>10</v>
      </c>
      <c r="R220" s="75">
        <f>+VLOOKUP($D220,'Detailed Schedule'!$D$8:$K$903,5,FALSE)</f>
        <v>21400</v>
      </c>
      <c r="S220" s="75">
        <f>+VLOOKUP($D220,'Detailed Schedule'!$D$8:$K$903,7,FALSE)</f>
        <v>5000</v>
      </c>
      <c r="T220" s="119">
        <f t="shared" si="15"/>
        <v>0</v>
      </c>
      <c r="U220" s="119">
        <f t="shared" si="16"/>
        <v>0</v>
      </c>
      <c r="V220" s="21" t="str">
        <f t="shared" si="17"/>
        <v>NO CHANGE</v>
      </c>
      <c r="W220" s="21" t="str">
        <f t="shared" si="18"/>
        <v>NO CHANGE</v>
      </c>
      <c r="X220" s="21" t="str">
        <f t="shared" si="19"/>
        <v>NO CHANGE</v>
      </c>
    </row>
    <row r="221" spans="1:24" outlineLevel="2">
      <c r="A221" s="136">
        <v>44460</v>
      </c>
      <c r="B221" s="24"/>
      <c r="C221" s="77">
        <v>631</v>
      </c>
      <c r="D221" s="137" t="s">
        <v>159</v>
      </c>
      <c r="E221" s="137">
        <v>3</v>
      </c>
      <c r="F221" s="137" t="s">
        <v>100</v>
      </c>
      <c r="G221" s="137" t="str">
        <f>+VLOOKUP($D221,'Detailed Schedule'!$D$8:$EK$9993,4,FALSE)</f>
        <v>2012 CAT 420E IT</v>
      </c>
      <c r="H221" s="55">
        <f>+VLOOKUP($D221,'Detailed Schedule'!$D$8:$EK$9993,5,FALSE)</f>
        <v>52152.05</v>
      </c>
      <c r="I221" s="22">
        <f>+VLOOKUP($D221,'Detailed Schedule'!$D$8:$EK$9993,6,FALSE)</f>
        <v>10</v>
      </c>
      <c r="J221" s="55">
        <f>+VLOOKUP($D221,'Detailed Schedule'!$D$8:$EK$9993,7,FALSE)</f>
        <v>5500</v>
      </c>
      <c r="K221" s="56">
        <v>0</v>
      </c>
      <c r="L221" s="59">
        <f>+VLOOKUP($D221,'Detailed Schedule'!$D$8:$EAA$9985,137,FALSE)</f>
        <v>15161.925000000001</v>
      </c>
      <c r="M221" s="26">
        <f>+VLOOKUP($D221,'Detailed Schedule'!$D$8:$EAA$9985,140,FALSE)</f>
        <v>4665.2049999999999</v>
      </c>
      <c r="N221" s="26">
        <f>+VLOOKUP($D221,'Detailed Schedule'!$D$8:$EAA$9985,141,FALSE)</f>
        <v>19827.13</v>
      </c>
      <c r="O221" s="26">
        <f>+VLOOKUP($D221,'Detailed Schedule'!$D$8:$EAA$9985,142,FALSE)+J221</f>
        <v>32324.92</v>
      </c>
      <c r="Q221" s="74">
        <f>+VLOOKUP($D221,'Detailed Schedule'!$D$8:$K$903,6,FALSE)</f>
        <v>10</v>
      </c>
      <c r="R221" s="75">
        <f>+VLOOKUP($D221,'Detailed Schedule'!$D$8:$K$903,5,FALSE)</f>
        <v>52152.05</v>
      </c>
      <c r="S221" s="75">
        <f>+VLOOKUP($D221,'Detailed Schedule'!$D$8:$K$903,7,FALSE)</f>
        <v>5500</v>
      </c>
      <c r="T221" s="119">
        <f t="shared" si="15"/>
        <v>0</v>
      </c>
      <c r="U221" s="119">
        <f t="shared" si="16"/>
        <v>0</v>
      </c>
      <c r="V221" s="21" t="str">
        <f t="shared" si="17"/>
        <v>NO CHANGE</v>
      </c>
      <c r="W221" s="21" t="str">
        <f t="shared" si="18"/>
        <v>NO CHANGE</v>
      </c>
      <c r="X221" s="21" t="str">
        <f t="shared" si="19"/>
        <v>NO CHANGE</v>
      </c>
    </row>
    <row r="222" spans="1:24" outlineLevel="2">
      <c r="A222" s="136">
        <v>44467</v>
      </c>
      <c r="B222" s="24"/>
      <c r="C222" s="77">
        <v>642</v>
      </c>
      <c r="D222" s="137" t="s">
        <v>308</v>
      </c>
      <c r="E222" s="137">
        <v>2</v>
      </c>
      <c r="F222" s="137" t="s">
        <v>100</v>
      </c>
      <c r="G222" s="137" t="str">
        <f>+VLOOKUP($D222,'Detailed Schedule'!$D$8:$EK$9993,4,FALSE)</f>
        <v>CONCRETE PLANT</v>
      </c>
      <c r="H222" s="55">
        <f>+VLOOKUP($D222,'Detailed Schedule'!$D$8:$EK$9993,5,FALSE)</f>
        <v>514434.8</v>
      </c>
      <c r="I222" s="22">
        <f>+VLOOKUP($D222,'Detailed Schedule'!$D$8:$EK$9993,6,FALSE)</f>
        <v>15</v>
      </c>
      <c r="J222" s="55">
        <f>+VLOOKUP($D222,'Detailed Schedule'!$D$8:$EK$9993,7,FALSE)</f>
        <v>250000</v>
      </c>
      <c r="K222" s="56">
        <v>0</v>
      </c>
      <c r="L222" s="59">
        <f>+VLOOKUP($D222,'Detailed Schedule'!$D$8:$EAA$9985,137,FALSE)</f>
        <v>61997.83666666667</v>
      </c>
      <c r="M222" s="26">
        <f>+VLOOKUP($D222,'Detailed Schedule'!$D$8:$EAA$9985,140,FALSE)</f>
        <v>17628.986666666668</v>
      </c>
      <c r="N222" s="26">
        <f>+VLOOKUP($D222,'Detailed Schedule'!$D$8:$EAA$9985,141,FALSE)</f>
        <v>79626.823333333334</v>
      </c>
      <c r="O222" s="26">
        <f>+VLOOKUP($D222,'Detailed Schedule'!$D$8:$EAA$9985,142,FALSE)+J222</f>
        <v>434807.98</v>
      </c>
      <c r="Q222" s="74">
        <f>+VLOOKUP($D222,'Detailed Schedule'!$D$8:$K$903,6,FALSE)</f>
        <v>15</v>
      </c>
      <c r="R222" s="75">
        <f>+VLOOKUP($D222,'Detailed Schedule'!$D$8:$K$903,5,FALSE)</f>
        <v>514434.8</v>
      </c>
      <c r="S222" s="75">
        <f>+VLOOKUP($D222,'Detailed Schedule'!$D$8:$K$903,7,FALSE)</f>
        <v>250000</v>
      </c>
      <c r="T222" s="119">
        <f t="shared" si="15"/>
        <v>0</v>
      </c>
      <c r="U222" s="119">
        <f t="shared" si="16"/>
        <v>0</v>
      </c>
      <c r="V222" s="21" t="str">
        <f t="shared" si="17"/>
        <v>NO CHANGE</v>
      </c>
      <c r="W222" s="21" t="str">
        <f t="shared" si="18"/>
        <v>NO CHANGE</v>
      </c>
      <c r="X222" s="21" t="str">
        <f t="shared" si="19"/>
        <v>NO CHANGE</v>
      </c>
    </row>
    <row r="223" spans="1:24" outlineLevel="2">
      <c r="A223" s="136">
        <v>44471</v>
      </c>
      <c r="B223" s="24"/>
      <c r="C223" s="77">
        <v>652</v>
      </c>
      <c r="D223" s="137" t="s">
        <v>1566</v>
      </c>
      <c r="E223" s="137">
        <v>2</v>
      </c>
      <c r="F223" s="137" t="s">
        <v>100</v>
      </c>
      <c r="G223" s="137" t="str">
        <f>+VLOOKUP($D223,'Detailed Schedule'!$D$8:$EK$9993,4,FALSE)</f>
        <v>CAT 279D</v>
      </c>
      <c r="H223" s="55">
        <f>+VLOOKUP($D223,'Detailed Schedule'!$D$8:$EK$9993,5,FALSE)</f>
        <v>41424.239999999998</v>
      </c>
      <c r="I223" s="22">
        <f>+VLOOKUP($D223,'Detailed Schedule'!$D$8:$EK$9993,6,FALSE)</f>
        <v>7</v>
      </c>
      <c r="J223" s="55">
        <f>+VLOOKUP($D223,'Detailed Schedule'!$D$8:$EK$9993,7,FALSE)</f>
        <v>5000</v>
      </c>
      <c r="K223" s="56">
        <v>0</v>
      </c>
      <c r="L223" s="59">
        <f>+VLOOKUP($D223,'Detailed Schedule'!$D$8:$EAA$9985,137,FALSE)</f>
        <v>16911.252857142856</v>
      </c>
      <c r="M223" s="26">
        <f>+VLOOKUP($D223,'Detailed Schedule'!$D$8:$EAA$9985,140,FALSE)</f>
        <v>5203.4628571428566</v>
      </c>
      <c r="N223" s="26">
        <f>+VLOOKUP($D223,'Detailed Schedule'!$D$8:$EAA$9985,141,FALSE)</f>
        <v>22114.71571428571</v>
      </c>
      <c r="O223" s="26">
        <f>+VLOOKUP($D223,'Detailed Schedule'!$D$8:$EAA$9985,142,FALSE)+J223</f>
        <v>19309.52</v>
      </c>
      <c r="Q223" s="74">
        <f>+VLOOKUP($D223,'Detailed Schedule'!$D$8:$K$903,6,FALSE)</f>
        <v>7</v>
      </c>
      <c r="R223" s="75">
        <f>+VLOOKUP($D223,'Detailed Schedule'!$D$8:$K$903,5,FALSE)</f>
        <v>41424.239999999998</v>
      </c>
      <c r="S223" s="75">
        <f>+VLOOKUP($D223,'Detailed Schedule'!$D$8:$K$903,7,FALSE)</f>
        <v>5000</v>
      </c>
      <c r="T223" s="119">
        <f t="shared" si="15"/>
        <v>0</v>
      </c>
      <c r="U223" s="119">
        <f t="shared" si="16"/>
        <v>0</v>
      </c>
      <c r="V223" s="21" t="str">
        <f t="shared" si="17"/>
        <v>NO CHANGE</v>
      </c>
      <c r="W223" s="21" t="str">
        <f t="shared" si="18"/>
        <v>NO CHANGE</v>
      </c>
      <c r="X223" s="21" t="str">
        <f t="shared" si="19"/>
        <v>NO CHANGE</v>
      </c>
    </row>
    <row r="224" spans="1:24" outlineLevel="2">
      <c r="A224" s="136">
        <v>44496</v>
      </c>
      <c r="B224" s="24"/>
      <c r="C224" s="77">
        <v>643</v>
      </c>
      <c r="D224" s="137" t="s">
        <v>1002</v>
      </c>
      <c r="E224" s="137">
        <v>1</v>
      </c>
      <c r="F224" s="137" t="s">
        <v>100</v>
      </c>
      <c r="G224" s="137" t="str">
        <f>+VLOOKUP($D224,'Detailed Schedule'!$D$8:$EK$9993,4,FALSE)</f>
        <v>2021 ATLAS COPCO PAS 100 HFS</v>
      </c>
      <c r="H224" s="55">
        <f>+VLOOKUP($D224,'Detailed Schedule'!$D$8:$EK$9993,5,FALSE)</f>
        <v>41218.07</v>
      </c>
      <c r="I224" s="22">
        <f>+VLOOKUP($D224,'Detailed Schedule'!$D$8:$EK$9993,6,FALSE)</f>
        <v>10</v>
      </c>
      <c r="J224" s="55">
        <f>+VLOOKUP($D224,'Detailed Schedule'!$D$8:$EK$9993,7,FALSE)</f>
        <v>8000</v>
      </c>
      <c r="K224" s="56">
        <v>0</v>
      </c>
      <c r="L224" s="59">
        <f>+VLOOKUP($D224,'Detailed Schedule'!$D$8:$EAA$9985,137,FALSE)</f>
        <v>10519.057000000001</v>
      </c>
      <c r="M224" s="26">
        <f>+VLOOKUP($D224,'Detailed Schedule'!$D$8:$EAA$9985,140,FALSE)</f>
        <v>3321.8069999999998</v>
      </c>
      <c r="N224" s="26">
        <f>+VLOOKUP($D224,'Detailed Schedule'!$D$8:$EAA$9985,141,FALSE)</f>
        <v>13840.864000000001</v>
      </c>
      <c r="O224" s="26">
        <f>+VLOOKUP($D224,'Detailed Schedule'!$D$8:$EAA$9985,142,FALSE)+J224</f>
        <v>27377.21</v>
      </c>
      <c r="Q224" s="74">
        <f>+VLOOKUP($D224,'Detailed Schedule'!$D$8:$K$903,6,FALSE)</f>
        <v>10</v>
      </c>
      <c r="R224" s="75">
        <f>+VLOOKUP($D224,'Detailed Schedule'!$D$8:$K$903,5,FALSE)</f>
        <v>41218.07</v>
      </c>
      <c r="S224" s="75">
        <f>+VLOOKUP($D224,'Detailed Schedule'!$D$8:$K$903,7,FALSE)</f>
        <v>8000</v>
      </c>
      <c r="T224" s="119">
        <f t="shared" si="15"/>
        <v>0</v>
      </c>
      <c r="U224" s="119">
        <f t="shared" si="16"/>
        <v>0</v>
      </c>
      <c r="V224" s="21" t="str">
        <f t="shared" si="17"/>
        <v>NO CHANGE</v>
      </c>
      <c r="W224" s="21" t="str">
        <f t="shared" si="18"/>
        <v>NO CHANGE</v>
      </c>
      <c r="X224" s="21" t="str">
        <f t="shared" si="19"/>
        <v>NO CHANGE</v>
      </c>
    </row>
    <row r="225" spans="1:24" outlineLevel="2">
      <c r="A225" s="136">
        <v>44515</v>
      </c>
      <c r="B225" s="24"/>
      <c r="C225" s="77">
        <v>673</v>
      </c>
      <c r="D225" s="137" t="s">
        <v>310</v>
      </c>
      <c r="E225" s="137">
        <v>2</v>
      </c>
      <c r="F225" s="137" t="s">
        <v>100</v>
      </c>
      <c r="G225" s="137" t="str">
        <f>+VLOOKUP($D225,'Detailed Schedule'!$D$8:$EK$9993,4,FALSE)</f>
        <v>DUST COLLECTOR</v>
      </c>
      <c r="H225" s="55">
        <f>+VLOOKUP($D225,'Detailed Schedule'!$D$8:$EK$9993,5,FALSE)</f>
        <v>84465.2</v>
      </c>
      <c r="I225" s="22">
        <f>+VLOOKUP($D225,'Detailed Schedule'!$D$8:$EK$9993,6,FALSE)</f>
        <v>10</v>
      </c>
      <c r="J225" s="55">
        <f>+VLOOKUP($D225,'Detailed Schedule'!$D$8:$EK$9993,7,FALSE)</f>
        <v>0</v>
      </c>
      <c r="K225" s="56">
        <v>0</v>
      </c>
      <c r="L225" s="59">
        <f>+VLOOKUP($D225,'Detailed Schedule'!$D$8:$EAA$9985,137,FALSE)</f>
        <v>26747.31</v>
      </c>
      <c r="M225" s="26">
        <f>+VLOOKUP($D225,'Detailed Schedule'!$D$8:$EAA$9985,140,FALSE)</f>
        <v>8446.52</v>
      </c>
      <c r="N225" s="26">
        <f>+VLOOKUP($D225,'Detailed Schedule'!$D$8:$EAA$9985,141,FALSE)</f>
        <v>35193.83</v>
      </c>
      <c r="O225" s="26">
        <f>+VLOOKUP($D225,'Detailed Schedule'!$D$8:$EAA$9985,142,FALSE)+J225</f>
        <v>49271.37</v>
      </c>
      <c r="Q225" s="74">
        <f>+VLOOKUP($D225,'Detailed Schedule'!$D$8:$K$903,6,FALSE)</f>
        <v>10</v>
      </c>
      <c r="R225" s="75">
        <f>+VLOOKUP($D225,'Detailed Schedule'!$D$8:$K$903,5,FALSE)</f>
        <v>84465.2</v>
      </c>
      <c r="S225" s="75">
        <f>+VLOOKUP($D225,'Detailed Schedule'!$D$8:$K$903,7,FALSE)</f>
        <v>0</v>
      </c>
      <c r="T225" s="119">
        <f t="shared" si="15"/>
        <v>0</v>
      </c>
      <c r="U225" s="119">
        <f t="shared" si="16"/>
        <v>0</v>
      </c>
      <c r="V225" s="21" t="str">
        <f t="shared" si="17"/>
        <v>NO CHANGE</v>
      </c>
      <c r="W225" s="21" t="str">
        <f t="shared" si="18"/>
        <v>NO CHANGE</v>
      </c>
      <c r="X225" s="21" t="str">
        <f t="shared" si="19"/>
        <v>NO CHANGE</v>
      </c>
    </row>
    <row r="226" spans="1:24" outlineLevel="2">
      <c r="A226" s="136">
        <v>44524</v>
      </c>
      <c r="B226" s="24"/>
      <c r="C226" s="77">
        <v>683</v>
      </c>
      <c r="D226" s="137" t="s">
        <v>771</v>
      </c>
      <c r="E226" s="137">
        <v>1</v>
      </c>
      <c r="F226" s="137" t="s">
        <v>100</v>
      </c>
      <c r="G226" s="137" t="str">
        <f>+VLOOKUP($D226,'Detailed Schedule'!$D$8:$EK$9993,4,FALSE)</f>
        <v>ATTACHMENTS FOR FT-05</v>
      </c>
      <c r="H226" s="55">
        <f>+VLOOKUP($D226,'Detailed Schedule'!$D$8:$EK$9993,5,FALSE)</f>
        <v>11556</v>
      </c>
      <c r="I226" s="22">
        <f>+VLOOKUP($D226,'Detailed Schedule'!$D$8:$EK$9993,6,FALSE)</f>
        <v>5</v>
      </c>
      <c r="J226" s="55">
        <f>+VLOOKUP($D226,'Detailed Schedule'!$D$8:$EK$9993,7,FALSE)</f>
        <v>2000</v>
      </c>
      <c r="K226" s="56">
        <v>0</v>
      </c>
      <c r="L226" s="59">
        <f>+VLOOKUP($D226,'Detailed Schedule'!$D$8:$EAA$9985,137,FALSE)</f>
        <v>5892.8700000000008</v>
      </c>
      <c r="M226" s="26">
        <f>+VLOOKUP($D226,'Detailed Schedule'!$D$8:$EAA$9985,140,FALSE)</f>
        <v>1911.2000000000003</v>
      </c>
      <c r="N226" s="26">
        <f>+VLOOKUP($D226,'Detailed Schedule'!$D$8:$EAA$9985,141,FALSE)</f>
        <v>7804.0700000000015</v>
      </c>
      <c r="O226" s="26">
        <f>+VLOOKUP($D226,'Detailed Schedule'!$D$8:$EAA$9985,142,FALSE)+J226</f>
        <v>3751.9300000000003</v>
      </c>
      <c r="Q226" s="74">
        <f>+VLOOKUP($D226,'Detailed Schedule'!$D$8:$K$903,6,FALSE)</f>
        <v>5</v>
      </c>
      <c r="R226" s="75">
        <f>+VLOOKUP($D226,'Detailed Schedule'!$D$8:$K$903,5,FALSE)</f>
        <v>11556</v>
      </c>
      <c r="S226" s="75">
        <f>+VLOOKUP($D226,'Detailed Schedule'!$D$8:$K$903,7,FALSE)</f>
        <v>2000</v>
      </c>
      <c r="T226" s="119">
        <f t="shared" si="15"/>
        <v>0</v>
      </c>
      <c r="U226" s="119">
        <f t="shared" si="16"/>
        <v>0</v>
      </c>
      <c r="V226" s="21" t="str">
        <f t="shared" si="17"/>
        <v>NO CHANGE</v>
      </c>
      <c r="W226" s="21" t="str">
        <f t="shared" si="18"/>
        <v>NO CHANGE</v>
      </c>
      <c r="X226" s="21" t="str">
        <f t="shared" si="19"/>
        <v>NO CHANGE</v>
      </c>
    </row>
    <row r="227" spans="1:24" outlineLevel="2">
      <c r="A227" s="136">
        <v>44533</v>
      </c>
      <c r="B227" s="24"/>
      <c r="C227" s="77">
        <v>647</v>
      </c>
      <c r="D227" s="137" t="s">
        <v>643</v>
      </c>
      <c r="E227" s="137">
        <v>1</v>
      </c>
      <c r="F227" s="137" t="s">
        <v>100</v>
      </c>
      <c r="G227" s="137" t="str">
        <f>+VLOOKUP($D227,'Detailed Schedule'!$D$8:$EK$9993,4,FALSE)</f>
        <v>2019 JOHN DEERE 85G</v>
      </c>
      <c r="H227" s="55">
        <f>+VLOOKUP($D227,'Detailed Schedule'!$D$8:$EK$9993,5,FALSE)</f>
        <v>89201.27</v>
      </c>
      <c r="I227" s="22">
        <f>+VLOOKUP($D227,'Detailed Schedule'!$D$8:$EK$9993,6,FALSE)</f>
        <v>10</v>
      </c>
      <c r="J227" s="55">
        <f>+VLOOKUP($D227,'Detailed Schedule'!$D$8:$EK$9993,7,FALSE)</f>
        <v>30000</v>
      </c>
      <c r="K227" s="56">
        <v>0</v>
      </c>
      <c r="L227" s="59">
        <f>+VLOOKUP($D227,'Detailed Schedule'!$D$8:$EAA$9985,137,FALSE)</f>
        <v>18378.726999999999</v>
      </c>
      <c r="M227" s="26">
        <f>+VLOOKUP($D227,'Detailed Schedule'!$D$8:$EAA$9985,140,FALSE)</f>
        <v>5920.1270000000004</v>
      </c>
      <c r="N227" s="26">
        <f>+VLOOKUP($D227,'Detailed Schedule'!$D$8:$EAA$9985,141,FALSE)</f>
        <v>24298.853999999999</v>
      </c>
      <c r="O227" s="26">
        <f>+VLOOKUP($D227,'Detailed Schedule'!$D$8:$EAA$9985,142,FALSE)+J227</f>
        <v>64902.42</v>
      </c>
      <c r="Q227" s="74">
        <f>+VLOOKUP($D227,'Detailed Schedule'!$D$8:$K$903,6,FALSE)</f>
        <v>10</v>
      </c>
      <c r="R227" s="75">
        <f>+VLOOKUP($D227,'Detailed Schedule'!$D$8:$K$903,5,FALSE)</f>
        <v>89201.27</v>
      </c>
      <c r="S227" s="75">
        <f>+VLOOKUP($D227,'Detailed Schedule'!$D$8:$K$903,7,FALSE)</f>
        <v>30000</v>
      </c>
      <c r="T227" s="119">
        <f t="shared" si="15"/>
        <v>0</v>
      </c>
      <c r="U227" s="119">
        <f t="shared" si="16"/>
        <v>0</v>
      </c>
      <c r="V227" s="21" t="str">
        <f t="shared" si="17"/>
        <v>NO CHANGE</v>
      </c>
      <c r="W227" s="21" t="str">
        <f t="shared" si="18"/>
        <v>NO CHANGE</v>
      </c>
      <c r="X227" s="21" t="str">
        <f t="shared" si="19"/>
        <v>NO CHANGE</v>
      </c>
    </row>
    <row r="228" spans="1:24" outlineLevel="2">
      <c r="A228" s="136">
        <v>44533</v>
      </c>
      <c r="B228" s="24"/>
      <c r="C228" s="77">
        <v>646</v>
      </c>
      <c r="D228" s="137" t="s">
        <v>1564</v>
      </c>
      <c r="E228" s="137">
        <v>1</v>
      </c>
      <c r="F228" s="137" t="s">
        <v>100</v>
      </c>
      <c r="G228" s="137" t="str">
        <f>+VLOOKUP($D228,'Detailed Schedule'!$D$8:$EK$9993,4,FALSE)</f>
        <v>2021 JOHN DEERE 331G</v>
      </c>
      <c r="H228" s="55">
        <f>+VLOOKUP($D228,'Detailed Schedule'!$D$8:$EK$9993,5,FALSE)</f>
        <v>53804.68</v>
      </c>
      <c r="I228" s="22">
        <f>+VLOOKUP($D228,'Detailed Schedule'!$D$8:$EK$9993,6,FALSE)</f>
        <v>7</v>
      </c>
      <c r="J228" s="55">
        <f>+VLOOKUP($D228,'Detailed Schedule'!$D$8:$EK$9993,7,FALSE)</f>
        <v>5000</v>
      </c>
      <c r="K228" s="56">
        <v>0</v>
      </c>
      <c r="L228" s="59">
        <f>+VLOOKUP($D228,'Detailed Schedule'!$D$8:$EAA$9985,137,FALSE)</f>
        <v>21497.307142857142</v>
      </c>
      <c r="M228" s="26">
        <f>+VLOOKUP($D228,'Detailed Schedule'!$D$8:$EAA$9985,140,FALSE)</f>
        <v>6972.0971428571429</v>
      </c>
      <c r="N228" s="26">
        <f>+VLOOKUP($D228,'Detailed Schedule'!$D$8:$EAA$9985,141,FALSE)</f>
        <v>28469.404285714285</v>
      </c>
      <c r="O228" s="26">
        <f>+VLOOKUP($D228,'Detailed Schedule'!$D$8:$EAA$9985,142,FALSE)+J228</f>
        <v>25335.279999999999</v>
      </c>
      <c r="Q228" s="74">
        <f>+VLOOKUP($D228,'Detailed Schedule'!$D$8:$K$903,6,FALSE)</f>
        <v>7</v>
      </c>
      <c r="R228" s="75">
        <f>+VLOOKUP($D228,'Detailed Schedule'!$D$8:$K$903,5,FALSE)</f>
        <v>53804.68</v>
      </c>
      <c r="S228" s="75">
        <f>+VLOOKUP($D228,'Detailed Schedule'!$D$8:$K$903,7,FALSE)</f>
        <v>5000</v>
      </c>
      <c r="T228" s="119">
        <f t="shared" si="15"/>
        <v>0</v>
      </c>
      <c r="U228" s="119">
        <f t="shared" si="16"/>
        <v>0</v>
      </c>
      <c r="V228" s="21" t="str">
        <f t="shared" si="17"/>
        <v>NO CHANGE</v>
      </c>
      <c r="W228" s="21" t="str">
        <f t="shared" si="18"/>
        <v>NO CHANGE</v>
      </c>
      <c r="X228" s="21" t="str">
        <f t="shared" si="19"/>
        <v>NO CHANGE</v>
      </c>
    </row>
    <row r="229" spans="1:24" outlineLevel="2">
      <c r="A229" s="136">
        <v>44537</v>
      </c>
      <c r="B229" s="24"/>
      <c r="C229" s="77">
        <v>655</v>
      </c>
      <c r="D229" s="137" t="s">
        <v>119</v>
      </c>
      <c r="E229" s="137">
        <v>2</v>
      </c>
      <c r="F229" s="137" t="s">
        <v>100</v>
      </c>
      <c r="G229" s="137" t="str">
        <f>+VLOOKUP($D229,'Detailed Schedule'!$D$8:$EK$9993,4,FALSE)</f>
        <v>DOOSAN P425HP</v>
      </c>
      <c r="H229" s="55">
        <f>+VLOOKUP($D229,'Detailed Schedule'!$D$8:$EK$9993,5,FALSE)</f>
        <v>14469</v>
      </c>
      <c r="I229" s="22">
        <f>+VLOOKUP($D229,'Detailed Schedule'!$D$8:$EK$9993,6,FALSE)</f>
        <v>5</v>
      </c>
      <c r="J229" s="55">
        <f>+VLOOKUP($D229,'Detailed Schedule'!$D$8:$EK$9993,7,FALSE)</f>
        <v>0</v>
      </c>
      <c r="K229" s="56">
        <v>0</v>
      </c>
      <c r="L229" s="59">
        <f>+VLOOKUP($D229,'Detailed Schedule'!$D$8:$EAA$9985,137,FALSE)</f>
        <v>8922.5499999999993</v>
      </c>
      <c r="M229" s="26">
        <f>+VLOOKUP($D229,'Detailed Schedule'!$D$8:$EAA$9985,140,FALSE)</f>
        <v>2893.8</v>
      </c>
      <c r="N229" s="26">
        <f>+VLOOKUP($D229,'Detailed Schedule'!$D$8:$EAA$9985,141,FALSE)</f>
        <v>11816.349999999999</v>
      </c>
      <c r="O229" s="26">
        <f>+VLOOKUP($D229,'Detailed Schedule'!$D$8:$EAA$9985,142,FALSE)+J229</f>
        <v>2652.65</v>
      </c>
      <c r="Q229" s="74">
        <f>+VLOOKUP($D229,'Detailed Schedule'!$D$8:$K$903,6,FALSE)</f>
        <v>5</v>
      </c>
      <c r="R229" s="75">
        <f>+VLOOKUP($D229,'Detailed Schedule'!$D$8:$K$903,5,FALSE)</f>
        <v>14469</v>
      </c>
      <c r="S229" s="75">
        <f>+VLOOKUP($D229,'Detailed Schedule'!$D$8:$K$903,7,FALSE)</f>
        <v>0</v>
      </c>
      <c r="T229" s="119">
        <f t="shared" si="15"/>
        <v>0</v>
      </c>
      <c r="U229" s="119">
        <f t="shared" si="16"/>
        <v>0</v>
      </c>
      <c r="V229" s="21" t="str">
        <f t="shared" si="17"/>
        <v>NO CHANGE</v>
      </c>
      <c r="W229" s="21" t="str">
        <f t="shared" si="18"/>
        <v>NO CHANGE</v>
      </c>
      <c r="X229" s="21" t="str">
        <f t="shared" si="19"/>
        <v>NO CHANGE</v>
      </c>
    </row>
    <row r="230" spans="1:24" outlineLevel="2">
      <c r="A230" s="136">
        <v>44537</v>
      </c>
      <c r="B230" s="24"/>
      <c r="C230" s="77">
        <v>656</v>
      </c>
      <c r="D230" s="137" t="s">
        <v>121</v>
      </c>
      <c r="E230" s="137">
        <v>2</v>
      </c>
      <c r="F230" s="137" t="s">
        <v>100</v>
      </c>
      <c r="G230" s="137" t="str">
        <f>+VLOOKUP($D230,'Detailed Schedule'!$D$8:$EK$9993,4,FALSE)</f>
        <v>DOOSAN P425HP</v>
      </c>
      <c r="H230" s="55">
        <f>+VLOOKUP($D230,'Detailed Schedule'!$D$8:$EK$9993,5,FALSE)</f>
        <v>26196.5</v>
      </c>
      <c r="I230" s="22">
        <f>+VLOOKUP($D230,'Detailed Schedule'!$D$8:$EK$9993,6,FALSE)</f>
        <v>5</v>
      </c>
      <c r="J230" s="55">
        <f>+VLOOKUP($D230,'Detailed Schedule'!$D$8:$EK$9993,7,FALSE)</f>
        <v>0</v>
      </c>
      <c r="K230" s="56">
        <v>0</v>
      </c>
      <c r="L230" s="59">
        <f>+VLOOKUP($D230,'Detailed Schedule'!$D$8:$EAA$9985,137,FALSE)</f>
        <v>16154.509999999998</v>
      </c>
      <c r="M230" s="26">
        <f>+VLOOKUP($D230,'Detailed Schedule'!$D$8:$EAA$9985,140,FALSE)</f>
        <v>5239.3</v>
      </c>
      <c r="N230" s="26">
        <f>+VLOOKUP($D230,'Detailed Schedule'!$D$8:$EAA$9985,141,FALSE)</f>
        <v>21393.809999999998</v>
      </c>
      <c r="O230" s="26">
        <f>+VLOOKUP($D230,'Detailed Schedule'!$D$8:$EAA$9985,142,FALSE)+J230</f>
        <v>4802.6899999999996</v>
      </c>
      <c r="Q230" s="74">
        <f>+VLOOKUP($D230,'Detailed Schedule'!$D$8:$K$903,6,FALSE)</f>
        <v>5</v>
      </c>
      <c r="R230" s="75">
        <f>+VLOOKUP($D230,'Detailed Schedule'!$D$8:$K$903,5,FALSE)</f>
        <v>26196.5</v>
      </c>
      <c r="S230" s="75">
        <f>+VLOOKUP($D230,'Detailed Schedule'!$D$8:$K$903,7,FALSE)</f>
        <v>0</v>
      </c>
      <c r="T230" s="119">
        <f t="shared" si="15"/>
        <v>0</v>
      </c>
      <c r="U230" s="119">
        <f t="shared" si="16"/>
        <v>0</v>
      </c>
      <c r="V230" s="21" t="str">
        <f t="shared" si="17"/>
        <v>NO CHANGE</v>
      </c>
      <c r="W230" s="21" t="str">
        <f t="shared" si="18"/>
        <v>NO CHANGE</v>
      </c>
      <c r="X230" s="21" t="str">
        <f t="shared" si="19"/>
        <v>NO CHANGE</v>
      </c>
    </row>
    <row r="231" spans="1:24" outlineLevel="2">
      <c r="A231" s="136">
        <v>44537</v>
      </c>
      <c r="B231" s="24"/>
      <c r="C231" s="77">
        <v>681</v>
      </c>
      <c r="D231" s="137" t="s">
        <v>356</v>
      </c>
      <c r="E231" s="137">
        <v>1</v>
      </c>
      <c r="F231" s="137" t="s">
        <v>100</v>
      </c>
      <c r="G231" s="137" t="str">
        <f>+VLOOKUP($D231,'Detailed Schedule'!$D$8:$EK$9993,4,FALSE)</f>
        <v>REPLACE ENGINE ON D-08</v>
      </c>
      <c r="H231" s="55">
        <f>+VLOOKUP($D231,'Detailed Schedule'!$D$8:$EK$9993,5,FALSE)</f>
        <v>10348.94</v>
      </c>
      <c r="I231" s="22">
        <f>+VLOOKUP($D231,'Detailed Schedule'!$D$8:$EK$9993,6,FALSE)</f>
        <v>5</v>
      </c>
      <c r="J231" s="55">
        <f>+VLOOKUP($D231,'Detailed Schedule'!$D$8:$EK$9993,7,FALSE)</f>
        <v>2000</v>
      </c>
      <c r="K231" s="56">
        <v>0</v>
      </c>
      <c r="L231" s="59">
        <f>+VLOOKUP($D231,'Detailed Schedule'!$D$8:$EAA$9985,137,FALSE)</f>
        <v>5148.518</v>
      </c>
      <c r="M231" s="26">
        <f>+VLOOKUP($D231,'Detailed Schedule'!$D$8:$EAA$9985,140,FALSE)</f>
        <v>1669.788</v>
      </c>
      <c r="N231" s="26">
        <f>+VLOOKUP($D231,'Detailed Schedule'!$D$8:$EAA$9985,141,FALSE)</f>
        <v>6818.3060000000005</v>
      </c>
      <c r="O231" s="26">
        <f>+VLOOKUP($D231,'Detailed Schedule'!$D$8:$EAA$9985,142,FALSE)+J231</f>
        <v>3530.63</v>
      </c>
      <c r="Q231" s="74">
        <f>+VLOOKUP($D231,'Detailed Schedule'!$D$8:$K$903,6,FALSE)</f>
        <v>5</v>
      </c>
      <c r="R231" s="75">
        <f>+VLOOKUP($D231,'Detailed Schedule'!$D$8:$K$903,5,FALSE)</f>
        <v>10348.94</v>
      </c>
      <c r="S231" s="75">
        <f>+VLOOKUP($D231,'Detailed Schedule'!$D$8:$K$903,7,FALSE)</f>
        <v>2000</v>
      </c>
      <c r="T231" s="119">
        <f t="shared" si="15"/>
        <v>0</v>
      </c>
      <c r="U231" s="119">
        <f t="shared" si="16"/>
        <v>0</v>
      </c>
      <c r="V231" s="21" t="str">
        <f t="shared" si="17"/>
        <v>NO CHANGE</v>
      </c>
      <c r="W231" s="21" t="str">
        <f t="shared" si="18"/>
        <v>NO CHANGE</v>
      </c>
      <c r="X231" s="21" t="str">
        <f t="shared" si="19"/>
        <v>NO CHANGE</v>
      </c>
    </row>
    <row r="232" spans="1:24" outlineLevel="2">
      <c r="A232" s="136">
        <v>44544</v>
      </c>
      <c r="B232" s="24"/>
      <c r="C232" s="77">
        <v>657</v>
      </c>
      <c r="D232" s="137" t="s">
        <v>1004</v>
      </c>
      <c r="E232" s="137">
        <v>3</v>
      </c>
      <c r="F232" s="137" t="s">
        <v>100</v>
      </c>
      <c r="G232" s="137" t="str">
        <f>+VLOOKUP($D232,'Detailed Schedule'!$D$8:$EK$9993,4,FALSE)</f>
        <v>2011 LINCOLN 660AXL</v>
      </c>
      <c r="H232" s="55">
        <f>+VLOOKUP($D232,'Detailed Schedule'!$D$8:$EK$9993,5,FALSE)</f>
        <v>63000</v>
      </c>
      <c r="I232" s="22">
        <f>+VLOOKUP($D232,'Detailed Schedule'!$D$8:$EK$9993,6,FALSE)</f>
        <v>7</v>
      </c>
      <c r="J232" s="55">
        <f>+VLOOKUP($D232,'Detailed Schedule'!$D$8:$EK$9993,7,FALSE)</f>
        <v>10000</v>
      </c>
      <c r="K232" s="56">
        <v>0</v>
      </c>
      <c r="L232" s="59">
        <f>+VLOOKUP($D232,'Detailed Schedule'!$D$8:$EAA$9985,137,FALSE)</f>
        <v>23345.23857142857</v>
      </c>
      <c r="M232" s="26">
        <f>+VLOOKUP($D232,'Detailed Schedule'!$D$8:$EAA$9985,140,FALSE)</f>
        <v>7571.4285714285716</v>
      </c>
      <c r="N232" s="26">
        <f>+VLOOKUP($D232,'Detailed Schedule'!$D$8:$EAA$9985,141,FALSE)</f>
        <v>30916.667142857143</v>
      </c>
      <c r="O232" s="26">
        <f>+VLOOKUP($D232,'Detailed Schedule'!$D$8:$EAA$9985,142,FALSE)+J232</f>
        <v>32083.33</v>
      </c>
      <c r="Q232" s="74">
        <f>+VLOOKUP($D232,'Detailed Schedule'!$D$8:$K$903,6,FALSE)</f>
        <v>7</v>
      </c>
      <c r="R232" s="75">
        <f>+VLOOKUP($D232,'Detailed Schedule'!$D$8:$K$903,5,FALSE)</f>
        <v>63000</v>
      </c>
      <c r="S232" s="75">
        <f>+VLOOKUP($D232,'Detailed Schedule'!$D$8:$K$903,7,FALSE)</f>
        <v>10000</v>
      </c>
      <c r="T232" s="119">
        <f t="shared" si="15"/>
        <v>0</v>
      </c>
      <c r="U232" s="119">
        <f t="shared" si="16"/>
        <v>0</v>
      </c>
      <c r="V232" s="21" t="str">
        <f t="shared" si="17"/>
        <v>NO CHANGE</v>
      </c>
      <c r="W232" s="21" t="str">
        <f t="shared" si="18"/>
        <v>NO CHANGE</v>
      </c>
      <c r="X232" s="21" t="str">
        <f t="shared" si="19"/>
        <v>NO CHANGE</v>
      </c>
    </row>
    <row r="233" spans="1:24" outlineLevel="2">
      <c r="A233" s="136">
        <v>44564</v>
      </c>
      <c r="B233" s="24"/>
      <c r="C233" s="77">
        <v>771</v>
      </c>
      <c r="D233" s="137" t="s">
        <v>1536</v>
      </c>
      <c r="E233" s="137">
        <v>2</v>
      </c>
      <c r="F233" s="137" t="s">
        <v>100</v>
      </c>
      <c r="G233" s="137" t="str">
        <f>+VLOOKUP($D233,'Detailed Schedule'!$D$8:$EK$9993,4,FALSE)</f>
        <v>NEW ENGINE</v>
      </c>
      <c r="H233" s="55">
        <f>+VLOOKUP($D233,'Detailed Schedule'!$D$8:$EK$9993,5,FALSE)</f>
        <v>14064.67</v>
      </c>
      <c r="I233" s="22">
        <f>+VLOOKUP($D233,'Detailed Schedule'!$D$8:$EK$9993,6,FALSE)</f>
        <v>7</v>
      </c>
      <c r="J233" s="55">
        <f>+VLOOKUP($D233,'Detailed Schedule'!$D$8:$EK$9993,7,FALSE)</f>
        <v>0</v>
      </c>
      <c r="K233" s="56">
        <v>0</v>
      </c>
      <c r="L233" s="59">
        <f>+VLOOKUP($D233,'Detailed Schedule'!$D$8:$EAA$9985,137,FALSE)</f>
        <v>6027.7185714285715</v>
      </c>
      <c r="M233" s="26">
        <f>+VLOOKUP($D233,'Detailed Schedule'!$D$8:$EAA$9985,140,FALSE)</f>
        <v>2009.2385714285715</v>
      </c>
      <c r="N233" s="26">
        <f>+VLOOKUP($D233,'Detailed Schedule'!$D$8:$EAA$9985,141,FALSE)</f>
        <v>8036.9571428571435</v>
      </c>
      <c r="O233" s="26">
        <f>+VLOOKUP($D233,'Detailed Schedule'!$D$8:$EAA$9985,142,FALSE)+J233</f>
        <v>6027.71</v>
      </c>
      <c r="Q233" s="74">
        <f>+VLOOKUP($D233,'Detailed Schedule'!$D$8:$K$903,6,FALSE)</f>
        <v>7</v>
      </c>
      <c r="R233" s="75">
        <f>+VLOOKUP($D233,'Detailed Schedule'!$D$8:$K$903,5,FALSE)</f>
        <v>14064.67</v>
      </c>
      <c r="S233" s="75">
        <f>+VLOOKUP($D233,'Detailed Schedule'!$D$8:$K$903,7,FALSE)</f>
        <v>0</v>
      </c>
      <c r="T233" s="119">
        <f t="shared" si="15"/>
        <v>0</v>
      </c>
      <c r="U233" s="119">
        <f t="shared" si="16"/>
        <v>0</v>
      </c>
      <c r="V233" s="21" t="str">
        <f t="shared" si="17"/>
        <v>NO CHANGE</v>
      </c>
      <c r="W233" s="21" t="str">
        <f t="shared" si="18"/>
        <v>NO CHANGE</v>
      </c>
      <c r="X233" s="21" t="str">
        <f t="shared" si="19"/>
        <v>NO CHANGE</v>
      </c>
    </row>
    <row r="234" spans="1:24" outlineLevel="2">
      <c r="A234" s="136">
        <v>44578</v>
      </c>
      <c r="B234" s="24"/>
      <c r="C234" s="77">
        <v>752</v>
      </c>
      <c r="D234" s="137" t="s">
        <v>916</v>
      </c>
      <c r="E234" s="137">
        <v>1</v>
      </c>
      <c r="F234" s="137" t="s">
        <v>100</v>
      </c>
      <c r="G234" s="137" t="str">
        <f>+VLOOKUP($D234,'Detailed Schedule'!$D$8:$EK$9993,4,FALSE)</f>
        <v>PRESSURE WASHER</v>
      </c>
      <c r="H234" s="55">
        <f>+VLOOKUP($D234,'Detailed Schedule'!$D$8:$EK$9993,5,FALSE)</f>
        <v>9844</v>
      </c>
      <c r="I234" s="22">
        <f>+VLOOKUP($D234,'Detailed Schedule'!$D$8:$EK$9993,6,FALSE)</f>
        <v>5</v>
      </c>
      <c r="J234" s="55">
        <f>+VLOOKUP($D234,'Detailed Schedule'!$D$8:$EK$9993,7,FALSE)</f>
        <v>0</v>
      </c>
      <c r="K234" s="56">
        <v>0</v>
      </c>
      <c r="L234" s="59">
        <f>+VLOOKUP($D234,'Detailed Schedule'!$D$8:$EAA$9985,137,FALSE)</f>
        <v>5742.33</v>
      </c>
      <c r="M234" s="26">
        <f>+VLOOKUP($D234,'Detailed Schedule'!$D$8:$EAA$9985,140,FALSE)</f>
        <v>1968.8</v>
      </c>
      <c r="N234" s="26">
        <f>+VLOOKUP($D234,'Detailed Schedule'!$D$8:$EAA$9985,141,FALSE)</f>
        <v>7711.13</v>
      </c>
      <c r="O234" s="26">
        <f>+VLOOKUP($D234,'Detailed Schedule'!$D$8:$EAA$9985,142,FALSE)+J234</f>
        <v>2132.87</v>
      </c>
      <c r="Q234" s="74">
        <f>+VLOOKUP($D234,'Detailed Schedule'!$D$8:$K$903,6,FALSE)</f>
        <v>5</v>
      </c>
      <c r="R234" s="75">
        <f>+VLOOKUP($D234,'Detailed Schedule'!$D$8:$K$903,5,FALSE)</f>
        <v>9844</v>
      </c>
      <c r="S234" s="75">
        <f>+VLOOKUP($D234,'Detailed Schedule'!$D$8:$K$903,7,FALSE)</f>
        <v>0</v>
      </c>
      <c r="T234" s="119">
        <f t="shared" si="15"/>
        <v>0</v>
      </c>
      <c r="U234" s="119">
        <f t="shared" si="16"/>
        <v>0</v>
      </c>
      <c r="V234" s="21" t="str">
        <f t="shared" si="17"/>
        <v>NO CHANGE</v>
      </c>
      <c r="W234" s="21" t="str">
        <f t="shared" si="18"/>
        <v>NO CHANGE</v>
      </c>
      <c r="X234" s="21" t="str">
        <f t="shared" si="19"/>
        <v>NO CHANGE</v>
      </c>
    </row>
    <row r="235" spans="1:24" outlineLevel="2">
      <c r="A235" s="136">
        <v>44585</v>
      </c>
      <c r="B235" s="24"/>
      <c r="C235" s="77">
        <v>705</v>
      </c>
      <c r="D235" s="137" t="s">
        <v>798</v>
      </c>
      <c r="E235" s="137">
        <v>3</v>
      </c>
      <c r="F235" s="137" t="s">
        <v>100</v>
      </c>
      <c r="G235" s="137" t="str">
        <f>+VLOOKUP($D235,'Detailed Schedule'!$D$8:$EK$9993,4,FALSE)</f>
        <v>2014 CAT 140M3 G-04</v>
      </c>
      <c r="H235" s="55">
        <f>+VLOOKUP($D235,'Detailed Schedule'!$D$8:$EK$9993,5,FALSE)</f>
        <v>152066.53</v>
      </c>
      <c r="I235" s="22">
        <f>+VLOOKUP($D235,'Detailed Schedule'!$D$8:$EK$9993,6,FALSE)</f>
        <v>10</v>
      </c>
      <c r="J235" s="55">
        <f>+VLOOKUP($D235,'Detailed Schedule'!$D$8:$EK$9993,7,FALSE)</f>
        <v>100000</v>
      </c>
      <c r="K235" s="56">
        <v>0</v>
      </c>
      <c r="L235" s="59">
        <f>+VLOOKUP($D235,'Detailed Schedule'!$D$8:$EAA$9985,137,FALSE)</f>
        <v>15186.073</v>
      </c>
      <c r="M235" s="26">
        <f>+VLOOKUP($D235,'Detailed Schedule'!$D$8:$EAA$9985,140,FALSE)</f>
        <v>5206.6530000000002</v>
      </c>
      <c r="N235" s="26">
        <f>+VLOOKUP($D235,'Detailed Schedule'!$D$8:$EAA$9985,141,FALSE)</f>
        <v>20392.726000000002</v>
      </c>
      <c r="O235" s="26">
        <f>+VLOOKUP($D235,'Detailed Schedule'!$D$8:$EAA$9985,142,FALSE)+J235</f>
        <v>131673.79999999999</v>
      </c>
      <c r="Q235" s="74">
        <f>+VLOOKUP($D235,'Detailed Schedule'!$D$8:$K$903,6,FALSE)</f>
        <v>10</v>
      </c>
      <c r="R235" s="75">
        <f>+VLOOKUP($D235,'Detailed Schedule'!$D$8:$K$903,5,FALSE)</f>
        <v>152066.53</v>
      </c>
      <c r="S235" s="75">
        <f>+VLOOKUP($D235,'Detailed Schedule'!$D$8:$K$903,7,FALSE)</f>
        <v>100000</v>
      </c>
      <c r="T235" s="119">
        <f t="shared" si="15"/>
        <v>0</v>
      </c>
      <c r="U235" s="119">
        <f t="shared" si="16"/>
        <v>0</v>
      </c>
      <c r="V235" s="21" t="str">
        <f t="shared" si="17"/>
        <v>NO CHANGE</v>
      </c>
      <c r="W235" s="21" t="str">
        <f t="shared" si="18"/>
        <v>NO CHANGE</v>
      </c>
      <c r="X235" s="21" t="str">
        <f t="shared" si="19"/>
        <v>NO CHANGE</v>
      </c>
    </row>
    <row r="236" spans="1:24" outlineLevel="2">
      <c r="A236" s="136">
        <v>44586</v>
      </c>
      <c r="B236" s="24"/>
      <c r="C236" s="77">
        <v>703</v>
      </c>
      <c r="D236" s="137" t="s">
        <v>645</v>
      </c>
      <c r="E236" s="137">
        <v>2</v>
      </c>
      <c r="F236" s="137" t="s">
        <v>100</v>
      </c>
      <c r="G236" s="137" t="str">
        <f>+VLOOKUP($D236,'Detailed Schedule'!$D$8:$EK$9993,4,FALSE)</f>
        <v>2019 JD350G LC EX-65</v>
      </c>
      <c r="H236" s="55">
        <f>+VLOOKUP($D236,'Detailed Schedule'!$D$8:$EK$9993,5,FALSE)</f>
        <v>171536.04</v>
      </c>
      <c r="I236" s="22">
        <f>+VLOOKUP($D236,'Detailed Schedule'!$D$8:$EK$9993,6,FALSE)</f>
        <v>10</v>
      </c>
      <c r="J236" s="55">
        <f>+VLOOKUP($D236,'Detailed Schedule'!$D$8:$EK$9993,7,FALSE)</f>
        <v>40000</v>
      </c>
      <c r="K236" s="56">
        <v>0</v>
      </c>
      <c r="L236" s="59">
        <f>+VLOOKUP($D236,'Detailed Schedule'!$D$8:$EAA$9985,137,FALSE)</f>
        <v>38364.673999999999</v>
      </c>
      <c r="M236" s="26">
        <f>+VLOOKUP($D236,'Detailed Schedule'!$D$8:$EAA$9985,140,FALSE)</f>
        <v>13153.604000000003</v>
      </c>
      <c r="N236" s="26">
        <f>+VLOOKUP($D236,'Detailed Schedule'!$D$8:$EAA$9985,141,FALSE)</f>
        <v>51518.278000000006</v>
      </c>
      <c r="O236" s="26">
        <f>+VLOOKUP($D236,'Detailed Schedule'!$D$8:$EAA$9985,142,FALSE)+J236</f>
        <v>120017.76</v>
      </c>
      <c r="Q236" s="74">
        <f>+VLOOKUP($D236,'Detailed Schedule'!$D$8:$K$903,6,FALSE)</f>
        <v>10</v>
      </c>
      <c r="R236" s="75">
        <f>+VLOOKUP($D236,'Detailed Schedule'!$D$8:$K$903,5,FALSE)</f>
        <v>171536.04</v>
      </c>
      <c r="S236" s="75">
        <f>+VLOOKUP($D236,'Detailed Schedule'!$D$8:$K$903,7,FALSE)</f>
        <v>40000</v>
      </c>
      <c r="T236" s="119">
        <f t="shared" si="15"/>
        <v>0</v>
      </c>
      <c r="U236" s="119">
        <f t="shared" si="16"/>
        <v>0</v>
      </c>
      <c r="V236" s="21" t="str">
        <f t="shared" si="17"/>
        <v>NO CHANGE</v>
      </c>
      <c r="W236" s="21" t="str">
        <f t="shared" si="18"/>
        <v>NO CHANGE</v>
      </c>
      <c r="X236" s="21" t="str">
        <f t="shared" si="19"/>
        <v>NO CHANGE</v>
      </c>
    </row>
    <row r="237" spans="1:24" outlineLevel="2">
      <c r="A237" s="136">
        <v>44586</v>
      </c>
      <c r="B237" s="24"/>
      <c r="C237" s="77">
        <v>704</v>
      </c>
      <c r="D237" s="137" t="s">
        <v>701</v>
      </c>
      <c r="E237" s="137">
        <v>4</v>
      </c>
      <c r="F237" s="137" t="s">
        <v>100</v>
      </c>
      <c r="G237" s="137" t="str">
        <f>+VLOOKUP($D237,'Detailed Schedule'!$D$8:$EK$9993,4,FALSE)</f>
        <v>OKADA TOP 400 RECON EXA-15</v>
      </c>
      <c r="H237" s="55">
        <f>+VLOOKUP($D237,'Detailed Schedule'!$D$8:$EK$9993,5,FALSE)</f>
        <v>92365.56</v>
      </c>
      <c r="I237" s="22">
        <f>+VLOOKUP($D237,'Detailed Schedule'!$D$8:$EK$9993,6,FALSE)</f>
        <v>5</v>
      </c>
      <c r="J237" s="55">
        <f>+VLOOKUP($D237,'Detailed Schedule'!$D$8:$EK$9993,7,FALSE)</f>
        <v>10000</v>
      </c>
      <c r="K237" s="56">
        <v>0</v>
      </c>
      <c r="L237" s="59">
        <f>+VLOOKUP($D237,'Detailed Schedule'!$D$8:$EAA$9985,137,FALSE)</f>
        <v>48046.572</v>
      </c>
      <c r="M237" s="26">
        <f>+VLOOKUP($D237,'Detailed Schedule'!$D$8:$EAA$9985,140,FALSE)</f>
        <v>16473.112000000001</v>
      </c>
      <c r="N237" s="26">
        <f>+VLOOKUP($D237,'Detailed Schedule'!$D$8:$EAA$9985,141,FALSE)</f>
        <v>64519.684000000001</v>
      </c>
      <c r="O237" s="26">
        <f>+VLOOKUP($D237,'Detailed Schedule'!$D$8:$EAA$9985,142,FALSE)+J237</f>
        <v>27845.88</v>
      </c>
      <c r="Q237" s="74">
        <f>+VLOOKUP($D237,'Detailed Schedule'!$D$8:$K$903,6,FALSE)</f>
        <v>5</v>
      </c>
      <c r="R237" s="75">
        <f>+VLOOKUP($D237,'Detailed Schedule'!$D$8:$K$903,5,FALSE)</f>
        <v>92365.56</v>
      </c>
      <c r="S237" s="75">
        <f>+VLOOKUP($D237,'Detailed Schedule'!$D$8:$K$903,7,FALSE)</f>
        <v>10000</v>
      </c>
      <c r="T237" s="119">
        <f t="shared" si="15"/>
        <v>0</v>
      </c>
      <c r="U237" s="119">
        <f t="shared" si="16"/>
        <v>0</v>
      </c>
      <c r="V237" s="21" t="str">
        <f t="shared" si="17"/>
        <v>NO CHANGE</v>
      </c>
      <c r="W237" s="21" t="str">
        <f t="shared" si="18"/>
        <v>NO CHANGE</v>
      </c>
      <c r="X237" s="21" t="str">
        <f t="shared" si="19"/>
        <v>NO CHANGE</v>
      </c>
    </row>
    <row r="238" spans="1:24" outlineLevel="2">
      <c r="A238" s="136">
        <v>44613</v>
      </c>
      <c r="B238" s="24"/>
      <c r="C238" s="77">
        <v>690</v>
      </c>
      <c r="D238" s="137" t="s">
        <v>1477</v>
      </c>
      <c r="E238" s="137">
        <v>1</v>
      </c>
      <c r="F238" s="137" t="s">
        <v>100</v>
      </c>
      <c r="G238" s="137" t="str">
        <f>+VLOOKUP($D238,'Detailed Schedule'!$D$8:$EK$9993,4,FALSE)</f>
        <v>CAT 613C</v>
      </c>
      <c r="H238" s="55">
        <f>+VLOOKUP($D238,'Detailed Schedule'!$D$8:$EK$9993,5,FALSE)</f>
        <v>16500</v>
      </c>
      <c r="I238" s="22">
        <f>+VLOOKUP($D238,'Detailed Schedule'!$D$8:$EK$9993,6,FALSE)</f>
        <v>10</v>
      </c>
      <c r="J238" s="55">
        <f>+VLOOKUP($D238,'Detailed Schedule'!$D$8:$EK$9993,7,FALSE)</f>
        <v>10000</v>
      </c>
      <c r="K238" s="56">
        <v>0</v>
      </c>
      <c r="L238" s="59">
        <f>+VLOOKUP($D238,'Detailed Schedule'!$D$8:$EAA$9985,137,FALSE)</f>
        <v>1841.67</v>
      </c>
      <c r="M238" s="26">
        <f>+VLOOKUP($D238,'Detailed Schedule'!$D$8:$EAA$9985,140,FALSE)</f>
        <v>650</v>
      </c>
      <c r="N238" s="26">
        <f>+VLOOKUP($D238,'Detailed Schedule'!$D$8:$EAA$9985,141,FALSE)</f>
        <v>2491.67</v>
      </c>
      <c r="O238" s="26">
        <f>+VLOOKUP($D238,'Detailed Schedule'!$D$8:$EAA$9985,142,FALSE)+J238</f>
        <v>14008.33</v>
      </c>
      <c r="Q238" s="74">
        <f>+VLOOKUP($D238,'Detailed Schedule'!$D$8:$K$903,6,FALSE)</f>
        <v>10</v>
      </c>
      <c r="R238" s="75">
        <f>+VLOOKUP($D238,'Detailed Schedule'!$D$8:$K$903,5,FALSE)</f>
        <v>16500</v>
      </c>
      <c r="S238" s="75">
        <f>+VLOOKUP($D238,'Detailed Schedule'!$D$8:$K$903,7,FALSE)</f>
        <v>10000</v>
      </c>
      <c r="T238" s="119">
        <f t="shared" si="15"/>
        <v>0</v>
      </c>
      <c r="U238" s="119">
        <f t="shared" si="16"/>
        <v>0</v>
      </c>
      <c r="V238" s="21" t="str">
        <f t="shared" si="17"/>
        <v>NO CHANGE</v>
      </c>
      <c r="W238" s="21" t="str">
        <f t="shared" si="18"/>
        <v>NO CHANGE</v>
      </c>
      <c r="X238" s="21" t="str">
        <f t="shared" si="19"/>
        <v>NO CHANGE</v>
      </c>
    </row>
    <row r="239" spans="1:24" outlineLevel="2">
      <c r="A239" s="136">
        <v>44630</v>
      </c>
      <c r="B239" s="24"/>
      <c r="C239" s="77">
        <v>753</v>
      </c>
      <c r="D239" s="137" t="s">
        <v>225</v>
      </c>
      <c r="E239" s="137">
        <v>1</v>
      </c>
      <c r="F239" s="137" t="s">
        <v>100</v>
      </c>
      <c r="G239" s="137" t="str">
        <f>+VLOOKUP($D239,'Detailed Schedule'!$D$8:$EK$9993,4,FALSE)</f>
        <v>36" DISK BEARING ASSY</v>
      </c>
      <c r="H239" s="55">
        <f>+VLOOKUP($D239,'Detailed Schedule'!$D$8:$EK$9993,5,FALSE)</f>
        <v>15276.75</v>
      </c>
      <c r="I239" s="22">
        <f>+VLOOKUP($D239,'Detailed Schedule'!$D$8:$EK$9993,6,FALSE)</f>
        <v>5</v>
      </c>
      <c r="J239" s="55">
        <f>+VLOOKUP($D239,'Detailed Schedule'!$D$8:$EK$9993,7,FALSE)</f>
        <v>0</v>
      </c>
      <c r="K239" s="56">
        <v>0</v>
      </c>
      <c r="L239" s="59">
        <f>+VLOOKUP($D239,'Detailed Schedule'!$D$8:$EAA$9985,137,FALSE)</f>
        <v>8656.83</v>
      </c>
      <c r="M239" s="26">
        <f>+VLOOKUP($D239,'Detailed Schedule'!$D$8:$EAA$9985,140,FALSE)</f>
        <v>3055.35</v>
      </c>
      <c r="N239" s="26">
        <f>+VLOOKUP($D239,'Detailed Schedule'!$D$8:$EAA$9985,141,FALSE)</f>
        <v>11712.18</v>
      </c>
      <c r="O239" s="26">
        <f>+VLOOKUP($D239,'Detailed Schedule'!$D$8:$EAA$9985,142,FALSE)+J239</f>
        <v>3564.57</v>
      </c>
      <c r="Q239" s="74">
        <f>+VLOOKUP($D239,'Detailed Schedule'!$D$8:$K$903,6,FALSE)</f>
        <v>5</v>
      </c>
      <c r="R239" s="75">
        <f>+VLOOKUP($D239,'Detailed Schedule'!$D$8:$K$903,5,FALSE)</f>
        <v>15276.75</v>
      </c>
      <c r="S239" s="75">
        <f>+VLOOKUP($D239,'Detailed Schedule'!$D$8:$K$903,7,FALSE)</f>
        <v>0</v>
      </c>
      <c r="T239" s="119">
        <f t="shared" si="15"/>
        <v>0</v>
      </c>
      <c r="U239" s="119">
        <f t="shared" si="16"/>
        <v>0</v>
      </c>
      <c r="V239" s="21" t="str">
        <f t="shared" si="17"/>
        <v>NO CHANGE</v>
      </c>
      <c r="W239" s="21" t="str">
        <f t="shared" si="18"/>
        <v>NO CHANGE</v>
      </c>
      <c r="X239" s="21" t="str">
        <f t="shared" si="19"/>
        <v>NO CHANGE</v>
      </c>
    </row>
    <row r="240" spans="1:24" outlineLevel="2">
      <c r="A240" s="136">
        <v>44637</v>
      </c>
      <c r="B240" s="24"/>
      <c r="C240" s="77">
        <v>694</v>
      </c>
      <c r="D240" s="137" t="s">
        <v>126</v>
      </c>
      <c r="E240" s="137">
        <v>1</v>
      </c>
      <c r="F240" s="137" t="s">
        <v>100</v>
      </c>
      <c r="G240" s="137" t="str">
        <f>+VLOOKUP($D240,'Detailed Schedule'!$D$8:$EK$9993,4,FALSE)</f>
        <v>CAT 745 AT-01</v>
      </c>
      <c r="H240" s="55">
        <f>+VLOOKUP($D240,'Detailed Schedule'!$D$8:$EK$9993,5,FALSE)</f>
        <v>428982</v>
      </c>
      <c r="I240" s="22">
        <f>+VLOOKUP($D240,'Detailed Schedule'!$D$8:$EK$9993,6,FALSE)</f>
        <v>5</v>
      </c>
      <c r="J240" s="55">
        <f>+VLOOKUP($D240,'Detailed Schedule'!$D$8:$EK$9993,7,FALSE)</f>
        <v>300000</v>
      </c>
      <c r="K240" s="56">
        <v>0</v>
      </c>
      <c r="L240" s="59">
        <f>+VLOOKUP($D240,'Detailed Schedule'!$D$8:$EAA$9985,137,FALSE)</f>
        <v>31035.9</v>
      </c>
      <c r="M240" s="26">
        <f>+VLOOKUP($D240,'Detailed Schedule'!$D$8:$EAA$9985,140,FALSE)</f>
        <v>25796.400000000001</v>
      </c>
      <c r="N240" s="26">
        <f>+VLOOKUP($D240,'Detailed Schedule'!$D$8:$EAA$9985,141,FALSE)</f>
        <v>56832.3</v>
      </c>
      <c r="O240" s="26">
        <f>+VLOOKUP($D240,'Detailed Schedule'!$D$8:$EAA$9985,142,FALSE)+J240</f>
        <v>372149.7</v>
      </c>
      <c r="Q240" s="74">
        <f>+VLOOKUP($D240,'Detailed Schedule'!$D$8:$K$903,6,FALSE)</f>
        <v>5</v>
      </c>
      <c r="R240" s="75">
        <f>+VLOOKUP($D240,'Detailed Schedule'!$D$8:$K$903,5,FALSE)</f>
        <v>428982</v>
      </c>
      <c r="S240" s="75">
        <f>+VLOOKUP($D240,'Detailed Schedule'!$D$8:$K$903,7,FALSE)</f>
        <v>300000</v>
      </c>
      <c r="T240" s="119">
        <f t="shared" si="15"/>
        <v>0</v>
      </c>
      <c r="U240" s="119">
        <f t="shared" si="16"/>
        <v>0</v>
      </c>
      <c r="V240" s="21" t="str">
        <f t="shared" si="17"/>
        <v>NO CHANGE</v>
      </c>
      <c r="W240" s="21" t="str">
        <f t="shared" si="18"/>
        <v>NO CHANGE</v>
      </c>
      <c r="X240" s="21" t="str">
        <f t="shared" si="19"/>
        <v>NO CHANGE</v>
      </c>
    </row>
    <row r="241" spans="1:24" outlineLevel="2">
      <c r="A241" s="136">
        <v>44637</v>
      </c>
      <c r="B241" s="24"/>
      <c r="C241" s="77">
        <v>695</v>
      </c>
      <c r="D241" s="137" t="s">
        <v>128</v>
      </c>
      <c r="E241" s="137">
        <v>1</v>
      </c>
      <c r="F241" s="137" t="s">
        <v>100</v>
      </c>
      <c r="G241" s="137" t="str">
        <f>+VLOOKUP($D241,'Detailed Schedule'!$D$8:$EK$9993,4,FALSE)</f>
        <v>CAT 745 AT-02</v>
      </c>
      <c r="H241" s="55">
        <f>+VLOOKUP($D241,'Detailed Schedule'!$D$8:$EK$9993,5,FALSE)</f>
        <v>466400</v>
      </c>
      <c r="I241" s="22">
        <f>+VLOOKUP($D241,'Detailed Schedule'!$D$8:$EK$9993,6,FALSE)</f>
        <v>5</v>
      </c>
      <c r="J241" s="55">
        <f>+VLOOKUP($D241,'Detailed Schedule'!$D$8:$EK$9993,7,FALSE)</f>
        <v>300000</v>
      </c>
      <c r="K241" s="56">
        <v>0</v>
      </c>
      <c r="L241" s="59">
        <f>+VLOOKUP($D241,'Detailed Schedule'!$D$8:$EAA$9985,137,FALSE)</f>
        <v>37013.33</v>
      </c>
      <c r="M241" s="26">
        <f>+VLOOKUP($D241,'Detailed Schedule'!$D$8:$EAA$9985,140,FALSE)</f>
        <v>33280</v>
      </c>
      <c r="N241" s="26">
        <f>+VLOOKUP($D241,'Detailed Schedule'!$D$8:$EAA$9985,141,FALSE)</f>
        <v>70293.33</v>
      </c>
      <c r="O241" s="26">
        <f>+VLOOKUP($D241,'Detailed Schedule'!$D$8:$EAA$9985,142,FALSE)+J241</f>
        <v>396106.67</v>
      </c>
      <c r="Q241" s="74">
        <f>+VLOOKUP($D241,'Detailed Schedule'!$D$8:$K$903,6,FALSE)</f>
        <v>5</v>
      </c>
      <c r="R241" s="75">
        <f>+VLOOKUP($D241,'Detailed Schedule'!$D$8:$K$903,5,FALSE)</f>
        <v>466400</v>
      </c>
      <c r="S241" s="75">
        <f>+VLOOKUP($D241,'Detailed Schedule'!$D$8:$K$903,7,FALSE)</f>
        <v>300000</v>
      </c>
      <c r="T241" s="119">
        <f t="shared" si="15"/>
        <v>0</v>
      </c>
      <c r="U241" s="119">
        <f t="shared" si="16"/>
        <v>0</v>
      </c>
      <c r="V241" s="21" t="str">
        <f t="shared" si="17"/>
        <v>NO CHANGE</v>
      </c>
      <c r="W241" s="21" t="str">
        <f t="shared" si="18"/>
        <v>NO CHANGE</v>
      </c>
      <c r="X241" s="21" t="str">
        <f t="shared" si="19"/>
        <v>NO CHANGE</v>
      </c>
    </row>
    <row r="242" spans="1:24" outlineLevel="2">
      <c r="A242" s="136">
        <v>44637</v>
      </c>
      <c r="B242" s="24"/>
      <c r="C242" s="77">
        <v>745</v>
      </c>
      <c r="D242" s="137" t="s">
        <v>130</v>
      </c>
      <c r="E242" s="137">
        <v>1</v>
      </c>
      <c r="F242" s="137" t="s">
        <v>100</v>
      </c>
      <c r="G242" s="137" t="str">
        <f>+VLOOKUP($D242,'Detailed Schedule'!$D$8:$EK$9993,4,FALSE)</f>
        <v>CAT 745 AT-03</v>
      </c>
      <c r="H242" s="55">
        <f>+VLOOKUP($D242,'Detailed Schedule'!$D$8:$EK$9993,5,FALSE)</f>
        <v>402800</v>
      </c>
      <c r="I242" s="22">
        <f>+VLOOKUP($D242,'Detailed Schedule'!$D$8:$EK$9993,6,FALSE)</f>
        <v>5</v>
      </c>
      <c r="J242" s="55">
        <f>+VLOOKUP($D242,'Detailed Schedule'!$D$8:$EK$9993,7,FALSE)</f>
        <v>300000</v>
      </c>
      <c r="K242" s="56">
        <v>0</v>
      </c>
      <c r="L242" s="59">
        <f>+VLOOKUP($D242,'Detailed Schedule'!$D$8:$EAA$9985,137,FALSE)</f>
        <v>22193.33</v>
      </c>
      <c r="M242" s="26">
        <f>+VLOOKUP($D242,'Detailed Schedule'!$D$8:$EAA$9985,140,FALSE)</f>
        <v>20560</v>
      </c>
      <c r="N242" s="26">
        <f>+VLOOKUP($D242,'Detailed Schedule'!$D$8:$EAA$9985,141,FALSE)</f>
        <v>42753.33</v>
      </c>
      <c r="O242" s="26">
        <f>+VLOOKUP($D242,'Detailed Schedule'!$D$8:$EAA$9985,142,FALSE)+J242</f>
        <v>360046.67</v>
      </c>
      <c r="Q242" s="74">
        <f>+VLOOKUP($D242,'Detailed Schedule'!$D$8:$K$903,6,FALSE)</f>
        <v>5</v>
      </c>
      <c r="R242" s="75">
        <f>+VLOOKUP($D242,'Detailed Schedule'!$D$8:$K$903,5,FALSE)</f>
        <v>402800</v>
      </c>
      <c r="S242" s="75">
        <f>+VLOOKUP($D242,'Detailed Schedule'!$D$8:$K$903,7,FALSE)</f>
        <v>300000</v>
      </c>
      <c r="T242" s="119">
        <f t="shared" si="15"/>
        <v>0</v>
      </c>
      <c r="U242" s="119">
        <f t="shared" si="16"/>
        <v>0</v>
      </c>
      <c r="V242" s="21" t="str">
        <f t="shared" si="17"/>
        <v>NO CHANGE</v>
      </c>
      <c r="W242" s="21" t="str">
        <f t="shared" si="18"/>
        <v>NO CHANGE</v>
      </c>
      <c r="X242" s="21" t="str">
        <f t="shared" si="19"/>
        <v>NO CHANGE</v>
      </c>
    </row>
    <row r="243" spans="1:24" outlineLevel="2">
      <c r="A243" s="136">
        <v>44637</v>
      </c>
      <c r="B243" s="24"/>
      <c r="C243" s="77">
        <v>696</v>
      </c>
      <c r="D243" s="137" t="s">
        <v>132</v>
      </c>
      <c r="E243" s="137">
        <v>1</v>
      </c>
      <c r="F243" s="137" t="s">
        <v>100</v>
      </c>
      <c r="G243" s="137" t="str">
        <f>+VLOOKUP($D243,'Detailed Schedule'!$D$8:$EK$9993,4,FALSE)</f>
        <v>CAT 745 AT-04</v>
      </c>
      <c r="H243" s="55">
        <f>+VLOOKUP($D243,'Detailed Schedule'!$D$8:$EK$9993,5,FALSE)</f>
        <v>479332</v>
      </c>
      <c r="I243" s="22">
        <f>+VLOOKUP($D243,'Detailed Schedule'!$D$8:$EK$9993,6,FALSE)</f>
        <v>5</v>
      </c>
      <c r="J243" s="55">
        <f>+VLOOKUP($D243,'Detailed Schedule'!$D$8:$EK$9993,7,FALSE)</f>
        <v>300000</v>
      </c>
      <c r="K243" s="56">
        <v>0</v>
      </c>
      <c r="L243" s="59">
        <f>+VLOOKUP($D243,'Detailed Schedule'!$D$8:$EAA$9985,137,FALSE)</f>
        <v>41310.07</v>
      </c>
      <c r="M243" s="26">
        <f>+VLOOKUP($D243,'Detailed Schedule'!$D$8:$EAA$9985,140,FALSE)</f>
        <v>35866.400000000001</v>
      </c>
      <c r="N243" s="26">
        <f>+VLOOKUP($D243,'Detailed Schedule'!$D$8:$EAA$9985,141,FALSE)</f>
        <v>77176.47</v>
      </c>
      <c r="O243" s="26">
        <f>+VLOOKUP($D243,'Detailed Schedule'!$D$8:$EAA$9985,142,FALSE)+J243</f>
        <v>402155.53</v>
      </c>
      <c r="Q243" s="74">
        <f>+VLOOKUP($D243,'Detailed Schedule'!$D$8:$K$903,6,FALSE)</f>
        <v>5</v>
      </c>
      <c r="R243" s="75">
        <f>+VLOOKUP($D243,'Detailed Schedule'!$D$8:$K$903,5,FALSE)</f>
        <v>479332</v>
      </c>
      <c r="S243" s="75">
        <f>+VLOOKUP($D243,'Detailed Schedule'!$D$8:$K$903,7,FALSE)</f>
        <v>300000</v>
      </c>
      <c r="T243" s="119">
        <f t="shared" si="15"/>
        <v>0</v>
      </c>
      <c r="U243" s="119">
        <f t="shared" si="16"/>
        <v>0</v>
      </c>
      <c r="V243" s="21" t="str">
        <f t="shared" si="17"/>
        <v>NO CHANGE</v>
      </c>
      <c r="W243" s="21" t="str">
        <f t="shared" si="18"/>
        <v>NO CHANGE</v>
      </c>
      <c r="X243" s="21" t="str">
        <f t="shared" si="19"/>
        <v>NO CHANGE</v>
      </c>
    </row>
    <row r="244" spans="1:24" outlineLevel="2">
      <c r="A244" s="136">
        <v>44637</v>
      </c>
      <c r="B244" s="24"/>
      <c r="C244" s="77">
        <v>698</v>
      </c>
      <c r="D244" s="137" t="s">
        <v>399</v>
      </c>
      <c r="E244" s="137">
        <v>1</v>
      </c>
      <c r="F244" s="137" t="s">
        <v>100</v>
      </c>
      <c r="G244" s="137" t="str">
        <f>+VLOOKUP($D244,'Detailed Schedule'!$D$8:$EK$9993,4,FALSE)</f>
        <v>CAT D6TLGP D-20</v>
      </c>
      <c r="H244" s="55">
        <f>+VLOOKUP($D244,'Detailed Schedule'!$D$8:$EK$9993,5,FALSE)</f>
        <v>408062.44</v>
      </c>
      <c r="I244" s="22">
        <f>+VLOOKUP($D244,'Detailed Schedule'!$D$8:$EK$9993,6,FALSE)</f>
        <v>5</v>
      </c>
      <c r="J244" s="55">
        <f>+VLOOKUP($D244,'Detailed Schedule'!$D$8:$EK$9993,7,FALSE)</f>
        <v>350000</v>
      </c>
      <c r="K244" s="56">
        <v>0</v>
      </c>
      <c r="L244" s="59">
        <f>+VLOOKUP($D244,'Detailed Schedule'!$D$8:$EAA$9985,137,FALSE)</f>
        <v>31934.348000000002</v>
      </c>
      <c r="M244" s="26">
        <f>+VLOOKUP($D244,'Detailed Schedule'!$D$8:$EAA$9985,140,FALSE)</f>
        <v>11612.488000000001</v>
      </c>
      <c r="N244" s="26">
        <f>+VLOOKUP($D244,'Detailed Schedule'!$D$8:$EAA$9985,141,FALSE)</f>
        <v>43546.836000000003</v>
      </c>
      <c r="O244" s="26">
        <f>+VLOOKUP($D244,'Detailed Schedule'!$D$8:$EAA$9985,142,FALSE)+J244</f>
        <v>364515.6</v>
      </c>
      <c r="Q244" s="74">
        <f>+VLOOKUP($D244,'Detailed Schedule'!$D$8:$K$903,6,FALSE)</f>
        <v>5</v>
      </c>
      <c r="R244" s="75">
        <f>+VLOOKUP($D244,'Detailed Schedule'!$D$8:$K$903,5,FALSE)</f>
        <v>408062.44</v>
      </c>
      <c r="S244" s="75">
        <f>+VLOOKUP($D244,'Detailed Schedule'!$D$8:$K$903,7,FALSE)</f>
        <v>350000</v>
      </c>
      <c r="T244" s="119">
        <f t="shared" si="15"/>
        <v>0</v>
      </c>
      <c r="U244" s="119">
        <f t="shared" si="16"/>
        <v>0</v>
      </c>
      <c r="V244" s="21" t="str">
        <f t="shared" si="17"/>
        <v>NO CHANGE</v>
      </c>
      <c r="W244" s="21" t="str">
        <f t="shared" si="18"/>
        <v>NO CHANGE</v>
      </c>
      <c r="X244" s="21" t="str">
        <f t="shared" si="19"/>
        <v>NO CHANGE</v>
      </c>
    </row>
    <row r="245" spans="1:24" outlineLevel="2">
      <c r="A245" s="136">
        <v>44637</v>
      </c>
      <c r="B245" s="24"/>
      <c r="C245" s="77">
        <v>697</v>
      </c>
      <c r="D245" s="137" t="s">
        <v>802</v>
      </c>
      <c r="E245" s="137">
        <v>1</v>
      </c>
      <c r="F245" s="137" t="s">
        <v>100</v>
      </c>
      <c r="G245" s="137" t="str">
        <f>+VLOOKUP($D245,'Detailed Schedule'!$D$8:$EK$9993,4,FALSE)</f>
        <v>CAT 140M3 G-05</v>
      </c>
      <c r="H245" s="55">
        <f>+VLOOKUP($D245,'Detailed Schedule'!$D$8:$EK$9993,5,FALSE)</f>
        <v>293480.08</v>
      </c>
      <c r="I245" s="22">
        <f>+VLOOKUP($D245,'Detailed Schedule'!$D$8:$EK$9993,6,FALSE)</f>
        <v>5</v>
      </c>
      <c r="J245" s="55">
        <f>+VLOOKUP($D245,'Detailed Schedule'!$D$8:$EK$9993,7,FALSE)</f>
        <v>270000</v>
      </c>
      <c r="K245" s="56">
        <v>0</v>
      </c>
      <c r="L245" s="59">
        <f>+VLOOKUP($D245,'Detailed Schedule'!$D$8:$EAA$9985,137,FALSE)</f>
        <v>12914.046000000004</v>
      </c>
      <c r="M245" s="26">
        <f>+VLOOKUP($D245,'Detailed Schedule'!$D$8:$EAA$9985,140,FALSE)</f>
        <v>4696.0160000000033</v>
      </c>
      <c r="N245" s="26">
        <f>+VLOOKUP($D245,'Detailed Schedule'!$D$8:$EAA$9985,141,FALSE)</f>
        <v>17610.062000000005</v>
      </c>
      <c r="O245" s="26">
        <f>+VLOOKUP($D245,'Detailed Schedule'!$D$8:$EAA$9985,142,FALSE)+J245</f>
        <v>275870.02</v>
      </c>
      <c r="Q245" s="74">
        <f>+VLOOKUP($D245,'Detailed Schedule'!$D$8:$K$903,6,FALSE)</f>
        <v>5</v>
      </c>
      <c r="R245" s="75">
        <f>+VLOOKUP($D245,'Detailed Schedule'!$D$8:$K$903,5,FALSE)</f>
        <v>293480.08</v>
      </c>
      <c r="S245" s="75">
        <f>+VLOOKUP($D245,'Detailed Schedule'!$D$8:$K$903,7,FALSE)</f>
        <v>270000</v>
      </c>
      <c r="T245" s="119">
        <f t="shared" si="15"/>
        <v>0</v>
      </c>
      <c r="U245" s="119">
        <f t="shared" si="16"/>
        <v>0</v>
      </c>
      <c r="V245" s="21" t="str">
        <f t="shared" si="17"/>
        <v>NO CHANGE</v>
      </c>
      <c r="W245" s="21" t="str">
        <f t="shared" si="18"/>
        <v>NO CHANGE</v>
      </c>
      <c r="X245" s="21" t="str">
        <f t="shared" si="19"/>
        <v>NO CHANGE</v>
      </c>
    </row>
    <row r="246" spans="1:24" outlineLevel="2">
      <c r="A246" s="136">
        <v>44649</v>
      </c>
      <c r="B246" s="24"/>
      <c r="C246" s="77">
        <v>693</v>
      </c>
      <c r="D246" s="137" t="s">
        <v>647</v>
      </c>
      <c r="E246" s="137">
        <v>1</v>
      </c>
      <c r="F246" s="137" t="s">
        <v>100</v>
      </c>
      <c r="G246" s="137" t="str">
        <f>+VLOOKUP($D246,'Detailed Schedule'!$D$8:$EK$9993,4,FALSE)</f>
        <v>CAT 349FL EX-66</v>
      </c>
      <c r="H246" s="55">
        <f>+VLOOKUP($D246,'Detailed Schedule'!$D$8:$EK$9993,5,FALSE)</f>
        <v>387695</v>
      </c>
      <c r="I246" s="22">
        <f>+VLOOKUP($D246,'Detailed Schedule'!$D$8:$EK$9993,6,FALSE)</f>
        <v>10</v>
      </c>
      <c r="J246" s="55">
        <f>+VLOOKUP($D246,'Detailed Schedule'!$D$8:$EK$9993,7,FALSE)</f>
        <v>250000</v>
      </c>
      <c r="K246" s="56">
        <v>0</v>
      </c>
      <c r="L246" s="59">
        <f>+VLOOKUP($D246,'Detailed Schedule'!$D$8:$EAA$9985,137,FALSE)</f>
        <v>37866.129999999997</v>
      </c>
      <c r="M246" s="26">
        <f>+VLOOKUP($D246,'Detailed Schedule'!$D$8:$EAA$9985,140,FALSE)</f>
        <v>13769.5</v>
      </c>
      <c r="N246" s="26">
        <f>+VLOOKUP($D246,'Detailed Schedule'!$D$8:$EAA$9985,141,FALSE)</f>
        <v>51635.63</v>
      </c>
      <c r="O246" s="26">
        <f>+VLOOKUP($D246,'Detailed Schedule'!$D$8:$EAA$9985,142,FALSE)+J246</f>
        <v>336059.37</v>
      </c>
      <c r="Q246" s="74">
        <f>+VLOOKUP($D246,'Detailed Schedule'!$D$8:$K$903,6,FALSE)</f>
        <v>10</v>
      </c>
      <c r="R246" s="75">
        <f>+VLOOKUP($D246,'Detailed Schedule'!$D$8:$K$903,5,FALSE)</f>
        <v>387695</v>
      </c>
      <c r="S246" s="75">
        <f>+VLOOKUP($D246,'Detailed Schedule'!$D$8:$K$903,7,FALSE)</f>
        <v>250000</v>
      </c>
      <c r="T246" s="119">
        <f t="shared" si="15"/>
        <v>0</v>
      </c>
      <c r="U246" s="119">
        <f t="shared" si="16"/>
        <v>0</v>
      </c>
      <c r="V246" s="21" t="str">
        <f t="shared" si="17"/>
        <v>NO CHANGE</v>
      </c>
      <c r="W246" s="21" t="str">
        <f t="shared" si="18"/>
        <v>NO CHANGE</v>
      </c>
      <c r="X246" s="21" t="str">
        <f t="shared" si="19"/>
        <v>NO CHANGE</v>
      </c>
    </row>
    <row r="247" spans="1:24" outlineLevel="2">
      <c r="A247" s="136">
        <v>44670</v>
      </c>
      <c r="B247" s="24"/>
      <c r="C247" s="77">
        <v>741</v>
      </c>
      <c r="D247" s="137" t="s">
        <v>1658</v>
      </c>
      <c r="E247" s="137">
        <v>2</v>
      </c>
      <c r="F247" s="137" t="s">
        <v>100</v>
      </c>
      <c r="G247" s="137" t="str">
        <f>+VLOOKUP($D247,'Detailed Schedule'!$D$8:$EK$9993,4,FALSE)</f>
        <v>2013 JLG G12-55A TH-09</v>
      </c>
      <c r="H247" s="55">
        <f>+VLOOKUP($D247,'Detailed Schedule'!$D$8:$EK$9993,5,FALSE)</f>
        <v>82312.5</v>
      </c>
      <c r="I247" s="22">
        <f>+VLOOKUP($D247,'Detailed Schedule'!$D$8:$EK$9993,6,FALSE)</f>
        <v>10</v>
      </c>
      <c r="J247" s="55">
        <f>+VLOOKUP($D247,'Detailed Schedule'!$D$8:$EK$9993,7,FALSE)</f>
        <v>15000</v>
      </c>
      <c r="K247" s="56">
        <v>0</v>
      </c>
      <c r="L247" s="59">
        <f>+VLOOKUP($D247,'Detailed Schedule'!$D$8:$EAA$9985,137,FALSE)</f>
        <v>17950</v>
      </c>
      <c r="M247" s="26">
        <f>+VLOOKUP($D247,'Detailed Schedule'!$D$8:$EAA$9985,140,FALSE)</f>
        <v>6731.25</v>
      </c>
      <c r="N247" s="26">
        <f>+VLOOKUP($D247,'Detailed Schedule'!$D$8:$EAA$9985,141,FALSE)</f>
        <v>24681.25</v>
      </c>
      <c r="O247" s="26">
        <f>+VLOOKUP($D247,'Detailed Schedule'!$D$8:$EAA$9985,142,FALSE)+J247</f>
        <v>57631.25</v>
      </c>
      <c r="Q247" s="74">
        <f>+VLOOKUP($D247,'Detailed Schedule'!$D$8:$K$903,6,FALSE)</f>
        <v>10</v>
      </c>
      <c r="R247" s="75">
        <f>+VLOOKUP($D247,'Detailed Schedule'!$D$8:$K$903,5,FALSE)</f>
        <v>82312.5</v>
      </c>
      <c r="S247" s="75">
        <f>+VLOOKUP($D247,'Detailed Schedule'!$D$8:$K$903,7,FALSE)</f>
        <v>15000</v>
      </c>
      <c r="T247" s="119">
        <f t="shared" si="15"/>
        <v>0</v>
      </c>
      <c r="U247" s="119">
        <f t="shared" si="16"/>
        <v>0</v>
      </c>
      <c r="V247" s="21" t="str">
        <f t="shared" si="17"/>
        <v>NO CHANGE</v>
      </c>
      <c r="W247" s="21" t="str">
        <f t="shared" si="18"/>
        <v>NO CHANGE</v>
      </c>
      <c r="X247" s="21" t="str">
        <f t="shared" si="19"/>
        <v>NO CHANGE</v>
      </c>
    </row>
    <row r="248" spans="1:24" outlineLevel="2">
      <c r="A248" s="136">
        <v>44722</v>
      </c>
      <c r="B248" s="24"/>
      <c r="C248" s="77">
        <v>772</v>
      </c>
      <c r="D248" s="137" t="s">
        <v>536</v>
      </c>
      <c r="E248" s="137">
        <v>1</v>
      </c>
      <c r="F248" s="137" t="s">
        <v>100</v>
      </c>
      <c r="G248" s="137" t="str">
        <f>+VLOOKUP($D248,'Detailed Schedule'!$D$8:$EK$9993,4,FALSE)</f>
        <v>NEW CAB</v>
      </c>
      <c r="H248" s="55">
        <f>+VLOOKUP($D248,'Detailed Schedule'!$D$8:$EK$9993,5,FALSE)</f>
        <v>10593</v>
      </c>
      <c r="I248" s="22">
        <f>+VLOOKUP($D248,'Detailed Schedule'!$D$8:$EK$9993,6,FALSE)</f>
        <v>7</v>
      </c>
      <c r="J248" s="55">
        <f>+VLOOKUP($D248,'Detailed Schedule'!$D$8:$EK$9993,7,FALSE)</f>
        <v>0</v>
      </c>
      <c r="K248" s="56">
        <v>0</v>
      </c>
      <c r="L248" s="59">
        <f>+VLOOKUP($D248,'Detailed Schedule'!$D$8:$EAA$9985,137,FALSE)</f>
        <v>3909.3257142857142</v>
      </c>
      <c r="M248" s="26">
        <f>+VLOOKUP($D248,'Detailed Schedule'!$D$8:$EAA$9985,140,FALSE)</f>
        <v>1513.2857142857142</v>
      </c>
      <c r="N248" s="26">
        <f>+VLOOKUP($D248,'Detailed Schedule'!$D$8:$EAA$9985,141,FALSE)</f>
        <v>5422.6114285714284</v>
      </c>
      <c r="O248" s="26">
        <f>+VLOOKUP($D248,'Detailed Schedule'!$D$8:$EAA$9985,142,FALSE)+J248</f>
        <v>5170.3900000000003</v>
      </c>
      <c r="Q248" s="74">
        <f>+VLOOKUP($D248,'Detailed Schedule'!$D$8:$K$903,6,FALSE)</f>
        <v>7</v>
      </c>
      <c r="R248" s="75">
        <f>+VLOOKUP($D248,'Detailed Schedule'!$D$8:$K$903,5,FALSE)</f>
        <v>10593</v>
      </c>
      <c r="S248" s="75">
        <f>+VLOOKUP($D248,'Detailed Schedule'!$D$8:$K$903,7,FALSE)</f>
        <v>0</v>
      </c>
      <c r="T248" s="119">
        <f t="shared" si="15"/>
        <v>0</v>
      </c>
      <c r="U248" s="119">
        <f t="shared" si="16"/>
        <v>0</v>
      </c>
      <c r="V248" s="21" t="str">
        <f t="shared" si="17"/>
        <v>NO CHANGE</v>
      </c>
      <c r="W248" s="21" t="str">
        <f t="shared" si="18"/>
        <v>NO CHANGE</v>
      </c>
      <c r="X248" s="21" t="str">
        <f t="shared" si="19"/>
        <v>NO CHANGE</v>
      </c>
    </row>
    <row r="249" spans="1:24" outlineLevel="2">
      <c r="A249" s="136">
        <v>44742</v>
      </c>
      <c r="B249" s="24"/>
      <c r="C249" s="77">
        <v>754</v>
      </c>
      <c r="D249" s="137" t="s">
        <v>481</v>
      </c>
      <c r="E249" s="137">
        <v>1</v>
      </c>
      <c r="F249" s="137" t="s">
        <v>100</v>
      </c>
      <c r="G249" s="137" t="str">
        <f>+VLOOKUP($D249,'Detailed Schedule'!$D$8:$EK$9993,4,FALSE)</f>
        <v>GNSS SPS855 900MHZ SURVEY EQUIP</v>
      </c>
      <c r="H249" s="55">
        <f>+VLOOKUP($D249,'Detailed Schedule'!$D$8:$EK$9993,5,FALSE)</f>
        <v>81631.37</v>
      </c>
      <c r="I249" s="22">
        <f>+VLOOKUP($D249,'Detailed Schedule'!$D$8:$EK$9993,6,FALSE)</f>
        <v>5</v>
      </c>
      <c r="J249" s="55">
        <f>+VLOOKUP($D249,'Detailed Schedule'!$D$8:$EK$9993,7,FALSE)</f>
        <v>0</v>
      </c>
      <c r="K249" s="56">
        <v>0</v>
      </c>
      <c r="L249" s="59">
        <f>+VLOOKUP($D249,'Detailed Schedule'!$D$8:$EAA$9985,137,FALSE)</f>
        <v>40815.683999999994</v>
      </c>
      <c r="M249" s="26">
        <f>+VLOOKUP($D249,'Detailed Schedule'!$D$8:$EAA$9985,140,FALSE)</f>
        <v>16326.273999999998</v>
      </c>
      <c r="N249" s="26">
        <f>+VLOOKUP($D249,'Detailed Schedule'!$D$8:$EAA$9985,141,FALSE)</f>
        <v>57141.957999999991</v>
      </c>
      <c r="O249" s="26">
        <f>+VLOOKUP($D249,'Detailed Schedule'!$D$8:$EAA$9985,142,FALSE)+J249</f>
        <v>24489.41</v>
      </c>
      <c r="Q249" s="74">
        <f>+VLOOKUP($D249,'Detailed Schedule'!$D$8:$K$903,6,FALSE)</f>
        <v>5</v>
      </c>
      <c r="R249" s="75">
        <f>+VLOOKUP($D249,'Detailed Schedule'!$D$8:$K$903,5,FALSE)</f>
        <v>81631.37</v>
      </c>
      <c r="S249" s="75">
        <f>+VLOOKUP($D249,'Detailed Schedule'!$D$8:$K$903,7,FALSE)</f>
        <v>0</v>
      </c>
      <c r="T249" s="119">
        <f t="shared" ref="T249:T310" si="20">+S249-J249</f>
        <v>0</v>
      </c>
      <c r="U249" s="119">
        <f t="shared" ref="U249:U310" si="21">+R249-H249</f>
        <v>0</v>
      </c>
      <c r="V249" s="21" t="str">
        <f t="shared" ref="V249:V310" si="22">+IF(Q249=I249,"NO CHANGE","YES")</f>
        <v>NO CHANGE</v>
      </c>
      <c r="W249" s="21" t="str">
        <f t="shared" ref="W249:W310" si="23">+IF(R249=H249,"NO CHANGE","YES")</f>
        <v>NO CHANGE</v>
      </c>
      <c r="X249" s="21" t="str">
        <f t="shared" ref="X249:X310" si="24">+IF(S249=J249,"NO CHANGE","YES")</f>
        <v>NO CHANGE</v>
      </c>
    </row>
    <row r="250" spans="1:24" outlineLevel="2">
      <c r="A250" s="136">
        <v>44742</v>
      </c>
      <c r="B250" s="24"/>
      <c r="C250" s="77">
        <v>735</v>
      </c>
      <c r="D250" s="137" t="s">
        <v>775</v>
      </c>
      <c r="E250" s="137">
        <v>1</v>
      </c>
      <c r="F250" s="137" t="s">
        <v>100</v>
      </c>
      <c r="G250" s="137" t="str">
        <f>+VLOOKUP($D250,'Detailed Schedule'!$D$8:$EK$9993,4,FALSE)</f>
        <v>2018 JD 9620R FT-07</v>
      </c>
      <c r="H250" s="55">
        <f>+VLOOKUP($D250,'Detailed Schedule'!$D$8:$EK$9993,5,FALSE)</f>
        <v>447320</v>
      </c>
      <c r="I250" s="22">
        <f>+VLOOKUP($D250,'Detailed Schedule'!$D$8:$EK$9993,6,FALSE)</f>
        <v>10</v>
      </c>
      <c r="J250" s="55">
        <f>+VLOOKUP($D250,'Detailed Schedule'!$D$8:$EK$9993,7,FALSE)</f>
        <v>250000</v>
      </c>
      <c r="K250" s="56">
        <v>0</v>
      </c>
      <c r="L250" s="59">
        <f>+VLOOKUP($D250,'Detailed Schedule'!$D$8:$EAA$9985,137,FALSE)</f>
        <v>49330</v>
      </c>
      <c r="M250" s="26">
        <f>+VLOOKUP($D250,'Detailed Schedule'!$D$8:$EAA$9985,140,FALSE)</f>
        <v>19732</v>
      </c>
      <c r="N250" s="26">
        <f>+VLOOKUP($D250,'Detailed Schedule'!$D$8:$EAA$9985,141,FALSE)</f>
        <v>69062</v>
      </c>
      <c r="O250" s="26">
        <f>+VLOOKUP($D250,'Detailed Schedule'!$D$8:$EAA$9985,142,FALSE)+J250</f>
        <v>378258</v>
      </c>
      <c r="Q250" s="74">
        <f>+VLOOKUP($D250,'Detailed Schedule'!$D$8:$K$903,6,FALSE)</f>
        <v>10</v>
      </c>
      <c r="R250" s="75">
        <f>+VLOOKUP($D250,'Detailed Schedule'!$D$8:$K$903,5,FALSE)</f>
        <v>447320</v>
      </c>
      <c r="S250" s="75">
        <f>+VLOOKUP($D250,'Detailed Schedule'!$D$8:$K$903,7,FALSE)</f>
        <v>250000</v>
      </c>
      <c r="T250" s="119">
        <f t="shared" si="20"/>
        <v>0</v>
      </c>
      <c r="U250" s="119">
        <f t="shared" si="21"/>
        <v>0</v>
      </c>
      <c r="V250" s="21" t="str">
        <f t="shared" si="22"/>
        <v>NO CHANGE</v>
      </c>
      <c r="W250" s="21" t="str">
        <f t="shared" si="23"/>
        <v>NO CHANGE</v>
      </c>
      <c r="X250" s="21" t="str">
        <f t="shared" si="24"/>
        <v>NO CHANGE</v>
      </c>
    </row>
    <row r="251" spans="1:24" outlineLevel="2">
      <c r="A251" s="136">
        <v>44742</v>
      </c>
      <c r="B251" s="24"/>
      <c r="C251" s="77">
        <v>755</v>
      </c>
      <c r="D251" s="137" t="s">
        <v>914</v>
      </c>
      <c r="E251" s="137">
        <v>1</v>
      </c>
      <c r="F251" s="137" t="s">
        <v>100</v>
      </c>
      <c r="G251" s="137" t="str">
        <f>+VLOOKUP($D251,'Detailed Schedule'!$D$8:$EK$9993,4,FALSE)</f>
        <v>HORIZON PORTABLE SOGNALS</v>
      </c>
      <c r="H251" s="55">
        <f>+VLOOKUP($D251,'Detailed Schedule'!$D$8:$EK$9993,5,FALSE)</f>
        <v>62000</v>
      </c>
      <c r="I251" s="22">
        <f>+VLOOKUP($D251,'Detailed Schedule'!$D$8:$EK$9993,6,FALSE)</f>
        <v>5</v>
      </c>
      <c r="J251" s="55">
        <f>+VLOOKUP($D251,'Detailed Schedule'!$D$8:$EK$9993,7,FALSE)</f>
        <v>0</v>
      </c>
      <c r="K251" s="56">
        <v>0</v>
      </c>
      <c r="L251" s="59">
        <f>+VLOOKUP($D251,'Detailed Schedule'!$D$8:$EAA$9985,137,FALSE)</f>
        <v>31000</v>
      </c>
      <c r="M251" s="26">
        <f>+VLOOKUP($D251,'Detailed Schedule'!$D$8:$EAA$9985,140,FALSE)</f>
        <v>12400</v>
      </c>
      <c r="N251" s="26">
        <f>+VLOOKUP($D251,'Detailed Schedule'!$D$8:$EAA$9985,141,FALSE)</f>
        <v>43400</v>
      </c>
      <c r="O251" s="26">
        <f>+VLOOKUP($D251,'Detailed Schedule'!$D$8:$EAA$9985,142,FALSE)+J251</f>
        <v>18600</v>
      </c>
      <c r="Q251" s="74">
        <f>+VLOOKUP($D251,'Detailed Schedule'!$D$8:$K$903,6,FALSE)</f>
        <v>5</v>
      </c>
      <c r="R251" s="75">
        <f>+VLOOKUP($D251,'Detailed Schedule'!$D$8:$K$903,5,FALSE)</f>
        <v>62000</v>
      </c>
      <c r="S251" s="75">
        <f>+VLOOKUP($D251,'Detailed Schedule'!$D$8:$K$903,7,FALSE)</f>
        <v>0</v>
      </c>
      <c r="T251" s="119">
        <f t="shared" si="20"/>
        <v>0</v>
      </c>
      <c r="U251" s="119">
        <f t="shared" si="21"/>
        <v>0</v>
      </c>
      <c r="V251" s="21" t="str">
        <f t="shared" si="22"/>
        <v>NO CHANGE</v>
      </c>
      <c r="W251" s="21" t="str">
        <f t="shared" si="23"/>
        <v>NO CHANGE</v>
      </c>
      <c r="X251" s="21" t="str">
        <f t="shared" si="24"/>
        <v>NO CHANGE</v>
      </c>
    </row>
    <row r="252" spans="1:24" outlineLevel="2">
      <c r="A252" s="136">
        <v>44742</v>
      </c>
      <c r="B252" s="24"/>
      <c r="C252" s="77">
        <v>736</v>
      </c>
      <c r="D252" s="137" t="s">
        <v>1032</v>
      </c>
      <c r="E252" s="137">
        <v>1</v>
      </c>
      <c r="F252" s="137" t="s">
        <v>100</v>
      </c>
      <c r="G252" s="137" t="str">
        <f>+VLOOKUP($D252,'Detailed Schedule'!$D$8:$EK$9993,4,FALSE)</f>
        <v>2020 JD 2412DE PS-04</v>
      </c>
      <c r="H252" s="55">
        <f>+VLOOKUP($D252,'Detailed Schedule'!$D$8:$EK$9993,5,FALSE)</f>
        <v>173840</v>
      </c>
      <c r="I252" s="22">
        <f>+VLOOKUP($D252,'Detailed Schedule'!$D$8:$EK$9993,6,FALSE)</f>
        <v>10</v>
      </c>
      <c r="J252" s="55">
        <f>+VLOOKUP($D252,'Detailed Schedule'!$D$8:$EK$9993,7,FALSE)</f>
        <v>40000</v>
      </c>
      <c r="K252" s="56">
        <v>0</v>
      </c>
      <c r="L252" s="59">
        <f>+VLOOKUP($D252,'Detailed Schedule'!$D$8:$EAA$9985,137,FALSE)</f>
        <v>33460</v>
      </c>
      <c r="M252" s="26">
        <f>+VLOOKUP($D252,'Detailed Schedule'!$D$8:$EAA$9985,140,FALSE)</f>
        <v>13384</v>
      </c>
      <c r="N252" s="26">
        <f>+VLOOKUP($D252,'Detailed Schedule'!$D$8:$EAA$9985,141,FALSE)</f>
        <v>46844</v>
      </c>
      <c r="O252" s="26">
        <f>+VLOOKUP($D252,'Detailed Schedule'!$D$8:$EAA$9985,142,FALSE)+J252</f>
        <v>126996</v>
      </c>
      <c r="Q252" s="74">
        <f>+VLOOKUP($D252,'Detailed Schedule'!$D$8:$K$903,6,FALSE)</f>
        <v>10</v>
      </c>
      <c r="R252" s="75">
        <f>+VLOOKUP($D252,'Detailed Schedule'!$D$8:$K$903,5,FALSE)</f>
        <v>173840</v>
      </c>
      <c r="S252" s="75">
        <f>+VLOOKUP($D252,'Detailed Schedule'!$D$8:$K$903,7,FALSE)</f>
        <v>40000</v>
      </c>
      <c r="T252" s="119">
        <f t="shared" si="20"/>
        <v>0</v>
      </c>
      <c r="U252" s="119">
        <f t="shared" si="21"/>
        <v>0</v>
      </c>
      <c r="V252" s="21" t="str">
        <f t="shared" si="22"/>
        <v>NO CHANGE</v>
      </c>
      <c r="W252" s="21" t="str">
        <f t="shared" si="23"/>
        <v>NO CHANGE</v>
      </c>
      <c r="X252" s="21" t="str">
        <f t="shared" si="24"/>
        <v>NO CHANGE</v>
      </c>
    </row>
    <row r="253" spans="1:24" outlineLevel="2">
      <c r="A253" s="136">
        <v>44764</v>
      </c>
      <c r="B253" s="24"/>
      <c r="C253" s="77">
        <v>760</v>
      </c>
      <c r="D253" s="137" t="s">
        <v>1413</v>
      </c>
      <c r="E253" s="137">
        <v>2</v>
      </c>
      <c r="F253" s="137" t="s">
        <v>100</v>
      </c>
      <c r="G253" s="137" t="str">
        <f>+VLOOKUP($D253,'Detailed Schedule'!$D$8:$EK$9993,4,FALSE)</f>
        <v>2016 PNEUMATIC ROLLER GB00489</v>
      </c>
      <c r="H253" s="55">
        <f>+VLOOKUP($D253,'Detailed Schedule'!$D$8:$EK$9993,5,FALSE)</f>
        <v>70468.789999999994</v>
      </c>
      <c r="I253" s="22">
        <f>+VLOOKUP($D253,'Detailed Schedule'!$D$8:$EK$9993,6,FALSE)</f>
        <v>10</v>
      </c>
      <c r="J253" s="55">
        <f>+VLOOKUP($D253,'Detailed Schedule'!$D$8:$EK$9993,7,FALSE)</f>
        <v>0</v>
      </c>
      <c r="K253" s="56">
        <v>0</v>
      </c>
      <c r="L253" s="59">
        <f>+VLOOKUP($D253,'Detailed Schedule'!$D$8:$EAA$9985,137,FALSE)</f>
        <v>17029.958999999999</v>
      </c>
      <c r="M253" s="26">
        <f>+VLOOKUP($D253,'Detailed Schedule'!$D$8:$EAA$9985,140,FALSE)</f>
        <v>7046.878999999999</v>
      </c>
      <c r="N253" s="26">
        <f>+VLOOKUP($D253,'Detailed Schedule'!$D$8:$EAA$9985,141,FALSE)</f>
        <v>24076.837999999996</v>
      </c>
      <c r="O253" s="26">
        <f>+VLOOKUP($D253,'Detailed Schedule'!$D$8:$EAA$9985,142,FALSE)+J253</f>
        <v>46391.95</v>
      </c>
      <c r="Q253" s="74">
        <f>+VLOOKUP($D253,'Detailed Schedule'!$D$8:$K$903,6,FALSE)</f>
        <v>10</v>
      </c>
      <c r="R253" s="75">
        <f>+VLOOKUP($D253,'Detailed Schedule'!$D$8:$K$903,5,FALSE)</f>
        <v>70468.789999999994</v>
      </c>
      <c r="S253" s="75">
        <f>+VLOOKUP($D253,'Detailed Schedule'!$D$8:$K$903,7,FALSE)</f>
        <v>0</v>
      </c>
      <c r="T253" s="119">
        <f t="shared" si="20"/>
        <v>0</v>
      </c>
      <c r="U253" s="119">
        <f t="shared" si="21"/>
        <v>0</v>
      </c>
      <c r="V253" s="21" t="str">
        <f t="shared" si="22"/>
        <v>NO CHANGE</v>
      </c>
      <c r="W253" s="21" t="str">
        <f t="shared" si="23"/>
        <v>NO CHANGE</v>
      </c>
      <c r="X253" s="21" t="str">
        <f t="shared" si="24"/>
        <v>NO CHANGE</v>
      </c>
    </row>
    <row r="254" spans="1:24" outlineLevel="2">
      <c r="A254" s="136">
        <v>44769</v>
      </c>
      <c r="B254" s="24"/>
      <c r="C254" s="77">
        <v>774</v>
      </c>
      <c r="D254" s="137" t="s">
        <v>584</v>
      </c>
      <c r="E254" s="137">
        <v>2</v>
      </c>
      <c r="F254" s="137" t="s">
        <v>100</v>
      </c>
      <c r="G254" s="137" t="str">
        <f>+VLOOKUP($D254,'Detailed Schedule'!$D$8:$EK$9993,4,FALSE)</f>
        <v>NEW DIESEL ENGINE</v>
      </c>
      <c r="H254" s="55">
        <f>+VLOOKUP($D254,'Detailed Schedule'!$D$8:$EK$9993,5,FALSE)</f>
        <v>34502.42</v>
      </c>
      <c r="I254" s="22">
        <f>+VLOOKUP($D254,'Detailed Schedule'!$D$8:$EK$9993,6,FALSE)</f>
        <v>7</v>
      </c>
      <c r="J254" s="55">
        <f>+VLOOKUP($D254,'Detailed Schedule'!$D$8:$EK$9993,7,FALSE)</f>
        <v>0</v>
      </c>
      <c r="K254" s="56">
        <v>0</v>
      </c>
      <c r="L254" s="59">
        <f>+VLOOKUP($D254,'Detailed Schedule'!$D$8:$EAA$9985,137,FALSE)</f>
        <v>11911.557142857142</v>
      </c>
      <c r="M254" s="26">
        <f>+VLOOKUP($D254,'Detailed Schedule'!$D$8:$EAA$9985,140,FALSE)</f>
        <v>4928.9171428571426</v>
      </c>
      <c r="N254" s="26">
        <f>+VLOOKUP($D254,'Detailed Schedule'!$D$8:$EAA$9985,141,FALSE)</f>
        <v>16840.474285714285</v>
      </c>
      <c r="O254" s="26">
        <f>+VLOOKUP($D254,'Detailed Schedule'!$D$8:$EAA$9985,142,FALSE)+J254</f>
        <v>17661.95</v>
      </c>
      <c r="Q254" s="74">
        <f>+VLOOKUP($D254,'Detailed Schedule'!$D$8:$K$903,6,FALSE)</f>
        <v>7</v>
      </c>
      <c r="R254" s="75">
        <f>+VLOOKUP($D254,'Detailed Schedule'!$D$8:$K$903,5,FALSE)</f>
        <v>34502.42</v>
      </c>
      <c r="S254" s="75">
        <f>+VLOOKUP($D254,'Detailed Schedule'!$D$8:$K$903,7,FALSE)</f>
        <v>0</v>
      </c>
      <c r="T254" s="119">
        <f t="shared" si="20"/>
        <v>0</v>
      </c>
      <c r="U254" s="119">
        <f t="shared" si="21"/>
        <v>0</v>
      </c>
      <c r="V254" s="21" t="str">
        <f t="shared" si="22"/>
        <v>NO CHANGE</v>
      </c>
      <c r="W254" s="21" t="str">
        <f t="shared" si="23"/>
        <v>NO CHANGE</v>
      </c>
      <c r="X254" s="21" t="str">
        <f t="shared" si="24"/>
        <v>NO CHANGE</v>
      </c>
    </row>
    <row r="255" spans="1:24" outlineLevel="2">
      <c r="A255" s="136">
        <v>44771</v>
      </c>
      <c r="B255" s="24"/>
      <c r="C255" s="77">
        <v>723</v>
      </c>
      <c r="D255" s="137" t="s">
        <v>779</v>
      </c>
      <c r="E255" s="137">
        <v>1</v>
      </c>
      <c r="F255" s="137" t="s">
        <v>100</v>
      </c>
      <c r="G255" s="137" t="str">
        <f>+VLOOKUP($D255,'Detailed Schedule'!$D$8:$EK$9993,4,FALSE)</f>
        <v>2010 JD 9530 FT-08</v>
      </c>
      <c r="H255" s="55">
        <f>+VLOOKUP($D255,'Detailed Schedule'!$D$8:$EK$9993,5,FALSE)</f>
        <v>151580</v>
      </c>
      <c r="I255" s="22">
        <f>+VLOOKUP($D255,'Detailed Schedule'!$D$8:$EK$9993,6,FALSE)</f>
        <v>10</v>
      </c>
      <c r="J255" s="55">
        <f>+VLOOKUP($D255,'Detailed Schedule'!$D$8:$EK$9993,7,FALSE)</f>
        <v>100000</v>
      </c>
      <c r="K255" s="56">
        <v>0</v>
      </c>
      <c r="L255" s="59">
        <f>+VLOOKUP($D255,'Detailed Schedule'!$D$8:$EAA$9985,137,FALSE)</f>
        <v>12465.17</v>
      </c>
      <c r="M255" s="26">
        <f>+VLOOKUP($D255,'Detailed Schedule'!$D$8:$EAA$9985,140,FALSE)</f>
        <v>5158</v>
      </c>
      <c r="N255" s="26">
        <f>+VLOOKUP($D255,'Detailed Schedule'!$D$8:$EAA$9985,141,FALSE)</f>
        <v>17623.169999999998</v>
      </c>
      <c r="O255" s="26">
        <f>+VLOOKUP($D255,'Detailed Schedule'!$D$8:$EAA$9985,142,FALSE)+J255</f>
        <v>133956.83000000002</v>
      </c>
      <c r="Q255" s="74">
        <f>+VLOOKUP($D255,'Detailed Schedule'!$D$8:$K$903,6,FALSE)</f>
        <v>10</v>
      </c>
      <c r="R255" s="75">
        <f>+VLOOKUP($D255,'Detailed Schedule'!$D$8:$K$903,5,FALSE)</f>
        <v>151580</v>
      </c>
      <c r="S255" s="75">
        <f>+VLOOKUP($D255,'Detailed Schedule'!$D$8:$K$903,7,FALSE)</f>
        <v>100000</v>
      </c>
      <c r="T255" s="119">
        <f t="shared" si="20"/>
        <v>0</v>
      </c>
      <c r="U255" s="119">
        <f t="shared" si="21"/>
        <v>0</v>
      </c>
      <c r="V255" s="21" t="str">
        <f t="shared" si="22"/>
        <v>NO CHANGE</v>
      </c>
      <c r="W255" s="21" t="str">
        <f t="shared" si="23"/>
        <v>NO CHANGE</v>
      </c>
      <c r="X255" s="21" t="str">
        <f t="shared" si="24"/>
        <v>NO CHANGE</v>
      </c>
    </row>
    <row r="256" spans="1:24" outlineLevel="2">
      <c r="A256" s="136">
        <v>44776</v>
      </c>
      <c r="B256" s="24"/>
      <c r="C256" s="77">
        <v>726</v>
      </c>
      <c r="D256" s="137" t="s">
        <v>134</v>
      </c>
      <c r="E256" s="137">
        <v>1</v>
      </c>
      <c r="F256" s="137" t="s">
        <v>100</v>
      </c>
      <c r="G256" s="137" t="str">
        <f>+VLOOKUP($D256,'Detailed Schedule'!$D$8:$EK$9993,4,FALSE)</f>
        <v>2013 BELL B35D G8000 AT-05</v>
      </c>
      <c r="H256" s="55">
        <f>+VLOOKUP($D256,'Detailed Schedule'!$D$8:$EK$9993,5,FALSE)</f>
        <v>285140</v>
      </c>
      <c r="I256" s="22">
        <f>+VLOOKUP($D256,'Detailed Schedule'!$D$8:$EK$9993,6,FALSE)</f>
        <v>10</v>
      </c>
      <c r="J256" s="55">
        <f>+VLOOKUP($D256,'Detailed Schedule'!$D$8:$EK$9993,7,FALSE)</f>
        <v>125000</v>
      </c>
      <c r="K256" s="56">
        <v>0</v>
      </c>
      <c r="L256" s="59">
        <f>+VLOOKUP($D256,'Detailed Schedule'!$D$8:$EAA$9985,137,FALSE)</f>
        <v>38700.5</v>
      </c>
      <c r="M256" s="26">
        <f>+VLOOKUP($D256,'Detailed Schedule'!$D$8:$EAA$9985,140,FALSE)</f>
        <v>16014</v>
      </c>
      <c r="N256" s="26">
        <f>+VLOOKUP($D256,'Detailed Schedule'!$D$8:$EAA$9985,141,FALSE)</f>
        <v>54714.5</v>
      </c>
      <c r="O256" s="26">
        <f>+VLOOKUP($D256,'Detailed Schedule'!$D$8:$EAA$9985,142,FALSE)+J256</f>
        <v>230425.5</v>
      </c>
      <c r="Q256" s="74">
        <f>+VLOOKUP($D256,'Detailed Schedule'!$D$8:$K$903,6,FALSE)</f>
        <v>10</v>
      </c>
      <c r="R256" s="75">
        <f>+VLOOKUP($D256,'Detailed Schedule'!$D$8:$K$903,5,FALSE)</f>
        <v>285140</v>
      </c>
      <c r="S256" s="75">
        <f>+VLOOKUP($D256,'Detailed Schedule'!$D$8:$K$903,7,FALSE)</f>
        <v>125000</v>
      </c>
      <c r="T256" s="119">
        <f t="shared" si="20"/>
        <v>0</v>
      </c>
      <c r="U256" s="119">
        <f t="shared" si="21"/>
        <v>0</v>
      </c>
      <c r="V256" s="21" t="str">
        <f t="shared" si="22"/>
        <v>NO CHANGE</v>
      </c>
      <c r="W256" s="21" t="str">
        <f t="shared" si="23"/>
        <v>NO CHANGE</v>
      </c>
      <c r="X256" s="21" t="str">
        <f t="shared" si="24"/>
        <v>NO CHANGE</v>
      </c>
    </row>
    <row r="257" spans="1:24" outlineLevel="2">
      <c r="A257" s="136">
        <v>44797</v>
      </c>
      <c r="B257" s="24"/>
      <c r="C257" s="77">
        <v>725</v>
      </c>
      <c r="D257" s="137" t="s">
        <v>1034</v>
      </c>
      <c r="E257" s="137">
        <v>1</v>
      </c>
      <c r="F257" s="137" t="s">
        <v>100</v>
      </c>
      <c r="G257" s="137" t="str">
        <f>+VLOOKUP($D257,'Detailed Schedule'!$D$8:$EK$9993,4,FALSE)</f>
        <v>2020 JD 2412DE PS-05</v>
      </c>
      <c r="H257" s="55">
        <f>+VLOOKUP($D257,'Detailed Schedule'!$D$8:$EK$9993,5,FALSE)</f>
        <v>169600</v>
      </c>
      <c r="I257" s="22">
        <f>+VLOOKUP($D257,'Detailed Schedule'!$D$8:$EK$9993,6,FALSE)</f>
        <v>10</v>
      </c>
      <c r="J257" s="55">
        <f>+VLOOKUP($D257,'Detailed Schedule'!$D$8:$EK$9993,7,FALSE)</f>
        <v>40000</v>
      </c>
      <c r="K257" s="56">
        <v>0</v>
      </c>
      <c r="L257" s="59">
        <f>+VLOOKUP($D257,'Detailed Schedule'!$D$8:$EAA$9985,137,FALSE)</f>
        <v>30240</v>
      </c>
      <c r="M257" s="26">
        <f>+VLOOKUP($D257,'Detailed Schedule'!$D$8:$EAA$9985,140,FALSE)</f>
        <v>12960</v>
      </c>
      <c r="N257" s="26">
        <f>+VLOOKUP($D257,'Detailed Schedule'!$D$8:$EAA$9985,141,FALSE)</f>
        <v>43200</v>
      </c>
      <c r="O257" s="26">
        <f>+VLOOKUP($D257,'Detailed Schedule'!$D$8:$EAA$9985,142,FALSE)+J257</f>
        <v>126400</v>
      </c>
      <c r="Q257" s="74">
        <f>+VLOOKUP($D257,'Detailed Schedule'!$D$8:$K$903,6,FALSE)</f>
        <v>10</v>
      </c>
      <c r="R257" s="75">
        <f>+VLOOKUP($D257,'Detailed Schedule'!$D$8:$K$903,5,FALSE)</f>
        <v>169600</v>
      </c>
      <c r="S257" s="75">
        <f>+VLOOKUP($D257,'Detailed Schedule'!$D$8:$K$903,7,FALSE)</f>
        <v>40000</v>
      </c>
      <c r="T257" s="119">
        <f t="shared" si="20"/>
        <v>0</v>
      </c>
      <c r="U257" s="119">
        <f t="shared" si="21"/>
        <v>0</v>
      </c>
      <c r="V257" s="21" t="str">
        <f t="shared" si="22"/>
        <v>NO CHANGE</v>
      </c>
      <c r="W257" s="21" t="str">
        <f t="shared" si="23"/>
        <v>NO CHANGE</v>
      </c>
      <c r="X257" s="21" t="str">
        <f t="shared" si="24"/>
        <v>NO CHANGE</v>
      </c>
    </row>
    <row r="258" spans="1:24" outlineLevel="2">
      <c r="A258" s="136">
        <v>44799</v>
      </c>
      <c r="B258" s="24"/>
      <c r="C258" s="77">
        <v>728</v>
      </c>
      <c r="D258" s="137" t="s">
        <v>1379</v>
      </c>
      <c r="E258" s="137">
        <v>1</v>
      </c>
      <c r="F258" s="137" t="s">
        <v>100</v>
      </c>
      <c r="G258" s="137" t="str">
        <f>+VLOOKUP($D258,'Detailed Schedule'!$D$8:$EK$9993,4,FALSE)</f>
        <v>10,000 GAL WATER TOWER</v>
      </c>
      <c r="H258" s="55">
        <f>+VLOOKUP($D258,'Detailed Schedule'!$D$8:$EK$9993,5,FALSE)</f>
        <v>25000</v>
      </c>
      <c r="I258" s="22">
        <f>+VLOOKUP($D258,'Detailed Schedule'!$D$8:$EK$9993,6,FALSE)</f>
        <v>10</v>
      </c>
      <c r="J258" s="55">
        <f>+VLOOKUP($D258,'Detailed Schedule'!$D$8:$EK$9993,7,FALSE)</f>
        <v>0</v>
      </c>
      <c r="K258" s="56">
        <v>0</v>
      </c>
      <c r="L258" s="59">
        <f>+VLOOKUP($D258,'Detailed Schedule'!$D$8:$EAA$9985,137,FALSE)</f>
        <v>5833.33</v>
      </c>
      <c r="M258" s="26">
        <f>+VLOOKUP($D258,'Detailed Schedule'!$D$8:$EAA$9985,140,FALSE)</f>
        <v>2500</v>
      </c>
      <c r="N258" s="26">
        <f>+VLOOKUP($D258,'Detailed Schedule'!$D$8:$EAA$9985,141,FALSE)</f>
        <v>8333.33</v>
      </c>
      <c r="O258" s="26">
        <f>+VLOOKUP($D258,'Detailed Schedule'!$D$8:$EAA$9985,142,FALSE)+J258</f>
        <v>16666.669999999998</v>
      </c>
      <c r="Q258" s="74">
        <f>+VLOOKUP($D258,'Detailed Schedule'!$D$8:$K$903,6,FALSE)</f>
        <v>10</v>
      </c>
      <c r="R258" s="75">
        <f>+VLOOKUP($D258,'Detailed Schedule'!$D$8:$K$903,5,FALSE)</f>
        <v>25000</v>
      </c>
      <c r="S258" s="75">
        <f>+VLOOKUP($D258,'Detailed Schedule'!$D$8:$K$903,7,FALSE)</f>
        <v>0</v>
      </c>
      <c r="T258" s="119">
        <f t="shared" si="20"/>
        <v>0</v>
      </c>
      <c r="U258" s="119">
        <f t="shared" si="21"/>
        <v>0</v>
      </c>
      <c r="V258" s="21" t="str">
        <f t="shared" si="22"/>
        <v>NO CHANGE</v>
      </c>
      <c r="W258" s="21" t="str">
        <f t="shared" si="23"/>
        <v>NO CHANGE</v>
      </c>
      <c r="X258" s="21" t="str">
        <f t="shared" si="24"/>
        <v>NO CHANGE</v>
      </c>
    </row>
    <row r="259" spans="1:24" outlineLevel="2">
      <c r="A259" s="136">
        <v>44804</v>
      </c>
      <c r="B259" s="24"/>
      <c r="C259" s="77">
        <v>724</v>
      </c>
      <c r="D259" s="137" t="s">
        <v>783</v>
      </c>
      <c r="E259" s="137">
        <v>1</v>
      </c>
      <c r="F259" s="137" t="s">
        <v>100</v>
      </c>
      <c r="G259" s="137" t="str">
        <f>+VLOOKUP($D259,'Detailed Schedule'!$D$8:$EK$9993,4,FALSE)</f>
        <v>2015 JD9620R FT-09</v>
      </c>
      <c r="H259" s="55">
        <f>+VLOOKUP($D259,'Detailed Schedule'!$D$8:$EK$9993,5,FALSE)</f>
        <v>299980</v>
      </c>
      <c r="I259" s="22">
        <f>+VLOOKUP($D259,'Detailed Schedule'!$D$8:$EK$9993,6,FALSE)</f>
        <v>10</v>
      </c>
      <c r="J259" s="55">
        <f>+VLOOKUP($D259,'Detailed Schedule'!$D$8:$EK$9993,7,FALSE)</f>
        <v>125000</v>
      </c>
      <c r="K259" s="56">
        <v>0</v>
      </c>
      <c r="L259" s="59">
        <f>+VLOOKUP($D259,'Detailed Schedule'!$D$8:$EAA$9985,137,FALSE)</f>
        <v>40828.67</v>
      </c>
      <c r="M259" s="26">
        <f>+VLOOKUP($D259,'Detailed Schedule'!$D$8:$EAA$9985,140,FALSE)</f>
        <v>17498</v>
      </c>
      <c r="N259" s="26">
        <f>+VLOOKUP($D259,'Detailed Schedule'!$D$8:$EAA$9985,141,FALSE)</f>
        <v>58326.67</v>
      </c>
      <c r="O259" s="26">
        <f>+VLOOKUP($D259,'Detailed Schedule'!$D$8:$EAA$9985,142,FALSE)+J259</f>
        <v>241653.33000000002</v>
      </c>
      <c r="Q259" s="74">
        <f>+VLOOKUP($D259,'Detailed Schedule'!$D$8:$K$903,6,FALSE)</f>
        <v>10</v>
      </c>
      <c r="R259" s="75">
        <f>+VLOOKUP($D259,'Detailed Schedule'!$D$8:$K$903,5,FALSE)</f>
        <v>299980</v>
      </c>
      <c r="S259" s="75">
        <f>+VLOOKUP($D259,'Detailed Schedule'!$D$8:$K$903,7,FALSE)</f>
        <v>125000</v>
      </c>
      <c r="T259" s="119">
        <f t="shared" si="20"/>
        <v>0</v>
      </c>
      <c r="U259" s="119">
        <f t="shared" si="21"/>
        <v>0</v>
      </c>
      <c r="V259" s="21" t="str">
        <f t="shared" si="22"/>
        <v>NO CHANGE</v>
      </c>
      <c r="W259" s="21" t="str">
        <f t="shared" si="23"/>
        <v>NO CHANGE</v>
      </c>
      <c r="X259" s="21" t="str">
        <f t="shared" si="24"/>
        <v>NO CHANGE</v>
      </c>
    </row>
    <row r="260" spans="1:24" outlineLevel="2">
      <c r="A260" s="136">
        <v>44812</v>
      </c>
      <c r="B260" s="24"/>
      <c r="C260" s="77">
        <v>776</v>
      </c>
      <c r="D260" s="137" t="s">
        <v>249</v>
      </c>
      <c r="E260" s="137">
        <v>2</v>
      </c>
      <c r="F260" s="137" t="s">
        <v>100</v>
      </c>
      <c r="G260" s="137" t="str">
        <f>+VLOOKUP($D260,'Detailed Schedule'!$D$8:$EK$9993,4,FALSE)</f>
        <v>REHOSE ENTIRE MACHINE</v>
      </c>
      <c r="H260" s="55">
        <f>+VLOOKUP($D260,'Detailed Schedule'!$D$8:$EK$9993,5,FALSE)</f>
        <v>57580.630000000005</v>
      </c>
      <c r="I260" s="22">
        <f>+VLOOKUP($D260,'Detailed Schedule'!$D$8:$EK$9993,6,FALSE)</f>
        <v>7</v>
      </c>
      <c r="J260" s="55">
        <f>+VLOOKUP($D260,'Detailed Schedule'!$D$8:$EK$9993,7,FALSE)</f>
        <v>0</v>
      </c>
      <c r="K260" s="56">
        <v>0</v>
      </c>
      <c r="L260" s="59">
        <f>+VLOOKUP($D260,'Detailed Schedule'!$D$8:$EAA$9985,137,FALSE)</f>
        <v>19193.534285714286</v>
      </c>
      <c r="M260" s="26">
        <f>+VLOOKUP($D260,'Detailed Schedule'!$D$8:$EAA$9985,140,FALSE)</f>
        <v>8225.8042857142864</v>
      </c>
      <c r="N260" s="26">
        <f>+VLOOKUP($D260,'Detailed Schedule'!$D$8:$EAA$9985,141,FALSE)</f>
        <v>27419.338571428572</v>
      </c>
      <c r="O260" s="26">
        <f>+VLOOKUP($D260,'Detailed Schedule'!$D$8:$EAA$9985,142,FALSE)+J260</f>
        <v>30161.29</v>
      </c>
      <c r="Q260" s="74">
        <f>+VLOOKUP($D260,'Detailed Schedule'!$D$8:$K$903,6,FALSE)</f>
        <v>7</v>
      </c>
      <c r="R260" s="75">
        <f>+VLOOKUP($D260,'Detailed Schedule'!$D$8:$K$903,5,FALSE)</f>
        <v>57580.630000000005</v>
      </c>
      <c r="S260" s="75">
        <f>+VLOOKUP($D260,'Detailed Schedule'!$D$8:$K$903,7,FALSE)</f>
        <v>0</v>
      </c>
      <c r="T260" s="119">
        <f t="shared" si="20"/>
        <v>0</v>
      </c>
      <c r="U260" s="119">
        <f t="shared" si="21"/>
        <v>0</v>
      </c>
      <c r="V260" s="21" t="str">
        <f t="shared" si="22"/>
        <v>NO CHANGE</v>
      </c>
      <c r="W260" s="21" t="str">
        <f t="shared" si="23"/>
        <v>NO CHANGE</v>
      </c>
      <c r="X260" s="21" t="str">
        <f t="shared" si="24"/>
        <v>NO CHANGE</v>
      </c>
    </row>
    <row r="261" spans="1:24" outlineLevel="2">
      <c r="A261" s="136">
        <v>44827</v>
      </c>
      <c r="B261" s="24"/>
      <c r="C261" s="77">
        <v>750</v>
      </c>
      <c r="D261" s="137" t="s">
        <v>790</v>
      </c>
      <c r="E261" s="137">
        <v>1</v>
      </c>
      <c r="F261" s="137" t="s">
        <v>100</v>
      </c>
      <c r="G261" s="137" t="str">
        <f>+VLOOKUP($D261,'Detailed Schedule'!$D$8:$EK$9993,4,FALSE)</f>
        <v>2016 KUBOTA M7-171P</v>
      </c>
      <c r="H261" s="55">
        <f>+VLOOKUP($D261,'Detailed Schedule'!$D$8:$EK$9993,5,FALSE)</f>
        <v>101650</v>
      </c>
      <c r="I261" s="22">
        <f>+VLOOKUP($D261,'Detailed Schedule'!$D$8:$EK$9993,6,FALSE)</f>
        <v>10</v>
      </c>
      <c r="J261" s="55">
        <f>+VLOOKUP($D261,'Detailed Schedule'!$D$8:$EK$9993,7,FALSE)</f>
        <v>20000</v>
      </c>
      <c r="K261" s="56">
        <v>0</v>
      </c>
      <c r="L261" s="59">
        <f>+VLOOKUP($D261,'Detailed Schedule'!$D$8:$EAA$9985,137,FALSE)</f>
        <v>18371.25</v>
      </c>
      <c r="M261" s="26">
        <f>+VLOOKUP($D261,'Detailed Schedule'!$D$8:$EAA$9985,140,FALSE)</f>
        <v>8165</v>
      </c>
      <c r="N261" s="26">
        <f>+VLOOKUP($D261,'Detailed Schedule'!$D$8:$EAA$9985,141,FALSE)</f>
        <v>26536.25</v>
      </c>
      <c r="O261" s="26">
        <f>+VLOOKUP($D261,'Detailed Schedule'!$D$8:$EAA$9985,142,FALSE)+J261</f>
        <v>75113.75</v>
      </c>
      <c r="Q261" s="74">
        <f>+VLOOKUP($D261,'Detailed Schedule'!$D$8:$K$903,6,FALSE)</f>
        <v>10</v>
      </c>
      <c r="R261" s="75">
        <f>+VLOOKUP($D261,'Detailed Schedule'!$D$8:$K$903,5,FALSE)</f>
        <v>101650</v>
      </c>
      <c r="S261" s="75">
        <f>+VLOOKUP($D261,'Detailed Schedule'!$D$8:$K$903,7,FALSE)</f>
        <v>20000</v>
      </c>
      <c r="T261" s="119">
        <f t="shared" si="20"/>
        <v>0</v>
      </c>
      <c r="U261" s="119">
        <f t="shared" si="21"/>
        <v>0</v>
      </c>
      <c r="V261" s="21" t="str">
        <f t="shared" si="22"/>
        <v>NO CHANGE</v>
      </c>
      <c r="W261" s="21" t="str">
        <f t="shared" si="23"/>
        <v>NO CHANGE</v>
      </c>
      <c r="X261" s="21" t="str">
        <f t="shared" si="24"/>
        <v>NO CHANGE</v>
      </c>
    </row>
    <row r="262" spans="1:24" outlineLevel="2">
      <c r="A262" s="136">
        <v>44861</v>
      </c>
      <c r="B262" s="24"/>
      <c r="C262" s="77">
        <v>756</v>
      </c>
      <c r="D262" s="137" t="s">
        <v>199</v>
      </c>
      <c r="E262" s="137">
        <v>1</v>
      </c>
      <c r="F262" s="137" t="s">
        <v>100</v>
      </c>
      <c r="G262" s="137" t="str">
        <f>+VLOOKUP($D262,'Detailed Schedule'!$D$8:$EK$9993,4,FALSE)</f>
        <v>350 BRC #1</v>
      </c>
      <c r="H262" s="55">
        <f>+VLOOKUP($D262,'Detailed Schedule'!$D$8:$EK$9993,5,FALSE)</f>
        <v>40767</v>
      </c>
      <c r="I262" s="22">
        <f>+VLOOKUP($D262,'Detailed Schedule'!$D$8:$EK$9993,6,FALSE)</f>
        <v>7</v>
      </c>
      <c r="J262" s="55">
        <f>+VLOOKUP($D262,'Detailed Schedule'!$D$8:$EK$9993,7,FALSE)</f>
        <v>0</v>
      </c>
      <c r="K262" s="56">
        <v>0</v>
      </c>
      <c r="L262" s="59">
        <f>+VLOOKUP($D262,'Detailed Schedule'!$D$8:$EAA$9985,137,FALSE)</f>
        <v>12618.357142857143</v>
      </c>
      <c r="M262" s="26">
        <f>+VLOOKUP($D262,'Detailed Schedule'!$D$8:$EAA$9985,140,FALSE)</f>
        <v>5823.8571428571431</v>
      </c>
      <c r="N262" s="26">
        <f>+VLOOKUP($D262,'Detailed Schedule'!$D$8:$EAA$9985,141,FALSE)</f>
        <v>18442.214285714286</v>
      </c>
      <c r="O262" s="26">
        <f>+VLOOKUP($D262,'Detailed Schedule'!$D$8:$EAA$9985,142,FALSE)+J262</f>
        <v>22324.79</v>
      </c>
      <c r="Q262" s="74">
        <f>+VLOOKUP($D262,'Detailed Schedule'!$D$8:$K$903,6,FALSE)</f>
        <v>7</v>
      </c>
      <c r="R262" s="75">
        <f>+VLOOKUP($D262,'Detailed Schedule'!$D$8:$K$903,5,FALSE)</f>
        <v>40767</v>
      </c>
      <c r="S262" s="75">
        <f>+VLOOKUP($D262,'Detailed Schedule'!$D$8:$K$903,7,FALSE)</f>
        <v>0</v>
      </c>
      <c r="T262" s="119">
        <f t="shared" si="20"/>
        <v>0</v>
      </c>
      <c r="U262" s="119">
        <f t="shared" si="21"/>
        <v>0</v>
      </c>
      <c r="V262" s="21" t="str">
        <f t="shared" si="22"/>
        <v>NO CHANGE</v>
      </c>
      <c r="W262" s="21" t="str">
        <f t="shared" si="23"/>
        <v>NO CHANGE</v>
      </c>
      <c r="X262" s="21" t="str">
        <f t="shared" si="24"/>
        <v>NO CHANGE</v>
      </c>
    </row>
    <row r="263" spans="1:24" outlineLevel="2">
      <c r="A263" s="136">
        <v>44861</v>
      </c>
      <c r="B263" s="24"/>
      <c r="C263" s="77">
        <v>757</v>
      </c>
      <c r="D263" s="137" t="s">
        <v>201</v>
      </c>
      <c r="E263" s="137">
        <v>1</v>
      </c>
      <c r="F263" s="137" t="s">
        <v>100</v>
      </c>
      <c r="G263" s="137" t="str">
        <f>+VLOOKUP($D263,'Detailed Schedule'!$D$8:$EK$9993,4,FALSE)</f>
        <v>350 BRC #2</v>
      </c>
      <c r="H263" s="55">
        <f>+VLOOKUP($D263,'Detailed Schedule'!$D$8:$EK$9993,5,FALSE)</f>
        <v>40767</v>
      </c>
      <c r="I263" s="22">
        <f>+VLOOKUP($D263,'Detailed Schedule'!$D$8:$EK$9993,6,FALSE)</f>
        <v>7</v>
      </c>
      <c r="J263" s="55">
        <f>+VLOOKUP($D263,'Detailed Schedule'!$D$8:$EK$9993,7,FALSE)</f>
        <v>0</v>
      </c>
      <c r="K263" s="56">
        <v>0</v>
      </c>
      <c r="L263" s="59">
        <f>+VLOOKUP($D263,'Detailed Schedule'!$D$8:$EAA$9985,137,FALSE)</f>
        <v>12618.357142857143</v>
      </c>
      <c r="M263" s="26">
        <f>+VLOOKUP($D263,'Detailed Schedule'!$D$8:$EAA$9985,140,FALSE)</f>
        <v>5823.8571428571431</v>
      </c>
      <c r="N263" s="26">
        <f>+VLOOKUP($D263,'Detailed Schedule'!$D$8:$EAA$9985,141,FALSE)</f>
        <v>18442.214285714286</v>
      </c>
      <c r="O263" s="26">
        <f>+VLOOKUP($D263,'Detailed Schedule'!$D$8:$EAA$9985,142,FALSE)+J263</f>
        <v>22324.79</v>
      </c>
      <c r="Q263" s="74">
        <f>+VLOOKUP($D263,'Detailed Schedule'!$D$8:$K$903,6,FALSE)</f>
        <v>7</v>
      </c>
      <c r="R263" s="75">
        <f>+VLOOKUP($D263,'Detailed Schedule'!$D$8:$K$903,5,FALSE)</f>
        <v>40767</v>
      </c>
      <c r="S263" s="75">
        <f>+VLOOKUP($D263,'Detailed Schedule'!$D$8:$K$903,7,FALSE)</f>
        <v>0</v>
      </c>
      <c r="T263" s="119">
        <f t="shared" si="20"/>
        <v>0</v>
      </c>
      <c r="U263" s="119">
        <f t="shared" si="21"/>
        <v>0</v>
      </c>
      <c r="V263" s="21" t="str">
        <f t="shared" si="22"/>
        <v>NO CHANGE</v>
      </c>
      <c r="W263" s="21" t="str">
        <f t="shared" si="23"/>
        <v>NO CHANGE</v>
      </c>
      <c r="X263" s="21" t="str">
        <f t="shared" si="24"/>
        <v>NO CHANGE</v>
      </c>
    </row>
    <row r="264" spans="1:24" outlineLevel="2">
      <c r="A264" s="136">
        <v>44862</v>
      </c>
      <c r="B264" s="24"/>
      <c r="C264" s="77">
        <v>775</v>
      </c>
      <c r="D264" s="137" t="s">
        <v>1686</v>
      </c>
      <c r="E264" s="137">
        <v>1</v>
      </c>
      <c r="F264" s="137" t="s">
        <v>100</v>
      </c>
      <c r="G264" s="137" t="str">
        <f>+VLOOKUP($D264,'Detailed Schedule'!$D$8:$EK$9993,4,FALSE)</f>
        <v>NEW MILLER WELDER TRAILBLAZER W 25' CABLE</v>
      </c>
      <c r="H264" s="55">
        <f>+VLOOKUP($D264,'Detailed Schedule'!$D$8:$EK$9993,5,FALSE)</f>
        <v>11393.26</v>
      </c>
      <c r="I264" s="22">
        <f>+VLOOKUP($D264,'Detailed Schedule'!$D$8:$EK$9993,6,FALSE)</f>
        <v>7</v>
      </c>
      <c r="J264" s="55">
        <f>+VLOOKUP($D264,'Detailed Schedule'!$D$8:$EK$9993,7,FALSE)</f>
        <v>0</v>
      </c>
      <c r="K264" s="56">
        <v>0</v>
      </c>
      <c r="L264" s="59">
        <f>+VLOOKUP($D264,'Detailed Schedule'!$D$8:$EAA$9985,137,FALSE)</f>
        <v>3526.4885714285715</v>
      </c>
      <c r="M264" s="26">
        <f>+VLOOKUP($D264,'Detailed Schedule'!$D$8:$EAA$9985,140,FALSE)</f>
        <v>1627.6085714285714</v>
      </c>
      <c r="N264" s="26">
        <f>+VLOOKUP($D264,'Detailed Schedule'!$D$8:$EAA$9985,141,FALSE)</f>
        <v>5154.0971428571429</v>
      </c>
      <c r="O264" s="26">
        <f>+VLOOKUP($D264,'Detailed Schedule'!$D$8:$EAA$9985,142,FALSE)+J264</f>
        <v>6239.16</v>
      </c>
      <c r="Q264" s="74">
        <f>+VLOOKUP($D264,'Detailed Schedule'!$D$8:$K$903,6,FALSE)</f>
        <v>7</v>
      </c>
      <c r="R264" s="75">
        <f>+VLOOKUP($D264,'Detailed Schedule'!$D$8:$K$903,5,FALSE)</f>
        <v>11393.26</v>
      </c>
      <c r="S264" s="75">
        <f>+VLOOKUP($D264,'Detailed Schedule'!$D$8:$K$903,7,FALSE)</f>
        <v>0</v>
      </c>
      <c r="T264" s="119">
        <f t="shared" si="20"/>
        <v>0</v>
      </c>
      <c r="U264" s="119">
        <f t="shared" si="21"/>
        <v>0</v>
      </c>
      <c r="V264" s="21" t="str">
        <f t="shared" si="22"/>
        <v>NO CHANGE</v>
      </c>
      <c r="W264" s="21" t="str">
        <f t="shared" si="23"/>
        <v>NO CHANGE</v>
      </c>
      <c r="X264" s="21" t="str">
        <f t="shared" si="24"/>
        <v>NO CHANGE</v>
      </c>
    </row>
    <row r="265" spans="1:24" outlineLevel="2">
      <c r="A265" s="136">
        <v>44916</v>
      </c>
      <c r="B265" s="24"/>
      <c r="C265" s="77">
        <v>765</v>
      </c>
      <c r="D265" s="137" t="s">
        <v>358</v>
      </c>
      <c r="E265" s="137">
        <v>1</v>
      </c>
      <c r="F265" s="137" t="s">
        <v>100</v>
      </c>
      <c r="G265" s="137" t="str">
        <f>+VLOOKUP($D265,'Detailed Schedule'!$D$8:$EK$9993,4,FALSE)</f>
        <v>NEW UNDERCARRIAGE FOR D-8</v>
      </c>
      <c r="H265" s="55">
        <f>+VLOOKUP($D265,'Detailed Schedule'!$D$8:$EK$9993,5,FALSE)</f>
        <v>9003.17</v>
      </c>
      <c r="I265" s="22">
        <f>+VLOOKUP($D265,'Detailed Schedule'!$D$8:$EK$9993,6,FALSE)</f>
        <v>5</v>
      </c>
      <c r="J265" s="55">
        <f>+VLOOKUP($D265,'Detailed Schedule'!$D$8:$EK$9993,7,FALSE)</f>
        <v>0</v>
      </c>
      <c r="K265" s="56">
        <v>0</v>
      </c>
      <c r="L265" s="59">
        <f>+VLOOKUP($D265,'Detailed Schedule'!$D$8:$EAA$9985,137,FALSE)</f>
        <v>3601.2640000000001</v>
      </c>
      <c r="M265" s="26">
        <f>+VLOOKUP($D265,'Detailed Schedule'!$D$8:$EAA$9985,140,FALSE)</f>
        <v>1800.634</v>
      </c>
      <c r="N265" s="26">
        <f>+VLOOKUP($D265,'Detailed Schedule'!$D$8:$EAA$9985,141,FALSE)</f>
        <v>5401.8980000000001</v>
      </c>
      <c r="O265" s="26">
        <f>+VLOOKUP($D265,'Detailed Schedule'!$D$8:$EAA$9985,142,FALSE)+J265</f>
        <v>3601.27</v>
      </c>
      <c r="Q265" s="74">
        <f>+VLOOKUP($D265,'Detailed Schedule'!$D$8:$K$903,6,FALSE)</f>
        <v>5</v>
      </c>
      <c r="R265" s="75">
        <f>+VLOOKUP($D265,'Detailed Schedule'!$D$8:$K$903,5,FALSE)</f>
        <v>9003.17</v>
      </c>
      <c r="S265" s="75">
        <f>+VLOOKUP($D265,'Detailed Schedule'!$D$8:$K$903,7,FALSE)</f>
        <v>0</v>
      </c>
      <c r="T265" s="119">
        <f t="shared" si="20"/>
        <v>0</v>
      </c>
      <c r="U265" s="119">
        <f t="shared" si="21"/>
        <v>0</v>
      </c>
      <c r="V265" s="21" t="str">
        <f t="shared" si="22"/>
        <v>NO CHANGE</v>
      </c>
      <c r="W265" s="21" t="str">
        <f t="shared" si="23"/>
        <v>NO CHANGE</v>
      </c>
      <c r="X265" s="21" t="str">
        <f t="shared" si="24"/>
        <v>NO CHANGE</v>
      </c>
    </row>
    <row r="266" spans="1:24" outlineLevel="2">
      <c r="A266" s="136">
        <v>44926</v>
      </c>
      <c r="B266" s="24"/>
      <c r="C266" s="77">
        <v>769</v>
      </c>
      <c r="D266" s="137" t="s">
        <v>552</v>
      </c>
      <c r="E266" s="137">
        <v>2</v>
      </c>
      <c r="F266" s="137" t="s">
        <v>100</v>
      </c>
      <c r="G266" s="137" t="str">
        <f>+VLOOKUP($D266,'Detailed Schedule'!$D$8:$EK$9993,4,FALSE)</f>
        <v>ENGINE FOR EX-34</v>
      </c>
      <c r="H266" s="55">
        <f>+VLOOKUP($D266,'Detailed Schedule'!$D$8:$EK$9993,5,FALSE)</f>
        <v>34502.42</v>
      </c>
      <c r="I266" s="22">
        <f>+VLOOKUP($D266,'Detailed Schedule'!$D$8:$EK$9993,6,FALSE)</f>
        <v>7</v>
      </c>
      <c r="J266" s="55">
        <f>+VLOOKUP($D266,'Detailed Schedule'!$D$8:$EK$9993,7,FALSE)</f>
        <v>7500</v>
      </c>
      <c r="K266" s="56">
        <v>0</v>
      </c>
      <c r="L266" s="59">
        <f>+VLOOKUP($D266,'Detailed Schedule'!$D$8:$EAA$9985,137,FALSE)</f>
        <v>7714.9785714285717</v>
      </c>
      <c r="M266" s="26">
        <f>+VLOOKUP($D266,'Detailed Schedule'!$D$8:$EAA$9985,140,FALSE)</f>
        <v>1285.8295238095236</v>
      </c>
      <c r="N266" s="26">
        <f>+VLOOKUP($D266,'Detailed Schedule'!$D$8:$EAA$9985,141,FALSE)</f>
        <v>9000.8080952380951</v>
      </c>
      <c r="O266" s="26">
        <f>+VLOOKUP($D266,'Detailed Schedule'!$D$8:$EAA$9985,142,FALSE)+J266</f>
        <v>25501.61</v>
      </c>
      <c r="Q266" s="74">
        <f>+VLOOKUP($D266,'Detailed Schedule'!$D$8:$K$903,6,FALSE)</f>
        <v>7</v>
      </c>
      <c r="R266" s="75">
        <f>+VLOOKUP($D266,'Detailed Schedule'!$D$8:$K$903,5,FALSE)</f>
        <v>34502.42</v>
      </c>
      <c r="S266" s="75">
        <f>+VLOOKUP($D266,'Detailed Schedule'!$D$8:$K$903,7,FALSE)</f>
        <v>7500</v>
      </c>
      <c r="T266" s="119">
        <f t="shared" si="20"/>
        <v>0</v>
      </c>
      <c r="U266" s="119">
        <f t="shared" si="21"/>
        <v>0</v>
      </c>
      <c r="V266" s="21" t="str">
        <f t="shared" si="22"/>
        <v>NO CHANGE</v>
      </c>
      <c r="W266" s="21" t="str">
        <f t="shared" si="23"/>
        <v>NO CHANGE</v>
      </c>
      <c r="X266" s="21" t="str">
        <f t="shared" si="24"/>
        <v>NO CHANGE</v>
      </c>
    </row>
    <row r="267" spans="1:24" outlineLevel="2">
      <c r="A267" s="136">
        <v>44926</v>
      </c>
      <c r="B267" s="24"/>
      <c r="C267" s="77">
        <v>770</v>
      </c>
      <c r="D267" s="137" t="s">
        <v>1694</v>
      </c>
      <c r="E267" s="137">
        <v>2</v>
      </c>
      <c r="F267" s="137" t="s">
        <v>100</v>
      </c>
      <c r="G267" s="137" t="str">
        <f>+VLOOKUP($D267,'Detailed Schedule'!$D$8:$EK$9993,4,FALSE)</f>
        <v>TRANSMISSION FOR WL-02</v>
      </c>
      <c r="H267" s="55">
        <f>+VLOOKUP($D267,'Detailed Schedule'!$D$8:$EK$9993,5,FALSE)</f>
        <v>47899.54</v>
      </c>
      <c r="I267" s="22">
        <f>+VLOOKUP($D267,'Detailed Schedule'!$D$8:$EK$9993,6,FALSE)</f>
        <v>7</v>
      </c>
      <c r="J267" s="55">
        <f>+VLOOKUP($D267,'Detailed Schedule'!$D$8:$EK$9993,7,FALSE)</f>
        <v>10000</v>
      </c>
      <c r="K267" s="56">
        <v>0</v>
      </c>
      <c r="L267" s="59">
        <f>+VLOOKUP($D267,'Detailed Schedule'!$D$8:$EAA$9985,137,FALSE)</f>
        <v>10828.44</v>
      </c>
      <c r="M267" s="26">
        <f>+VLOOKUP($D267,'Detailed Schedule'!$D$8:$EAA$9985,140,FALSE)</f>
        <v>5414.22</v>
      </c>
      <c r="N267" s="26">
        <f>+VLOOKUP($D267,'Detailed Schedule'!$D$8:$EAA$9985,141,FALSE)</f>
        <v>16242.66</v>
      </c>
      <c r="O267" s="26">
        <f>+VLOOKUP($D267,'Detailed Schedule'!$D$8:$EAA$9985,142,FALSE)+J267</f>
        <v>31656.880000000001</v>
      </c>
      <c r="Q267" s="74">
        <f>+VLOOKUP($D267,'Detailed Schedule'!$D$8:$K$903,6,FALSE)</f>
        <v>7</v>
      </c>
      <c r="R267" s="75">
        <f>+VLOOKUP($D267,'Detailed Schedule'!$D$8:$K$903,5,FALSE)</f>
        <v>47899.54</v>
      </c>
      <c r="S267" s="75">
        <f>+VLOOKUP($D267,'Detailed Schedule'!$D$8:$K$903,7,FALSE)</f>
        <v>10000</v>
      </c>
      <c r="T267" s="119">
        <f t="shared" si="20"/>
        <v>0</v>
      </c>
      <c r="U267" s="119">
        <f t="shared" si="21"/>
        <v>0</v>
      </c>
      <c r="V267" s="21" t="str">
        <f t="shared" si="22"/>
        <v>NO CHANGE</v>
      </c>
      <c r="W267" s="21" t="str">
        <f t="shared" si="23"/>
        <v>NO CHANGE</v>
      </c>
      <c r="X267" s="21" t="str">
        <f t="shared" si="24"/>
        <v>NO CHANGE</v>
      </c>
    </row>
    <row r="268" spans="1:24" outlineLevel="2">
      <c r="A268" s="136">
        <v>44930</v>
      </c>
      <c r="B268" s="24"/>
      <c r="C268" s="77">
        <v>789</v>
      </c>
      <c r="D268" s="137" t="s">
        <v>1568</v>
      </c>
      <c r="E268" s="137">
        <v>2</v>
      </c>
      <c r="F268" s="137" t="s">
        <v>100</v>
      </c>
      <c r="G268" s="137" t="str">
        <f>+VLOOKUP($D268,'Detailed Schedule'!$D$8:$EK$9993,4,FALSE)</f>
        <v>2022 CAT 27903</v>
      </c>
      <c r="H268" s="55">
        <f>+VLOOKUP($D268,'Detailed Schedule'!$D$8:$EK$9993,5,FALSE)</f>
        <v>91165.26</v>
      </c>
      <c r="I268" s="22">
        <f>+VLOOKUP($D268,'Detailed Schedule'!$D$8:$EK$9993,6,FALSE)</f>
        <v>7</v>
      </c>
      <c r="J268" s="55">
        <f>+VLOOKUP($D268,'Detailed Schedule'!$D$8:$EK$9993,7,FALSE)</f>
        <v>30000</v>
      </c>
      <c r="K268" s="56">
        <v>0</v>
      </c>
      <c r="L268" s="59">
        <f>+VLOOKUP($D268,'Detailed Schedule'!$D$8:$EAA$9985,137,FALSE)</f>
        <v>17475.788571428569</v>
      </c>
      <c r="M268" s="26">
        <f>+VLOOKUP($D268,'Detailed Schedule'!$D$8:$EAA$9985,140,FALSE)</f>
        <v>8737.8942857142847</v>
      </c>
      <c r="N268" s="26">
        <f>+VLOOKUP($D268,'Detailed Schedule'!$D$8:$EAA$9985,141,FALSE)</f>
        <v>26213.682857142856</v>
      </c>
      <c r="O268" s="26">
        <f>+VLOOKUP($D268,'Detailed Schedule'!$D$8:$EAA$9985,142,FALSE)+J268</f>
        <v>64951.58</v>
      </c>
      <c r="Q268" s="74">
        <f>+VLOOKUP($D268,'Detailed Schedule'!$D$8:$K$903,6,FALSE)</f>
        <v>7</v>
      </c>
      <c r="R268" s="75">
        <f>+VLOOKUP($D268,'Detailed Schedule'!$D$8:$K$903,5,FALSE)</f>
        <v>91165.26</v>
      </c>
      <c r="S268" s="75">
        <f>+VLOOKUP($D268,'Detailed Schedule'!$D$8:$K$903,7,FALSE)</f>
        <v>30000</v>
      </c>
      <c r="T268" s="119">
        <f t="shared" si="20"/>
        <v>0</v>
      </c>
      <c r="U268" s="119">
        <f t="shared" si="21"/>
        <v>0</v>
      </c>
      <c r="V268" s="21" t="str">
        <f t="shared" si="22"/>
        <v>NO CHANGE</v>
      </c>
      <c r="W268" s="21" t="str">
        <f t="shared" si="23"/>
        <v>NO CHANGE</v>
      </c>
      <c r="X268" s="21" t="str">
        <f t="shared" si="24"/>
        <v>NO CHANGE</v>
      </c>
    </row>
    <row r="269" spans="1:24" outlineLevel="2">
      <c r="A269" s="136">
        <v>44930</v>
      </c>
      <c r="B269" s="24"/>
      <c r="C269" s="77">
        <v>790</v>
      </c>
      <c r="D269" s="137" t="s">
        <v>1570</v>
      </c>
      <c r="E269" s="137">
        <v>2</v>
      </c>
      <c r="F269" s="137" t="s">
        <v>100</v>
      </c>
      <c r="G269" s="137" t="str">
        <f>+VLOOKUP($D269,'Detailed Schedule'!$D$8:$EK$9993,4,FALSE)</f>
        <v>2022 CAT 2899D3</v>
      </c>
      <c r="H269" s="55">
        <f>+VLOOKUP($D269,'Detailed Schedule'!$D$8:$EK$9993,5,FALSE)</f>
        <v>95610.47</v>
      </c>
      <c r="I269" s="22">
        <f>+VLOOKUP($D269,'Detailed Schedule'!$D$8:$EK$9993,6,FALSE)</f>
        <v>7</v>
      </c>
      <c r="J269" s="55">
        <f>+VLOOKUP($D269,'Detailed Schedule'!$D$8:$EK$9993,7,FALSE)</f>
        <v>30000</v>
      </c>
      <c r="K269" s="56">
        <v>0</v>
      </c>
      <c r="L269" s="59">
        <f>+VLOOKUP($D269,'Detailed Schedule'!$D$8:$EAA$9985,137,FALSE)</f>
        <v>18745.848571428571</v>
      </c>
      <c r="M269" s="26">
        <f>+VLOOKUP($D269,'Detailed Schedule'!$D$8:$EAA$9985,140,FALSE)</f>
        <v>9372.9242857142854</v>
      </c>
      <c r="N269" s="26">
        <f>+VLOOKUP($D269,'Detailed Schedule'!$D$8:$EAA$9985,141,FALSE)</f>
        <v>28118.772857142856</v>
      </c>
      <c r="O269" s="26">
        <f>+VLOOKUP($D269,'Detailed Schedule'!$D$8:$EAA$9985,142,FALSE)+J269</f>
        <v>67491.7</v>
      </c>
      <c r="Q269" s="74">
        <f>+VLOOKUP($D269,'Detailed Schedule'!$D$8:$K$903,6,FALSE)</f>
        <v>7</v>
      </c>
      <c r="R269" s="75">
        <f>+VLOOKUP($D269,'Detailed Schedule'!$D$8:$K$903,5,FALSE)</f>
        <v>95610.47</v>
      </c>
      <c r="S269" s="75">
        <f>+VLOOKUP($D269,'Detailed Schedule'!$D$8:$K$903,7,FALSE)</f>
        <v>30000</v>
      </c>
      <c r="T269" s="119">
        <f t="shared" si="20"/>
        <v>0</v>
      </c>
      <c r="U269" s="119">
        <f t="shared" si="21"/>
        <v>0</v>
      </c>
      <c r="V269" s="21" t="str">
        <f t="shared" si="22"/>
        <v>NO CHANGE</v>
      </c>
      <c r="W269" s="21" t="str">
        <f t="shared" si="23"/>
        <v>NO CHANGE</v>
      </c>
      <c r="X269" s="21" t="str">
        <f t="shared" si="24"/>
        <v>NO CHANGE</v>
      </c>
    </row>
    <row r="270" spans="1:24" outlineLevel="2">
      <c r="A270" s="136">
        <v>44930</v>
      </c>
      <c r="B270" s="24"/>
      <c r="C270" s="77">
        <v>791</v>
      </c>
      <c r="D270" s="137" t="s">
        <v>1572</v>
      </c>
      <c r="E270" s="137">
        <v>2</v>
      </c>
      <c r="F270" s="137" t="s">
        <v>100</v>
      </c>
      <c r="G270" s="137" t="str">
        <f>+VLOOKUP($D270,'Detailed Schedule'!$D$8:$EK$9993,4,FALSE)</f>
        <v>2022 CAT 279D03</v>
      </c>
      <c r="H270" s="55">
        <f>+VLOOKUP($D270,'Detailed Schedule'!$D$8:$EK$9993,5,FALSE)</f>
        <v>91165.26</v>
      </c>
      <c r="I270" s="22">
        <f>+VLOOKUP($D270,'Detailed Schedule'!$D$8:$EK$9993,6,FALSE)</f>
        <v>7</v>
      </c>
      <c r="J270" s="55">
        <f>+VLOOKUP($D270,'Detailed Schedule'!$D$8:$EK$9993,7,FALSE)</f>
        <v>30000</v>
      </c>
      <c r="K270" s="56">
        <v>0</v>
      </c>
      <c r="L270" s="59">
        <f>+VLOOKUP($D270,'Detailed Schedule'!$D$8:$EAA$9985,137,FALSE)</f>
        <v>17475.788571428569</v>
      </c>
      <c r="M270" s="26">
        <f>+VLOOKUP($D270,'Detailed Schedule'!$D$8:$EAA$9985,140,FALSE)</f>
        <v>8737.8942857142847</v>
      </c>
      <c r="N270" s="26">
        <f>+VLOOKUP($D270,'Detailed Schedule'!$D$8:$EAA$9985,141,FALSE)</f>
        <v>26213.682857142856</v>
      </c>
      <c r="O270" s="26">
        <f>+VLOOKUP($D270,'Detailed Schedule'!$D$8:$EAA$9985,142,FALSE)+J270</f>
        <v>64951.58</v>
      </c>
      <c r="Q270" s="74">
        <f>+VLOOKUP($D270,'Detailed Schedule'!$D$8:$K$903,6,FALSE)</f>
        <v>7</v>
      </c>
      <c r="R270" s="75">
        <f>+VLOOKUP($D270,'Detailed Schedule'!$D$8:$K$903,5,FALSE)</f>
        <v>91165.26</v>
      </c>
      <c r="S270" s="75">
        <f>+VLOOKUP($D270,'Detailed Schedule'!$D$8:$K$903,7,FALSE)</f>
        <v>30000</v>
      </c>
      <c r="T270" s="119">
        <f t="shared" si="20"/>
        <v>0</v>
      </c>
      <c r="U270" s="119">
        <f t="shared" si="21"/>
        <v>0</v>
      </c>
      <c r="V270" s="21" t="str">
        <f t="shared" si="22"/>
        <v>NO CHANGE</v>
      </c>
      <c r="W270" s="21" t="str">
        <f t="shared" si="23"/>
        <v>NO CHANGE</v>
      </c>
      <c r="X270" s="21" t="str">
        <f t="shared" si="24"/>
        <v>NO CHANGE</v>
      </c>
    </row>
    <row r="271" spans="1:24" outlineLevel="2">
      <c r="A271" s="136">
        <v>44930</v>
      </c>
      <c r="B271" s="24"/>
      <c r="C271" s="77">
        <v>792</v>
      </c>
      <c r="D271" s="137" t="s">
        <v>1574</v>
      </c>
      <c r="E271" s="137">
        <v>2</v>
      </c>
      <c r="F271" s="137" t="s">
        <v>100</v>
      </c>
      <c r="G271" s="137" t="str">
        <f>+VLOOKUP($D271,'Detailed Schedule'!$D$8:$EK$9993,4,FALSE)</f>
        <v>2022 CAT 279D3</v>
      </c>
      <c r="H271" s="55">
        <f>+VLOOKUP($D271,'Detailed Schedule'!$D$8:$EK$9993,5,FALSE)</f>
        <v>91165.26</v>
      </c>
      <c r="I271" s="22">
        <f>+VLOOKUP($D271,'Detailed Schedule'!$D$8:$EK$9993,6,FALSE)</f>
        <v>7</v>
      </c>
      <c r="J271" s="55">
        <f>+VLOOKUP($D271,'Detailed Schedule'!$D$8:$EK$9993,7,FALSE)</f>
        <v>30000</v>
      </c>
      <c r="K271" s="56">
        <v>0</v>
      </c>
      <c r="L271" s="59">
        <f>+VLOOKUP($D271,'Detailed Schedule'!$D$8:$EAA$9985,137,FALSE)</f>
        <v>17475.788571428569</v>
      </c>
      <c r="M271" s="26">
        <f>+VLOOKUP($D271,'Detailed Schedule'!$D$8:$EAA$9985,140,FALSE)</f>
        <v>8737.8942857142847</v>
      </c>
      <c r="N271" s="26">
        <f>+VLOOKUP($D271,'Detailed Schedule'!$D$8:$EAA$9985,141,FALSE)</f>
        <v>26213.682857142856</v>
      </c>
      <c r="O271" s="26">
        <f>+VLOOKUP($D271,'Detailed Schedule'!$D$8:$EAA$9985,142,FALSE)+J271</f>
        <v>64951.58</v>
      </c>
      <c r="Q271" s="74">
        <f>+VLOOKUP($D271,'Detailed Schedule'!$D$8:$K$903,6,FALSE)</f>
        <v>7</v>
      </c>
      <c r="R271" s="75">
        <f>+VLOOKUP($D271,'Detailed Schedule'!$D$8:$K$903,5,FALSE)</f>
        <v>91165.26</v>
      </c>
      <c r="S271" s="75">
        <f>+VLOOKUP($D271,'Detailed Schedule'!$D$8:$K$903,7,FALSE)</f>
        <v>30000</v>
      </c>
      <c r="T271" s="119">
        <f t="shared" si="20"/>
        <v>0</v>
      </c>
      <c r="U271" s="119">
        <f t="shared" si="21"/>
        <v>0</v>
      </c>
      <c r="V271" s="21" t="str">
        <f t="shared" si="22"/>
        <v>NO CHANGE</v>
      </c>
      <c r="W271" s="21" t="str">
        <f t="shared" si="23"/>
        <v>NO CHANGE</v>
      </c>
      <c r="X271" s="21" t="str">
        <f t="shared" si="24"/>
        <v>NO CHANGE</v>
      </c>
    </row>
    <row r="272" spans="1:24" outlineLevel="2">
      <c r="A272" s="136">
        <v>44930</v>
      </c>
      <c r="B272" s="24"/>
      <c r="C272" s="77">
        <v>793</v>
      </c>
      <c r="D272" s="137" t="s">
        <v>1576</v>
      </c>
      <c r="E272" s="137">
        <v>2</v>
      </c>
      <c r="F272" s="137" t="s">
        <v>100</v>
      </c>
      <c r="G272" s="137" t="str">
        <f>+VLOOKUP($D272,'Detailed Schedule'!$D$8:$EK$9993,4,FALSE)</f>
        <v>2022 CAT 289D3</v>
      </c>
      <c r="H272" s="55">
        <f>+VLOOKUP($D272,'Detailed Schedule'!$D$8:$EK$9993,5,FALSE)</f>
        <v>95610.47</v>
      </c>
      <c r="I272" s="22">
        <f>+VLOOKUP($D272,'Detailed Schedule'!$D$8:$EK$9993,6,FALSE)</f>
        <v>7</v>
      </c>
      <c r="J272" s="55">
        <f>+VLOOKUP($D272,'Detailed Schedule'!$D$8:$EK$9993,7,FALSE)</f>
        <v>30000</v>
      </c>
      <c r="K272" s="56">
        <v>0</v>
      </c>
      <c r="L272" s="59">
        <f>+VLOOKUP($D272,'Detailed Schedule'!$D$8:$EAA$9985,137,FALSE)</f>
        <v>18745.848571428571</v>
      </c>
      <c r="M272" s="26">
        <f>+VLOOKUP($D272,'Detailed Schedule'!$D$8:$EAA$9985,140,FALSE)</f>
        <v>9372.9242857142854</v>
      </c>
      <c r="N272" s="26">
        <f>+VLOOKUP($D272,'Detailed Schedule'!$D$8:$EAA$9985,141,FALSE)</f>
        <v>28118.772857142856</v>
      </c>
      <c r="O272" s="26">
        <f>+VLOOKUP($D272,'Detailed Schedule'!$D$8:$EAA$9985,142,FALSE)+J272</f>
        <v>67491.7</v>
      </c>
      <c r="Q272" s="74">
        <f>+VLOOKUP($D272,'Detailed Schedule'!$D$8:$K$903,6,FALSE)</f>
        <v>7</v>
      </c>
      <c r="R272" s="75">
        <f>+VLOOKUP($D272,'Detailed Schedule'!$D$8:$K$903,5,FALSE)</f>
        <v>95610.47</v>
      </c>
      <c r="S272" s="75">
        <f>+VLOOKUP($D272,'Detailed Schedule'!$D$8:$K$903,7,FALSE)</f>
        <v>30000</v>
      </c>
      <c r="T272" s="119">
        <f t="shared" si="20"/>
        <v>0</v>
      </c>
      <c r="U272" s="119">
        <f t="shared" si="21"/>
        <v>0</v>
      </c>
      <c r="V272" s="21" t="str">
        <f t="shared" si="22"/>
        <v>NO CHANGE</v>
      </c>
      <c r="W272" s="21" t="str">
        <f t="shared" si="23"/>
        <v>NO CHANGE</v>
      </c>
      <c r="X272" s="21" t="str">
        <f t="shared" si="24"/>
        <v>NO CHANGE</v>
      </c>
    </row>
    <row r="273" spans="1:24" outlineLevel="2">
      <c r="A273" s="136">
        <v>44930</v>
      </c>
      <c r="B273" s="24"/>
      <c r="C273" s="77">
        <v>794</v>
      </c>
      <c r="D273" s="137" t="s">
        <v>1578</v>
      </c>
      <c r="E273" s="137">
        <v>2</v>
      </c>
      <c r="F273" s="137" t="s">
        <v>100</v>
      </c>
      <c r="G273" s="137" t="str">
        <f>+VLOOKUP($D273,'Detailed Schedule'!$D$8:$EK$9993,4,FALSE)</f>
        <v>2022 CAT 289D3</v>
      </c>
      <c r="H273" s="55">
        <f>+VLOOKUP($D273,'Detailed Schedule'!$D$8:$EK$9993,5,FALSE)</f>
        <v>95610.47</v>
      </c>
      <c r="I273" s="22">
        <f>+VLOOKUP($D273,'Detailed Schedule'!$D$8:$EK$9993,6,FALSE)</f>
        <v>7</v>
      </c>
      <c r="J273" s="55">
        <f>+VLOOKUP($D273,'Detailed Schedule'!$D$8:$EK$9993,7,FALSE)</f>
        <v>30000</v>
      </c>
      <c r="K273" s="56">
        <v>0</v>
      </c>
      <c r="L273" s="59">
        <f>+VLOOKUP($D273,'Detailed Schedule'!$D$8:$EAA$9985,137,FALSE)</f>
        <v>18745.848571428571</v>
      </c>
      <c r="M273" s="26">
        <f>+VLOOKUP($D273,'Detailed Schedule'!$D$8:$EAA$9985,140,FALSE)</f>
        <v>9372.9242857142854</v>
      </c>
      <c r="N273" s="26">
        <f>+VLOOKUP($D273,'Detailed Schedule'!$D$8:$EAA$9985,141,FALSE)</f>
        <v>28118.772857142856</v>
      </c>
      <c r="O273" s="26">
        <f>+VLOOKUP($D273,'Detailed Schedule'!$D$8:$EAA$9985,142,FALSE)+J273</f>
        <v>67491.7</v>
      </c>
      <c r="Q273" s="74">
        <f>+VLOOKUP($D273,'Detailed Schedule'!$D$8:$K$903,6,FALSE)</f>
        <v>7</v>
      </c>
      <c r="R273" s="75">
        <f>+VLOOKUP($D273,'Detailed Schedule'!$D$8:$K$903,5,FALSE)</f>
        <v>95610.47</v>
      </c>
      <c r="S273" s="75">
        <f>+VLOOKUP($D273,'Detailed Schedule'!$D$8:$K$903,7,FALSE)</f>
        <v>30000</v>
      </c>
      <c r="T273" s="119">
        <f t="shared" si="20"/>
        <v>0</v>
      </c>
      <c r="U273" s="119">
        <f t="shared" si="21"/>
        <v>0</v>
      </c>
      <c r="V273" s="21" t="str">
        <f t="shared" si="22"/>
        <v>NO CHANGE</v>
      </c>
      <c r="W273" s="21" t="str">
        <f t="shared" si="23"/>
        <v>NO CHANGE</v>
      </c>
      <c r="X273" s="21" t="str">
        <f t="shared" si="24"/>
        <v>NO CHANGE</v>
      </c>
    </row>
    <row r="274" spans="1:24" outlineLevel="2">
      <c r="A274" s="136">
        <v>44930</v>
      </c>
      <c r="B274" s="24"/>
      <c r="C274" s="77">
        <v>795</v>
      </c>
      <c r="D274" s="137" t="s">
        <v>1579</v>
      </c>
      <c r="E274" s="137">
        <v>3</v>
      </c>
      <c r="F274" s="137" t="s">
        <v>100</v>
      </c>
      <c r="G274" s="137" t="str">
        <f>+VLOOKUP($D274,'Detailed Schedule'!$D$8:$EK$9993,4,FALSE)</f>
        <v>2022 CAT 289D3</v>
      </c>
      <c r="H274" s="55">
        <f>+VLOOKUP($D274,'Detailed Schedule'!$D$8:$EK$9993,5,FALSE)</f>
        <v>99551.98</v>
      </c>
      <c r="I274" s="22">
        <f>+VLOOKUP($D274,'Detailed Schedule'!$D$8:$EK$9993,6,FALSE)</f>
        <v>7</v>
      </c>
      <c r="J274" s="55">
        <f>+VLOOKUP($D274,'Detailed Schedule'!$D$8:$EK$9993,7,FALSE)</f>
        <v>30000</v>
      </c>
      <c r="K274" s="56">
        <v>0</v>
      </c>
      <c r="L274" s="59">
        <f>+VLOOKUP($D274,'Detailed Schedule'!$D$8:$EAA$9985,137,FALSE)</f>
        <v>19871.994285714285</v>
      </c>
      <c r="M274" s="26">
        <f>+VLOOKUP($D274,'Detailed Schedule'!$D$8:$EAA$9985,140,FALSE)</f>
        <v>9935.9971428571425</v>
      </c>
      <c r="N274" s="26">
        <f>+VLOOKUP($D274,'Detailed Schedule'!$D$8:$EAA$9985,141,FALSE)</f>
        <v>29807.991428571426</v>
      </c>
      <c r="O274" s="26">
        <f>+VLOOKUP($D274,'Detailed Schedule'!$D$8:$EAA$9985,142,FALSE)+J274</f>
        <v>69743.989999999991</v>
      </c>
      <c r="Q274" s="74">
        <f>+VLOOKUP($D274,'Detailed Schedule'!$D$8:$K$903,6,FALSE)</f>
        <v>7</v>
      </c>
      <c r="R274" s="75">
        <f>+VLOOKUP($D274,'Detailed Schedule'!$D$8:$K$903,5,FALSE)</f>
        <v>99551.98</v>
      </c>
      <c r="S274" s="75">
        <f>+VLOOKUP($D274,'Detailed Schedule'!$D$8:$K$903,7,FALSE)</f>
        <v>30000</v>
      </c>
      <c r="T274" s="119">
        <f t="shared" si="20"/>
        <v>0</v>
      </c>
      <c r="U274" s="119">
        <f t="shared" si="21"/>
        <v>0</v>
      </c>
      <c r="V274" s="21" t="str">
        <f t="shared" si="22"/>
        <v>NO CHANGE</v>
      </c>
      <c r="W274" s="21" t="str">
        <f t="shared" si="23"/>
        <v>NO CHANGE</v>
      </c>
      <c r="X274" s="21" t="str">
        <f t="shared" si="24"/>
        <v>NO CHANGE</v>
      </c>
    </row>
    <row r="275" spans="1:24" outlineLevel="2">
      <c r="A275" s="136">
        <v>44937</v>
      </c>
      <c r="B275" s="24"/>
      <c r="C275" s="77">
        <v>778</v>
      </c>
      <c r="D275" s="137" t="s">
        <v>649</v>
      </c>
      <c r="E275" s="137">
        <v>1</v>
      </c>
      <c r="F275" s="137" t="s">
        <v>100</v>
      </c>
      <c r="G275" s="137" t="str">
        <f>+VLOOKUP($D275,'Detailed Schedule'!$D$8:$EK$9993,4,FALSE)</f>
        <v>2021 KOMATSU PC88MR-10</v>
      </c>
      <c r="H275" s="55">
        <f>+VLOOKUP($D275,'Detailed Schedule'!$D$8:$EK$9993,5,FALSE)</f>
        <v>59566.9</v>
      </c>
      <c r="I275" s="22">
        <f>+VLOOKUP($D275,'Detailed Schedule'!$D$8:$EK$9993,6,FALSE)</f>
        <v>7</v>
      </c>
      <c r="J275" s="55">
        <f>+VLOOKUP($D275,'Detailed Schedule'!$D$8:$EK$9993,7,FALSE)</f>
        <v>10000</v>
      </c>
      <c r="K275" s="56">
        <v>0</v>
      </c>
      <c r="L275" s="59">
        <f>+VLOOKUP($D275,'Detailed Schedule'!$D$8:$EAA$9985,137,FALSE)</f>
        <v>14161.971428571429</v>
      </c>
      <c r="M275" s="26">
        <f>+VLOOKUP($D275,'Detailed Schedule'!$D$8:$EAA$9985,140,FALSE)</f>
        <v>7080.9857142857145</v>
      </c>
      <c r="N275" s="26">
        <f>+VLOOKUP($D275,'Detailed Schedule'!$D$8:$EAA$9985,141,FALSE)</f>
        <v>21242.957142857143</v>
      </c>
      <c r="O275" s="26">
        <f>+VLOOKUP($D275,'Detailed Schedule'!$D$8:$EAA$9985,142,FALSE)+J275</f>
        <v>38323.94</v>
      </c>
      <c r="Q275" s="74">
        <f>+VLOOKUP($D275,'Detailed Schedule'!$D$8:$K$903,6,FALSE)</f>
        <v>7</v>
      </c>
      <c r="R275" s="75">
        <f>+VLOOKUP($D275,'Detailed Schedule'!$D$8:$K$903,5,FALSE)</f>
        <v>59566.9</v>
      </c>
      <c r="S275" s="75">
        <f>+VLOOKUP($D275,'Detailed Schedule'!$D$8:$K$903,7,FALSE)</f>
        <v>10000</v>
      </c>
      <c r="T275" s="119">
        <f t="shared" si="20"/>
        <v>0</v>
      </c>
      <c r="U275" s="119">
        <f t="shared" si="21"/>
        <v>0</v>
      </c>
      <c r="V275" s="21" t="str">
        <f t="shared" si="22"/>
        <v>NO CHANGE</v>
      </c>
      <c r="W275" s="21" t="str">
        <f t="shared" si="23"/>
        <v>NO CHANGE</v>
      </c>
      <c r="X275" s="21" t="str">
        <f t="shared" si="24"/>
        <v>NO CHANGE</v>
      </c>
    </row>
    <row r="276" spans="1:24" outlineLevel="2">
      <c r="A276" s="136">
        <v>44942</v>
      </c>
      <c r="B276" s="24"/>
      <c r="C276" s="77">
        <v>658</v>
      </c>
      <c r="D276" s="137" t="s">
        <v>229</v>
      </c>
      <c r="E276" s="137">
        <v>1</v>
      </c>
      <c r="F276" s="137" t="s">
        <v>100</v>
      </c>
      <c r="G276" s="137" t="str">
        <f>+VLOOKUP($D276,'Detailed Schedule'!$D$8:$EK$9993,4,FALSE)</f>
        <v>SEALMASTER CRACK PRO 125DA</v>
      </c>
      <c r="H276" s="55">
        <f>+VLOOKUP($D276,'Detailed Schedule'!$D$8:$EK$9993,5,FALSE)</f>
        <v>58000</v>
      </c>
      <c r="I276" s="22">
        <f>+VLOOKUP($D276,'Detailed Schedule'!$D$8:$EK$9993,6,FALSE)</f>
        <v>5</v>
      </c>
      <c r="J276" s="55">
        <f>+VLOOKUP($D276,'Detailed Schedule'!$D$8:$EK$9993,7,FALSE)</f>
        <v>10000</v>
      </c>
      <c r="K276" s="56">
        <v>0</v>
      </c>
      <c r="L276" s="59">
        <f>+VLOOKUP($D276,'Detailed Schedule'!$D$8:$EAA$9985,137,FALSE)</f>
        <v>19200</v>
      </c>
      <c r="M276" s="26">
        <f>+VLOOKUP($D276,'Detailed Schedule'!$D$8:$EAA$9985,140,FALSE)</f>
        <v>9600</v>
      </c>
      <c r="N276" s="26">
        <f>+VLOOKUP($D276,'Detailed Schedule'!$D$8:$EAA$9985,141,FALSE)</f>
        <v>28800</v>
      </c>
      <c r="O276" s="26">
        <f>+VLOOKUP($D276,'Detailed Schedule'!$D$8:$EAA$9985,142,FALSE)+J276</f>
        <v>29200</v>
      </c>
      <c r="Q276" s="74">
        <f>+VLOOKUP($D276,'Detailed Schedule'!$D$8:$K$903,6,FALSE)</f>
        <v>5</v>
      </c>
      <c r="R276" s="75">
        <f>+VLOOKUP($D276,'Detailed Schedule'!$D$8:$K$903,5,FALSE)</f>
        <v>58000</v>
      </c>
      <c r="S276" s="75">
        <f>+VLOOKUP($D276,'Detailed Schedule'!$D$8:$K$903,7,FALSE)</f>
        <v>10000</v>
      </c>
      <c r="T276" s="119">
        <f t="shared" si="20"/>
        <v>0</v>
      </c>
      <c r="U276" s="119">
        <f t="shared" si="21"/>
        <v>0</v>
      </c>
      <c r="V276" s="21" t="str">
        <f t="shared" si="22"/>
        <v>NO CHANGE</v>
      </c>
      <c r="W276" s="21" t="str">
        <f t="shared" si="23"/>
        <v>NO CHANGE</v>
      </c>
      <c r="X276" s="21" t="str">
        <f t="shared" si="24"/>
        <v>NO CHANGE</v>
      </c>
    </row>
    <row r="277" spans="1:24" outlineLevel="2">
      <c r="A277" s="136">
        <v>44944</v>
      </c>
      <c r="B277" s="24"/>
      <c r="C277" s="77">
        <v>659</v>
      </c>
      <c r="D277" s="137" t="s">
        <v>1580</v>
      </c>
      <c r="E277" s="137">
        <v>1</v>
      </c>
      <c r="F277" s="137" t="s">
        <v>100</v>
      </c>
      <c r="G277" s="137" t="str">
        <f>+VLOOKUP($D277,'Detailed Schedule'!$D$8:$EK$9993,4,FALSE)</f>
        <v>2019 JD 333G</v>
      </c>
      <c r="H277" s="55">
        <f>+VLOOKUP($D277,'Detailed Schedule'!$D$8:$EK$9993,5,FALSE)</f>
        <v>73705.88</v>
      </c>
      <c r="I277" s="22">
        <f>+VLOOKUP($D277,'Detailed Schedule'!$D$8:$EK$9993,6,FALSE)</f>
        <v>7</v>
      </c>
      <c r="J277" s="55">
        <f>+VLOOKUP($D277,'Detailed Schedule'!$D$8:$EK$9993,7,FALSE)</f>
        <v>30000</v>
      </c>
      <c r="K277" s="56">
        <v>0</v>
      </c>
      <c r="L277" s="59">
        <f>+VLOOKUP($D277,'Detailed Schedule'!$D$8:$EAA$9985,137,FALSE)</f>
        <v>11967.087142857148</v>
      </c>
      <c r="M277" s="26">
        <f>+VLOOKUP($D277,'Detailed Schedule'!$D$8:$EAA$9985,140,FALSE)</f>
        <v>6243.6971428571433</v>
      </c>
      <c r="N277" s="26">
        <f>+VLOOKUP($D277,'Detailed Schedule'!$D$8:$EAA$9985,141,FALSE)</f>
        <v>18210.78428571429</v>
      </c>
      <c r="O277" s="26">
        <f>+VLOOKUP($D277,'Detailed Schedule'!$D$8:$EAA$9985,142,FALSE)+J277</f>
        <v>55495.1</v>
      </c>
      <c r="Q277" s="74">
        <f>+VLOOKUP($D277,'Detailed Schedule'!$D$8:$K$903,6,FALSE)</f>
        <v>7</v>
      </c>
      <c r="R277" s="75">
        <f>+VLOOKUP($D277,'Detailed Schedule'!$D$8:$K$903,5,FALSE)</f>
        <v>73705.88</v>
      </c>
      <c r="S277" s="75">
        <f>+VLOOKUP($D277,'Detailed Schedule'!$D$8:$K$903,7,FALSE)</f>
        <v>30000</v>
      </c>
      <c r="T277" s="119">
        <f t="shared" si="20"/>
        <v>0</v>
      </c>
      <c r="U277" s="119">
        <f t="shared" si="21"/>
        <v>0</v>
      </c>
      <c r="V277" s="21" t="str">
        <f t="shared" si="22"/>
        <v>NO CHANGE</v>
      </c>
      <c r="W277" s="21" t="str">
        <f t="shared" si="23"/>
        <v>NO CHANGE</v>
      </c>
      <c r="X277" s="21" t="str">
        <f t="shared" si="24"/>
        <v>NO CHANGE</v>
      </c>
    </row>
    <row r="278" spans="1:24" outlineLevel="2">
      <c r="A278" s="136">
        <v>44946</v>
      </c>
      <c r="B278" s="24"/>
      <c r="C278" s="77">
        <v>779</v>
      </c>
      <c r="D278" s="137" t="s">
        <v>1431</v>
      </c>
      <c r="E278" s="137">
        <v>1</v>
      </c>
      <c r="F278" s="137" t="s">
        <v>100</v>
      </c>
      <c r="G278" s="137" t="str">
        <f>+VLOOKUP($D278,'Detailed Schedule'!$D$8:$EK$9993,4,FALSE)</f>
        <v>2022 HUSQ FS7000 36"</v>
      </c>
      <c r="H278" s="55">
        <f>+VLOOKUP($D278,'Detailed Schedule'!$D$8:$EK$9993,5,FALSE)</f>
        <v>28863.25</v>
      </c>
      <c r="I278" s="22">
        <f>+VLOOKUP($D278,'Detailed Schedule'!$D$8:$EK$9993,6,FALSE)</f>
        <v>5</v>
      </c>
      <c r="J278" s="55">
        <f>+VLOOKUP($D278,'Detailed Schedule'!$D$8:$EK$9993,7,FALSE)</f>
        <v>5000</v>
      </c>
      <c r="K278" s="56">
        <v>0</v>
      </c>
      <c r="L278" s="59">
        <f>+VLOOKUP($D278,'Detailed Schedule'!$D$8:$EAA$9985,137,FALSE)</f>
        <v>9147.58</v>
      </c>
      <c r="M278" s="26">
        <f>+VLOOKUP($D278,'Detailed Schedule'!$D$8:$EAA$9985,140,FALSE)</f>
        <v>4772.6499999999996</v>
      </c>
      <c r="N278" s="26">
        <f>+VLOOKUP($D278,'Detailed Schedule'!$D$8:$EAA$9985,141,FALSE)</f>
        <v>13920.23</v>
      </c>
      <c r="O278" s="26">
        <f>+VLOOKUP($D278,'Detailed Schedule'!$D$8:$EAA$9985,142,FALSE)+J278</f>
        <v>14943.02</v>
      </c>
      <c r="Q278" s="74">
        <f>+VLOOKUP($D278,'Detailed Schedule'!$D$8:$K$903,6,FALSE)</f>
        <v>5</v>
      </c>
      <c r="R278" s="75">
        <f>+VLOOKUP($D278,'Detailed Schedule'!$D$8:$K$903,5,FALSE)</f>
        <v>28863.25</v>
      </c>
      <c r="S278" s="75">
        <f>+VLOOKUP($D278,'Detailed Schedule'!$D$8:$K$903,7,FALSE)</f>
        <v>5000</v>
      </c>
      <c r="T278" s="119">
        <f t="shared" si="20"/>
        <v>0</v>
      </c>
      <c r="U278" s="119">
        <f t="shared" si="21"/>
        <v>0</v>
      </c>
      <c r="V278" s="21" t="str">
        <f t="shared" si="22"/>
        <v>NO CHANGE</v>
      </c>
      <c r="W278" s="21" t="str">
        <f t="shared" si="23"/>
        <v>NO CHANGE</v>
      </c>
      <c r="X278" s="21" t="str">
        <f t="shared" si="24"/>
        <v>NO CHANGE</v>
      </c>
    </row>
    <row r="279" spans="1:24" outlineLevel="2">
      <c r="A279" s="136">
        <v>44951</v>
      </c>
      <c r="B279" s="24"/>
      <c r="C279" s="77">
        <v>781</v>
      </c>
      <c r="D279" s="137" t="s">
        <v>703</v>
      </c>
      <c r="E279" s="137">
        <v>1</v>
      </c>
      <c r="F279" s="137" t="s">
        <v>100</v>
      </c>
      <c r="G279" s="137" t="str">
        <f>+VLOOKUP($D279,'Detailed Schedule'!$D$8:$EK$9993,4,FALSE)</f>
        <v>2023 CAT HM210</v>
      </c>
      <c r="H279" s="55">
        <f>+VLOOKUP($D279,'Detailed Schedule'!$D$8:$EK$9993,5,FALSE)</f>
        <v>25196.38</v>
      </c>
      <c r="I279" s="22">
        <f>+VLOOKUP($D279,'Detailed Schedule'!$D$8:$EK$9993,6,FALSE)</f>
        <v>5</v>
      </c>
      <c r="J279" s="55">
        <f>+VLOOKUP($D279,'Detailed Schedule'!$D$8:$EK$9993,7,FALSE)</f>
        <v>10000</v>
      </c>
      <c r="K279" s="56">
        <v>0</v>
      </c>
      <c r="L279" s="59">
        <f>+VLOOKUP($D279,'Detailed Schedule'!$D$8:$EAA$9985,137,FALSE)</f>
        <v>5825.2860000000001</v>
      </c>
      <c r="M279" s="26">
        <f>+VLOOKUP($D279,'Detailed Schedule'!$D$8:$EAA$9985,140,FALSE)</f>
        <v>3039.2760000000003</v>
      </c>
      <c r="N279" s="26">
        <f>+VLOOKUP($D279,'Detailed Schedule'!$D$8:$EAA$9985,141,FALSE)</f>
        <v>8864.5619999999999</v>
      </c>
      <c r="O279" s="26">
        <f>+VLOOKUP($D279,'Detailed Schedule'!$D$8:$EAA$9985,142,FALSE)+J279</f>
        <v>16331.82</v>
      </c>
      <c r="Q279" s="74">
        <f>+VLOOKUP($D279,'Detailed Schedule'!$D$8:$K$903,6,FALSE)</f>
        <v>5</v>
      </c>
      <c r="R279" s="75">
        <f>+VLOOKUP($D279,'Detailed Schedule'!$D$8:$K$903,5,FALSE)</f>
        <v>25196.38</v>
      </c>
      <c r="S279" s="75">
        <f>+VLOOKUP($D279,'Detailed Schedule'!$D$8:$K$903,7,FALSE)</f>
        <v>10000</v>
      </c>
      <c r="T279" s="119">
        <f t="shared" si="20"/>
        <v>0</v>
      </c>
      <c r="U279" s="119">
        <f t="shared" si="21"/>
        <v>0</v>
      </c>
      <c r="V279" s="21" t="str">
        <f t="shared" si="22"/>
        <v>NO CHANGE</v>
      </c>
      <c r="W279" s="21" t="str">
        <f t="shared" si="23"/>
        <v>NO CHANGE</v>
      </c>
      <c r="X279" s="21" t="str">
        <f t="shared" si="24"/>
        <v>NO CHANGE</v>
      </c>
    </row>
    <row r="280" spans="1:24" outlineLevel="2">
      <c r="A280" s="136">
        <v>44951</v>
      </c>
      <c r="B280" s="24"/>
      <c r="C280" s="77">
        <v>782</v>
      </c>
      <c r="D280" s="137" t="s">
        <v>1417</v>
      </c>
      <c r="E280" s="137">
        <v>1</v>
      </c>
      <c r="F280" s="137" t="s">
        <v>100</v>
      </c>
      <c r="G280" s="137" t="str">
        <f>+VLOOKUP($D280,'Detailed Schedule'!$D$8:$EK$9993,4,FALSE)</f>
        <v>2018 BOMAG BMP8500</v>
      </c>
      <c r="H280" s="55">
        <f>+VLOOKUP($D280,'Detailed Schedule'!$D$8:$EK$9993,5,FALSE)</f>
        <v>21820.87</v>
      </c>
      <c r="I280" s="22">
        <f>+VLOOKUP($D280,'Detailed Schedule'!$D$8:$EK$9993,6,FALSE)</f>
        <v>5</v>
      </c>
      <c r="J280" s="55">
        <f>+VLOOKUP($D280,'Detailed Schedule'!$D$8:$EK$9993,7,FALSE)</f>
        <v>7500</v>
      </c>
      <c r="K280" s="56">
        <v>0</v>
      </c>
      <c r="L280" s="59">
        <f>+VLOOKUP($D280,'Detailed Schedule'!$D$8:$EAA$9985,137,FALSE)</f>
        <v>5489.6640000000007</v>
      </c>
      <c r="M280" s="26">
        <f>+VLOOKUP($D280,'Detailed Schedule'!$D$8:$EAA$9985,140,FALSE)</f>
        <v>2864.174</v>
      </c>
      <c r="N280" s="26">
        <f>+VLOOKUP($D280,'Detailed Schedule'!$D$8:$EAA$9985,141,FALSE)</f>
        <v>8353.8379999999997</v>
      </c>
      <c r="O280" s="26">
        <f>+VLOOKUP($D280,'Detailed Schedule'!$D$8:$EAA$9985,142,FALSE)+J280</f>
        <v>13467.029999999999</v>
      </c>
      <c r="Q280" s="74">
        <f>+VLOOKUP($D280,'Detailed Schedule'!$D$8:$K$903,6,FALSE)</f>
        <v>5</v>
      </c>
      <c r="R280" s="75">
        <f>+VLOOKUP($D280,'Detailed Schedule'!$D$8:$K$903,5,FALSE)</f>
        <v>21820.87</v>
      </c>
      <c r="S280" s="75">
        <f>+VLOOKUP($D280,'Detailed Schedule'!$D$8:$K$903,7,FALSE)</f>
        <v>7500</v>
      </c>
      <c r="T280" s="119">
        <f t="shared" si="20"/>
        <v>0</v>
      </c>
      <c r="U280" s="119">
        <f t="shared" si="21"/>
        <v>0</v>
      </c>
      <c r="V280" s="21" t="str">
        <f t="shared" si="22"/>
        <v>NO CHANGE</v>
      </c>
      <c r="W280" s="21" t="str">
        <f t="shared" si="23"/>
        <v>NO CHANGE</v>
      </c>
      <c r="X280" s="21" t="str">
        <f t="shared" si="24"/>
        <v>NO CHANGE</v>
      </c>
    </row>
    <row r="281" spans="1:24" outlineLevel="2">
      <c r="A281" s="136">
        <v>44956</v>
      </c>
      <c r="B281" s="24"/>
      <c r="C281" s="77">
        <v>780</v>
      </c>
      <c r="D281" s="137" t="s">
        <v>1415</v>
      </c>
      <c r="E281" s="137">
        <v>1</v>
      </c>
      <c r="F281" s="137" t="s">
        <v>100</v>
      </c>
      <c r="G281" s="137" t="str">
        <f>+VLOOKUP($D281,'Detailed Schedule'!$D$8:$EK$9993,4,FALSE)</f>
        <v>1994 CAT 825C</v>
      </c>
      <c r="H281" s="55">
        <f>+VLOOKUP($D281,'Detailed Schedule'!$D$8:$EK$9993,5,FALSE)</f>
        <v>92114</v>
      </c>
      <c r="I281" s="22">
        <f>+VLOOKUP($D281,'Detailed Schedule'!$D$8:$EK$9993,6,FALSE)</f>
        <v>5</v>
      </c>
      <c r="J281" s="55">
        <f>+VLOOKUP($D281,'Detailed Schedule'!$D$8:$EK$9993,7,FALSE)</f>
        <v>75000</v>
      </c>
      <c r="K281" s="56">
        <v>0</v>
      </c>
      <c r="L281" s="59">
        <f>+VLOOKUP($D281,'Detailed Schedule'!$D$8:$EAA$9985,137,FALSE)</f>
        <v>6560.37</v>
      </c>
      <c r="M281" s="26">
        <f>+VLOOKUP($D281,'Detailed Schedule'!$D$8:$EAA$9985,140,FALSE)</f>
        <v>3422.8</v>
      </c>
      <c r="N281" s="26">
        <f>+VLOOKUP($D281,'Detailed Schedule'!$D$8:$EAA$9985,141,FALSE)</f>
        <v>9983.17</v>
      </c>
      <c r="O281" s="26">
        <f>+VLOOKUP($D281,'Detailed Schedule'!$D$8:$EAA$9985,142,FALSE)+J281</f>
        <v>82130.83</v>
      </c>
      <c r="Q281" s="74">
        <f>+VLOOKUP($D281,'Detailed Schedule'!$D$8:$K$903,6,FALSE)</f>
        <v>5</v>
      </c>
      <c r="R281" s="75">
        <f>+VLOOKUP($D281,'Detailed Schedule'!$D$8:$K$903,5,FALSE)</f>
        <v>92114</v>
      </c>
      <c r="S281" s="75">
        <f>+VLOOKUP($D281,'Detailed Schedule'!$D$8:$K$903,7,FALSE)</f>
        <v>75000</v>
      </c>
      <c r="T281" s="119">
        <f t="shared" si="20"/>
        <v>0</v>
      </c>
      <c r="U281" s="119">
        <f t="shared" si="21"/>
        <v>0</v>
      </c>
      <c r="V281" s="21" t="str">
        <f t="shared" si="22"/>
        <v>NO CHANGE</v>
      </c>
      <c r="W281" s="21" t="str">
        <f t="shared" si="23"/>
        <v>NO CHANGE</v>
      </c>
      <c r="X281" s="21" t="str">
        <f t="shared" si="24"/>
        <v>NO CHANGE</v>
      </c>
    </row>
    <row r="282" spans="1:24" outlineLevel="2">
      <c r="A282" s="136">
        <v>44965</v>
      </c>
      <c r="B282" s="24"/>
      <c r="C282" s="77">
        <v>786</v>
      </c>
      <c r="D282" s="137" t="s">
        <v>227</v>
      </c>
      <c r="E282" s="137">
        <v>1</v>
      </c>
      <c r="F282" s="137" t="s">
        <v>100</v>
      </c>
      <c r="G282" s="137" t="str">
        <f>+VLOOKUP($D282,'Detailed Schedule'!$D$8:$EK$9993,4,FALSE)</f>
        <v>MTS 124FT DISK</v>
      </c>
      <c r="H282" s="55">
        <f>+VLOOKUP($D282,'Detailed Schedule'!$D$8:$EK$9993,5,FALSE)</f>
        <v>58410</v>
      </c>
      <c r="I282" s="22">
        <f>+VLOOKUP($D282,'Detailed Schedule'!$D$8:$EK$9993,6,FALSE)</f>
        <v>10</v>
      </c>
      <c r="J282" s="55">
        <f>+VLOOKUP($D282,'Detailed Schedule'!$D$8:$EK$9993,7,FALSE)</f>
        <v>15000</v>
      </c>
      <c r="K282" s="56">
        <v>0</v>
      </c>
      <c r="L282" s="59">
        <f>+VLOOKUP($D282,'Detailed Schedule'!$D$8:$EAA$9985,137,FALSE)</f>
        <v>8320.25</v>
      </c>
      <c r="M282" s="26">
        <f>+VLOOKUP($D282,'Detailed Schedule'!$D$8:$EAA$9985,140,FALSE)</f>
        <v>4341</v>
      </c>
      <c r="N282" s="26">
        <f>+VLOOKUP($D282,'Detailed Schedule'!$D$8:$EAA$9985,141,FALSE)</f>
        <v>12661.25</v>
      </c>
      <c r="O282" s="26">
        <f>+VLOOKUP($D282,'Detailed Schedule'!$D$8:$EAA$9985,142,FALSE)+J282</f>
        <v>45748.75</v>
      </c>
      <c r="Q282" s="74">
        <f>+VLOOKUP($D282,'Detailed Schedule'!$D$8:$K$903,6,FALSE)</f>
        <v>10</v>
      </c>
      <c r="R282" s="75">
        <f>+VLOOKUP($D282,'Detailed Schedule'!$D$8:$K$903,5,FALSE)</f>
        <v>58410</v>
      </c>
      <c r="S282" s="75">
        <f>+VLOOKUP($D282,'Detailed Schedule'!$D$8:$K$903,7,FALSE)</f>
        <v>15000</v>
      </c>
      <c r="T282" s="119">
        <f t="shared" si="20"/>
        <v>0</v>
      </c>
      <c r="U282" s="119">
        <f t="shared" si="21"/>
        <v>0</v>
      </c>
      <c r="V282" s="21" t="str">
        <f t="shared" si="22"/>
        <v>NO CHANGE</v>
      </c>
      <c r="W282" s="21" t="str">
        <f t="shared" si="23"/>
        <v>NO CHANGE</v>
      </c>
      <c r="X282" s="21" t="str">
        <f t="shared" si="24"/>
        <v>NO CHANGE</v>
      </c>
    </row>
    <row r="283" spans="1:24" outlineLevel="2">
      <c r="A283" s="136">
        <v>44974</v>
      </c>
      <c r="B283" s="24"/>
      <c r="C283" s="77">
        <v>800</v>
      </c>
      <c r="D283" s="137" t="s">
        <v>653</v>
      </c>
      <c r="E283" s="137">
        <v>2</v>
      </c>
      <c r="F283" s="137" t="s">
        <v>100</v>
      </c>
      <c r="G283" s="137" t="str">
        <f>+VLOOKUP($D283,'Detailed Schedule'!$D$8:$EK$9993,4,FALSE)</f>
        <v>2019 JD 250G F611214</v>
      </c>
      <c r="H283" s="55">
        <f>+VLOOKUP($D283,'Detailed Schedule'!$D$8:$EK$9993,5,FALSE)</f>
        <v>144942.66</v>
      </c>
      <c r="I283" s="22">
        <f>+VLOOKUP($D283,'Detailed Schedule'!$D$8:$EK$9993,6,FALSE)</f>
        <v>10</v>
      </c>
      <c r="J283" s="55">
        <f>+VLOOKUP($D283,'Detailed Schedule'!$D$8:$EK$9993,7,FALSE)</f>
        <v>40000</v>
      </c>
      <c r="K283" s="56">
        <v>0</v>
      </c>
      <c r="L283" s="59">
        <f>+VLOOKUP($D283,'Detailed Schedule'!$D$8:$EAA$9985,137,FALSE)</f>
        <v>19239.486000000001</v>
      </c>
      <c r="M283" s="26">
        <f>+VLOOKUP($D283,'Detailed Schedule'!$D$8:$EAA$9985,140,FALSE)</f>
        <v>10494.266</v>
      </c>
      <c r="N283" s="26">
        <f>+VLOOKUP($D283,'Detailed Schedule'!$D$8:$EAA$9985,141,FALSE)</f>
        <v>29733.752</v>
      </c>
      <c r="O283" s="26">
        <f>+VLOOKUP($D283,'Detailed Schedule'!$D$8:$EAA$9985,142,FALSE)+J283</f>
        <v>115208.91</v>
      </c>
      <c r="Q283" s="74">
        <f>+VLOOKUP($D283,'Detailed Schedule'!$D$8:$K$903,6,FALSE)</f>
        <v>10</v>
      </c>
      <c r="R283" s="75">
        <f>+VLOOKUP($D283,'Detailed Schedule'!$D$8:$K$903,5,FALSE)</f>
        <v>144942.66</v>
      </c>
      <c r="S283" s="75">
        <f>+VLOOKUP($D283,'Detailed Schedule'!$D$8:$K$903,7,FALSE)</f>
        <v>40000</v>
      </c>
      <c r="T283" s="119">
        <f t="shared" si="20"/>
        <v>0</v>
      </c>
      <c r="U283" s="119">
        <f t="shared" si="21"/>
        <v>0</v>
      </c>
      <c r="V283" s="21" t="str">
        <f t="shared" si="22"/>
        <v>NO CHANGE</v>
      </c>
      <c r="W283" s="21" t="str">
        <f t="shared" si="23"/>
        <v>NO CHANGE</v>
      </c>
      <c r="X283" s="21" t="str">
        <f t="shared" si="24"/>
        <v>NO CHANGE</v>
      </c>
    </row>
    <row r="284" spans="1:24" outlineLevel="2">
      <c r="A284" s="136">
        <v>44974</v>
      </c>
      <c r="B284" s="24"/>
      <c r="C284" s="77">
        <v>801</v>
      </c>
      <c r="D284" s="137" t="s">
        <v>655</v>
      </c>
      <c r="E284" s="137">
        <v>2</v>
      </c>
      <c r="F284" s="137" t="s">
        <v>100</v>
      </c>
      <c r="G284" s="137" t="str">
        <f>+VLOOKUP($D284,'Detailed Schedule'!$D$8:$EK$9993,4,FALSE)</f>
        <v>2019 JD 250G F611209</v>
      </c>
      <c r="H284" s="55">
        <f>+VLOOKUP($D284,'Detailed Schedule'!$D$8:$EK$9993,5,FALSE)</f>
        <v>144942.66</v>
      </c>
      <c r="I284" s="22">
        <f>+VLOOKUP($D284,'Detailed Schedule'!$D$8:$EK$9993,6,FALSE)</f>
        <v>10</v>
      </c>
      <c r="J284" s="55">
        <f>+VLOOKUP($D284,'Detailed Schedule'!$D$8:$EK$9993,7,FALSE)</f>
        <v>40000</v>
      </c>
      <c r="K284" s="56">
        <v>0</v>
      </c>
      <c r="L284" s="59">
        <f>+VLOOKUP($D284,'Detailed Schedule'!$D$8:$EAA$9985,137,FALSE)</f>
        <v>19239.486000000001</v>
      </c>
      <c r="M284" s="26">
        <f>+VLOOKUP($D284,'Detailed Schedule'!$D$8:$EAA$9985,140,FALSE)</f>
        <v>10494.266</v>
      </c>
      <c r="N284" s="26">
        <f>+VLOOKUP($D284,'Detailed Schedule'!$D$8:$EAA$9985,141,FALSE)</f>
        <v>29733.752</v>
      </c>
      <c r="O284" s="26">
        <f>+VLOOKUP($D284,'Detailed Schedule'!$D$8:$EAA$9985,142,FALSE)+J284</f>
        <v>115208.91</v>
      </c>
      <c r="Q284" s="74">
        <f>+VLOOKUP($D284,'Detailed Schedule'!$D$8:$K$903,6,FALSE)</f>
        <v>10</v>
      </c>
      <c r="R284" s="75">
        <f>+VLOOKUP($D284,'Detailed Schedule'!$D$8:$K$903,5,FALSE)</f>
        <v>144942.66</v>
      </c>
      <c r="S284" s="75">
        <f>+VLOOKUP($D284,'Detailed Schedule'!$D$8:$K$903,7,FALSE)</f>
        <v>40000</v>
      </c>
      <c r="T284" s="119">
        <f t="shared" si="20"/>
        <v>0</v>
      </c>
      <c r="U284" s="119">
        <f t="shared" si="21"/>
        <v>0</v>
      </c>
      <c r="V284" s="21" t="str">
        <f t="shared" si="22"/>
        <v>NO CHANGE</v>
      </c>
      <c r="W284" s="21" t="str">
        <f t="shared" si="23"/>
        <v>NO CHANGE</v>
      </c>
      <c r="X284" s="21" t="str">
        <f t="shared" si="24"/>
        <v>NO CHANGE</v>
      </c>
    </row>
    <row r="285" spans="1:24" outlineLevel="2">
      <c r="A285" s="136">
        <v>44985</v>
      </c>
      <c r="B285" s="24"/>
      <c r="C285" s="77">
        <v>787</v>
      </c>
      <c r="D285" s="137" t="s">
        <v>403</v>
      </c>
      <c r="E285" s="137">
        <v>1</v>
      </c>
      <c r="F285" s="137" t="s">
        <v>100</v>
      </c>
      <c r="G285" s="137" t="str">
        <f>+VLOOKUP($D285,'Detailed Schedule'!$D$8:$EK$9993,4,FALSE)</f>
        <v>20129 JOHN DEERE 850L</v>
      </c>
      <c r="H285" s="55">
        <f>+VLOOKUP($D285,'Detailed Schedule'!$D$8:$EK$9993,5,FALSE)</f>
        <v>298602</v>
      </c>
      <c r="I285" s="22">
        <f>+VLOOKUP($D285,'Detailed Schedule'!$D$8:$EK$9993,6,FALSE)</f>
        <v>10</v>
      </c>
      <c r="J285" s="55">
        <f>+VLOOKUP($D285,'Detailed Schedule'!$D$8:$EK$9993,7,FALSE)</f>
        <v>75000</v>
      </c>
      <c r="K285" s="56">
        <v>0</v>
      </c>
      <c r="L285" s="59">
        <f>+VLOOKUP($D285,'Detailed Schedule'!$D$8:$EAA$9985,137,FALSE)</f>
        <v>40993.699999999997</v>
      </c>
      <c r="M285" s="26">
        <f>+VLOOKUP($D285,'Detailed Schedule'!$D$8:$EAA$9985,140,FALSE)</f>
        <v>22360.2</v>
      </c>
      <c r="N285" s="26">
        <f>+VLOOKUP($D285,'Detailed Schedule'!$D$8:$EAA$9985,141,FALSE)</f>
        <v>63353.899999999994</v>
      </c>
      <c r="O285" s="26">
        <f>+VLOOKUP($D285,'Detailed Schedule'!$D$8:$EAA$9985,142,FALSE)+J285</f>
        <v>235248.1</v>
      </c>
      <c r="Q285" s="74">
        <f>+VLOOKUP($D285,'Detailed Schedule'!$D$8:$K$903,6,FALSE)</f>
        <v>10</v>
      </c>
      <c r="R285" s="75">
        <f>+VLOOKUP($D285,'Detailed Schedule'!$D$8:$K$903,5,FALSE)</f>
        <v>298602</v>
      </c>
      <c r="S285" s="75">
        <f>+VLOOKUP($D285,'Detailed Schedule'!$D$8:$K$903,7,FALSE)</f>
        <v>75000</v>
      </c>
      <c r="T285" s="119">
        <f t="shared" si="20"/>
        <v>0</v>
      </c>
      <c r="U285" s="119">
        <f t="shared" si="21"/>
        <v>0</v>
      </c>
      <c r="V285" s="21" t="str">
        <f t="shared" si="22"/>
        <v>NO CHANGE</v>
      </c>
      <c r="W285" s="21" t="str">
        <f t="shared" si="23"/>
        <v>NO CHANGE</v>
      </c>
      <c r="X285" s="21" t="str">
        <f t="shared" si="24"/>
        <v>NO CHANGE</v>
      </c>
    </row>
    <row r="286" spans="1:24" outlineLevel="2">
      <c r="A286" s="136">
        <v>44987</v>
      </c>
      <c r="B286" s="24"/>
      <c r="C286" s="77">
        <v>802</v>
      </c>
      <c r="D286" s="137" t="s">
        <v>835</v>
      </c>
      <c r="E286" s="137">
        <v>2</v>
      </c>
      <c r="F286" s="137" t="s">
        <v>100</v>
      </c>
      <c r="G286" s="137" t="str">
        <f>+VLOOKUP($D286,'Detailed Schedule'!$D$8:$EK$9993,4,FALSE)</f>
        <v>MAGNUM PRO MLT65M</v>
      </c>
      <c r="H286" s="55">
        <f>+VLOOKUP($D286,'Detailed Schedule'!$D$8:$EK$9993,5,FALSE)</f>
        <v>5858.49</v>
      </c>
      <c r="I286" s="22">
        <f>+VLOOKUP($D286,'Detailed Schedule'!$D$8:$EK$9993,6,FALSE)</f>
        <v>5</v>
      </c>
      <c r="J286" s="55">
        <f>+VLOOKUP($D286,'Detailed Schedule'!$D$8:$EK$9993,7,FALSE)</f>
        <v>0</v>
      </c>
      <c r="K286" s="56">
        <v>0</v>
      </c>
      <c r="L286" s="59">
        <f>+VLOOKUP($D286,'Detailed Schedule'!$D$8:$EAA$9985,137,FALSE)</f>
        <v>2148.1129999999998</v>
      </c>
      <c r="M286" s="26">
        <f>+VLOOKUP($D286,'Detailed Schedule'!$D$8:$EAA$9985,140,FALSE)</f>
        <v>1171.6979999999999</v>
      </c>
      <c r="N286" s="26">
        <f>+VLOOKUP($D286,'Detailed Schedule'!$D$8:$EAA$9985,141,FALSE)</f>
        <v>3319.8109999999997</v>
      </c>
      <c r="O286" s="26">
        <f>+VLOOKUP($D286,'Detailed Schedule'!$D$8:$EAA$9985,142,FALSE)+J286</f>
        <v>2538.6799999999998</v>
      </c>
      <c r="Q286" s="74">
        <f>+VLOOKUP($D286,'Detailed Schedule'!$D$8:$K$903,6,FALSE)</f>
        <v>5</v>
      </c>
      <c r="R286" s="75">
        <f>+VLOOKUP($D286,'Detailed Schedule'!$D$8:$K$903,5,FALSE)</f>
        <v>5858.49</v>
      </c>
      <c r="S286" s="75">
        <f>+VLOOKUP($D286,'Detailed Schedule'!$D$8:$K$903,7,FALSE)</f>
        <v>0</v>
      </c>
      <c r="T286" s="119">
        <f t="shared" si="20"/>
        <v>0</v>
      </c>
      <c r="U286" s="119">
        <f t="shared" si="21"/>
        <v>0</v>
      </c>
      <c r="V286" s="21" t="str">
        <f t="shared" si="22"/>
        <v>NO CHANGE</v>
      </c>
      <c r="W286" s="21" t="str">
        <f t="shared" si="23"/>
        <v>NO CHANGE</v>
      </c>
      <c r="X286" s="21" t="str">
        <f t="shared" si="24"/>
        <v>NO CHANGE</v>
      </c>
    </row>
    <row r="287" spans="1:24" outlineLevel="2">
      <c r="A287" s="136">
        <v>44987</v>
      </c>
      <c r="B287" s="24"/>
      <c r="C287" s="77">
        <v>803</v>
      </c>
      <c r="D287" s="137" t="s">
        <v>839</v>
      </c>
      <c r="E287" s="137">
        <v>2</v>
      </c>
      <c r="F287" s="137" t="s">
        <v>100</v>
      </c>
      <c r="G287" s="137" t="str">
        <f>+VLOOKUP($D287,'Detailed Schedule'!$D$8:$EK$9993,4,FALSE)</f>
        <v>MAGNUM PRO MLT3060MV</v>
      </c>
      <c r="H287" s="55">
        <f>+VLOOKUP($D287,'Detailed Schedule'!$D$8:$EK$9993,5,FALSE)</f>
        <v>6229.79</v>
      </c>
      <c r="I287" s="22">
        <f>+VLOOKUP($D287,'Detailed Schedule'!$D$8:$EK$9993,6,FALSE)</f>
        <v>5</v>
      </c>
      <c r="J287" s="55">
        <f>+VLOOKUP($D287,'Detailed Schedule'!$D$8:$EK$9993,7,FALSE)</f>
        <v>0</v>
      </c>
      <c r="K287" s="56">
        <v>0</v>
      </c>
      <c r="L287" s="59">
        <f>+VLOOKUP($D287,'Detailed Schedule'!$D$8:$EAA$9985,137,FALSE)</f>
        <v>2284.2563333333337</v>
      </c>
      <c r="M287" s="26">
        <f>+VLOOKUP($D287,'Detailed Schedule'!$D$8:$EAA$9985,140,FALSE)</f>
        <v>1245.9580000000001</v>
      </c>
      <c r="N287" s="26">
        <f>+VLOOKUP($D287,'Detailed Schedule'!$D$8:$EAA$9985,141,FALSE)</f>
        <v>3530.2143333333338</v>
      </c>
      <c r="O287" s="26">
        <f>+VLOOKUP($D287,'Detailed Schedule'!$D$8:$EAA$9985,142,FALSE)+J287</f>
        <v>2699.58</v>
      </c>
      <c r="Q287" s="74">
        <f>+VLOOKUP($D287,'Detailed Schedule'!$D$8:$K$903,6,FALSE)</f>
        <v>5</v>
      </c>
      <c r="R287" s="75">
        <f>+VLOOKUP($D287,'Detailed Schedule'!$D$8:$K$903,5,FALSE)</f>
        <v>6229.79</v>
      </c>
      <c r="S287" s="75">
        <f>+VLOOKUP($D287,'Detailed Schedule'!$D$8:$K$903,7,FALSE)</f>
        <v>0</v>
      </c>
      <c r="T287" s="119">
        <f t="shared" si="20"/>
        <v>0</v>
      </c>
      <c r="U287" s="119">
        <f t="shared" si="21"/>
        <v>0</v>
      </c>
      <c r="V287" s="21" t="str">
        <f t="shared" si="22"/>
        <v>NO CHANGE</v>
      </c>
      <c r="W287" s="21" t="str">
        <f t="shared" si="23"/>
        <v>NO CHANGE</v>
      </c>
      <c r="X287" s="21" t="str">
        <f t="shared" si="24"/>
        <v>NO CHANGE</v>
      </c>
    </row>
    <row r="288" spans="1:24" outlineLevel="2">
      <c r="A288" s="136">
        <v>44987</v>
      </c>
      <c r="B288" s="24"/>
      <c r="C288" s="77">
        <v>804</v>
      </c>
      <c r="D288" s="137" t="s">
        <v>841</v>
      </c>
      <c r="E288" s="137">
        <v>2</v>
      </c>
      <c r="F288" s="137" t="s">
        <v>100</v>
      </c>
      <c r="G288" s="137" t="str">
        <f>+VLOOKUP($D288,'Detailed Schedule'!$D$8:$EK$9993,4,FALSE)</f>
        <v>MAGNUM PRO MLT3060MV</v>
      </c>
      <c r="H288" s="55">
        <f>+VLOOKUP($D288,'Detailed Schedule'!$D$8:$EK$9993,5,FALSE)</f>
        <v>6800.27</v>
      </c>
      <c r="I288" s="22">
        <f>+VLOOKUP($D288,'Detailed Schedule'!$D$8:$EK$9993,6,FALSE)</f>
        <v>5</v>
      </c>
      <c r="J288" s="55">
        <f>+VLOOKUP($D288,'Detailed Schedule'!$D$8:$EK$9993,7,FALSE)</f>
        <v>0</v>
      </c>
      <c r="K288" s="56">
        <v>0</v>
      </c>
      <c r="L288" s="59">
        <f>+VLOOKUP($D288,'Detailed Schedule'!$D$8:$EAA$9985,137,FALSE)</f>
        <v>2493.4323333333332</v>
      </c>
      <c r="M288" s="26">
        <f>+VLOOKUP($D288,'Detailed Schedule'!$D$8:$EAA$9985,140,FALSE)</f>
        <v>1360.0540000000001</v>
      </c>
      <c r="N288" s="26">
        <f>+VLOOKUP($D288,'Detailed Schedule'!$D$8:$EAA$9985,141,FALSE)</f>
        <v>3853.4863333333333</v>
      </c>
      <c r="O288" s="26">
        <f>+VLOOKUP($D288,'Detailed Schedule'!$D$8:$EAA$9985,142,FALSE)+J288</f>
        <v>2946.78</v>
      </c>
      <c r="Q288" s="74">
        <f>+VLOOKUP($D288,'Detailed Schedule'!$D$8:$K$903,6,FALSE)</f>
        <v>5</v>
      </c>
      <c r="R288" s="75">
        <f>+VLOOKUP($D288,'Detailed Schedule'!$D$8:$K$903,5,FALSE)</f>
        <v>6800.27</v>
      </c>
      <c r="S288" s="75">
        <f>+VLOOKUP($D288,'Detailed Schedule'!$D$8:$K$903,7,FALSE)</f>
        <v>0</v>
      </c>
      <c r="T288" s="119">
        <f t="shared" si="20"/>
        <v>0</v>
      </c>
      <c r="U288" s="119">
        <f t="shared" si="21"/>
        <v>0</v>
      </c>
      <c r="V288" s="21" t="str">
        <f t="shared" si="22"/>
        <v>NO CHANGE</v>
      </c>
      <c r="W288" s="21" t="str">
        <f t="shared" si="23"/>
        <v>NO CHANGE</v>
      </c>
      <c r="X288" s="21" t="str">
        <f t="shared" si="24"/>
        <v>NO CHANGE</v>
      </c>
    </row>
    <row r="289" spans="1:24" outlineLevel="2">
      <c r="A289" s="136">
        <v>44993</v>
      </c>
      <c r="B289" s="24"/>
      <c r="C289" s="77">
        <v>788</v>
      </c>
      <c r="D289" s="137" t="s">
        <v>747</v>
      </c>
      <c r="E289" s="137">
        <v>1</v>
      </c>
      <c r="F289" s="137" t="s">
        <v>100</v>
      </c>
      <c r="G289" s="137" t="str">
        <f>+VLOOKUP($D289,'Detailed Schedule'!$D$8:$EK$9993,4,FALSE)</f>
        <v>FL-01 TRANSMISSION REBUILD</v>
      </c>
      <c r="H289" s="55">
        <f>+VLOOKUP($D289,'Detailed Schedule'!$D$8:$EK$9993,5,FALSE)</f>
        <v>7276</v>
      </c>
      <c r="I289" s="22">
        <f>+VLOOKUP($D289,'Detailed Schedule'!$D$8:$EK$9993,6,FALSE)</f>
        <v>5</v>
      </c>
      <c r="J289" s="55">
        <f>+VLOOKUP($D289,'Detailed Schedule'!$D$8:$EK$9993,7,FALSE)</f>
        <v>0</v>
      </c>
      <c r="K289" s="56">
        <v>0</v>
      </c>
      <c r="L289" s="59">
        <f>+VLOOKUP($D289,'Detailed Schedule'!$D$8:$EAA$9985,137,FALSE)</f>
        <v>2667.8666666666668</v>
      </c>
      <c r="M289" s="26">
        <f>+VLOOKUP($D289,'Detailed Schedule'!$D$8:$EAA$9985,140,FALSE)</f>
        <v>1455.2</v>
      </c>
      <c r="N289" s="26">
        <f>+VLOOKUP($D289,'Detailed Schedule'!$D$8:$EAA$9985,141,FALSE)</f>
        <v>4123.0666666666666</v>
      </c>
      <c r="O289" s="26">
        <f>+VLOOKUP($D289,'Detailed Schedule'!$D$8:$EAA$9985,142,FALSE)+J289</f>
        <v>3152.93</v>
      </c>
      <c r="Q289" s="74">
        <f>+VLOOKUP($D289,'Detailed Schedule'!$D$8:$K$903,6,FALSE)</f>
        <v>5</v>
      </c>
      <c r="R289" s="75">
        <f>+VLOOKUP($D289,'Detailed Schedule'!$D$8:$K$903,5,FALSE)</f>
        <v>7276</v>
      </c>
      <c r="S289" s="75">
        <f>+VLOOKUP($D289,'Detailed Schedule'!$D$8:$K$903,7,FALSE)</f>
        <v>0</v>
      </c>
      <c r="T289" s="119">
        <f t="shared" si="20"/>
        <v>0</v>
      </c>
      <c r="U289" s="119">
        <f t="shared" si="21"/>
        <v>0</v>
      </c>
      <c r="V289" s="21" t="str">
        <f t="shared" si="22"/>
        <v>NO CHANGE</v>
      </c>
      <c r="W289" s="21" t="str">
        <f t="shared" si="23"/>
        <v>NO CHANGE</v>
      </c>
      <c r="X289" s="21" t="str">
        <f t="shared" si="24"/>
        <v>NO CHANGE</v>
      </c>
    </row>
    <row r="290" spans="1:24" outlineLevel="2">
      <c r="A290" s="136">
        <v>45035</v>
      </c>
      <c r="B290" s="24"/>
      <c r="C290" s="77">
        <v>812</v>
      </c>
      <c r="D290" s="137" t="s">
        <v>651</v>
      </c>
      <c r="E290" s="137">
        <v>4</v>
      </c>
      <c r="F290" s="137" t="s">
        <v>100</v>
      </c>
      <c r="G290" s="137" t="str">
        <f>+VLOOKUP($D290,'Detailed Schedule'!$D$8:$EK$9993,4,FALSE)</f>
        <v>2019 JD 470GLC</v>
      </c>
      <c r="H290" s="55">
        <f>+VLOOKUP($D290,'Detailed Schedule'!$D$8:$EK$9993,5,FALSE)</f>
        <v>362299.03</v>
      </c>
      <c r="I290" s="22">
        <f>+VLOOKUP($D290,'Detailed Schedule'!$D$8:$EK$9993,6,FALSE)</f>
        <v>10</v>
      </c>
      <c r="J290" s="55">
        <f>+VLOOKUP($D290,'Detailed Schedule'!$D$8:$EK$9993,7,FALSE)</f>
        <v>200000</v>
      </c>
      <c r="K290" s="56">
        <v>0</v>
      </c>
      <c r="L290" s="59">
        <f>+VLOOKUP($D290,'Detailed Schedule'!$D$8:$EAA$9985,137,FALSE)</f>
        <v>27049.833000000002</v>
      </c>
      <c r="M290" s="26">
        <f>+VLOOKUP($D290,'Detailed Schedule'!$D$8:$EAA$9985,140,FALSE)</f>
        <v>16229.903000000002</v>
      </c>
      <c r="N290" s="26">
        <f>+VLOOKUP($D290,'Detailed Schedule'!$D$8:$EAA$9985,141,FALSE)</f>
        <v>43279.736000000004</v>
      </c>
      <c r="O290" s="26">
        <f>+VLOOKUP($D290,'Detailed Schedule'!$D$8:$EAA$9985,142,FALSE)+J290</f>
        <v>319019.28999999998</v>
      </c>
      <c r="Q290" s="74">
        <f>+VLOOKUP($D290,'Detailed Schedule'!$D$8:$K$903,6,FALSE)</f>
        <v>10</v>
      </c>
      <c r="R290" s="75">
        <f>+VLOOKUP($D290,'Detailed Schedule'!$D$8:$K$903,5,FALSE)</f>
        <v>362299.03</v>
      </c>
      <c r="S290" s="75">
        <f>+VLOOKUP($D290,'Detailed Schedule'!$D$8:$K$903,7,FALSE)</f>
        <v>200000</v>
      </c>
      <c r="T290" s="119">
        <f t="shared" si="20"/>
        <v>0</v>
      </c>
      <c r="U290" s="119">
        <f t="shared" si="21"/>
        <v>0</v>
      </c>
      <c r="V290" s="21" t="str">
        <f t="shared" si="22"/>
        <v>NO CHANGE</v>
      </c>
      <c r="W290" s="21" t="str">
        <f t="shared" si="23"/>
        <v>NO CHANGE</v>
      </c>
      <c r="X290" s="21" t="str">
        <f t="shared" si="24"/>
        <v>NO CHANGE</v>
      </c>
    </row>
    <row r="291" spans="1:24" outlineLevel="2">
      <c r="A291" s="136">
        <v>45041</v>
      </c>
      <c r="B291" s="24"/>
      <c r="C291" s="77">
        <v>809</v>
      </c>
      <c r="D291" s="137" t="s">
        <v>1441</v>
      </c>
      <c r="E291" s="137">
        <v>1</v>
      </c>
      <c r="F291" s="137" t="s">
        <v>100</v>
      </c>
      <c r="G291" s="137" t="str">
        <f>+VLOOKUP($D291,'Detailed Schedule'!$D$8:$EK$9993,4,FALSE)</f>
        <v>2013 GROVE RT650E</v>
      </c>
      <c r="H291" s="55">
        <f>+VLOOKUP($D291,'Detailed Schedule'!$D$8:$EK$9993,5,FALSE)</f>
        <v>185000</v>
      </c>
      <c r="I291" s="22">
        <f>+VLOOKUP($D291,'Detailed Schedule'!$D$8:$EK$9993,6,FALSE)</f>
        <v>12</v>
      </c>
      <c r="J291" s="55">
        <f>+VLOOKUP($D291,'Detailed Schedule'!$D$8:$EK$9993,7,FALSE)</f>
        <v>125000</v>
      </c>
      <c r="K291" s="56">
        <v>0</v>
      </c>
      <c r="L291" s="59">
        <f>+VLOOKUP($D291,'Detailed Schedule'!$D$8:$EAA$9985,137,FALSE)</f>
        <v>8333.33</v>
      </c>
      <c r="M291" s="26">
        <f>+VLOOKUP($D291,'Detailed Schedule'!$D$8:$EAA$9985,140,FALSE)</f>
        <v>5000</v>
      </c>
      <c r="N291" s="26">
        <f>+VLOOKUP($D291,'Detailed Schedule'!$D$8:$EAA$9985,141,FALSE)</f>
        <v>13333.33</v>
      </c>
      <c r="O291" s="26">
        <f>+VLOOKUP($D291,'Detailed Schedule'!$D$8:$EAA$9985,142,FALSE)+J291</f>
        <v>171666.66999999998</v>
      </c>
      <c r="Q291" s="74">
        <f>+VLOOKUP($D291,'Detailed Schedule'!$D$8:$K$903,6,FALSE)</f>
        <v>12</v>
      </c>
      <c r="R291" s="75">
        <f>+VLOOKUP($D291,'Detailed Schedule'!$D$8:$K$903,5,FALSE)</f>
        <v>185000</v>
      </c>
      <c r="S291" s="75">
        <f>+VLOOKUP($D291,'Detailed Schedule'!$D$8:$K$903,7,FALSE)</f>
        <v>125000</v>
      </c>
      <c r="T291" s="119">
        <f t="shared" si="20"/>
        <v>0</v>
      </c>
      <c r="U291" s="119">
        <f t="shared" si="21"/>
        <v>0</v>
      </c>
      <c r="V291" s="21" t="str">
        <f t="shared" si="22"/>
        <v>NO CHANGE</v>
      </c>
      <c r="W291" s="21" t="str">
        <f t="shared" si="23"/>
        <v>NO CHANGE</v>
      </c>
      <c r="X291" s="21" t="str">
        <f t="shared" si="24"/>
        <v>NO CHANGE</v>
      </c>
    </row>
    <row r="292" spans="1:24" outlineLevel="2">
      <c r="A292" s="136">
        <v>45068</v>
      </c>
      <c r="B292" s="24"/>
      <c r="C292" s="77">
        <v>886</v>
      </c>
      <c r="D292" s="137" t="s">
        <v>611</v>
      </c>
      <c r="E292" s="137">
        <v>1</v>
      </c>
      <c r="F292" s="137" t="s">
        <v>100</v>
      </c>
      <c r="G292" s="137" t="str">
        <f>+VLOOKUP($D292,'Detailed Schedule'!$D$8:$EK$9993,4,FALSE)</f>
        <v>EX-47 ENGINE REPLACE</v>
      </c>
      <c r="H292" s="55">
        <f>+VLOOKUP($D292,'Detailed Schedule'!$D$8:$EK$9993,5,FALSE)</f>
        <v>76050.92</v>
      </c>
      <c r="I292" s="22">
        <f>+VLOOKUP($D292,'Detailed Schedule'!$D$8:$EK$9993,6,FALSE)</f>
        <v>5</v>
      </c>
      <c r="J292" s="55">
        <f>+VLOOKUP($D292,'Detailed Schedule'!$D$8:$EK$9993,7,FALSE)</f>
        <v>0</v>
      </c>
      <c r="K292" s="56">
        <v>0</v>
      </c>
      <c r="L292" s="59">
        <f>+VLOOKUP($D292,'Detailed Schedule'!$D$8:$EAA$9985,137,FALSE)</f>
        <v>24082.784</v>
      </c>
      <c r="M292" s="26">
        <f>+VLOOKUP($D292,'Detailed Schedule'!$D$8:$EAA$9985,140,FALSE)</f>
        <v>15210.183999999999</v>
      </c>
      <c r="N292" s="26">
        <f>+VLOOKUP($D292,'Detailed Schedule'!$D$8:$EAA$9985,141,FALSE)</f>
        <v>39292.968000000001</v>
      </c>
      <c r="O292" s="26">
        <f>+VLOOKUP($D292,'Detailed Schedule'!$D$8:$EAA$9985,142,FALSE)+J292</f>
        <v>36757.949999999997</v>
      </c>
      <c r="Q292" s="74">
        <f>+VLOOKUP($D292,'Detailed Schedule'!$D$8:$K$903,6,FALSE)</f>
        <v>5</v>
      </c>
      <c r="R292" s="75">
        <f>+VLOOKUP($D292,'Detailed Schedule'!$D$8:$K$903,5,FALSE)</f>
        <v>76050.92</v>
      </c>
      <c r="S292" s="75">
        <f>+VLOOKUP($D292,'Detailed Schedule'!$D$8:$K$903,7,FALSE)</f>
        <v>0</v>
      </c>
      <c r="T292" s="119">
        <f t="shared" si="20"/>
        <v>0</v>
      </c>
      <c r="U292" s="119">
        <f t="shared" si="21"/>
        <v>0</v>
      </c>
      <c r="V292" s="21" t="str">
        <f t="shared" si="22"/>
        <v>NO CHANGE</v>
      </c>
      <c r="W292" s="21" t="str">
        <f t="shared" si="23"/>
        <v>NO CHANGE</v>
      </c>
      <c r="X292" s="21" t="str">
        <f t="shared" si="24"/>
        <v>NO CHANGE</v>
      </c>
    </row>
    <row r="293" spans="1:24" outlineLevel="2">
      <c r="A293" s="136">
        <v>45077</v>
      </c>
      <c r="B293" s="24"/>
      <c r="C293" s="77">
        <v>810</v>
      </c>
      <c r="D293" s="137" t="s">
        <v>1668</v>
      </c>
      <c r="E293" s="137">
        <v>2</v>
      </c>
      <c r="F293" s="137" t="s">
        <v>100</v>
      </c>
      <c r="G293" s="137" t="str">
        <f>+VLOOKUP($D293,'Detailed Schedule'!$D$8:$EK$9993,4,FALSE)</f>
        <v>2022 KUBOTA RTV-X1100</v>
      </c>
      <c r="H293" s="55">
        <f>+VLOOKUP($D293,'Detailed Schedule'!$D$8:$EK$9993,5,FALSE)</f>
        <v>26566</v>
      </c>
      <c r="I293" s="22">
        <f>+VLOOKUP($D293,'Detailed Schedule'!$D$8:$EK$9993,6,FALSE)</f>
        <v>5</v>
      </c>
      <c r="J293" s="55">
        <f>+VLOOKUP($D293,'Detailed Schedule'!$D$8:$EK$9993,7,FALSE)</f>
        <v>10000</v>
      </c>
      <c r="K293" s="56">
        <v>0</v>
      </c>
      <c r="L293" s="59">
        <f>+VLOOKUP($D293,'Detailed Schedule'!$D$8:$EAA$9985,137,FALSE)</f>
        <v>5245.9</v>
      </c>
      <c r="M293" s="26">
        <f>+VLOOKUP($D293,'Detailed Schedule'!$D$8:$EAA$9985,140,FALSE)</f>
        <v>3313.2</v>
      </c>
      <c r="N293" s="26">
        <f>+VLOOKUP($D293,'Detailed Schedule'!$D$8:$EAA$9985,141,FALSE)</f>
        <v>8559.0999999999985</v>
      </c>
      <c r="O293" s="26">
        <f>+VLOOKUP($D293,'Detailed Schedule'!$D$8:$EAA$9985,142,FALSE)+J293</f>
        <v>18006.900000000001</v>
      </c>
      <c r="Q293" s="74">
        <f>+VLOOKUP($D293,'Detailed Schedule'!$D$8:$K$903,6,FALSE)</f>
        <v>5</v>
      </c>
      <c r="R293" s="75">
        <f>+VLOOKUP($D293,'Detailed Schedule'!$D$8:$K$903,5,FALSE)</f>
        <v>26566</v>
      </c>
      <c r="S293" s="75">
        <f>+VLOOKUP($D293,'Detailed Schedule'!$D$8:$K$903,7,FALSE)</f>
        <v>10000</v>
      </c>
      <c r="T293" s="119">
        <f t="shared" si="20"/>
        <v>0</v>
      </c>
      <c r="U293" s="119">
        <f t="shared" si="21"/>
        <v>0</v>
      </c>
      <c r="V293" s="21" t="str">
        <f t="shared" si="22"/>
        <v>NO CHANGE</v>
      </c>
      <c r="W293" s="21" t="str">
        <f t="shared" si="23"/>
        <v>NO CHANGE</v>
      </c>
      <c r="X293" s="21" t="str">
        <f t="shared" si="24"/>
        <v>NO CHANGE</v>
      </c>
    </row>
    <row r="294" spans="1:24" outlineLevel="2">
      <c r="A294" s="136">
        <v>45078</v>
      </c>
      <c r="B294" s="24"/>
      <c r="C294" s="77">
        <v>819</v>
      </c>
      <c r="D294" s="137" t="s">
        <v>918</v>
      </c>
      <c r="E294" s="137">
        <v>2</v>
      </c>
      <c r="F294" s="137" t="s">
        <v>100</v>
      </c>
      <c r="G294" s="137" t="str">
        <f>+VLOOKUP($D294,'Detailed Schedule'!$D$8:$EK$9993,4,FALSE)</f>
        <v>MESSAGE BOARD</v>
      </c>
      <c r="H294" s="55">
        <f>+VLOOKUP($D294,'Detailed Schedule'!$D$8:$EK$9993,5,FALSE)</f>
        <v>22642.7</v>
      </c>
      <c r="I294" s="22">
        <f>+VLOOKUP($D294,'Detailed Schedule'!$D$8:$EK$9993,6,FALSE)</f>
        <v>5</v>
      </c>
      <c r="J294" s="55">
        <f>+VLOOKUP($D294,'Detailed Schedule'!$D$8:$EK$9993,7,FALSE)</f>
        <v>0</v>
      </c>
      <c r="K294" s="56">
        <v>0</v>
      </c>
      <c r="L294" s="59">
        <f>+VLOOKUP($D294,'Detailed Schedule'!$D$8:$EAA$9985,137,FALSE)</f>
        <v>7170.1883333333335</v>
      </c>
      <c r="M294" s="26">
        <f>+VLOOKUP($D294,'Detailed Schedule'!$D$8:$EAA$9985,140,FALSE)</f>
        <v>4528.54</v>
      </c>
      <c r="N294" s="26">
        <f>+VLOOKUP($D294,'Detailed Schedule'!$D$8:$EAA$9985,141,FALSE)</f>
        <v>11698.728333333333</v>
      </c>
      <c r="O294" s="26">
        <f>+VLOOKUP($D294,'Detailed Schedule'!$D$8:$EAA$9985,142,FALSE)+J294</f>
        <v>10943.97</v>
      </c>
      <c r="Q294" s="74">
        <f>+VLOOKUP($D294,'Detailed Schedule'!$D$8:$K$903,6,FALSE)</f>
        <v>5</v>
      </c>
      <c r="R294" s="75">
        <f>+VLOOKUP($D294,'Detailed Schedule'!$D$8:$K$903,5,FALSE)</f>
        <v>22642.7</v>
      </c>
      <c r="S294" s="75">
        <f>+VLOOKUP($D294,'Detailed Schedule'!$D$8:$K$903,7,FALSE)</f>
        <v>0</v>
      </c>
      <c r="T294" s="119">
        <f t="shared" si="20"/>
        <v>0</v>
      </c>
      <c r="U294" s="119">
        <f t="shared" si="21"/>
        <v>0</v>
      </c>
      <c r="V294" s="21" t="str">
        <f t="shared" si="22"/>
        <v>NO CHANGE</v>
      </c>
      <c r="W294" s="21" t="str">
        <f t="shared" si="23"/>
        <v>NO CHANGE</v>
      </c>
      <c r="X294" s="21" t="str">
        <f t="shared" si="24"/>
        <v>NO CHANGE</v>
      </c>
    </row>
    <row r="295" spans="1:24" outlineLevel="2">
      <c r="A295" s="136">
        <v>45078</v>
      </c>
      <c r="B295" s="24"/>
      <c r="C295" s="77">
        <v>820</v>
      </c>
      <c r="D295" s="137" t="s">
        <v>919</v>
      </c>
      <c r="E295" s="137">
        <v>2</v>
      </c>
      <c r="F295" s="137" t="s">
        <v>100</v>
      </c>
      <c r="G295" s="137" t="str">
        <f>+VLOOKUP($D295,'Detailed Schedule'!$D$8:$EK$9993,4,FALSE)</f>
        <v>MESSAGE BOARD</v>
      </c>
      <c r="H295" s="55">
        <f>+VLOOKUP($D295,'Detailed Schedule'!$D$8:$EK$9993,5,FALSE)</f>
        <v>22642.7</v>
      </c>
      <c r="I295" s="22">
        <f>+VLOOKUP($D295,'Detailed Schedule'!$D$8:$EK$9993,6,FALSE)</f>
        <v>5</v>
      </c>
      <c r="J295" s="55">
        <f>+VLOOKUP($D295,'Detailed Schedule'!$D$8:$EK$9993,7,FALSE)</f>
        <v>0</v>
      </c>
      <c r="K295" s="56">
        <v>0</v>
      </c>
      <c r="L295" s="59">
        <f>+VLOOKUP($D295,'Detailed Schedule'!$D$8:$EAA$9985,137,FALSE)</f>
        <v>7170.1883333333335</v>
      </c>
      <c r="M295" s="26">
        <f>+VLOOKUP($D295,'Detailed Schedule'!$D$8:$EAA$9985,140,FALSE)</f>
        <v>4528.54</v>
      </c>
      <c r="N295" s="26">
        <f>+VLOOKUP($D295,'Detailed Schedule'!$D$8:$EAA$9985,141,FALSE)</f>
        <v>11698.728333333333</v>
      </c>
      <c r="O295" s="26">
        <f>+VLOOKUP($D295,'Detailed Schedule'!$D$8:$EAA$9985,142,FALSE)+J295</f>
        <v>10943.97</v>
      </c>
      <c r="Q295" s="74">
        <f>+VLOOKUP($D295,'Detailed Schedule'!$D$8:$K$903,6,FALSE)</f>
        <v>5</v>
      </c>
      <c r="R295" s="75">
        <f>+VLOOKUP($D295,'Detailed Schedule'!$D$8:$K$903,5,FALSE)</f>
        <v>22642.7</v>
      </c>
      <c r="S295" s="75">
        <f>+VLOOKUP($D295,'Detailed Schedule'!$D$8:$K$903,7,FALSE)</f>
        <v>0</v>
      </c>
      <c r="T295" s="119">
        <f t="shared" si="20"/>
        <v>0</v>
      </c>
      <c r="U295" s="119">
        <f t="shared" si="21"/>
        <v>0</v>
      </c>
      <c r="V295" s="21" t="str">
        <f t="shared" si="22"/>
        <v>NO CHANGE</v>
      </c>
      <c r="W295" s="21" t="str">
        <f t="shared" si="23"/>
        <v>NO CHANGE</v>
      </c>
      <c r="X295" s="21" t="str">
        <f t="shared" si="24"/>
        <v>NO CHANGE</v>
      </c>
    </row>
    <row r="296" spans="1:24" outlineLevel="2">
      <c r="A296" s="136">
        <v>45078</v>
      </c>
      <c r="B296" s="24"/>
      <c r="C296" s="77">
        <v>821</v>
      </c>
      <c r="D296" s="137" t="s">
        <v>920</v>
      </c>
      <c r="E296" s="137">
        <v>2</v>
      </c>
      <c r="F296" s="137" t="s">
        <v>100</v>
      </c>
      <c r="G296" s="137" t="str">
        <f>+VLOOKUP($D296,'Detailed Schedule'!$D$8:$EK$9993,4,FALSE)</f>
        <v>MESSAGE BOARD</v>
      </c>
      <c r="H296" s="55">
        <f>+VLOOKUP($D296,'Detailed Schedule'!$D$8:$EK$9993,5,FALSE)</f>
        <v>22642.7</v>
      </c>
      <c r="I296" s="22">
        <f>+VLOOKUP($D296,'Detailed Schedule'!$D$8:$EK$9993,6,FALSE)</f>
        <v>5</v>
      </c>
      <c r="J296" s="55">
        <f>+VLOOKUP($D296,'Detailed Schedule'!$D$8:$EK$9993,7,FALSE)</f>
        <v>0</v>
      </c>
      <c r="K296" s="56">
        <v>0</v>
      </c>
      <c r="L296" s="59">
        <f>+VLOOKUP($D296,'Detailed Schedule'!$D$8:$EAA$9985,137,FALSE)</f>
        <v>7170.1883333333335</v>
      </c>
      <c r="M296" s="26">
        <f>+VLOOKUP($D296,'Detailed Schedule'!$D$8:$EAA$9985,140,FALSE)</f>
        <v>4528.54</v>
      </c>
      <c r="N296" s="26">
        <f>+VLOOKUP($D296,'Detailed Schedule'!$D$8:$EAA$9985,141,FALSE)</f>
        <v>11698.728333333333</v>
      </c>
      <c r="O296" s="26">
        <f>+VLOOKUP($D296,'Detailed Schedule'!$D$8:$EAA$9985,142,FALSE)+J296</f>
        <v>10943.97</v>
      </c>
      <c r="Q296" s="74">
        <f>+VLOOKUP($D296,'Detailed Schedule'!$D$8:$K$903,6,FALSE)</f>
        <v>5</v>
      </c>
      <c r="R296" s="75">
        <f>+VLOOKUP($D296,'Detailed Schedule'!$D$8:$K$903,5,FALSE)</f>
        <v>22642.7</v>
      </c>
      <c r="S296" s="75">
        <f>+VLOOKUP($D296,'Detailed Schedule'!$D$8:$K$903,7,FALSE)</f>
        <v>0</v>
      </c>
      <c r="T296" s="119">
        <f t="shared" si="20"/>
        <v>0</v>
      </c>
      <c r="U296" s="119">
        <f t="shared" si="21"/>
        <v>0</v>
      </c>
      <c r="V296" s="21" t="str">
        <f t="shared" si="22"/>
        <v>NO CHANGE</v>
      </c>
      <c r="W296" s="21" t="str">
        <f t="shared" si="23"/>
        <v>NO CHANGE</v>
      </c>
      <c r="X296" s="21" t="str">
        <f t="shared" si="24"/>
        <v>NO CHANGE</v>
      </c>
    </row>
    <row r="297" spans="1:24" outlineLevel="2">
      <c r="A297" s="136">
        <v>45078</v>
      </c>
      <c r="B297" s="24"/>
      <c r="C297" s="77">
        <v>822</v>
      </c>
      <c r="D297" s="137" t="s">
        <v>921</v>
      </c>
      <c r="E297" s="137">
        <v>2</v>
      </c>
      <c r="F297" s="137" t="s">
        <v>100</v>
      </c>
      <c r="G297" s="137" t="str">
        <f>+VLOOKUP($D297,'Detailed Schedule'!$D$8:$EK$9993,4,FALSE)</f>
        <v>MESSAGE BOARD</v>
      </c>
      <c r="H297" s="55">
        <f>+VLOOKUP($D297,'Detailed Schedule'!$D$8:$EK$9993,5,FALSE)</f>
        <v>22642.7</v>
      </c>
      <c r="I297" s="22">
        <f>+VLOOKUP($D297,'Detailed Schedule'!$D$8:$EK$9993,6,FALSE)</f>
        <v>5</v>
      </c>
      <c r="J297" s="55">
        <f>+VLOOKUP($D297,'Detailed Schedule'!$D$8:$EK$9993,7,FALSE)</f>
        <v>0</v>
      </c>
      <c r="K297" s="56">
        <v>0</v>
      </c>
      <c r="L297" s="59">
        <f>+VLOOKUP($D297,'Detailed Schedule'!$D$8:$EAA$9985,137,FALSE)</f>
        <v>7170.1883333333335</v>
      </c>
      <c r="M297" s="26">
        <f>+VLOOKUP($D297,'Detailed Schedule'!$D$8:$EAA$9985,140,FALSE)</f>
        <v>4528.54</v>
      </c>
      <c r="N297" s="26">
        <f>+VLOOKUP($D297,'Detailed Schedule'!$D$8:$EAA$9985,141,FALSE)</f>
        <v>11698.728333333333</v>
      </c>
      <c r="O297" s="26">
        <f>+VLOOKUP($D297,'Detailed Schedule'!$D$8:$EAA$9985,142,FALSE)+J297</f>
        <v>10943.97</v>
      </c>
      <c r="Q297" s="74">
        <f>+VLOOKUP($D297,'Detailed Schedule'!$D$8:$K$903,6,FALSE)</f>
        <v>5</v>
      </c>
      <c r="R297" s="75">
        <f>+VLOOKUP($D297,'Detailed Schedule'!$D$8:$K$903,5,FALSE)</f>
        <v>22642.7</v>
      </c>
      <c r="S297" s="75">
        <f>+VLOOKUP($D297,'Detailed Schedule'!$D$8:$K$903,7,FALSE)</f>
        <v>0</v>
      </c>
      <c r="T297" s="119">
        <f t="shared" si="20"/>
        <v>0</v>
      </c>
      <c r="U297" s="119">
        <f t="shared" si="21"/>
        <v>0</v>
      </c>
      <c r="V297" s="21" t="str">
        <f t="shared" si="22"/>
        <v>NO CHANGE</v>
      </c>
      <c r="W297" s="21" t="str">
        <f t="shared" si="23"/>
        <v>NO CHANGE</v>
      </c>
      <c r="X297" s="21" t="str">
        <f t="shared" si="24"/>
        <v>NO CHANGE</v>
      </c>
    </row>
    <row r="298" spans="1:24" outlineLevel="2">
      <c r="A298" s="136">
        <v>45078</v>
      </c>
      <c r="B298" s="24"/>
      <c r="C298" s="77">
        <v>823</v>
      </c>
      <c r="D298" s="137" t="s">
        <v>922</v>
      </c>
      <c r="E298" s="137">
        <v>2</v>
      </c>
      <c r="F298" s="137" t="s">
        <v>100</v>
      </c>
      <c r="G298" s="137" t="str">
        <f>+VLOOKUP($D298,'Detailed Schedule'!$D$8:$EK$9993,4,FALSE)</f>
        <v>MESSAGE BOARD</v>
      </c>
      <c r="H298" s="55">
        <f>+VLOOKUP($D298,'Detailed Schedule'!$D$8:$EK$9993,5,FALSE)</f>
        <v>22642.7</v>
      </c>
      <c r="I298" s="22">
        <f>+VLOOKUP($D298,'Detailed Schedule'!$D$8:$EK$9993,6,FALSE)</f>
        <v>5</v>
      </c>
      <c r="J298" s="55">
        <f>+VLOOKUP($D298,'Detailed Schedule'!$D$8:$EK$9993,7,FALSE)</f>
        <v>0</v>
      </c>
      <c r="K298" s="56">
        <v>0</v>
      </c>
      <c r="L298" s="59">
        <f>+VLOOKUP($D298,'Detailed Schedule'!$D$8:$EAA$9985,137,FALSE)</f>
        <v>7170.1883333333335</v>
      </c>
      <c r="M298" s="26">
        <f>+VLOOKUP($D298,'Detailed Schedule'!$D$8:$EAA$9985,140,FALSE)</f>
        <v>4528.54</v>
      </c>
      <c r="N298" s="26">
        <f>+VLOOKUP($D298,'Detailed Schedule'!$D$8:$EAA$9985,141,FALSE)</f>
        <v>11698.728333333333</v>
      </c>
      <c r="O298" s="26">
        <f>+VLOOKUP($D298,'Detailed Schedule'!$D$8:$EAA$9985,142,FALSE)+J298</f>
        <v>10943.97</v>
      </c>
      <c r="Q298" s="74">
        <f>+VLOOKUP($D298,'Detailed Schedule'!$D$8:$K$903,6,FALSE)</f>
        <v>5</v>
      </c>
      <c r="R298" s="75">
        <f>+VLOOKUP($D298,'Detailed Schedule'!$D$8:$K$903,5,FALSE)</f>
        <v>22642.7</v>
      </c>
      <c r="S298" s="75">
        <f>+VLOOKUP($D298,'Detailed Schedule'!$D$8:$K$903,7,FALSE)</f>
        <v>0</v>
      </c>
      <c r="T298" s="119">
        <f t="shared" si="20"/>
        <v>0</v>
      </c>
      <c r="U298" s="119">
        <f t="shared" si="21"/>
        <v>0</v>
      </c>
      <c r="V298" s="21" t="str">
        <f t="shared" si="22"/>
        <v>NO CHANGE</v>
      </c>
      <c r="W298" s="21" t="str">
        <f t="shared" si="23"/>
        <v>NO CHANGE</v>
      </c>
      <c r="X298" s="21" t="str">
        <f t="shared" si="24"/>
        <v>NO CHANGE</v>
      </c>
    </row>
    <row r="299" spans="1:24" outlineLevel="2">
      <c r="A299" s="136">
        <v>45078</v>
      </c>
      <c r="B299" s="24"/>
      <c r="C299" s="77">
        <v>824</v>
      </c>
      <c r="D299" s="137" t="s">
        <v>923</v>
      </c>
      <c r="E299" s="137">
        <v>2</v>
      </c>
      <c r="F299" s="137" t="s">
        <v>100</v>
      </c>
      <c r="G299" s="137" t="str">
        <f>+VLOOKUP($D299,'Detailed Schedule'!$D$8:$EK$9993,4,FALSE)</f>
        <v>ARROW BOARDS</v>
      </c>
      <c r="H299" s="55">
        <f>+VLOOKUP($D299,'Detailed Schedule'!$D$8:$EK$9993,5,FALSE)</f>
        <v>4384.13</v>
      </c>
      <c r="I299" s="22">
        <f>+VLOOKUP($D299,'Detailed Schedule'!$D$8:$EK$9993,6,FALSE)</f>
        <v>5</v>
      </c>
      <c r="J299" s="55">
        <f>+VLOOKUP($D299,'Detailed Schedule'!$D$8:$EK$9993,7,FALSE)</f>
        <v>0</v>
      </c>
      <c r="K299" s="56">
        <v>0</v>
      </c>
      <c r="L299" s="59">
        <f>+VLOOKUP($D299,'Detailed Schedule'!$D$8:$EAA$9985,137,FALSE)</f>
        <v>1388.3078333333333</v>
      </c>
      <c r="M299" s="26">
        <f>+VLOOKUP($D299,'Detailed Schedule'!$D$8:$EAA$9985,140,FALSE)</f>
        <v>876.82600000000002</v>
      </c>
      <c r="N299" s="26">
        <f>+VLOOKUP($D299,'Detailed Schedule'!$D$8:$EAA$9985,141,FALSE)</f>
        <v>2265.1338333333333</v>
      </c>
      <c r="O299" s="26">
        <f>+VLOOKUP($D299,'Detailed Schedule'!$D$8:$EAA$9985,142,FALSE)+J299</f>
        <v>2119</v>
      </c>
      <c r="Q299" s="74">
        <f>+VLOOKUP($D299,'Detailed Schedule'!$D$8:$K$903,6,FALSE)</f>
        <v>5</v>
      </c>
      <c r="R299" s="75">
        <f>+VLOOKUP($D299,'Detailed Schedule'!$D$8:$K$903,5,FALSE)</f>
        <v>4384.13</v>
      </c>
      <c r="S299" s="75">
        <f>+VLOOKUP($D299,'Detailed Schedule'!$D$8:$K$903,7,FALSE)</f>
        <v>0</v>
      </c>
      <c r="T299" s="119">
        <f t="shared" si="20"/>
        <v>0</v>
      </c>
      <c r="U299" s="119">
        <f t="shared" si="21"/>
        <v>0</v>
      </c>
      <c r="V299" s="21" t="str">
        <f t="shared" si="22"/>
        <v>NO CHANGE</v>
      </c>
      <c r="W299" s="21" t="str">
        <f t="shared" si="23"/>
        <v>NO CHANGE</v>
      </c>
      <c r="X299" s="21" t="str">
        <f t="shared" si="24"/>
        <v>NO CHANGE</v>
      </c>
    </row>
    <row r="300" spans="1:24" outlineLevel="2">
      <c r="A300" s="136">
        <v>45078</v>
      </c>
      <c r="B300" s="24"/>
      <c r="C300" s="77">
        <v>825</v>
      </c>
      <c r="D300" s="137" t="s">
        <v>925</v>
      </c>
      <c r="E300" s="137">
        <v>2</v>
      </c>
      <c r="F300" s="137" t="s">
        <v>100</v>
      </c>
      <c r="G300" s="137" t="str">
        <f>+VLOOKUP($D300,'Detailed Schedule'!$D$8:$EK$9993,4,FALSE)</f>
        <v>ARROW BOARDS</v>
      </c>
      <c r="H300" s="55">
        <f>+VLOOKUP($D300,'Detailed Schedule'!$D$8:$EK$9993,5,FALSE)</f>
        <v>4384.13</v>
      </c>
      <c r="I300" s="22">
        <f>+VLOOKUP($D300,'Detailed Schedule'!$D$8:$EK$9993,6,FALSE)</f>
        <v>5</v>
      </c>
      <c r="J300" s="55">
        <f>+VLOOKUP($D300,'Detailed Schedule'!$D$8:$EK$9993,7,FALSE)</f>
        <v>0</v>
      </c>
      <c r="K300" s="56">
        <v>0</v>
      </c>
      <c r="L300" s="59">
        <f>+VLOOKUP($D300,'Detailed Schedule'!$D$8:$EAA$9985,137,FALSE)</f>
        <v>1388.3078333333333</v>
      </c>
      <c r="M300" s="26">
        <f>+VLOOKUP($D300,'Detailed Schedule'!$D$8:$EAA$9985,140,FALSE)</f>
        <v>876.82600000000002</v>
      </c>
      <c r="N300" s="26">
        <f>+VLOOKUP($D300,'Detailed Schedule'!$D$8:$EAA$9985,141,FALSE)</f>
        <v>2265.1338333333333</v>
      </c>
      <c r="O300" s="26">
        <f>+VLOOKUP($D300,'Detailed Schedule'!$D$8:$EAA$9985,142,FALSE)+J300</f>
        <v>2119</v>
      </c>
      <c r="Q300" s="74">
        <f>+VLOOKUP($D300,'Detailed Schedule'!$D$8:$K$903,6,FALSE)</f>
        <v>5</v>
      </c>
      <c r="R300" s="75">
        <f>+VLOOKUP($D300,'Detailed Schedule'!$D$8:$K$903,5,FALSE)</f>
        <v>4384.13</v>
      </c>
      <c r="S300" s="75">
        <f>+VLOOKUP($D300,'Detailed Schedule'!$D$8:$K$903,7,FALSE)</f>
        <v>0</v>
      </c>
      <c r="T300" s="119">
        <f t="shared" si="20"/>
        <v>0</v>
      </c>
      <c r="U300" s="119">
        <f t="shared" si="21"/>
        <v>0</v>
      </c>
      <c r="V300" s="21" t="str">
        <f t="shared" si="22"/>
        <v>NO CHANGE</v>
      </c>
      <c r="W300" s="21" t="str">
        <f t="shared" si="23"/>
        <v>NO CHANGE</v>
      </c>
      <c r="X300" s="21" t="str">
        <f t="shared" si="24"/>
        <v>NO CHANGE</v>
      </c>
    </row>
    <row r="301" spans="1:24" outlineLevel="2">
      <c r="A301" s="136">
        <v>45078</v>
      </c>
      <c r="B301" s="24"/>
      <c r="C301" s="77">
        <v>826</v>
      </c>
      <c r="D301" s="137" t="s">
        <v>926</v>
      </c>
      <c r="E301" s="137">
        <v>2</v>
      </c>
      <c r="F301" s="137" t="s">
        <v>100</v>
      </c>
      <c r="G301" s="137" t="str">
        <f>+VLOOKUP($D301,'Detailed Schedule'!$D$8:$EK$9993,4,FALSE)</f>
        <v>ARROW BOARDS</v>
      </c>
      <c r="H301" s="55">
        <f>+VLOOKUP($D301,'Detailed Schedule'!$D$8:$EK$9993,5,FALSE)</f>
        <v>4384.13</v>
      </c>
      <c r="I301" s="22">
        <f>+VLOOKUP($D301,'Detailed Schedule'!$D$8:$EK$9993,6,FALSE)</f>
        <v>5</v>
      </c>
      <c r="J301" s="55">
        <f>+VLOOKUP($D301,'Detailed Schedule'!$D$8:$EK$9993,7,FALSE)</f>
        <v>0</v>
      </c>
      <c r="K301" s="56">
        <v>0</v>
      </c>
      <c r="L301" s="59">
        <f>+VLOOKUP($D301,'Detailed Schedule'!$D$8:$EAA$9985,137,FALSE)</f>
        <v>1388.3078333333333</v>
      </c>
      <c r="M301" s="26">
        <f>+VLOOKUP($D301,'Detailed Schedule'!$D$8:$EAA$9985,140,FALSE)</f>
        <v>876.82600000000002</v>
      </c>
      <c r="N301" s="26">
        <f>+VLOOKUP($D301,'Detailed Schedule'!$D$8:$EAA$9985,141,FALSE)</f>
        <v>2265.1338333333333</v>
      </c>
      <c r="O301" s="26">
        <f>+VLOOKUP($D301,'Detailed Schedule'!$D$8:$EAA$9985,142,FALSE)+J301</f>
        <v>2119</v>
      </c>
      <c r="Q301" s="74">
        <f>+VLOOKUP($D301,'Detailed Schedule'!$D$8:$K$903,6,FALSE)</f>
        <v>5</v>
      </c>
      <c r="R301" s="75">
        <f>+VLOOKUP($D301,'Detailed Schedule'!$D$8:$K$903,5,FALSE)</f>
        <v>4384.13</v>
      </c>
      <c r="S301" s="75">
        <f>+VLOOKUP($D301,'Detailed Schedule'!$D$8:$K$903,7,FALSE)</f>
        <v>0</v>
      </c>
      <c r="T301" s="119">
        <f t="shared" si="20"/>
        <v>0</v>
      </c>
      <c r="U301" s="119">
        <f t="shared" si="21"/>
        <v>0</v>
      </c>
      <c r="V301" s="21" t="str">
        <f t="shared" si="22"/>
        <v>NO CHANGE</v>
      </c>
      <c r="W301" s="21" t="str">
        <f t="shared" si="23"/>
        <v>NO CHANGE</v>
      </c>
      <c r="X301" s="21" t="str">
        <f t="shared" si="24"/>
        <v>NO CHANGE</v>
      </c>
    </row>
    <row r="302" spans="1:24" outlineLevel="2">
      <c r="A302" s="136">
        <v>45078</v>
      </c>
      <c r="B302" s="24"/>
      <c r="C302" s="77">
        <v>827</v>
      </c>
      <c r="D302" s="137" t="s">
        <v>927</v>
      </c>
      <c r="E302" s="137">
        <v>2</v>
      </c>
      <c r="F302" s="137" t="s">
        <v>100</v>
      </c>
      <c r="G302" s="137" t="str">
        <f>+VLOOKUP($D302,'Detailed Schedule'!$D$8:$EK$9993,4,FALSE)</f>
        <v>ARROW BOARDS</v>
      </c>
      <c r="H302" s="55">
        <f>+VLOOKUP($D302,'Detailed Schedule'!$D$8:$EK$9993,5,FALSE)</f>
        <v>4384.13</v>
      </c>
      <c r="I302" s="22">
        <f>+VLOOKUP($D302,'Detailed Schedule'!$D$8:$EK$9993,6,FALSE)</f>
        <v>5</v>
      </c>
      <c r="J302" s="55">
        <f>+VLOOKUP($D302,'Detailed Schedule'!$D$8:$EK$9993,7,FALSE)</f>
        <v>0</v>
      </c>
      <c r="K302" s="56">
        <v>0</v>
      </c>
      <c r="L302" s="59">
        <f>+VLOOKUP($D302,'Detailed Schedule'!$D$8:$EAA$9985,137,FALSE)</f>
        <v>1388.3078333333333</v>
      </c>
      <c r="M302" s="26">
        <f>+VLOOKUP($D302,'Detailed Schedule'!$D$8:$EAA$9985,140,FALSE)</f>
        <v>876.82600000000002</v>
      </c>
      <c r="N302" s="26">
        <f>+VLOOKUP($D302,'Detailed Schedule'!$D$8:$EAA$9985,141,FALSE)</f>
        <v>2265.1338333333333</v>
      </c>
      <c r="O302" s="26">
        <f>+VLOOKUP($D302,'Detailed Schedule'!$D$8:$EAA$9985,142,FALSE)+J302</f>
        <v>2119</v>
      </c>
      <c r="Q302" s="74">
        <f>+VLOOKUP($D302,'Detailed Schedule'!$D$8:$K$903,6,FALSE)</f>
        <v>5</v>
      </c>
      <c r="R302" s="75">
        <f>+VLOOKUP($D302,'Detailed Schedule'!$D$8:$K$903,5,FALSE)</f>
        <v>4384.13</v>
      </c>
      <c r="S302" s="75">
        <f>+VLOOKUP($D302,'Detailed Schedule'!$D$8:$K$903,7,FALSE)</f>
        <v>0</v>
      </c>
      <c r="T302" s="119">
        <f t="shared" si="20"/>
        <v>0</v>
      </c>
      <c r="U302" s="119">
        <f t="shared" si="21"/>
        <v>0</v>
      </c>
      <c r="V302" s="21" t="str">
        <f t="shared" si="22"/>
        <v>NO CHANGE</v>
      </c>
      <c r="W302" s="21" t="str">
        <f t="shared" si="23"/>
        <v>NO CHANGE</v>
      </c>
      <c r="X302" s="21" t="str">
        <f t="shared" si="24"/>
        <v>NO CHANGE</v>
      </c>
    </row>
    <row r="303" spans="1:24" outlineLevel="2">
      <c r="A303" s="136">
        <v>45092</v>
      </c>
      <c r="B303" s="24"/>
      <c r="C303" s="77">
        <v>883</v>
      </c>
      <c r="D303" s="137" t="s">
        <v>401</v>
      </c>
      <c r="E303" s="137">
        <v>1</v>
      </c>
      <c r="F303" s="137" t="s">
        <v>100</v>
      </c>
      <c r="G303" s="137" t="str">
        <f>+VLOOKUP($D303,'Detailed Schedule'!$D$8:$EK$9993,4,FALSE)</f>
        <v>D-20 UNDERCARRIAGE REPLACED</v>
      </c>
      <c r="H303" s="55">
        <f>+VLOOKUP($D303,'Detailed Schedule'!$D$8:$EK$9993,5,FALSE)</f>
        <v>23944.97</v>
      </c>
      <c r="I303" s="22">
        <f>+VLOOKUP($D303,'Detailed Schedule'!$D$8:$EK$9993,6,FALSE)</f>
        <v>5</v>
      </c>
      <c r="J303" s="55">
        <f>+VLOOKUP($D303,'Detailed Schedule'!$D$8:$EK$9993,7,FALSE)</f>
        <v>0</v>
      </c>
      <c r="K303" s="56">
        <v>0</v>
      </c>
      <c r="L303" s="59">
        <f>+VLOOKUP($D303,'Detailed Schedule'!$D$8:$EAA$9985,137,FALSE)</f>
        <v>7582.5738333333338</v>
      </c>
      <c r="M303" s="26">
        <f>+VLOOKUP($D303,'Detailed Schedule'!$D$8:$EAA$9985,140,FALSE)</f>
        <v>4788.9940000000006</v>
      </c>
      <c r="N303" s="26">
        <f>+VLOOKUP($D303,'Detailed Schedule'!$D$8:$EAA$9985,141,FALSE)</f>
        <v>12371.567833333334</v>
      </c>
      <c r="O303" s="26">
        <f>+VLOOKUP($D303,'Detailed Schedule'!$D$8:$EAA$9985,142,FALSE)+J303</f>
        <v>11573.4</v>
      </c>
      <c r="Q303" s="74">
        <f>+VLOOKUP($D303,'Detailed Schedule'!$D$8:$K$903,6,FALSE)</f>
        <v>5</v>
      </c>
      <c r="R303" s="75">
        <f>+VLOOKUP($D303,'Detailed Schedule'!$D$8:$K$903,5,FALSE)</f>
        <v>23944.97</v>
      </c>
      <c r="S303" s="75">
        <f>+VLOOKUP($D303,'Detailed Schedule'!$D$8:$K$903,7,FALSE)</f>
        <v>0</v>
      </c>
      <c r="T303" s="119">
        <f t="shared" si="20"/>
        <v>0</v>
      </c>
      <c r="U303" s="119">
        <f t="shared" si="21"/>
        <v>0</v>
      </c>
      <c r="V303" s="21" t="str">
        <f t="shared" si="22"/>
        <v>NO CHANGE</v>
      </c>
      <c r="W303" s="21" t="str">
        <f t="shared" si="23"/>
        <v>NO CHANGE</v>
      </c>
      <c r="X303" s="21" t="str">
        <f t="shared" si="24"/>
        <v>NO CHANGE</v>
      </c>
    </row>
    <row r="304" spans="1:24" outlineLevel="2">
      <c r="A304" s="136">
        <v>45092</v>
      </c>
      <c r="B304" s="24"/>
      <c r="C304" s="77">
        <v>884</v>
      </c>
      <c r="D304" s="137" t="s">
        <v>777</v>
      </c>
      <c r="E304" s="137">
        <v>1</v>
      </c>
      <c r="F304" s="137" t="s">
        <v>100</v>
      </c>
      <c r="G304" s="137" t="str">
        <f>+VLOOKUP($D304,'Detailed Schedule'!$D$8:$EK$9993,4,FALSE)</f>
        <v>FT-07 DPF REPLACE</v>
      </c>
      <c r="H304" s="55">
        <f>+VLOOKUP($D304,'Detailed Schedule'!$D$8:$EK$9993,5,FALSE)</f>
        <v>18077.28</v>
      </c>
      <c r="I304" s="22">
        <f>+VLOOKUP($D304,'Detailed Schedule'!$D$8:$EK$9993,6,FALSE)</f>
        <v>5</v>
      </c>
      <c r="J304" s="55">
        <f>+VLOOKUP($D304,'Detailed Schedule'!$D$8:$EK$9993,7,FALSE)</f>
        <v>0</v>
      </c>
      <c r="K304" s="56">
        <v>0</v>
      </c>
      <c r="L304" s="59">
        <f>+VLOOKUP($D304,'Detailed Schedule'!$D$8:$EAA$9985,137,FALSE)</f>
        <v>5724.4719999999988</v>
      </c>
      <c r="M304" s="26">
        <f>+VLOOKUP($D304,'Detailed Schedule'!$D$8:$EAA$9985,140,FALSE)</f>
        <v>3615.4559999999992</v>
      </c>
      <c r="N304" s="26">
        <f>+VLOOKUP($D304,'Detailed Schedule'!$D$8:$EAA$9985,141,FALSE)</f>
        <v>9339.9279999999981</v>
      </c>
      <c r="O304" s="26">
        <f>+VLOOKUP($D304,'Detailed Schedule'!$D$8:$EAA$9985,142,FALSE)+J304</f>
        <v>8737.35</v>
      </c>
      <c r="Q304" s="74">
        <f>+VLOOKUP($D304,'Detailed Schedule'!$D$8:$K$903,6,FALSE)</f>
        <v>5</v>
      </c>
      <c r="R304" s="75">
        <f>+VLOOKUP($D304,'Detailed Schedule'!$D$8:$K$903,5,FALSE)</f>
        <v>18077.28</v>
      </c>
      <c r="S304" s="75">
        <f>+VLOOKUP($D304,'Detailed Schedule'!$D$8:$K$903,7,FALSE)</f>
        <v>0</v>
      </c>
      <c r="T304" s="119">
        <f t="shared" si="20"/>
        <v>0</v>
      </c>
      <c r="U304" s="119">
        <f t="shared" si="21"/>
        <v>0</v>
      </c>
      <c r="V304" s="21" t="str">
        <f t="shared" si="22"/>
        <v>NO CHANGE</v>
      </c>
      <c r="W304" s="21" t="str">
        <f t="shared" si="23"/>
        <v>NO CHANGE</v>
      </c>
      <c r="X304" s="21" t="str">
        <f t="shared" si="24"/>
        <v>NO CHANGE</v>
      </c>
    </row>
    <row r="305" spans="1:24" outlineLevel="2">
      <c r="A305" s="136">
        <v>45103</v>
      </c>
      <c r="B305" s="24"/>
      <c r="C305" s="77">
        <v>811</v>
      </c>
      <c r="D305" s="137" t="s">
        <v>1006</v>
      </c>
      <c r="E305" s="137">
        <v>1</v>
      </c>
      <c r="F305" s="137" t="s">
        <v>100</v>
      </c>
      <c r="G305" s="137" t="str">
        <f>+VLOOKUP($D305,'Detailed Schedule'!$D$8:$EK$9993,4,FALSE)</f>
        <v>2015 CAT AP1000F</v>
      </c>
      <c r="H305" s="55">
        <f>+VLOOKUP($D305,'Detailed Schedule'!$D$8:$EK$9993,5,FALSE)</f>
        <v>121855.87</v>
      </c>
      <c r="I305" s="22">
        <f>+VLOOKUP($D305,'Detailed Schedule'!$D$8:$EK$9993,6,FALSE)</f>
        <v>5</v>
      </c>
      <c r="J305" s="55">
        <f>+VLOOKUP($D305,'Detailed Schedule'!$D$8:$EK$9993,7,FALSE)</f>
        <v>45000</v>
      </c>
      <c r="K305" s="56">
        <v>0</v>
      </c>
      <c r="L305" s="59">
        <f>+VLOOKUP($D305,'Detailed Schedule'!$D$8:$EAA$9985,137,FALSE)</f>
        <v>23056.763999999999</v>
      </c>
      <c r="M305" s="26">
        <f>+VLOOKUP($D305,'Detailed Schedule'!$D$8:$EAA$9985,140,FALSE)</f>
        <v>15371.173999999999</v>
      </c>
      <c r="N305" s="26">
        <f>+VLOOKUP($D305,'Detailed Schedule'!$D$8:$EAA$9985,141,FALSE)</f>
        <v>38427.937999999995</v>
      </c>
      <c r="O305" s="26">
        <f>+VLOOKUP($D305,'Detailed Schedule'!$D$8:$EAA$9985,142,FALSE)+J305</f>
        <v>83427.929999999993</v>
      </c>
      <c r="Q305" s="74">
        <f>+VLOOKUP($D305,'Detailed Schedule'!$D$8:$K$903,6,FALSE)</f>
        <v>5</v>
      </c>
      <c r="R305" s="75">
        <f>+VLOOKUP($D305,'Detailed Schedule'!$D$8:$K$903,5,FALSE)</f>
        <v>121855.87</v>
      </c>
      <c r="S305" s="75">
        <f>+VLOOKUP($D305,'Detailed Schedule'!$D$8:$K$903,7,FALSE)</f>
        <v>45000</v>
      </c>
      <c r="T305" s="119">
        <f t="shared" si="20"/>
        <v>0</v>
      </c>
      <c r="U305" s="119">
        <f t="shared" si="21"/>
        <v>0</v>
      </c>
      <c r="V305" s="21" t="str">
        <f t="shared" si="22"/>
        <v>NO CHANGE</v>
      </c>
      <c r="W305" s="21" t="str">
        <f t="shared" si="23"/>
        <v>NO CHANGE</v>
      </c>
      <c r="X305" s="21" t="str">
        <f t="shared" si="24"/>
        <v>NO CHANGE</v>
      </c>
    </row>
    <row r="306" spans="1:24" outlineLevel="2">
      <c r="A306" s="136">
        <v>45105</v>
      </c>
      <c r="B306" s="24"/>
      <c r="C306" s="77">
        <v>885</v>
      </c>
      <c r="D306" s="137" t="s">
        <v>251</v>
      </c>
      <c r="E306" s="137">
        <v>2</v>
      </c>
      <c r="F306" s="137" t="s">
        <v>100</v>
      </c>
      <c r="G306" s="137" t="str">
        <f>+VLOOKUP($D306,'Detailed Schedule'!$D$8:$EK$9993,4,FALSE)</f>
        <v>CFM-14 UNDERCARRIAGE REPLACED</v>
      </c>
      <c r="H306" s="55">
        <f>+VLOOKUP($D306,'Detailed Schedule'!$D$8:$EK$9993,5,FALSE)</f>
        <v>38246</v>
      </c>
      <c r="I306" s="22">
        <f>+VLOOKUP($D306,'Detailed Schedule'!$D$8:$EK$9993,6,FALSE)</f>
        <v>5</v>
      </c>
      <c r="J306" s="55">
        <f>+VLOOKUP($D306,'Detailed Schedule'!$D$8:$EK$9993,7,FALSE)</f>
        <v>0</v>
      </c>
      <c r="K306" s="56">
        <v>0</v>
      </c>
      <c r="L306" s="59">
        <f>+VLOOKUP($D306,'Detailed Schedule'!$D$8:$EAA$9985,137,FALSE)</f>
        <v>11473.8</v>
      </c>
      <c r="M306" s="26">
        <f>+VLOOKUP($D306,'Detailed Schedule'!$D$8:$EAA$9985,140,FALSE)</f>
        <v>7649.1999999999989</v>
      </c>
      <c r="N306" s="26">
        <f>+VLOOKUP($D306,'Detailed Schedule'!$D$8:$EAA$9985,141,FALSE)</f>
        <v>19123</v>
      </c>
      <c r="O306" s="26">
        <f>+VLOOKUP($D306,'Detailed Schedule'!$D$8:$EAA$9985,142,FALSE)+J306</f>
        <v>19123</v>
      </c>
      <c r="Q306" s="74">
        <f>+VLOOKUP($D306,'Detailed Schedule'!$D$8:$K$903,6,FALSE)</f>
        <v>5</v>
      </c>
      <c r="R306" s="75">
        <f>+VLOOKUP($D306,'Detailed Schedule'!$D$8:$K$903,5,FALSE)</f>
        <v>38246</v>
      </c>
      <c r="S306" s="75">
        <f>+VLOOKUP($D306,'Detailed Schedule'!$D$8:$K$903,7,FALSE)</f>
        <v>0</v>
      </c>
      <c r="T306" s="119">
        <f t="shared" si="20"/>
        <v>0</v>
      </c>
      <c r="U306" s="119">
        <f t="shared" si="21"/>
        <v>0</v>
      </c>
      <c r="V306" s="21" t="str">
        <f t="shared" si="22"/>
        <v>NO CHANGE</v>
      </c>
      <c r="W306" s="21" t="str">
        <f t="shared" si="23"/>
        <v>NO CHANGE</v>
      </c>
      <c r="X306" s="21" t="str">
        <f t="shared" si="24"/>
        <v>NO CHANGE</v>
      </c>
    </row>
    <row r="307" spans="1:24" outlineLevel="2">
      <c r="A307" s="136">
        <v>45108</v>
      </c>
      <c r="B307" s="24"/>
      <c r="C307" s="77">
        <v>836</v>
      </c>
      <c r="D307" s="137" t="s">
        <v>405</v>
      </c>
      <c r="E307" s="137">
        <v>1</v>
      </c>
      <c r="F307" s="137" t="s">
        <v>100</v>
      </c>
      <c r="G307" s="137" t="str">
        <f>+VLOOKUP($D307,'Detailed Schedule'!$D$8:$EK$9993,4,FALSE)</f>
        <v>D-21 UNDERCARRIAGE REPLACED</v>
      </c>
      <c r="H307" s="55">
        <f>+VLOOKUP($D307,'Detailed Schedule'!$D$8:$EK$9993,5,FALSE)</f>
        <v>24319.88</v>
      </c>
      <c r="I307" s="22">
        <f>+VLOOKUP($D307,'Detailed Schedule'!$D$8:$EK$9993,6,FALSE)</f>
        <v>5</v>
      </c>
      <c r="J307" s="55">
        <f>+VLOOKUP($D307,'Detailed Schedule'!$D$8:$EK$9993,7,FALSE)</f>
        <v>0</v>
      </c>
      <c r="K307" s="56">
        <v>0</v>
      </c>
      <c r="L307" s="59">
        <f>+VLOOKUP($D307,'Detailed Schedule'!$D$8:$EAA$9985,137,FALSE)</f>
        <v>7295.9640000000009</v>
      </c>
      <c r="M307" s="26">
        <f>+VLOOKUP($D307,'Detailed Schedule'!$D$8:$EAA$9985,140,FALSE)</f>
        <v>4863.9760000000006</v>
      </c>
      <c r="N307" s="26">
        <f>+VLOOKUP($D307,'Detailed Schedule'!$D$8:$EAA$9985,141,FALSE)</f>
        <v>12159.940000000002</v>
      </c>
      <c r="O307" s="26">
        <f>+VLOOKUP($D307,'Detailed Schedule'!$D$8:$EAA$9985,142,FALSE)+J307</f>
        <v>12159.94</v>
      </c>
      <c r="Q307" s="74">
        <f>+VLOOKUP($D307,'Detailed Schedule'!$D$8:$K$903,6,FALSE)</f>
        <v>5</v>
      </c>
      <c r="R307" s="75">
        <f>+VLOOKUP($D307,'Detailed Schedule'!$D$8:$K$903,5,FALSE)</f>
        <v>24319.88</v>
      </c>
      <c r="S307" s="75">
        <f>+VLOOKUP($D307,'Detailed Schedule'!$D$8:$K$903,7,FALSE)</f>
        <v>0</v>
      </c>
      <c r="T307" s="119">
        <f t="shared" si="20"/>
        <v>0</v>
      </c>
      <c r="U307" s="119">
        <f t="shared" si="21"/>
        <v>0</v>
      </c>
      <c r="V307" s="21" t="str">
        <f t="shared" si="22"/>
        <v>NO CHANGE</v>
      </c>
      <c r="W307" s="21" t="str">
        <f t="shared" si="23"/>
        <v>NO CHANGE</v>
      </c>
      <c r="X307" s="21" t="str">
        <f t="shared" si="24"/>
        <v>NO CHANGE</v>
      </c>
    </row>
    <row r="308" spans="1:24" outlineLevel="2">
      <c r="A308" s="136">
        <v>45108</v>
      </c>
      <c r="B308" s="24"/>
      <c r="C308" s="77">
        <v>835</v>
      </c>
      <c r="D308" s="137" t="s">
        <v>568</v>
      </c>
      <c r="E308" s="137">
        <v>1</v>
      </c>
      <c r="F308" s="137" t="s">
        <v>100</v>
      </c>
      <c r="G308" s="137" t="str">
        <f>+VLOOKUP($D308,'Detailed Schedule'!$D$8:$EK$9993,4,FALSE)</f>
        <v>EX-26 UNDERCARRIAGE REPLACED</v>
      </c>
      <c r="H308" s="55">
        <f>+VLOOKUP($D308,'Detailed Schedule'!$D$8:$EK$9993,5,FALSE)</f>
        <v>12921.43</v>
      </c>
      <c r="I308" s="22">
        <f>+VLOOKUP($D308,'Detailed Schedule'!$D$8:$EK$9993,6,FALSE)</f>
        <v>5</v>
      </c>
      <c r="J308" s="55">
        <f>+VLOOKUP($D308,'Detailed Schedule'!$D$8:$EK$9993,7,FALSE)</f>
        <v>0</v>
      </c>
      <c r="K308" s="56">
        <v>0</v>
      </c>
      <c r="L308" s="59">
        <f>+VLOOKUP($D308,'Detailed Schedule'!$D$8:$EAA$9985,137,FALSE)</f>
        <v>3876.4360000000001</v>
      </c>
      <c r="M308" s="26">
        <f>+VLOOKUP($D308,'Detailed Schedule'!$D$8:$EAA$9985,140,FALSE)</f>
        <v>2584.2860000000001</v>
      </c>
      <c r="N308" s="26">
        <f>+VLOOKUP($D308,'Detailed Schedule'!$D$8:$EAA$9985,141,FALSE)</f>
        <v>6460.7219999999998</v>
      </c>
      <c r="O308" s="26">
        <f>+VLOOKUP($D308,'Detailed Schedule'!$D$8:$EAA$9985,142,FALSE)+J308</f>
        <v>6460.71</v>
      </c>
      <c r="Q308" s="74">
        <f>+VLOOKUP($D308,'Detailed Schedule'!$D$8:$K$903,6,FALSE)</f>
        <v>5</v>
      </c>
      <c r="R308" s="75">
        <f>+VLOOKUP($D308,'Detailed Schedule'!$D$8:$K$903,5,FALSE)</f>
        <v>12921.43</v>
      </c>
      <c r="S308" s="75">
        <f>+VLOOKUP($D308,'Detailed Schedule'!$D$8:$K$903,7,FALSE)</f>
        <v>0</v>
      </c>
      <c r="T308" s="119">
        <f t="shared" si="20"/>
        <v>0</v>
      </c>
      <c r="U308" s="119">
        <f t="shared" si="21"/>
        <v>0</v>
      </c>
      <c r="V308" s="21" t="str">
        <f t="shared" si="22"/>
        <v>NO CHANGE</v>
      </c>
      <c r="W308" s="21" t="str">
        <f t="shared" si="23"/>
        <v>NO CHANGE</v>
      </c>
      <c r="X308" s="21" t="str">
        <f t="shared" si="24"/>
        <v>NO CHANGE</v>
      </c>
    </row>
    <row r="309" spans="1:24" outlineLevel="2">
      <c r="A309" s="136">
        <v>45108</v>
      </c>
      <c r="B309" s="24"/>
      <c r="C309" s="77">
        <v>837</v>
      </c>
      <c r="D309" s="137" t="s">
        <v>613</v>
      </c>
      <c r="E309" s="137">
        <v>1</v>
      </c>
      <c r="F309" s="137" t="s">
        <v>100</v>
      </c>
      <c r="G309" s="137" t="str">
        <f>+VLOOKUP($D309,'Detailed Schedule'!$D$8:$EK$9993,4,FALSE)</f>
        <v>EX-47 DPF REPLACED</v>
      </c>
      <c r="H309" s="55">
        <f>+VLOOKUP($D309,'Detailed Schedule'!$D$8:$EK$9993,5,FALSE)</f>
        <v>27717.09</v>
      </c>
      <c r="I309" s="22">
        <f>+VLOOKUP($D309,'Detailed Schedule'!$D$8:$EK$9993,6,FALSE)</f>
        <v>5</v>
      </c>
      <c r="J309" s="55">
        <f>+VLOOKUP($D309,'Detailed Schedule'!$D$8:$EK$9993,7,FALSE)</f>
        <v>0</v>
      </c>
      <c r="K309" s="56">
        <v>0</v>
      </c>
      <c r="L309" s="59">
        <f>+VLOOKUP($D309,'Detailed Schedule'!$D$8:$EAA$9985,137,FALSE)</f>
        <v>8315.1270000000004</v>
      </c>
      <c r="M309" s="26">
        <f>+VLOOKUP($D309,'Detailed Schedule'!$D$8:$EAA$9985,140,FALSE)</f>
        <v>5543.4179999999997</v>
      </c>
      <c r="N309" s="26">
        <f>+VLOOKUP($D309,'Detailed Schedule'!$D$8:$EAA$9985,141,FALSE)</f>
        <v>13858.545</v>
      </c>
      <c r="O309" s="26">
        <f>+VLOOKUP($D309,'Detailed Schedule'!$D$8:$EAA$9985,142,FALSE)+J309</f>
        <v>13858.55</v>
      </c>
      <c r="Q309" s="74">
        <f>+VLOOKUP($D309,'Detailed Schedule'!$D$8:$K$903,6,FALSE)</f>
        <v>5</v>
      </c>
      <c r="R309" s="75">
        <f>+VLOOKUP($D309,'Detailed Schedule'!$D$8:$K$903,5,FALSE)</f>
        <v>27717.09</v>
      </c>
      <c r="S309" s="75">
        <f>+VLOOKUP($D309,'Detailed Schedule'!$D$8:$K$903,7,FALSE)</f>
        <v>0</v>
      </c>
      <c r="T309" s="119">
        <f t="shared" si="20"/>
        <v>0</v>
      </c>
      <c r="U309" s="119">
        <f t="shared" si="21"/>
        <v>0</v>
      </c>
      <c r="V309" s="21" t="str">
        <f t="shared" si="22"/>
        <v>NO CHANGE</v>
      </c>
      <c r="W309" s="21" t="str">
        <f t="shared" si="23"/>
        <v>NO CHANGE</v>
      </c>
      <c r="X309" s="21" t="str">
        <f t="shared" si="24"/>
        <v>NO CHANGE</v>
      </c>
    </row>
    <row r="310" spans="1:24" outlineLevel="2">
      <c r="A310" s="136">
        <v>45118</v>
      </c>
      <c r="B310" s="24"/>
      <c r="C310" s="77">
        <v>833</v>
      </c>
      <c r="D310" s="137" t="s">
        <v>837</v>
      </c>
      <c r="E310" s="137">
        <v>2</v>
      </c>
      <c r="F310" s="137" t="s">
        <v>100</v>
      </c>
      <c r="G310" s="137" t="str">
        <f>+VLOOKUP($D310,'Detailed Schedule'!$D$8:$EK$9993,4,FALSE)</f>
        <v>ALLMAND LIGHT PLANT - 08-004906</v>
      </c>
      <c r="H310" s="55">
        <f>+VLOOKUP($D310,'Detailed Schedule'!$D$8:$EK$9993,5,FALSE)</f>
        <v>5153.12</v>
      </c>
      <c r="I310" s="22">
        <f>+VLOOKUP($D310,'Detailed Schedule'!$D$8:$EK$9993,6,FALSE)</f>
        <v>5</v>
      </c>
      <c r="J310" s="55">
        <f>+VLOOKUP($D310,'Detailed Schedule'!$D$8:$EK$9993,7,FALSE)</f>
        <v>0</v>
      </c>
      <c r="K310" s="56">
        <v>0</v>
      </c>
      <c r="L310" s="59">
        <f>+VLOOKUP($D310,'Detailed Schedule'!$D$8:$EAA$9985,137,FALSE)</f>
        <v>1545.9360000000001</v>
      </c>
      <c r="M310" s="26">
        <f>+VLOOKUP($D310,'Detailed Schedule'!$D$8:$EAA$9985,140,FALSE)</f>
        <v>1030.624</v>
      </c>
      <c r="N310" s="26">
        <f>+VLOOKUP($D310,'Detailed Schedule'!$D$8:$EAA$9985,141,FALSE)</f>
        <v>2576.5600000000004</v>
      </c>
      <c r="O310" s="26">
        <f>+VLOOKUP($D310,'Detailed Schedule'!$D$8:$EAA$9985,142,FALSE)+J310</f>
        <v>2576.56</v>
      </c>
      <c r="Q310" s="74">
        <f>+VLOOKUP($D310,'Detailed Schedule'!$D$8:$K$903,6,FALSE)</f>
        <v>5</v>
      </c>
      <c r="R310" s="75">
        <f>+VLOOKUP($D310,'Detailed Schedule'!$D$8:$K$903,5,FALSE)</f>
        <v>5153.12</v>
      </c>
      <c r="S310" s="75">
        <f>+VLOOKUP($D310,'Detailed Schedule'!$D$8:$K$903,7,FALSE)</f>
        <v>0</v>
      </c>
      <c r="T310" s="119">
        <f t="shared" si="20"/>
        <v>0</v>
      </c>
      <c r="U310" s="119">
        <f t="shared" si="21"/>
        <v>0</v>
      </c>
      <c r="V310" s="21" t="str">
        <f t="shared" si="22"/>
        <v>NO CHANGE</v>
      </c>
      <c r="W310" s="21" t="str">
        <f t="shared" si="23"/>
        <v>NO CHANGE</v>
      </c>
      <c r="X310" s="21" t="str">
        <f t="shared" si="24"/>
        <v>NO CHANGE</v>
      </c>
    </row>
    <row r="311" spans="1:24" outlineLevel="2">
      <c r="A311" s="136">
        <v>45132</v>
      </c>
      <c r="B311" s="24"/>
      <c r="C311" s="77">
        <v>834</v>
      </c>
      <c r="D311" s="137" t="s">
        <v>785</v>
      </c>
      <c r="E311" s="137">
        <v>1</v>
      </c>
      <c r="F311" s="137" t="s">
        <v>100</v>
      </c>
      <c r="G311" s="137" t="str">
        <f>+VLOOKUP($D311,'Detailed Schedule'!$D$8:$EK$9993,4,FALSE)</f>
        <v>FT-09 DPF REPLACED</v>
      </c>
      <c r="H311" s="55">
        <f>+VLOOKUP($D311,'Detailed Schedule'!$D$8:$EK$9993,5,FALSE)</f>
        <v>18149.59</v>
      </c>
      <c r="I311" s="22">
        <f>+VLOOKUP($D311,'Detailed Schedule'!$D$8:$EK$9993,6,FALSE)</f>
        <v>5</v>
      </c>
      <c r="J311" s="55">
        <f>+VLOOKUP($D311,'Detailed Schedule'!$D$8:$EK$9993,7,FALSE)</f>
        <v>0</v>
      </c>
      <c r="K311" s="56">
        <v>0</v>
      </c>
      <c r="L311" s="59">
        <f>+VLOOKUP($D311,'Detailed Schedule'!$D$8:$EAA$9985,137,FALSE)</f>
        <v>5142.3838333333342</v>
      </c>
      <c r="M311" s="26">
        <f>+VLOOKUP($D311,'Detailed Schedule'!$D$8:$EAA$9985,140,FALSE)</f>
        <v>3629.9180000000006</v>
      </c>
      <c r="N311" s="26">
        <f>+VLOOKUP($D311,'Detailed Schedule'!$D$8:$EAA$9985,141,FALSE)</f>
        <v>8772.3018333333348</v>
      </c>
      <c r="O311" s="26">
        <f>+VLOOKUP($D311,'Detailed Schedule'!$D$8:$EAA$9985,142,FALSE)+J311</f>
        <v>9377.2900000000009</v>
      </c>
      <c r="Q311" s="74">
        <f>+VLOOKUP($D311,'Detailed Schedule'!$D$8:$K$903,6,FALSE)</f>
        <v>5</v>
      </c>
      <c r="R311" s="75">
        <f>+VLOOKUP($D311,'Detailed Schedule'!$D$8:$K$903,5,FALSE)</f>
        <v>18149.59</v>
      </c>
      <c r="S311" s="75">
        <f>+VLOOKUP($D311,'Detailed Schedule'!$D$8:$K$903,7,FALSE)</f>
        <v>0</v>
      </c>
      <c r="T311" s="119">
        <f t="shared" ref="T311:T373" si="25">+S311-J311</f>
        <v>0</v>
      </c>
      <c r="U311" s="119">
        <f t="shared" ref="U311:U373" si="26">+R311-H311</f>
        <v>0</v>
      </c>
      <c r="V311" s="21" t="str">
        <f t="shared" ref="V311:V373" si="27">+IF(Q311=I311,"NO CHANGE","YES")</f>
        <v>NO CHANGE</v>
      </c>
      <c r="W311" s="21" t="str">
        <f t="shared" ref="W311:W373" si="28">+IF(R311=H311,"NO CHANGE","YES")</f>
        <v>NO CHANGE</v>
      </c>
      <c r="X311" s="21" t="str">
        <f t="shared" ref="X311:X373" si="29">+IF(S311=J311,"NO CHANGE","YES")</f>
        <v>NO CHANGE</v>
      </c>
    </row>
    <row r="312" spans="1:24" outlineLevel="2">
      <c r="A312" s="136">
        <v>45139</v>
      </c>
      <c r="B312" s="24"/>
      <c r="C312" s="77">
        <v>860</v>
      </c>
      <c r="D312" s="137" t="s">
        <v>1582</v>
      </c>
      <c r="E312" s="137">
        <v>4</v>
      </c>
      <c r="F312" s="137" t="s">
        <v>100</v>
      </c>
      <c r="G312" s="137" t="str">
        <f>+VLOOKUP($D312,'Detailed Schedule'!$D$8:$EK$9993,4,FALSE)</f>
        <v>CAT 289D3 JX916301</v>
      </c>
      <c r="H312" s="55">
        <f>+VLOOKUP($D312,'Detailed Schedule'!$D$8:$EK$9993,5,FALSE)</f>
        <v>101291.55</v>
      </c>
      <c r="I312" s="22">
        <f>+VLOOKUP($D312,'Detailed Schedule'!$D$8:$EK$9993,6,FALSE)</f>
        <v>7</v>
      </c>
      <c r="J312" s="55">
        <f>+VLOOKUP($D312,'Detailed Schedule'!$D$8:$EK$9993,7,FALSE)</f>
        <v>30000</v>
      </c>
      <c r="K312" s="56">
        <v>0</v>
      </c>
      <c r="L312" s="59">
        <f>+VLOOKUP($D312,'Detailed Schedule'!$D$8:$EAA$9985,137,FALSE)</f>
        <v>14428.051785714286</v>
      </c>
      <c r="M312" s="26">
        <f>+VLOOKUP($D312,'Detailed Schedule'!$D$8:$EAA$9985,140,FALSE)</f>
        <v>10184.507142857143</v>
      </c>
      <c r="N312" s="26">
        <f>+VLOOKUP($D312,'Detailed Schedule'!$D$8:$EAA$9985,141,FALSE)</f>
        <v>24612.55892857143</v>
      </c>
      <c r="O312" s="26">
        <f>+VLOOKUP($D312,'Detailed Schedule'!$D$8:$EAA$9985,142,FALSE)+J312</f>
        <v>76678.989999999991</v>
      </c>
      <c r="Q312" s="74">
        <f>+VLOOKUP($D312,'Detailed Schedule'!$D$8:$K$903,6,FALSE)</f>
        <v>7</v>
      </c>
      <c r="R312" s="75">
        <f>+VLOOKUP($D312,'Detailed Schedule'!$D$8:$K$903,5,FALSE)</f>
        <v>101291.55</v>
      </c>
      <c r="S312" s="75">
        <f>+VLOOKUP($D312,'Detailed Schedule'!$D$8:$K$903,7,FALSE)</f>
        <v>30000</v>
      </c>
      <c r="T312" s="119">
        <f t="shared" si="25"/>
        <v>0</v>
      </c>
      <c r="U312" s="119">
        <f t="shared" si="26"/>
        <v>0</v>
      </c>
      <c r="V312" s="21" t="str">
        <f t="shared" si="27"/>
        <v>NO CHANGE</v>
      </c>
      <c r="W312" s="21" t="str">
        <f t="shared" si="28"/>
        <v>NO CHANGE</v>
      </c>
      <c r="X312" s="21" t="str">
        <f t="shared" si="29"/>
        <v>NO CHANGE</v>
      </c>
    </row>
    <row r="313" spans="1:24" outlineLevel="2">
      <c r="A313" s="136">
        <v>45149</v>
      </c>
      <c r="B313" s="24"/>
      <c r="C313" s="77">
        <v>838</v>
      </c>
      <c r="D313" s="137" t="s">
        <v>1670</v>
      </c>
      <c r="E313" s="137">
        <v>1</v>
      </c>
      <c r="F313" s="137" t="s">
        <v>100</v>
      </c>
      <c r="G313" s="137" t="str">
        <f>+VLOOKUP($D313,'Detailed Schedule'!$D$8:$EK$9993,4,FALSE)</f>
        <v>2022 KUBOTA RTV-X1140WL-H PG062776</v>
      </c>
      <c r="H313" s="55">
        <f>+VLOOKUP($D313,'Detailed Schedule'!$D$8:$EK$9993,5,FALSE)</f>
        <v>21323</v>
      </c>
      <c r="I313" s="22">
        <f>+VLOOKUP($D313,'Detailed Schedule'!$D$8:$EK$9993,6,FALSE)</f>
        <v>5</v>
      </c>
      <c r="J313" s="55">
        <f>+VLOOKUP($D313,'Detailed Schedule'!$D$8:$EK$9993,7,FALSE)</f>
        <v>10000</v>
      </c>
      <c r="K313" s="56">
        <v>0</v>
      </c>
      <c r="L313" s="59">
        <f>+VLOOKUP($D313,'Detailed Schedule'!$D$8:$EAA$9985,137,FALSE)</f>
        <v>3208.1833333333334</v>
      </c>
      <c r="M313" s="26">
        <f>+VLOOKUP($D313,'Detailed Schedule'!$D$8:$EAA$9985,140,FALSE)</f>
        <v>2264.6</v>
      </c>
      <c r="N313" s="26">
        <f>+VLOOKUP($D313,'Detailed Schedule'!$D$8:$EAA$9985,141,FALSE)</f>
        <v>5472.7833333333328</v>
      </c>
      <c r="O313" s="26">
        <f>+VLOOKUP($D313,'Detailed Schedule'!$D$8:$EAA$9985,142,FALSE)+J313</f>
        <v>15850.220000000001</v>
      </c>
      <c r="Q313" s="74">
        <f>+VLOOKUP($D313,'Detailed Schedule'!$D$8:$K$903,6,FALSE)</f>
        <v>5</v>
      </c>
      <c r="R313" s="75">
        <f>+VLOOKUP($D313,'Detailed Schedule'!$D$8:$K$903,5,FALSE)</f>
        <v>21323</v>
      </c>
      <c r="S313" s="75">
        <f>+VLOOKUP($D313,'Detailed Schedule'!$D$8:$K$903,7,FALSE)</f>
        <v>10000</v>
      </c>
      <c r="T313" s="119">
        <f t="shared" si="25"/>
        <v>0</v>
      </c>
      <c r="U313" s="119">
        <f t="shared" si="26"/>
        <v>0</v>
      </c>
      <c r="V313" s="21" t="str">
        <f t="shared" si="27"/>
        <v>NO CHANGE</v>
      </c>
      <c r="W313" s="21" t="str">
        <f t="shared" si="28"/>
        <v>NO CHANGE</v>
      </c>
      <c r="X313" s="21" t="str">
        <f t="shared" si="29"/>
        <v>NO CHANGE</v>
      </c>
    </row>
    <row r="314" spans="1:24" outlineLevel="2">
      <c r="A314" s="136">
        <v>45153</v>
      </c>
      <c r="B314" s="24"/>
      <c r="C314" s="77">
        <v>841</v>
      </c>
      <c r="D314" s="137" t="s">
        <v>572</v>
      </c>
      <c r="E314" s="137">
        <v>1</v>
      </c>
      <c r="F314" s="137" t="s">
        <v>100</v>
      </c>
      <c r="G314" s="137" t="str">
        <f>+VLOOKUP($D314,'Detailed Schedule'!$D$8:$EK$9993,4,FALSE)</f>
        <v>EX-27 UNDERCARRIAGE REPLACED</v>
      </c>
      <c r="H314" s="55">
        <f>+VLOOKUP($D314,'Detailed Schedule'!$D$8:$EK$9993,5,FALSE)</f>
        <v>12921.43</v>
      </c>
      <c r="I314" s="22">
        <f>+VLOOKUP($D314,'Detailed Schedule'!$D$8:$EK$9993,6,FALSE)</f>
        <v>5</v>
      </c>
      <c r="J314" s="55">
        <f>+VLOOKUP($D314,'Detailed Schedule'!$D$8:$EK$9993,7,FALSE)</f>
        <v>0</v>
      </c>
      <c r="K314" s="56">
        <v>0</v>
      </c>
      <c r="L314" s="59">
        <f>+VLOOKUP($D314,'Detailed Schedule'!$D$8:$EAA$9985,137,FALSE)</f>
        <v>3661.0718333333334</v>
      </c>
      <c r="M314" s="26">
        <f>+VLOOKUP($D314,'Detailed Schedule'!$D$8:$EAA$9985,140,FALSE)</f>
        <v>2584.2860000000001</v>
      </c>
      <c r="N314" s="26">
        <f>+VLOOKUP($D314,'Detailed Schedule'!$D$8:$EAA$9985,141,FALSE)</f>
        <v>6245.3578333333335</v>
      </c>
      <c r="O314" s="26">
        <f>+VLOOKUP($D314,'Detailed Schedule'!$D$8:$EAA$9985,142,FALSE)+J314</f>
        <v>6676.07</v>
      </c>
      <c r="Q314" s="74">
        <f>+VLOOKUP($D314,'Detailed Schedule'!$D$8:$K$903,6,FALSE)</f>
        <v>5</v>
      </c>
      <c r="R314" s="75">
        <f>+VLOOKUP($D314,'Detailed Schedule'!$D$8:$K$903,5,FALSE)</f>
        <v>12921.43</v>
      </c>
      <c r="S314" s="75">
        <f>+VLOOKUP($D314,'Detailed Schedule'!$D$8:$K$903,7,FALSE)</f>
        <v>0</v>
      </c>
      <c r="T314" s="119">
        <f t="shared" si="25"/>
        <v>0</v>
      </c>
      <c r="U314" s="119">
        <f t="shared" si="26"/>
        <v>0</v>
      </c>
      <c r="V314" s="21" t="str">
        <f t="shared" si="27"/>
        <v>NO CHANGE</v>
      </c>
      <c r="W314" s="21" t="str">
        <f t="shared" si="28"/>
        <v>NO CHANGE</v>
      </c>
      <c r="X314" s="21" t="str">
        <f t="shared" si="29"/>
        <v>NO CHANGE</v>
      </c>
    </row>
    <row r="315" spans="1:24" outlineLevel="2">
      <c r="A315" s="136">
        <v>45153</v>
      </c>
      <c r="B315" s="24"/>
      <c r="C315" s="77">
        <v>840</v>
      </c>
      <c r="D315" s="137" t="s">
        <v>1445</v>
      </c>
      <c r="E315" s="137">
        <v>1</v>
      </c>
      <c r="F315" s="137" t="s">
        <v>100</v>
      </c>
      <c r="G315" s="137" t="str">
        <f>+VLOOKUP($D315,'Detailed Schedule'!$D$8:$EK$9993,4,FALSE)</f>
        <v>2021 LEEBOY 4130 291361</v>
      </c>
      <c r="H315" s="55">
        <f>+VLOOKUP($D315,'Detailed Schedule'!$D$8:$EK$9993,5,FALSE)</f>
        <v>182000</v>
      </c>
      <c r="I315" s="22">
        <f>+VLOOKUP($D315,'Detailed Schedule'!$D$8:$EK$9993,6,FALSE)</f>
        <v>10</v>
      </c>
      <c r="J315" s="55">
        <f>+VLOOKUP($D315,'Detailed Schedule'!$D$8:$EK$9993,7,FALSE)</f>
        <v>45500</v>
      </c>
      <c r="K315" s="56">
        <v>0</v>
      </c>
      <c r="L315" s="59">
        <f>+VLOOKUP($D315,'Detailed Schedule'!$D$8:$EAA$9985,137,FALSE)</f>
        <v>19337.5</v>
      </c>
      <c r="M315" s="26">
        <f>+VLOOKUP($D315,'Detailed Schedule'!$D$8:$EAA$9985,140,FALSE)</f>
        <v>13650</v>
      </c>
      <c r="N315" s="26">
        <f>+VLOOKUP($D315,'Detailed Schedule'!$D$8:$EAA$9985,141,FALSE)</f>
        <v>32987.5</v>
      </c>
      <c r="O315" s="26">
        <f>+VLOOKUP($D315,'Detailed Schedule'!$D$8:$EAA$9985,142,FALSE)+J315</f>
        <v>149012.5</v>
      </c>
      <c r="Q315" s="74">
        <f>+VLOOKUP($D315,'Detailed Schedule'!$D$8:$K$903,6,FALSE)</f>
        <v>10</v>
      </c>
      <c r="R315" s="75">
        <f>+VLOOKUP($D315,'Detailed Schedule'!$D$8:$K$903,5,FALSE)</f>
        <v>182000</v>
      </c>
      <c r="S315" s="75">
        <f>+VLOOKUP($D315,'Detailed Schedule'!$D$8:$K$903,7,FALSE)</f>
        <v>45500</v>
      </c>
      <c r="T315" s="119">
        <f t="shared" si="25"/>
        <v>0</v>
      </c>
      <c r="U315" s="119">
        <f t="shared" si="26"/>
        <v>0</v>
      </c>
      <c r="V315" s="21" t="str">
        <f t="shared" si="27"/>
        <v>NO CHANGE</v>
      </c>
      <c r="W315" s="21" t="str">
        <f t="shared" si="28"/>
        <v>NO CHANGE</v>
      </c>
      <c r="X315" s="21" t="str">
        <f t="shared" si="29"/>
        <v>NO CHANGE</v>
      </c>
    </row>
    <row r="316" spans="1:24" outlineLevel="2">
      <c r="A316" s="136">
        <v>45153</v>
      </c>
      <c r="B316" s="24"/>
      <c r="C316" s="77">
        <v>839</v>
      </c>
      <c r="D316" s="137" t="s">
        <v>1562</v>
      </c>
      <c r="E316" s="137">
        <v>1</v>
      </c>
      <c r="F316" s="137" t="s">
        <v>100</v>
      </c>
      <c r="G316" s="137" t="str">
        <f>+VLOOKUP($D316,'Detailed Schedule'!$D$8:$EK$9993,4,FALSE)</f>
        <v>SS-30 ENGINE REPLACED</v>
      </c>
      <c r="H316" s="55">
        <f>+VLOOKUP($D316,'Detailed Schedule'!$D$8:$EK$9993,5,FALSE)</f>
        <v>15667.44</v>
      </c>
      <c r="I316" s="22">
        <f>+VLOOKUP($D316,'Detailed Schedule'!$D$8:$EK$9993,6,FALSE)</f>
        <v>5</v>
      </c>
      <c r="J316" s="55">
        <f>+VLOOKUP($D316,'Detailed Schedule'!$D$8:$EK$9993,7,FALSE)</f>
        <v>0</v>
      </c>
      <c r="K316" s="56">
        <v>0</v>
      </c>
      <c r="L316" s="59">
        <f>+VLOOKUP($D316,'Detailed Schedule'!$D$8:$EAA$9985,137,FALSE)</f>
        <v>4439.1080000000002</v>
      </c>
      <c r="M316" s="26">
        <f>+VLOOKUP($D316,'Detailed Schedule'!$D$8:$EAA$9985,140,FALSE)</f>
        <v>3133.4880000000003</v>
      </c>
      <c r="N316" s="26">
        <f>+VLOOKUP($D316,'Detailed Schedule'!$D$8:$EAA$9985,141,FALSE)</f>
        <v>7572.5960000000005</v>
      </c>
      <c r="O316" s="26">
        <f>+VLOOKUP($D316,'Detailed Schedule'!$D$8:$EAA$9985,142,FALSE)+J316</f>
        <v>8094.84</v>
      </c>
      <c r="Q316" s="74">
        <f>+VLOOKUP($D316,'Detailed Schedule'!$D$8:$K$903,6,FALSE)</f>
        <v>5</v>
      </c>
      <c r="R316" s="75">
        <f>+VLOOKUP($D316,'Detailed Schedule'!$D$8:$K$903,5,FALSE)</f>
        <v>15667.44</v>
      </c>
      <c r="S316" s="75">
        <f>+VLOOKUP($D316,'Detailed Schedule'!$D$8:$K$903,7,FALSE)</f>
        <v>0</v>
      </c>
      <c r="T316" s="119">
        <f t="shared" si="25"/>
        <v>0</v>
      </c>
      <c r="U316" s="119">
        <f t="shared" si="26"/>
        <v>0</v>
      </c>
      <c r="V316" s="21" t="str">
        <f t="shared" si="27"/>
        <v>NO CHANGE</v>
      </c>
      <c r="W316" s="21" t="str">
        <f t="shared" si="28"/>
        <v>NO CHANGE</v>
      </c>
      <c r="X316" s="21" t="str">
        <f t="shared" si="29"/>
        <v>NO CHANGE</v>
      </c>
    </row>
    <row r="317" spans="1:24" outlineLevel="2">
      <c r="A317" s="136">
        <v>45155</v>
      </c>
      <c r="B317" s="24"/>
      <c r="C317" s="77">
        <v>842</v>
      </c>
      <c r="D317" s="137" t="s">
        <v>255</v>
      </c>
      <c r="E317" s="137">
        <v>2</v>
      </c>
      <c r="F317" s="137" t="s">
        <v>100</v>
      </c>
      <c r="G317" s="137" t="str">
        <f>+VLOOKUP($D317,'Detailed Schedule'!$D$8:$EK$9993,4,FALSE)</f>
        <v>GOMACO C450 7712</v>
      </c>
      <c r="H317" s="55">
        <f>+VLOOKUP($D317,'Detailed Schedule'!$D$8:$EK$9993,5,FALSE)</f>
        <v>14750</v>
      </c>
      <c r="I317" s="22">
        <f>+VLOOKUP($D317,'Detailed Schedule'!$D$8:$EK$9993,6,FALSE)</f>
        <v>5</v>
      </c>
      <c r="J317" s="55">
        <f>+VLOOKUP($D317,'Detailed Schedule'!$D$8:$EK$9993,7,FALSE)</f>
        <v>0</v>
      </c>
      <c r="K317" s="56">
        <v>0</v>
      </c>
      <c r="L317" s="59">
        <f>+VLOOKUP($D317,'Detailed Schedule'!$D$8:$EAA$9985,137,FALSE)</f>
        <v>3933.3333333333335</v>
      </c>
      <c r="M317" s="26">
        <f>+VLOOKUP($D317,'Detailed Schedule'!$D$8:$EAA$9985,140,FALSE)</f>
        <v>2950</v>
      </c>
      <c r="N317" s="26">
        <f>+VLOOKUP($D317,'Detailed Schedule'!$D$8:$EAA$9985,141,FALSE)</f>
        <v>6883.3333333333339</v>
      </c>
      <c r="O317" s="26">
        <f>+VLOOKUP($D317,'Detailed Schedule'!$D$8:$EAA$9985,142,FALSE)+J317</f>
        <v>7866.67</v>
      </c>
      <c r="Q317" s="74">
        <f>+VLOOKUP($D317,'Detailed Schedule'!$D$8:$K$903,6,FALSE)</f>
        <v>5</v>
      </c>
      <c r="R317" s="75">
        <f>+VLOOKUP($D317,'Detailed Schedule'!$D$8:$K$903,5,FALSE)</f>
        <v>14750</v>
      </c>
      <c r="S317" s="75">
        <f>+VLOOKUP($D317,'Detailed Schedule'!$D$8:$K$903,7,FALSE)</f>
        <v>0</v>
      </c>
      <c r="T317" s="119">
        <f t="shared" si="25"/>
        <v>0</v>
      </c>
      <c r="U317" s="119">
        <f t="shared" si="26"/>
        <v>0</v>
      </c>
      <c r="V317" s="21" t="str">
        <f t="shared" si="27"/>
        <v>NO CHANGE</v>
      </c>
      <c r="W317" s="21" t="str">
        <f t="shared" si="28"/>
        <v>NO CHANGE</v>
      </c>
      <c r="X317" s="21" t="str">
        <f t="shared" si="29"/>
        <v>NO CHANGE</v>
      </c>
    </row>
    <row r="318" spans="1:24" outlineLevel="2">
      <c r="A318" s="136">
        <v>45166</v>
      </c>
      <c r="B318" s="24"/>
      <c r="C318" s="77">
        <v>844</v>
      </c>
      <c r="D318" s="137" t="s">
        <v>1419</v>
      </c>
      <c r="E318" s="137">
        <v>1</v>
      </c>
      <c r="F318" s="137" t="s">
        <v>100</v>
      </c>
      <c r="G318" s="137" t="str">
        <f>+VLOOKUP($D318,'Detailed Schedule'!$D$8:$EK$9993,4,FALSE)</f>
        <v>HAMM HC130i H254.0084</v>
      </c>
      <c r="H318" s="55">
        <f>+VLOOKUP($D318,'Detailed Schedule'!$D$8:$EK$9993,5,FALSE)</f>
        <v>220261.64</v>
      </c>
      <c r="I318" s="22">
        <f>+VLOOKUP($D318,'Detailed Schedule'!$D$8:$EK$9993,6,FALSE)</f>
        <v>10</v>
      </c>
      <c r="J318" s="55">
        <f>+VLOOKUP($D318,'Detailed Schedule'!$D$8:$EK$9993,7,FALSE)</f>
        <v>60000</v>
      </c>
      <c r="K318" s="56">
        <v>0</v>
      </c>
      <c r="L318" s="59">
        <f>+VLOOKUP($D318,'Detailed Schedule'!$D$8:$EAA$9985,137,FALSE)</f>
        <v>21368.218666666668</v>
      </c>
      <c r="M318" s="26">
        <f>+VLOOKUP($D318,'Detailed Schedule'!$D$8:$EAA$9985,140,FALSE)</f>
        <v>16026.164000000001</v>
      </c>
      <c r="N318" s="26">
        <f>+VLOOKUP($D318,'Detailed Schedule'!$D$8:$EAA$9985,141,FALSE)</f>
        <v>37394.382666666672</v>
      </c>
      <c r="O318" s="26">
        <f>+VLOOKUP($D318,'Detailed Schedule'!$D$8:$EAA$9985,142,FALSE)+J318</f>
        <v>182867.26</v>
      </c>
      <c r="Q318" s="74">
        <f>+VLOOKUP($D318,'Detailed Schedule'!$D$8:$K$903,6,FALSE)</f>
        <v>10</v>
      </c>
      <c r="R318" s="75">
        <f>+VLOOKUP($D318,'Detailed Schedule'!$D$8:$K$903,5,FALSE)</f>
        <v>220261.64</v>
      </c>
      <c r="S318" s="75">
        <f>+VLOOKUP($D318,'Detailed Schedule'!$D$8:$K$903,7,FALSE)</f>
        <v>60000</v>
      </c>
      <c r="T318" s="119">
        <f t="shared" si="25"/>
        <v>0</v>
      </c>
      <c r="U318" s="119">
        <f t="shared" si="26"/>
        <v>0</v>
      </c>
      <c r="V318" s="21" t="str">
        <f t="shared" si="27"/>
        <v>NO CHANGE</v>
      </c>
      <c r="W318" s="21" t="str">
        <f t="shared" si="28"/>
        <v>NO CHANGE</v>
      </c>
      <c r="X318" s="21" t="str">
        <f t="shared" si="29"/>
        <v>NO CHANGE</v>
      </c>
    </row>
    <row r="319" spans="1:24" outlineLevel="2">
      <c r="A319" s="136">
        <v>45167</v>
      </c>
      <c r="B319" s="24"/>
      <c r="C319" s="77">
        <v>843</v>
      </c>
      <c r="D319" s="137" t="s">
        <v>407</v>
      </c>
      <c r="E319" s="137">
        <v>1</v>
      </c>
      <c r="F319" s="137" t="s">
        <v>100</v>
      </c>
      <c r="G319" s="137" t="str">
        <f>+VLOOKUP($D319,'Detailed Schedule'!$D$8:$EK$9993,4,FALSE)</f>
        <v>2019 CAT D6T KEW00366</v>
      </c>
      <c r="H319" s="55">
        <f>+VLOOKUP($D319,'Detailed Schedule'!$D$8:$EK$9993,5,FALSE)</f>
        <v>227900</v>
      </c>
      <c r="I319" s="22">
        <f>+VLOOKUP($D319,'Detailed Schedule'!$D$8:$EK$9993,6,FALSE)</f>
        <v>10</v>
      </c>
      <c r="J319" s="55">
        <f>+VLOOKUP($D319,'Detailed Schedule'!$D$8:$EK$9993,7,FALSE)</f>
        <v>75000</v>
      </c>
      <c r="K319" s="56">
        <v>0</v>
      </c>
      <c r="L319" s="59">
        <f>+VLOOKUP($D319,'Detailed Schedule'!$D$8:$EAA$9985,137,FALSE)</f>
        <v>20386.666666666668</v>
      </c>
      <c r="M319" s="26">
        <f>+VLOOKUP($D319,'Detailed Schedule'!$D$8:$EAA$9985,140,FALSE)</f>
        <v>15290</v>
      </c>
      <c r="N319" s="26">
        <f>+VLOOKUP($D319,'Detailed Schedule'!$D$8:$EAA$9985,141,FALSE)</f>
        <v>35676.666666666672</v>
      </c>
      <c r="O319" s="26">
        <f>+VLOOKUP($D319,'Detailed Schedule'!$D$8:$EAA$9985,142,FALSE)+J319</f>
        <v>192223.33000000002</v>
      </c>
      <c r="Q319" s="74">
        <f>+VLOOKUP($D319,'Detailed Schedule'!$D$8:$K$903,6,FALSE)</f>
        <v>10</v>
      </c>
      <c r="R319" s="75">
        <f>+VLOOKUP($D319,'Detailed Schedule'!$D$8:$K$903,5,FALSE)</f>
        <v>227900</v>
      </c>
      <c r="S319" s="75">
        <f>+VLOOKUP($D319,'Detailed Schedule'!$D$8:$K$903,7,FALSE)</f>
        <v>75000</v>
      </c>
      <c r="T319" s="119">
        <f t="shared" si="25"/>
        <v>0</v>
      </c>
      <c r="U319" s="119">
        <f t="shared" si="26"/>
        <v>0</v>
      </c>
      <c r="V319" s="21" t="str">
        <f t="shared" si="27"/>
        <v>NO CHANGE</v>
      </c>
      <c r="W319" s="21" t="str">
        <f t="shared" si="28"/>
        <v>NO CHANGE</v>
      </c>
      <c r="X319" s="21" t="str">
        <f t="shared" si="29"/>
        <v>NO CHANGE</v>
      </c>
    </row>
    <row r="320" spans="1:24" outlineLevel="2">
      <c r="A320" s="136">
        <v>45168</v>
      </c>
      <c r="B320" s="24"/>
      <c r="C320" s="77">
        <v>861</v>
      </c>
      <c r="D320" s="137" t="s">
        <v>1008</v>
      </c>
      <c r="E320" s="137">
        <v>2</v>
      </c>
      <c r="F320" s="137" t="s">
        <v>100</v>
      </c>
      <c r="G320" s="137" t="str">
        <f>+VLOOKUP($D320,'Detailed Schedule'!$D$8:$EK$9993,4,FALSE)</f>
        <v>2015 CAT AP10554F 500487</v>
      </c>
      <c r="H320" s="55">
        <f>+VLOOKUP($D320,'Detailed Schedule'!$D$8:$EK$9993,5,FALSE)</f>
        <v>213125</v>
      </c>
      <c r="I320" s="22">
        <f>+VLOOKUP($D320,'Detailed Schedule'!$D$8:$EK$9993,6,FALSE)</f>
        <v>5</v>
      </c>
      <c r="J320" s="55">
        <f>+VLOOKUP($D320,'Detailed Schedule'!$D$8:$EK$9993,7,FALSE)</f>
        <v>106562</v>
      </c>
      <c r="K320" s="56">
        <v>0</v>
      </c>
      <c r="L320" s="59">
        <f>+VLOOKUP($D320,'Detailed Schedule'!$D$8:$EAA$9985,137,FALSE)</f>
        <v>28416.799999999999</v>
      </c>
      <c r="M320" s="26">
        <f>+VLOOKUP($D320,'Detailed Schedule'!$D$8:$EAA$9985,140,FALSE)</f>
        <v>21312.6</v>
      </c>
      <c r="N320" s="26">
        <f>+VLOOKUP($D320,'Detailed Schedule'!$D$8:$EAA$9985,141,FALSE)</f>
        <v>49729.399999999994</v>
      </c>
      <c r="O320" s="26">
        <f>+VLOOKUP($D320,'Detailed Schedule'!$D$8:$EAA$9985,142,FALSE)+J320</f>
        <v>163395.6</v>
      </c>
      <c r="Q320" s="74">
        <f>+VLOOKUP($D320,'Detailed Schedule'!$D$8:$K$903,6,FALSE)</f>
        <v>5</v>
      </c>
      <c r="R320" s="75">
        <f>+VLOOKUP($D320,'Detailed Schedule'!$D$8:$K$903,5,FALSE)</f>
        <v>213125</v>
      </c>
      <c r="S320" s="75">
        <f>+VLOOKUP($D320,'Detailed Schedule'!$D$8:$K$903,7,FALSE)</f>
        <v>106562</v>
      </c>
      <c r="T320" s="119">
        <f t="shared" si="25"/>
        <v>0</v>
      </c>
      <c r="U320" s="119">
        <f t="shared" si="26"/>
        <v>0</v>
      </c>
      <c r="V320" s="21" t="str">
        <f t="shared" si="27"/>
        <v>NO CHANGE</v>
      </c>
      <c r="W320" s="21" t="str">
        <f t="shared" si="28"/>
        <v>NO CHANGE</v>
      </c>
      <c r="X320" s="21" t="str">
        <f t="shared" si="29"/>
        <v>NO CHANGE</v>
      </c>
    </row>
    <row r="321" spans="1:24" outlineLevel="2">
      <c r="A321" s="136">
        <v>45169</v>
      </c>
      <c r="B321" s="24"/>
      <c r="C321" s="77">
        <v>857</v>
      </c>
      <c r="D321" s="137" t="s">
        <v>425</v>
      </c>
      <c r="E321" s="137">
        <v>2</v>
      </c>
      <c r="F321" s="137" t="s">
        <v>100</v>
      </c>
      <c r="G321" s="137" t="str">
        <f>+VLOOKUP($D321,'Detailed Schedule'!$D$8:$EK$9993,4,FALSE)</f>
        <v>2020 DYNAPAC CC5200 TANDEM ASPHALT ROLLER A024665</v>
      </c>
      <c r="H321" s="55">
        <f>+VLOOKUP($D321,'Detailed Schedule'!$D$8:$EK$9993,5,FALSE)</f>
        <v>68146.679999999993</v>
      </c>
      <c r="I321" s="22">
        <f>+VLOOKUP($D321,'Detailed Schedule'!$D$8:$EK$9993,6,FALSE)</f>
        <v>5</v>
      </c>
      <c r="J321" s="55">
        <f>+VLOOKUP($D321,'Detailed Schedule'!$D$8:$EK$9993,7,FALSE)</f>
        <v>20000</v>
      </c>
      <c r="K321" s="56">
        <v>0</v>
      </c>
      <c r="L321" s="59">
        <f>+VLOOKUP($D321,'Detailed Schedule'!$D$8:$EAA$9985,137,FALSE)</f>
        <v>12839.114666666666</v>
      </c>
      <c r="M321" s="26">
        <f>+VLOOKUP($D321,'Detailed Schedule'!$D$8:$EAA$9985,140,FALSE)</f>
        <v>9629.3359999999993</v>
      </c>
      <c r="N321" s="26">
        <f>+VLOOKUP($D321,'Detailed Schedule'!$D$8:$EAA$9985,141,FALSE)</f>
        <v>22468.450666666664</v>
      </c>
      <c r="O321" s="26">
        <f>+VLOOKUP($D321,'Detailed Schedule'!$D$8:$EAA$9985,142,FALSE)+J321</f>
        <v>45678.229999999996</v>
      </c>
      <c r="Q321" s="74">
        <f>+VLOOKUP($D321,'Detailed Schedule'!$D$8:$K$903,6,FALSE)</f>
        <v>5</v>
      </c>
      <c r="R321" s="75">
        <f>+VLOOKUP($D321,'Detailed Schedule'!$D$8:$K$903,5,FALSE)</f>
        <v>68146.679999999993</v>
      </c>
      <c r="S321" s="75">
        <f>+VLOOKUP($D321,'Detailed Schedule'!$D$8:$K$903,7,FALSE)</f>
        <v>20000</v>
      </c>
      <c r="T321" s="119">
        <f t="shared" si="25"/>
        <v>0</v>
      </c>
      <c r="U321" s="119">
        <f t="shared" si="26"/>
        <v>0</v>
      </c>
      <c r="V321" s="21" t="str">
        <f t="shared" si="27"/>
        <v>NO CHANGE</v>
      </c>
      <c r="W321" s="21" t="str">
        <f t="shared" si="28"/>
        <v>NO CHANGE</v>
      </c>
      <c r="X321" s="21" t="str">
        <f t="shared" si="29"/>
        <v>NO CHANGE</v>
      </c>
    </row>
    <row r="322" spans="1:24" outlineLevel="2">
      <c r="A322" s="136">
        <v>45169</v>
      </c>
      <c r="B322" s="24"/>
      <c r="C322" s="77">
        <v>858</v>
      </c>
      <c r="D322" s="137" t="s">
        <v>1471</v>
      </c>
      <c r="E322" s="137">
        <v>3</v>
      </c>
      <c r="F322" s="137" t="s">
        <v>100</v>
      </c>
      <c r="G322" s="137" t="str">
        <f>+VLOOKUP($D322,'Detailed Schedule'!$D$8:$EK$9993,4,FALSE)</f>
        <v>2016 ROADTEC SB2500E SHUTTLE BUGGY 4085</v>
      </c>
      <c r="H322" s="55">
        <f>+VLOOKUP($D322,'Detailed Schedule'!$D$8:$EK$9993,5,FALSE)</f>
        <v>346252.73</v>
      </c>
      <c r="I322" s="22">
        <f>+VLOOKUP($D322,'Detailed Schedule'!$D$8:$EK$9993,6,FALSE)</f>
        <v>5</v>
      </c>
      <c r="J322" s="55">
        <f>+VLOOKUP($D322,'Detailed Schedule'!$D$8:$EK$9993,7,FALSE)</f>
        <v>150000</v>
      </c>
      <c r="K322" s="56">
        <v>0</v>
      </c>
      <c r="L322" s="59">
        <f>+VLOOKUP($D322,'Detailed Schedule'!$D$8:$EAA$9985,137,FALSE)</f>
        <v>52334.061333333324</v>
      </c>
      <c r="M322" s="26">
        <f>+VLOOKUP($D322,'Detailed Schedule'!$D$8:$EAA$9985,140,FALSE)</f>
        <v>39250.545999999995</v>
      </c>
      <c r="N322" s="26">
        <f>+VLOOKUP($D322,'Detailed Schedule'!$D$8:$EAA$9985,141,FALSE)</f>
        <v>91584.607333333319</v>
      </c>
      <c r="O322" s="26">
        <f>+VLOOKUP($D322,'Detailed Schedule'!$D$8:$EAA$9985,142,FALSE)+J322</f>
        <v>254668.12</v>
      </c>
      <c r="Q322" s="74">
        <f>+VLOOKUP($D322,'Detailed Schedule'!$D$8:$K$903,6,FALSE)</f>
        <v>5</v>
      </c>
      <c r="R322" s="75">
        <f>+VLOOKUP($D322,'Detailed Schedule'!$D$8:$K$903,5,FALSE)</f>
        <v>346252.73</v>
      </c>
      <c r="S322" s="75">
        <f>+VLOOKUP($D322,'Detailed Schedule'!$D$8:$K$903,7,FALSE)</f>
        <v>150000</v>
      </c>
      <c r="T322" s="119">
        <f t="shared" si="25"/>
        <v>0</v>
      </c>
      <c r="U322" s="119">
        <f t="shared" si="26"/>
        <v>0</v>
      </c>
      <c r="V322" s="21" t="str">
        <f t="shared" si="27"/>
        <v>NO CHANGE</v>
      </c>
      <c r="W322" s="21" t="str">
        <f t="shared" si="28"/>
        <v>NO CHANGE</v>
      </c>
      <c r="X322" s="21" t="str">
        <f t="shared" si="29"/>
        <v>NO CHANGE</v>
      </c>
    </row>
    <row r="323" spans="1:24" outlineLevel="2">
      <c r="A323" s="136">
        <v>45184</v>
      </c>
      <c r="B323" s="24"/>
      <c r="C323" s="77">
        <v>847</v>
      </c>
      <c r="D323" s="137" t="s">
        <v>1594</v>
      </c>
      <c r="E323" s="137">
        <v>1</v>
      </c>
      <c r="F323" s="137" t="s">
        <v>100</v>
      </c>
      <c r="G323" s="137" t="str">
        <f>+VLOOKUP($D323,'Detailed Schedule'!$D$8:$EK$9993,4,FALSE)</f>
        <v>TOPCAT 50501L</v>
      </c>
      <c r="H323" s="55">
        <f>+VLOOKUP($D323,'Detailed Schedule'!$D$8:$EK$9993,5,FALSE)</f>
        <v>4000</v>
      </c>
      <c r="I323" s="22">
        <f>+VLOOKUP($D323,'Detailed Schedule'!$D$8:$EK$9993,6,FALSE)</f>
        <v>5</v>
      </c>
      <c r="J323" s="55">
        <f>+VLOOKUP($D323,'Detailed Schedule'!$D$8:$EK$9993,7,FALSE)</f>
        <v>0</v>
      </c>
      <c r="K323" s="56">
        <v>0</v>
      </c>
      <c r="L323" s="59">
        <f>+VLOOKUP($D323,'Detailed Schedule'!$D$8:$EAA$9985,137,FALSE)</f>
        <v>1066.6666666666667</v>
      </c>
      <c r="M323" s="26">
        <f>+VLOOKUP($D323,'Detailed Schedule'!$D$8:$EAA$9985,140,FALSE)</f>
        <v>800</v>
      </c>
      <c r="N323" s="26">
        <f>+VLOOKUP($D323,'Detailed Schedule'!$D$8:$EAA$9985,141,FALSE)</f>
        <v>1866.6666666666667</v>
      </c>
      <c r="O323" s="26">
        <f>+VLOOKUP($D323,'Detailed Schedule'!$D$8:$EAA$9985,142,FALSE)+J323</f>
        <v>2133.33</v>
      </c>
      <c r="Q323" s="74">
        <f>+VLOOKUP($D323,'Detailed Schedule'!$D$8:$K$903,6,FALSE)</f>
        <v>5</v>
      </c>
      <c r="R323" s="75">
        <f>+VLOOKUP($D323,'Detailed Schedule'!$D$8:$K$903,5,FALSE)</f>
        <v>4000</v>
      </c>
      <c r="S323" s="75">
        <f>+VLOOKUP($D323,'Detailed Schedule'!$D$8:$K$903,7,FALSE)</f>
        <v>0</v>
      </c>
      <c r="T323" s="119">
        <f t="shared" si="25"/>
        <v>0</v>
      </c>
      <c r="U323" s="119">
        <f t="shared" si="26"/>
        <v>0</v>
      </c>
      <c r="V323" s="21" t="str">
        <f t="shared" si="27"/>
        <v>NO CHANGE</v>
      </c>
      <c r="W323" s="21" t="str">
        <f t="shared" si="28"/>
        <v>NO CHANGE</v>
      </c>
      <c r="X323" s="21" t="str">
        <f t="shared" si="29"/>
        <v>NO CHANGE</v>
      </c>
    </row>
    <row r="324" spans="1:24" outlineLevel="2">
      <c r="A324" s="136">
        <v>45198</v>
      </c>
      <c r="B324" s="24"/>
      <c r="C324" s="77">
        <v>859</v>
      </c>
      <c r="D324" s="137" t="s">
        <v>427</v>
      </c>
      <c r="E324" s="137">
        <v>2</v>
      </c>
      <c r="F324" s="137" t="s">
        <v>100</v>
      </c>
      <c r="G324" s="137" t="str">
        <f>+VLOOKUP($D324,'Detailed Schedule'!$D$8:$EK$9993,4,FALSE)</f>
        <v>2018 DYNAPAC DOUBLE DRUM ROLLER A021901</v>
      </c>
      <c r="H324" s="55">
        <f>+VLOOKUP($D324,'Detailed Schedule'!$D$8:$EK$9993,5,FALSE)</f>
        <v>57500</v>
      </c>
      <c r="I324" s="22">
        <f>+VLOOKUP($D324,'Detailed Schedule'!$D$8:$EK$9993,6,FALSE)</f>
        <v>5</v>
      </c>
      <c r="J324" s="55">
        <f>+VLOOKUP($D324,'Detailed Schedule'!$D$8:$EK$9993,7,FALSE)</f>
        <v>20000</v>
      </c>
      <c r="K324" s="56">
        <v>0</v>
      </c>
      <c r="L324" s="59">
        <f>+VLOOKUP($D324,'Detailed Schedule'!$D$8:$EAA$9985,137,FALSE)</f>
        <v>9375</v>
      </c>
      <c r="M324" s="26">
        <f>+VLOOKUP($D324,'Detailed Schedule'!$D$8:$EAA$9985,140,FALSE)</f>
        <v>7500</v>
      </c>
      <c r="N324" s="26">
        <f>+VLOOKUP($D324,'Detailed Schedule'!$D$8:$EAA$9985,141,FALSE)</f>
        <v>16875</v>
      </c>
      <c r="O324" s="26">
        <f>+VLOOKUP($D324,'Detailed Schedule'!$D$8:$EAA$9985,142,FALSE)+J324</f>
        <v>40625</v>
      </c>
      <c r="Q324" s="74">
        <f>+VLOOKUP($D324,'Detailed Schedule'!$D$8:$K$903,6,FALSE)</f>
        <v>5</v>
      </c>
      <c r="R324" s="75">
        <f>+VLOOKUP($D324,'Detailed Schedule'!$D$8:$K$903,5,FALSE)</f>
        <v>57500</v>
      </c>
      <c r="S324" s="75">
        <f>+VLOOKUP($D324,'Detailed Schedule'!$D$8:$K$903,7,FALSE)</f>
        <v>20000</v>
      </c>
      <c r="T324" s="119">
        <f t="shared" si="25"/>
        <v>0</v>
      </c>
      <c r="U324" s="119">
        <f t="shared" si="26"/>
        <v>0</v>
      </c>
      <c r="V324" s="21" t="str">
        <f t="shared" si="27"/>
        <v>NO CHANGE</v>
      </c>
      <c r="W324" s="21" t="str">
        <f t="shared" si="28"/>
        <v>NO CHANGE</v>
      </c>
      <c r="X324" s="21" t="str">
        <f t="shared" si="29"/>
        <v>NO CHANGE</v>
      </c>
    </row>
    <row r="325" spans="1:24" outlineLevel="2">
      <c r="A325" s="136">
        <v>45200</v>
      </c>
      <c r="B325" s="24"/>
      <c r="C325" s="77">
        <v>871</v>
      </c>
      <c r="D325" s="137" t="s">
        <v>368</v>
      </c>
      <c r="E325" s="137">
        <v>1</v>
      </c>
      <c r="F325" s="137" t="s">
        <v>100</v>
      </c>
      <c r="G325" s="137" t="str">
        <f>+VLOOKUP($D325,'Detailed Schedule'!$D$8:$EK$9993,4,FALSE)</f>
        <v>TRANSMISSION REBUILD ON D-11</v>
      </c>
      <c r="H325" s="55">
        <f>+VLOOKUP($D325,'Detailed Schedule'!$D$8:$EK$9993,5,FALSE)</f>
        <v>15743.74</v>
      </c>
      <c r="I325" s="22">
        <f>+VLOOKUP($D325,'Detailed Schedule'!$D$8:$EK$9993,6,FALSE)</f>
        <v>5</v>
      </c>
      <c r="J325" s="55">
        <f>+VLOOKUP($D325,'Detailed Schedule'!$D$8:$EK$9993,7,FALSE)</f>
        <v>0</v>
      </c>
      <c r="K325" s="56">
        <v>0</v>
      </c>
      <c r="L325" s="59">
        <f>+VLOOKUP($D325,'Detailed Schedule'!$D$8:$EAA$9985,137,FALSE)</f>
        <v>3935.9349999999999</v>
      </c>
      <c r="M325" s="26">
        <f>+VLOOKUP($D325,'Detailed Schedule'!$D$8:$EAA$9985,140,FALSE)</f>
        <v>3148.748</v>
      </c>
      <c r="N325" s="26">
        <f>+VLOOKUP($D325,'Detailed Schedule'!$D$8:$EAA$9985,141,FALSE)</f>
        <v>7084.683</v>
      </c>
      <c r="O325" s="26">
        <f>+VLOOKUP($D325,'Detailed Schedule'!$D$8:$EAA$9985,142,FALSE)+J325</f>
        <v>8659.06</v>
      </c>
      <c r="Q325" s="74">
        <f>+VLOOKUP($D325,'Detailed Schedule'!$D$8:$K$903,6,FALSE)</f>
        <v>5</v>
      </c>
      <c r="R325" s="75">
        <f>+VLOOKUP($D325,'Detailed Schedule'!$D$8:$K$903,5,FALSE)</f>
        <v>15743.74</v>
      </c>
      <c r="S325" s="75">
        <f>+VLOOKUP($D325,'Detailed Schedule'!$D$8:$K$903,7,FALSE)</f>
        <v>0</v>
      </c>
      <c r="T325" s="119">
        <f t="shared" si="25"/>
        <v>0</v>
      </c>
      <c r="U325" s="119">
        <f t="shared" si="26"/>
        <v>0</v>
      </c>
      <c r="V325" s="21" t="str">
        <f t="shared" si="27"/>
        <v>NO CHANGE</v>
      </c>
      <c r="W325" s="21" t="str">
        <f t="shared" si="28"/>
        <v>NO CHANGE</v>
      </c>
      <c r="X325" s="21" t="str">
        <f t="shared" si="29"/>
        <v>NO CHANGE</v>
      </c>
    </row>
    <row r="326" spans="1:24" outlineLevel="2">
      <c r="A326" s="136">
        <v>45203</v>
      </c>
      <c r="B326" s="24"/>
      <c r="C326" s="77">
        <v>872</v>
      </c>
      <c r="D326" s="137" t="s">
        <v>257</v>
      </c>
      <c r="E326" s="137">
        <v>2</v>
      </c>
      <c r="F326" s="137" t="s">
        <v>100</v>
      </c>
      <c r="G326" s="137" t="str">
        <f>+VLOOKUP($D326,'Detailed Schedule'!$D$8:$EK$9993,4,FALSE)</f>
        <v>2011 GOMACO 4000 SPAN 905800-081</v>
      </c>
      <c r="H326" s="55">
        <f>+VLOOKUP($D326,'Detailed Schedule'!$D$8:$EK$9993,5,FALSE)</f>
        <v>45000</v>
      </c>
      <c r="I326" s="22">
        <f>+VLOOKUP($D326,'Detailed Schedule'!$D$8:$EK$9993,6,FALSE)</f>
        <v>10</v>
      </c>
      <c r="J326" s="55">
        <f>+VLOOKUP($D326,'Detailed Schedule'!$D$8:$EK$9993,7,FALSE)</f>
        <v>10000</v>
      </c>
      <c r="K326" s="56">
        <v>0</v>
      </c>
      <c r="L326" s="59">
        <f>+VLOOKUP($D326,'Detailed Schedule'!$D$8:$EAA$9985,137,FALSE)</f>
        <v>4375</v>
      </c>
      <c r="M326" s="26">
        <f>+VLOOKUP($D326,'Detailed Schedule'!$D$8:$EAA$9985,140,FALSE)</f>
        <v>3500</v>
      </c>
      <c r="N326" s="26">
        <f>+VLOOKUP($D326,'Detailed Schedule'!$D$8:$EAA$9985,141,FALSE)</f>
        <v>7875</v>
      </c>
      <c r="O326" s="26">
        <f>+VLOOKUP($D326,'Detailed Schedule'!$D$8:$EAA$9985,142,FALSE)+J326</f>
        <v>37125</v>
      </c>
      <c r="Q326" s="74">
        <f>+VLOOKUP($D326,'Detailed Schedule'!$D$8:$K$903,6,FALSE)</f>
        <v>10</v>
      </c>
      <c r="R326" s="75">
        <f>+VLOOKUP($D326,'Detailed Schedule'!$D$8:$K$903,5,FALSE)</f>
        <v>45000</v>
      </c>
      <c r="S326" s="75">
        <f>+VLOOKUP($D326,'Detailed Schedule'!$D$8:$K$903,7,FALSE)</f>
        <v>10000</v>
      </c>
      <c r="T326" s="119">
        <f t="shared" si="25"/>
        <v>0</v>
      </c>
      <c r="U326" s="119">
        <f t="shared" si="26"/>
        <v>0</v>
      </c>
      <c r="V326" s="21" t="str">
        <f t="shared" si="27"/>
        <v>NO CHANGE</v>
      </c>
      <c r="W326" s="21" t="str">
        <f t="shared" si="28"/>
        <v>NO CHANGE</v>
      </c>
      <c r="X326" s="21" t="str">
        <f t="shared" si="29"/>
        <v>NO CHANGE</v>
      </c>
    </row>
    <row r="327" spans="1:24" outlineLevel="2">
      <c r="A327" s="136">
        <v>45211</v>
      </c>
      <c r="B327" s="24"/>
      <c r="C327" s="77">
        <v>870</v>
      </c>
      <c r="D327" s="137" t="s">
        <v>1706</v>
      </c>
      <c r="E327" s="137">
        <v>1</v>
      </c>
      <c r="F327" s="137" t="s">
        <v>100</v>
      </c>
      <c r="G327" s="137" t="str">
        <f>+VLOOKUP($D327,'Detailed Schedule'!$D$8:$EK$9993,4,FALSE)</f>
        <v>2018 CAT 938M J3R05964</v>
      </c>
      <c r="H327" s="55">
        <f>+VLOOKUP($D327,'Detailed Schedule'!$D$8:$EK$9993,5,FALSE)</f>
        <v>198042.41</v>
      </c>
      <c r="I327" s="22">
        <f>+VLOOKUP($D327,'Detailed Schedule'!$D$8:$EK$9993,6,FALSE)</f>
        <v>10</v>
      </c>
      <c r="J327" s="55">
        <f>+VLOOKUP($D327,'Detailed Schedule'!$D$8:$EK$9993,7,FALSE)</f>
        <v>30000</v>
      </c>
      <c r="K327" s="56">
        <v>0</v>
      </c>
      <c r="L327" s="59">
        <f>+VLOOKUP($D327,'Detailed Schedule'!$D$8:$EAA$9985,137,FALSE)</f>
        <v>21005.301250000004</v>
      </c>
      <c r="M327" s="26">
        <f>+VLOOKUP($D327,'Detailed Schedule'!$D$8:$EAA$9985,140,FALSE)</f>
        <v>16804.241000000002</v>
      </c>
      <c r="N327" s="26">
        <f>+VLOOKUP($D327,'Detailed Schedule'!$D$8:$EAA$9985,141,FALSE)</f>
        <v>37809.542250000006</v>
      </c>
      <c r="O327" s="26">
        <f>+VLOOKUP($D327,'Detailed Schedule'!$D$8:$EAA$9985,142,FALSE)+J327</f>
        <v>160232.87</v>
      </c>
      <c r="Q327" s="74">
        <f>+VLOOKUP($D327,'Detailed Schedule'!$D$8:$K$903,6,FALSE)</f>
        <v>10</v>
      </c>
      <c r="R327" s="75">
        <f>+VLOOKUP($D327,'Detailed Schedule'!$D$8:$K$903,5,FALSE)</f>
        <v>198042.41</v>
      </c>
      <c r="S327" s="75">
        <f>+VLOOKUP($D327,'Detailed Schedule'!$D$8:$K$903,7,FALSE)</f>
        <v>30000</v>
      </c>
      <c r="T327" s="119">
        <f t="shared" si="25"/>
        <v>0</v>
      </c>
      <c r="U327" s="119">
        <f t="shared" si="26"/>
        <v>0</v>
      </c>
      <c r="V327" s="21" t="str">
        <f t="shared" si="27"/>
        <v>NO CHANGE</v>
      </c>
      <c r="W327" s="21" t="str">
        <f t="shared" si="28"/>
        <v>NO CHANGE</v>
      </c>
      <c r="X327" s="21" t="str">
        <f t="shared" si="29"/>
        <v>NO CHANGE</v>
      </c>
    </row>
    <row r="328" spans="1:24" outlineLevel="2">
      <c r="A328" s="136">
        <v>45212</v>
      </c>
      <c r="B328" s="24"/>
      <c r="C328" s="77">
        <v>887</v>
      </c>
      <c r="D328" s="137" t="s">
        <v>928</v>
      </c>
      <c r="E328" s="137">
        <v>4</v>
      </c>
      <c r="F328" s="137" t="s">
        <v>100</v>
      </c>
      <c r="G328" s="137" t="str">
        <f>+VLOOKUP($D328,'Detailed Schedule'!$D$8:$EK$9993,4,FALSE)</f>
        <v>MESSAGE BOARD</v>
      </c>
      <c r="H328" s="55">
        <f>+VLOOKUP($D328,'Detailed Schedule'!$D$8:$EK$9993,5,FALSE)</f>
        <v>38970</v>
      </c>
      <c r="I328" s="22">
        <f>+VLOOKUP($D328,'Detailed Schedule'!$D$8:$EK$9993,6,FALSE)</f>
        <v>5</v>
      </c>
      <c r="J328" s="55">
        <f>+VLOOKUP($D328,'Detailed Schedule'!$D$8:$EK$9993,7,FALSE)</f>
        <v>0</v>
      </c>
      <c r="K328" s="56">
        <v>0</v>
      </c>
      <c r="L328" s="59">
        <f>+VLOOKUP($D328,'Detailed Schedule'!$D$8:$EAA$9985,137,FALSE)</f>
        <v>9742.5</v>
      </c>
      <c r="M328" s="26">
        <f>+VLOOKUP($D328,'Detailed Schedule'!$D$8:$EAA$9985,140,FALSE)</f>
        <v>7794</v>
      </c>
      <c r="N328" s="26">
        <f>+VLOOKUP($D328,'Detailed Schedule'!$D$8:$EAA$9985,141,FALSE)</f>
        <v>17536.5</v>
      </c>
      <c r="O328" s="26">
        <f>+VLOOKUP($D328,'Detailed Schedule'!$D$8:$EAA$9985,142,FALSE)+J328</f>
        <v>21433.5</v>
      </c>
      <c r="Q328" s="74">
        <f>+VLOOKUP($D328,'Detailed Schedule'!$D$8:$K$903,6,FALSE)</f>
        <v>5</v>
      </c>
      <c r="R328" s="75">
        <f>+VLOOKUP($D328,'Detailed Schedule'!$D$8:$K$903,5,FALSE)</f>
        <v>38970</v>
      </c>
      <c r="S328" s="75">
        <f>+VLOOKUP($D328,'Detailed Schedule'!$D$8:$K$903,7,FALSE)</f>
        <v>0</v>
      </c>
      <c r="T328" s="119">
        <f t="shared" si="25"/>
        <v>0</v>
      </c>
      <c r="U328" s="119">
        <f t="shared" si="26"/>
        <v>0</v>
      </c>
      <c r="V328" s="21" t="str">
        <f t="shared" si="27"/>
        <v>NO CHANGE</v>
      </c>
      <c r="W328" s="21" t="str">
        <f t="shared" si="28"/>
        <v>NO CHANGE</v>
      </c>
      <c r="X328" s="21" t="str">
        <f t="shared" si="29"/>
        <v>NO CHANGE</v>
      </c>
    </row>
    <row r="329" spans="1:24" outlineLevel="2">
      <c r="A329" s="136">
        <v>45212</v>
      </c>
      <c r="B329" s="24"/>
      <c r="C329" s="77">
        <v>888</v>
      </c>
      <c r="D329" s="137" t="s">
        <v>929</v>
      </c>
      <c r="E329" s="137">
        <v>2</v>
      </c>
      <c r="F329" s="137" t="s">
        <v>100</v>
      </c>
      <c r="G329" s="137" t="str">
        <f>+VLOOKUP($D329,'Detailed Schedule'!$D$8:$EK$9993,4,FALSE)</f>
        <v>MESSAGE BOARD</v>
      </c>
      <c r="H329" s="55">
        <f>+VLOOKUP($D329,'Detailed Schedule'!$D$8:$EK$9993,5,FALSE)</f>
        <v>38970</v>
      </c>
      <c r="I329" s="22">
        <f>+VLOOKUP($D329,'Detailed Schedule'!$D$8:$EK$9993,6,FALSE)</f>
        <v>5</v>
      </c>
      <c r="J329" s="55">
        <f>+VLOOKUP($D329,'Detailed Schedule'!$D$8:$EK$9993,7,FALSE)</f>
        <v>0</v>
      </c>
      <c r="K329" s="56">
        <v>0</v>
      </c>
      <c r="L329" s="59">
        <f>+VLOOKUP($D329,'Detailed Schedule'!$D$8:$EAA$9985,137,FALSE)</f>
        <v>9742.5</v>
      </c>
      <c r="M329" s="26">
        <f>+VLOOKUP($D329,'Detailed Schedule'!$D$8:$EAA$9985,140,FALSE)</f>
        <v>7794</v>
      </c>
      <c r="N329" s="26">
        <f>+VLOOKUP($D329,'Detailed Schedule'!$D$8:$EAA$9985,141,FALSE)</f>
        <v>17536.5</v>
      </c>
      <c r="O329" s="26">
        <f>+VLOOKUP($D329,'Detailed Schedule'!$D$8:$EAA$9985,142,FALSE)+J329</f>
        <v>21433.5</v>
      </c>
      <c r="Q329" s="74">
        <f>+VLOOKUP($D329,'Detailed Schedule'!$D$8:$K$903,6,FALSE)</f>
        <v>5</v>
      </c>
      <c r="R329" s="75">
        <f>+VLOOKUP($D329,'Detailed Schedule'!$D$8:$K$903,5,FALSE)</f>
        <v>38970</v>
      </c>
      <c r="S329" s="75">
        <f>+VLOOKUP($D329,'Detailed Schedule'!$D$8:$K$903,7,FALSE)</f>
        <v>0</v>
      </c>
      <c r="T329" s="119">
        <f t="shared" si="25"/>
        <v>0</v>
      </c>
      <c r="U329" s="119">
        <f t="shared" si="26"/>
        <v>0</v>
      </c>
      <c r="V329" s="21" t="str">
        <f t="shared" si="27"/>
        <v>NO CHANGE</v>
      </c>
      <c r="W329" s="21" t="str">
        <f t="shared" si="28"/>
        <v>NO CHANGE</v>
      </c>
      <c r="X329" s="21" t="str">
        <f t="shared" si="29"/>
        <v>NO CHANGE</v>
      </c>
    </row>
    <row r="330" spans="1:24" outlineLevel="2">
      <c r="A330" s="136">
        <v>45212</v>
      </c>
      <c r="B330" s="24"/>
      <c r="C330" s="77">
        <v>889</v>
      </c>
      <c r="D330" s="137" t="s">
        <v>930</v>
      </c>
      <c r="E330" s="137">
        <v>4</v>
      </c>
      <c r="F330" s="137" t="s">
        <v>100</v>
      </c>
      <c r="G330" s="137" t="str">
        <f>+VLOOKUP($D330,'Detailed Schedule'!$D$8:$EK$9993,4,FALSE)</f>
        <v>MESSAGE BOARD</v>
      </c>
      <c r="H330" s="55">
        <f>+VLOOKUP($D330,'Detailed Schedule'!$D$8:$EK$9993,5,FALSE)</f>
        <v>38970</v>
      </c>
      <c r="I330" s="22">
        <f>+VLOOKUP($D330,'Detailed Schedule'!$D$8:$EK$9993,6,FALSE)</f>
        <v>5</v>
      </c>
      <c r="J330" s="55">
        <f>+VLOOKUP($D330,'Detailed Schedule'!$D$8:$EK$9993,7,FALSE)</f>
        <v>0</v>
      </c>
      <c r="K330" s="56">
        <v>0</v>
      </c>
      <c r="L330" s="59">
        <f>+VLOOKUP($D330,'Detailed Schedule'!$D$8:$EAA$9985,137,FALSE)</f>
        <v>9742.5</v>
      </c>
      <c r="M330" s="26">
        <f>+VLOOKUP($D330,'Detailed Schedule'!$D$8:$EAA$9985,140,FALSE)</f>
        <v>7794</v>
      </c>
      <c r="N330" s="26">
        <f>+VLOOKUP($D330,'Detailed Schedule'!$D$8:$EAA$9985,141,FALSE)</f>
        <v>17536.5</v>
      </c>
      <c r="O330" s="26">
        <f>+VLOOKUP($D330,'Detailed Schedule'!$D$8:$EAA$9985,142,FALSE)+J330</f>
        <v>21433.5</v>
      </c>
      <c r="Q330" s="74">
        <f>+VLOOKUP($D330,'Detailed Schedule'!$D$8:$K$903,6,FALSE)</f>
        <v>5</v>
      </c>
      <c r="R330" s="75">
        <f>+VLOOKUP($D330,'Detailed Schedule'!$D$8:$K$903,5,FALSE)</f>
        <v>38970</v>
      </c>
      <c r="S330" s="75">
        <f>+VLOOKUP($D330,'Detailed Schedule'!$D$8:$K$903,7,FALSE)</f>
        <v>0</v>
      </c>
      <c r="T330" s="119">
        <f t="shared" si="25"/>
        <v>0</v>
      </c>
      <c r="U330" s="119">
        <f t="shared" si="26"/>
        <v>0</v>
      </c>
      <c r="V330" s="21" t="str">
        <f t="shared" si="27"/>
        <v>NO CHANGE</v>
      </c>
      <c r="W330" s="21" t="str">
        <f t="shared" si="28"/>
        <v>NO CHANGE</v>
      </c>
      <c r="X330" s="21" t="str">
        <f t="shared" si="29"/>
        <v>NO CHANGE</v>
      </c>
    </row>
    <row r="331" spans="1:24" outlineLevel="2">
      <c r="A331" s="136">
        <v>45212</v>
      </c>
      <c r="B331" s="24"/>
      <c r="C331" s="77">
        <v>890</v>
      </c>
      <c r="D331" s="137" t="s">
        <v>931</v>
      </c>
      <c r="E331" s="137">
        <v>2</v>
      </c>
      <c r="F331" s="137" t="s">
        <v>100</v>
      </c>
      <c r="G331" s="137" t="str">
        <f>+VLOOKUP($D331,'Detailed Schedule'!$D$8:$EK$9993,4,FALSE)</f>
        <v>MESSAGE BOARD</v>
      </c>
      <c r="H331" s="55">
        <f>+VLOOKUP($D331,'Detailed Schedule'!$D$8:$EK$9993,5,FALSE)</f>
        <v>38970</v>
      </c>
      <c r="I331" s="22">
        <f>+VLOOKUP($D331,'Detailed Schedule'!$D$8:$EK$9993,6,FALSE)</f>
        <v>5</v>
      </c>
      <c r="J331" s="55">
        <f>+VLOOKUP($D331,'Detailed Schedule'!$D$8:$EK$9993,7,FALSE)</f>
        <v>0</v>
      </c>
      <c r="K331" s="56">
        <v>0</v>
      </c>
      <c r="L331" s="59">
        <f>+VLOOKUP($D331,'Detailed Schedule'!$D$8:$EAA$9985,137,FALSE)</f>
        <v>9742.5</v>
      </c>
      <c r="M331" s="26">
        <f>+VLOOKUP($D331,'Detailed Schedule'!$D$8:$EAA$9985,140,FALSE)</f>
        <v>7794</v>
      </c>
      <c r="N331" s="26">
        <f>+VLOOKUP($D331,'Detailed Schedule'!$D$8:$EAA$9985,141,FALSE)</f>
        <v>17536.5</v>
      </c>
      <c r="O331" s="26">
        <f>+VLOOKUP($D331,'Detailed Schedule'!$D$8:$EAA$9985,142,FALSE)+J331</f>
        <v>21433.5</v>
      </c>
      <c r="Q331" s="74">
        <f>+VLOOKUP($D331,'Detailed Schedule'!$D$8:$K$903,6,FALSE)</f>
        <v>5</v>
      </c>
      <c r="R331" s="75">
        <f>+VLOOKUP($D331,'Detailed Schedule'!$D$8:$K$903,5,FALSE)</f>
        <v>38970</v>
      </c>
      <c r="S331" s="75">
        <f>+VLOOKUP($D331,'Detailed Schedule'!$D$8:$K$903,7,FALSE)</f>
        <v>0</v>
      </c>
      <c r="T331" s="119">
        <f t="shared" si="25"/>
        <v>0</v>
      </c>
      <c r="U331" s="119">
        <f t="shared" si="26"/>
        <v>0</v>
      </c>
      <c r="V331" s="21" t="str">
        <f t="shared" si="27"/>
        <v>NO CHANGE</v>
      </c>
      <c r="W331" s="21" t="str">
        <f t="shared" si="28"/>
        <v>NO CHANGE</v>
      </c>
      <c r="X331" s="21" t="str">
        <f t="shared" si="29"/>
        <v>NO CHANGE</v>
      </c>
    </row>
    <row r="332" spans="1:24" outlineLevel="2">
      <c r="A332" s="136">
        <v>45217</v>
      </c>
      <c r="B332" s="24"/>
      <c r="C332" s="77">
        <v>873</v>
      </c>
      <c r="D332" s="137" t="s">
        <v>1429</v>
      </c>
      <c r="E332" s="137">
        <v>2</v>
      </c>
      <c r="F332" s="137" t="s">
        <v>100</v>
      </c>
      <c r="G332" s="137" t="str">
        <f>+VLOOKUP($D332,'Detailed Schedule'!$D$8:$EK$9993,4,FALSE)</f>
        <v>INSPECTION CRAWLER MLT-42-@</v>
      </c>
      <c r="H332" s="55">
        <f>+VLOOKUP($D332,'Detailed Schedule'!$D$8:$EK$9993,5,FALSE)</f>
        <v>27296.32</v>
      </c>
      <c r="I332" s="22">
        <f>+VLOOKUP($D332,'Detailed Schedule'!$D$8:$EK$9993,6,FALSE)</f>
        <v>5</v>
      </c>
      <c r="J332" s="55">
        <f>+VLOOKUP($D332,'Detailed Schedule'!$D$8:$EK$9993,7,FALSE)</f>
        <v>0</v>
      </c>
      <c r="K332" s="56">
        <v>0</v>
      </c>
      <c r="L332" s="59">
        <f>+VLOOKUP($D332,'Detailed Schedule'!$D$8:$EAA$9985,137,FALSE)</f>
        <v>6369.141333333333</v>
      </c>
      <c r="M332" s="26">
        <f>+VLOOKUP($D332,'Detailed Schedule'!$D$8:$EAA$9985,140,FALSE)</f>
        <v>5459.2640000000001</v>
      </c>
      <c r="N332" s="26">
        <f>+VLOOKUP($D332,'Detailed Schedule'!$D$8:$EAA$9985,141,FALSE)</f>
        <v>11828.405333333332</v>
      </c>
      <c r="O332" s="26">
        <f>+VLOOKUP($D332,'Detailed Schedule'!$D$8:$EAA$9985,142,FALSE)+J332</f>
        <v>15467.91</v>
      </c>
      <c r="Q332" s="74">
        <f>+VLOOKUP($D332,'Detailed Schedule'!$D$8:$K$903,6,FALSE)</f>
        <v>5</v>
      </c>
      <c r="R332" s="75">
        <f>+VLOOKUP($D332,'Detailed Schedule'!$D$8:$K$903,5,FALSE)</f>
        <v>27296.32</v>
      </c>
      <c r="S332" s="75">
        <f>+VLOOKUP($D332,'Detailed Schedule'!$D$8:$K$903,7,FALSE)</f>
        <v>0</v>
      </c>
      <c r="T332" s="119">
        <f t="shared" si="25"/>
        <v>0</v>
      </c>
      <c r="U332" s="119">
        <f t="shared" si="26"/>
        <v>0</v>
      </c>
      <c r="V332" s="21" t="str">
        <f t="shared" si="27"/>
        <v>NO CHANGE</v>
      </c>
      <c r="W332" s="21" t="str">
        <f t="shared" si="28"/>
        <v>NO CHANGE</v>
      </c>
      <c r="X332" s="21" t="str">
        <f t="shared" si="29"/>
        <v>NO CHANGE</v>
      </c>
    </row>
    <row r="333" spans="1:24" outlineLevel="2">
      <c r="A333" s="136">
        <v>45226</v>
      </c>
      <c r="B333" s="24"/>
      <c r="C333" s="77">
        <v>864</v>
      </c>
      <c r="D333" s="137" t="s">
        <v>657</v>
      </c>
      <c r="E333" s="137">
        <v>1</v>
      </c>
      <c r="F333" s="137" t="s">
        <v>100</v>
      </c>
      <c r="G333" s="137" t="str">
        <f>+VLOOKUP($D333,'Detailed Schedule'!$D$8:$EK$9993,4,FALSE)</f>
        <v>2019 JD 160G 057612</v>
      </c>
      <c r="H333" s="55">
        <f>+VLOOKUP($D333,'Detailed Schedule'!$D$8:$EK$9993,5,FALSE)</f>
        <v>196963.9</v>
      </c>
      <c r="I333" s="22">
        <f>+VLOOKUP($D333,'Detailed Schedule'!$D$8:$EK$9993,6,FALSE)</f>
        <v>10</v>
      </c>
      <c r="J333" s="55">
        <f>+VLOOKUP($D333,'Detailed Schedule'!$D$8:$EK$9993,7,FALSE)</f>
        <v>25000</v>
      </c>
      <c r="K333" s="56">
        <v>0</v>
      </c>
      <c r="L333" s="59">
        <f>+VLOOKUP($D333,'Detailed Schedule'!$D$8:$EAA$9985,137,FALSE)</f>
        <v>20062.454999999998</v>
      </c>
      <c r="M333" s="26">
        <f>+VLOOKUP($D333,'Detailed Schedule'!$D$8:$EAA$9985,140,FALSE)</f>
        <v>17196.39</v>
      </c>
      <c r="N333" s="26">
        <f>+VLOOKUP($D333,'Detailed Schedule'!$D$8:$EAA$9985,141,FALSE)</f>
        <v>37258.845000000001</v>
      </c>
      <c r="O333" s="26">
        <f>+VLOOKUP($D333,'Detailed Schedule'!$D$8:$EAA$9985,142,FALSE)+J333</f>
        <v>159705.06</v>
      </c>
      <c r="Q333" s="74">
        <f>+VLOOKUP($D333,'Detailed Schedule'!$D$8:$K$903,6,FALSE)</f>
        <v>10</v>
      </c>
      <c r="R333" s="75">
        <f>+VLOOKUP($D333,'Detailed Schedule'!$D$8:$K$903,5,FALSE)</f>
        <v>196963.9</v>
      </c>
      <c r="S333" s="75">
        <f>+VLOOKUP($D333,'Detailed Schedule'!$D$8:$K$903,7,FALSE)</f>
        <v>25000</v>
      </c>
      <c r="T333" s="119">
        <f t="shared" si="25"/>
        <v>0</v>
      </c>
      <c r="U333" s="119">
        <f t="shared" si="26"/>
        <v>0</v>
      </c>
      <c r="V333" s="21" t="str">
        <f t="shared" si="27"/>
        <v>NO CHANGE</v>
      </c>
      <c r="W333" s="21" t="str">
        <f t="shared" si="28"/>
        <v>NO CHANGE</v>
      </c>
      <c r="X333" s="21" t="str">
        <f t="shared" si="29"/>
        <v>NO CHANGE</v>
      </c>
    </row>
    <row r="334" spans="1:24" outlineLevel="2">
      <c r="A334" s="136">
        <v>45226</v>
      </c>
      <c r="B334" s="24"/>
      <c r="C334" s="77">
        <v>865</v>
      </c>
      <c r="D334" s="137" t="s">
        <v>659</v>
      </c>
      <c r="E334" s="137">
        <v>1</v>
      </c>
      <c r="F334" s="137" t="s">
        <v>100</v>
      </c>
      <c r="G334" s="137" t="str">
        <f>+VLOOKUP($D334,'Detailed Schedule'!$D$8:$EK$9993,4,FALSE)</f>
        <v>2020 JD 160G 057836</v>
      </c>
      <c r="H334" s="55">
        <f>+VLOOKUP($D334,'Detailed Schedule'!$D$8:$EK$9993,5,FALSE)</f>
        <v>206079.9</v>
      </c>
      <c r="I334" s="22">
        <f>+VLOOKUP($D334,'Detailed Schedule'!$D$8:$EK$9993,6,FALSE)</f>
        <v>10</v>
      </c>
      <c r="J334" s="55">
        <f>+VLOOKUP($D334,'Detailed Schedule'!$D$8:$EK$9993,7,FALSE)</f>
        <v>25000</v>
      </c>
      <c r="K334" s="56">
        <v>0</v>
      </c>
      <c r="L334" s="59">
        <f>+VLOOKUP($D334,'Detailed Schedule'!$D$8:$EAA$9985,137,FALSE)</f>
        <v>21125.988333333331</v>
      </c>
      <c r="M334" s="26">
        <f>+VLOOKUP($D334,'Detailed Schedule'!$D$8:$EAA$9985,140,FALSE)</f>
        <v>18107.989999999998</v>
      </c>
      <c r="N334" s="26">
        <f>+VLOOKUP($D334,'Detailed Schedule'!$D$8:$EAA$9985,141,FALSE)</f>
        <v>39233.978333333333</v>
      </c>
      <c r="O334" s="26">
        <f>+VLOOKUP($D334,'Detailed Schedule'!$D$8:$EAA$9985,142,FALSE)+J334</f>
        <v>166845.92000000001</v>
      </c>
      <c r="Q334" s="74">
        <f>+VLOOKUP($D334,'Detailed Schedule'!$D$8:$K$903,6,FALSE)</f>
        <v>10</v>
      </c>
      <c r="R334" s="75">
        <f>+VLOOKUP($D334,'Detailed Schedule'!$D$8:$K$903,5,FALSE)</f>
        <v>206079.9</v>
      </c>
      <c r="S334" s="75">
        <f>+VLOOKUP($D334,'Detailed Schedule'!$D$8:$K$903,7,FALSE)</f>
        <v>25000</v>
      </c>
      <c r="T334" s="119">
        <f t="shared" si="25"/>
        <v>0</v>
      </c>
      <c r="U334" s="119">
        <f t="shared" si="26"/>
        <v>0</v>
      </c>
      <c r="V334" s="21" t="str">
        <f t="shared" si="27"/>
        <v>NO CHANGE</v>
      </c>
      <c r="W334" s="21" t="str">
        <f t="shared" si="28"/>
        <v>NO CHANGE</v>
      </c>
      <c r="X334" s="21" t="str">
        <f t="shared" si="29"/>
        <v>NO CHANGE</v>
      </c>
    </row>
    <row r="335" spans="1:24" outlineLevel="2">
      <c r="A335" s="136">
        <v>45226</v>
      </c>
      <c r="B335" s="24"/>
      <c r="C335" s="77">
        <v>866</v>
      </c>
      <c r="D335" s="137" t="s">
        <v>661</v>
      </c>
      <c r="E335" s="137">
        <v>1</v>
      </c>
      <c r="F335" s="137" t="s">
        <v>100</v>
      </c>
      <c r="G335" s="137" t="str">
        <f>+VLOOKUP($D335,'Detailed Schedule'!$D$8:$EK$9993,4,FALSE)</f>
        <v>2014 JD 210G 521991</v>
      </c>
      <c r="H335" s="55">
        <f>+VLOOKUP($D335,'Detailed Schedule'!$D$8:$EK$9993,5,FALSE)</f>
        <v>141885.24</v>
      </c>
      <c r="I335" s="22">
        <f>+VLOOKUP($D335,'Detailed Schedule'!$D$8:$EK$9993,6,FALSE)</f>
        <v>10</v>
      </c>
      <c r="J335" s="55">
        <f>+VLOOKUP($D335,'Detailed Schedule'!$D$8:$EK$9993,7,FALSE)</f>
        <v>35000</v>
      </c>
      <c r="K335" s="56">
        <v>0</v>
      </c>
      <c r="L335" s="59">
        <f>+VLOOKUP($D335,'Detailed Schedule'!$D$8:$EAA$9985,137,FALSE)</f>
        <v>12469.944666666666</v>
      </c>
      <c r="M335" s="26">
        <f>+VLOOKUP($D335,'Detailed Schedule'!$D$8:$EAA$9985,140,FALSE)</f>
        <v>10688.523999999999</v>
      </c>
      <c r="N335" s="26">
        <f>+VLOOKUP($D335,'Detailed Schedule'!$D$8:$EAA$9985,141,FALSE)</f>
        <v>23158.468666666668</v>
      </c>
      <c r="O335" s="26">
        <f>+VLOOKUP($D335,'Detailed Schedule'!$D$8:$EAA$9985,142,FALSE)+J335</f>
        <v>118726.77</v>
      </c>
      <c r="Q335" s="74">
        <f>+VLOOKUP($D335,'Detailed Schedule'!$D$8:$K$903,6,FALSE)</f>
        <v>10</v>
      </c>
      <c r="R335" s="75">
        <f>+VLOOKUP($D335,'Detailed Schedule'!$D$8:$K$903,5,FALSE)</f>
        <v>141885.24</v>
      </c>
      <c r="S335" s="75">
        <f>+VLOOKUP($D335,'Detailed Schedule'!$D$8:$K$903,7,FALSE)</f>
        <v>35000</v>
      </c>
      <c r="T335" s="119">
        <f t="shared" si="25"/>
        <v>0</v>
      </c>
      <c r="U335" s="119">
        <f t="shared" si="26"/>
        <v>0</v>
      </c>
      <c r="V335" s="21" t="str">
        <f t="shared" si="27"/>
        <v>NO CHANGE</v>
      </c>
      <c r="W335" s="21" t="str">
        <f t="shared" si="28"/>
        <v>NO CHANGE</v>
      </c>
      <c r="X335" s="21" t="str">
        <f t="shared" si="29"/>
        <v>NO CHANGE</v>
      </c>
    </row>
    <row r="336" spans="1:24" outlineLevel="2">
      <c r="A336" s="136">
        <v>45226</v>
      </c>
      <c r="B336" s="24"/>
      <c r="C336" s="77">
        <v>867</v>
      </c>
      <c r="D336" s="137" t="s">
        <v>663</v>
      </c>
      <c r="E336" s="137">
        <v>1</v>
      </c>
      <c r="F336" s="137" t="s">
        <v>100</v>
      </c>
      <c r="G336" s="137" t="str">
        <f>+VLOOKUP($D336,'Detailed Schedule'!$D$8:$EK$9993,4,FALSE)</f>
        <v>2018 JD 210G 526157</v>
      </c>
      <c r="H336" s="55">
        <f>+VLOOKUP($D336,'Detailed Schedule'!$D$8:$EK$9993,5,FALSE)</f>
        <v>163085.24</v>
      </c>
      <c r="I336" s="22">
        <f>+VLOOKUP($D336,'Detailed Schedule'!$D$8:$EK$9993,6,FALSE)</f>
        <v>10</v>
      </c>
      <c r="J336" s="55">
        <f>+VLOOKUP($D336,'Detailed Schedule'!$D$8:$EK$9993,7,FALSE)</f>
        <v>35000</v>
      </c>
      <c r="K336" s="56">
        <v>0</v>
      </c>
      <c r="L336" s="59">
        <f>+VLOOKUP($D336,'Detailed Schedule'!$D$8:$EAA$9985,137,FALSE)</f>
        <v>14943.277999999998</v>
      </c>
      <c r="M336" s="26">
        <f>+VLOOKUP($D336,'Detailed Schedule'!$D$8:$EAA$9985,140,FALSE)</f>
        <v>12808.523999999999</v>
      </c>
      <c r="N336" s="26">
        <f>+VLOOKUP($D336,'Detailed Schedule'!$D$8:$EAA$9985,141,FALSE)</f>
        <v>27751.801999999996</v>
      </c>
      <c r="O336" s="26">
        <f>+VLOOKUP($D336,'Detailed Schedule'!$D$8:$EAA$9985,142,FALSE)+J336</f>
        <v>135333.44</v>
      </c>
      <c r="Q336" s="74">
        <f>+VLOOKUP($D336,'Detailed Schedule'!$D$8:$K$903,6,FALSE)</f>
        <v>10</v>
      </c>
      <c r="R336" s="75">
        <f>+VLOOKUP($D336,'Detailed Schedule'!$D$8:$K$903,5,FALSE)</f>
        <v>163085.24</v>
      </c>
      <c r="S336" s="75">
        <f>+VLOOKUP($D336,'Detailed Schedule'!$D$8:$K$903,7,FALSE)</f>
        <v>35000</v>
      </c>
      <c r="T336" s="119">
        <f t="shared" si="25"/>
        <v>0</v>
      </c>
      <c r="U336" s="119">
        <f t="shared" si="26"/>
        <v>0</v>
      </c>
      <c r="V336" s="21" t="str">
        <f t="shared" si="27"/>
        <v>NO CHANGE</v>
      </c>
      <c r="W336" s="21" t="str">
        <f t="shared" si="28"/>
        <v>NO CHANGE</v>
      </c>
      <c r="X336" s="21" t="str">
        <f t="shared" si="29"/>
        <v>NO CHANGE</v>
      </c>
    </row>
    <row r="337" spans="1:24" outlineLevel="2">
      <c r="A337" s="136">
        <v>45226</v>
      </c>
      <c r="B337" s="24"/>
      <c r="C337" s="77">
        <v>868</v>
      </c>
      <c r="D337" s="137" t="s">
        <v>665</v>
      </c>
      <c r="E337" s="137">
        <v>1</v>
      </c>
      <c r="F337" s="137" t="s">
        <v>100</v>
      </c>
      <c r="G337" s="137" t="str">
        <f>+VLOOKUP($D337,'Detailed Schedule'!$D$8:$EK$9993,4,FALSE)</f>
        <v>2018 JD 250G 610898</v>
      </c>
      <c r="H337" s="55">
        <f>+VLOOKUP($D337,'Detailed Schedule'!$D$8:$EK$9993,5,FALSE)</f>
        <v>192267.04</v>
      </c>
      <c r="I337" s="22">
        <f>+VLOOKUP($D337,'Detailed Schedule'!$D$8:$EK$9993,6,FALSE)</f>
        <v>10</v>
      </c>
      <c r="J337" s="55">
        <f>+VLOOKUP($D337,'Detailed Schedule'!$D$8:$EK$9993,7,FALSE)</f>
        <v>35000</v>
      </c>
      <c r="K337" s="56">
        <v>0</v>
      </c>
      <c r="L337" s="59">
        <f>+VLOOKUP($D337,'Detailed Schedule'!$D$8:$EAA$9985,137,FALSE)</f>
        <v>18347.821333333333</v>
      </c>
      <c r="M337" s="26">
        <f>+VLOOKUP($D337,'Detailed Schedule'!$D$8:$EAA$9985,140,FALSE)</f>
        <v>15726.704000000002</v>
      </c>
      <c r="N337" s="26">
        <f>+VLOOKUP($D337,'Detailed Schedule'!$D$8:$EAA$9985,141,FALSE)</f>
        <v>34074.525333333338</v>
      </c>
      <c r="O337" s="26">
        <f>+VLOOKUP($D337,'Detailed Schedule'!$D$8:$EAA$9985,142,FALSE)+J337</f>
        <v>158192.51</v>
      </c>
      <c r="Q337" s="74">
        <f>+VLOOKUP($D337,'Detailed Schedule'!$D$8:$K$903,6,FALSE)</f>
        <v>10</v>
      </c>
      <c r="R337" s="75">
        <f>+VLOOKUP($D337,'Detailed Schedule'!$D$8:$K$903,5,FALSE)</f>
        <v>192267.04</v>
      </c>
      <c r="S337" s="75">
        <f>+VLOOKUP($D337,'Detailed Schedule'!$D$8:$K$903,7,FALSE)</f>
        <v>35000</v>
      </c>
      <c r="T337" s="119">
        <f t="shared" si="25"/>
        <v>0</v>
      </c>
      <c r="U337" s="119">
        <f t="shared" si="26"/>
        <v>0</v>
      </c>
      <c r="V337" s="21" t="str">
        <f t="shared" si="27"/>
        <v>NO CHANGE</v>
      </c>
      <c r="W337" s="21" t="str">
        <f t="shared" si="28"/>
        <v>NO CHANGE</v>
      </c>
      <c r="X337" s="21" t="str">
        <f t="shared" si="29"/>
        <v>NO CHANGE</v>
      </c>
    </row>
    <row r="338" spans="1:24" outlineLevel="2">
      <c r="A338" s="136">
        <v>45226</v>
      </c>
      <c r="B338" s="24"/>
      <c r="C338" s="77">
        <v>869</v>
      </c>
      <c r="D338" s="137" t="s">
        <v>667</v>
      </c>
      <c r="E338" s="137">
        <v>1</v>
      </c>
      <c r="F338" s="137" t="s">
        <v>100</v>
      </c>
      <c r="G338" s="137" t="str">
        <f>+VLOOKUP($D338,'Detailed Schedule'!$D$8:$EK$9993,4,FALSE)</f>
        <v>2019 JD 350G 813641</v>
      </c>
      <c r="H338" s="55">
        <f>+VLOOKUP($D338,'Detailed Schedule'!$D$8:$EK$9993,5,FALSE)</f>
        <v>243847.7</v>
      </c>
      <c r="I338" s="22">
        <f>+VLOOKUP($D338,'Detailed Schedule'!$D$8:$EK$9993,6,FALSE)</f>
        <v>10</v>
      </c>
      <c r="J338" s="55">
        <f>+VLOOKUP($D338,'Detailed Schedule'!$D$8:$EK$9993,7,FALSE)</f>
        <v>40000</v>
      </c>
      <c r="K338" s="56">
        <v>0</v>
      </c>
      <c r="L338" s="59">
        <f>+VLOOKUP($D338,'Detailed Schedule'!$D$8:$EAA$9985,137,FALSE)</f>
        <v>23782.231666666667</v>
      </c>
      <c r="M338" s="26">
        <f>+VLOOKUP($D338,'Detailed Schedule'!$D$8:$EAA$9985,140,FALSE)</f>
        <v>20384.77</v>
      </c>
      <c r="N338" s="26">
        <f>+VLOOKUP($D338,'Detailed Schedule'!$D$8:$EAA$9985,141,FALSE)</f>
        <v>44167.001666666663</v>
      </c>
      <c r="O338" s="26">
        <f>+VLOOKUP($D338,'Detailed Schedule'!$D$8:$EAA$9985,142,FALSE)+J338</f>
        <v>199680.7</v>
      </c>
      <c r="Q338" s="74">
        <f>+VLOOKUP($D338,'Detailed Schedule'!$D$8:$K$903,6,FALSE)</f>
        <v>10</v>
      </c>
      <c r="R338" s="75">
        <f>+VLOOKUP($D338,'Detailed Schedule'!$D$8:$K$903,5,FALSE)</f>
        <v>243847.7</v>
      </c>
      <c r="S338" s="75">
        <f>+VLOOKUP($D338,'Detailed Schedule'!$D$8:$K$903,7,FALSE)</f>
        <v>40000</v>
      </c>
      <c r="T338" s="119">
        <f t="shared" si="25"/>
        <v>0</v>
      </c>
      <c r="U338" s="119">
        <f t="shared" si="26"/>
        <v>0</v>
      </c>
      <c r="V338" s="21" t="str">
        <f t="shared" si="27"/>
        <v>NO CHANGE</v>
      </c>
      <c r="W338" s="21" t="str">
        <f t="shared" si="28"/>
        <v>NO CHANGE</v>
      </c>
      <c r="X338" s="21" t="str">
        <f t="shared" si="29"/>
        <v>NO CHANGE</v>
      </c>
    </row>
    <row r="339" spans="1:24" outlineLevel="2">
      <c r="A339" s="136">
        <v>45226</v>
      </c>
      <c r="B339" s="24"/>
      <c r="C339" s="77">
        <v>863</v>
      </c>
      <c r="D339" s="137" t="s">
        <v>1584</v>
      </c>
      <c r="E339" s="137">
        <v>1</v>
      </c>
      <c r="F339" s="137" t="s">
        <v>100</v>
      </c>
      <c r="G339" s="137" t="str">
        <f>+VLOOKUP($D339,'Detailed Schedule'!$D$8:$EK$9993,4,FALSE)</f>
        <v>2023 JD 331G 441417</v>
      </c>
      <c r="H339" s="55">
        <f>+VLOOKUP($D339,'Detailed Schedule'!$D$8:$EK$9993,5,FALSE)</f>
        <v>85835.85</v>
      </c>
      <c r="I339" s="22">
        <f>+VLOOKUP($D339,'Detailed Schedule'!$D$8:$EK$9993,6,FALSE)</f>
        <v>10</v>
      </c>
      <c r="J339" s="55">
        <f>+VLOOKUP($D339,'Detailed Schedule'!$D$8:$EK$9993,7,FALSE)</f>
        <v>10000</v>
      </c>
      <c r="K339" s="56">
        <v>0</v>
      </c>
      <c r="L339" s="59">
        <f>+VLOOKUP($D339,'Detailed Schedule'!$D$8:$EAA$9985,137,FALSE)</f>
        <v>8847.5158333333347</v>
      </c>
      <c r="M339" s="26">
        <f>+VLOOKUP($D339,'Detailed Schedule'!$D$8:$EAA$9985,140,FALSE)</f>
        <v>7583.5850000000009</v>
      </c>
      <c r="N339" s="26">
        <f>+VLOOKUP($D339,'Detailed Schedule'!$D$8:$EAA$9985,141,FALSE)</f>
        <v>16431.100833333338</v>
      </c>
      <c r="O339" s="26">
        <f>+VLOOKUP($D339,'Detailed Schedule'!$D$8:$EAA$9985,142,FALSE)+J339</f>
        <v>69404.75</v>
      </c>
      <c r="Q339" s="74">
        <f>+VLOOKUP($D339,'Detailed Schedule'!$D$8:$K$903,6,FALSE)</f>
        <v>10</v>
      </c>
      <c r="R339" s="75">
        <f>+VLOOKUP($D339,'Detailed Schedule'!$D$8:$K$903,5,FALSE)</f>
        <v>85835.85</v>
      </c>
      <c r="S339" s="75">
        <f>+VLOOKUP($D339,'Detailed Schedule'!$D$8:$K$903,7,FALSE)</f>
        <v>10000</v>
      </c>
      <c r="T339" s="119">
        <f t="shared" si="25"/>
        <v>0</v>
      </c>
      <c r="U339" s="119">
        <f t="shared" si="26"/>
        <v>0</v>
      </c>
      <c r="V339" s="21" t="str">
        <f t="shared" si="27"/>
        <v>NO CHANGE</v>
      </c>
      <c r="W339" s="21" t="str">
        <f t="shared" si="28"/>
        <v>NO CHANGE</v>
      </c>
      <c r="X339" s="21" t="str">
        <f t="shared" si="29"/>
        <v>NO CHANGE</v>
      </c>
    </row>
    <row r="340" spans="1:24" outlineLevel="2">
      <c r="A340" s="136">
        <v>45243</v>
      </c>
      <c r="B340" s="24"/>
      <c r="C340" s="77">
        <v>899</v>
      </c>
      <c r="D340" s="137" t="s">
        <v>370</v>
      </c>
      <c r="E340" s="137">
        <v>1</v>
      </c>
      <c r="F340" s="137" t="s">
        <v>100</v>
      </c>
      <c r="G340" s="137" t="str">
        <f>+VLOOKUP($D340,'Detailed Schedule'!$D$8:$EK$9993,4,FALSE)</f>
        <v>REBUILD UNDERCARRIAGE</v>
      </c>
      <c r="H340" s="55">
        <f>+VLOOKUP($D340,'Detailed Schedule'!$D$8:$EK$9993,5,FALSE)</f>
        <v>10188.39</v>
      </c>
      <c r="I340" s="22">
        <f>+VLOOKUP($D340,'Detailed Schedule'!$D$8:$EK$9993,6,FALSE)</f>
        <v>5</v>
      </c>
      <c r="J340" s="55">
        <f>+VLOOKUP($D340,'Detailed Schedule'!$D$8:$EK$9993,7,FALSE)</f>
        <v>0</v>
      </c>
      <c r="K340" s="56">
        <v>0</v>
      </c>
      <c r="L340" s="59">
        <f>+VLOOKUP($D340,'Detailed Schedule'!$D$8:$EAA$9985,137,FALSE)</f>
        <v>2377.2909999999997</v>
      </c>
      <c r="M340" s="26">
        <f>+VLOOKUP($D340,'Detailed Schedule'!$D$8:$EAA$9985,140,FALSE)</f>
        <v>2037.6779999999999</v>
      </c>
      <c r="N340" s="26">
        <f>+VLOOKUP($D340,'Detailed Schedule'!$D$8:$EAA$9985,141,FALSE)</f>
        <v>4414.9689999999991</v>
      </c>
      <c r="O340" s="26">
        <f>+VLOOKUP($D340,'Detailed Schedule'!$D$8:$EAA$9985,142,FALSE)+J340</f>
        <v>5773.42</v>
      </c>
      <c r="Q340" s="74">
        <f>+VLOOKUP($D340,'Detailed Schedule'!$D$8:$K$903,6,FALSE)</f>
        <v>5</v>
      </c>
      <c r="R340" s="75">
        <f>+VLOOKUP($D340,'Detailed Schedule'!$D$8:$K$903,5,FALSE)</f>
        <v>10188.39</v>
      </c>
      <c r="S340" s="75">
        <f>+VLOOKUP($D340,'Detailed Schedule'!$D$8:$K$903,7,FALSE)</f>
        <v>0</v>
      </c>
      <c r="T340" s="119">
        <f t="shared" si="25"/>
        <v>0</v>
      </c>
      <c r="U340" s="119">
        <f t="shared" si="26"/>
        <v>0</v>
      </c>
      <c r="V340" s="21" t="str">
        <f t="shared" si="27"/>
        <v>NO CHANGE</v>
      </c>
      <c r="W340" s="21" t="str">
        <f t="shared" si="28"/>
        <v>NO CHANGE</v>
      </c>
      <c r="X340" s="21" t="str">
        <f t="shared" si="29"/>
        <v>NO CHANGE</v>
      </c>
    </row>
    <row r="341" spans="1:24" outlineLevel="2">
      <c r="A341" s="136">
        <v>45261</v>
      </c>
      <c r="B341" s="24"/>
      <c r="C341" s="77">
        <v>877</v>
      </c>
      <c r="D341" s="137" t="s">
        <v>193</v>
      </c>
      <c r="E341" s="137">
        <v>2</v>
      </c>
      <c r="F341" s="137" t="s">
        <v>100</v>
      </c>
      <c r="G341" s="137" t="str">
        <f>+VLOOKUP($D341,'Detailed Schedule'!$D$8:$EK$9993,4,FALSE)</f>
        <v>REPLACE ENGINE IN BR0-06</v>
      </c>
      <c r="H341" s="55">
        <f>+VLOOKUP($D341,'Detailed Schedule'!$D$8:$EK$9993,5,FALSE)</f>
        <v>8114.27</v>
      </c>
      <c r="I341" s="22">
        <f>+VLOOKUP($D341,'Detailed Schedule'!$D$8:$EK$9993,6,FALSE)</f>
        <v>7</v>
      </c>
      <c r="J341" s="55">
        <f>+VLOOKUP($D341,'Detailed Schedule'!$D$8:$EK$9993,7,FALSE)</f>
        <v>0</v>
      </c>
      <c r="K341" s="56">
        <v>0</v>
      </c>
      <c r="L341" s="59">
        <f>+VLOOKUP($D341,'Detailed Schedule'!$D$8:$EAA$9985,137,FALSE)</f>
        <v>1255.7798809523811</v>
      </c>
      <c r="M341" s="26">
        <f>+VLOOKUP($D341,'Detailed Schedule'!$D$8:$EAA$9985,140,FALSE)</f>
        <v>1159.1814285714286</v>
      </c>
      <c r="N341" s="26">
        <f>+VLOOKUP($D341,'Detailed Schedule'!$D$8:$EAA$9985,141,FALSE)</f>
        <v>2414.9613095238096</v>
      </c>
      <c r="O341" s="26">
        <f>+VLOOKUP($D341,'Detailed Schedule'!$D$8:$EAA$9985,142,FALSE)+J341</f>
        <v>5699.31</v>
      </c>
      <c r="Q341" s="74">
        <f>+VLOOKUP($D341,'Detailed Schedule'!$D$8:$K$903,6,FALSE)</f>
        <v>7</v>
      </c>
      <c r="R341" s="75">
        <f>+VLOOKUP($D341,'Detailed Schedule'!$D$8:$K$903,5,FALSE)</f>
        <v>8114.27</v>
      </c>
      <c r="S341" s="75">
        <f>+VLOOKUP($D341,'Detailed Schedule'!$D$8:$K$903,7,FALSE)</f>
        <v>0</v>
      </c>
      <c r="T341" s="119">
        <f t="shared" si="25"/>
        <v>0</v>
      </c>
      <c r="U341" s="119">
        <f t="shared" si="26"/>
        <v>0</v>
      </c>
      <c r="V341" s="21" t="str">
        <f t="shared" si="27"/>
        <v>NO CHANGE</v>
      </c>
      <c r="W341" s="21" t="str">
        <f t="shared" si="28"/>
        <v>NO CHANGE</v>
      </c>
      <c r="X341" s="21" t="str">
        <f t="shared" si="29"/>
        <v>NO CHANGE</v>
      </c>
    </row>
    <row r="342" spans="1:24" outlineLevel="2">
      <c r="A342" s="136">
        <v>45261</v>
      </c>
      <c r="B342" s="24"/>
      <c r="C342" s="77">
        <v>879</v>
      </c>
      <c r="D342" s="137" t="s">
        <v>554</v>
      </c>
      <c r="E342" s="137">
        <v>2</v>
      </c>
      <c r="F342" s="137" t="s">
        <v>100</v>
      </c>
      <c r="G342" s="137" t="str">
        <f>+VLOOKUP($D342,'Detailed Schedule'!$D$8:$EK$9993,4,FALSE)</f>
        <v>REPLACE ENGINE ON EX-21</v>
      </c>
      <c r="H342" s="55">
        <f>+VLOOKUP($D342,'Detailed Schedule'!$D$8:$EK$9993,5,FALSE)</f>
        <v>21175.3</v>
      </c>
      <c r="I342" s="22">
        <f>+VLOOKUP($D342,'Detailed Schedule'!$D$8:$EK$9993,6,FALSE)</f>
        <v>7</v>
      </c>
      <c r="J342" s="55">
        <f>+VLOOKUP($D342,'Detailed Schedule'!$D$8:$EK$9993,7,FALSE)</f>
        <v>0</v>
      </c>
      <c r="K342" s="56">
        <v>0</v>
      </c>
      <c r="L342" s="59">
        <f>+VLOOKUP($D342,'Detailed Schedule'!$D$8:$EAA$9985,137,FALSE)</f>
        <v>3277.1297619047618</v>
      </c>
      <c r="M342" s="26">
        <f>+VLOOKUP($D342,'Detailed Schedule'!$D$8:$EAA$9985,140,FALSE)</f>
        <v>1008.347619047619</v>
      </c>
      <c r="N342" s="26">
        <f>+VLOOKUP($D342,'Detailed Schedule'!$D$8:$EAA$9985,141,FALSE)</f>
        <v>4285.4773809523813</v>
      </c>
      <c r="O342" s="26">
        <f>+VLOOKUP($D342,'Detailed Schedule'!$D$8:$EAA$9985,142,FALSE)+J342</f>
        <v>16889.82</v>
      </c>
      <c r="Q342" s="74">
        <f>+VLOOKUP($D342,'Detailed Schedule'!$D$8:$K$903,6,FALSE)</f>
        <v>7</v>
      </c>
      <c r="R342" s="75">
        <f>+VLOOKUP($D342,'Detailed Schedule'!$D$8:$K$903,5,FALSE)</f>
        <v>21175.3</v>
      </c>
      <c r="S342" s="75">
        <f>+VLOOKUP($D342,'Detailed Schedule'!$D$8:$K$903,7,FALSE)</f>
        <v>0</v>
      </c>
      <c r="T342" s="119">
        <f t="shared" si="25"/>
        <v>0</v>
      </c>
      <c r="U342" s="119">
        <f t="shared" si="26"/>
        <v>0</v>
      </c>
      <c r="V342" s="21" t="str">
        <f t="shared" si="27"/>
        <v>NO CHANGE</v>
      </c>
      <c r="W342" s="21" t="str">
        <f t="shared" si="28"/>
        <v>NO CHANGE</v>
      </c>
      <c r="X342" s="21" t="str">
        <f t="shared" si="29"/>
        <v>NO CHANGE</v>
      </c>
    </row>
    <row r="343" spans="1:24" outlineLevel="2">
      <c r="A343" s="136">
        <v>45261</v>
      </c>
      <c r="B343" s="24"/>
      <c r="C343" s="77">
        <v>880</v>
      </c>
      <c r="D343" s="137" t="s">
        <v>800</v>
      </c>
      <c r="E343" s="137">
        <v>3</v>
      </c>
      <c r="F343" s="137" t="s">
        <v>100</v>
      </c>
      <c r="G343" s="137" t="str">
        <f>+VLOOKUP($D343,'Detailed Schedule'!$D$8:$EK$9993,4,FALSE)</f>
        <v>REPLACE TRANSMISSION ON G-04</v>
      </c>
      <c r="H343" s="55">
        <f>+VLOOKUP($D343,'Detailed Schedule'!$D$8:$EK$9993,5,FALSE)</f>
        <v>69958.929999999993</v>
      </c>
      <c r="I343" s="22">
        <f>+VLOOKUP($D343,'Detailed Schedule'!$D$8:$EK$9993,6,FALSE)</f>
        <v>7</v>
      </c>
      <c r="J343" s="55">
        <f>+VLOOKUP($D343,'Detailed Schedule'!$D$8:$EK$9993,7,FALSE)</f>
        <v>0</v>
      </c>
      <c r="K343" s="56">
        <v>0</v>
      </c>
      <c r="L343" s="59">
        <f>+VLOOKUP($D343,'Detailed Schedule'!$D$8:$EAA$9985,137,FALSE)</f>
        <v>10826.977261904762</v>
      </c>
      <c r="M343" s="26">
        <f>+VLOOKUP($D343,'Detailed Schedule'!$D$8:$EAA$9985,140,FALSE)</f>
        <v>9994.1328571428567</v>
      </c>
      <c r="N343" s="26">
        <f>+VLOOKUP($D343,'Detailed Schedule'!$D$8:$EAA$9985,141,FALSE)</f>
        <v>20821.110119047618</v>
      </c>
      <c r="O343" s="26">
        <f>+VLOOKUP($D343,'Detailed Schedule'!$D$8:$EAA$9985,142,FALSE)+J343</f>
        <v>49137.82</v>
      </c>
      <c r="Q343" s="74">
        <f>+VLOOKUP($D343,'Detailed Schedule'!$D$8:$K$903,6,FALSE)</f>
        <v>7</v>
      </c>
      <c r="R343" s="75">
        <f>+VLOOKUP($D343,'Detailed Schedule'!$D$8:$K$903,5,FALSE)</f>
        <v>69958.929999999993</v>
      </c>
      <c r="S343" s="75">
        <f>+VLOOKUP($D343,'Detailed Schedule'!$D$8:$K$903,7,FALSE)</f>
        <v>0</v>
      </c>
      <c r="T343" s="119">
        <f t="shared" si="25"/>
        <v>0</v>
      </c>
      <c r="U343" s="119">
        <f t="shared" si="26"/>
        <v>0</v>
      </c>
      <c r="V343" s="21" t="str">
        <f t="shared" si="27"/>
        <v>NO CHANGE</v>
      </c>
      <c r="W343" s="21" t="str">
        <f t="shared" si="28"/>
        <v>NO CHANGE</v>
      </c>
      <c r="X343" s="21" t="str">
        <f t="shared" si="29"/>
        <v>NO CHANGE</v>
      </c>
    </row>
    <row r="344" spans="1:24" outlineLevel="2">
      <c r="A344" s="136">
        <v>45261</v>
      </c>
      <c r="B344" s="24"/>
      <c r="C344" s="77">
        <v>878</v>
      </c>
      <c r="D344" s="137" t="s">
        <v>377</v>
      </c>
      <c r="E344" s="137">
        <v>1</v>
      </c>
      <c r="F344" s="137" t="s">
        <v>100</v>
      </c>
      <c r="G344" s="137" t="str">
        <f>+VLOOKUP($D344,'Detailed Schedule'!$D$8:$EK$9993,4,FALSE)</f>
        <v>REPLACE COMPLETE UNDERCARRIAGE</v>
      </c>
      <c r="H344" s="55">
        <f>+VLOOKUP($D344,'Detailed Schedule'!$D$8:$EK$9993,5,FALSE)</f>
        <v>17181.54</v>
      </c>
      <c r="I344" s="22">
        <f>+VLOOKUP($D344,'Detailed Schedule'!$D$8:$EK$9993,6,FALSE)</f>
        <v>7</v>
      </c>
      <c r="J344" s="55">
        <f>+VLOOKUP($D344,'Detailed Schedule'!$D$8:$EK$9993,7,FALSE)</f>
        <v>0</v>
      </c>
      <c r="K344" s="56">
        <v>0</v>
      </c>
      <c r="L344" s="59">
        <f>+VLOOKUP($D344,'Detailed Schedule'!$D$8:$EAA$9985,137,FALSE)</f>
        <v>2659.0478571428575</v>
      </c>
      <c r="M344" s="26">
        <f>+VLOOKUP($D344,'Detailed Schedule'!$D$8:$EAA$9985,140,FALSE)</f>
        <v>2454.5057142857145</v>
      </c>
      <c r="N344" s="26">
        <f>+VLOOKUP($D344,'Detailed Schedule'!$D$8:$EAA$9985,141,FALSE)</f>
        <v>5113.5535714285725</v>
      </c>
      <c r="O344" s="26">
        <f>+VLOOKUP($D344,'Detailed Schedule'!$D$8:$EAA$9985,142,FALSE)+J344</f>
        <v>12067.99</v>
      </c>
      <c r="Q344" s="74">
        <f>+VLOOKUP($D344,'Detailed Schedule'!$D$8:$K$903,6,FALSE)</f>
        <v>7</v>
      </c>
      <c r="R344" s="75">
        <f>+VLOOKUP($D344,'Detailed Schedule'!$D$8:$K$903,5,FALSE)</f>
        <v>17181.54</v>
      </c>
      <c r="S344" s="75">
        <f>+VLOOKUP($D344,'Detailed Schedule'!$D$8:$K$903,7,FALSE)</f>
        <v>0</v>
      </c>
      <c r="T344" s="119">
        <f t="shared" si="25"/>
        <v>0</v>
      </c>
      <c r="U344" s="119">
        <f t="shared" si="26"/>
        <v>0</v>
      </c>
      <c r="V344" s="21" t="str">
        <f t="shared" si="27"/>
        <v>NO CHANGE</v>
      </c>
      <c r="W344" s="21" t="str">
        <f t="shared" si="28"/>
        <v>NO CHANGE</v>
      </c>
      <c r="X344" s="21" t="str">
        <f t="shared" si="29"/>
        <v>NO CHANGE</v>
      </c>
    </row>
    <row r="345" spans="1:24" outlineLevel="2">
      <c r="A345" s="136">
        <v>45261</v>
      </c>
      <c r="B345" s="24"/>
      <c r="C345" s="77">
        <v>881</v>
      </c>
      <c r="D345" s="137" t="s">
        <v>1552</v>
      </c>
      <c r="E345" s="137">
        <v>2</v>
      </c>
      <c r="F345" s="137" t="s">
        <v>100</v>
      </c>
      <c r="G345" s="137" t="str">
        <f>+VLOOKUP($D345,'Detailed Schedule'!$D$8:$EK$9993,4,FALSE)</f>
        <v>REPLACE ENGINE IN SS-26</v>
      </c>
      <c r="H345" s="55">
        <f>+VLOOKUP($D345,'Detailed Schedule'!$D$8:$EK$9993,5,FALSE)</f>
        <v>16718.689999999999</v>
      </c>
      <c r="I345" s="22">
        <f>+VLOOKUP($D345,'Detailed Schedule'!$D$8:$EK$9993,6,FALSE)</f>
        <v>7</v>
      </c>
      <c r="J345" s="55">
        <f>+VLOOKUP($D345,'Detailed Schedule'!$D$8:$EK$9993,7,FALSE)</f>
        <v>0</v>
      </c>
      <c r="K345" s="56">
        <v>0</v>
      </c>
      <c r="L345" s="59">
        <f>+VLOOKUP($D345,'Detailed Schedule'!$D$8:$EAA$9985,137,FALSE)</f>
        <v>2587.4163095238091</v>
      </c>
      <c r="M345" s="26">
        <f>+VLOOKUP($D345,'Detailed Schedule'!$D$8:$EAA$9985,140,FALSE)</f>
        <v>2388.3842857142854</v>
      </c>
      <c r="N345" s="26">
        <f>+VLOOKUP($D345,'Detailed Schedule'!$D$8:$EAA$9985,141,FALSE)</f>
        <v>4975.8005952380945</v>
      </c>
      <c r="O345" s="26">
        <f>+VLOOKUP($D345,'Detailed Schedule'!$D$8:$EAA$9985,142,FALSE)+J345</f>
        <v>11742.89</v>
      </c>
      <c r="Q345" s="74">
        <f>+VLOOKUP($D345,'Detailed Schedule'!$D$8:$K$903,6,FALSE)</f>
        <v>7</v>
      </c>
      <c r="R345" s="75">
        <f>+VLOOKUP($D345,'Detailed Schedule'!$D$8:$K$903,5,FALSE)</f>
        <v>16718.689999999999</v>
      </c>
      <c r="S345" s="75">
        <f>+VLOOKUP($D345,'Detailed Schedule'!$D$8:$K$903,7,FALSE)</f>
        <v>0</v>
      </c>
      <c r="T345" s="119">
        <f t="shared" si="25"/>
        <v>0</v>
      </c>
      <c r="U345" s="119">
        <f t="shared" si="26"/>
        <v>0</v>
      </c>
      <c r="V345" s="21" t="str">
        <f t="shared" si="27"/>
        <v>NO CHANGE</v>
      </c>
      <c r="W345" s="21" t="str">
        <f t="shared" si="28"/>
        <v>NO CHANGE</v>
      </c>
      <c r="X345" s="21" t="str">
        <f t="shared" si="29"/>
        <v>NO CHANGE</v>
      </c>
    </row>
    <row r="346" spans="1:24" outlineLevel="2">
      <c r="A346" s="136">
        <v>45261</v>
      </c>
      <c r="B346" s="24"/>
      <c r="C346" s="77">
        <v>882</v>
      </c>
      <c r="D346" s="137" t="s">
        <v>1556</v>
      </c>
      <c r="E346" s="137">
        <v>2</v>
      </c>
      <c r="F346" s="137" t="s">
        <v>100</v>
      </c>
      <c r="G346" s="137" t="str">
        <f>+VLOOKUP($D346,'Detailed Schedule'!$D$8:$EK$9993,4,FALSE)</f>
        <v>REPLACE FINAL DRIVE ON SS-27</v>
      </c>
      <c r="H346" s="55">
        <f>+VLOOKUP($D346,'Detailed Schedule'!$D$8:$EK$9993,5,FALSE)</f>
        <v>4722.92</v>
      </c>
      <c r="I346" s="22">
        <f>+VLOOKUP($D346,'Detailed Schedule'!$D$8:$EK$9993,6,FALSE)</f>
        <v>7</v>
      </c>
      <c r="J346" s="55">
        <f>+VLOOKUP($D346,'Detailed Schedule'!$D$8:$EK$9993,7,FALSE)</f>
        <v>0</v>
      </c>
      <c r="K346" s="56">
        <v>0</v>
      </c>
      <c r="L346" s="59">
        <f>+VLOOKUP($D346,'Detailed Schedule'!$D$8:$EAA$9985,137,FALSE)</f>
        <v>730.9228571428572</v>
      </c>
      <c r="M346" s="26">
        <f>+VLOOKUP($D346,'Detailed Schedule'!$D$8:$EAA$9985,140,FALSE)</f>
        <v>674.70285714285717</v>
      </c>
      <c r="N346" s="26">
        <f>+VLOOKUP($D346,'Detailed Schedule'!$D$8:$EAA$9985,141,FALSE)</f>
        <v>1405.6257142857144</v>
      </c>
      <c r="O346" s="26">
        <f>+VLOOKUP($D346,'Detailed Schedule'!$D$8:$EAA$9985,142,FALSE)+J346</f>
        <v>3317.29</v>
      </c>
      <c r="Q346" s="74">
        <f>+VLOOKUP($D346,'Detailed Schedule'!$D$8:$K$903,6,FALSE)</f>
        <v>7</v>
      </c>
      <c r="R346" s="75">
        <f>+VLOOKUP($D346,'Detailed Schedule'!$D$8:$K$903,5,FALSE)</f>
        <v>4722.92</v>
      </c>
      <c r="S346" s="75">
        <f>+VLOOKUP($D346,'Detailed Schedule'!$D$8:$K$903,7,FALSE)</f>
        <v>0</v>
      </c>
      <c r="T346" s="119">
        <f t="shared" si="25"/>
        <v>0</v>
      </c>
      <c r="U346" s="119">
        <f t="shared" si="26"/>
        <v>0</v>
      </c>
      <c r="V346" s="21" t="str">
        <f t="shared" si="27"/>
        <v>NO CHANGE</v>
      </c>
      <c r="W346" s="21" t="str">
        <f t="shared" si="28"/>
        <v>NO CHANGE</v>
      </c>
      <c r="X346" s="21" t="str">
        <f t="shared" si="29"/>
        <v>NO CHANGE</v>
      </c>
    </row>
    <row r="347" spans="1:24" outlineLevel="2">
      <c r="A347" s="136">
        <v>45273</v>
      </c>
      <c r="B347" s="24">
        <v>45666</v>
      </c>
      <c r="C347" s="77">
        <v>901</v>
      </c>
      <c r="D347" s="137" t="s">
        <v>560</v>
      </c>
      <c r="E347" s="137">
        <v>1</v>
      </c>
      <c r="F347" s="137" t="s">
        <v>100</v>
      </c>
      <c r="G347" s="137" t="str">
        <f>+VLOOKUP($D347,'Detailed Schedule'!$D$8:$EK$9993,4,FALSE)</f>
        <v>REBUILD UINDERCARRIAGE</v>
      </c>
      <c r="H347" s="55">
        <f>+VLOOKUP($D347,'Detailed Schedule'!$D$8:$EK$9993,5,FALSE)</f>
        <v>9582.41</v>
      </c>
      <c r="I347" s="22">
        <f>+VLOOKUP($D347,'Detailed Schedule'!$D$8:$EK$9993,6,FALSE)</f>
        <v>5</v>
      </c>
      <c r="J347" s="55">
        <f>+VLOOKUP($D347,'Detailed Schedule'!$D$8:$EK$9993,7,FALSE)</f>
        <v>0</v>
      </c>
      <c r="K347" s="56">
        <v>0</v>
      </c>
      <c r="L347" s="59">
        <f>+VLOOKUP($D347,'Detailed Schedule'!$D$8:$EAA$9985,137,FALSE)</f>
        <v>2076.1888333333332</v>
      </c>
      <c r="M347" s="26">
        <f>+VLOOKUP($D347,'Detailed Schedule'!$D$8:$EAA$9985,140,FALSE)</f>
        <v>159.70683333333332</v>
      </c>
      <c r="N347" s="26">
        <f>+VLOOKUP($D347,'Detailed Schedule'!$D$8:$EAA$9985,141,FALSE)</f>
        <v>2235.8956666666663</v>
      </c>
      <c r="O347" s="26">
        <f>+VLOOKUP($D347,'Detailed Schedule'!$D$8:$EAA$9985,142,FALSE)+J347</f>
        <v>7346.51</v>
      </c>
      <c r="Q347" s="74">
        <f>+VLOOKUP($D347,'Detailed Schedule'!$D$8:$K$903,6,FALSE)</f>
        <v>5</v>
      </c>
      <c r="R347" s="75">
        <f>+VLOOKUP($D347,'Detailed Schedule'!$D$8:$K$903,5,FALSE)</f>
        <v>9582.41</v>
      </c>
      <c r="S347" s="75">
        <f>+VLOOKUP($D347,'Detailed Schedule'!$D$8:$K$903,7,FALSE)</f>
        <v>0</v>
      </c>
      <c r="T347" s="119">
        <f t="shared" si="25"/>
        <v>0</v>
      </c>
      <c r="U347" s="119">
        <f t="shared" si="26"/>
        <v>0</v>
      </c>
      <c r="V347" s="21" t="str">
        <f t="shared" si="27"/>
        <v>NO CHANGE</v>
      </c>
      <c r="W347" s="21" t="str">
        <f t="shared" si="28"/>
        <v>NO CHANGE</v>
      </c>
      <c r="X347" s="21" t="str">
        <f t="shared" si="29"/>
        <v>NO CHANGE</v>
      </c>
    </row>
    <row r="348" spans="1:24" outlineLevel="2">
      <c r="A348" s="136">
        <v>45279</v>
      </c>
      <c r="B348" s="24"/>
      <c r="C348" s="77">
        <v>902</v>
      </c>
      <c r="D348" s="137" t="s">
        <v>787</v>
      </c>
      <c r="E348" s="137">
        <v>1</v>
      </c>
      <c r="F348" s="137" t="s">
        <v>100</v>
      </c>
      <c r="G348" s="137" t="str">
        <f>+VLOOKUP($D348,'Detailed Schedule'!$D$8:$EK$9993,4,FALSE)</f>
        <v>NEW ENGINE</v>
      </c>
      <c r="H348" s="55">
        <f>+VLOOKUP($D348,'Detailed Schedule'!$D$8:$EK$9993,5,FALSE)</f>
        <v>99133.38</v>
      </c>
      <c r="I348" s="22">
        <f>+VLOOKUP($D348,'Detailed Schedule'!$D$8:$EK$9993,6,FALSE)</f>
        <v>7</v>
      </c>
      <c r="J348" s="55">
        <f>+VLOOKUP($D348,'Detailed Schedule'!$D$8:$EK$9993,7,FALSE)</f>
        <v>0</v>
      </c>
      <c r="K348" s="56">
        <v>0</v>
      </c>
      <c r="L348" s="59">
        <f>+VLOOKUP($D348,'Detailed Schedule'!$D$8:$EAA$9985,137,FALSE)</f>
        <v>14161.911428571428</v>
      </c>
      <c r="M348" s="26">
        <f>+VLOOKUP($D348,'Detailed Schedule'!$D$8:$EAA$9985,140,FALSE)</f>
        <v>14161.911428571428</v>
      </c>
      <c r="N348" s="26">
        <f>+VLOOKUP($D348,'Detailed Schedule'!$D$8:$EAA$9985,141,FALSE)</f>
        <v>28323.822857142855</v>
      </c>
      <c r="O348" s="26">
        <f>+VLOOKUP($D348,'Detailed Schedule'!$D$8:$EAA$9985,142,FALSE)+J348</f>
        <v>70809.56</v>
      </c>
      <c r="Q348" s="74">
        <f>+VLOOKUP($D348,'Detailed Schedule'!$D$8:$K$903,6,FALSE)</f>
        <v>7</v>
      </c>
      <c r="R348" s="75">
        <f>+VLOOKUP($D348,'Detailed Schedule'!$D$8:$K$903,5,FALSE)</f>
        <v>99133.38</v>
      </c>
      <c r="S348" s="75">
        <f>+VLOOKUP($D348,'Detailed Schedule'!$D$8:$K$903,7,FALSE)</f>
        <v>0</v>
      </c>
      <c r="T348" s="119">
        <f t="shared" si="25"/>
        <v>0</v>
      </c>
      <c r="U348" s="119">
        <f t="shared" si="26"/>
        <v>0</v>
      </c>
      <c r="V348" s="21" t="str">
        <f t="shared" si="27"/>
        <v>NO CHANGE</v>
      </c>
      <c r="W348" s="21" t="str">
        <f t="shared" si="28"/>
        <v>NO CHANGE</v>
      </c>
      <c r="X348" s="21" t="str">
        <f t="shared" si="29"/>
        <v>NO CHANGE</v>
      </c>
    </row>
    <row r="349" spans="1:24" outlineLevel="2">
      <c r="A349" s="136">
        <v>45287</v>
      </c>
      <c r="B349" s="24"/>
      <c r="C349" s="77">
        <v>903</v>
      </c>
      <c r="D349" s="137" t="s">
        <v>781</v>
      </c>
      <c r="E349" s="137">
        <v>1</v>
      </c>
      <c r="F349" s="137" t="s">
        <v>100</v>
      </c>
      <c r="G349" s="137" t="str">
        <f>+VLOOKUP($D349,'Detailed Schedule'!$D$8:$EK$9993,4,FALSE)</f>
        <v>NEW ENGINE</v>
      </c>
      <c r="H349" s="55">
        <f>+VLOOKUP($D349,'Detailed Schedule'!$D$8:$EK$9993,5,FALSE)</f>
        <v>67106.559999999998</v>
      </c>
      <c r="I349" s="22">
        <f>+VLOOKUP($D349,'Detailed Schedule'!$D$8:$EK$9993,6,FALSE)</f>
        <v>7</v>
      </c>
      <c r="J349" s="55">
        <f>+VLOOKUP($D349,'Detailed Schedule'!$D$8:$EK$9993,7,FALSE)</f>
        <v>0</v>
      </c>
      <c r="K349" s="56">
        <v>0</v>
      </c>
      <c r="L349" s="59">
        <f>+VLOOKUP($D349,'Detailed Schedule'!$D$8:$EAA$9985,137,FALSE)</f>
        <v>9586.6514285714275</v>
      </c>
      <c r="M349" s="26">
        <f>+VLOOKUP($D349,'Detailed Schedule'!$D$8:$EAA$9985,140,FALSE)</f>
        <v>9586.6514285714275</v>
      </c>
      <c r="N349" s="26">
        <f>+VLOOKUP($D349,'Detailed Schedule'!$D$8:$EAA$9985,141,FALSE)</f>
        <v>19173.302857142855</v>
      </c>
      <c r="O349" s="26">
        <f>+VLOOKUP($D349,'Detailed Schedule'!$D$8:$EAA$9985,142,FALSE)+J349</f>
        <v>47933.26</v>
      </c>
      <c r="Q349" s="74">
        <f>+VLOOKUP($D349,'Detailed Schedule'!$D$8:$K$903,6,FALSE)</f>
        <v>7</v>
      </c>
      <c r="R349" s="75">
        <f>+VLOOKUP($D349,'Detailed Schedule'!$D$8:$K$903,5,FALSE)</f>
        <v>67106.559999999998</v>
      </c>
      <c r="S349" s="75">
        <f>+VLOOKUP($D349,'Detailed Schedule'!$D$8:$K$903,7,FALSE)</f>
        <v>0</v>
      </c>
      <c r="T349" s="119">
        <f t="shared" si="25"/>
        <v>0</v>
      </c>
      <c r="U349" s="119">
        <f t="shared" si="26"/>
        <v>0</v>
      </c>
      <c r="V349" s="21" t="str">
        <f t="shared" si="27"/>
        <v>NO CHANGE</v>
      </c>
      <c r="W349" s="21" t="str">
        <f t="shared" si="28"/>
        <v>NO CHANGE</v>
      </c>
      <c r="X349" s="21" t="str">
        <f t="shared" si="29"/>
        <v>NO CHANGE</v>
      </c>
    </row>
    <row r="350" spans="1:24" outlineLevel="2">
      <c r="A350" s="136">
        <v>45292</v>
      </c>
      <c r="B350" s="24"/>
      <c r="C350" s="77"/>
      <c r="D350" s="137" t="s">
        <v>602</v>
      </c>
      <c r="E350" s="137">
        <v>1</v>
      </c>
      <c r="F350" s="137" t="s">
        <v>100</v>
      </c>
      <c r="G350" s="137" t="str">
        <f>+VLOOKUP($D350,'Detailed Schedule'!$D$8:$EK$9993,4,FALSE)</f>
        <v>CAT 305 MINI EXCAVATOR</v>
      </c>
      <c r="H350" s="55">
        <f>+VLOOKUP($D350,'Detailed Schedule'!$D$8:$EK$9993,5,FALSE)</f>
        <v>9494.23</v>
      </c>
      <c r="I350" s="22">
        <f>+VLOOKUP($D350,'Detailed Schedule'!$D$8:$EK$9993,6,FALSE)</f>
        <v>7</v>
      </c>
      <c r="J350" s="55">
        <f>+VLOOKUP($D350,'Detailed Schedule'!$D$8:$EK$9993,7,FALSE)</f>
        <v>0</v>
      </c>
      <c r="K350" s="56">
        <v>0</v>
      </c>
      <c r="L350" s="59">
        <f>+VLOOKUP($D350,'Detailed Schedule'!$D$8:$EAA$9985,137,FALSE)</f>
        <v>1356.3185714285714</v>
      </c>
      <c r="M350" s="26">
        <f>+VLOOKUP($D350,'Detailed Schedule'!$D$8:$EAA$9985,140,FALSE)</f>
        <v>1356.3185714285714</v>
      </c>
      <c r="N350" s="26">
        <f>+VLOOKUP($D350,'Detailed Schedule'!$D$8:$EAA$9985,141,FALSE)</f>
        <v>2712.6371428571429</v>
      </c>
      <c r="O350" s="26">
        <f>+VLOOKUP($D350,'Detailed Schedule'!$D$8:$EAA$9985,142,FALSE)+J350</f>
        <v>6781.59</v>
      </c>
      <c r="Q350" s="74">
        <f>+VLOOKUP($D350,'Detailed Schedule'!$D$8:$K$903,6,FALSE)</f>
        <v>7</v>
      </c>
      <c r="R350" s="75">
        <f>+VLOOKUP($D350,'Detailed Schedule'!$D$8:$K$903,5,FALSE)</f>
        <v>9494.23</v>
      </c>
      <c r="S350" s="75">
        <f>+VLOOKUP($D350,'Detailed Schedule'!$D$8:$K$903,7,FALSE)</f>
        <v>0</v>
      </c>
      <c r="T350" s="119">
        <f t="shared" si="25"/>
        <v>0</v>
      </c>
      <c r="U350" s="119">
        <f t="shared" si="26"/>
        <v>0</v>
      </c>
      <c r="V350" s="21" t="str">
        <f t="shared" si="27"/>
        <v>NO CHANGE</v>
      </c>
      <c r="W350" s="21" t="str">
        <f t="shared" si="28"/>
        <v>NO CHANGE</v>
      </c>
      <c r="X350" s="21" t="str">
        <f t="shared" si="29"/>
        <v>NO CHANGE</v>
      </c>
    </row>
    <row r="351" spans="1:24" outlineLevel="2">
      <c r="A351" s="136">
        <v>45309</v>
      </c>
      <c r="B351" s="24"/>
      <c r="C351" s="77"/>
      <c r="D351" s="137" t="s">
        <v>1660</v>
      </c>
      <c r="E351" s="137">
        <v>4</v>
      </c>
      <c r="F351" s="137" t="s">
        <v>100</v>
      </c>
      <c r="G351" s="137" t="str">
        <f>+VLOOKUP($D351,'Detailed Schedule'!$D$8:$EK$9993,4,FALSE)</f>
        <v>2016 JLG G5-18A (76908)</v>
      </c>
      <c r="H351" s="55">
        <f>+VLOOKUP($D351,'Detailed Schedule'!$D$8:$EK$9993,5,FALSE)</f>
        <v>39266.32</v>
      </c>
      <c r="I351" s="22">
        <f>+VLOOKUP($D351,'Detailed Schedule'!$D$8:$EK$9993,6,FALSE)</f>
        <v>10</v>
      </c>
      <c r="J351" s="55">
        <f>+VLOOKUP($D351,'Detailed Schedule'!$D$8:$EK$9993,7,FALSE)</f>
        <v>3926.6320000000001</v>
      </c>
      <c r="K351" s="56">
        <v>0</v>
      </c>
      <c r="L351" s="59">
        <f>+VLOOKUP($D351,'Detailed Schedule'!$D$8:$EAA$9985,137,FALSE)</f>
        <v>3239.4714000000004</v>
      </c>
      <c r="M351" s="26">
        <f>+VLOOKUP($D351,'Detailed Schedule'!$D$8:$EAA$9985,140,FALSE)</f>
        <v>3533.9688000000006</v>
      </c>
      <c r="N351" s="26">
        <f>+VLOOKUP($D351,'Detailed Schedule'!$D$8:$EAA$9985,141,FALSE)</f>
        <v>6773.4402000000009</v>
      </c>
      <c r="O351" s="26">
        <f>+VLOOKUP($D351,'Detailed Schedule'!$D$8:$EAA$9985,142,FALSE)+J351</f>
        <v>32492.882000000001</v>
      </c>
      <c r="Q351" s="74">
        <f>+VLOOKUP($D351,'Detailed Schedule'!$D$8:$K$903,6,FALSE)</f>
        <v>10</v>
      </c>
      <c r="R351" s="75">
        <f>+VLOOKUP($D351,'Detailed Schedule'!$D$8:$K$903,5,FALSE)</f>
        <v>39266.32</v>
      </c>
      <c r="S351" s="75">
        <f>+VLOOKUP($D351,'Detailed Schedule'!$D$8:$K$903,7,FALSE)</f>
        <v>3926.6320000000001</v>
      </c>
      <c r="T351" s="119">
        <f t="shared" si="25"/>
        <v>0</v>
      </c>
      <c r="U351" s="119">
        <f t="shared" si="26"/>
        <v>0</v>
      </c>
      <c r="V351" s="21" t="str">
        <f t="shared" si="27"/>
        <v>NO CHANGE</v>
      </c>
      <c r="W351" s="21" t="str">
        <f t="shared" si="28"/>
        <v>NO CHANGE</v>
      </c>
      <c r="X351" s="21" t="str">
        <f t="shared" si="29"/>
        <v>NO CHANGE</v>
      </c>
    </row>
    <row r="352" spans="1:24" outlineLevel="2">
      <c r="A352" s="136">
        <v>45310</v>
      </c>
      <c r="B352" s="24"/>
      <c r="C352" s="77"/>
      <c r="D352" s="137" t="s">
        <v>695</v>
      </c>
      <c r="E352" s="137">
        <v>1</v>
      </c>
      <c r="F352" s="137" t="s">
        <v>100</v>
      </c>
      <c r="G352" s="137" t="str">
        <f>+VLOOKUP($D352,'Detailed Schedule'!$D$8:$EK$9993,4,FALSE)</f>
        <v>2018 NPK GH15 HAMMER - MAJOR REBUILD / REPAIR</v>
      </c>
      <c r="H352" s="55">
        <f>+VLOOKUP($D352,'Detailed Schedule'!$D$8:$EK$9993,5,FALSE)</f>
        <v>50235.61</v>
      </c>
      <c r="I352" s="22">
        <f>+VLOOKUP($D352,'Detailed Schedule'!$D$8:$EK$9993,6,FALSE)</f>
        <v>7</v>
      </c>
      <c r="J352" s="55">
        <f>+VLOOKUP($D352,'Detailed Schedule'!$D$8:$EK$9993,7,FALSE)</f>
        <v>0</v>
      </c>
      <c r="K352" s="56">
        <v>0</v>
      </c>
      <c r="L352" s="59">
        <f>+VLOOKUP($D352,'Detailed Schedule'!$D$8:$EAA$9985,137,FALSE)</f>
        <v>6578.4727380952381</v>
      </c>
      <c r="M352" s="26">
        <f>+VLOOKUP($D352,'Detailed Schedule'!$D$8:$EAA$9985,140,FALSE)</f>
        <v>7176.5157142857151</v>
      </c>
      <c r="N352" s="26">
        <f>+VLOOKUP($D352,'Detailed Schedule'!$D$8:$EAA$9985,141,FALSE)</f>
        <v>13754.988452380952</v>
      </c>
      <c r="O352" s="26">
        <f>+VLOOKUP($D352,'Detailed Schedule'!$D$8:$EAA$9985,142,FALSE)+J352</f>
        <v>36480.620000000003</v>
      </c>
      <c r="Q352" s="74">
        <f>+VLOOKUP($D352,'Detailed Schedule'!$D$8:$K$903,6,FALSE)</f>
        <v>7</v>
      </c>
      <c r="R352" s="75">
        <f>+VLOOKUP($D352,'Detailed Schedule'!$D$8:$K$903,5,FALSE)</f>
        <v>50235.61</v>
      </c>
      <c r="S352" s="75">
        <f>+VLOOKUP($D352,'Detailed Schedule'!$D$8:$K$903,7,FALSE)</f>
        <v>0</v>
      </c>
      <c r="T352" s="119">
        <f t="shared" si="25"/>
        <v>0</v>
      </c>
      <c r="U352" s="119">
        <f t="shared" si="26"/>
        <v>0</v>
      </c>
      <c r="V352" s="21" t="str">
        <f t="shared" si="27"/>
        <v>NO CHANGE</v>
      </c>
      <c r="W352" s="21" t="str">
        <f t="shared" si="28"/>
        <v>NO CHANGE</v>
      </c>
      <c r="X352" s="21" t="str">
        <f t="shared" si="29"/>
        <v>NO CHANGE</v>
      </c>
    </row>
    <row r="353" spans="1:24" outlineLevel="2">
      <c r="A353" s="136">
        <v>45323</v>
      </c>
      <c r="B353" s="24"/>
      <c r="C353" s="77"/>
      <c r="D353" s="137" t="s">
        <v>1596</v>
      </c>
      <c r="E353" s="137">
        <v>3</v>
      </c>
      <c r="F353" s="137" t="s">
        <v>100</v>
      </c>
      <c r="G353" s="137" t="str">
        <f>+VLOOKUP($D353,'Detailed Schedule'!$D$8:$EK$9993,4,FALSE)</f>
        <v>2023 CAT PC310</v>
      </c>
      <c r="H353" s="55">
        <f>+VLOOKUP($D353,'Detailed Schedule'!$D$8:$EK$9993,5,FALSE)</f>
        <v>36534.39</v>
      </c>
      <c r="I353" s="22">
        <f>+VLOOKUP($D353,'Detailed Schedule'!$D$8:$EK$9993,6,FALSE)</f>
        <v>5</v>
      </c>
      <c r="J353" s="55">
        <f>+VLOOKUP($D353,'Detailed Schedule'!$D$8:$EK$9993,7,FALSE)</f>
        <v>6000</v>
      </c>
      <c r="K353" s="56">
        <v>0</v>
      </c>
      <c r="L353" s="59">
        <f>+VLOOKUP($D353,'Detailed Schedule'!$D$8:$EAA$9985,137,FALSE)</f>
        <v>5597.9714999999997</v>
      </c>
      <c r="M353" s="26">
        <f>+VLOOKUP($D353,'Detailed Schedule'!$D$8:$EAA$9985,140,FALSE)</f>
        <v>6106.8779999999997</v>
      </c>
      <c r="N353" s="26">
        <f>+VLOOKUP($D353,'Detailed Schedule'!$D$8:$EAA$9985,141,FALSE)</f>
        <v>11704.8495</v>
      </c>
      <c r="O353" s="26">
        <f>+VLOOKUP($D353,'Detailed Schedule'!$D$8:$EAA$9985,142,FALSE)+J353</f>
        <v>24829.54</v>
      </c>
      <c r="Q353" s="74">
        <f>+VLOOKUP($D353,'Detailed Schedule'!$D$8:$K$903,6,FALSE)</f>
        <v>5</v>
      </c>
      <c r="R353" s="75">
        <f>+VLOOKUP($D353,'Detailed Schedule'!$D$8:$K$903,5,FALSE)</f>
        <v>36534.39</v>
      </c>
      <c r="S353" s="75">
        <f>+VLOOKUP($D353,'Detailed Schedule'!$D$8:$K$903,7,FALSE)</f>
        <v>6000</v>
      </c>
      <c r="T353" s="119">
        <f t="shared" si="25"/>
        <v>0</v>
      </c>
      <c r="U353" s="119">
        <f t="shared" si="26"/>
        <v>0</v>
      </c>
      <c r="V353" s="21" t="str">
        <f t="shared" si="27"/>
        <v>NO CHANGE</v>
      </c>
      <c r="W353" s="21" t="str">
        <f t="shared" si="28"/>
        <v>NO CHANGE</v>
      </c>
      <c r="X353" s="21" t="str">
        <f t="shared" si="29"/>
        <v>NO CHANGE</v>
      </c>
    </row>
    <row r="354" spans="1:24" outlineLevel="2">
      <c r="A354" s="136">
        <v>45336</v>
      </c>
      <c r="B354" s="24"/>
      <c r="C354" s="77"/>
      <c r="D354" s="137" t="s">
        <v>372</v>
      </c>
      <c r="E354" s="137">
        <v>1</v>
      </c>
      <c r="F354" s="137" t="s">
        <v>100</v>
      </c>
      <c r="G354" s="137" t="str">
        <f>+VLOOKUP($D354,'Detailed Schedule'!$D$8:$EK$9993,4,FALSE)</f>
        <v>REBUILD UNDERCARRIAGE</v>
      </c>
      <c r="H354" s="55">
        <f>+VLOOKUP($D354,'Detailed Schedule'!$D$8:$EK$9993,5,FALSE)</f>
        <v>7931.76</v>
      </c>
      <c r="I354" s="22">
        <f>+VLOOKUP($D354,'Detailed Schedule'!$D$8:$EK$9993,6,FALSE)</f>
        <v>5</v>
      </c>
      <c r="J354" s="55">
        <f>+VLOOKUP($D354,'Detailed Schedule'!$D$8:$EK$9993,7,FALSE)</f>
        <v>0</v>
      </c>
      <c r="K354" s="56">
        <v>0</v>
      </c>
      <c r="L354" s="59">
        <f>+VLOOKUP($D354,'Detailed Schedule'!$D$8:$EAA$9985,137,FALSE)</f>
        <v>1454.1559999999999</v>
      </c>
      <c r="M354" s="26">
        <f>+VLOOKUP($D354,'Detailed Schedule'!$D$8:$EAA$9985,140,FALSE)</f>
        <v>1586.3519999999999</v>
      </c>
      <c r="N354" s="26">
        <f>+VLOOKUP($D354,'Detailed Schedule'!$D$8:$EAA$9985,141,FALSE)</f>
        <v>3040.5079999999998</v>
      </c>
      <c r="O354" s="26">
        <f>+VLOOKUP($D354,'Detailed Schedule'!$D$8:$EAA$9985,142,FALSE)+J354</f>
        <v>4891.25</v>
      </c>
      <c r="Q354" s="74">
        <f>+VLOOKUP($D354,'Detailed Schedule'!$D$8:$K$903,6,FALSE)</f>
        <v>5</v>
      </c>
      <c r="R354" s="75">
        <f>+VLOOKUP($D354,'Detailed Schedule'!$D$8:$K$903,5,FALSE)</f>
        <v>7931.76</v>
      </c>
      <c r="S354" s="75">
        <f>+VLOOKUP($D354,'Detailed Schedule'!$D$8:$K$903,7,FALSE)</f>
        <v>0</v>
      </c>
      <c r="T354" s="119">
        <f t="shared" si="25"/>
        <v>0</v>
      </c>
      <c r="U354" s="119">
        <f t="shared" si="26"/>
        <v>0</v>
      </c>
      <c r="V354" s="21" t="str">
        <f t="shared" si="27"/>
        <v>NO CHANGE</v>
      </c>
      <c r="W354" s="21" t="str">
        <f t="shared" si="28"/>
        <v>NO CHANGE</v>
      </c>
      <c r="X354" s="21" t="str">
        <f t="shared" si="29"/>
        <v>NO CHANGE</v>
      </c>
    </row>
    <row r="355" spans="1:24" outlineLevel="2">
      <c r="A355" s="136">
        <v>45338</v>
      </c>
      <c r="B355" s="24"/>
      <c r="C355" s="77"/>
      <c r="D355" s="137" t="s">
        <v>431</v>
      </c>
      <c r="E355" s="137">
        <v>3</v>
      </c>
      <c r="F355" s="137" t="s">
        <v>100</v>
      </c>
      <c r="G355" s="137" t="str">
        <f>+VLOOKUP($D355,'Detailed Schedule'!$D$8:$EK$9993,4,FALSE)</f>
        <v>2018 2K DISTRIBUTOR TK (J6213)</v>
      </c>
      <c r="H355" s="55">
        <f>+VLOOKUP($D355,'Detailed Schedule'!$D$8:$EK$9993,5,FALSE)</f>
        <v>145000</v>
      </c>
      <c r="I355" s="22">
        <f>+VLOOKUP($D355,'Detailed Schedule'!$D$8:$EK$9993,6,FALSE)</f>
        <v>7</v>
      </c>
      <c r="J355" s="55">
        <f>+VLOOKUP($D355,'Detailed Schedule'!$D$8:$EK$9993,7,FALSE)</f>
        <v>21750</v>
      </c>
      <c r="K355" s="56">
        <v>0</v>
      </c>
      <c r="L355" s="59">
        <f>+VLOOKUP($D355,'Detailed Schedule'!$D$8:$EAA$9985,137,FALSE)</f>
        <v>14672.619047619048</v>
      </c>
      <c r="M355" s="26">
        <f>+VLOOKUP($D355,'Detailed Schedule'!$D$8:$EAA$9985,140,FALSE)</f>
        <v>17607.142857142859</v>
      </c>
      <c r="N355" s="26">
        <f>+VLOOKUP($D355,'Detailed Schedule'!$D$8:$EAA$9985,141,FALSE)</f>
        <v>32279.761904761908</v>
      </c>
      <c r="O355" s="26">
        <f>+VLOOKUP($D355,'Detailed Schedule'!$D$8:$EAA$9985,142,FALSE)+J355</f>
        <v>112720.24</v>
      </c>
      <c r="Q355" s="74">
        <f>+VLOOKUP($D355,'Detailed Schedule'!$D$8:$K$903,6,FALSE)</f>
        <v>7</v>
      </c>
      <c r="R355" s="75">
        <f>+VLOOKUP($D355,'Detailed Schedule'!$D$8:$K$903,5,FALSE)</f>
        <v>145000</v>
      </c>
      <c r="S355" s="75">
        <f>+VLOOKUP($D355,'Detailed Schedule'!$D$8:$K$903,7,FALSE)</f>
        <v>21750</v>
      </c>
      <c r="T355" s="119">
        <f t="shared" si="25"/>
        <v>0</v>
      </c>
      <c r="U355" s="119">
        <f t="shared" si="26"/>
        <v>0</v>
      </c>
      <c r="V355" s="21" t="str">
        <f t="shared" si="27"/>
        <v>NO CHANGE</v>
      </c>
      <c r="W355" s="21" t="str">
        <f t="shared" si="28"/>
        <v>NO CHANGE</v>
      </c>
      <c r="X355" s="21" t="str">
        <f t="shared" si="29"/>
        <v>NO CHANGE</v>
      </c>
    </row>
    <row r="356" spans="1:24" outlineLevel="2">
      <c r="A356" s="136">
        <v>45338</v>
      </c>
      <c r="B356" s="24"/>
      <c r="C356" s="77"/>
      <c r="D356" s="137" t="s">
        <v>1626</v>
      </c>
      <c r="E356" s="137">
        <v>2</v>
      </c>
      <c r="F356" s="137" t="s">
        <v>100</v>
      </c>
      <c r="G356" s="137" t="str">
        <f>+VLOOKUP($D356,'Detailed Schedule'!$D$8:$EK$9993,4,FALSE)</f>
        <v>FARO 3D MOBILE LASER SCANNER</v>
      </c>
      <c r="H356" s="55">
        <f>+VLOOKUP($D356,'Detailed Schedule'!$D$8:$EK$9993,5,FALSE)</f>
        <v>73013.119999999995</v>
      </c>
      <c r="I356" s="22">
        <f>+VLOOKUP($D356,'Detailed Schedule'!$D$8:$EK$9993,6,FALSE)</f>
        <v>5</v>
      </c>
      <c r="J356" s="55">
        <f>+VLOOKUP($D356,'Detailed Schedule'!$D$8:$EK$9993,7,FALSE)</f>
        <v>7301.3119999999999</v>
      </c>
      <c r="K356" s="56">
        <v>0</v>
      </c>
      <c r="L356" s="59">
        <f>+VLOOKUP($D356,'Detailed Schedule'!$D$8:$EAA$9985,137,FALSE)</f>
        <v>10951.967999999999</v>
      </c>
      <c r="M356" s="26">
        <f>+VLOOKUP($D356,'Detailed Schedule'!$D$8:$EAA$9985,140,FALSE)</f>
        <v>13142.3616</v>
      </c>
      <c r="N356" s="26">
        <f>+VLOOKUP($D356,'Detailed Schedule'!$D$8:$EAA$9985,141,FALSE)</f>
        <v>24094.329599999997</v>
      </c>
      <c r="O356" s="26">
        <f>+VLOOKUP($D356,'Detailed Schedule'!$D$8:$EAA$9985,142,FALSE)+J356</f>
        <v>48918.792000000001</v>
      </c>
      <c r="Q356" s="74">
        <f>+VLOOKUP($D356,'Detailed Schedule'!$D$8:$K$903,6,FALSE)</f>
        <v>5</v>
      </c>
      <c r="R356" s="75">
        <f>+VLOOKUP($D356,'Detailed Schedule'!$D$8:$K$903,5,FALSE)</f>
        <v>73013.119999999995</v>
      </c>
      <c r="S356" s="75">
        <f>+VLOOKUP($D356,'Detailed Schedule'!$D$8:$K$903,7,FALSE)</f>
        <v>7301.3119999999999</v>
      </c>
      <c r="T356" s="119">
        <f t="shared" si="25"/>
        <v>0</v>
      </c>
      <c r="U356" s="119">
        <f t="shared" si="26"/>
        <v>0</v>
      </c>
      <c r="V356" s="21" t="str">
        <f t="shared" si="27"/>
        <v>NO CHANGE</v>
      </c>
      <c r="W356" s="21" t="str">
        <f t="shared" si="28"/>
        <v>NO CHANGE</v>
      </c>
      <c r="X356" s="21" t="str">
        <f t="shared" si="29"/>
        <v>NO CHANGE</v>
      </c>
    </row>
    <row r="357" spans="1:24" outlineLevel="2">
      <c r="A357" s="136">
        <v>45344</v>
      </c>
      <c r="B357" s="24"/>
      <c r="C357" s="77"/>
      <c r="D357" s="137" t="s">
        <v>429</v>
      </c>
      <c r="E357" s="137">
        <v>3</v>
      </c>
      <c r="F357" s="137" t="s">
        <v>100</v>
      </c>
      <c r="G357" s="137" t="str">
        <f>+VLOOKUP($D357,'Detailed Schedule'!$D$8:$EK$9993,4,FALSE)</f>
        <v>DYNAPAC CC1400VI TANDEM ROLLER</v>
      </c>
      <c r="H357" s="55">
        <f>+VLOOKUP($D357,'Detailed Schedule'!$D$8:$EK$9993,5,FALSE)</f>
        <v>47697.23</v>
      </c>
      <c r="I357" s="22">
        <f>+VLOOKUP($D357,'Detailed Schedule'!$D$8:$EK$9993,6,FALSE)</f>
        <v>5</v>
      </c>
      <c r="J357" s="55">
        <f>+VLOOKUP($D357,'Detailed Schedule'!$D$8:$EK$9993,7,FALSE)</f>
        <v>4769.7230000000009</v>
      </c>
      <c r="K357" s="56">
        <v>0</v>
      </c>
      <c r="L357" s="59">
        <f>+VLOOKUP($D357,'Detailed Schedule'!$D$8:$EAA$9985,137,FALSE)</f>
        <v>7154.5845000000008</v>
      </c>
      <c r="M357" s="26">
        <f>+VLOOKUP($D357,'Detailed Schedule'!$D$8:$EAA$9985,140,FALSE)</f>
        <v>8585.501400000001</v>
      </c>
      <c r="N357" s="26">
        <f>+VLOOKUP($D357,'Detailed Schedule'!$D$8:$EAA$9985,141,FALSE)</f>
        <v>15740.085900000002</v>
      </c>
      <c r="O357" s="26">
        <f>+VLOOKUP($D357,'Detailed Schedule'!$D$8:$EAA$9985,142,FALSE)+J357</f>
        <v>31957.143</v>
      </c>
      <c r="Q357" s="74">
        <f>+VLOOKUP($D357,'Detailed Schedule'!$D$8:$K$903,6,FALSE)</f>
        <v>5</v>
      </c>
      <c r="R357" s="75">
        <f>+VLOOKUP($D357,'Detailed Schedule'!$D$8:$K$903,5,FALSE)</f>
        <v>47697.23</v>
      </c>
      <c r="S357" s="75">
        <f>+VLOOKUP($D357,'Detailed Schedule'!$D$8:$K$903,7,FALSE)</f>
        <v>4769.7230000000009</v>
      </c>
      <c r="T357" s="119">
        <f t="shared" si="25"/>
        <v>0</v>
      </c>
      <c r="U357" s="119">
        <f t="shared" si="26"/>
        <v>0</v>
      </c>
      <c r="V357" s="21" t="str">
        <f t="shared" si="27"/>
        <v>NO CHANGE</v>
      </c>
      <c r="W357" s="21" t="str">
        <f t="shared" si="28"/>
        <v>NO CHANGE</v>
      </c>
      <c r="X357" s="21" t="str">
        <f t="shared" si="29"/>
        <v>NO CHANGE</v>
      </c>
    </row>
    <row r="358" spans="1:24" outlineLevel="2">
      <c r="A358" s="136">
        <v>45363</v>
      </c>
      <c r="B358" s="24"/>
      <c r="C358" s="77"/>
      <c r="D358" s="137" t="s">
        <v>958</v>
      </c>
      <c r="E358" s="137">
        <v>2</v>
      </c>
      <c r="F358" s="137" t="s">
        <v>100</v>
      </c>
      <c r="G358" s="137" t="str">
        <f>+VLOOKUP($D358,'Detailed Schedule'!$D$8:$EK$9993,4,FALSE)</f>
        <v>2015 GENIE S-80X 4WD</v>
      </c>
      <c r="H358" s="55">
        <f>+VLOOKUP($D358,'Detailed Schedule'!$D$8:$EK$9993,5,FALSE)</f>
        <v>27280.5</v>
      </c>
      <c r="I358" s="22">
        <f>+VLOOKUP($D358,'Detailed Schedule'!$D$8:$EK$9993,6,FALSE)</f>
        <v>7</v>
      </c>
      <c r="J358" s="55">
        <f>+VLOOKUP($D358,'Detailed Schedule'!$D$8:$EK$9993,7,FALSE)</f>
        <v>2728.05</v>
      </c>
      <c r="K358" s="56">
        <v>0</v>
      </c>
      <c r="L358" s="59">
        <f>+VLOOKUP($D358,'Detailed Schedule'!$D$8:$EAA$9985,137,FALSE)</f>
        <v>2922.9107142857147</v>
      </c>
      <c r="M358" s="26">
        <f>+VLOOKUP($D358,'Detailed Schedule'!$D$8:$EAA$9985,140,FALSE)</f>
        <v>3507.4928571428572</v>
      </c>
      <c r="N358" s="26">
        <f>+VLOOKUP($D358,'Detailed Schedule'!$D$8:$EAA$9985,141,FALSE)</f>
        <v>6430.4035714285719</v>
      </c>
      <c r="O358" s="26">
        <f>+VLOOKUP($D358,'Detailed Schedule'!$D$8:$EAA$9985,142,FALSE)+J358</f>
        <v>20850.099999999999</v>
      </c>
      <c r="Q358" s="74">
        <f>+VLOOKUP($D358,'Detailed Schedule'!$D$8:$K$903,6,FALSE)</f>
        <v>7</v>
      </c>
      <c r="R358" s="75">
        <f>+VLOOKUP($D358,'Detailed Schedule'!$D$8:$K$903,5,FALSE)</f>
        <v>27280.5</v>
      </c>
      <c r="S358" s="75">
        <f>+VLOOKUP($D358,'Detailed Schedule'!$D$8:$K$903,7,FALSE)</f>
        <v>2728.05</v>
      </c>
      <c r="T358" s="119">
        <f t="shared" si="25"/>
        <v>0</v>
      </c>
      <c r="U358" s="119">
        <f t="shared" si="26"/>
        <v>0</v>
      </c>
      <c r="V358" s="21" t="str">
        <f t="shared" si="27"/>
        <v>NO CHANGE</v>
      </c>
      <c r="W358" s="21" t="str">
        <f t="shared" si="28"/>
        <v>NO CHANGE</v>
      </c>
      <c r="X358" s="21" t="str">
        <f t="shared" si="29"/>
        <v>NO CHANGE</v>
      </c>
    </row>
    <row r="359" spans="1:24" outlineLevel="2">
      <c r="A359" s="136">
        <v>45363</v>
      </c>
      <c r="B359" s="24"/>
      <c r="C359" s="77"/>
      <c r="D359" s="137" t="s">
        <v>1421</v>
      </c>
      <c r="E359" s="137">
        <v>2</v>
      </c>
      <c r="F359" s="137" t="s">
        <v>100</v>
      </c>
      <c r="G359" s="137" t="str">
        <f>+VLOOKUP($D359,'Detailed Schedule'!$D$8:$EK$9993,4,FALSE)</f>
        <v>2015 VOLVO SD45 SDC</v>
      </c>
      <c r="H359" s="55">
        <f>+VLOOKUP($D359,'Detailed Schedule'!$D$8:$EK$9993,5,FALSE)</f>
        <v>28750.03</v>
      </c>
      <c r="I359" s="22">
        <f>+VLOOKUP($D359,'Detailed Schedule'!$D$8:$EK$9993,6,FALSE)</f>
        <v>10</v>
      </c>
      <c r="J359" s="55">
        <f>+VLOOKUP($D359,'Detailed Schedule'!$D$8:$EK$9993,7,FALSE)</f>
        <v>2875.0030000000002</v>
      </c>
      <c r="K359" s="56">
        <v>0</v>
      </c>
      <c r="L359" s="59">
        <f>+VLOOKUP($D359,'Detailed Schedule'!$D$8:$EAA$9985,137,FALSE)</f>
        <v>2156.25225</v>
      </c>
      <c r="M359" s="26">
        <f>+VLOOKUP($D359,'Detailed Schedule'!$D$8:$EAA$9985,140,FALSE)</f>
        <v>2587.5027</v>
      </c>
      <c r="N359" s="26">
        <f>+VLOOKUP($D359,'Detailed Schedule'!$D$8:$EAA$9985,141,FALSE)</f>
        <v>4743.7549500000005</v>
      </c>
      <c r="O359" s="26">
        <f>+VLOOKUP($D359,'Detailed Schedule'!$D$8:$EAA$9985,142,FALSE)+J359</f>
        <v>24006.273000000001</v>
      </c>
      <c r="Q359" s="74">
        <f>+VLOOKUP($D359,'Detailed Schedule'!$D$8:$K$903,6,FALSE)</f>
        <v>10</v>
      </c>
      <c r="R359" s="75">
        <f>+VLOOKUP($D359,'Detailed Schedule'!$D$8:$K$903,5,FALSE)</f>
        <v>28750.03</v>
      </c>
      <c r="S359" s="75">
        <f>+VLOOKUP($D359,'Detailed Schedule'!$D$8:$K$903,7,FALSE)</f>
        <v>2875.0030000000002</v>
      </c>
      <c r="T359" s="119">
        <f t="shared" si="25"/>
        <v>0</v>
      </c>
      <c r="U359" s="119">
        <f t="shared" si="26"/>
        <v>0</v>
      </c>
      <c r="V359" s="21" t="str">
        <f t="shared" si="27"/>
        <v>NO CHANGE</v>
      </c>
      <c r="W359" s="21" t="str">
        <f t="shared" si="28"/>
        <v>NO CHANGE</v>
      </c>
      <c r="X359" s="21" t="str">
        <f t="shared" si="29"/>
        <v>NO CHANGE</v>
      </c>
    </row>
    <row r="360" spans="1:24" outlineLevel="2">
      <c r="A360" s="136">
        <v>45363</v>
      </c>
      <c r="B360" s="24"/>
      <c r="C360" s="77"/>
      <c r="D360" s="137" t="s">
        <v>1423</v>
      </c>
      <c r="E360" s="137">
        <v>2</v>
      </c>
      <c r="F360" s="137" t="s">
        <v>100</v>
      </c>
      <c r="G360" s="137" t="str">
        <f>+VLOOKUP($D360,'Detailed Schedule'!$D$8:$EK$9993,4,FALSE)</f>
        <v>2017 WACKER RD12A DDR</v>
      </c>
      <c r="H360" s="55">
        <f>+VLOOKUP($D360,'Detailed Schedule'!$D$8:$EK$9993,5,FALSE)</f>
        <v>10716.75</v>
      </c>
      <c r="I360" s="22">
        <f>+VLOOKUP($D360,'Detailed Schedule'!$D$8:$EK$9993,6,FALSE)</f>
        <v>10</v>
      </c>
      <c r="J360" s="55">
        <f>+VLOOKUP($D360,'Detailed Schedule'!$D$8:$EK$9993,7,FALSE)</f>
        <v>1071.675</v>
      </c>
      <c r="K360" s="56">
        <v>0</v>
      </c>
      <c r="L360" s="59">
        <f>+VLOOKUP($D360,'Detailed Schedule'!$D$8:$EAA$9985,137,FALSE)</f>
        <v>803.75625000000002</v>
      </c>
      <c r="M360" s="26">
        <f>+VLOOKUP($D360,'Detailed Schedule'!$D$8:$EAA$9985,140,FALSE)</f>
        <v>964.50749999999994</v>
      </c>
      <c r="N360" s="26">
        <f>+VLOOKUP($D360,'Detailed Schedule'!$D$8:$EAA$9985,141,FALSE)</f>
        <v>1768.2637500000001</v>
      </c>
      <c r="O360" s="26">
        <f>+VLOOKUP($D360,'Detailed Schedule'!$D$8:$EAA$9985,142,FALSE)+J360</f>
        <v>8948.4850000000006</v>
      </c>
      <c r="Q360" s="74">
        <f>+VLOOKUP($D360,'Detailed Schedule'!$D$8:$K$903,6,FALSE)</f>
        <v>10</v>
      </c>
      <c r="R360" s="75">
        <f>+VLOOKUP($D360,'Detailed Schedule'!$D$8:$K$903,5,FALSE)</f>
        <v>10716.75</v>
      </c>
      <c r="S360" s="75">
        <f>+VLOOKUP($D360,'Detailed Schedule'!$D$8:$K$903,7,FALSE)</f>
        <v>1071.675</v>
      </c>
      <c r="T360" s="119">
        <f t="shared" si="25"/>
        <v>0</v>
      </c>
      <c r="U360" s="119">
        <f t="shared" si="26"/>
        <v>0</v>
      </c>
      <c r="V360" s="21" t="str">
        <f t="shared" si="27"/>
        <v>NO CHANGE</v>
      </c>
      <c r="W360" s="21" t="str">
        <f t="shared" si="28"/>
        <v>NO CHANGE</v>
      </c>
      <c r="X360" s="21" t="str">
        <f t="shared" si="29"/>
        <v>NO CHANGE</v>
      </c>
    </row>
    <row r="361" spans="1:24" outlineLevel="2">
      <c r="A361" s="136">
        <v>45363</v>
      </c>
      <c r="B361" s="24"/>
      <c r="C361" s="77"/>
      <c r="D361" s="137" t="s">
        <v>1708</v>
      </c>
      <c r="E361" s="137">
        <v>4</v>
      </c>
      <c r="F361" s="137" t="s">
        <v>100</v>
      </c>
      <c r="G361" s="137" t="str">
        <f>+VLOOKUP($D361,'Detailed Schedule'!$D$8:$EK$9993,4,FALSE)</f>
        <v>2015 CAT 938K WL</v>
      </c>
      <c r="H361" s="55">
        <f>+VLOOKUP($D361,'Detailed Schedule'!$D$8:$EK$9993,5,FALSE)</f>
        <v>88217.18</v>
      </c>
      <c r="I361" s="22">
        <f>+VLOOKUP($D361,'Detailed Schedule'!$D$8:$EK$9993,6,FALSE)</f>
        <v>10</v>
      </c>
      <c r="J361" s="55">
        <f>+VLOOKUP($D361,'Detailed Schedule'!$D$8:$EK$9993,7,FALSE)</f>
        <v>13232.576999999999</v>
      </c>
      <c r="K361" s="56">
        <v>0</v>
      </c>
      <c r="L361" s="59">
        <f>+VLOOKUP($D361,'Detailed Schedule'!$D$8:$EAA$9985,137,FALSE)</f>
        <v>6248.7169166666663</v>
      </c>
      <c r="M361" s="26">
        <f>+VLOOKUP($D361,'Detailed Schedule'!$D$8:$EAA$9985,140,FALSE)</f>
        <v>7498.4602999999988</v>
      </c>
      <c r="N361" s="26">
        <f>+VLOOKUP($D361,'Detailed Schedule'!$D$8:$EAA$9985,141,FALSE)</f>
        <v>13747.177216666665</v>
      </c>
      <c r="O361" s="26">
        <f>+VLOOKUP($D361,'Detailed Schedule'!$D$8:$EAA$9985,142,FALSE)+J361</f>
        <v>74470.006999999998</v>
      </c>
      <c r="Q361" s="74">
        <f>+VLOOKUP($D361,'Detailed Schedule'!$D$8:$K$903,6,FALSE)</f>
        <v>10</v>
      </c>
      <c r="R361" s="75">
        <f>+VLOOKUP($D361,'Detailed Schedule'!$D$8:$K$903,5,FALSE)</f>
        <v>88217.18</v>
      </c>
      <c r="S361" s="75">
        <f>+VLOOKUP($D361,'Detailed Schedule'!$D$8:$K$903,7,FALSE)</f>
        <v>13232.576999999999</v>
      </c>
      <c r="T361" s="119">
        <f t="shared" si="25"/>
        <v>0</v>
      </c>
      <c r="U361" s="119">
        <f t="shared" si="26"/>
        <v>0</v>
      </c>
      <c r="V361" s="21" t="str">
        <f t="shared" si="27"/>
        <v>NO CHANGE</v>
      </c>
      <c r="W361" s="21" t="str">
        <f t="shared" si="28"/>
        <v>NO CHANGE</v>
      </c>
      <c r="X361" s="21" t="str">
        <f t="shared" si="29"/>
        <v>NO CHANGE</v>
      </c>
    </row>
    <row r="362" spans="1:24" outlineLevel="2">
      <c r="A362" s="136">
        <v>45364</v>
      </c>
      <c r="B362" s="24"/>
      <c r="C362" s="77"/>
      <c r="D362" s="137" t="s">
        <v>932</v>
      </c>
      <c r="E362" s="137">
        <v>2</v>
      </c>
      <c r="F362" s="137" t="s">
        <v>100</v>
      </c>
      <c r="G362" s="137" t="str">
        <f>+VLOOKUP($D362,'Detailed Schedule'!$D$8:$EK$9993,4,FALSE)</f>
        <v>2024 VM MATRIX MB (MB-H000139)</v>
      </c>
      <c r="H362" s="55">
        <f>+VLOOKUP($D362,'Detailed Schedule'!$D$8:$EK$9993,5,FALSE)</f>
        <v>18850</v>
      </c>
      <c r="I362" s="22">
        <f>+VLOOKUP($D362,'Detailed Schedule'!$D$8:$EK$9993,6,FALSE)</f>
        <v>5</v>
      </c>
      <c r="J362" s="55">
        <f>+VLOOKUP($D362,'Detailed Schedule'!$D$8:$EK$9993,7,FALSE)</f>
        <v>0</v>
      </c>
      <c r="K362" s="56">
        <v>0</v>
      </c>
      <c r="L362" s="59">
        <f>+VLOOKUP($D362,'Detailed Schedule'!$D$8:$EAA$9985,137,FALSE)</f>
        <v>3141.666666666667</v>
      </c>
      <c r="M362" s="26">
        <f>+VLOOKUP($D362,'Detailed Schedule'!$D$8:$EAA$9985,140,FALSE)</f>
        <v>3770</v>
      </c>
      <c r="N362" s="26">
        <f>+VLOOKUP($D362,'Detailed Schedule'!$D$8:$EAA$9985,141,FALSE)</f>
        <v>6911.666666666667</v>
      </c>
      <c r="O362" s="26">
        <f>+VLOOKUP($D362,'Detailed Schedule'!$D$8:$EAA$9985,142,FALSE)+J362</f>
        <v>11938.33</v>
      </c>
      <c r="Q362" s="74">
        <f>+VLOOKUP($D362,'Detailed Schedule'!$D$8:$K$903,6,FALSE)</f>
        <v>5</v>
      </c>
      <c r="R362" s="75">
        <f>+VLOOKUP($D362,'Detailed Schedule'!$D$8:$K$903,5,FALSE)</f>
        <v>18850</v>
      </c>
      <c r="S362" s="75">
        <f>+VLOOKUP($D362,'Detailed Schedule'!$D$8:$K$903,7,FALSE)</f>
        <v>0</v>
      </c>
      <c r="T362" s="119">
        <f t="shared" si="25"/>
        <v>0</v>
      </c>
      <c r="U362" s="119">
        <f t="shared" si="26"/>
        <v>0</v>
      </c>
      <c r="V362" s="21" t="str">
        <f t="shared" si="27"/>
        <v>NO CHANGE</v>
      </c>
      <c r="W362" s="21" t="str">
        <f t="shared" si="28"/>
        <v>NO CHANGE</v>
      </c>
      <c r="X362" s="21" t="str">
        <f t="shared" si="29"/>
        <v>NO CHANGE</v>
      </c>
    </row>
    <row r="363" spans="1:24" outlineLevel="2">
      <c r="A363" s="136">
        <v>45364</v>
      </c>
      <c r="B363" s="24"/>
      <c r="C363" s="77"/>
      <c r="D363" s="137" t="s">
        <v>934</v>
      </c>
      <c r="E363" s="137">
        <v>2</v>
      </c>
      <c r="F363" s="137" t="s">
        <v>100</v>
      </c>
      <c r="G363" s="137" t="str">
        <f>+VLOOKUP($D363,'Detailed Schedule'!$D$8:$EK$9993,4,FALSE)</f>
        <v>2024 VM MATRIX MB (MB-H000135)</v>
      </c>
      <c r="H363" s="55">
        <f>+VLOOKUP($D363,'Detailed Schedule'!$D$8:$EK$9993,5,FALSE)</f>
        <v>18850</v>
      </c>
      <c r="I363" s="22">
        <f>+VLOOKUP($D363,'Detailed Schedule'!$D$8:$EK$9993,6,FALSE)</f>
        <v>5</v>
      </c>
      <c r="J363" s="55">
        <f>+VLOOKUP($D363,'Detailed Schedule'!$D$8:$EK$9993,7,FALSE)</f>
        <v>0</v>
      </c>
      <c r="K363" s="56">
        <v>0</v>
      </c>
      <c r="L363" s="59">
        <f>+VLOOKUP($D363,'Detailed Schedule'!$D$8:$EAA$9985,137,FALSE)</f>
        <v>3141.666666666667</v>
      </c>
      <c r="M363" s="26">
        <f>+VLOOKUP($D363,'Detailed Schedule'!$D$8:$EAA$9985,140,FALSE)</f>
        <v>3770</v>
      </c>
      <c r="N363" s="26">
        <f>+VLOOKUP($D363,'Detailed Schedule'!$D$8:$EAA$9985,141,FALSE)</f>
        <v>6911.666666666667</v>
      </c>
      <c r="O363" s="26">
        <f>+VLOOKUP($D363,'Detailed Schedule'!$D$8:$EAA$9985,142,FALSE)+J363</f>
        <v>11938.33</v>
      </c>
      <c r="Q363" s="74">
        <f>+VLOOKUP($D363,'Detailed Schedule'!$D$8:$K$903,6,FALSE)</f>
        <v>5</v>
      </c>
      <c r="R363" s="75">
        <f>+VLOOKUP($D363,'Detailed Schedule'!$D$8:$K$903,5,FALSE)</f>
        <v>18850</v>
      </c>
      <c r="S363" s="75">
        <f>+VLOOKUP($D363,'Detailed Schedule'!$D$8:$K$903,7,FALSE)</f>
        <v>0</v>
      </c>
      <c r="T363" s="119">
        <f t="shared" si="25"/>
        <v>0</v>
      </c>
      <c r="U363" s="119">
        <f t="shared" si="26"/>
        <v>0</v>
      </c>
      <c r="V363" s="21" t="str">
        <f t="shared" si="27"/>
        <v>NO CHANGE</v>
      </c>
      <c r="W363" s="21" t="str">
        <f t="shared" si="28"/>
        <v>NO CHANGE</v>
      </c>
      <c r="X363" s="21" t="str">
        <f t="shared" si="29"/>
        <v>NO CHANGE</v>
      </c>
    </row>
    <row r="364" spans="1:24" outlineLevel="2">
      <c r="A364" s="136">
        <v>45364</v>
      </c>
      <c r="B364" s="24"/>
      <c r="C364" s="77"/>
      <c r="D364" s="137" t="s">
        <v>936</v>
      </c>
      <c r="E364" s="137">
        <v>2</v>
      </c>
      <c r="F364" s="137" t="s">
        <v>100</v>
      </c>
      <c r="G364" s="137" t="str">
        <f>+VLOOKUP($D364,'Detailed Schedule'!$D$8:$EK$9993,4,FALSE)</f>
        <v>2024 VM MATRIX MB (MB-H000966)</v>
      </c>
      <c r="H364" s="55">
        <f>+VLOOKUP($D364,'Detailed Schedule'!$D$8:$EK$9993,5,FALSE)</f>
        <v>18850</v>
      </c>
      <c r="I364" s="22">
        <f>+VLOOKUP($D364,'Detailed Schedule'!$D$8:$EK$9993,6,FALSE)</f>
        <v>5</v>
      </c>
      <c r="J364" s="55">
        <f>+VLOOKUP($D364,'Detailed Schedule'!$D$8:$EK$9993,7,FALSE)</f>
        <v>0</v>
      </c>
      <c r="K364" s="56">
        <v>0</v>
      </c>
      <c r="L364" s="59">
        <f>+VLOOKUP($D364,'Detailed Schedule'!$D$8:$EAA$9985,137,FALSE)</f>
        <v>3141.666666666667</v>
      </c>
      <c r="M364" s="26">
        <f>+VLOOKUP($D364,'Detailed Schedule'!$D$8:$EAA$9985,140,FALSE)</f>
        <v>3770</v>
      </c>
      <c r="N364" s="26">
        <f>+VLOOKUP($D364,'Detailed Schedule'!$D$8:$EAA$9985,141,FALSE)</f>
        <v>6911.666666666667</v>
      </c>
      <c r="O364" s="26">
        <f>+VLOOKUP($D364,'Detailed Schedule'!$D$8:$EAA$9985,142,FALSE)+J364</f>
        <v>11938.33</v>
      </c>
      <c r="Q364" s="74">
        <f>+VLOOKUP($D364,'Detailed Schedule'!$D$8:$K$903,6,FALSE)</f>
        <v>5</v>
      </c>
      <c r="R364" s="75">
        <f>+VLOOKUP($D364,'Detailed Schedule'!$D$8:$K$903,5,FALSE)</f>
        <v>18850</v>
      </c>
      <c r="S364" s="75">
        <f>+VLOOKUP($D364,'Detailed Schedule'!$D$8:$K$903,7,FALSE)</f>
        <v>0</v>
      </c>
      <c r="T364" s="119">
        <f t="shared" si="25"/>
        <v>0</v>
      </c>
      <c r="U364" s="119">
        <f t="shared" si="26"/>
        <v>0</v>
      </c>
      <c r="V364" s="21" t="str">
        <f t="shared" si="27"/>
        <v>NO CHANGE</v>
      </c>
      <c r="W364" s="21" t="str">
        <f t="shared" si="28"/>
        <v>NO CHANGE</v>
      </c>
      <c r="X364" s="21" t="str">
        <f t="shared" si="29"/>
        <v>NO CHANGE</v>
      </c>
    </row>
    <row r="365" spans="1:24" outlineLevel="2">
      <c r="A365" s="136">
        <v>45364</v>
      </c>
      <c r="B365" s="24"/>
      <c r="C365" s="77"/>
      <c r="D365" s="137" t="s">
        <v>938</v>
      </c>
      <c r="E365" s="137">
        <v>2</v>
      </c>
      <c r="F365" s="137" t="s">
        <v>100</v>
      </c>
      <c r="G365" s="137" t="str">
        <f>+VLOOKUP($D365,'Detailed Schedule'!$D$8:$EK$9993,4,FALSE)</f>
        <v>2024 VM MATRIX MB (MB-H000976)</v>
      </c>
      <c r="H365" s="55">
        <f>+VLOOKUP($D365,'Detailed Schedule'!$D$8:$EK$9993,5,FALSE)</f>
        <v>18850</v>
      </c>
      <c r="I365" s="22">
        <f>+VLOOKUP($D365,'Detailed Schedule'!$D$8:$EK$9993,6,FALSE)</f>
        <v>5</v>
      </c>
      <c r="J365" s="55">
        <f>+VLOOKUP($D365,'Detailed Schedule'!$D$8:$EK$9993,7,FALSE)</f>
        <v>0</v>
      </c>
      <c r="K365" s="56">
        <v>0</v>
      </c>
      <c r="L365" s="59">
        <f>+VLOOKUP($D365,'Detailed Schedule'!$D$8:$EAA$9985,137,FALSE)</f>
        <v>3141.666666666667</v>
      </c>
      <c r="M365" s="26">
        <f>+VLOOKUP($D365,'Detailed Schedule'!$D$8:$EAA$9985,140,FALSE)</f>
        <v>3770</v>
      </c>
      <c r="N365" s="26">
        <f>+VLOOKUP($D365,'Detailed Schedule'!$D$8:$EAA$9985,141,FALSE)</f>
        <v>6911.666666666667</v>
      </c>
      <c r="O365" s="26">
        <f>+VLOOKUP($D365,'Detailed Schedule'!$D$8:$EAA$9985,142,FALSE)+J365</f>
        <v>11938.33</v>
      </c>
      <c r="Q365" s="74">
        <f>+VLOOKUP($D365,'Detailed Schedule'!$D$8:$K$903,6,FALSE)</f>
        <v>5</v>
      </c>
      <c r="R365" s="75">
        <f>+VLOOKUP($D365,'Detailed Schedule'!$D$8:$K$903,5,FALSE)</f>
        <v>18850</v>
      </c>
      <c r="S365" s="75">
        <f>+VLOOKUP($D365,'Detailed Schedule'!$D$8:$K$903,7,FALSE)</f>
        <v>0</v>
      </c>
      <c r="T365" s="119">
        <f t="shared" si="25"/>
        <v>0</v>
      </c>
      <c r="U365" s="119">
        <f t="shared" si="26"/>
        <v>0</v>
      </c>
      <c r="V365" s="21" t="str">
        <f t="shared" si="27"/>
        <v>NO CHANGE</v>
      </c>
      <c r="W365" s="21" t="str">
        <f t="shared" si="28"/>
        <v>NO CHANGE</v>
      </c>
      <c r="X365" s="21" t="str">
        <f t="shared" si="29"/>
        <v>NO CHANGE</v>
      </c>
    </row>
    <row r="366" spans="1:24" outlineLevel="2">
      <c r="A366" s="136">
        <v>45385</v>
      </c>
      <c r="B366" s="24"/>
      <c r="C366" s="77"/>
      <c r="D366" s="137" t="s">
        <v>671</v>
      </c>
      <c r="E366" s="137">
        <v>1</v>
      </c>
      <c r="F366" s="137" t="s">
        <v>100</v>
      </c>
      <c r="G366" s="137" t="str">
        <f>+VLOOKUP($D366,'Detailed Schedule'!$D$8:$EK$9993,4,FALSE)</f>
        <v>2022 KOMATSU PC138USLC-11</v>
      </c>
      <c r="H366" s="55">
        <f>+VLOOKUP($D366,'Detailed Schedule'!$D$8:$EK$9993,5,FALSE)</f>
        <v>174394.26</v>
      </c>
      <c r="I366" s="22">
        <f>+VLOOKUP($D366,'Detailed Schedule'!$D$8:$EK$9993,6,FALSE)</f>
        <v>10</v>
      </c>
      <c r="J366" s="55">
        <f>+VLOOKUP($D366,'Detailed Schedule'!$D$8:$EK$9993,7,FALSE)</f>
        <v>35000</v>
      </c>
      <c r="K366" s="56">
        <v>0</v>
      </c>
      <c r="L366" s="59">
        <f>+VLOOKUP($D366,'Detailed Schedule'!$D$8:$EAA$9985,137,FALSE)</f>
        <v>10454.569500000001</v>
      </c>
      <c r="M366" s="26">
        <f>+VLOOKUP($D366,'Detailed Schedule'!$D$8:$EAA$9985,140,FALSE)</f>
        <v>13939.426000000001</v>
      </c>
      <c r="N366" s="26">
        <f>+VLOOKUP($D366,'Detailed Schedule'!$D$8:$EAA$9985,141,FALSE)</f>
        <v>24393.995500000005</v>
      </c>
      <c r="O366" s="26">
        <f>+VLOOKUP($D366,'Detailed Schedule'!$D$8:$EAA$9985,142,FALSE)+J366</f>
        <v>150000.26</v>
      </c>
      <c r="Q366" s="74">
        <f>+VLOOKUP($D366,'Detailed Schedule'!$D$8:$K$903,6,FALSE)</f>
        <v>10</v>
      </c>
      <c r="R366" s="75">
        <f>+VLOOKUP($D366,'Detailed Schedule'!$D$8:$K$903,5,FALSE)</f>
        <v>174394.26</v>
      </c>
      <c r="S366" s="75">
        <f>+VLOOKUP($D366,'Detailed Schedule'!$D$8:$K$903,7,FALSE)</f>
        <v>35000</v>
      </c>
      <c r="T366" s="119">
        <f t="shared" si="25"/>
        <v>0</v>
      </c>
      <c r="U366" s="119">
        <f t="shared" si="26"/>
        <v>0</v>
      </c>
      <c r="V366" s="21" t="str">
        <f t="shared" si="27"/>
        <v>NO CHANGE</v>
      </c>
      <c r="W366" s="21" t="str">
        <f t="shared" si="28"/>
        <v>NO CHANGE</v>
      </c>
      <c r="X366" s="21" t="str">
        <f t="shared" si="29"/>
        <v>NO CHANGE</v>
      </c>
    </row>
    <row r="367" spans="1:24" outlineLevel="2">
      <c r="A367" s="136">
        <v>45397</v>
      </c>
      <c r="B367" s="24"/>
      <c r="C367" s="77"/>
      <c r="D367" s="137" t="s">
        <v>217</v>
      </c>
      <c r="E367" s="137">
        <v>1</v>
      </c>
      <c r="F367" s="137" t="s">
        <v>100</v>
      </c>
      <c r="G367" s="137" t="str">
        <f>+VLOOKUP($D367,'Detailed Schedule'!$D$8:$EK$9993,4,FALSE)</f>
        <v>2013 KOBELCO CK1600G</v>
      </c>
      <c r="H367" s="55">
        <f>+VLOOKUP($D367,'Detailed Schedule'!$D$8:$EK$9993,5,FALSE)</f>
        <v>751063</v>
      </c>
      <c r="I367" s="22">
        <f>+VLOOKUP($D367,'Detailed Schedule'!$D$8:$EK$9993,6,FALSE)</f>
        <v>12</v>
      </c>
      <c r="J367" s="55">
        <f>+VLOOKUP($D367,'Detailed Schedule'!$D$8:$EK$9993,7,FALSE)</f>
        <v>350000</v>
      </c>
      <c r="K367" s="56">
        <v>0</v>
      </c>
      <c r="L367" s="59">
        <f>+VLOOKUP($D367,'Detailed Schedule'!$D$8:$EAA$9985,137,FALSE)</f>
        <v>25066.4375</v>
      </c>
      <c r="M367" s="26">
        <f>+VLOOKUP($D367,'Detailed Schedule'!$D$8:$EAA$9985,140,FALSE)</f>
        <v>33421.916666666664</v>
      </c>
      <c r="N367" s="26">
        <f>+VLOOKUP($D367,'Detailed Schedule'!$D$8:$EAA$9985,141,FALSE)</f>
        <v>58488.354166666664</v>
      </c>
      <c r="O367" s="26">
        <f>+VLOOKUP($D367,'Detailed Schedule'!$D$8:$EAA$9985,142,FALSE)+J367</f>
        <v>692574.65</v>
      </c>
      <c r="Q367" s="74">
        <f>+VLOOKUP($D367,'Detailed Schedule'!$D$8:$K$903,6,FALSE)</f>
        <v>12</v>
      </c>
      <c r="R367" s="75">
        <f>+VLOOKUP($D367,'Detailed Schedule'!$D$8:$K$903,5,FALSE)</f>
        <v>751063</v>
      </c>
      <c r="S367" s="75">
        <f>+VLOOKUP($D367,'Detailed Schedule'!$D$8:$K$903,7,FALSE)</f>
        <v>350000</v>
      </c>
      <c r="T367" s="119">
        <f t="shared" si="25"/>
        <v>0</v>
      </c>
      <c r="U367" s="119">
        <f t="shared" si="26"/>
        <v>0</v>
      </c>
      <c r="V367" s="21" t="str">
        <f t="shared" si="27"/>
        <v>NO CHANGE</v>
      </c>
      <c r="W367" s="21" t="str">
        <f t="shared" si="28"/>
        <v>NO CHANGE</v>
      </c>
      <c r="X367" s="21" t="str">
        <f t="shared" si="29"/>
        <v>NO CHANGE</v>
      </c>
    </row>
    <row r="368" spans="1:24" outlineLevel="2">
      <c r="A368" s="136">
        <v>45399</v>
      </c>
      <c r="B368" s="24"/>
      <c r="C368" s="77"/>
      <c r="D368" s="137" t="s">
        <v>1640</v>
      </c>
      <c r="E368" s="137">
        <v>1</v>
      </c>
      <c r="F368" s="137" t="s">
        <v>100</v>
      </c>
      <c r="G368" s="137" t="str">
        <f>+VLOOKUP($D368,'Detailed Schedule'!$D$8:$EK$9993,4,FALSE)</f>
        <v>2018 WIRTGEN WR200XLI</v>
      </c>
      <c r="H368" s="55">
        <f>+VLOOKUP($D368,'Detailed Schedule'!$D$8:$EK$9993,5,FALSE)</f>
        <v>432480</v>
      </c>
      <c r="I368" s="22">
        <f>+VLOOKUP($D368,'Detailed Schedule'!$D$8:$EK$9993,6,FALSE)</f>
        <v>10</v>
      </c>
      <c r="J368" s="55">
        <f>+VLOOKUP($D368,'Detailed Schedule'!$D$8:$EK$9993,7,FALSE)</f>
        <v>200000</v>
      </c>
      <c r="K368" s="56">
        <v>0</v>
      </c>
      <c r="L368" s="59">
        <f>+VLOOKUP($D368,'Detailed Schedule'!$D$8:$EAA$9985,137,FALSE)</f>
        <v>15498.666666666666</v>
      </c>
      <c r="M368" s="26">
        <f>+VLOOKUP($D368,'Detailed Schedule'!$D$8:$EAA$9985,140,FALSE)</f>
        <v>23248</v>
      </c>
      <c r="N368" s="26">
        <f>+VLOOKUP($D368,'Detailed Schedule'!$D$8:$EAA$9985,141,FALSE)</f>
        <v>38746.666666666664</v>
      </c>
      <c r="O368" s="26">
        <f>+VLOOKUP($D368,'Detailed Schedule'!$D$8:$EAA$9985,142,FALSE)+J368</f>
        <v>393733.32999999996</v>
      </c>
      <c r="Q368" s="74">
        <f>+VLOOKUP($D368,'Detailed Schedule'!$D$8:$K$903,6,FALSE)</f>
        <v>10</v>
      </c>
      <c r="R368" s="75">
        <f>+VLOOKUP($D368,'Detailed Schedule'!$D$8:$K$903,5,FALSE)</f>
        <v>432480</v>
      </c>
      <c r="S368" s="75">
        <f>+VLOOKUP($D368,'Detailed Schedule'!$D$8:$K$903,7,FALSE)</f>
        <v>200000</v>
      </c>
      <c r="T368" s="119">
        <f t="shared" si="25"/>
        <v>0</v>
      </c>
      <c r="U368" s="119">
        <f t="shared" si="26"/>
        <v>0</v>
      </c>
      <c r="V368" s="21" t="str">
        <f t="shared" si="27"/>
        <v>NO CHANGE</v>
      </c>
      <c r="W368" s="21" t="str">
        <f t="shared" si="28"/>
        <v>NO CHANGE</v>
      </c>
      <c r="X368" s="21" t="str">
        <f t="shared" si="29"/>
        <v>NO CHANGE</v>
      </c>
    </row>
    <row r="369" spans="1:24" outlineLevel="2">
      <c r="A369" s="136">
        <v>45401</v>
      </c>
      <c r="B369" s="24"/>
      <c r="C369" s="77"/>
      <c r="D369" s="137" t="s">
        <v>409</v>
      </c>
      <c r="E369" s="137">
        <v>1</v>
      </c>
      <c r="F369" s="137" t="s">
        <v>100</v>
      </c>
      <c r="G369" s="137" t="str">
        <f>+VLOOKUP($D369,'Detailed Schedule'!$D$8:$EK$9993,4,FALSE)</f>
        <v>2019 CAT D6T KEW00366 - UNDER CARRIAGE REPLACEMENT</v>
      </c>
      <c r="H369" s="55">
        <f>+VLOOKUP($D369,'Detailed Schedule'!$D$8:$EK$9993,5,FALSE)</f>
        <v>22175.599999999999</v>
      </c>
      <c r="I369" s="22">
        <f>+VLOOKUP($D369,'Detailed Schedule'!$D$8:$EK$9993,6,FALSE)</f>
        <v>10</v>
      </c>
      <c r="J369" s="55">
        <f>+VLOOKUP($D369,'Detailed Schedule'!$D$8:$EK$9993,7,FALSE)</f>
        <v>0</v>
      </c>
      <c r="K369" s="56">
        <v>0</v>
      </c>
      <c r="L369" s="59">
        <f>+VLOOKUP($D369,'Detailed Schedule'!$D$8:$EAA$9985,137,FALSE)</f>
        <v>1478.3733333333332</v>
      </c>
      <c r="M369" s="26">
        <f>+VLOOKUP($D369,'Detailed Schedule'!$D$8:$EAA$9985,140,FALSE)</f>
        <v>2217.56</v>
      </c>
      <c r="N369" s="26">
        <f>+VLOOKUP($D369,'Detailed Schedule'!$D$8:$EAA$9985,141,FALSE)</f>
        <v>3695.9333333333334</v>
      </c>
      <c r="O369" s="26">
        <f>+VLOOKUP($D369,'Detailed Schedule'!$D$8:$EAA$9985,142,FALSE)+J369</f>
        <v>18479.669999999998</v>
      </c>
      <c r="Q369" s="74">
        <f>+VLOOKUP($D369,'Detailed Schedule'!$D$8:$K$903,6,FALSE)</f>
        <v>10</v>
      </c>
      <c r="R369" s="75">
        <f>+VLOOKUP($D369,'Detailed Schedule'!$D$8:$K$903,5,FALSE)</f>
        <v>22175.599999999999</v>
      </c>
      <c r="S369" s="75">
        <f>+VLOOKUP($D369,'Detailed Schedule'!$D$8:$K$903,7,FALSE)</f>
        <v>0</v>
      </c>
      <c r="T369" s="119">
        <f t="shared" si="25"/>
        <v>0</v>
      </c>
      <c r="U369" s="119">
        <f t="shared" si="26"/>
        <v>0</v>
      </c>
      <c r="V369" s="21" t="str">
        <f t="shared" si="27"/>
        <v>NO CHANGE</v>
      </c>
      <c r="W369" s="21" t="str">
        <f t="shared" si="28"/>
        <v>NO CHANGE</v>
      </c>
      <c r="X369" s="21" t="str">
        <f t="shared" si="29"/>
        <v>NO CHANGE</v>
      </c>
    </row>
    <row r="370" spans="1:24" outlineLevel="2">
      <c r="A370" s="136">
        <v>45404</v>
      </c>
      <c r="B370" s="24"/>
      <c r="C370" s="77"/>
      <c r="D370" s="137" t="s">
        <v>483</v>
      </c>
      <c r="E370" s="137">
        <v>1</v>
      </c>
      <c r="F370" s="137" t="s">
        <v>100</v>
      </c>
      <c r="G370" s="137" t="str">
        <f>+VLOOKUP($D370,'Detailed Schedule'!$D$8:$EK$9993,4,FALSE)</f>
        <v>TRIMBLE R780 TSC7 SCS900</v>
      </c>
      <c r="H370" s="55">
        <f>+VLOOKUP($D370,'Detailed Schedule'!$D$8:$EK$9993,5,FALSE)</f>
        <v>68289.539999999994</v>
      </c>
      <c r="I370" s="22">
        <f>+VLOOKUP($D370,'Detailed Schedule'!$D$8:$EK$9993,6,FALSE)</f>
        <v>5</v>
      </c>
      <c r="J370" s="55">
        <f>+VLOOKUP($D370,'Detailed Schedule'!$D$8:$EK$9993,7,FALSE)</f>
        <v>0</v>
      </c>
      <c r="K370" s="56">
        <v>0</v>
      </c>
      <c r="L370" s="59">
        <f>+VLOOKUP($D370,'Detailed Schedule'!$D$8:$EAA$9985,137,FALSE)</f>
        <v>9105.271999999999</v>
      </c>
      <c r="M370" s="26">
        <f>+VLOOKUP($D370,'Detailed Schedule'!$D$8:$EAA$9985,140,FALSE)</f>
        <v>13657.907999999999</v>
      </c>
      <c r="N370" s="26">
        <f>+VLOOKUP($D370,'Detailed Schedule'!$D$8:$EAA$9985,141,FALSE)</f>
        <v>22763.18</v>
      </c>
      <c r="O370" s="26">
        <f>+VLOOKUP($D370,'Detailed Schedule'!$D$8:$EAA$9985,142,FALSE)+J370</f>
        <v>45526.36</v>
      </c>
      <c r="Q370" s="74">
        <f>+VLOOKUP($D370,'Detailed Schedule'!$D$8:$K$903,6,FALSE)</f>
        <v>5</v>
      </c>
      <c r="R370" s="75">
        <f>+VLOOKUP($D370,'Detailed Schedule'!$D$8:$K$903,5,FALSE)</f>
        <v>68289.539999999994</v>
      </c>
      <c r="S370" s="75">
        <f>+VLOOKUP($D370,'Detailed Schedule'!$D$8:$K$903,7,FALSE)</f>
        <v>0</v>
      </c>
      <c r="T370" s="119">
        <f t="shared" si="25"/>
        <v>0</v>
      </c>
      <c r="U370" s="119">
        <f t="shared" si="26"/>
        <v>0</v>
      </c>
      <c r="V370" s="21" t="str">
        <f t="shared" si="27"/>
        <v>NO CHANGE</v>
      </c>
      <c r="W370" s="21" t="str">
        <f t="shared" si="28"/>
        <v>NO CHANGE</v>
      </c>
      <c r="X370" s="21" t="str">
        <f t="shared" si="29"/>
        <v>NO CHANGE</v>
      </c>
    </row>
    <row r="371" spans="1:24" outlineLevel="2">
      <c r="A371" s="136">
        <v>45404</v>
      </c>
      <c r="B371" s="24"/>
      <c r="C371" s="77"/>
      <c r="D371" s="137" t="s">
        <v>709</v>
      </c>
      <c r="E371" s="137">
        <v>1</v>
      </c>
      <c r="F371" s="137" t="s">
        <v>100</v>
      </c>
      <c r="G371" s="137" t="str">
        <f>+VLOOKUP($D371,'Detailed Schedule'!$D$8:$EK$9993,4,FALSE)</f>
        <v>GENESIS GDT290</v>
      </c>
      <c r="H371" s="55">
        <f>+VLOOKUP($D371,'Detailed Schedule'!$D$8:$EK$9993,5,FALSE)</f>
        <v>127636.53</v>
      </c>
      <c r="I371" s="22">
        <f>+VLOOKUP($D371,'Detailed Schedule'!$D$8:$EK$9993,6,FALSE)</f>
        <v>8</v>
      </c>
      <c r="J371" s="55">
        <f>+VLOOKUP($D371,'Detailed Schedule'!$D$8:$EK$9993,7,FALSE)</f>
        <v>25000</v>
      </c>
      <c r="K371" s="56">
        <v>0</v>
      </c>
      <c r="L371" s="59">
        <f>+VLOOKUP($D371,'Detailed Schedule'!$D$8:$EAA$9985,137,FALSE)</f>
        <v>8553.0441666666666</v>
      </c>
      <c r="M371" s="26">
        <f>+VLOOKUP($D371,'Detailed Schedule'!$D$8:$EAA$9985,140,FALSE)</f>
        <v>12829.56625</v>
      </c>
      <c r="N371" s="26">
        <f>+VLOOKUP($D371,'Detailed Schedule'!$D$8:$EAA$9985,141,FALSE)</f>
        <v>21382.610416666666</v>
      </c>
      <c r="O371" s="26">
        <f>+VLOOKUP($D371,'Detailed Schedule'!$D$8:$EAA$9985,142,FALSE)+J371</f>
        <v>106253.92</v>
      </c>
      <c r="Q371" s="74">
        <f>+VLOOKUP($D371,'Detailed Schedule'!$D$8:$K$903,6,FALSE)</f>
        <v>8</v>
      </c>
      <c r="R371" s="75">
        <f>+VLOOKUP($D371,'Detailed Schedule'!$D$8:$K$903,5,FALSE)</f>
        <v>127636.53</v>
      </c>
      <c r="S371" s="75">
        <f>+VLOOKUP($D371,'Detailed Schedule'!$D$8:$K$903,7,FALSE)</f>
        <v>25000</v>
      </c>
      <c r="T371" s="119">
        <f t="shared" si="25"/>
        <v>0</v>
      </c>
      <c r="U371" s="119">
        <f t="shared" si="26"/>
        <v>0</v>
      </c>
      <c r="V371" s="21" t="str">
        <f t="shared" si="27"/>
        <v>NO CHANGE</v>
      </c>
      <c r="W371" s="21" t="str">
        <f t="shared" si="28"/>
        <v>NO CHANGE</v>
      </c>
      <c r="X371" s="21" t="str">
        <f t="shared" si="29"/>
        <v>NO CHANGE</v>
      </c>
    </row>
    <row r="372" spans="1:24" outlineLevel="2">
      <c r="A372" s="136">
        <v>45412</v>
      </c>
      <c r="B372" s="24"/>
      <c r="C372" s="77"/>
      <c r="D372" s="137" t="s">
        <v>767</v>
      </c>
      <c r="E372" s="137">
        <v>1</v>
      </c>
      <c r="F372" s="137" t="s">
        <v>100</v>
      </c>
      <c r="G372" s="137" t="str">
        <f>+VLOOKUP($D372,'Detailed Schedule'!$D$8:$EK$9993,4,FALSE)</f>
        <v>2014 JD 9560R TRACTOR - ENGINE REPLACEMENT</v>
      </c>
      <c r="H372" s="55">
        <f>+VLOOKUP($D372,'Detailed Schedule'!$D$8:$EK$9993,5,FALSE)</f>
        <v>84559.02</v>
      </c>
      <c r="I372" s="22">
        <f>+VLOOKUP($D372,'Detailed Schedule'!$D$8:$EK$9993,6,FALSE)</f>
        <v>5</v>
      </c>
      <c r="J372" s="55">
        <f>+VLOOKUP($D372,'Detailed Schedule'!$D$8:$EK$9993,7,FALSE)</f>
        <v>0</v>
      </c>
      <c r="K372" s="56">
        <v>0</v>
      </c>
      <c r="L372" s="59">
        <f>+VLOOKUP($D372,'Detailed Schedule'!$D$8:$EAA$9985,137,FALSE)</f>
        <v>11274.536</v>
      </c>
      <c r="M372" s="26">
        <f>+VLOOKUP($D372,'Detailed Schedule'!$D$8:$EAA$9985,140,FALSE)</f>
        <v>16911.804</v>
      </c>
      <c r="N372" s="26">
        <f>+VLOOKUP($D372,'Detailed Schedule'!$D$8:$EAA$9985,141,FALSE)</f>
        <v>28186.34</v>
      </c>
      <c r="O372" s="26">
        <f>+VLOOKUP($D372,'Detailed Schedule'!$D$8:$EAA$9985,142,FALSE)+J372</f>
        <v>56372.68</v>
      </c>
      <c r="Q372" s="74">
        <f>+VLOOKUP($D372,'Detailed Schedule'!$D$8:$K$903,6,FALSE)</f>
        <v>5</v>
      </c>
      <c r="R372" s="75">
        <f>+VLOOKUP($D372,'Detailed Schedule'!$D$8:$K$903,5,FALSE)</f>
        <v>84559.02</v>
      </c>
      <c r="S372" s="75">
        <f>+VLOOKUP($D372,'Detailed Schedule'!$D$8:$K$903,7,FALSE)</f>
        <v>0</v>
      </c>
      <c r="T372" s="119">
        <f t="shared" si="25"/>
        <v>0</v>
      </c>
      <c r="U372" s="119">
        <f t="shared" si="26"/>
        <v>0</v>
      </c>
      <c r="V372" s="21" t="str">
        <f t="shared" si="27"/>
        <v>NO CHANGE</v>
      </c>
      <c r="W372" s="21" t="str">
        <f t="shared" si="28"/>
        <v>NO CHANGE</v>
      </c>
      <c r="X372" s="21" t="str">
        <f t="shared" si="29"/>
        <v>NO CHANGE</v>
      </c>
    </row>
    <row r="373" spans="1:24" outlineLevel="2">
      <c r="A373" s="136">
        <v>45415</v>
      </c>
      <c r="B373" s="24"/>
      <c r="C373" s="77"/>
      <c r="D373" s="137" t="s">
        <v>411</v>
      </c>
      <c r="E373" s="137">
        <v>1</v>
      </c>
      <c r="F373" s="137" t="s">
        <v>100</v>
      </c>
      <c r="G373" s="137" t="str">
        <f>+VLOOKUP($D373,'Detailed Schedule'!$D$8:$EK$9993,4,FALSE)</f>
        <v>2019 JD 650K LGP</v>
      </c>
      <c r="H373" s="55">
        <f>+VLOOKUP($D373,'Detailed Schedule'!$D$8:$EK$9993,5,FALSE)</f>
        <v>111800</v>
      </c>
      <c r="I373" s="22">
        <f>+VLOOKUP($D373,'Detailed Schedule'!$D$8:$EK$9993,6,FALSE)</f>
        <v>10</v>
      </c>
      <c r="J373" s="55">
        <f>+VLOOKUP($D373,'Detailed Schedule'!$D$8:$EK$9993,7,FALSE)</f>
        <v>30000</v>
      </c>
      <c r="K373" s="56">
        <v>0</v>
      </c>
      <c r="L373" s="59">
        <f>+VLOOKUP($D373,'Detailed Schedule'!$D$8:$EAA$9985,137,FALSE)</f>
        <v>5453.333333333333</v>
      </c>
      <c r="M373" s="26">
        <f>+VLOOKUP($D373,'Detailed Schedule'!$D$8:$EAA$9985,140,FALSE)</f>
        <v>8180</v>
      </c>
      <c r="N373" s="26">
        <f>+VLOOKUP($D373,'Detailed Schedule'!$D$8:$EAA$9985,141,FALSE)</f>
        <v>13633.333333333332</v>
      </c>
      <c r="O373" s="26">
        <f>+VLOOKUP($D373,'Detailed Schedule'!$D$8:$EAA$9985,142,FALSE)+J373</f>
        <v>98166.67</v>
      </c>
      <c r="Q373" s="74">
        <f>+VLOOKUP($D373,'Detailed Schedule'!$D$8:$K$903,6,FALSE)</f>
        <v>10</v>
      </c>
      <c r="R373" s="75">
        <f>+VLOOKUP($D373,'Detailed Schedule'!$D$8:$K$903,5,FALSE)</f>
        <v>111800</v>
      </c>
      <c r="S373" s="75">
        <f>+VLOOKUP($D373,'Detailed Schedule'!$D$8:$K$903,7,FALSE)</f>
        <v>30000</v>
      </c>
      <c r="T373" s="119">
        <f t="shared" si="25"/>
        <v>0</v>
      </c>
      <c r="U373" s="119">
        <f t="shared" si="26"/>
        <v>0</v>
      </c>
      <c r="V373" s="21" t="str">
        <f t="shared" si="27"/>
        <v>NO CHANGE</v>
      </c>
      <c r="W373" s="21" t="str">
        <f t="shared" si="28"/>
        <v>NO CHANGE</v>
      </c>
      <c r="X373" s="21" t="str">
        <f t="shared" si="29"/>
        <v>NO CHANGE</v>
      </c>
    </row>
    <row r="374" spans="1:24" outlineLevel="2">
      <c r="A374" s="136">
        <v>45418</v>
      </c>
      <c r="B374" s="24"/>
      <c r="C374" s="77"/>
      <c r="D374" s="137" t="s">
        <v>1598</v>
      </c>
      <c r="E374" s="137">
        <v>1</v>
      </c>
      <c r="F374" s="137" t="s">
        <v>100</v>
      </c>
      <c r="G374" s="137" t="str">
        <f>+VLOOKUP($D374,'Detailed Schedule'!$D$8:$EK$9993,4,FALSE)</f>
        <v>2024 CAT BR120</v>
      </c>
      <c r="H374" s="55">
        <f>+VLOOKUP($D374,'Detailed Schedule'!$D$8:$EK$9993,5,FALSE)</f>
        <v>7951.98</v>
      </c>
      <c r="I374" s="22">
        <f>+VLOOKUP($D374,'Detailed Schedule'!$D$8:$EK$9993,6,FALSE)</f>
        <v>5</v>
      </c>
      <c r="J374" s="55">
        <f>+VLOOKUP($D374,'Detailed Schedule'!$D$8:$EK$9993,7,FALSE)</f>
        <v>0</v>
      </c>
      <c r="K374" s="56">
        <v>0</v>
      </c>
      <c r="L374" s="59">
        <f>+VLOOKUP($D374,'Detailed Schedule'!$D$8:$EAA$9985,137,FALSE)</f>
        <v>1060.2639999999999</v>
      </c>
      <c r="M374" s="26">
        <f>+VLOOKUP($D374,'Detailed Schedule'!$D$8:$EAA$9985,140,FALSE)</f>
        <v>1590.3959999999997</v>
      </c>
      <c r="N374" s="26">
        <f>+VLOOKUP($D374,'Detailed Schedule'!$D$8:$EAA$9985,141,FALSE)</f>
        <v>2650.66</v>
      </c>
      <c r="O374" s="26">
        <f>+VLOOKUP($D374,'Detailed Schedule'!$D$8:$EAA$9985,142,FALSE)+J374</f>
        <v>5301.32</v>
      </c>
      <c r="Q374" s="74"/>
      <c r="R374" s="75"/>
      <c r="S374" s="75"/>
      <c r="T374" s="119"/>
      <c r="U374" s="119"/>
    </row>
    <row r="375" spans="1:24" outlineLevel="2">
      <c r="A375" s="136">
        <v>45419</v>
      </c>
      <c r="B375" s="24"/>
      <c r="C375" s="77"/>
      <c r="D375" s="137" t="s">
        <v>673</v>
      </c>
      <c r="E375" s="137">
        <v>1</v>
      </c>
      <c r="F375" s="137" t="s">
        <v>100</v>
      </c>
      <c r="G375" s="137" t="str">
        <f>+VLOOKUP($D375,'Detailed Schedule'!$D$8:$EK$9993,4,FALSE)</f>
        <v>2019 JD 350G 813682</v>
      </c>
      <c r="H375" s="55">
        <f>+VLOOKUP($D375,'Detailed Schedule'!$D$8:$EK$9993,5,FALSE)</f>
        <v>298530</v>
      </c>
      <c r="I375" s="22">
        <f>+VLOOKUP($D375,'Detailed Schedule'!$D$8:$EK$9993,6,FALSE)</f>
        <v>10</v>
      </c>
      <c r="J375" s="55">
        <f>+VLOOKUP($D375,'Detailed Schedule'!$D$8:$EK$9993,7,FALSE)</f>
        <v>50000</v>
      </c>
      <c r="K375" s="56">
        <v>0</v>
      </c>
      <c r="L375" s="59">
        <f>+VLOOKUP($D375,'Detailed Schedule'!$D$8:$EAA$9985,137,FALSE)</f>
        <v>16568.666666666668</v>
      </c>
      <c r="M375" s="26">
        <f>+VLOOKUP($D375,'Detailed Schedule'!$D$8:$EAA$9985,140,FALSE)</f>
        <v>24853</v>
      </c>
      <c r="N375" s="26">
        <f>+VLOOKUP($D375,'Detailed Schedule'!$D$8:$EAA$9985,141,FALSE)</f>
        <v>41421.666666666672</v>
      </c>
      <c r="O375" s="26">
        <f>+VLOOKUP($D375,'Detailed Schedule'!$D$8:$EAA$9985,142,FALSE)+J375</f>
        <v>257108.33</v>
      </c>
      <c r="Q375" s="74">
        <f>+VLOOKUP($D375,'Detailed Schedule'!$D$8:$K$903,6,FALSE)</f>
        <v>10</v>
      </c>
      <c r="R375" s="75">
        <f>+VLOOKUP($D375,'Detailed Schedule'!$D$8:$K$903,5,FALSE)</f>
        <v>298530</v>
      </c>
      <c r="S375" s="75">
        <f>+VLOOKUP($D375,'Detailed Schedule'!$D$8:$K$903,7,FALSE)</f>
        <v>50000</v>
      </c>
      <c r="T375" s="119">
        <f t="shared" ref="T375:T459" si="30">+S375-J375</f>
        <v>0</v>
      </c>
      <c r="U375" s="119">
        <f t="shared" ref="U375:U459" si="31">+R375-H375</f>
        <v>0</v>
      </c>
      <c r="V375" s="21" t="str">
        <f t="shared" ref="V375:V459" si="32">+IF(Q375=I375,"NO CHANGE","YES")</f>
        <v>NO CHANGE</v>
      </c>
      <c r="W375" s="21" t="str">
        <f t="shared" ref="W375:W459" si="33">+IF(R375=H375,"NO CHANGE","YES")</f>
        <v>NO CHANGE</v>
      </c>
      <c r="X375" s="21" t="str">
        <f t="shared" ref="X375:X459" si="34">+IF(S375=J375,"NO CHANGE","YES")</f>
        <v>NO CHANGE</v>
      </c>
    </row>
    <row r="376" spans="1:24" outlineLevel="2">
      <c r="A376" s="136">
        <v>45426</v>
      </c>
      <c r="B376" s="24"/>
      <c r="C376" s="77"/>
      <c r="D376" s="137" t="s">
        <v>960</v>
      </c>
      <c r="E376" s="137">
        <v>2</v>
      </c>
      <c r="F376" s="137" t="s">
        <v>100</v>
      </c>
      <c r="G376" s="137" t="str">
        <f>+VLOOKUP($D376,'Detailed Schedule'!$D$8:$EK$9993,4,FALSE)</f>
        <v>2016 GENIE S-45 4WD (22865)</v>
      </c>
      <c r="H376" s="55">
        <f>+VLOOKUP($D376,'Detailed Schedule'!$D$8:$EK$9993,5,FALSE)</f>
        <v>32200.04</v>
      </c>
      <c r="I376" s="22">
        <f>+VLOOKUP($D376,'Detailed Schedule'!$D$8:$EK$9993,6,FALSE)</f>
        <v>5</v>
      </c>
      <c r="J376" s="55">
        <f>+VLOOKUP($D376,'Detailed Schedule'!$D$8:$EK$9993,7,FALSE)</f>
        <v>0</v>
      </c>
      <c r="K376" s="56">
        <v>0</v>
      </c>
      <c r="L376" s="59">
        <f>+VLOOKUP($D376,'Detailed Schedule'!$D$8:$EAA$9985,137,FALSE)</f>
        <v>4293.3386666666665</v>
      </c>
      <c r="M376" s="26">
        <f>+VLOOKUP($D376,'Detailed Schedule'!$D$8:$EAA$9985,140,FALSE)</f>
        <v>6440.0079999999998</v>
      </c>
      <c r="N376" s="26">
        <f>+VLOOKUP($D376,'Detailed Schedule'!$D$8:$EAA$9985,141,FALSE)</f>
        <v>10733.346666666666</v>
      </c>
      <c r="O376" s="26">
        <f>+VLOOKUP($D376,'Detailed Schedule'!$D$8:$EAA$9985,142,FALSE)+J376</f>
        <v>21466.69</v>
      </c>
      <c r="Q376" s="74">
        <f>+VLOOKUP($D376,'Detailed Schedule'!$D$8:$K$903,6,FALSE)</f>
        <v>5</v>
      </c>
      <c r="R376" s="75">
        <f>+VLOOKUP($D376,'Detailed Schedule'!$D$8:$K$903,5,FALSE)</f>
        <v>32200.04</v>
      </c>
      <c r="S376" s="75">
        <f>+VLOOKUP($D376,'Detailed Schedule'!$D$8:$K$903,7,FALSE)</f>
        <v>0</v>
      </c>
      <c r="T376" s="119">
        <f t="shared" si="30"/>
        <v>0</v>
      </c>
      <c r="U376" s="119">
        <f t="shared" si="31"/>
        <v>0</v>
      </c>
      <c r="V376" s="21" t="str">
        <f t="shared" si="32"/>
        <v>NO CHANGE</v>
      </c>
      <c r="W376" s="21" t="str">
        <f t="shared" si="33"/>
        <v>NO CHANGE</v>
      </c>
      <c r="X376" s="21" t="str">
        <f t="shared" si="34"/>
        <v>NO CHANGE</v>
      </c>
    </row>
    <row r="377" spans="1:24" outlineLevel="2">
      <c r="A377" s="136">
        <v>45426</v>
      </c>
      <c r="B377" s="24"/>
      <c r="C377" s="77"/>
      <c r="D377" s="137" t="s">
        <v>122</v>
      </c>
      <c r="E377" s="137">
        <v>2</v>
      </c>
      <c r="F377" s="137" t="s">
        <v>100</v>
      </c>
      <c r="G377" s="137" t="str">
        <f>+VLOOKUP($D377,'Detailed Schedule'!$D$8:$EK$9993,4,FALSE)</f>
        <v>UR COMPRESSOR 175-195 CFM TIER</v>
      </c>
      <c r="H377" s="55">
        <f>+VLOOKUP($D377,'Detailed Schedule'!$D$8:$EK$9993,5,FALSE)</f>
        <v>26708.21</v>
      </c>
      <c r="I377" s="22">
        <f>+VLOOKUP($D377,'Detailed Schedule'!$D$8:$EK$9993,6,FALSE)</f>
        <v>5</v>
      </c>
      <c r="J377" s="55">
        <f>+VLOOKUP($D377,'Detailed Schedule'!$D$8:$EK$9993,7,FALSE)</f>
        <v>0</v>
      </c>
      <c r="K377" s="56">
        <v>0</v>
      </c>
      <c r="L377" s="59">
        <f>+VLOOKUP($D377,'Detailed Schedule'!$D$8:$EAA$9985,137,FALSE)</f>
        <v>3561.0946666666664</v>
      </c>
      <c r="M377" s="26">
        <f>+VLOOKUP($D377,'Detailed Schedule'!$D$8:$EAA$9985,140,FALSE)</f>
        <v>5341.6419999999998</v>
      </c>
      <c r="N377" s="26">
        <f>+VLOOKUP($D377,'Detailed Schedule'!$D$8:$EAA$9985,141,FALSE)</f>
        <v>8902.7366666666658</v>
      </c>
      <c r="O377" s="26">
        <f>+VLOOKUP($D377,'Detailed Schedule'!$D$8:$EAA$9985,142,FALSE)+J377</f>
        <v>17805.47</v>
      </c>
      <c r="Q377" s="74">
        <f>+VLOOKUP($D377,'Detailed Schedule'!$D$8:$K$903,6,FALSE)</f>
        <v>5</v>
      </c>
      <c r="R377" s="75">
        <f>+VLOOKUP($D377,'Detailed Schedule'!$D$8:$K$903,5,FALSE)</f>
        <v>26708.21</v>
      </c>
      <c r="S377" s="75">
        <f>+VLOOKUP($D377,'Detailed Schedule'!$D$8:$K$903,7,FALSE)</f>
        <v>0</v>
      </c>
      <c r="T377" s="119">
        <f t="shared" si="30"/>
        <v>0</v>
      </c>
      <c r="U377" s="119">
        <f t="shared" si="31"/>
        <v>0</v>
      </c>
      <c r="V377" s="21" t="str">
        <f t="shared" si="32"/>
        <v>NO CHANGE</v>
      </c>
      <c r="W377" s="21" t="str">
        <f t="shared" si="33"/>
        <v>NO CHANGE</v>
      </c>
      <c r="X377" s="21" t="str">
        <f t="shared" si="34"/>
        <v>NO CHANGE</v>
      </c>
    </row>
    <row r="378" spans="1:24" outlineLevel="2">
      <c r="A378" s="136">
        <v>45426</v>
      </c>
      <c r="B378" s="24"/>
      <c r="C378" s="77"/>
      <c r="D378" s="137" t="s">
        <v>124</v>
      </c>
      <c r="E378" s="137">
        <v>2</v>
      </c>
      <c r="F378" s="137" t="s">
        <v>100</v>
      </c>
      <c r="G378" s="137" t="str">
        <f>+VLOOKUP($D378,'Detailed Schedule'!$D$8:$EK$9993,4,FALSE)</f>
        <v>UR COMPRESSOR 175-195 CFM TIER</v>
      </c>
      <c r="H378" s="55">
        <f>+VLOOKUP($D378,'Detailed Schedule'!$D$8:$EK$9993,5,FALSE)</f>
        <v>26708.22</v>
      </c>
      <c r="I378" s="22">
        <f>+VLOOKUP($D378,'Detailed Schedule'!$D$8:$EK$9993,6,FALSE)</f>
        <v>5</v>
      </c>
      <c r="J378" s="55">
        <f>+VLOOKUP($D378,'Detailed Schedule'!$D$8:$EK$9993,7,FALSE)</f>
        <v>0</v>
      </c>
      <c r="K378" s="56">
        <v>0</v>
      </c>
      <c r="L378" s="59">
        <f>+VLOOKUP($D378,'Detailed Schedule'!$D$8:$EAA$9985,137,FALSE)</f>
        <v>3561.096</v>
      </c>
      <c r="M378" s="26">
        <f>+VLOOKUP($D378,'Detailed Schedule'!$D$8:$EAA$9985,140,FALSE)</f>
        <v>5341.6440000000002</v>
      </c>
      <c r="N378" s="26">
        <f>+VLOOKUP($D378,'Detailed Schedule'!$D$8:$EAA$9985,141,FALSE)</f>
        <v>8902.74</v>
      </c>
      <c r="O378" s="26">
        <f>+VLOOKUP($D378,'Detailed Schedule'!$D$8:$EAA$9985,142,FALSE)+J378</f>
        <v>17805.48</v>
      </c>
      <c r="Q378" s="74">
        <f>+VLOOKUP($D378,'Detailed Schedule'!$D$8:$K$903,6,FALSE)</f>
        <v>5</v>
      </c>
      <c r="R378" s="75">
        <f>+VLOOKUP($D378,'Detailed Schedule'!$D$8:$K$903,5,FALSE)</f>
        <v>26708.22</v>
      </c>
      <c r="S378" s="75">
        <f>+VLOOKUP($D378,'Detailed Schedule'!$D$8:$K$903,7,FALSE)</f>
        <v>0</v>
      </c>
      <c r="T378" s="119">
        <f t="shared" si="30"/>
        <v>0</v>
      </c>
      <c r="U378" s="119">
        <f t="shared" si="31"/>
        <v>0</v>
      </c>
      <c r="V378" s="21" t="str">
        <f t="shared" si="32"/>
        <v>NO CHANGE</v>
      </c>
      <c r="W378" s="21" t="str">
        <f t="shared" si="33"/>
        <v>NO CHANGE</v>
      </c>
      <c r="X378" s="21" t="str">
        <f t="shared" si="34"/>
        <v>NO CHANGE</v>
      </c>
    </row>
    <row r="379" spans="1:24" outlineLevel="2">
      <c r="A379" s="136">
        <v>45426</v>
      </c>
      <c r="B379" s="24"/>
      <c r="C379" s="77"/>
      <c r="D379" s="137" t="s">
        <v>125</v>
      </c>
      <c r="E379" s="137">
        <v>2</v>
      </c>
      <c r="F379" s="137" t="s">
        <v>100</v>
      </c>
      <c r="G379" s="137" t="str">
        <f>+VLOOKUP($D379,'Detailed Schedule'!$D$8:$EK$9993,4,FALSE)</f>
        <v>UR COMPRESSOR 175-195 CFM TIER</v>
      </c>
      <c r="H379" s="55">
        <f>+VLOOKUP($D379,'Detailed Schedule'!$D$8:$EK$9993,5,FALSE)</f>
        <v>26708.22</v>
      </c>
      <c r="I379" s="22">
        <f>+VLOOKUP($D379,'Detailed Schedule'!$D$8:$EK$9993,6,FALSE)</f>
        <v>5</v>
      </c>
      <c r="J379" s="55">
        <f>+VLOOKUP($D379,'Detailed Schedule'!$D$8:$EK$9993,7,FALSE)</f>
        <v>0</v>
      </c>
      <c r="K379" s="56">
        <v>0</v>
      </c>
      <c r="L379" s="59">
        <f>+VLOOKUP($D379,'Detailed Schedule'!$D$8:$EAA$9985,137,FALSE)</f>
        <v>3561.096</v>
      </c>
      <c r="M379" s="26">
        <f>+VLOOKUP($D379,'Detailed Schedule'!$D$8:$EAA$9985,140,FALSE)</f>
        <v>5341.6440000000002</v>
      </c>
      <c r="N379" s="26">
        <f>+VLOOKUP($D379,'Detailed Schedule'!$D$8:$EAA$9985,141,FALSE)</f>
        <v>8902.74</v>
      </c>
      <c r="O379" s="26">
        <f>+VLOOKUP($D379,'Detailed Schedule'!$D$8:$EAA$9985,142,FALSE)+J379</f>
        <v>17805.48</v>
      </c>
      <c r="Q379" s="74">
        <f>+VLOOKUP($D379,'Detailed Schedule'!$D$8:$K$903,6,FALSE)</f>
        <v>5</v>
      </c>
      <c r="R379" s="75">
        <f>+VLOOKUP($D379,'Detailed Schedule'!$D$8:$K$903,5,FALSE)</f>
        <v>26708.22</v>
      </c>
      <c r="S379" s="75">
        <f>+VLOOKUP($D379,'Detailed Schedule'!$D$8:$K$903,7,FALSE)</f>
        <v>0</v>
      </c>
      <c r="T379" s="119">
        <f t="shared" si="30"/>
        <v>0</v>
      </c>
      <c r="U379" s="119">
        <f t="shared" si="31"/>
        <v>0</v>
      </c>
      <c r="V379" s="21" t="str">
        <f t="shared" si="32"/>
        <v>NO CHANGE</v>
      </c>
      <c r="W379" s="21" t="str">
        <f t="shared" si="33"/>
        <v>NO CHANGE</v>
      </c>
      <c r="X379" s="21" t="str">
        <f t="shared" si="34"/>
        <v>NO CHANGE</v>
      </c>
    </row>
    <row r="380" spans="1:24" outlineLevel="2">
      <c r="A380" s="136">
        <v>45426</v>
      </c>
      <c r="B380" s="24"/>
      <c r="C380" s="77"/>
      <c r="D380" s="137" t="s">
        <v>842</v>
      </c>
      <c r="E380" s="137">
        <v>2</v>
      </c>
      <c r="F380" s="137" t="s">
        <v>100</v>
      </c>
      <c r="G380" s="137" t="str">
        <f>+VLOOKUP($D380,'Detailed Schedule'!$D$8:$EK$9993,4,FALSE)</f>
        <v>UR LIGHT TOWER 4-7KW VERT MAST</v>
      </c>
      <c r="H380" s="55">
        <f>+VLOOKUP($D380,'Detailed Schedule'!$D$8:$EK$9993,5,FALSE)</f>
        <v>14167.99</v>
      </c>
      <c r="I380" s="22">
        <f>+VLOOKUP($D380,'Detailed Schedule'!$D$8:$EK$9993,6,FALSE)</f>
        <v>5</v>
      </c>
      <c r="J380" s="55">
        <f>+VLOOKUP($D380,'Detailed Schedule'!$D$8:$EK$9993,7,FALSE)</f>
        <v>0</v>
      </c>
      <c r="K380" s="56">
        <v>0</v>
      </c>
      <c r="L380" s="59">
        <f>+VLOOKUP($D380,'Detailed Schedule'!$D$8:$EAA$9985,137,FALSE)</f>
        <v>1889.0653333333332</v>
      </c>
      <c r="M380" s="26">
        <f>+VLOOKUP($D380,'Detailed Schedule'!$D$8:$EAA$9985,140,FALSE)</f>
        <v>2833.598</v>
      </c>
      <c r="N380" s="26">
        <f>+VLOOKUP($D380,'Detailed Schedule'!$D$8:$EAA$9985,141,FALSE)</f>
        <v>4722.663333333333</v>
      </c>
      <c r="O380" s="26">
        <f>+VLOOKUP($D380,'Detailed Schedule'!$D$8:$EAA$9985,142,FALSE)+J380</f>
        <v>9445.33</v>
      </c>
      <c r="Q380" s="74">
        <f>+VLOOKUP($D380,'Detailed Schedule'!$D$8:$K$903,6,FALSE)</f>
        <v>5</v>
      </c>
      <c r="R380" s="75">
        <f>+VLOOKUP($D380,'Detailed Schedule'!$D$8:$K$903,5,FALSE)</f>
        <v>14167.99</v>
      </c>
      <c r="S380" s="75">
        <f>+VLOOKUP($D380,'Detailed Schedule'!$D$8:$K$903,7,FALSE)</f>
        <v>0</v>
      </c>
      <c r="T380" s="119">
        <f t="shared" si="30"/>
        <v>0</v>
      </c>
      <c r="U380" s="119">
        <f t="shared" si="31"/>
        <v>0</v>
      </c>
      <c r="V380" s="21" t="str">
        <f t="shared" si="32"/>
        <v>NO CHANGE</v>
      </c>
      <c r="W380" s="21" t="str">
        <f t="shared" si="33"/>
        <v>NO CHANGE</v>
      </c>
      <c r="X380" s="21" t="str">
        <f t="shared" si="34"/>
        <v>NO CHANGE</v>
      </c>
    </row>
    <row r="381" spans="1:24" outlineLevel="2">
      <c r="A381" s="136">
        <v>45426</v>
      </c>
      <c r="B381" s="24"/>
      <c r="C381" s="77"/>
      <c r="D381" s="137" t="s">
        <v>844</v>
      </c>
      <c r="E381" s="137">
        <v>4</v>
      </c>
      <c r="F381" s="137" t="s">
        <v>100</v>
      </c>
      <c r="G381" s="137" t="str">
        <f>+VLOOKUP($D381,'Detailed Schedule'!$D$8:$EK$9993,4,FALSE)</f>
        <v>UR LIGHT TOWER 4-7KW VERT MAST</v>
      </c>
      <c r="H381" s="55">
        <f>+VLOOKUP($D381,'Detailed Schedule'!$D$8:$EK$9993,5,FALSE)</f>
        <v>14167.99</v>
      </c>
      <c r="I381" s="22">
        <f>+VLOOKUP($D381,'Detailed Schedule'!$D$8:$EK$9993,6,FALSE)</f>
        <v>5</v>
      </c>
      <c r="J381" s="55">
        <f>+VLOOKUP($D381,'Detailed Schedule'!$D$8:$EK$9993,7,FALSE)</f>
        <v>0</v>
      </c>
      <c r="K381" s="56">
        <v>0</v>
      </c>
      <c r="L381" s="59">
        <f>+VLOOKUP($D381,'Detailed Schedule'!$D$8:$EAA$9985,137,FALSE)</f>
        <v>1889.0653333333332</v>
      </c>
      <c r="M381" s="26">
        <f>+VLOOKUP($D381,'Detailed Schedule'!$D$8:$EAA$9985,140,FALSE)</f>
        <v>2833.598</v>
      </c>
      <c r="N381" s="26">
        <f>+VLOOKUP($D381,'Detailed Schedule'!$D$8:$EAA$9985,141,FALSE)</f>
        <v>4722.663333333333</v>
      </c>
      <c r="O381" s="26">
        <f>+VLOOKUP($D381,'Detailed Schedule'!$D$8:$EAA$9985,142,FALSE)+J381</f>
        <v>9445.33</v>
      </c>
      <c r="Q381" s="74">
        <f>+VLOOKUP($D381,'Detailed Schedule'!$D$8:$K$903,6,FALSE)</f>
        <v>5</v>
      </c>
      <c r="R381" s="75">
        <f>+VLOOKUP($D381,'Detailed Schedule'!$D$8:$K$903,5,FALSE)</f>
        <v>14167.99</v>
      </c>
      <c r="S381" s="75">
        <f>+VLOOKUP($D381,'Detailed Schedule'!$D$8:$K$903,7,FALSE)</f>
        <v>0</v>
      </c>
      <c r="T381" s="119">
        <f t="shared" si="30"/>
        <v>0</v>
      </c>
      <c r="U381" s="119">
        <f t="shared" si="31"/>
        <v>0</v>
      </c>
      <c r="V381" s="21" t="str">
        <f t="shared" si="32"/>
        <v>NO CHANGE</v>
      </c>
      <c r="W381" s="21" t="str">
        <f t="shared" si="33"/>
        <v>NO CHANGE</v>
      </c>
      <c r="X381" s="21" t="str">
        <f t="shared" si="34"/>
        <v>NO CHANGE</v>
      </c>
    </row>
    <row r="382" spans="1:24" outlineLevel="2">
      <c r="A382" s="136">
        <v>45426</v>
      </c>
      <c r="B382" s="24"/>
      <c r="C382" s="77"/>
      <c r="D382" s="137" t="s">
        <v>845</v>
      </c>
      <c r="E382" s="137">
        <v>2</v>
      </c>
      <c r="F382" s="137" t="s">
        <v>100</v>
      </c>
      <c r="G382" s="137" t="str">
        <f>+VLOOKUP($D382,'Detailed Schedule'!$D$8:$EK$9993,4,FALSE)</f>
        <v>UR LIGHT TOWER 4-7KW VERT MAST</v>
      </c>
      <c r="H382" s="55">
        <f>+VLOOKUP($D382,'Detailed Schedule'!$D$8:$EK$9993,5,FALSE)</f>
        <v>14167.99</v>
      </c>
      <c r="I382" s="22">
        <f>+VLOOKUP($D382,'Detailed Schedule'!$D$8:$EK$9993,6,FALSE)</f>
        <v>5</v>
      </c>
      <c r="J382" s="55">
        <f>+VLOOKUP($D382,'Detailed Schedule'!$D$8:$EK$9993,7,FALSE)</f>
        <v>0</v>
      </c>
      <c r="K382" s="56">
        <v>0</v>
      </c>
      <c r="L382" s="59">
        <f>+VLOOKUP($D382,'Detailed Schedule'!$D$8:$EAA$9985,137,FALSE)</f>
        <v>1889.0653333333332</v>
      </c>
      <c r="M382" s="26">
        <f>+VLOOKUP($D382,'Detailed Schedule'!$D$8:$EAA$9985,140,FALSE)</f>
        <v>2833.598</v>
      </c>
      <c r="N382" s="26">
        <f>+VLOOKUP($D382,'Detailed Schedule'!$D$8:$EAA$9985,141,FALSE)</f>
        <v>4722.663333333333</v>
      </c>
      <c r="O382" s="26">
        <f>+VLOOKUP($D382,'Detailed Schedule'!$D$8:$EAA$9985,142,FALSE)+J382</f>
        <v>9445.33</v>
      </c>
      <c r="Q382" s="74">
        <f>+VLOOKUP($D382,'Detailed Schedule'!$D$8:$K$903,6,FALSE)</f>
        <v>5</v>
      </c>
      <c r="R382" s="75">
        <f>+VLOOKUP($D382,'Detailed Schedule'!$D$8:$K$903,5,FALSE)</f>
        <v>14167.99</v>
      </c>
      <c r="S382" s="75">
        <f>+VLOOKUP($D382,'Detailed Schedule'!$D$8:$K$903,7,FALSE)</f>
        <v>0</v>
      </c>
      <c r="T382" s="119">
        <f t="shared" si="30"/>
        <v>0</v>
      </c>
      <c r="U382" s="119">
        <f t="shared" si="31"/>
        <v>0</v>
      </c>
      <c r="V382" s="21" t="str">
        <f t="shared" si="32"/>
        <v>NO CHANGE</v>
      </c>
      <c r="W382" s="21" t="str">
        <f t="shared" si="33"/>
        <v>NO CHANGE</v>
      </c>
      <c r="X382" s="21" t="str">
        <f t="shared" si="34"/>
        <v>NO CHANGE</v>
      </c>
    </row>
    <row r="383" spans="1:24" outlineLevel="2">
      <c r="A383" s="136">
        <v>45426</v>
      </c>
      <c r="B383" s="24"/>
      <c r="C383" s="77"/>
      <c r="D383" s="137" t="s">
        <v>846</v>
      </c>
      <c r="E383" s="137">
        <v>4</v>
      </c>
      <c r="F383" s="137" t="s">
        <v>100</v>
      </c>
      <c r="G383" s="137" t="str">
        <f>+VLOOKUP($D383,'Detailed Schedule'!$D$8:$EK$9993,4,FALSE)</f>
        <v>UR LIGHT TOWER 4-7KW VERT MAST</v>
      </c>
      <c r="H383" s="55">
        <f>+VLOOKUP($D383,'Detailed Schedule'!$D$8:$EK$9993,5,FALSE)</f>
        <v>14167.99</v>
      </c>
      <c r="I383" s="22">
        <f>+VLOOKUP($D383,'Detailed Schedule'!$D$8:$EK$9993,6,FALSE)</f>
        <v>5</v>
      </c>
      <c r="J383" s="55">
        <f>+VLOOKUP($D383,'Detailed Schedule'!$D$8:$EK$9993,7,FALSE)</f>
        <v>0</v>
      </c>
      <c r="K383" s="56">
        <v>0</v>
      </c>
      <c r="L383" s="59">
        <f>+VLOOKUP($D383,'Detailed Schedule'!$D$8:$EAA$9985,137,FALSE)</f>
        <v>1889.0653333333332</v>
      </c>
      <c r="M383" s="26">
        <f>+VLOOKUP($D383,'Detailed Schedule'!$D$8:$EAA$9985,140,FALSE)</f>
        <v>2833.598</v>
      </c>
      <c r="N383" s="26">
        <f>+VLOOKUP($D383,'Detailed Schedule'!$D$8:$EAA$9985,141,FALSE)</f>
        <v>4722.663333333333</v>
      </c>
      <c r="O383" s="26">
        <f>+VLOOKUP($D383,'Detailed Schedule'!$D$8:$EAA$9985,142,FALSE)+J383</f>
        <v>9445.33</v>
      </c>
      <c r="Q383" s="74">
        <f>+VLOOKUP($D383,'Detailed Schedule'!$D$8:$K$903,6,FALSE)</f>
        <v>5</v>
      </c>
      <c r="R383" s="75">
        <f>+VLOOKUP($D383,'Detailed Schedule'!$D$8:$K$903,5,FALSE)</f>
        <v>14167.99</v>
      </c>
      <c r="S383" s="75">
        <f>+VLOOKUP($D383,'Detailed Schedule'!$D$8:$K$903,7,FALSE)</f>
        <v>0</v>
      </c>
      <c r="T383" s="119">
        <f t="shared" si="30"/>
        <v>0</v>
      </c>
      <c r="U383" s="119">
        <f t="shared" si="31"/>
        <v>0</v>
      </c>
      <c r="V383" s="21" t="str">
        <f t="shared" si="32"/>
        <v>NO CHANGE</v>
      </c>
      <c r="W383" s="21" t="str">
        <f t="shared" si="33"/>
        <v>NO CHANGE</v>
      </c>
      <c r="X383" s="21" t="str">
        <f t="shared" si="34"/>
        <v>NO CHANGE</v>
      </c>
    </row>
    <row r="384" spans="1:24" outlineLevel="2">
      <c r="A384" s="136">
        <v>45427</v>
      </c>
      <c r="B384" s="24"/>
      <c r="C384" s="77"/>
      <c r="D384" s="137" t="s">
        <v>851</v>
      </c>
      <c r="E384" s="137">
        <v>1</v>
      </c>
      <c r="F384" s="137" t="s">
        <v>100</v>
      </c>
      <c r="G384" s="137" t="str">
        <f>+VLOOKUP($D384,'Detailed Schedule'!$D$8:$EK$9993,4,FALSE)</f>
        <v>WOVERINE LOOP SAW W-60LS-STR</v>
      </c>
      <c r="H384" s="55">
        <f>+VLOOKUP($D384,'Detailed Schedule'!$D$8:$EK$9993,5,FALSE)</f>
        <v>47823</v>
      </c>
      <c r="I384" s="22">
        <f>+VLOOKUP($D384,'Detailed Schedule'!$D$8:$EK$9993,6,FALSE)</f>
        <v>10</v>
      </c>
      <c r="J384" s="55">
        <f>+VLOOKUP($D384,'Detailed Schedule'!$D$8:$EK$9993,7,FALSE)</f>
        <v>5000</v>
      </c>
      <c r="K384" s="56">
        <v>0</v>
      </c>
      <c r="L384" s="59">
        <f>+VLOOKUP($D384,'Detailed Schedule'!$D$8:$EAA$9985,137,FALSE)</f>
        <v>2854.8666666666668</v>
      </c>
      <c r="M384" s="26">
        <f>+VLOOKUP($D384,'Detailed Schedule'!$D$8:$EAA$9985,140,FALSE)</f>
        <v>4282.3</v>
      </c>
      <c r="N384" s="26">
        <f>+VLOOKUP($D384,'Detailed Schedule'!$D$8:$EAA$9985,141,FALSE)</f>
        <v>7137.166666666667</v>
      </c>
      <c r="O384" s="26">
        <f>+VLOOKUP($D384,'Detailed Schedule'!$D$8:$EAA$9985,142,FALSE)+J384</f>
        <v>40685.83</v>
      </c>
      <c r="Q384" s="74">
        <f>+VLOOKUP($D384,'Detailed Schedule'!$D$8:$K$903,6,FALSE)</f>
        <v>10</v>
      </c>
      <c r="R384" s="75">
        <f>+VLOOKUP($D384,'Detailed Schedule'!$D$8:$K$903,5,FALSE)</f>
        <v>47823</v>
      </c>
      <c r="S384" s="75">
        <f>+VLOOKUP($D384,'Detailed Schedule'!$D$8:$K$903,7,FALSE)</f>
        <v>5000</v>
      </c>
      <c r="T384" s="119">
        <f t="shared" si="30"/>
        <v>0</v>
      </c>
      <c r="U384" s="119">
        <f t="shared" si="31"/>
        <v>0</v>
      </c>
      <c r="V384" s="21" t="str">
        <f t="shared" si="32"/>
        <v>NO CHANGE</v>
      </c>
      <c r="W384" s="21" t="str">
        <f t="shared" si="33"/>
        <v>NO CHANGE</v>
      </c>
      <c r="X384" s="21" t="str">
        <f t="shared" si="34"/>
        <v>NO CHANGE</v>
      </c>
    </row>
    <row r="385" spans="1:24" outlineLevel="2">
      <c r="A385" s="136">
        <v>45428</v>
      </c>
      <c r="B385" s="24"/>
      <c r="C385" s="77"/>
      <c r="D385" s="137" t="s">
        <v>669</v>
      </c>
      <c r="E385" s="137">
        <v>2</v>
      </c>
      <c r="F385" s="137" t="s">
        <v>100</v>
      </c>
      <c r="G385" s="137" t="str">
        <f>+VLOOKUP($D385,'Detailed Schedule'!$D$8:$EK$9993,4,FALSE)</f>
        <v>2023 CAT 308 (GG809219)</v>
      </c>
      <c r="H385" s="55">
        <f>+VLOOKUP($D385,'Detailed Schedule'!$D$8:$EK$9993,5,FALSE)</f>
        <v>116131.69</v>
      </c>
      <c r="I385" s="22">
        <f>+VLOOKUP($D385,'Detailed Schedule'!$D$8:$EK$9993,6,FALSE)</f>
        <v>10</v>
      </c>
      <c r="J385" s="55">
        <f>+VLOOKUP($D385,'Detailed Schedule'!$D$8:$EK$9993,7,FALSE)</f>
        <v>25000</v>
      </c>
      <c r="K385" s="56">
        <v>0</v>
      </c>
      <c r="L385" s="59">
        <f>+VLOOKUP($D385,'Detailed Schedule'!$D$8:$EAA$9985,137,FALSE)</f>
        <v>5316.0152500000004</v>
      </c>
      <c r="M385" s="26">
        <f>+VLOOKUP($D385,'Detailed Schedule'!$D$8:$EAA$9985,140,FALSE)</f>
        <v>9113.1689999999999</v>
      </c>
      <c r="N385" s="26">
        <f>+VLOOKUP($D385,'Detailed Schedule'!$D$8:$EAA$9985,141,FALSE)</f>
        <v>14429.18425</v>
      </c>
      <c r="O385" s="26">
        <f>+VLOOKUP($D385,'Detailed Schedule'!$D$8:$EAA$9985,142,FALSE)+J385</f>
        <v>101702.51</v>
      </c>
      <c r="Q385" s="74">
        <f>+VLOOKUP($D385,'Detailed Schedule'!$D$8:$K$903,6,FALSE)</f>
        <v>10</v>
      </c>
      <c r="R385" s="75">
        <f>+VLOOKUP($D385,'Detailed Schedule'!$D$8:$K$903,5,FALSE)</f>
        <v>116131.69</v>
      </c>
      <c r="S385" s="75">
        <f>+VLOOKUP($D385,'Detailed Schedule'!$D$8:$K$903,7,FALSE)</f>
        <v>25000</v>
      </c>
      <c r="T385" s="119">
        <f t="shared" si="30"/>
        <v>0</v>
      </c>
      <c r="U385" s="119">
        <f t="shared" si="31"/>
        <v>0</v>
      </c>
      <c r="V385" s="21" t="str">
        <f t="shared" si="32"/>
        <v>NO CHANGE</v>
      </c>
      <c r="W385" s="21" t="str">
        <f t="shared" si="33"/>
        <v>NO CHANGE</v>
      </c>
      <c r="X385" s="21" t="str">
        <f t="shared" si="34"/>
        <v>NO CHANGE</v>
      </c>
    </row>
    <row r="386" spans="1:24" outlineLevel="2">
      <c r="A386" s="136">
        <v>45442</v>
      </c>
      <c r="B386" s="24"/>
      <c r="C386" s="77"/>
      <c r="D386" s="137" t="s">
        <v>717</v>
      </c>
      <c r="E386" s="137">
        <v>1</v>
      </c>
      <c r="F386" s="137" t="s">
        <v>100</v>
      </c>
      <c r="G386" s="137" t="str">
        <f>+VLOOKUP($D386,'Detailed Schedule'!$D$8:$EK$9993,4,FALSE)</f>
        <v>2013 GEODRILL 50 w/ 2020 Komatsu PC210LC-11</v>
      </c>
      <c r="H386" s="55">
        <f>+VLOOKUP($D386,'Detailed Schedule'!$D$8:$EK$9993,5,FALSE)</f>
        <v>360316.45</v>
      </c>
      <c r="I386" s="22">
        <f>+VLOOKUP($D386,'Detailed Schedule'!$D$8:$EK$9993,6,FALSE)</f>
        <v>10</v>
      </c>
      <c r="J386" s="55">
        <f>+VLOOKUP($D386,'Detailed Schedule'!$D$8:$EK$9993,7,FALSE)</f>
        <v>100000</v>
      </c>
      <c r="K386" s="56">
        <v>0</v>
      </c>
      <c r="L386" s="59">
        <f>+VLOOKUP($D386,'Detailed Schedule'!$D$8:$EAA$9985,137,FALSE)</f>
        <v>15185.126250000001</v>
      </c>
      <c r="M386" s="26">
        <f>+VLOOKUP($D386,'Detailed Schedule'!$D$8:$EAA$9985,140,FALSE)</f>
        <v>26031.645</v>
      </c>
      <c r="N386" s="26">
        <f>+VLOOKUP($D386,'Detailed Schedule'!$D$8:$EAA$9985,141,FALSE)</f>
        <v>41216.771250000005</v>
      </c>
      <c r="O386" s="26">
        <f>+VLOOKUP($D386,'Detailed Schedule'!$D$8:$EAA$9985,142,FALSE)+J386</f>
        <v>319099.68</v>
      </c>
      <c r="Q386" s="74">
        <f>+VLOOKUP($D386,'Detailed Schedule'!$D$8:$K$903,6,FALSE)</f>
        <v>10</v>
      </c>
      <c r="R386" s="75">
        <f>+VLOOKUP($D386,'Detailed Schedule'!$D$8:$K$903,5,FALSE)</f>
        <v>360316.45</v>
      </c>
      <c r="S386" s="75">
        <f>+VLOOKUP($D386,'Detailed Schedule'!$D$8:$K$903,7,FALSE)</f>
        <v>100000</v>
      </c>
      <c r="T386" s="119">
        <f t="shared" si="30"/>
        <v>0</v>
      </c>
      <c r="U386" s="119">
        <f t="shared" si="31"/>
        <v>0</v>
      </c>
      <c r="V386" s="21" t="str">
        <f t="shared" si="32"/>
        <v>NO CHANGE</v>
      </c>
      <c r="W386" s="21" t="str">
        <f t="shared" si="33"/>
        <v>NO CHANGE</v>
      </c>
      <c r="X386" s="21" t="str">
        <f t="shared" si="34"/>
        <v>NO CHANGE</v>
      </c>
    </row>
    <row r="387" spans="1:24" outlineLevel="2">
      <c r="A387" s="136">
        <v>45457</v>
      </c>
      <c r="B387" s="24"/>
      <c r="C387" s="77"/>
      <c r="D387" s="137" t="s">
        <v>763</v>
      </c>
      <c r="E387" s="137">
        <v>1</v>
      </c>
      <c r="F387" s="137" t="s">
        <v>100</v>
      </c>
      <c r="G387" s="137" t="str">
        <f>+VLOOKUP($D387,'Detailed Schedule'!$D$8:$EK$9993,4,FALSE)</f>
        <v>FORD 9880 TRACTOR - 1994 ENGINE REPLACE</v>
      </c>
      <c r="H387" s="55">
        <f>+VLOOKUP($D387,'Detailed Schedule'!$D$8:$EK$9993,5,FALSE)</f>
        <v>31330.23</v>
      </c>
      <c r="I387" s="22">
        <f>+VLOOKUP($D387,'Detailed Schedule'!$D$8:$EK$9993,6,FALSE)</f>
        <v>5</v>
      </c>
      <c r="J387" s="55">
        <f>+VLOOKUP($D387,'Detailed Schedule'!$D$8:$EK$9993,7,FALSE)</f>
        <v>0</v>
      </c>
      <c r="K387" s="56">
        <v>0</v>
      </c>
      <c r="L387" s="59">
        <f>+VLOOKUP($D387,'Detailed Schedule'!$D$8:$EAA$9985,137,FALSE)</f>
        <v>3655.1935000000003</v>
      </c>
      <c r="M387" s="26">
        <f>+VLOOKUP($D387,'Detailed Schedule'!$D$8:$EAA$9985,140,FALSE)</f>
        <v>6266.0460000000003</v>
      </c>
      <c r="N387" s="26">
        <f>+VLOOKUP($D387,'Detailed Schedule'!$D$8:$EAA$9985,141,FALSE)</f>
        <v>9921.2394999999997</v>
      </c>
      <c r="O387" s="26">
        <f>+VLOOKUP($D387,'Detailed Schedule'!$D$8:$EAA$9985,142,FALSE)+J387</f>
        <v>21408.99</v>
      </c>
      <c r="Q387" s="74"/>
      <c r="R387" s="75"/>
      <c r="S387" s="75"/>
      <c r="T387" s="119"/>
      <c r="U387" s="119"/>
    </row>
    <row r="388" spans="1:24" outlineLevel="2">
      <c r="A388" s="136">
        <v>45461</v>
      </c>
      <c r="B388" s="24"/>
      <c r="C388" s="77"/>
      <c r="D388" s="137" t="s">
        <v>1646</v>
      </c>
      <c r="E388" s="137">
        <v>1</v>
      </c>
      <c r="F388" s="137" t="s">
        <v>100</v>
      </c>
      <c r="G388" s="137" t="str">
        <f>+VLOOKUP($D388,'Detailed Schedule'!$D$8:$EK$9993,4,FALSE)</f>
        <v>CAT TELESCOPIC HANDLER TRANSMISSION REPLACE</v>
      </c>
      <c r="H388" s="55">
        <f>+VLOOKUP($D388,'Detailed Schedule'!$D$8:$EK$9993,5,FALSE)</f>
        <v>22239.51</v>
      </c>
      <c r="I388" s="22">
        <f>+VLOOKUP($D388,'Detailed Schedule'!$D$8:$EK$9993,6,FALSE)</f>
        <v>5</v>
      </c>
      <c r="J388" s="55">
        <f>+VLOOKUP($D388,'Detailed Schedule'!$D$8:$EK$9993,7,FALSE)</f>
        <v>0</v>
      </c>
      <c r="K388" s="56">
        <v>0</v>
      </c>
      <c r="L388" s="59">
        <f>+VLOOKUP($D388,'Detailed Schedule'!$D$8:$EAA$9985,137,FALSE)</f>
        <v>2223.951</v>
      </c>
      <c r="M388" s="26">
        <f>+VLOOKUP($D388,'Detailed Schedule'!$D$8:$EAA$9985,140,FALSE)</f>
        <v>4447.902</v>
      </c>
      <c r="N388" s="26">
        <f>+VLOOKUP($D388,'Detailed Schedule'!$D$8:$EAA$9985,141,FALSE)</f>
        <v>6671.8530000000001</v>
      </c>
      <c r="O388" s="26">
        <f>+VLOOKUP($D388,'Detailed Schedule'!$D$8:$EAA$9985,142,FALSE)+J388</f>
        <v>15567.66</v>
      </c>
      <c r="Q388" s="74"/>
      <c r="R388" s="75"/>
      <c r="S388" s="75"/>
      <c r="T388" s="119"/>
      <c r="U388" s="119"/>
    </row>
    <row r="389" spans="1:24" outlineLevel="2">
      <c r="A389" s="136">
        <v>45463</v>
      </c>
      <c r="B389" s="24"/>
      <c r="C389" s="77"/>
      <c r="D389" s="137" t="s">
        <v>1473</v>
      </c>
      <c r="E389" s="137">
        <v>3</v>
      </c>
      <c r="F389" s="137" t="s">
        <v>100</v>
      </c>
      <c r="G389" s="137" t="str">
        <f>+VLOOKUP($D389,'Detailed Schedule'!$D$8:$EK$9993,4,FALSE)</f>
        <v>SB-01 WINDROW PICKUP ADAPTOR</v>
      </c>
      <c r="H389" s="55">
        <f>+VLOOKUP($D389,'Detailed Schedule'!$D$8:$EK$9993,5,FALSE)</f>
        <v>30514.92</v>
      </c>
      <c r="I389" s="22">
        <f>+VLOOKUP($D389,'Detailed Schedule'!$D$8:$EK$9993,6,FALSE)</f>
        <v>5</v>
      </c>
      <c r="J389" s="55">
        <f>+VLOOKUP($D389,'Detailed Schedule'!$D$8:$EK$9993,7,FALSE)</f>
        <v>0</v>
      </c>
      <c r="K389" s="56">
        <v>0</v>
      </c>
      <c r="L389" s="59">
        <f>+VLOOKUP($D389,'Detailed Schedule'!$D$8:$EAA$9985,137,FALSE)</f>
        <v>3051.4919999999997</v>
      </c>
      <c r="M389" s="26">
        <f>+VLOOKUP($D389,'Detailed Schedule'!$D$8:$EAA$9985,140,FALSE)</f>
        <v>6102.9839999999995</v>
      </c>
      <c r="N389" s="26">
        <f>+VLOOKUP($D389,'Detailed Schedule'!$D$8:$EAA$9985,141,FALSE)</f>
        <v>9154.4759999999987</v>
      </c>
      <c r="O389" s="26">
        <f>+VLOOKUP($D389,'Detailed Schedule'!$D$8:$EAA$9985,142,FALSE)+J389</f>
        <v>21360.44</v>
      </c>
      <c r="Q389" s="74">
        <f>+VLOOKUP($D389,'Detailed Schedule'!$D$8:$K$903,6,FALSE)</f>
        <v>5</v>
      </c>
      <c r="R389" s="75">
        <f>+VLOOKUP($D389,'Detailed Schedule'!$D$8:$K$903,5,FALSE)</f>
        <v>30514.92</v>
      </c>
      <c r="S389" s="75">
        <f>+VLOOKUP($D389,'Detailed Schedule'!$D$8:$K$903,7,FALSE)</f>
        <v>0</v>
      </c>
      <c r="T389" s="119">
        <f t="shared" si="30"/>
        <v>0</v>
      </c>
      <c r="U389" s="119">
        <f t="shared" si="31"/>
        <v>0</v>
      </c>
      <c r="V389" s="21" t="str">
        <f t="shared" si="32"/>
        <v>NO CHANGE</v>
      </c>
      <c r="W389" s="21" t="str">
        <f t="shared" si="33"/>
        <v>NO CHANGE</v>
      </c>
      <c r="X389" s="21" t="str">
        <f t="shared" si="34"/>
        <v>NO CHANGE</v>
      </c>
    </row>
    <row r="390" spans="1:24" outlineLevel="2">
      <c r="A390" s="136">
        <v>45474</v>
      </c>
      <c r="B390" s="24"/>
      <c r="C390" s="77"/>
      <c r="D390" s="137" t="s">
        <v>1688</v>
      </c>
      <c r="E390" s="137">
        <v>2</v>
      </c>
      <c r="F390" s="137" t="s">
        <v>100</v>
      </c>
      <c r="G390" s="137" t="str">
        <f>+VLOOKUP($D390,'Detailed Schedule'!$D$8:$EK$9993,4,FALSE)</f>
        <v>RANGER 305 WELDER</v>
      </c>
      <c r="H390" s="55">
        <f>+VLOOKUP($D390,'Detailed Schedule'!$D$8:$EK$9993,5,FALSE)</f>
        <v>9942.76</v>
      </c>
      <c r="I390" s="22">
        <f>+VLOOKUP($D390,'Detailed Schedule'!$D$8:$EK$9993,6,FALSE)</f>
        <v>7</v>
      </c>
      <c r="J390" s="55">
        <f>+VLOOKUP($D390,'Detailed Schedule'!$D$8:$EK$9993,7,FALSE)</f>
        <v>0</v>
      </c>
      <c r="K390" s="56">
        <v>0</v>
      </c>
      <c r="L390" s="59">
        <f>+VLOOKUP($D390,'Detailed Schedule'!$D$8:$EAA$9985,137,FALSE)</f>
        <v>710.19714285714292</v>
      </c>
      <c r="M390" s="26">
        <f>+VLOOKUP($D390,'Detailed Schedule'!$D$8:$EAA$9985,140,FALSE)</f>
        <v>1420.3942857142858</v>
      </c>
      <c r="N390" s="26">
        <f>+VLOOKUP($D390,'Detailed Schedule'!$D$8:$EAA$9985,141,FALSE)</f>
        <v>2130.5914285714289</v>
      </c>
      <c r="O390" s="26">
        <f>+VLOOKUP($D390,'Detailed Schedule'!$D$8:$EAA$9985,142,FALSE)+J390</f>
        <v>7812.17</v>
      </c>
      <c r="Q390" s="74">
        <f>+VLOOKUP($D390,'Detailed Schedule'!$D$8:$K$903,6,FALSE)</f>
        <v>7</v>
      </c>
      <c r="R390" s="75">
        <f>+VLOOKUP($D390,'Detailed Schedule'!$D$8:$K$903,5,FALSE)</f>
        <v>9942.76</v>
      </c>
      <c r="S390" s="75">
        <f>+VLOOKUP($D390,'Detailed Schedule'!$D$8:$K$903,7,FALSE)</f>
        <v>0</v>
      </c>
      <c r="T390" s="119">
        <f t="shared" si="30"/>
        <v>0</v>
      </c>
      <c r="U390" s="119">
        <f t="shared" si="31"/>
        <v>0</v>
      </c>
      <c r="V390" s="21" t="str">
        <f t="shared" si="32"/>
        <v>NO CHANGE</v>
      </c>
      <c r="W390" s="21" t="str">
        <f t="shared" si="33"/>
        <v>NO CHANGE</v>
      </c>
      <c r="X390" s="21" t="str">
        <f t="shared" si="34"/>
        <v>NO CHANGE</v>
      </c>
    </row>
    <row r="391" spans="1:24" outlineLevel="2">
      <c r="A391" s="136">
        <v>45488</v>
      </c>
      <c r="B391" s="24"/>
      <c r="C391" s="77"/>
      <c r="D391" s="137" t="s">
        <v>385</v>
      </c>
      <c r="E391" s="137">
        <v>1</v>
      </c>
      <c r="F391" s="137" t="s">
        <v>100</v>
      </c>
      <c r="G391" s="137" t="str">
        <f>+VLOOKUP($D391,'Detailed Schedule'!$D$8:$EK$9993,4,FALSE)</f>
        <v>2017 JD 750K UNDERCARRIAGE REPLACEMENT</v>
      </c>
      <c r="H391" s="55">
        <f>+VLOOKUP($D391,'Detailed Schedule'!$D$8:$EK$9993,5,FALSE)</f>
        <v>15863.37</v>
      </c>
      <c r="I391" s="22">
        <f>+VLOOKUP($D391,'Detailed Schedule'!$D$8:$EK$9993,6,FALSE)</f>
        <v>5</v>
      </c>
      <c r="J391" s="55">
        <f>+VLOOKUP($D391,'Detailed Schedule'!$D$8:$EK$9993,7,FALSE)</f>
        <v>0</v>
      </c>
      <c r="K391" s="56">
        <v>0</v>
      </c>
      <c r="L391" s="59">
        <f>+VLOOKUP($D391,'Detailed Schedule'!$D$8:$EAA$9985,137,FALSE)</f>
        <v>1586.337</v>
      </c>
      <c r="M391" s="26">
        <f>+VLOOKUP($D391,'Detailed Schedule'!$D$8:$EAA$9985,140,FALSE)</f>
        <v>3172.674</v>
      </c>
      <c r="N391" s="26">
        <f>+VLOOKUP($D391,'Detailed Schedule'!$D$8:$EAA$9985,141,FALSE)</f>
        <v>4759.0110000000004</v>
      </c>
      <c r="O391" s="26">
        <f>+VLOOKUP($D391,'Detailed Schedule'!$D$8:$EAA$9985,142,FALSE)+J391</f>
        <v>11104.36</v>
      </c>
      <c r="Q391" s="74"/>
      <c r="R391" s="75"/>
      <c r="S391" s="75"/>
      <c r="T391" s="119"/>
      <c r="U391" s="119"/>
    </row>
    <row r="392" spans="1:24" outlineLevel="2">
      <c r="A392" s="136">
        <v>45489</v>
      </c>
      <c r="B392" s="24"/>
      <c r="C392" s="77"/>
      <c r="D392" s="137" t="s">
        <v>1718</v>
      </c>
      <c r="E392" s="137">
        <v>1</v>
      </c>
      <c r="F392" s="137" t="s">
        <v>100</v>
      </c>
      <c r="G392" s="137" t="str">
        <f>+VLOOKUP($D392,'Detailed Schedule'!$D$8:$EK$9993,4,FALSE)</f>
        <v>ADD ON 938-BT BUCKET FOR WL-01</v>
      </c>
      <c r="H392" s="55">
        <f>+VLOOKUP($D392,'Detailed Schedule'!$D$8:$EK$9993,5,FALSE)</f>
        <v>29069.759999999998</v>
      </c>
      <c r="I392" s="22">
        <f>+VLOOKUP($D392,'Detailed Schedule'!$D$8:$EK$9993,6,FALSE)</f>
        <v>5</v>
      </c>
      <c r="J392" s="55">
        <f>+VLOOKUP($D392,'Detailed Schedule'!$D$8:$EK$9993,7,FALSE)</f>
        <v>0</v>
      </c>
      <c r="K392" s="56">
        <v>0</v>
      </c>
      <c r="L392" s="59">
        <f>+VLOOKUP($D392,'Detailed Schedule'!$D$8:$EAA$9985,137,FALSE)</f>
        <v>2422.4799999999996</v>
      </c>
      <c r="M392" s="26">
        <f>+VLOOKUP($D392,'Detailed Schedule'!$D$8:$EAA$9985,140,FALSE)</f>
        <v>5813.9519999999993</v>
      </c>
      <c r="N392" s="26">
        <f>+VLOOKUP($D392,'Detailed Schedule'!$D$8:$EAA$9985,141,FALSE)</f>
        <v>8236.4319999999989</v>
      </c>
      <c r="O392" s="26">
        <f>+VLOOKUP($D392,'Detailed Schedule'!$D$8:$EAA$9985,142,FALSE)+J392</f>
        <v>20833.330000000002</v>
      </c>
      <c r="Q392" s="74">
        <f>+VLOOKUP($D392,'Detailed Schedule'!$D$8:$K$903,6,FALSE)</f>
        <v>5</v>
      </c>
      <c r="R392" s="75">
        <f>+VLOOKUP($D392,'Detailed Schedule'!$D$8:$K$903,5,FALSE)</f>
        <v>29069.759999999998</v>
      </c>
      <c r="S392" s="75">
        <f>+VLOOKUP($D392,'Detailed Schedule'!$D$8:$K$903,7,FALSE)</f>
        <v>0</v>
      </c>
      <c r="T392" s="119">
        <f t="shared" si="30"/>
        <v>0</v>
      </c>
      <c r="U392" s="119">
        <f t="shared" si="31"/>
        <v>0</v>
      </c>
      <c r="V392" s="21" t="str">
        <f t="shared" si="32"/>
        <v>NO CHANGE</v>
      </c>
      <c r="W392" s="21" t="str">
        <f t="shared" si="33"/>
        <v>NO CHANGE</v>
      </c>
      <c r="X392" s="21" t="str">
        <f t="shared" si="34"/>
        <v>NO CHANGE</v>
      </c>
    </row>
    <row r="393" spans="1:24" outlineLevel="2">
      <c r="A393" s="136">
        <v>45497</v>
      </c>
      <c r="B393" s="24"/>
      <c r="C393" s="77"/>
      <c r="D393" s="137" t="s">
        <v>383</v>
      </c>
      <c r="E393" s="137">
        <v>1</v>
      </c>
      <c r="F393" s="137" t="s">
        <v>100</v>
      </c>
      <c r="G393" s="137" t="str">
        <f>+VLOOKUP($D393,'Detailed Schedule'!$D$8:$EK$9993,4,FALSE)</f>
        <v>GPS FOR D-14</v>
      </c>
      <c r="H393" s="55">
        <f>+VLOOKUP($D393,'Detailed Schedule'!$D$8:$EK$9993,5,FALSE)</f>
        <v>59187.05</v>
      </c>
      <c r="I393" s="22">
        <f>+VLOOKUP($D393,'Detailed Schedule'!$D$8:$EK$9993,6,FALSE)</f>
        <v>5</v>
      </c>
      <c r="J393" s="55">
        <f>+VLOOKUP($D393,'Detailed Schedule'!$D$8:$EK$9993,7,FALSE)</f>
        <v>0</v>
      </c>
      <c r="K393" s="56">
        <v>0</v>
      </c>
      <c r="L393" s="59">
        <f>+VLOOKUP($D393,'Detailed Schedule'!$D$8:$EAA$9985,137,FALSE)</f>
        <v>4932.2541666666666</v>
      </c>
      <c r="M393" s="26">
        <f>+VLOOKUP($D393,'Detailed Schedule'!$D$8:$EAA$9985,140,FALSE)</f>
        <v>11837.41</v>
      </c>
      <c r="N393" s="26">
        <f>+VLOOKUP($D393,'Detailed Schedule'!$D$8:$EAA$9985,141,FALSE)</f>
        <v>16769.664166666666</v>
      </c>
      <c r="O393" s="26">
        <f>+VLOOKUP($D393,'Detailed Schedule'!$D$8:$EAA$9985,142,FALSE)+J393</f>
        <v>42417.39</v>
      </c>
      <c r="Q393" s="74">
        <f>+VLOOKUP($D393,'Detailed Schedule'!$D$8:$K$903,6,FALSE)</f>
        <v>5</v>
      </c>
      <c r="R393" s="75">
        <f>+VLOOKUP($D393,'Detailed Schedule'!$D$8:$K$903,5,FALSE)</f>
        <v>59187.05</v>
      </c>
      <c r="S393" s="75">
        <f>+VLOOKUP($D393,'Detailed Schedule'!$D$8:$K$903,7,FALSE)</f>
        <v>0</v>
      </c>
      <c r="T393" s="119">
        <f t="shared" si="30"/>
        <v>0</v>
      </c>
      <c r="U393" s="119">
        <f t="shared" si="31"/>
        <v>0</v>
      </c>
      <c r="V393" s="21" t="str">
        <f t="shared" si="32"/>
        <v>NO CHANGE</v>
      </c>
      <c r="W393" s="21" t="str">
        <f t="shared" si="33"/>
        <v>NO CHANGE</v>
      </c>
      <c r="X393" s="21" t="str">
        <f t="shared" si="34"/>
        <v>NO CHANGE</v>
      </c>
    </row>
    <row r="394" spans="1:24" outlineLevel="2">
      <c r="A394" s="136">
        <v>45502</v>
      </c>
      <c r="B394" s="24"/>
      <c r="C394" s="77"/>
      <c r="D394" s="137" t="s">
        <v>1682</v>
      </c>
      <c r="E394" s="137">
        <v>1</v>
      </c>
      <c r="F394" s="137" t="s">
        <v>100</v>
      </c>
      <c r="G394" s="137" t="str">
        <f>+VLOOKUP($D394,'Detailed Schedule'!$D$8:$EK$9993,4,FALSE)</f>
        <v>2024 VM LP873SDT HYDRAULIC JACK</v>
      </c>
      <c r="H394" s="55">
        <f>+VLOOKUP($D394,'Detailed Schedule'!$D$8:$EK$9993,5,FALSE)</f>
        <v>100149.86</v>
      </c>
      <c r="I394" s="22">
        <f>+VLOOKUP($D394,'Detailed Schedule'!$D$8:$EK$9993,6,FALSE)</f>
        <v>10</v>
      </c>
      <c r="J394" s="55">
        <f>+VLOOKUP($D394,'Detailed Schedule'!$D$8:$EK$9993,7,FALSE)</f>
        <v>35000</v>
      </c>
      <c r="K394" s="56">
        <v>0</v>
      </c>
      <c r="L394" s="59">
        <f>+VLOOKUP($D394,'Detailed Schedule'!$D$8:$EAA$9985,137,FALSE)</f>
        <v>2714.5774999999999</v>
      </c>
      <c r="M394" s="26">
        <f>+VLOOKUP($D394,'Detailed Schedule'!$D$8:$EAA$9985,140,FALSE)</f>
        <v>6514.985999999999</v>
      </c>
      <c r="N394" s="26">
        <f>+VLOOKUP($D394,'Detailed Schedule'!$D$8:$EAA$9985,141,FALSE)</f>
        <v>9229.5634999999984</v>
      </c>
      <c r="O394" s="26">
        <f>+VLOOKUP($D394,'Detailed Schedule'!$D$8:$EAA$9985,142,FALSE)+J394</f>
        <v>90920.3</v>
      </c>
      <c r="Q394" s="74">
        <f>+VLOOKUP($D394,'Detailed Schedule'!$D$8:$K$903,6,FALSE)</f>
        <v>10</v>
      </c>
      <c r="R394" s="75">
        <f>+VLOOKUP($D394,'Detailed Schedule'!$D$8:$K$903,5,FALSE)</f>
        <v>100149.86</v>
      </c>
      <c r="S394" s="75">
        <f>+VLOOKUP($D394,'Detailed Schedule'!$D$8:$K$903,7,FALSE)</f>
        <v>35000</v>
      </c>
      <c r="T394" s="119">
        <f t="shared" si="30"/>
        <v>0</v>
      </c>
      <c r="U394" s="119">
        <f t="shared" si="31"/>
        <v>0</v>
      </c>
      <c r="V394" s="21" t="str">
        <f t="shared" si="32"/>
        <v>NO CHANGE</v>
      </c>
      <c r="W394" s="21" t="str">
        <f t="shared" si="33"/>
        <v>NO CHANGE</v>
      </c>
      <c r="X394" s="21" t="str">
        <f t="shared" si="34"/>
        <v>NO CHANGE</v>
      </c>
    </row>
    <row r="395" spans="1:24" outlineLevel="2">
      <c r="A395" s="136">
        <v>45509</v>
      </c>
      <c r="B395" s="24"/>
      <c r="C395" s="77"/>
      <c r="D395" s="137" t="s">
        <v>1600</v>
      </c>
      <c r="E395" s="137">
        <v>1</v>
      </c>
      <c r="F395" s="137" t="s">
        <v>100</v>
      </c>
      <c r="G395" s="137" t="str">
        <f>+VLOOKUP($D395,'Detailed Schedule'!$D$8:$EK$9993,4,FALSE)</f>
        <v>Paladin side discharge bucket</v>
      </c>
      <c r="H395" s="55">
        <f>+VLOOKUP($D395,'Detailed Schedule'!$D$8:$EK$9993,5,FALSE)</f>
        <v>11736.83</v>
      </c>
      <c r="I395" s="22">
        <f>+VLOOKUP($D395,'Detailed Schedule'!$D$8:$EK$9993,6,FALSE)</f>
        <v>5</v>
      </c>
      <c r="J395" s="55">
        <f>+VLOOKUP($D395,'Detailed Schedule'!$D$8:$EK$9993,7,FALSE)</f>
        <v>0</v>
      </c>
      <c r="K395" s="56">
        <v>0</v>
      </c>
      <c r="L395" s="59">
        <f>+VLOOKUP($D395,'Detailed Schedule'!$D$8:$EAA$9985,137,FALSE)</f>
        <v>978.06916666666666</v>
      </c>
      <c r="M395" s="26">
        <f>+VLOOKUP($D395,'Detailed Schedule'!$D$8:$EAA$9985,140,FALSE)</f>
        <v>2347.366</v>
      </c>
      <c r="N395" s="26">
        <f>+VLOOKUP($D395,'Detailed Schedule'!$D$8:$EAA$9985,141,FALSE)</f>
        <v>3325.4351666666666</v>
      </c>
      <c r="O395" s="26">
        <f>+VLOOKUP($D395,'Detailed Schedule'!$D$8:$EAA$9985,142,FALSE)+J395</f>
        <v>8411.39</v>
      </c>
      <c r="Q395" s="74">
        <f>+VLOOKUP($D395,'Detailed Schedule'!$D$8:$K$903,6,FALSE)</f>
        <v>5</v>
      </c>
      <c r="R395" s="75">
        <f>+VLOOKUP($D395,'Detailed Schedule'!$D$8:$K$903,5,FALSE)</f>
        <v>11736.83</v>
      </c>
      <c r="S395" s="75">
        <f>+VLOOKUP($D395,'Detailed Schedule'!$D$8:$K$903,7,FALSE)</f>
        <v>0</v>
      </c>
      <c r="T395" s="119">
        <f t="shared" si="30"/>
        <v>0</v>
      </c>
      <c r="U395" s="119">
        <f t="shared" si="31"/>
        <v>0</v>
      </c>
      <c r="V395" s="21" t="str">
        <f t="shared" si="32"/>
        <v>NO CHANGE</v>
      </c>
      <c r="W395" s="21" t="str">
        <f t="shared" si="33"/>
        <v>NO CHANGE</v>
      </c>
      <c r="X395" s="21" t="str">
        <f t="shared" si="34"/>
        <v>NO CHANGE</v>
      </c>
    </row>
    <row r="396" spans="1:24" outlineLevel="2">
      <c r="A396" s="136">
        <v>45516</v>
      </c>
      <c r="B396" s="24"/>
      <c r="C396" s="77"/>
      <c r="D396" s="137" t="s">
        <v>1010</v>
      </c>
      <c r="E396" s="137">
        <v>3</v>
      </c>
      <c r="F396" s="137" t="s">
        <v>100</v>
      </c>
      <c r="G396" s="137" t="str">
        <f>+VLOOKUP($D396,'Detailed Schedule'!$D$8:$EK$9993,4,FALSE)</f>
        <v>WEILER 13 TON HOPPER INSERT FOR PAV-04</v>
      </c>
      <c r="H396" s="55">
        <f>+VLOOKUP($D396,'Detailed Schedule'!$D$8:$EK$9993,5,FALSE)</f>
        <v>13950</v>
      </c>
      <c r="I396" s="22">
        <f>+VLOOKUP($D396,'Detailed Schedule'!$D$8:$EK$9993,6,FALSE)</f>
        <v>7</v>
      </c>
      <c r="J396" s="55">
        <f>+VLOOKUP($D396,'Detailed Schedule'!$D$8:$EK$9993,7,FALSE)</f>
        <v>1395</v>
      </c>
      <c r="K396" s="56">
        <v>0</v>
      </c>
      <c r="L396" s="59">
        <f>+VLOOKUP($D396,'Detailed Schedule'!$D$8:$EAA$9985,137,FALSE)</f>
        <v>747.32142857142867</v>
      </c>
      <c r="M396" s="26">
        <f>+VLOOKUP($D396,'Detailed Schedule'!$D$8:$EAA$9985,140,FALSE)</f>
        <v>1793.5714285714287</v>
      </c>
      <c r="N396" s="26">
        <f>+VLOOKUP($D396,'Detailed Schedule'!$D$8:$EAA$9985,141,FALSE)</f>
        <v>2540.8928571428573</v>
      </c>
      <c r="O396" s="26">
        <f>+VLOOKUP($D396,'Detailed Schedule'!$D$8:$EAA$9985,142,FALSE)+J396</f>
        <v>11409.11</v>
      </c>
      <c r="Q396" s="74">
        <f>+VLOOKUP($D396,'Detailed Schedule'!$D$8:$K$903,6,FALSE)</f>
        <v>7</v>
      </c>
      <c r="R396" s="75">
        <f>+VLOOKUP($D396,'Detailed Schedule'!$D$8:$K$903,5,FALSE)</f>
        <v>13950</v>
      </c>
      <c r="S396" s="75">
        <f>+VLOOKUP($D396,'Detailed Schedule'!$D$8:$K$903,7,FALSE)</f>
        <v>1395</v>
      </c>
      <c r="T396" s="119">
        <f t="shared" si="30"/>
        <v>0</v>
      </c>
      <c r="U396" s="119">
        <f t="shared" si="31"/>
        <v>0</v>
      </c>
      <c r="V396" s="21" t="str">
        <f t="shared" si="32"/>
        <v>NO CHANGE</v>
      </c>
      <c r="W396" s="21" t="str">
        <f t="shared" si="33"/>
        <v>NO CHANGE</v>
      </c>
      <c r="X396" s="21" t="str">
        <f t="shared" si="34"/>
        <v>NO CHANGE</v>
      </c>
    </row>
    <row r="397" spans="1:24" outlineLevel="2">
      <c r="A397" s="136">
        <v>45531</v>
      </c>
      <c r="B397" s="24"/>
      <c r="C397" s="77"/>
      <c r="D397" s="137" t="s">
        <v>259</v>
      </c>
      <c r="E397" s="137">
        <v>2</v>
      </c>
      <c r="F397" s="137" t="s">
        <v>100</v>
      </c>
      <c r="G397" s="137" t="str">
        <f>+VLOOKUP($D397,'Detailed Schedule'!$D$8:$EK$9993,4,FALSE)</f>
        <v>FABCO TRUSS SCREED 22.5' KIT</v>
      </c>
      <c r="H397" s="55">
        <f>+VLOOKUP($D397,'Detailed Schedule'!$D$8:$EK$9993,5,FALSE)</f>
        <v>14897.93</v>
      </c>
      <c r="I397" s="22">
        <f>+VLOOKUP($D397,'Detailed Schedule'!$D$8:$EK$9993,6,FALSE)</f>
        <v>5</v>
      </c>
      <c r="J397" s="55">
        <f>+VLOOKUP($D397,'Detailed Schedule'!$D$8:$EK$9993,7,FALSE)</f>
        <v>1489.7930000000001</v>
      </c>
      <c r="K397" s="56">
        <v>0</v>
      </c>
      <c r="L397" s="59">
        <f>+VLOOKUP($D397,'Detailed Schedule'!$D$8:$EAA$9985,137,FALSE)</f>
        <v>893.87580000000014</v>
      </c>
      <c r="M397" s="26">
        <f>+VLOOKUP($D397,'Detailed Schedule'!$D$8:$EAA$9985,140,FALSE)</f>
        <v>2681.6274000000003</v>
      </c>
      <c r="N397" s="26">
        <f>+VLOOKUP($D397,'Detailed Schedule'!$D$8:$EAA$9985,141,FALSE)</f>
        <v>3575.5032000000006</v>
      </c>
      <c r="O397" s="26">
        <f>+VLOOKUP($D397,'Detailed Schedule'!$D$8:$EAA$9985,142,FALSE)+J397</f>
        <v>11322.422999999999</v>
      </c>
      <c r="Q397" s="74">
        <f>+VLOOKUP($D397,'Detailed Schedule'!$D$8:$K$903,6,FALSE)</f>
        <v>5</v>
      </c>
      <c r="R397" s="75">
        <f>+VLOOKUP($D397,'Detailed Schedule'!$D$8:$K$903,5,FALSE)</f>
        <v>14897.93</v>
      </c>
      <c r="S397" s="75">
        <f>+VLOOKUP($D397,'Detailed Schedule'!$D$8:$K$903,7,FALSE)</f>
        <v>1489.7930000000001</v>
      </c>
      <c r="T397" s="119">
        <f t="shared" si="30"/>
        <v>0</v>
      </c>
      <c r="U397" s="119">
        <f t="shared" si="31"/>
        <v>0</v>
      </c>
      <c r="V397" s="21" t="str">
        <f t="shared" si="32"/>
        <v>NO CHANGE</v>
      </c>
      <c r="W397" s="21" t="str">
        <f t="shared" si="33"/>
        <v>NO CHANGE</v>
      </c>
      <c r="X397" s="21" t="str">
        <f t="shared" si="34"/>
        <v>NO CHANGE</v>
      </c>
    </row>
    <row r="398" spans="1:24" outlineLevel="2">
      <c r="A398" s="136">
        <v>45531</v>
      </c>
      <c r="B398" s="24"/>
      <c r="C398" s="77"/>
      <c r="D398" s="137" t="s">
        <v>962</v>
      </c>
      <c r="E398" s="137">
        <v>2</v>
      </c>
      <c r="F398" s="137" t="s">
        <v>100</v>
      </c>
      <c r="G398" s="137" t="str">
        <f>+VLOOKUP($D398,'Detailed Schedule'!$D$8:$EK$9993,4,FALSE)</f>
        <v>2016 GENIE S45 MANLIFT</v>
      </c>
      <c r="H398" s="55">
        <f>+VLOOKUP($D398,'Detailed Schedule'!$D$8:$EK$9993,5,FALSE)</f>
        <v>33703.18</v>
      </c>
      <c r="I398" s="22">
        <f>+VLOOKUP($D398,'Detailed Schedule'!$D$8:$EK$9993,6,FALSE)</f>
        <v>7</v>
      </c>
      <c r="J398" s="55">
        <f>+VLOOKUP($D398,'Detailed Schedule'!$D$8:$EK$9993,7,FALSE)</f>
        <v>3370.3180000000002</v>
      </c>
      <c r="K398" s="56">
        <v>0</v>
      </c>
      <c r="L398" s="59">
        <f>+VLOOKUP($D398,'Detailed Schedule'!$D$8:$EAA$9985,137,FALSE)</f>
        <v>1444.4220000000003</v>
      </c>
      <c r="M398" s="26">
        <f>+VLOOKUP($D398,'Detailed Schedule'!$D$8:$EAA$9985,140,FALSE)</f>
        <v>4333.2660000000005</v>
      </c>
      <c r="N398" s="26">
        <f>+VLOOKUP($D398,'Detailed Schedule'!$D$8:$EAA$9985,141,FALSE)</f>
        <v>5777.688000000001</v>
      </c>
      <c r="O398" s="26">
        <f>+VLOOKUP($D398,'Detailed Schedule'!$D$8:$EAA$9985,142,FALSE)+J398</f>
        <v>27925.487999999998</v>
      </c>
      <c r="Q398" s="74">
        <f>+VLOOKUP($D398,'Detailed Schedule'!$D$8:$K$903,6,FALSE)</f>
        <v>7</v>
      </c>
      <c r="R398" s="75">
        <f>+VLOOKUP($D398,'Detailed Schedule'!$D$8:$K$903,5,FALSE)</f>
        <v>33703.18</v>
      </c>
      <c r="S398" s="75">
        <f>+VLOOKUP($D398,'Detailed Schedule'!$D$8:$K$903,7,FALSE)</f>
        <v>3370.3180000000002</v>
      </c>
      <c r="T398" s="119">
        <f t="shared" si="30"/>
        <v>0</v>
      </c>
      <c r="U398" s="119">
        <f t="shared" si="31"/>
        <v>0</v>
      </c>
      <c r="V398" s="21" t="str">
        <f t="shared" si="32"/>
        <v>NO CHANGE</v>
      </c>
      <c r="W398" s="21" t="str">
        <f t="shared" si="33"/>
        <v>NO CHANGE</v>
      </c>
      <c r="X398" s="21" t="str">
        <f t="shared" si="34"/>
        <v>NO CHANGE</v>
      </c>
    </row>
    <row r="399" spans="1:24" outlineLevel="2">
      <c r="A399" s="136">
        <v>45531</v>
      </c>
      <c r="B399" s="24"/>
      <c r="C399" s="77"/>
      <c r="D399" s="137" t="s">
        <v>1375</v>
      </c>
      <c r="E399" s="137">
        <v>2</v>
      </c>
      <c r="F399" s="137" t="s">
        <v>100</v>
      </c>
      <c r="G399" s="137" t="str">
        <f>+VLOOKUP($D399,'Detailed Schedule'!$D$8:$EK$9993,4,FALSE)</f>
        <v>SIMPSON 5000 PSI PRESSURE WASH</v>
      </c>
      <c r="H399" s="55">
        <f>+VLOOKUP($D399,'Detailed Schedule'!$D$8:$EK$9993,5,FALSE)</f>
        <v>5195.99</v>
      </c>
      <c r="I399" s="22">
        <f>+VLOOKUP($D399,'Detailed Schedule'!$D$8:$EK$9993,6,FALSE)</f>
        <v>5</v>
      </c>
      <c r="J399" s="55">
        <f>+VLOOKUP($D399,'Detailed Schedule'!$D$8:$EK$9993,7,FALSE)</f>
        <v>0</v>
      </c>
      <c r="K399" s="56">
        <v>0</v>
      </c>
      <c r="L399" s="59">
        <f>+VLOOKUP($D399,'Detailed Schedule'!$D$8:$EAA$9985,137,FALSE)</f>
        <v>173.19966666666664</v>
      </c>
      <c r="M399" s="26">
        <f>+VLOOKUP($D399,'Detailed Schedule'!$D$8:$EAA$9985,140,FALSE)</f>
        <v>1039.1979999999999</v>
      </c>
      <c r="N399" s="26">
        <f>+VLOOKUP($D399,'Detailed Schedule'!$D$8:$EAA$9985,141,FALSE)</f>
        <v>1212.3976666666665</v>
      </c>
      <c r="O399" s="26">
        <f>+VLOOKUP($D399,'Detailed Schedule'!$D$8:$EAA$9985,142,FALSE)+J399</f>
        <v>3983.59</v>
      </c>
      <c r="Q399" s="74">
        <f>+VLOOKUP($D399,'Detailed Schedule'!$D$8:$K$903,6,FALSE)</f>
        <v>5</v>
      </c>
      <c r="R399" s="75">
        <f>+VLOOKUP($D399,'Detailed Schedule'!$D$8:$K$903,5,FALSE)</f>
        <v>5195.99</v>
      </c>
      <c r="S399" s="75">
        <f>+VLOOKUP($D399,'Detailed Schedule'!$D$8:$K$903,7,FALSE)</f>
        <v>0</v>
      </c>
      <c r="T399" s="119">
        <f t="shared" si="30"/>
        <v>0</v>
      </c>
      <c r="U399" s="119">
        <f t="shared" si="31"/>
        <v>0</v>
      </c>
      <c r="V399" s="21" t="str">
        <f t="shared" si="32"/>
        <v>NO CHANGE</v>
      </c>
      <c r="W399" s="21" t="str">
        <f t="shared" si="33"/>
        <v>NO CHANGE</v>
      </c>
      <c r="X399" s="21" t="str">
        <f t="shared" si="34"/>
        <v>NO CHANGE</v>
      </c>
    </row>
    <row r="400" spans="1:24" outlineLevel="2">
      <c r="A400" s="136">
        <v>45539</v>
      </c>
      <c r="B400" s="24"/>
      <c r="C400" s="77"/>
      <c r="D400" s="137" t="s">
        <v>413</v>
      </c>
      <c r="E400" s="137">
        <v>1</v>
      </c>
      <c r="F400" s="137" t="s">
        <v>100</v>
      </c>
      <c r="G400" s="137" t="str">
        <f>+VLOOKUP($D400,'Detailed Schedule'!$D$8:$EK$9993,4,FALSE)</f>
        <v>2021 CAT D1 EQ00175062</v>
      </c>
      <c r="H400" s="55">
        <f>+VLOOKUP($D400,'Detailed Schedule'!$D$8:$EK$9993,5,FALSE)</f>
        <v>87132</v>
      </c>
      <c r="I400" s="22">
        <f>+VLOOKUP($D400,'Detailed Schedule'!$D$8:$EK$9993,6,FALSE)</f>
        <v>10</v>
      </c>
      <c r="J400" s="55">
        <f>+VLOOKUP($D400,'Detailed Schedule'!$D$8:$EK$9993,7,FALSE)</f>
        <v>20000</v>
      </c>
      <c r="K400" s="56">
        <v>0</v>
      </c>
      <c r="L400" s="59">
        <f>+VLOOKUP($D400,'Detailed Schedule'!$D$8:$EAA$9985,137,FALSE)</f>
        <v>2237.7333333333331</v>
      </c>
      <c r="M400" s="26">
        <f>+VLOOKUP($D400,'Detailed Schedule'!$D$8:$EAA$9985,140,FALSE)</f>
        <v>6713.1999999999989</v>
      </c>
      <c r="N400" s="26">
        <f>+VLOOKUP($D400,'Detailed Schedule'!$D$8:$EAA$9985,141,FALSE)</f>
        <v>8950.9333333333325</v>
      </c>
      <c r="O400" s="26">
        <f>+VLOOKUP($D400,'Detailed Schedule'!$D$8:$EAA$9985,142,FALSE)+J400</f>
        <v>78181.070000000007</v>
      </c>
      <c r="Q400" s="74">
        <f>+VLOOKUP($D400,'Detailed Schedule'!$D$8:$K$903,6,FALSE)</f>
        <v>10</v>
      </c>
      <c r="R400" s="75">
        <f>+VLOOKUP($D400,'Detailed Schedule'!$D$8:$K$903,5,FALSE)</f>
        <v>87132</v>
      </c>
      <c r="S400" s="75">
        <f>+VLOOKUP($D400,'Detailed Schedule'!$D$8:$K$903,7,FALSE)</f>
        <v>20000</v>
      </c>
      <c r="T400" s="119">
        <f t="shared" si="30"/>
        <v>0</v>
      </c>
      <c r="U400" s="119">
        <f t="shared" si="31"/>
        <v>0</v>
      </c>
      <c r="V400" s="21" t="str">
        <f t="shared" si="32"/>
        <v>NO CHANGE</v>
      </c>
      <c r="W400" s="21" t="str">
        <f t="shared" si="33"/>
        <v>NO CHANGE</v>
      </c>
      <c r="X400" s="21" t="str">
        <f t="shared" si="34"/>
        <v>NO CHANGE</v>
      </c>
    </row>
    <row r="401" spans="1:24" outlineLevel="2">
      <c r="A401" s="136">
        <v>45539</v>
      </c>
      <c r="B401" s="24"/>
      <c r="C401" s="77"/>
      <c r="D401" s="137" t="s">
        <v>940</v>
      </c>
      <c r="E401" s="137">
        <v>2</v>
      </c>
      <c r="F401" s="137" t="s">
        <v>100</v>
      </c>
      <c r="G401" s="137" t="str">
        <f>+VLOOKUP($D401,'Detailed Schedule'!$D$8:$EK$9993,4,FALSE)</f>
        <v>2020 2.4KW SOLAR MESSAGE BOARD</v>
      </c>
      <c r="H401" s="55">
        <f>+VLOOKUP($D401,'Detailed Schedule'!$D$8:$EK$9993,5,FALSE)</f>
        <v>17760.45</v>
      </c>
      <c r="I401" s="22">
        <f>+VLOOKUP($D401,'Detailed Schedule'!$D$8:$EK$9993,6,FALSE)</f>
        <v>5</v>
      </c>
      <c r="J401" s="55">
        <f>+VLOOKUP($D401,'Detailed Schedule'!$D$8:$EK$9993,7,FALSE)</f>
        <v>0</v>
      </c>
      <c r="K401" s="56">
        <v>0</v>
      </c>
      <c r="L401" s="59">
        <f>+VLOOKUP($D401,'Detailed Schedule'!$D$8:$EAA$9985,137,FALSE)</f>
        <v>1184.03</v>
      </c>
      <c r="M401" s="26">
        <f>+VLOOKUP($D401,'Detailed Schedule'!$D$8:$EAA$9985,140,FALSE)</f>
        <v>3552.09</v>
      </c>
      <c r="N401" s="26">
        <f>+VLOOKUP($D401,'Detailed Schedule'!$D$8:$EAA$9985,141,FALSE)</f>
        <v>4736.12</v>
      </c>
      <c r="O401" s="26">
        <f>+VLOOKUP($D401,'Detailed Schedule'!$D$8:$EAA$9985,142,FALSE)+J401</f>
        <v>13024.33</v>
      </c>
      <c r="Q401" s="74">
        <f>+VLOOKUP($D401,'Detailed Schedule'!$D$8:$K$903,6,FALSE)</f>
        <v>5</v>
      </c>
      <c r="R401" s="75">
        <f>+VLOOKUP($D401,'Detailed Schedule'!$D$8:$K$903,5,FALSE)</f>
        <v>17760.45</v>
      </c>
      <c r="S401" s="75">
        <f>+VLOOKUP($D401,'Detailed Schedule'!$D$8:$K$903,7,FALSE)</f>
        <v>0</v>
      </c>
      <c r="T401" s="119">
        <f t="shared" si="30"/>
        <v>0</v>
      </c>
      <c r="U401" s="119">
        <f t="shared" si="31"/>
        <v>0</v>
      </c>
      <c r="V401" s="21" t="str">
        <f t="shared" si="32"/>
        <v>NO CHANGE</v>
      </c>
      <c r="W401" s="21" t="str">
        <f t="shared" si="33"/>
        <v>NO CHANGE</v>
      </c>
      <c r="X401" s="21" t="str">
        <f t="shared" si="34"/>
        <v>NO CHANGE</v>
      </c>
    </row>
    <row r="402" spans="1:24" outlineLevel="2">
      <c r="A402" s="136">
        <v>45539</v>
      </c>
      <c r="B402" s="24"/>
      <c r="C402" s="77"/>
      <c r="D402" s="137" t="s">
        <v>1662</v>
      </c>
      <c r="E402" s="137">
        <v>2</v>
      </c>
      <c r="F402" s="137" t="s">
        <v>100</v>
      </c>
      <c r="G402" s="137" t="str">
        <f>+VLOOKUP($D402,'Detailed Schedule'!$D$8:$EK$9993,4,FALSE)</f>
        <v>2017 GENIE GTH-5519 TELEHANDLE</v>
      </c>
      <c r="H402" s="55">
        <f>+VLOOKUP($D402,'Detailed Schedule'!$D$8:$EK$9993,5,FALSE)</f>
        <v>28750.03</v>
      </c>
      <c r="I402" s="22">
        <f>+VLOOKUP($D402,'Detailed Schedule'!$D$8:$EK$9993,6,FALSE)</f>
        <v>10</v>
      </c>
      <c r="J402" s="55">
        <f>+VLOOKUP($D402,'Detailed Schedule'!$D$8:$EK$9993,7,FALSE)</f>
        <v>2875.0030000000002</v>
      </c>
      <c r="K402" s="56">
        <v>0</v>
      </c>
      <c r="L402" s="59">
        <f>+VLOOKUP($D402,'Detailed Schedule'!$D$8:$EAA$9985,137,FALSE)</f>
        <v>862.5009</v>
      </c>
      <c r="M402" s="26">
        <f>+VLOOKUP($D402,'Detailed Schedule'!$D$8:$EAA$9985,140,FALSE)</f>
        <v>2587.5027</v>
      </c>
      <c r="N402" s="26">
        <f>+VLOOKUP($D402,'Detailed Schedule'!$D$8:$EAA$9985,141,FALSE)</f>
        <v>3450.0036</v>
      </c>
      <c r="O402" s="26">
        <f>+VLOOKUP($D402,'Detailed Schedule'!$D$8:$EAA$9985,142,FALSE)+J402</f>
        <v>25300.023000000001</v>
      </c>
      <c r="Q402" s="74">
        <f>+VLOOKUP($D402,'Detailed Schedule'!$D$8:$K$903,6,FALSE)</f>
        <v>10</v>
      </c>
      <c r="R402" s="75">
        <f>+VLOOKUP($D402,'Detailed Schedule'!$D$8:$K$903,5,FALSE)</f>
        <v>28750.03</v>
      </c>
      <c r="S402" s="75">
        <f>+VLOOKUP($D402,'Detailed Schedule'!$D$8:$K$903,7,FALSE)</f>
        <v>2875.0030000000002</v>
      </c>
      <c r="T402" s="119">
        <f t="shared" si="30"/>
        <v>0</v>
      </c>
      <c r="U402" s="119">
        <f t="shared" si="31"/>
        <v>0</v>
      </c>
      <c r="V402" s="21" t="str">
        <f t="shared" si="32"/>
        <v>NO CHANGE</v>
      </c>
      <c r="W402" s="21" t="str">
        <f t="shared" si="33"/>
        <v>NO CHANGE</v>
      </c>
      <c r="X402" s="21" t="str">
        <f t="shared" si="34"/>
        <v>NO CHANGE</v>
      </c>
    </row>
    <row r="403" spans="1:24" outlineLevel="2">
      <c r="A403" s="136">
        <v>45541</v>
      </c>
      <c r="B403" s="24"/>
      <c r="C403" s="77"/>
      <c r="D403" s="137" t="s">
        <v>788</v>
      </c>
      <c r="E403" s="137">
        <v>1</v>
      </c>
      <c r="F403" s="137" t="s">
        <v>100</v>
      </c>
      <c r="G403" s="137" t="str">
        <f>+VLOOKUP($D403,'Detailed Schedule'!$D$8:$EK$9993,4,FALSE)</f>
        <v>FT-09 TRANSMISSION REPLACEMENT</v>
      </c>
      <c r="H403" s="55">
        <f>+VLOOKUP($D403,'Detailed Schedule'!$D$8:$EK$9993,5,FALSE)</f>
        <v>83757.13</v>
      </c>
      <c r="I403" s="22">
        <f>+VLOOKUP($D403,'Detailed Schedule'!$D$8:$EK$9993,6,FALSE)</f>
        <v>5</v>
      </c>
      <c r="J403" s="55">
        <f>+VLOOKUP($D403,'Detailed Schedule'!$D$8:$EK$9993,7,FALSE)</f>
        <v>0</v>
      </c>
      <c r="K403" s="56">
        <v>0</v>
      </c>
      <c r="L403" s="59">
        <f>+VLOOKUP($D403,'Detailed Schedule'!$D$8:$EAA$9985,137,FALSE)</f>
        <v>5583.8086666666668</v>
      </c>
      <c r="M403" s="26">
        <f>+VLOOKUP($D403,'Detailed Schedule'!$D$8:$EAA$9985,140,FALSE)</f>
        <v>16751.425999999999</v>
      </c>
      <c r="N403" s="26">
        <f>+VLOOKUP($D403,'Detailed Schedule'!$D$8:$EAA$9985,141,FALSE)</f>
        <v>22335.234666666667</v>
      </c>
      <c r="O403" s="26">
        <f>+VLOOKUP($D403,'Detailed Schedule'!$D$8:$EAA$9985,142,FALSE)+J403</f>
        <v>61421.9</v>
      </c>
      <c r="Q403" s="74">
        <f>+VLOOKUP($D403,'Detailed Schedule'!$D$8:$K$903,6,FALSE)</f>
        <v>5</v>
      </c>
      <c r="R403" s="75">
        <f>+VLOOKUP($D403,'Detailed Schedule'!$D$8:$K$903,5,FALSE)</f>
        <v>83757.13</v>
      </c>
      <c r="S403" s="75">
        <f>+VLOOKUP($D403,'Detailed Schedule'!$D$8:$K$903,7,FALSE)</f>
        <v>0</v>
      </c>
      <c r="T403" s="119">
        <f t="shared" si="30"/>
        <v>0</v>
      </c>
      <c r="U403" s="119">
        <f t="shared" si="31"/>
        <v>0</v>
      </c>
      <c r="V403" s="21" t="str">
        <f t="shared" si="32"/>
        <v>NO CHANGE</v>
      </c>
      <c r="W403" s="21" t="str">
        <f t="shared" si="33"/>
        <v>NO CHANGE</v>
      </c>
      <c r="X403" s="21" t="str">
        <f t="shared" si="34"/>
        <v>NO CHANGE</v>
      </c>
    </row>
    <row r="404" spans="1:24" outlineLevel="2">
      <c r="A404" s="136">
        <v>45542</v>
      </c>
      <c r="B404" s="24"/>
      <c r="C404" s="77"/>
      <c r="D404" s="137" t="s">
        <v>964</v>
      </c>
      <c r="E404" s="137">
        <v>2</v>
      </c>
      <c r="F404" s="137" t="s">
        <v>100</v>
      </c>
      <c r="G404" s="137" t="str">
        <f>+VLOOKUP($D404,'Detailed Schedule'!$D$8:$EK$9993,4,FALSE)</f>
        <v>JLG 400S BOOM LIFT 40-46'</v>
      </c>
      <c r="H404" s="55">
        <f>+VLOOKUP($D404,'Detailed Schedule'!$D$8:$EK$9993,5,FALSE)</f>
        <v>26170.48</v>
      </c>
      <c r="I404" s="22">
        <f>+VLOOKUP($D404,'Detailed Schedule'!$D$8:$EK$9993,6,FALSE)</f>
        <v>7</v>
      </c>
      <c r="J404" s="55">
        <f>+VLOOKUP($D404,'Detailed Schedule'!$D$8:$EK$9993,7,FALSE)</f>
        <v>5234.0960000000005</v>
      </c>
      <c r="K404" s="56">
        <v>0</v>
      </c>
      <c r="L404" s="59">
        <f>+VLOOKUP($D404,'Detailed Schedule'!$D$8:$EAA$9985,137,FALSE)</f>
        <v>996.9706666666666</v>
      </c>
      <c r="M404" s="26">
        <f>+VLOOKUP($D404,'Detailed Schedule'!$D$8:$EAA$9985,140,FALSE)</f>
        <v>2990.9119999999998</v>
      </c>
      <c r="N404" s="26">
        <f>+VLOOKUP($D404,'Detailed Schedule'!$D$8:$EAA$9985,141,FALSE)</f>
        <v>3987.8826666666664</v>
      </c>
      <c r="O404" s="26">
        <f>+VLOOKUP($D404,'Detailed Schedule'!$D$8:$EAA$9985,142,FALSE)+J404</f>
        <v>22182.596000000001</v>
      </c>
      <c r="Q404" s="74">
        <f>+VLOOKUP($D404,'Detailed Schedule'!$D$8:$K$903,6,FALSE)</f>
        <v>7</v>
      </c>
      <c r="R404" s="75">
        <f>+VLOOKUP($D404,'Detailed Schedule'!$D$8:$K$903,5,FALSE)</f>
        <v>26170.48</v>
      </c>
      <c r="S404" s="75">
        <f>+VLOOKUP($D404,'Detailed Schedule'!$D$8:$K$903,7,FALSE)</f>
        <v>5234.0960000000005</v>
      </c>
      <c r="T404" s="119">
        <f t="shared" si="30"/>
        <v>0</v>
      </c>
      <c r="U404" s="119">
        <f t="shared" si="31"/>
        <v>0</v>
      </c>
      <c r="V404" s="21" t="str">
        <f t="shared" si="32"/>
        <v>NO CHANGE</v>
      </c>
      <c r="W404" s="21" t="str">
        <f t="shared" si="33"/>
        <v>NO CHANGE</v>
      </c>
      <c r="X404" s="21" t="str">
        <f t="shared" si="34"/>
        <v>NO CHANGE</v>
      </c>
    </row>
    <row r="405" spans="1:24" outlineLevel="2">
      <c r="A405" s="136">
        <v>45543</v>
      </c>
      <c r="B405" s="24"/>
      <c r="C405" s="77"/>
      <c r="D405" s="137" t="s">
        <v>966</v>
      </c>
      <c r="E405" s="137">
        <v>2</v>
      </c>
      <c r="F405" s="137" t="s">
        <v>100</v>
      </c>
      <c r="G405" s="137" t="str">
        <f>+VLOOKUP($D405,'Detailed Schedule'!$D$8:$EK$9993,4,FALSE)</f>
        <v>JLG 400S BOOM LIFT 40-46'</v>
      </c>
      <c r="H405" s="55">
        <f>+VLOOKUP($D405,'Detailed Schedule'!$D$8:$EK$9993,5,FALSE)</f>
        <v>27050.16</v>
      </c>
      <c r="I405" s="22">
        <f>+VLOOKUP($D405,'Detailed Schedule'!$D$8:$EK$9993,6,FALSE)</f>
        <v>7</v>
      </c>
      <c r="J405" s="55">
        <f>+VLOOKUP($D405,'Detailed Schedule'!$D$8:$EK$9993,7,FALSE)</f>
        <v>5410.0320000000002</v>
      </c>
      <c r="K405" s="56">
        <v>0</v>
      </c>
      <c r="L405" s="59">
        <f>+VLOOKUP($D405,'Detailed Schedule'!$D$8:$EAA$9985,137,FALSE)</f>
        <v>1030.4822857142858</v>
      </c>
      <c r="M405" s="26">
        <f>+VLOOKUP($D405,'Detailed Schedule'!$D$8:$EAA$9985,140,FALSE)</f>
        <v>3091.4468571428574</v>
      </c>
      <c r="N405" s="26">
        <f>+VLOOKUP($D405,'Detailed Schedule'!$D$8:$EAA$9985,141,FALSE)</f>
        <v>4121.9291428571432</v>
      </c>
      <c r="O405" s="26">
        <f>+VLOOKUP($D405,'Detailed Schedule'!$D$8:$EAA$9985,142,FALSE)+J405</f>
        <v>22928.232</v>
      </c>
      <c r="Q405" s="74">
        <f>+VLOOKUP($D405,'Detailed Schedule'!$D$8:$K$903,6,FALSE)</f>
        <v>7</v>
      </c>
      <c r="R405" s="75">
        <f>+VLOOKUP($D405,'Detailed Schedule'!$D$8:$K$903,5,FALSE)</f>
        <v>27050.16</v>
      </c>
      <c r="S405" s="75">
        <f>+VLOOKUP($D405,'Detailed Schedule'!$D$8:$K$903,7,FALSE)</f>
        <v>5410.0320000000002</v>
      </c>
      <c r="T405" s="119">
        <f t="shared" si="30"/>
        <v>0</v>
      </c>
      <c r="U405" s="119">
        <f t="shared" si="31"/>
        <v>0</v>
      </c>
      <c r="V405" s="21" t="str">
        <f t="shared" si="32"/>
        <v>NO CHANGE</v>
      </c>
      <c r="W405" s="21" t="str">
        <f t="shared" si="33"/>
        <v>NO CHANGE</v>
      </c>
      <c r="X405" s="21" t="str">
        <f t="shared" si="34"/>
        <v>NO CHANGE</v>
      </c>
    </row>
    <row r="406" spans="1:24" outlineLevel="2">
      <c r="A406" s="136">
        <v>45551</v>
      </c>
      <c r="B406" s="24"/>
      <c r="C406" s="77"/>
      <c r="D406" s="137" t="s">
        <v>203</v>
      </c>
      <c r="E406" s="137">
        <v>1</v>
      </c>
      <c r="F406" s="137" t="s">
        <v>100</v>
      </c>
      <c r="G406" s="137" t="str">
        <f>+VLOOKUP($D406,'Detailed Schedule'!$D$8:$EK$9993,4,FALSE)</f>
        <v>2017 BROCE 350 BRC</v>
      </c>
      <c r="H406" s="55">
        <f>+VLOOKUP($D406,'Detailed Schedule'!$D$8:$EK$9993,5,FALSE)</f>
        <v>33935.85</v>
      </c>
      <c r="I406" s="22">
        <f>+VLOOKUP($D406,'Detailed Schedule'!$D$8:$EK$9993,6,FALSE)</f>
        <v>7</v>
      </c>
      <c r="J406" s="55">
        <f>+VLOOKUP($D406,'Detailed Schedule'!$D$8:$EK$9993,7,FALSE)</f>
        <v>5000</v>
      </c>
      <c r="K406" s="56">
        <v>0</v>
      </c>
      <c r="L406" s="59">
        <f>+VLOOKUP($D406,'Detailed Schedule'!$D$8:$EAA$9985,137,FALSE)</f>
        <v>1033.4232142857143</v>
      </c>
      <c r="M406" s="26">
        <f>+VLOOKUP($D406,'Detailed Schedule'!$D$8:$EAA$9985,140,FALSE)</f>
        <v>4133.6928571428571</v>
      </c>
      <c r="N406" s="26">
        <f>+VLOOKUP($D406,'Detailed Schedule'!$D$8:$EAA$9985,141,FALSE)</f>
        <v>5167.1160714285716</v>
      </c>
      <c r="O406" s="26">
        <f>+VLOOKUP($D406,'Detailed Schedule'!$D$8:$EAA$9985,142,FALSE)+J406</f>
        <v>28768.73</v>
      </c>
      <c r="Q406" s="74">
        <f>+VLOOKUP($D406,'Detailed Schedule'!$D$8:$K$903,6,FALSE)</f>
        <v>7</v>
      </c>
      <c r="R406" s="75">
        <f>+VLOOKUP($D406,'Detailed Schedule'!$D$8:$K$903,5,FALSE)</f>
        <v>33935.85</v>
      </c>
      <c r="S406" s="75">
        <f>+VLOOKUP($D406,'Detailed Schedule'!$D$8:$K$903,7,FALSE)</f>
        <v>5000</v>
      </c>
      <c r="T406" s="119">
        <f t="shared" si="30"/>
        <v>0</v>
      </c>
      <c r="U406" s="119">
        <f t="shared" si="31"/>
        <v>0</v>
      </c>
      <c r="V406" s="21" t="str">
        <f t="shared" si="32"/>
        <v>NO CHANGE</v>
      </c>
      <c r="W406" s="21" t="str">
        <f t="shared" si="33"/>
        <v>NO CHANGE</v>
      </c>
      <c r="X406" s="21" t="str">
        <f t="shared" si="34"/>
        <v>NO CHANGE</v>
      </c>
    </row>
    <row r="407" spans="1:24" outlineLevel="2">
      <c r="A407" s="136">
        <v>45552</v>
      </c>
      <c r="B407" s="24"/>
      <c r="C407" s="77"/>
      <c r="D407" s="137" t="s">
        <v>1586</v>
      </c>
      <c r="E407" s="137">
        <v>1</v>
      </c>
      <c r="F407" s="137" t="s">
        <v>100</v>
      </c>
      <c r="G407" s="137" t="str">
        <f>+VLOOKUP($D407,'Detailed Schedule'!$D$8:$EK$9993,4,FALSE)</f>
        <v>2015 CAT 279D XPS GTL01897</v>
      </c>
      <c r="H407" s="55">
        <f>+VLOOKUP($D407,'Detailed Schedule'!$D$8:$EK$9993,5,FALSE)</f>
        <v>27874.44</v>
      </c>
      <c r="I407" s="22">
        <f>+VLOOKUP($D407,'Detailed Schedule'!$D$8:$EK$9993,6,FALSE)</f>
        <v>7</v>
      </c>
      <c r="J407" s="55">
        <f>+VLOOKUP($D407,'Detailed Schedule'!$D$8:$EK$9993,7,FALSE)</f>
        <v>5000</v>
      </c>
      <c r="K407" s="56">
        <v>0</v>
      </c>
      <c r="L407" s="59">
        <f>+VLOOKUP($D407,'Detailed Schedule'!$D$8:$EAA$9985,137,FALSE)</f>
        <v>816.94428571428568</v>
      </c>
      <c r="M407" s="26">
        <f>+VLOOKUP($D407,'Detailed Schedule'!$D$8:$EAA$9985,140,FALSE)</f>
        <v>3267.7771428571427</v>
      </c>
      <c r="N407" s="26">
        <f>+VLOOKUP($D407,'Detailed Schedule'!$D$8:$EAA$9985,141,FALSE)</f>
        <v>4084.7214285714285</v>
      </c>
      <c r="O407" s="26">
        <f>+VLOOKUP($D407,'Detailed Schedule'!$D$8:$EAA$9985,142,FALSE)+J407</f>
        <v>23789.72</v>
      </c>
      <c r="Q407" s="74">
        <f>+VLOOKUP($D407,'Detailed Schedule'!$D$8:$K$903,6,FALSE)</f>
        <v>7</v>
      </c>
      <c r="R407" s="75">
        <f>+VLOOKUP($D407,'Detailed Schedule'!$D$8:$K$903,5,FALSE)</f>
        <v>27874.44</v>
      </c>
      <c r="S407" s="75">
        <f>+VLOOKUP($D407,'Detailed Schedule'!$D$8:$K$903,7,FALSE)</f>
        <v>5000</v>
      </c>
      <c r="T407" s="119">
        <f t="shared" si="30"/>
        <v>0</v>
      </c>
      <c r="U407" s="119">
        <f t="shared" si="31"/>
        <v>0</v>
      </c>
      <c r="V407" s="21" t="str">
        <f t="shared" si="32"/>
        <v>NO CHANGE</v>
      </c>
      <c r="W407" s="21" t="str">
        <f t="shared" si="33"/>
        <v>NO CHANGE</v>
      </c>
      <c r="X407" s="21" t="str">
        <f t="shared" si="34"/>
        <v>NO CHANGE</v>
      </c>
    </row>
    <row r="408" spans="1:24" outlineLevel="2">
      <c r="A408" s="136">
        <v>45553</v>
      </c>
      <c r="B408" s="24"/>
      <c r="C408" s="77"/>
      <c r="D408" s="137" t="s">
        <v>677</v>
      </c>
      <c r="E408" s="137">
        <v>2</v>
      </c>
      <c r="F408" s="137" t="s">
        <v>100</v>
      </c>
      <c r="G408" s="137" t="str">
        <f>+VLOOKUP($D408,'Detailed Schedule'!$D$8:$EK$9993,4,FALSE)</f>
        <v>2022 JD 300G LC (731956) EX-80</v>
      </c>
      <c r="H408" s="55">
        <f>+VLOOKUP($D408,'Detailed Schedule'!$D$8:$EK$9993,5,FALSE)</f>
        <v>189734.13</v>
      </c>
      <c r="I408" s="22">
        <f>+VLOOKUP($D408,'Detailed Schedule'!$D$8:$EK$9993,6,FALSE)</f>
        <v>10</v>
      </c>
      <c r="J408" s="55">
        <f>+VLOOKUP($D408,'Detailed Schedule'!$D$8:$EK$9993,7,FALSE)</f>
        <v>37946.826000000001</v>
      </c>
      <c r="K408" s="56">
        <v>0</v>
      </c>
      <c r="L408" s="59">
        <f>+VLOOKUP($D408,'Detailed Schedule'!$D$8:$EAA$9985,137,FALSE)</f>
        <v>3794.6826000000001</v>
      </c>
      <c r="M408" s="26">
        <f>+VLOOKUP($D408,'Detailed Schedule'!$D$8:$EAA$9985,140,FALSE)</f>
        <v>15178.7304</v>
      </c>
      <c r="N408" s="26">
        <f>+VLOOKUP($D408,'Detailed Schedule'!$D$8:$EAA$9985,141,FALSE)</f>
        <v>18973.413</v>
      </c>
      <c r="O408" s="26">
        <f>+VLOOKUP($D408,'Detailed Schedule'!$D$8:$EAA$9985,142,FALSE)+J408</f>
        <v>170760.71600000001</v>
      </c>
      <c r="Q408" s="74">
        <f>+VLOOKUP($D408,'Detailed Schedule'!$D$8:$K$903,6,FALSE)</f>
        <v>10</v>
      </c>
      <c r="R408" s="75">
        <f>+VLOOKUP($D408,'Detailed Schedule'!$D$8:$K$903,5,FALSE)</f>
        <v>189734.13</v>
      </c>
      <c r="S408" s="75">
        <f>+VLOOKUP($D408,'Detailed Schedule'!$D$8:$K$903,7,FALSE)</f>
        <v>37946.826000000001</v>
      </c>
      <c r="T408" s="119">
        <f t="shared" si="30"/>
        <v>0</v>
      </c>
      <c r="U408" s="119">
        <f t="shared" si="31"/>
        <v>0</v>
      </c>
      <c r="V408" s="21" t="str">
        <f t="shared" si="32"/>
        <v>NO CHANGE</v>
      </c>
      <c r="W408" s="21" t="str">
        <f t="shared" si="33"/>
        <v>NO CHANGE</v>
      </c>
      <c r="X408" s="21" t="str">
        <f t="shared" si="34"/>
        <v>NO CHANGE</v>
      </c>
    </row>
    <row r="409" spans="1:24" outlineLevel="2">
      <c r="A409" s="136">
        <v>45560</v>
      </c>
      <c r="B409" s="24"/>
      <c r="C409" s="77"/>
      <c r="D409" s="137" t="s">
        <v>1425</v>
      </c>
      <c r="E409" s="137">
        <v>1</v>
      </c>
      <c r="F409" s="137" t="s">
        <v>100</v>
      </c>
      <c r="G409" s="137" t="str">
        <f>+VLOOKUP($D409,'Detailed Schedule'!$D$8:$EK$9993,4,FALSE)</f>
        <v>2018 HAMM H12i DRUM ROLLER H2350502</v>
      </c>
      <c r="H409" s="55">
        <f>+VLOOKUP($D409,'Detailed Schedule'!$D$8:$EK$9993,5,FALSE)</f>
        <v>99250</v>
      </c>
      <c r="I409" s="22">
        <f>+VLOOKUP($D409,'Detailed Schedule'!$D$8:$EK$9993,6,FALSE)</f>
        <v>10</v>
      </c>
      <c r="J409" s="55">
        <f>+VLOOKUP($D409,'Detailed Schedule'!$D$8:$EK$9993,7,FALSE)</f>
        <v>20000</v>
      </c>
      <c r="K409" s="56">
        <v>0</v>
      </c>
      <c r="L409" s="59">
        <f>+VLOOKUP($D409,'Detailed Schedule'!$D$8:$EAA$9985,137,FALSE)</f>
        <v>1981.25</v>
      </c>
      <c r="M409" s="26">
        <f>+VLOOKUP($D409,'Detailed Schedule'!$D$8:$EAA$9985,140,FALSE)</f>
        <v>7925</v>
      </c>
      <c r="N409" s="26">
        <f>+VLOOKUP($D409,'Detailed Schedule'!$D$8:$EAA$9985,141,FALSE)</f>
        <v>9906.25</v>
      </c>
      <c r="O409" s="26">
        <f>+VLOOKUP($D409,'Detailed Schedule'!$D$8:$EAA$9985,142,FALSE)+J409</f>
        <v>89343.75</v>
      </c>
      <c r="Q409" s="74">
        <f>+VLOOKUP($D409,'Detailed Schedule'!$D$8:$K$903,6,FALSE)</f>
        <v>10</v>
      </c>
      <c r="R409" s="75">
        <f>+VLOOKUP($D409,'Detailed Schedule'!$D$8:$K$903,5,FALSE)</f>
        <v>99250</v>
      </c>
      <c r="S409" s="75">
        <f>+VLOOKUP($D409,'Detailed Schedule'!$D$8:$K$903,7,FALSE)</f>
        <v>20000</v>
      </c>
      <c r="T409" s="119">
        <f t="shared" si="30"/>
        <v>0</v>
      </c>
      <c r="U409" s="119">
        <f t="shared" si="31"/>
        <v>0</v>
      </c>
      <c r="V409" s="21" t="str">
        <f t="shared" si="32"/>
        <v>NO CHANGE</v>
      </c>
      <c r="W409" s="21" t="str">
        <f t="shared" si="33"/>
        <v>NO CHANGE</v>
      </c>
      <c r="X409" s="21" t="str">
        <f t="shared" si="34"/>
        <v>NO CHANGE</v>
      </c>
    </row>
    <row r="410" spans="1:24" outlineLevel="2">
      <c r="A410" s="136">
        <v>45566</v>
      </c>
      <c r="B410" s="24"/>
      <c r="C410" s="77"/>
      <c r="D410" s="137" t="s">
        <v>423</v>
      </c>
      <c r="E410" s="137">
        <v>2</v>
      </c>
      <c r="F410" s="137" t="s">
        <v>100</v>
      </c>
      <c r="G410" s="137" t="str">
        <f>+VLOOKUP($D410,'Detailed Schedule'!$D$8:$EK$9993,4,FALSE)</f>
        <v>D36 ROUND COLUMNS EFCO</v>
      </c>
      <c r="H410" s="55">
        <f>+VLOOKUP($D410,'Detailed Schedule'!$D$8:$EK$9993,5,FALSE)</f>
        <v>42399</v>
      </c>
      <c r="I410" s="22">
        <f>+VLOOKUP($D410,'Detailed Schedule'!$D$8:$EK$9993,6,FALSE)</f>
        <v>5</v>
      </c>
      <c r="J410" s="55">
        <f>+VLOOKUP($D410,'Detailed Schedule'!$D$8:$EK$9993,7,FALSE)</f>
        <v>0</v>
      </c>
      <c r="K410" s="56">
        <v>0</v>
      </c>
      <c r="L410" s="59">
        <f>+VLOOKUP($D410,'Detailed Schedule'!$D$8:$EAA$9985,137,FALSE)</f>
        <v>2119.9499999999998</v>
      </c>
      <c r="M410" s="26">
        <f>+VLOOKUP($D410,'Detailed Schedule'!$D$8:$EAA$9985,140,FALSE)</f>
        <v>8479.7999999999993</v>
      </c>
      <c r="N410" s="26">
        <f>+VLOOKUP($D410,'Detailed Schedule'!$D$8:$EAA$9985,141,FALSE)</f>
        <v>10599.75</v>
      </c>
      <c r="O410" s="26">
        <f>+VLOOKUP($D410,'Detailed Schedule'!$D$8:$EAA$9985,142,FALSE)+J410</f>
        <v>31799.25</v>
      </c>
      <c r="Q410" s="74">
        <f>+VLOOKUP($D410,'Detailed Schedule'!$D$8:$K$903,6,FALSE)</f>
        <v>5</v>
      </c>
      <c r="R410" s="75">
        <f>+VLOOKUP($D410,'Detailed Schedule'!$D$8:$K$903,5,FALSE)</f>
        <v>42399</v>
      </c>
      <c r="S410" s="75">
        <f>+VLOOKUP($D410,'Detailed Schedule'!$D$8:$K$903,7,FALSE)</f>
        <v>0</v>
      </c>
      <c r="T410" s="119">
        <f t="shared" si="30"/>
        <v>0</v>
      </c>
      <c r="U410" s="119">
        <f t="shared" si="31"/>
        <v>0</v>
      </c>
      <c r="V410" s="21" t="str">
        <f t="shared" si="32"/>
        <v>NO CHANGE</v>
      </c>
      <c r="W410" s="21" t="str">
        <f t="shared" si="33"/>
        <v>NO CHANGE</v>
      </c>
      <c r="X410" s="21" t="str">
        <f t="shared" si="34"/>
        <v>NO CHANGE</v>
      </c>
    </row>
    <row r="411" spans="1:24" outlineLevel="2">
      <c r="A411" s="136">
        <v>45572</v>
      </c>
      <c r="B411" s="24"/>
      <c r="C411" s="77"/>
      <c r="D411" s="137" t="s">
        <v>954</v>
      </c>
      <c r="E411" s="137">
        <v>4</v>
      </c>
      <c r="F411" s="137" t="s">
        <v>100</v>
      </c>
      <c r="G411" s="137" t="str">
        <f>+VLOOKUP($D411,'Detailed Schedule'!$D$8:$EK$9993,4,FALSE)</f>
        <v>STABCAT THREADER &amp; SPREADER</v>
      </c>
      <c r="H411" s="55">
        <f>+VLOOKUP($D411,'Detailed Schedule'!$D$8:$EK$9993,5,FALSE)</f>
        <v>22010.78</v>
      </c>
      <c r="I411" s="22">
        <f>+VLOOKUP($D411,'Detailed Schedule'!$D$8:$EK$9993,6,FALSE)</f>
        <v>5</v>
      </c>
      <c r="J411" s="55">
        <f>+VLOOKUP($D411,'Detailed Schedule'!$D$8:$EK$9993,7,FALSE)</f>
        <v>0</v>
      </c>
      <c r="K411" s="56">
        <v>0</v>
      </c>
      <c r="L411" s="59">
        <f>+VLOOKUP($D411,'Detailed Schedule'!$D$8:$EAA$9985,137,FALSE)</f>
        <v>1100.539</v>
      </c>
      <c r="M411" s="26">
        <f>+VLOOKUP($D411,'Detailed Schedule'!$D$8:$EAA$9985,140,FALSE)</f>
        <v>4402.1559999999999</v>
      </c>
      <c r="N411" s="26">
        <f>+VLOOKUP($D411,'Detailed Schedule'!$D$8:$EAA$9985,141,FALSE)</f>
        <v>5502.6949999999997</v>
      </c>
      <c r="O411" s="26">
        <f>+VLOOKUP($D411,'Detailed Schedule'!$D$8:$EAA$9985,142,FALSE)+J411</f>
        <v>16508.09</v>
      </c>
      <c r="Q411" s="74">
        <f>+VLOOKUP($D411,'Detailed Schedule'!$D$8:$K$903,6,FALSE)</f>
        <v>5</v>
      </c>
      <c r="R411" s="75">
        <f>+VLOOKUP($D411,'Detailed Schedule'!$D$8:$K$903,5,FALSE)</f>
        <v>22010.78</v>
      </c>
      <c r="S411" s="75">
        <f>+VLOOKUP($D411,'Detailed Schedule'!$D$8:$K$903,7,FALSE)</f>
        <v>0</v>
      </c>
      <c r="T411" s="119">
        <f t="shared" si="30"/>
        <v>0</v>
      </c>
      <c r="U411" s="119">
        <f t="shared" si="31"/>
        <v>0</v>
      </c>
      <c r="V411" s="21" t="str">
        <f t="shared" si="32"/>
        <v>NO CHANGE</v>
      </c>
      <c r="W411" s="21" t="str">
        <f t="shared" si="33"/>
        <v>NO CHANGE</v>
      </c>
      <c r="X411" s="21" t="str">
        <f t="shared" si="34"/>
        <v>NO CHANGE</v>
      </c>
    </row>
    <row r="412" spans="1:24" outlineLevel="2">
      <c r="A412" s="136">
        <v>45574</v>
      </c>
      <c r="B412" s="24"/>
      <c r="C412" s="77"/>
      <c r="D412" s="137" t="s">
        <v>1602</v>
      </c>
      <c r="E412" s="137">
        <v>1</v>
      </c>
      <c r="F412" s="137" t="s">
        <v>100</v>
      </c>
      <c r="G412" s="137" t="str">
        <f>+VLOOKUP($D412,'Detailed Schedule'!$D$8:$EK$9993,4,FALSE)</f>
        <v>2024 Hurricane DH3700</v>
      </c>
      <c r="H412" s="55">
        <f>+VLOOKUP($D412,'Detailed Schedule'!$D$8:$EK$9993,5,FALSE)</f>
        <v>12832.51</v>
      </c>
      <c r="I412" s="22">
        <f>+VLOOKUP($D412,'Detailed Schedule'!$D$8:$EK$9993,6,FALSE)</f>
        <v>5</v>
      </c>
      <c r="J412" s="55">
        <f>+VLOOKUP($D412,'Detailed Schedule'!$D$8:$EK$9993,7,FALSE)</f>
        <v>0</v>
      </c>
      <c r="K412" s="56">
        <v>0</v>
      </c>
      <c r="L412" s="59">
        <f>+VLOOKUP($D412,'Detailed Schedule'!$D$8:$EAA$9985,137,FALSE)</f>
        <v>641.62549999999999</v>
      </c>
      <c r="M412" s="26">
        <f>+VLOOKUP($D412,'Detailed Schedule'!$D$8:$EAA$9985,140,FALSE)</f>
        <v>2566.502</v>
      </c>
      <c r="N412" s="26">
        <f>+VLOOKUP($D412,'Detailed Schedule'!$D$8:$EAA$9985,141,FALSE)</f>
        <v>3208.1275000000001</v>
      </c>
      <c r="O412" s="26">
        <f>+VLOOKUP($D412,'Detailed Schedule'!$D$8:$EAA$9985,142,FALSE)+J412</f>
        <v>9624.3799999999992</v>
      </c>
      <c r="Q412" s="74">
        <f>+VLOOKUP($D412,'Detailed Schedule'!$D$8:$K$903,6,FALSE)</f>
        <v>5</v>
      </c>
      <c r="R412" s="75">
        <f>+VLOOKUP($D412,'Detailed Schedule'!$D$8:$K$903,5,FALSE)</f>
        <v>12832.51</v>
      </c>
      <c r="S412" s="75">
        <f>+VLOOKUP($D412,'Detailed Schedule'!$D$8:$K$903,7,FALSE)</f>
        <v>0</v>
      </c>
      <c r="T412" s="119">
        <f t="shared" si="30"/>
        <v>0</v>
      </c>
      <c r="U412" s="119">
        <f t="shared" si="31"/>
        <v>0</v>
      </c>
      <c r="V412" s="21" t="str">
        <f t="shared" si="32"/>
        <v>NO CHANGE</v>
      </c>
      <c r="W412" s="21" t="str">
        <f t="shared" si="33"/>
        <v>NO CHANGE</v>
      </c>
      <c r="X412" s="21" t="str">
        <f t="shared" si="34"/>
        <v>NO CHANGE</v>
      </c>
    </row>
    <row r="413" spans="1:24" outlineLevel="2">
      <c r="A413" s="136">
        <v>45576</v>
      </c>
      <c r="B413" s="24"/>
      <c r="C413" s="77"/>
      <c r="D413" s="137" t="s">
        <v>219</v>
      </c>
      <c r="E413" s="137">
        <v>1</v>
      </c>
      <c r="F413" s="137" t="s">
        <v>100</v>
      </c>
      <c r="G413" s="137" t="str">
        <f>+VLOOKUP($D413,'Detailed Schedule'!$D$8:$EK$9993,4,FALSE)</f>
        <v>2018 MANITOWOC 11000-01 11001226</v>
      </c>
      <c r="H413" s="55">
        <f>+VLOOKUP($D413,'Detailed Schedule'!$D$8:$EK$9993,5,FALSE)</f>
        <v>561600</v>
      </c>
      <c r="I413" s="22">
        <f>+VLOOKUP($D413,'Detailed Schedule'!$D$8:$EK$9993,6,FALSE)</f>
        <v>10</v>
      </c>
      <c r="J413" s="55">
        <f>+VLOOKUP($D413,'Detailed Schedule'!$D$8:$EK$9993,7,FALSE)</f>
        <v>350000</v>
      </c>
      <c r="K413" s="56">
        <v>0</v>
      </c>
      <c r="L413" s="59">
        <f>+VLOOKUP($D413,'Detailed Schedule'!$D$8:$EAA$9985,137,FALSE)</f>
        <v>5290</v>
      </c>
      <c r="M413" s="26">
        <f>+VLOOKUP($D413,'Detailed Schedule'!$D$8:$EAA$9985,140,FALSE)</f>
        <v>21160</v>
      </c>
      <c r="N413" s="26">
        <f>+VLOOKUP($D413,'Detailed Schedule'!$D$8:$EAA$9985,141,FALSE)</f>
        <v>26450</v>
      </c>
      <c r="O413" s="26">
        <f>+VLOOKUP($D413,'Detailed Schedule'!$D$8:$EAA$9985,142,FALSE)+J413</f>
        <v>535150</v>
      </c>
      <c r="Q413" s="74">
        <f>+VLOOKUP($D413,'Detailed Schedule'!$D$8:$K$903,6,FALSE)</f>
        <v>10</v>
      </c>
      <c r="R413" s="75">
        <f>+VLOOKUP($D413,'Detailed Schedule'!$D$8:$K$903,5,FALSE)</f>
        <v>561600</v>
      </c>
      <c r="S413" s="75">
        <f>+VLOOKUP($D413,'Detailed Schedule'!$D$8:$K$903,7,FALSE)</f>
        <v>350000</v>
      </c>
      <c r="T413" s="119">
        <f t="shared" si="30"/>
        <v>0</v>
      </c>
      <c r="U413" s="119">
        <f t="shared" si="31"/>
        <v>0</v>
      </c>
      <c r="V413" s="21" t="str">
        <f t="shared" si="32"/>
        <v>NO CHANGE</v>
      </c>
      <c r="W413" s="21" t="str">
        <f t="shared" si="33"/>
        <v>NO CHANGE</v>
      </c>
      <c r="X413" s="21" t="str">
        <f t="shared" si="34"/>
        <v>NO CHANGE</v>
      </c>
    </row>
    <row r="414" spans="1:24" outlineLevel="2">
      <c r="A414" s="136">
        <v>45577</v>
      </c>
      <c r="B414" s="24"/>
      <c r="C414" s="77"/>
      <c r="D414" s="137" t="s">
        <v>1543</v>
      </c>
      <c r="E414" s="137">
        <v>1</v>
      </c>
      <c r="F414" s="137" t="s">
        <v>100</v>
      </c>
      <c r="G414" s="137" t="str">
        <f>+VLOOKUP($D414,'Detailed Schedule'!$D$8:$EK$9993,4,FALSE)</f>
        <v>SS-20 Engine Replace</v>
      </c>
      <c r="H414" s="55">
        <f>+VLOOKUP($D414,'Detailed Schedule'!$D$8:$EK$9993,5,FALSE)</f>
        <v>16435.38</v>
      </c>
      <c r="I414" s="22">
        <f>+VLOOKUP($D414,'Detailed Schedule'!$D$8:$EK$9993,6,FALSE)</f>
        <v>5</v>
      </c>
      <c r="J414" s="55">
        <f>+VLOOKUP($D414,'Detailed Schedule'!$D$8:$EK$9993,7,FALSE)</f>
        <v>0</v>
      </c>
      <c r="K414" s="56">
        <v>0</v>
      </c>
      <c r="L414" s="59">
        <f>+VLOOKUP($D414,'Detailed Schedule'!$D$8:$EAA$9985,137,FALSE)</f>
        <v>821.76900000000001</v>
      </c>
      <c r="M414" s="26">
        <f>+VLOOKUP($D414,'Detailed Schedule'!$D$8:$EAA$9985,140,FALSE)</f>
        <v>3287.076</v>
      </c>
      <c r="N414" s="26">
        <f>+VLOOKUP($D414,'Detailed Schedule'!$D$8:$EAA$9985,141,FALSE)</f>
        <v>4108.8450000000003</v>
      </c>
      <c r="O414" s="26">
        <f>+VLOOKUP($D414,'Detailed Schedule'!$D$8:$EAA$9985,142,FALSE)+J414</f>
        <v>12326.54</v>
      </c>
      <c r="Q414" s="74">
        <f>+VLOOKUP($D414,'Detailed Schedule'!$D$8:$K$903,6,FALSE)</f>
        <v>5</v>
      </c>
      <c r="R414" s="75">
        <f>+VLOOKUP($D414,'Detailed Schedule'!$D$8:$K$903,5,FALSE)</f>
        <v>16435.38</v>
      </c>
      <c r="S414" s="75">
        <f>+VLOOKUP($D414,'Detailed Schedule'!$D$8:$K$903,7,FALSE)</f>
        <v>0</v>
      </c>
      <c r="T414" s="119">
        <f t="shared" si="30"/>
        <v>0</v>
      </c>
      <c r="U414" s="119">
        <f t="shared" si="31"/>
        <v>0</v>
      </c>
      <c r="V414" s="21" t="str">
        <f t="shared" si="32"/>
        <v>NO CHANGE</v>
      </c>
      <c r="W414" s="21" t="str">
        <f t="shared" si="33"/>
        <v>NO CHANGE</v>
      </c>
      <c r="X414" s="21" t="str">
        <f t="shared" si="34"/>
        <v>NO CHANGE</v>
      </c>
    </row>
    <row r="415" spans="1:24" outlineLevel="2">
      <c r="A415" s="136">
        <v>45589</v>
      </c>
      <c r="B415" s="24"/>
      <c r="C415" s="77"/>
      <c r="D415" s="137" t="s">
        <v>415</v>
      </c>
      <c r="E415" s="137">
        <v>1</v>
      </c>
      <c r="F415" s="137" t="s">
        <v>100</v>
      </c>
      <c r="G415" s="137" t="str">
        <f>+VLOOKUP($D415,'Detailed Schedule'!$D$8:$EK$9993,4,FALSE)</f>
        <v>2023 JD 750L PF448453</v>
      </c>
      <c r="H415" s="55">
        <f>+VLOOKUP($D415,'Detailed Schedule'!$D$8:$EK$9993,5,FALSE)</f>
        <v>386053.07</v>
      </c>
      <c r="I415" s="22">
        <f>+VLOOKUP($D415,'Detailed Schedule'!$D$8:$EK$9993,6,FALSE)</f>
        <v>10</v>
      </c>
      <c r="J415" s="55">
        <f>+VLOOKUP($D415,'Detailed Schedule'!$D$8:$EK$9993,7,FALSE)</f>
        <v>50000</v>
      </c>
      <c r="K415" s="56">
        <v>0</v>
      </c>
      <c r="L415" s="59">
        <f>+VLOOKUP($D415,'Detailed Schedule'!$D$8:$EAA$9985,137,FALSE)</f>
        <v>5600.8845000000001</v>
      </c>
      <c r="M415" s="26">
        <f>+VLOOKUP($D415,'Detailed Schedule'!$D$8:$EAA$9985,140,FALSE)</f>
        <v>33605.307000000001</v>
      </c>
      <c r="N415" s="26">
        <f>+VLOOKUP($D415,'Detailed Schedule'!$D$8:$EAA$9985,141,FALSE)</f>
        <v>39206.191500000001</v>
      </c>
      <c r="O415" s="26">
        <f>+VLOOKUP($D415,'Detailed Schedule'!$D$8:$EAA$9985,142,FALSE)+J415</f>
        <v>346846.88</v>
      </c>
      <c r="Q415" s="74">
        <f>+VLOOKUP($D415,'Detailed Schedule'!$D$8:$K$903,6,FALSE)</f>
        <v>10</v>
      </c>
      <c r="R415" s="75">
        <f>+VLOOKUP($D415,'Detailed Schedule'!$D$8:$K$903,5,FALSE)</f>
        <v>386053.07</v>
      </c>
      <c r="S415" s="75">
        <f>+VLOOKUP($D415,'Detailed Schedule'!$D$8:$K$903,7,FALSE)</f>
        <v>50000</v>
      </c>
      <c r="T415" s="119">
        <f t="shared" si="30"/>
        <v>0</v>
      </c>
      <c r="U415" s="119">
        <f t="shared" si="31"/>
        <v>0</v>
      </c>
      <c r="V415" s="21" t="str">
        <f t="shared" si="32"/>
        <v>NO CHANGE</v>
      </c>
      <c r="W415" s="21" t="str">
        <f t="shared" si="33"/>
        <v>NO CHANGE</v>
      </c>
      <c r="X415" s="21" t="str">
        <f t="shared" si="34"/>
        <v>NO CHANGE</v>
      </c>
    </row>
    <row r="416" spans="1:24" outlineLevel="2">
      <c r="A416" s="136">
        <v>45589</v>
      </c>
      <c r="B416" s="24"/>
      <c r="C416" s="77"/>
      <c r="D416" s="137" t="s">
        <v>679</v>
      </c>
      <c r="E416" s="137">
        <v>2</v>
      </c>
      <c r="F416" s="137" t="s">
        <v>100</v>
      </c>
      <c r="G416" s="137" t="str">
        <f>+VLOOKUP($D416,'Detailed Schedule'!$D$8:$EK$9993,4,FALSE)</f>
        <v>2023 CAT 304 (401570)</v>
      </c>
      <c r="H416" s="55">
        <f>+VLOOKUP($D416,'Detailed Schedule'!$D$8:$EK$9993,5,FALSE)</f>
        <v>38549.410000000003</v>
      </c>
      <c r="I416" s="22">
        <f>+VLOOKUP($D416,'Detailed Schedule'!$D$8:$EK$9993,6,FALSE)</f>
        <v>7</v>
      </c>
      <c r="J416" s="55">
        <f>+VLOOKUP($D416,'Detailed Schedule'!$D$8:$EK$9993,7,FALSE)</f>
        <v>5782.4115000000002</v>
      </c>
      <c r="K416" s="56">
        <v>0</v>
      </c>
      <c r="L416" s="59">
        <f>+VLOOKUP($D416,'Detailed Schedule'!$D$8:$EAA$9985,137,FALSE)</f>
        <v>780.16663095238107</v>
      </c>
      <c r="M416" s="26">
        <f>+VLOOKUP($D416,'Detailed Schedule'!$D$8:$EAA$9985,140,FALSE)</f>
        <v>4680.9997857142862</v>
      </c>
      <c r="N416" s="26">
        <f>+VLOOKUP($D416,'Detailed Schedule'!$D$8:$EAA$9985,141,FALSE)</f>
        <v>5461.1664166666669</v>
      </c>
      <c r="O416" s="26">
        <f>+VLOOKUP($D416,'Detailed Schedule'!$D$8:$EAA$9985,142,FALSE)+J416</f>
        <v>33088.241500000004</v>
      </c>
      <c r="Q416" s="74">
        <f>+VLOOKUP($D416,'Detailed Schedule'!$D$8:$K$903,6,FALSE)</f>
        <v>7</v>
      </c>
      <c r="R416" s="75">
        <f>+VLOOKUP($D416,'Detailed Schedule'!$D$8:$K$903,5,FALSE)</f>
        <v>38549.410000000003</v>
      </c>
      <c r="S416" s="75">
        <f>+VLOOKUP($D416,'Detailed Schedule'!$D$8:$K$903,7,FALSE)</f>
        <v>5782.4115000000002</v>
      </c>
      <c r="T416" s="119">
        <f t="shared" si="30"/>
        <v>0</v>
      </c>
      <c r="U416" s="119">
        <f t="shared" si="31"/>
        <v>0</v>
      </c>
      <c r="V416" s="21" t="str">
        <f t="shared" si="32"/>
        <v>NO CHANGE</v>
      </c>
      <c r="W416" s="21" t="str">
        <f t="shared" si="33"/>
        <v>NO CHANGE</v>
      </c>
      <c r="X416" s="21" t="str">
        <f t="shared" si="34"/>
        <v>NO CHANGE</v>
      </c>
    </row>
    <row r="417" spans="1:24" outlineLevel="2">
      <c r="A417" s="136">
        <v>45589</v>
      </c>
      <c r="B417" s="24"/>
      <c r="C417" s="77"/>
      <c r="D417" s="137" t="s">
        <v>1469</v>
      </c>
      <c r="E417" s="137">
        <v>2</v>
      </c>
      <c r="F417" s="137" t="s">
        <v>100</v>
      </c>
      <c r="G417" s="137" t="str">
        <f>+VLOOKUP($D417,'Detailed Schedule'!$D$8:$EK$9993,4,FALSE)</f>
        <v>REMAN QUINCY QR 350LL</v>
      </c>
      <c r="H417" s="55">
        <f>+VLOOKUP($D417,'Detailed Schedule'!$D$8:$EK$9993,5,FALSE)</f>
        <v>8050</v>
      </c>
      <c r="I417" s="22">
        <f>+VLOOKUP($D417,'Detailed Schedule'!$D$8:$EK$9993,6,FALSE)</f>
        <v>5</v>
      </c>
      <c r="J417" s="55">
        <f>+VLOOKUP($D417,'Detailed Schedule'!$D$8:$EK$9993,7,FALSE)</f>
        <v>0</v>
      </c>
      <c r="K417" s="56">
        <v>0</v>
      </c>
      <c r="L417" s="59">
        <f>+VLOOKUP($D417,'Detailed Schedule'!$D$8:$EAA$9985,137,FALSE)</f>
        <v>268.33333333333331</v>
      </c>
      <c r="M417" s="26">
        <f>+VLOOKUP($D417,'Detailed Schedule'!$D$8:$EAA$9985,140,FALSE)</f>
        <v>1610</v>
      </c>
      <c r="N417" s="26">
        <f>+VLOOKUP($D417,'Detailed Schedule'!$D$8:$EAA$9985,141,FALSE)</f>
        <v>1878.3333333333333</v>
      </c>
      <c r="O417" s="26">
        <f>+VLOOKUP($D417,'Detailed Schedule'!$D$8:$EAA$9985,142,FALSE)+J417</f>
        <v>6171.67</v>
      </c>
      <c r="Q417" s="74">
        <f>+VLOOKUP($D417,'Detailed Schedule'!$D$8:$K$903,6,FALSE)</f>
        <v>5</v>
      </c>
      <c r="R417" s="75">
        <f>+VLOOKUP($D417,'Detailed Schedule'!$D$8:$K$903,5,FALSE)</f>
        <v>8050</v>
      </c>
      <c r="S417" s="75">
        <f>+VLOOKUP($D417,'Detailed Schedule'!$D$8:$K$903,7,FALSE)</f>
        <v>0</v>
      </c>
      <c r="T417" s="119">
        <f t="shared" si="30"/>
        <v>0</v>
      </c>
      <c r="U417" s="119">
        <f t="shared" si="31"/>
        <v>0</v>
      </c>
      <c r="V417" s="21" t="str">
        <f t="shared" si="32"/>
        <v>NO CHANGE</v>
      </c>
      <c r="W417" s="21" t="str">
        <f t="shared" si="33"/>
        <v>NO CHANGE</v>
      </c>
      <c r="X417" s="21" t="str">
        <f t="shared" si="34"/>
        <v>NO CHANGE</v>
      </c>
    </row>
    <row r="418" spans="1:24" outlineLevel="2">
      <c r="A418" s="136">
        <v>45595</v>
      </c>
      <c r="B418" s="24"/>
      <c r="C418" s="77"/>
      <c r="D418" s="137" t="s">
        <v>681</v>
      </c>
      <c r="E418" s="137">
        <v>1</v>
      </c>
      <c r="F418" s="137" t="s">
        <v>100</v>
      </c>
      <c r="G418" s="137" t="str">
        <f>+VLOOKUP($D418,'Detailed Schedule'!$D$8:$EK$9993,4,FALSE)</f>
        <v>2023 CAT 323 W/ GPS (RAZ30150)</v>
      </c>
      <c r="H418" s="55">
        <f>+VLOOKUP($D418,'Detailed Schedule'!$D$8:$EK$9993,5,FALSE)</f>
        <v>256985.43</v>
      </c>
      <c r="I418" s="22">
        <f>+VLOOKUP($D418,'Detailed Schedule'!$D$8:$EK$9993,6,FALSE)</f>
        <v>10</v>
      </c>
      <c r="J418" s="55">
        <f>+VLOOKUP($D418,'Detailed Schedule'!$D$8:$EK$9993,7,FALSE)</f>
        <v>50000</v>
      </c>
      <c r="K418" s="56">
        <v>0</v>
      </c>
      <c r="L418" s="59">
        <f>+VLOOKUP($D418,'Detailed Schedule'!$D$8:$EAA$9985,137,FALSE)</f>
        <v>3449.7571666666663</v>
      </c>
      <c r="M418" s="26">
        <f>+VLOOKUP($D418,'Detailed Schedule'!$D$8:$EAA$9985,140,FALSE)</f>
        <v>20698.542999999998</v>
      </c>
      <c r="N418" s="26">
        <f>+VLOOKUP($D418,'Detailed Schedule'!$D$8:$EAA$9985,141,FALSE)</f>
        <v>24148.300166666664</v>
      </c>
      <c r="O418" s="26">
        <f>+VLOOKUP($D418,'Detailed Schedule'!$D$8:$EAA$9985,142,FALSE)+J418</f>
        <v>232837.13</v>
      </c>
      <c r="Q418" s="74">
        <f>+VLOOKUP($D418,'Detailed Schedule'!$D$8:$K$903,6,FALSE)</f>
        <v>10</v>
      </c>
      <c r="R418" s="75">
        <f>+VLOOKUP($D418,'Detailed Schedule'!$D$8:$K$903,5,FALSE)</f>
        <v>256985.43</v>
      </c>
      <c r="S418" s="75">
        <f>+VLOOKUP($D418,'Detailed Schedule'!$D$8:$K$903,7,FALSE)</f>
        <v>50000</v>
      </c>
      <c r="T418" s="119">
        <f t="shared" ref="T418:T422" si="35">+S418-J418</f>
        <v>0</v>
      </c>
      <c r="U418" s="119">
        <f t="shared" ref="U418:U422" si="36">+R418-H418</f>
        <v>0</v>
      </c>
      <c r="V418" s="21" t="str">
        <f t="shared" ref="V418:V422" si="37">+IF(Q418=I418,"NO CHANGE","YES")</f>
        <v>NO CHANGE</v>
      </c>
      <c r="W418" s="21" t="str">
        <f t="shared" ref="W418:W422" si="38">+IF(R418=H418,"NO CHANGE","YES")</f>
        <v>NO CHANGE</v>
      </c>
      <c r="X418" s="21" t="str">
        <f t="shared" ref="X418:X422" si="39">+IF(S418=J418,"NO CHANGE","YES")</f>
        <v>NO CHANGE</v>
      </c>
    </row>
    <row r="419" spans="1:24" outlineLevel="2">
      <c r="A419" s="136">
        <v>45609</v>
      </c>
      <c r="B419" s="24"/>
      <c r="C419" s="77"/>
      <c r="D419" s="137" t="s">
        <v>1680</v>
      </c>
      <c r="E419" s="137">
        <v>1</v>
      </c>
      <c r="F419" s="137" t="s">
        <v>100</v>
      </c>
      <c r="G419" s="137" t="str">
        <f>+VLOOKUP($D419,'Detailed Schedule'!$D$8:$EK$9993,4,FALSE)</f>
        <v>2015 VERMEER D24X44II UNDER CARRIAGE REPLACE</v>
      </c>
      <c r="H419" s="55">
        <f>+VLOOKUP($D419,'Detailed Schedule'!$D$8:$EK$9993,5,FALSE)</f>
        <v>12953.57</v>
      </c>
      <c r="I419" s="22">
        <f>+VLOOKUP($D419,'Detailed Schedule'!$D$8:$EK$9993,6,FALSE)</f>
        <v>5</v>
      </c>
      <c r="J419" s="55">
        <f>+VLOOKUP($D419,'Detailed Schedule'!$D$8:$EK$9993,7,FALSE)</f>
        <v>0</v>
      </c>
      <c r="K419" s="56">
        <v>0</v>
      </c>
      <c r="L419" s="59">
        <f>+VLOOKUP($D419,'Detailed Schedule'!$D$8:$EAA$9985,137,FALSE)</f>
        <v>431.78566666666666</v>
      </c>
      <c r="M419" s="26">
        <f>+VLOOKUP($D419,'Detailed Schedule'!$D$8:$EAA$9985,140,FALSE)</f>
        <v>2590.7139999999999</v>
      </c>
      <c r="N419" s="26">
        <f>+VLOOKUP($D419,'Detailed Schedule'!$D$8:$EAA$9985,141,FALSE)</f>
        <v>3022.4996666666666</v>
      </c>
      <c r="O419" s="26">
        <f>+VLOOKUP($D419,'Detailed Schedule'!$D$8:$EAA$9985,142,FALSE)+J419</f>
        <v>9931.07</v>
      </c>
      <c r="Q419" s="74"/>
      <c r="R419" s="75"/>
      <c r="S419" s="75"/>
      <c r="T419" s="119"/>
      <c r="U419" s="119"/>
    </row>
    <row r="420" spans="1:24" outlineLevel="2">
      <c r="A420" s="136">
        <v>45610</v>
      </c>
      <c r="B420" s="24"/>
      <c r="C420" s="77"/>
      <c r="D420" s="137" t="s">
        <v>1604</v>
      </c>
      <c r="E420" s="137">
        <v>1</v>
      </c>
      <c r="F420" s="137" t="s">
        <v>100</v>
      </c>
      <c r="G420" s="137" t="str">
        <f>+VLOOKUP($D420,'Detailed Schedule'!$D$8:$EK$9993,4,FALSE)</f>
        <v>HM215 FORESTRY (HM500264)</v>
      </c>
      <c r="H420" s="55">
        <f>+VLOOKUP($D420,'Detailed Schedule'!$D$8:$EK$9993,5,FALSE)</f>
        <v>8374</v>
      </c>
      <c r="I420" s="22">
        <f>+VLOOKUP($D420,'Detailed Schedule'!$D$8:$EK$9993,6,FALSE)</f>
        <v>7</v>
      </c>
      <c r="J420" s="55">
        <f>+VLOOKUP($D420,'Detailed Schedule'!$D$8:$EK$9993,7,FALSE)</f>
        <v>0</v>
      </c>
      <c r="K420" s="56">
        <v>0</v>
      </c>
      <c r="L420" s="59">
        <f>+VLOOKUP($D420,'Detailed Schedule'!$D$8:$EAA$9985,137,FALSE)</f>
        <v>199.38095238095238</v>
      </c>
      <c r="M420" s="26">
        <f>+VLOOKUP($D420,'Detailed Schedule'!$D$8:$EAA$9985,140,FALSE)</f>
        <v>1196.2857142857142</v>
      </c>
      <c r="N420" s="26">
        <f>+VLOOKUP($D420,'Detailed Schedule'!$D$8:$EAA$9985,141,FALSE)</f>
        <v>1395.6666666666665</v>
      </c>
      <c r="O420" s="26">
        <f>+VLOOKUP($D420,'Detailed Schedule'!$D$8:$EAA$9985,142,FALSE)+J420</f>
        <v>6978.33</v>
      </c>
      <c r="Q420" s="74">
        <f>+VLOOKUP($D420,'Detailed Schedule'!$D$8:$K$903,6,FALSE)</f>
        <v>7</v>
      </c>
      <c r="R420" s="75">
        <f>+VLOOKUP($D420,'Detailed Schedule'!$D$8:$K$903,5,FALSE)</f>
        <v>8374</v>
      </c>
      <c r="S420" s="75">
        <f>+VLOOKUP($D420,'Detailed Schedule'!$D$8:$K$903,7,FALSE)</f>
        <v>0</v>
      </c>
      <c r="T420" s="119">
        <f t="shared" si="35"/>
        <v>0</v>
      </c>
      <c r="U420" s="119">
        <f t="shared" si="36"/>
        <v>0</v>
      </c>
      <c r="V420" s="21" t="str">
        <f t="shared" si="37"/>
        <v>NO CHANGE</v>
      </c>
      <c r="W420" s="21" t="str">
        <f t="shared" si="38"/>
        <v>NO CHANGE</v>
      </c>
      <c r="X420" s="21" t="str">
        <f t="shared" si="39"/>
        <v>NO CHANGE</v>
      </c>
    </row>
    <row r="421" spans="1:24" outlineLevel="2">
      <c r="A421" s="136">
        <v>45611</v>
      </c>
      <c r="B421" s="24"/>
      <c r="C421" s="77"/>
      <c r="D421" s="137" t="s">
        <v>1664</v>
      </c>
      <c r="E421" s="137">
        <v>2</v>
      </c>
      <c r="F421" s="137" t="s">
        <v>100</v>
      </c>
      <c r="G421" s="137" t="str">
        <f>+VLOOKUP($D421,'Detailed Schedule'!$D$8:$EK$9993,4,FALSE)</f>
        <v>2016 JLG1255 TELEHANDLER TH-12</v>
      </c>
      <c r="H421" s="55">
        <f>+VLOOKUP($D421,'Detailed Schedule'!$D$8:$EK$9993,5,FALSE)</f>
        <v>52865.01</v>
      </c>
      <c r="I421" s="22">
        <f>+VLOOKUP($D421,'Detailed Schedule'!$D$8:$EK$9993,6,FALSE)</f>
        <v>10</v>
      </c>
      <c r="J421" s="55">
        <f>+VLOOKUP($D421,'Detailed Schedule'!$D$8:$EK$9993,7,FALSE)</f>
        <v>5286.5010000000002</v>
      </c>
      <c r="K421" s="56">
        <v>0</v>
      </c>
      <c r="L421" s="59">
        <f>+VLOOKUP($D421,'Detailed Schedule'!$D$8:$EAA$9985,137,FALSE)</f>
        <v>792.9751500000001</v>
      </c>
      <c r="M421" s="26">
        <f>+VLOOKUP($D421,'Detailed Schedule'!$D$8:$EAA$9985,140,FALSE)</f>
        <v>4757.8509000000004</v>
      </c>
      <c r="N421" s="26">
        <f>+VLOOKUP($D421,'Detailed Schedule'!$D$8:$EAA$9985,141,FALSE)</f>
        <v>5550.8260500000006</v>
      </c>
      <c r="O421" s="26">
        <f>+VLOOKUP($D421,'Detailed Schedule'!$D$8:$EAA$9985,142,FALSE)+J421</f>
        <v>47314.180999999997</v>
      </c>
      <c r="Q421" s="74"/>
      <c r="R421" s="75"/>
      <c r="S421" s="75"/>
      <c r="T421" s="119"/>
      <c r="U421" s="119"/>
    </row>
    <row r="422" spans="1:24" outlineLevel="2">
      <c r="A422" s="136">
        <v>45652</v>
      </c>
      <c r="B422" s="24"/>
      <c r="C422" s="77"/>
      <c r="D422" s="137" t="s">
        <v>812</v>
      </c>
      <c r="E422" s="137">
        <v>1</v>
      </c>
      <c r="F422" s="137" t="s">
        <v>100</v>
      </c>
      <c r="G422" s="137" t="str">
        <f>+VLOOKUP($D422,'Detailed Schedule'!$D$8:$EK$9993,4,FALSE)</f>
        <v>D6K RPO GPS Purchase (Floater)</v>
      </c>
      <c r="H422" s="55">
        <f>+VLOOKUP($D422,'Detailed Schedule'!$D$8:$EK$9993,5,FALSE)</f>
        <v>42591.35</v>
      </c>
      <c r="I422" s="22">
        <f>+VLOOKUP($D422,'Detailed Schedule'!$D$8:$EK$9993,6,FALSE)</f>
        <v>5</v>
      </c>
      <c r="J422" s="55">
        <f>+VLOOKUP($D422,'Detailed Schedule'!$D$8:$EK$9993,7,FALSE)</f>
        <v>0</v>
      </c>
      <c r="K422" s="56">
        <v>0</v>
      </c>
      <c r="L422" s="59">
        <f>+VLOOKUP($D422,'Detailed Schedule'!$D$8:$EAA$9985,137,FALSE)</f>
        <v>0</v>
      </c>
      <c r="M422" s="26">
        <f>+VLOOKUP($D422,'Detailed Schedule'!$D$8:$EAA$9985,140,FALSE)</f>
        <v>8518.27</v>
      </c>
      <c r="N422" s="26">
        <f>+VLOOKUP($D422,'Detailed Schedule'!$D$8:$EAA$9985,141,FALSE)</f>
        <v>8518.27</v>
      </c>
      <c r="O422" s="26">
        <f>+VLOOKUP($D422,'Detailed Schedule'!$D$8:$EAA$9985,142,FALSE)+J422</f>
        <v>34073.08</v>
      </c>
      <c r="Q422" s="74">
        <f>+VLOOKUP($D422,'Detailed Schedule'!$D$8:$K$903,6,FALSE)</f>
        <v>5</v>
      </c>
      <c r="R422" s="75">
        <f>+VLOOKUP($D422,'Detailed Schedule'!$D$8:$K$903,5,FALSE)</f>
        <v>42591.35</v>
      </c>
      <c r="S422" s="75">
        <f>+VLOOKUP($D422,'Detailed Schedule'!$D$8:$K$903,7,FALSE)</f>
        <v>0</v>
      </c>
      <c r="T422" s="119">
        <f t="shared" si="35"/>
        <v>0</v>
      </c>
      <c r="U422" s="119">
        <f t="shared" si="36"/>
        <v>0</v>
      </c>
      <c r="V422" s="21" t="str">
        <f t="shared" si="37"/>
        <v>NO CHANGE</v>
      </c>
      <c r="W422" s="21" t="str">
        <f t="shared" si="38"/>
        <v>NO CHANGE</v>
      </c>
      <c r="X422" s="21" t="str">
        <f t="shared" si="39"/>
        <v>NO CHANGE</v>
      </c>
    </row>
    <row r="423" spans="1:24" outlineLevel="2">
      <c r="A423" s="136">
        <v>45666</v>
      </c>
      <c r="B423" s="24"/>
      <c r="C423" s="77"/>
      <c r="D423" s="137" t="s">
        <v>683</v>
      </c>
      <c r="E423" s="137">
        <v>1</v>
      </c>
      <c r="F423" s="137" t="s">
        <v>100</v>
      </c>
      <c r="G423" s="137" t="str">
        <f>+VLOOKUP($D423,'Detailed Schedule'!$D$8:$EK$9993,4,FALSE)</f>
        <v>2018 CAT 308 FJX12320 (EX-83)</v>
      </c>
      <c r="H423" s="55">
        <f>+VLOOKUP($D423,'Detailed Schedule'!$D$8:$EK$9993,5,FALSE)</f>
        <v>80610.600000000006</v>
      </c>
      <c r="I423" s="22">
        <f>+VLOOKUP($D423,'Detailed Schedule'!$D$8:$EK$9993,6,FALSE)</f>
        <v>10</v>
      </c>
      <c r="J423" s="55">
        <f>+VLOOKUP($D423,'Detailed Schedule'!$D$8:$EK$9993,7,FALSE)</f>
        <v>30000</v>
      </c>
      <c r="K423" s="56">
        <v>0</v>
      </c>
      <c r="L423" s="59">
        <f>+VLOOKUP($D423,'Detailed Schedule'!$D$8:$EAA$9985,137,FALSE)</f>
        <v>0</v>
      </c>
      <c r="M423" s="26">
        <f>+VLOOKUP($D423,'Detailed Schedule'!$D$8:$EAA$9985,140,FALSE)</f>
        <v>5061.0600000000004</v>
      </c>
      <c r="N423" s="26">
        <f>+VLOOKUP($D423,'Detailed Schedule'!$D$8:$EAA$9985,141,FALSE)</f>
        <v>5061.0600000000004</v>
      </c>
      <c r="O423" s="26">
        <f>+VLOOKUP($D423,'Detailed Schedule'!$D$8:$EAA$9985,142,FALSE)+J423</f>
        <v>75549.540000000008</v>
      </c>
      <c r="Q423" s="74"/>
      <c r="R423" s="75"/>
      <c r="S423" s="75"/>
      <c r="T423" s="119"/>
      <c r="U423" s="119"/>
    </row>
    <row r="424" spans="1:24" outlineLevel="2">
      <c r="A424" s="136">
        <v>45672</v>
      </c>
      <c r="B424" s="24"/>
      <c r="C424" s="77"/>
      <c r="D424" s="137" t="s">
        <v>675</v>
      </c>
      <c r="E424" s="137">
        <v>1</v>
      </c>
      <c r="F424" s="137" t="s">
        <v>100</v>
      </c>
      <c r="G424" s="137" t="str">
        <f>+VLOOKUP($D424,'Detailed Schedule'!$D$8:$EK$9993,4,FALSE)</f>
        <v>EX-79 HYD VALVE REPLACEMENT</v>
      </c>
      <c r="H424" s="55">
        <f>+VLOOKUP($D424,'Detailed Schedule'!$D$8:$EK$9993,5,FALSE)</f>
        <v>55076.66</v>
      </c>
      <c r="I424" s="22">
        <f>+VLOOKUP($D424,'Detailed Schedule'!$D$8:$EK$9993,6,FALSE)</f>
        <v>5</v>
      </c>
      <c r="J424" s="55">
        <f>+VLOOKUP($D424,'Detailed Schedule'!$D$8:$EK$9993,7,FALSE)</f>
        <v>0</v>
      </c>
      <c r="K424" s="56">
        <v>0</v>
      </c>
      <c r="L424" s="59">
        <f>+VLOOKUP($D424,'Detailed Schedule'!$D$8:$EAA$9985,137,FALSE)</f>
        <v>0</v>
      </c>
      <c r="M424" s="26">
        <f>+VLOOKUP($D424,'Detailed Schedule'!$D$8:$EAA$9985,140,FALSE)</f>
        <v>11015.332</v>
      </c>
      <c r="N424" s="26">
        <f>+VLOOKUP($D424,'Detailed Schedule'!$D$8:$EAA$9985,141,FALSE)</f>
        <v>11015.332</v>
      </c>
      <c r="O424" s="26">
        <f>+VLOOKUP($D424,'Detailed Schedule'!$D$8:$EAA$9985,142,FALSE)+J424</f>
        <v>44061.33</v>
      </c>
      <c r="Q424" s="74"/>
      <c r="R424" s="75"/>
      <c r="S424" s="75"/>
      <c r="T424" s="119"/>
      <c r="U424" s="119"/>
    </row>
    <row r="425" spans="1:24" outlineLevel="2">
      <c r="A425" s="136">
        <v>45706</v>
      </c>
      <c r="B425" s="24"/>
      <c r="C425" s="77"/>
      <c r="D425" s="137" t="s">
        <v>1642</v>
      </c>
      <c r="E425" s="137">
        <v>4</v>
      </c>
      <c r="F425" s="137" t="s">
        <v>100</v>
      </c>
      <c r="G425" s="137" t="str">
        <f>+VLOOKUP($D425,'Detailed Schedule'!$D$8:$EK$9993,4,FALSE)</f>
        <v>2024 MT600 (9941) TDT-01</v>
      </c>
      <c r="H425" s="55">
        <f>+VLOOKUP($D425,'Detailed Schedule'!$D$8:$EK$9993,5,FALSE)</f>
        <v>30240.75</v>
      </c>
      <c r="I425" s="22">
        <f>+VLOOKUP($D425,'Detailed Schedule'!$D$8:$EK$9993,6,FALSE)</f>
        <v>7</v>
      </c>
      <c r="J425" s="55">
        <f>+VLOOKUP($D425,'Detailed Schedule'!$D$8:$EK$9993,7,FALSE)</f>
        <v>4500</v>
      </c>
      <c r="K425" s="56">
        <v>0</v>
      </c>
      <c r="L425" s="59">
        <f>+VLOOKUP($D425,'Detailed Schedule'!$D$8:$EAA$9985,137,FALSE)</f>
        <v>0</v>
      </c>
      <c r="M425" s="26">
        <f>+VLOOKUP($D425,'Detailed Schedule'!$D$8:$EAA$9985,140,FALSE)</f>
        <v>3370.8125</v>
      </c>
      <c r="N425" s="26">
        <f>+VLOOKUP($D425,'Detailed Schedule'!$D$8:$EAA$9985,141,FALSE)</f>
        <v>3370.8125</v>
      </c>
      <c r="O425" s="26">
        <f>+VLOOKUP($D425,'Detailed Schedule'!$D$8:$EAA$9985,142,FALSE)+J425</f>
        <v>26869.94</v>
      </c>
      <c r="Q425" s="74"/>
      <c r="R425" s="75"/>
      <c r="S425" s="75"/>
      <c r="T425" s="119"/>
      <c r="U425" s="119"/>
    </row>
    <row r="426" spans="1:24" outlineLevel="2">
      <c r="A426" s="136">
        <v>45709</v>
      </c>
      <c r="B426" s="24"/>
      <c r="C426" s="77"/>
      <c r="D426" s="137" t="s">
        <v>1588</v>
      </c>
      <c r="E426" s="137">
        <v>2</v>
      </c>
      <c r="F426" s="137" t="s">
        <v>100</v>
      </c>
      <c r="G426" s="137" t="str">
        <f>+VLOOKUP($D426,'Detailed Schedule'!$D$8:$EK$9993,4,FALSE)</f>
        <v>2025 CAT 265 CTL (KR404778) SS-44</v>
      </c>
      <c r="H426" s="55">
        <f>+VLOOKUP($D426,'Detailed Schedule'!$D$8:$EK$9993,5,FALSE)</f>
        <v>91825.98</v>
      </c>
      <c r="I426" s="22">
        <f>+VLOOKUP($D426,'Detailed Schedule'!$D$8:$EK$9993,6,FALSE)</f>
        <v>7</v>
      </c>
      <c r="J426" s="55">
        <f>+VLOOKUP($D426,'Detailed Schedule'!$D$8:$EK$9993,7,FALSE)</f>
        <v>15000</v>
      </c>
      <c r="K426" s="56">
        <v>0</v>
      </c>
      <c r="L426" s="59">
        <f>+VLOOKUP($D426,'Detailed Schedule'!$D$8:$EAA$9985,137,FALSE)</f>
        <v>0</v>
      </c>
      <c r="M426" s="26">
        <f>+VLOOKUP($D426,'Detailed Schedule'!$D$8:$EAA$9985,140,FALSE)</f>
        <v>10060.544999999998</v>
      </c>
      <c r="N426" s="26">
        <f>+VLOOKUP($D426,'Detailed Schedule'!$D$8:$EAA$9985,141,FALSE)</f>
        <v>10060.544999999998</v>
      </c>
      <c r="O426" s="26">
        <f>+VLOOKUP($D426,'Detailed Schedule'!$D$8:$EAA$9985,142,FALSE)+J426</f>
        <v>81765.440000000002</v>
      </c>
      <c r="Q426" s="74"/>
      <c r="R426" s="75"/>
      <c r="S426" s="75"/>
      <c r="T426" s="119"/>
      <c r="U426" s="119"/>
    </row>
    <row r="427" spans="1:24" outlineLevel="2">
      <c r="A427" s="136">
        <v>45709</v>
      </c>
      <c r="B427" s="24"/>
      <c r="C427" s="77"/>
      <c r="D427" s="137" t="s">
        <v>1590</v>
      </c>
      <c r="E427" s="137">
        <v>2</v>
      </c>
      <c r="F427" s="137" t="s">
        <v>100</v>
      </c>
      <c r="G427" s="137" t="str">
        <f>+VLOOKUP($D427,'Detailed Schedule'!$D$8:$EK$9993,4,FALSE)</f>
        <v>2025 CAT 265 CTL (KR405358) SS-45</v>
      </c>
      <c r="H427" s="55">
        <f>+VLOOKUP($D427,'Detailed Schedule'!$D$8:$EK$9993,5,FALSE)</f>
        <v>91825.98</v>
      </c>
      <c r="I427" s="22">
        <f>+VLOOKUP($D427,'Detailed Schedule'!$D$8:$EK$9993,6,FALSE)</f>
        <v>7</v>
      </c>
      <c r="J427" s="55">
        <f>+VLOOKUP($D427,'Detailed Schedule'!$D$8:$EK$9993,7,FALSE)</f>
        <v>15000</v>
      </c>
      <c r="K427" s="56">
        <v>0</v>
      </c>
      <c r="L427" s="59">
        <f>+VLOOKUP($D427,'Detailed Schedule'!$D$8:$EAA$9985,137,FALSE)</f>
        <v>0</v>
      </c>
      <c r="M427" s="26">
        <f>+VLOOKUP($D427,'Detailed Schedule'!$D$8:$EAA$9985,140,FALSE)</f>
        <v>10060.544999999998</v>
      </c>
      <c r="N427" s="26">
        <f>+VLOOKUP($D427,'Detailed Schedule'!$D$8:$EAA$9985,141,FALSE)</f>
        <v>10060.544999999998</v>
      </c>
      <c r="O427" s="26">
        <f>+VLOOKUP($D427,'Detailed Schedule'!$D$8:$EAA$9985,142,FALSE)+J427</f>
        <v>81765.440000000002</v>
      </c>
      <c r="Q427" s="74"/>
      <c r="R427" s="75"/>
      <c r="S427" s="75"/>
      <c r="T427" s="119"/>
      <c r="U427" s="119"/>
    </row>
    <row r="428" spans="1:24" outlineLevel="2">
      <c r="A428" s="136">
        <v>45709</v>
      </c>
      <c r="B428" s="24"/>
      <c r="C428" s="77"/>
      <c r="D428" s="137" t="s">
        <v>1592</v>
      </c>
      <c r="E428" s="137">
        <v>2</v>
      </c>
      <c r="F428" s="137" t="s">
        <v>100</v>
      </c>
      <c r="G428" s="137" t="str">
        <f>+VLOOKUP($D428,'Detailed Schedule'!$D$8:$EK$9993,4,FALSE)</f>
        <v>2025 CAT 265 CTL (KR405362) SS-46</v>
      </c>
      <c r="H428" s="55">
        <f>+VLOOKUP($D428,'Detailed Schedule'!$D$8:$EK$9993,5,FALSE)</f>
        <v>91825.99</v>
      </c>
      <c r="I428" s="22">
        <f>+VLOOKUP($D428,'Detailed Schedule'!$D$8:$EK$9993,6,FALSE)</f>
        <v>7</v>
      </c>
      <c r="J428" s="55">
        <f>+VLOOKUP($D428,'Detailed Schedule'!$D$8:$EK$9993,7,FALSE)</f>
        <v>15000</v>
      </c>
      <c r="K428" s="56">
        <v>0</v>
      </c>
      <c r="L428" s="59">
        <f>+VLOOKUP($D428,'Detailed Schedule'!$D$8:$EAA$9985,137,FALSE)</f>
        <v>0</v>
      </c>
      <c r="M428" s="26">
        <f>+VLOOKUP($D428,'Detailed Schedule'!$D$8:$EAA$9985,140,FALSE)</f>
        <v>10060.54630952381</v>
      </c>
      <c r="N428" s="26">
        <f>+VLOOKUP($D428,'Detailed Schedule'!$D$8:$EAA$9985,141,FALSE)</f>
        <v>10060.54630952381</v>
      </c>
      <c r="O428" s="26">
        <f>+VLOOKUP($D428,'Detailed Schedule'!$D$8:$EAA$9985,142,FALSE)+J428</f>
        <v>81765.440000000002</v>
      </c>
      <c r="Q428" s="74"/>
      <c r="R428" s="75"/>
      <c r="S428" s="75"/>
      <c r="T428" s="119"/>
      <c r="U428" s="119"/>
    </row>
    <row r="429" spans="1:24" outlineLevel="2">
      <c r="A429" s="136">
        <v>45733</v>
      </c>
      <c r="B429" s="24"/>
      <c r="C429" s="77"/>
      <c r="D429" s="137" t="s">
        <v>1684</v>
      </c>
      <c r="E429" s="137">
        <v>2</v>
      </c>
      <c r="F429" s="137" t="s">
        <v>100</v>
      </c>
      <c r="G429" s="137" t="str">
        <f>+VLOOKUP($D429,'Detailed Schedule'!$D$8:$EK$9993,4,FALSE)</f>
        <v>2024 VM LP873 (50906) VT-01</v>
      </c>
      <c r="H429" s="55">
        <f>+VLOOKUP($D429,'Detailed Schedule'!$D$8:$EK$9993,5,FALSE)</f>
        <v>119759.14</v>
      </c>
      <c r="I429" s="22">
        <f>+VLOOKUP($D429,'Detailed Schedule'!$D$8:$EK$9993,6,FALSE)</f>
        <v>7</v>
      </c>
      <c r="J429" s="55">
        <f>+VLOOKUP($D429,'Detailed Schedule'!$D$8:$EK$9993,7,FALSE)</f>
        <v>18000</v>
      </c>
      <c r="K429" s="56">
        <v>0</v>
      </c>
      <c r="L429" s="59">
        <f>+VLOOKUP($D429,'Detailed Schedule'!$D$8:$EAA$9985,137,FALSE)</f>
        <v>0</v>
      </c>
      <c r="M429" s="26">
        <f>+VLOOKUP($D429,'Detailed Schedule'!$D$8:$EAA$9985,140,FALSE)</f>
        <v>12114.183333333332</v>
      </c>
      <c r="N429" s="26">
        <f>+VLOOKUP($D429,'Detailed Schedule'!$D$8:$EAA$9985,141,FALSE)</f>
        <v>12114.183333333332</v>
      </c>
      <c r="O429" s="26">
        <f>+VLOOKUP($D429,'Detailed Schedule'!$D$8:$EAA$9985,142,FALSE)+J429</f>
        <v>107644.96</v>
      </c>
      <c r="Q429" s="74"/>
      <c r="R429" s="75"/>
      <c r="S429" s="75"/>
      <c r="T429" s="119"/>
      <c r="U429" s="119"/>
    </row>
    <row r="430" spans="1:24" outlineLevel="2">
      <c r="A430" s="136">
        <v>45729</v>
      </c>
      <c r="B430" s="24"/>
      <c r="C430" s="77"/>
      <c r="D430" s="137" t="s">
        <v>685</v>
      </c>
      <c r="E430" s="137">
        <v>2</v>
      </c>
      <c r="F430" s="137" t="s">
        <v>100</v>
      </c>
      <c r="G430" s="137" t="str">
        <f>+VLOOKUP($D430,'Detailed Schedule'!$D$8:$EK$9993,4,FALSE)</f>
        <v>2024 CAT 336 08C (L20433) EX-84</v>
      </c>
      <c r="H430" s="55">
        <f>+VLOOKUP($D430,'Detailed Schedule'!$D$8:$EK$9993,5,FALSE)</f>
        <v>380082.98</v>
      </c>
      <c r="I430" s="22">
        <f>+VLOOKUP($D430,'Detailed Schedule'!$D$8:$EK$9993,6,FALSE)</f>
        <v>10</v>
      </c>
      <c r="J430" s="55">
        <f>+VLOOKUP($D430,'Detailed Schedule'!$D$8:$EK$9993,7,FALSE)</f>
        <v>50000</v>
      </c>
      <c r="K430" s="56">
        <v>0</v>
      </c>
      <c r="L430" s="59">
        <f>+VLOOKUP($D430,'Detailed Schedule'!$D$8:$EAA$9985,137,FALSE)</f>
        <v>0</v>
      </c>
      <c r="M430" s="26">
        <f>+VLOOKUP($D430,'Detailed Schedule'!$D$8:$EAA$9985,140,FALSE)</f>
        <v>27506.914999999994</v>
      </c>
      <c r="N430" s="26">
        <f>+VLOOKUP($D430,'Detailed Schedule'!$D$8:$EAA$9985,141,FALSE)</f>
        <v>27506.914999999994</v>
      </c>
      <c r="O430" s="26">
        <f>+VLOOKUP($D430,'Detailed Schedule'!$D$8:$EAA$9985,142,FALSE)+J430</f>
        <v>352576.07</v>
      </c>
      <c r="Q430" s="74"/>
      <c r="R430" s="75"/>
      <c r="S430" s="75"/>
      <c r="T430" s="119"/>
      <c r="U430" s="119"/>
    </row>
    <row r="431" spans="1:24" outlineLevel="2">
      <c r="A431" s="136">
        <v>45727</v>
      </c>
      <c r="B431" s="24"/>
      <c r="C431" s="77"/>
      <c r="D431" s="137" t="s">
        <v>417</v>
      </c>
      <c r="E431" s="137">
        <v>2</v>
      </c>
      <c r="F431" s="137" t="s">
        <v>100</v>
      </c>
      <c r="G431" s="137" t="str">
        <f>+VLOOKUP($D431,'Detailed Schedule'!$D$8:$EK$9993,4,FALSE)</f>
        <v>2024 CAT D5LGP (A02869) D-26</v>
      </c>
      <c r="H431" s="55">
        <f>+VLOOKUP($D431,'Detailed Schedule'!$D$8:$EK$9993,5,FALSE)</f>
        <v>364268.3</v>
      </c>
      <c r="I431" s="22">
        <f>+VLOOKUP($D431,'Detailed Schedule'!$D$8:$EK$9993,6,FALSE)</f>
        <v>10</v>
      </c>
      <c r="J431" s="55">
        <f>+VLOOKUP($D431,'Detailed Schedule'!$D$8:$EK$9993,7,FALSE)</f>
        <v>50000</v>
      </c>
      <c r="K431" s="56">
        <v>0</v>
      </c>
      <c r="L431" s="59">
        <f>+VLOOKUP($D431,'Detailed Schedule'!$D$8:$EAA$9985,137,FALSE)</f>
        <v>0</v>
      </c>
      <c r="M431" s="26">
        <f>+VLOOKUP($D431,'Detailed Schedule'!$D$8:$EAA$9985,140,FALSE)</f>
        <v>26189.024999999998</v>
      </c>
      <c r="N431" s="26">
        <f>+VLOOKUP($D431,'Detailed Schedule'!$D$8:$EAA$9985,141,FALSE)</f>
        <v>26189.024999999998</v>
      </c>
      <c r="O431" s="26">
        <f>+VLOOKUP($D431,'Detailed Schedule'!$D$8:$EAA$9985,142,FALSE)+J431</f>
        <v>338079.28</v>
      </c>
      <c r="Q431" s="74"/>
      <c r="R431" s="75"/>
      <c r="S431" s="75"/>
      <c r="T431" s="119"/>
      <c r="U431" s="119"/>
    </row>
    <row r="432" spans="1:24" outlineLevel="2">
      <c r="A432" s="136">
        <v>45733</v>
      </c>
      <c r="B432" s="24"/>
      <c r="C432" s="77"/>
      <c r="D432" s="137" t="s">
        <v>1710</v>
      </c>
      <c r="E432" s="137">
        <v>2</v>
      </c>
      <c r="F432" s="137" t="s">
        <v>100</v>
      </c>
      <c r="G432" s="137" t="str">
        <f>+VLOOKUP($D432,'Detailed Schedule'!$D$8:$EK$9993,4,FALSE)</f>
        <v>2019 CAT 950M (S02294) WL-11</v>
      </c>
      <c r="H432" s="55">
        <f>+VLOOKUP($D432,'Detailed Schedule'!$D$8:$EK$9993,5,FALSE)</f>
        <v>216100</v>
      </c>
      <c r="I432" s="22">
        <f>+VLOOKUP($D432,'Detailed Schedule'!$D$8:$EK$9993,6,FALSE)</f>
        <v>10</v>
      </c>
      <c r="J432" s="55">
        <f>+VLOOKUP($D432,'Detailed Schedule'!$D$8:$EK$9993,7,FALSE)</f>
        <v>35000</v>
      </c>
      <c r="K432" s="56">
        <v>0</v>
      </c>
      <c r="L432" s="59">
        <f>+VLOOKUP($D432,'Detailed Schedule'!$D$8:$EAA$9985,137,FALSE)</f>
        <v>0</v>
      </c>
      <c r="M432" s="26">
        <f>+VLOOKUP($D432,'Detailed Schedule'!$D$8:$EAA$9985,140,FALSE)</f>
        <v>15091.666666666668</v>
      </c>
      <c r="N432" s="26">
        <f>+VLOOKUP($D432,'Detailed Schedule'!$D$8:$EAA$9985,141,FALSE)</f>
        <v>15091.666666666668</v>
      </c>
      <c r="O432" s="26">
        <f>+VLOOKUP($D432,'Detailed Schedule'!$D$8:$EAA$9985,142,FALSE)+J432</f>
        <v>201008.33</v>
      </c>
      <c r="Q432" s="74"/>
      <c r="R432" s="75"/>
      <c r="S432" s="75"/>
      <c r="T432" s="119"/>
      <c r="U432" s="119"/>
    </row>
    <row r="433" spans="1:24" outlineLevel="2">
      <c r="A433" s="136">
        <v>45733</v>
      </c>
      <c r="B433" s="24"/>
      <c r="C433" s="77"/>
      <c r="D433" s="137" t="s">
        <v>1712</v>
      </c>
      <c r="E433" s="137">
        <v>2</v>
      </c>
      <c r="F433" s="137" t="s">
        <v>100</v>
      </c>
      <c r="G433" s="137" t="str">
        <f>+VLOOKUP($D433,'Detailed Schedule'!$D$8:$EK$9993,4,FALSE)</f>
        <v>2022 CAT 938M (K03394) WL-12</v>
      </c>
      <c r="H433" s="55">
        <f>+VLOOKUP($D433,'Detailed Schedule'!$D$8:$EK$9993,5,FALSE)</f>
        <v>183800</v>
      </c>
      <c r="I433" s="22">
        <f>+VLOOKUP($D433,'Detailed Schedule'!$D$8:$EK$9993,6,FALSE)</f>
        <v>10</v>
      </c>
      <c r="J433" s="55">
        <f>+VLOOKUP($D433,'Detailed Schedule'!$D$8:$EK$9993,7,FALSE)</f>
        <v>30000</v>
      </c>
      <c r="K433" s="56">
        <v>0</v>
      </c>
      <c r="L433" s="59">
        <f>+VLOOKUP($D433,'Detailed Schedule'!$D$8:$EAA$9985,137,FALSE)</f>
        <v>0</v>
      </c>
      <c r="M433" s="26">
        <f>+VLOOKUP($D433,'Detailed Schedule'!$D$8:$EAA$9985,140,FALSE)</f>
        <v>12816.666666666668</v>
      </c>
      <c r="N433" s="26">
        <f>+VLOOKUP($D433,'Detailed Schedule'!$D$8:$EAA$9985,141,FALSE)</f>
        <v>12816.666666666668</v>
      </c>
      <c r="O433" s="26">
        <f>+VLOOKUP($D433,'Detailed Schedule'!$D$8:$EAA$9985,142,FALSE)+J433</f>
        <v>170983.33</v>
      </c>
      <c r="Q433" s="74"/>
      <c r="R433" s="75"/>
      <c r="S433" s="75"/>
      <c r="T433" s="119"/>
      <c r="U433" s="119"/>
    </row>
    <row r="434" spans="1:24" outlineLevel="2">
      <c r="A434" s="136">
        <v>45733</v>
      </c>
      <c r="B434" s="24"/>
      <c r="C434" s="77"/>
      <c r="D434" s="137" t="s">
        <v>1714</v>
      </c>
      <c r="E434" s="137">
        <v>2</v>
      </c>
      <c r="F434" s="137" t="s">
        <v>100</v>
      </c>
      <c r="G434" s="137" t="str">
        <f>+VLOOKUP($D434,'Detailed Schedule'!$D$8:$EK$9993,4,FALSE)</f>
        <v>2019 CAT 938M (R08392) WL-13</v>
      </c>
      <c r="H434" s="55">
        <f>+VLOOKUP($D434,'Detailed Schedule'!$D$8:$EK$9993,5,FALSE)</f>
        <v>162600</v>
      </c>
      <c r="I434" s="22">
        <f>+VLOOKUP($D434,'Detailed Schedule'!$D$8:$EK$9993,6,FALSE)</f>
        <v>10</v>
      </c>
      <c r="J434" s="55">
        <f>+VLOOKUP($D434,'Detailed Schedule'!$D$8:$EK$9993,7,FALSE)</f>
        <v>30000</v>
      </c>
      <c r="K434" s="56">
        <v>0</v>
      </c>
      <c r="L434" s="59">
        <f>+VLOOKUP($D434,'Detailed Schedule'!$D$8:$EAA$9985,137,FALSE)</f>
        <v>0</v>
      </c>
      <c r="M434" s="26">
        <f>+VLOOKUP($D434,'Detailed Schedule'!$D$8:$EAA$9985,140,FALSE)</f>
        <v>11050</v>
      </c>
      <c r="N434" s="26">
        <f>+VLOOKUP($D434,'Detailed Schedule'!$D$8:$EAA$9985,141,FALSE)</f>
        <v>11050</v>
      </c>
      <c r="O434" s="26">
        <f>+VLOOKUP($D434,'Detailed Schedule'!$D$8:$EAA$9985,142,FALSE)+J434</f>
        <v>151550</v>
      </c>
      <c r="Q434" s="74"/>
      <c r="R434" s="75"/>
      <c r="S434" s="75"/>
      <c r="T434" s="119"/>
      <c r="U434" s="119"/>
    </row>
    <row r="435" spans="1:24" outlineLevel="2">
      <c r="A435" s="136">
        <v>45737</v>
      </c>
      <c r="B435" s="24"/>
      <c r="C435" s="77"/>
      <c r="D435" s="137" t="s">
        <v>1716</v>
      </c>
      <c r="E435" s="137">
        <v>1</v>
      </c>
      <c r="F435" s="137" t="s">
        <v>100</v>
      </c>
      <c r="G435" s="137" t="str">
        <f>+VLOOKUP($D435,'Detailed Schedule'!$D$8:$EK$9993,4,FALSE)</f>
        <v>2020 CAT 938M (R08501) WL-14</v>
      </c>
      <c r="H435" s="55">
        <f>+VLOOKUP($D435,'Detailed Schedule'!$D$8:$EK$9993,5,FALSE)</f>
        <v>190032</v>
      </c>
      <c r="I435" s="22">
        <f>+VLOOKUP($D435,'Detailed Schedule'!$D$8:$EK$9993,6,FALSE)</f>
        <v>10</v>
      </c>
      <c r="J435" s="55">
        <f>+VLOOKUP($D435,'Detailed Schedule'!$D$8:$EK$9993,7,FALSE)</f>
        <v>30000</v>
      </c>
      <c r="K435" s="56">
        <v>0</v>
      </c>
      <c r="L435" s="59">
        <f>+VLOOKUP($D435,'Detailed Schedule'!$D$8:$EAA$9985,137,FALSE)</f>
        <v>0</v>
      </c>
      <c r="M435" s="26">
        <f>+VLOOKUP($D435,'Detailed Schedule'!$D$8:$EAA$9985,140,FALSE)</f>
        <v>13336.000000000002</v>
      </c>
      <c r="N435" s="26">
        <f>+VLOOKUP($D435,'Detailed Schedule'!$D$8:$EAA$9985,141,FALSE)</f>
        <v>13336.000000000002</v>
      </c>
      <c r="O435" s="26">
        <f>+VLOOKUP($D435,'Detailed Schedule'!$D$8:$EAA$9985,142,FALSE)+J435</f>
        <v>176696</v>
      </c>
      <c r="Q435" s="74"/>
      <c r="R435" s="75"/>
      <c r="S435" s="75"/>
      <c r="T435" s="119"/>
      <c r="U435" s="119"/>
    </row>
    <row r="436" spans="1:24" outlineLevel="2">
      <c r="A436" s="136">
        <v>45761</v>
      </c>
      <c r="B436" s="24"/>
      <c r="C436" s="77"/>
      <c r="D436" s="137" t="s">
        <v>687</v>
      </c>
      <c r="E436" s="137">
        <v>1</v>
      </c>
      <c r="F436" s="137" t="s">
        <v>100</v>
      </c>
      <c r="G436" s="137" t="str">
        <f>+VLOOKUP($D436,'Detailed Schedule'!$D$8:$EK$9993,4,FALSE)</f>
        <v>2025 CAT 336-08 (30098) EX-85</v>
      </c>
      <c r="H436" s="55">
        <f>+VLOOKUP($D436,'Detailed Schedule'!$D$8:$EK$9993,5,FALSE)</f>
        <v>431232.94</v>
      </c>
      <c r="I436" s="22">
        <f>+VLOOKUP($D436,'Detailed Schedule'!$D$8:$EK$9993,6,FALSE)</f>
        <v>10</v>
      </c>
      <c r="J436" s="55">
        <f>+VLOOKUP($D436,'Detailed Schedule'!$D$8:$EK$9993,7,FALSE)</f>
        <v>60000</v>
      </c>
      <c r="K436" s="56">
        <v>0</v>
      </c>
      <c r="L436" s="59">
        <f>+VLOOKUP($D436,'Detailed Schedule'!$D$8:$EAA$9985,137,FALSE)</f>
        <v>0</v>
      </c>
      <c r="M436" s="26">
        <f>+VLOOKUP($D436,'Detailed Schedule'!$D$8:$EAA$9985,140,FALSE)</f>
        <v>27842.470500000003</v>
      </c>
      <c r="N436" s="26">
        <f>+VLOOKUP($D436,'Detailed Schedule'!$D$8:$EAA$9985,141,FALSE)</f>
        <v>27842.470500000003</v>
      </c>
      <c r="O436" s="26">
        <f>+VLOOKUP($D436,'Detailed Schedule'!$D$8:$EAA$9985,142,FALSE)+J436</f>
        <v>403390.47</v>
      </c>
      <c r="Q436" s="74"/>
      <c r="R436" s="75"/>
      <c r="S436" s="75"/>
      <c r="T436" s="119"/>
      <c r="U436" s="119"/>
    </row>
    <row r="437" spans="1:24" outlineLevel="2">
      <c r="A437" s="136">
        <v>45761</v>
      </c>
      <c r="B437" s="24"/>
      <c r="C437" s="77"/>
      <c r="D437" s="137" t="s">
        <v>419</v>
      </c>
      <c r="E437" s="137">
        <v>1</v>
      </c>
      <c r="F437" s="137" t="s">
        <v>100</v>
      </c>
      <c r="G437" s="137" t="str">
        <f>+VLOOKUP($D437,'Detailed Schedule'!$D$8:$EK$9993,4,FALSE)</f>
        <v>2019 CAT D5K2 LGP (207436) D-27</v>
      </c>
      <c r="H437" s="55">
        <f>+VLOOKUP($D437,'Detailed Schedule'!$D$8:$EK$9993,5,FALSE)</f>
        <v>75940.740000000005</v>
      </c>
      <c r="I437" s="22">
        <f>+VLOOKUP($D437,'Detailed Schedule'!$D$8:$EK$9993,6,FALSE)</f>
        <v>10</v>
      </c>
      <c r="J437" s="55">
        <f>+VLOOKUP($D437,'Detailed Schedule'!$D$8:$EK$9993,7,FALSE)</f>
        <v>25000</v>
      </c>
      <c r="K437" s="56">
        <v>0</v>
      </c>
      <c r="L437" s="59">
        <f>+VLOOKUP($D437,'Detailed Schedule'!$D$8:$EAA$9985,137,FALSE)</f>
        <v>0</v>
      </c>
      <c r="M437" s="26">
        <f>+VLOOKUP($D437,'Detailed Schedule'!$D$8:$EAA$9985,140,FALSE)</f>
        <v>3820.5555000000004</v>
      </c>
      <c r="N437" s="26">
        <f>+VLOOKUP($D437,'Detailed Schedule'!$D$8:$EAA$9985,141,FALSE)</f>
        <v>3820.5555000000004</v>
      </c>
      <c r="O437" s="26">
        <f>+VLOOKUP($D437,'Detailed Schedule'!$D$8:$EAA$9985,142,FALSE)+J437</f>
        <v>72120.179999999993</v>
      </c>
      <c r="Q437" s="74"/>
      <c r="R437" s="75"/>
      <c r="S437" s="75"/>
      <c r="T437" s="119"/>
      <c r="U437" s="119"/>
    </row>
    <row r="438" spans="1:24" outlineLevel="2">
      <c r="A438" s="99"/>
      <c r="B438" s="99"/>
      <c r="C438" s="100"/>
      <c r="D438" s="93"/>
      <c r="E438" s="93"/>
      <c r="F438" s="101" t="s">
        <v>1765</v>
      </c>
      <c r="G438" s="93"/>
      <c r="H438" s="94">
        <f>SUBTOTAL(9,H21:H437)</f>
        <v>36485391.859999992</v>
      </c>
      <c r="I438" s="95"/>
      <c r="J438" s="94">
        <f>SUBTOTAL(9,J21:J437)</f>
        <v>14248368.852500001</v>
      </c>
      <c r="K438" s="96"/>
      <c r="L438" s="97">
        <f>SUBTOTAL(9,L21:L437)</f>
        <v>9203679.6110523846</v>
      </c>
      <c r="M438" s="98">
        <f>SUBTOTAL(9,M21:M437)</f>
        <v>2026530.5076642849</v>
      </c>
      <c r="N438" s="98">
        <f>SUBTOTAL(9,N21:N437)</f>
        <v>11230210.11871667</v>
      </c>
      <c r="O438" s="122">
        <f>SUBTOTAL(9,O21:O437)</f>
        <v>25255181.732499976</v>
      </c>
      <c r="Q438" s="74"/>
      <c r="R438" s="75"/>
      <c r="S438" s="75"/>
      <c r="T438" s="119"/>
      <c r="U438" s="119"/>
    </row>
    <row r="439" spans="1:24" outlineLevel="2">
      <c r="A439" s="99"/>
      <c r="B439" s="99"/>
      <c r="C439" s="100"/>
      <c r="D439" s="93" t="s">
        <v>1766</v>
      </c>
      <c r="E439" s="93"/>
      <c r="F439" s="101"/>
      <c r="G439" s="93"/>
      <c r="H439" s="185">
        <f>+SUMIFS(H21:H422,$B$21:$B$422,"&lt;&gt;"&amp;$B$2)</f>
        <v>58133.66</v>
      </c>
      <c r="I439" s="95"/>
      <c r="J439" s="185">
        <f>+SUMIFS(J21:J422,$B$21:$B$422,"&lt;&gt;"&amp;$B$2)</f>
        <v>15000</v>
      </c>
      <c r="K439" s="96"/>
      <c r="L439" s="186">
        <f>+SUMIFS(L21:L422,$B$21:$B$422,"&lt;&gt;"&amp;$B$2)</f>
        <v>35627.438833333334</v>
      </c>
      <c r="M439" s="185">
        <f>+SUMIFS(M21:M422,$B$21:$B$422,"&lt;&gt;"&amp;$B$2)</f>
        <v>159.70683333333332</v>
      </c>
      <c r="N439" s="185">
        <f>+SUMIFS(N21:N422,$B$21:$B$422,"&lt;&gt;"&amp;$B$2)</f>
        <v>35787.145666666664</v>
      </c>
      <c r="O439" s="185">
        <f>+SUMIFS(O21:O422,$B$21:$B$422,"&lt;&gt;"&amp;$B$2)</f>
        <v>22346.510000000002</v>
      </c>
      <c r="Q439" s="74"/>
      <c r="R439" s="75"/>
      <c r="S439" s="75"/>
      <c r="T439" s="119"/>
      <c r="U439" s="119"/>
    </row>
    <row r="440" spans="1:24" outlineLevel="1">
      <c r="A440" s="99"/>
      <c r="B440" s="99"/>
      <c r="C440" s="100"/>
      <c r="D440" s="93"/>
      <c r="E440" s="93"/>
      <c r="F440" s="101" t="s">
        <v>1767</v>
      </c>
      <c r="G440" s="93"/>
      <c r="H440" s="94">
        <f>+H438-H439</f>
        <v>36427258.199999996</v>
      </c>
      <c r="I440" s="95"/>
      <c r="J440" s="96">
        <f>+J438-J439</f>
        <v>14233368.852500001</v>
      </c>
      <c r="K440" s="96"/>
      <c r="L440" s="97">
        <f>+L438-L439</f>
        <v>9168052.172219051</v>
      </c>
      <c r="M440" s="98">
        <f>+M438-M439</f>
        <v>2026370.8008309517</v>
      </c>
      <c r="N440" s="98">
        <f>+N438-N439</f>
        <v>11194422.973050004</v>
      </c>
      <c r="O440" s="122">
        <f>+O438-O439</f>
        <v>25232835.222499974</v>
      </c>
      <c r="Q440" s="74"/>
      <c r="R440" s="75"/>
      <c r="S440" s="75"/>
      <c r="T440" s="119"/>
      <c r="U440" s="119"/>
    </row>
    <row r="441" spans="1:24" outlineLevel="2">
      <c r="A441" s="136">
        <v>35532</v>
      </c>
      <c r="B441" s="24"/>
      <c r="C441" s="77">
        <v>6</v>
      </c>
      <c r="D441" s="137" t="s">
        <v>861</v>
      </c>
      <c r="E441" s="137">
        <v>1</v>
      </c>
      <c r="F441" s="137" t="s">
        <v>103</v>
      </c>
      <c r="G441" s="137" t="str">
        <f>+VLOOKUP($D441,'Detailed Schedule'!$D$8:$EK$9993,4,FALSE)</f>
        <v>MORTAR MIXER 1 1/2 BG.</v>
      </c>
      <c r="H441" s="55">
        <f>+VLOOKUP($D441,'Detailed Schedule'!$D$8:$EK$9993,5,FALSE)</f>
        <v>1785</v>
      </c>
      <c r="I441" s="22">
        <f>+VLOOKUP($D441,'Detailed Schedule'!$D$8:$EK$9993,6,FALSE)</f>
        <v>7</v>
      </c>
      <c r="J441" s="55">
        <f>+VLOOKUP($D441,'Detailed Schedule'!$D$8:$EK$9993,7,FALSE)</f>
        <v>0</v>
      </c>
      <c r="K441" s="56">
        <v>0</v>
      </c>
      <c r="L441" s="59">
        <f>+VLOOKUP($D441,'Detailed Schedule'!$D$8:$EAA$9985,137,FALSE)</f>
        <v>1785</v>
      </c>
      <c r="M441" s="26">
        <f>+VLOOKUP($D441,'Detailed Schedule'!$D$8:$EAA$9985,140,FALSE)</f>
        <v>0</v>
      </c>
      <c r="N441" s="26">
        <f>+VLOOKUP($D441,'Detailed Schedule'!$D$8:$EAA$9985,141,FALSE)</f>
        <v>1785</v>
      </c>
      <c r="O441" s="26">
        <f>+VLOOKUP($D441,'Detailed Schedule'!$D$8:$EAA$9985,142,FALSE)+J441</f>
        <v>0</v>
      </c>
      <c r="Q441" s="74">
        <f>+VLOOKUP($D441,'Detailed Schedule'!$D$8:$K$903,6,FALSE)</f>
        <v>7</v>
      </c>
      <c r="R441" s="75">
        <f>+VLOOKUP($D441,'Detailed Schedule'!$D$8:$K$903,5,FALSE)</f>
        <v>1785</v>
      </c>
      <c r="S441" s="75">
        <f>+VLOOKUP($D441,'Detailed Schedule'!$D$8:$K$903,7,FALSE)</f>
        <v>0</v>
      </c>
      <c r="T441" s="119">
        <f t="shared" si="30"/>
        <v>0</v>
      </c>
      <c r="U441" s="119">
        <f t="shared" si="31"/>
        <v>0</v>
      </c>
      <c r="V441" s="21" t="str">
        <f t="shared" si="32"/>
        <v>NO CHANGE</v>
      </c>
      <c r="W441" s="21" t="str">
        <f t="shared" si="33"/>
        <v>NO CHANGE</v>
      </c>
      <c r="X441" s="21" t="str">
        <f t="shared" si="34"/>
        <v>NO CHANGE</v>
      </c>
    </row>
    <row r="442" spans="1:24" outlineLevel="2">
      <c r="A442" s="136">
        <v>36286</v>
      </c>
      <c r="B442" s="24"/>
      <c r="C442" s="77">
        <v>10</v>
      </c>
      <c r="D442" s="137" t="s">
        <v>863</v>
      </c>
      <c r="E442" s="137">
        <v>1</v>
      </c>
      <c r="F442" s="137" t="s">
        <v>103</v>
      </c>
      <c r="G442" s="137" t="str">
        <f>+VLOOKUP($D442,'Detailed Schedule'!$D$8:$EK$9993,4,FALSE)</f>
        <v>STEEL DEMOLITION BALL</v>
      </c>
      <c r="H442" s="55">
        <f>+VLOOKUP($D442,'Detailed Schedule'!$D$8:$EK$9993,5,FALSE)</f>
        <v>3200</v>
      </c>
      <c r="I442" s="22">
        <f>+VLOOKUP($D442,'Detailed Schedule'!$D$8:$EK$9993,6,FALSE)</f>
        <v>10</v>
      </c>
      <c r="J442" s="55">
        <f>+VLOOKUP($D442,'Detailed Schedule'!$D$8:$EK$9993,7,FALSE)</f>
        <v>1500</v>
      </c>
      <c r="K442" s="56">
        <v>0</v>
      </c>
      <c r="L442" s="59">
        <f>+VLOOKUP($D442,'Detailed Schedule'!$D$8:$EAA$9985,137,FALSE)</f>
        <v>1700</v>
      </c>
      <c r="M442" s="26">
        <f>+VLOOKUP($D442,'Detailed Schedule'!$D$8:$EAA$9985,140,FALSE)</f>
        <v>0</v>
      </c>
      <c r="N442" s="26">
        <f>+VLOOKUP($D442,'Detailed Schedule'!$D$8:$EAA$9985,141,FALSE)</f>
        <v>1700</v>
      </c>
      <c r="O442" s="26">
        <f>+VLOOKUP($D442,'Detailed Schedule'!$D$8:$EAA$9985,142,FALSE)+J442</f>
        <v>1500</v>
      </c>
      <c r="Q442" s="74">
        <f>+VLOOKUP($D442,'Detailed Schedule'!$D$8:$K$903,6,FALSE)</f>
        <v>10</v>
      </c>
      <c r="R442" s="75">
        <f>+VLOOKUP($D442,'Detailed Schedule'!$D$8:$K$903,5,FALSE)</f>
        <v>3200</v>
      </c>
      <c r="S442" s="75">
        <f>+VLOOKUP($D442,'Detailed Schedule'!$D$8:$K$903,7,FALSE)</f>
        <v>1500</v>
      </c>
      <c r="T442" s="119">
        <f t="shared" si="30"/>
        <v>0</v>
      </c>
      <c r="U442" s="119">
        <f t="shared" si="31"/>
        <v>0</v>
      </c>
      <c r="V442" s="21" t="str">
        <f t="shared" si="32"/>
        <v>NO CHANGE</v>
      </c>
      <c r="W442" s="21" t="str">
        <f t="shared" si="33"/>
        <v>NO CHANGE</v>
      </c>
      <c r="X442" s="21" t="str">
        <f t="shared" si="34"/>
        <v>NO CHANGE</v>
      </c>
    </row>
    <row r="443" spans="1:24" outlineLevel="2">
      <c r="A443" s="136">
        <v>36822</v>
      </c>
      <c r="B443" s="24"/>
      <c r="C443" s="77">
        <v>17</v>
      </c>
      <c r="D443" s="137" t="s">
        <v>865</v>
      </c>
      <c r="E443" s="137">
        <v>1</v>
      </c>
      <c r="F443" s="137" t="s">
        <v>103</v>
      </c>
      <c r="G443" s="137" t="str">
        <f>+VLOOKUP($D443,'Detailed Schedule'!$D$8:$EK$9993,4,FALSE)</f>
        <v>42" BUCKET FOR EXCAVATOR</v>
      </c>
      <c r="H443" s="55">
        <f>+VLOOKUP($D443,'Detailed Schedule'!$D$8:$EK$9993,5,FALSE)</f>
        <v>4116</v>
      </c>
      <c r="I443" s="22">
        <f>+VLOOKUP($D443,'Detailed Schedule'!$D$8:$EK$9993,6,FALSE)</f>
        <v>10</v>
      </c>
      <c r="J443" s="55">
        <f>+VLOOKUP($D443,'Detailed Schedule'!$D$8:$EK$9993,7,FALSE)</f>
        <v>0</v>
      </c>
      <c r="K443" s="56">
        <v>0</v>
      </c>
      <c r="L443" s="59">
        <f>+VLOOKUP($D443,'Detailed Schedule'!$D$8:$EAA$9985,137,FALSE)</f>
        <v>4116</v>
      </c>
      <c r="M443" s="26">
        <f>+VLOOKUP($D443,'Detailed Schedule'!$D$8:$EAA$9985,140,FALSE)</f>
        <v>0</v>
      </c>
      <c r="N443" s="26">
        <f>+VLOOKUP($D443,'Detailed Schedule'!$D$8:$EAA$9985,141,FALSE)</f>
        <v>4116</v>
      </c>
      <c r="O443" s="26">
        <f>+VLOOKUP($D443,'Detailed Schedule'!$D$8:$EAA$9985,142,FALSE)+J443</f>
        <v>0</v>
      </c>
      <c r="Q443" s="74">
        <f>+VLOOKUP($D443,'Detailed Schedule'!$D$8:$K$903,6,FALSE)</f>
        <v>10</v>
      </c>
      <c r="R443" s="75">
        <f>+VLOOKUP($D443,'Detailed Schedule'!$D$8:$K$903,5,FALSE)</f>
        <v>4116</v>
      </c>
      <c r="S443" s="75">
        <f>+VLOOKUP($D443,'Detailed Schedule'!$D$8:$K$903,7,FALSE)</f>
        <v>0</v>
      </c>
      <c r="T443" s="119">
        <f t="shared" si="30"/>
        <v>0</v>
      </c>
      <c r="U443" s="119">
        <f t="shared" si="31"/>
        <v>0</v>
      </c>
      <c r="V443" s="21" t="str">
        <f t="shared" si="32"/>
        <v>NO CHANGE</v>
      </c>
      <c r="W443" s="21" t="str">
        <f t="shared" si="33"/>
        <v>NO CHANGE</v>
      </c>
      <c r="X443" s="21" t="str">
        <f t="shared" si="34"/>
        <v>NO CHANGE</v>
      </c>
    </row>
    <row r="444" spans="1:24" outlineLevel="2">
      <c r="A444" s="136">
        <v>36900</v>
      </c>
      <c r="B444" s="24"/>
      <c r="C444" s="77">
        <v>19</v>
      </c>
      <c r="D444" s="137" t="s">
        <v>867</v>
      </c>
      <c r="E444" s="137">
        <v>1</v>
      </c>
      <c r="F444" s="137" t="s">
        <v>103</v>
      </c>
      <c r="G444" s="137" t="str">
        <f>+VLOOKUP($D444,'Detailed Schedule'!$D$8:$EK$9993,4,FALSE)</f>
        <v>PRESSURE WASHER/STEAM CLEANER</v>
      </c>
      <c r="H444" s="55">
        <f>+VLOOKUP($D444,'Detailed Schedule'!$D$8:$EK$9993,5,FALSE)</f>
        <v>2785.65</v>
      </c>
      <c r="I444" s="22">
        <f>+VLOOKUP($D444,'Detailed Schedule'!$D$8:$EK$9993,6,FALSE)</f>
        <v>8</v>
      </c>
      <c r="J444" s="55">
        <f>+VLOOKUP($D444,'Detailed Schedule'!$D$8:$EK$9993,7,FALSE)</f>
        <v>0</v>
      </c>
      <c r="K444" s="56">
        <v>0</v>
      </c>
      <c r="L444" s="59">
        <f>+VLOOKUP($D444,'Detailed Schedule'!$D$8:$EAA$9985,137,FALSE)</f>
        <v>2785.65</v>
      </c>
      <c r="M444" s="26">
        <f>+VLOOKUP($D444,'Detailed Schedule'!$D$8:$EAA$9985,140,FALSE)</f>
        <v>0</v>
      </c>
      <c r="N444" s="26">
        <f>+VLOOKUP($D444,'Detailed Schedule'!$D$8:$EAA$9985,141,FALSE)</f>
        <v>2785.65</v>
      </c>
      <c r="O444" s="26">
        <f>+VLOOKUP($D444,'Detailed Schedule'!$D$8:$EAA$9985,142,FALSE)+J444</f>
        <v>0</v>
      </c>
      <c r="Q444" s="74">
        <f>+VLOOKUP($D444,'Detailed Schedule'!$D$8:$K$903,6,FALSE)</f>
        <v>8</v>
      </c>
      <c r="R444" s="75">
        <f>+VLOOKUP($D444,'Detailed Schedule'!$D$8:$K$903,5,FALSE)</f>
        <v>2785.65</v>
      </c>
      <c r="S444" s="75">
        <f>+VLOOKUP($D444,'Detailed Schedule'!$D$8:$K$903,7,FALSE)</f>
        <v>0</v>
      </c>
      <c r="T444" s="119">
        <f t="shared" si="30"/>
        <v>0</v>
      </c>
      <c r="U444" s="119">
        <f t="shared" si="31"/>
        <v>0</v>
      </c>
      <c r="V444" s="21" t="str">
        <f t="shared" si="32"/>
        <v>NO CHANGE</v>
      </c>
      <c r="W444" s="21" t="str">
        <f t="shared" si="33"/>
        <v>NO CHANGE</v>
      </c>
      <c r="X444" s="21" t="str">
        <f t="shared" si="34"/>
        <v>NO CHANGE</v>
      </c>
    </row>
    <row r="445" spans="1:24" outlineLevel="2">
      <c r="A445" s="136">
        <v>37434</v>
      </c>
      <c r="B445" s="24"/>
      <c r="C445" s="77">
        <v>24</v>
      </c>
      <c r="D445" s="137" t="s">
        <v>869</v>
      </c>
      <c r="E445" s="137">
        <v>1</v>
      </c>
      <c r="F445" s="137" t="s">
        <v>103</v>
      </c>
      <c r="G445" s="137" t="str">
        <f>+VLOOKUP($D445,'Detailed Schedule'!$D$8:$EK$9993,4,FALSE)</f>
        <v>CLAW</v>
      </c>
      <c r="H445" s="55">
        <f>+VLOOKUP($D445,'Detailed Schedule'!$D$8:$EK$9993,5,FALSE)</f>
        <v>2831.27</v>
      </c>
      <c r="I445" s="22">
        <f>+VLOOKUP($D445,'Detailed Schedule'!$D$8:$EK$9993,6,FALSE)</f>
        <v>10</v>
      </c>
      <c r="J445" s="55">
        <f>+VLOOKUP($D445,'Detailed Schedule'!$D$8:$EK$9993,7,FALSE)</f>
        <v>0</v>
      </c>
      <c r="K445" s="56">
        <v>0</v>
      </c>
      <c r="L445" s="59">
        <f>+VLOOKUP($D445,'Detailed Schedule'!$D$8:$EAA$9985,137,FALSE)</f>
        <v>2831.27</v>
      </c>
      <c r="M445" s="26">
        <f>+VLOOKUP($D445,'Detailed Schedule'!$D$8:$EAA$9985,140,FALSE)</f>
        <v>0</v>
      </c>
      <c r="N445" s="26">
        <f>+VLOOKUP($D445,'Detailed Schedule'!$D$8:$EAA$9985,141,FALSE)</f>
        <v>2831.27</v>
      </c>
      <c r="O445" s="26">
        <f>+VLOOKUP($D445,'Detailed Schedule'!$D$8:$EAA$9985,142,FALSE)+J445</f>
        <v>0</v>
      </c>
      <c r="Q445" s="74">
        <f>+VLOOKUP($D445,'Detailed Schedule'!$D$8:$K$903,6,FALSE)</f>
        <v>10</v>
      </c>
      <c r="R445" s="75">
        <f>+VLOOKUP($D445,'Detailed Schedule'!$D$8:$K$903,5,FALSE)</f>
        <v>2831.27</v>
      </c>
      <c r="S445" s="75">
        <f>+VLOOKUP($D445,'Detailed Schedule'!$D$8:$K$903,7,FALSE)</f>
        <v>0</v>
      </c>
      <c r="T445" s="119">
        <f t="shared" si="30"/>
        <v>0</v>
      </c>
      <c r="U445" s="119">
        <f t="shared" si="31"/>
        <v>0</v>
      </c>
      <c r="V445" s="21" t="str">
        <f t="shared" si="32"/>
        <v>NO CHANGE</v>
      </c>
      <c r="W445" s="21" t="str">
        <f t="shared" si="33"/>
        <v>NO CHANGE</v>
      </c>
      <c r="X445" s="21" t="str">
        <f t="shared" si="34"/>
        <v>NO CHANGE</v>
      </c>
    </row>
    <row r="446" spans="1:24" outlineLevel="2">
      <c r="A446" s="136">
        <v>37466</v>
      </c>
      <c r="B446" s="24"/>
      <c r="C446" s="77">
        <v>25</v>
      </c>
      <c r="D446" s="137" t="s">
        <v>871</v>
      </c>
      <c r="E446" s="137">
        <v>1</v>
      </c>
      <c r="F446" s="137" t="s">
        <v>103</v>
      </c>
      <c r="G446" s="137" t="str">
        <f>+VLOOKUP($D446,'Detailed Schedule'!$D$8:$EK$9993,4,FALSE)</f>
        <v>CLAMP BARRIER</v>
      </c>
      <c r="H446" s="55">
        <f>+VLOOKUP($D446,'Detailed Schedule'!$D$8:$EK$9993,5,FALSE)</f>
        <v>4350</v>
      </c>
      <c r="I446" s="22">
        <f>+VLOOKUP($D446,'Detailed Schedule'!$D$8:$EK$9993,6,FALSE)</f>
        <v>10</v>
      </c>
      <c r="J446" s="55">
        <f>+VLOOKUP($D446,'Detailed Schedule'!$D$8:$EK$9993,7,FALSE)</f>
        <v>600</v>
      </c>
      <c r="K446" s="56">
        <v>0</v>
      </c>
      <c r="L446" s="59">
        <f>+VLOOKUP($D446,'Detailed Schedule'!$D$8:$EAA$9985,137,FALSE)</f>
        <v>3750</v>
      </c>
      <c r="M446" s="26">
        <f>+VLOOKUP($D446,'Detailed Schedule'!$D$8:$EAA$9985,140,FALSE)</f>
        <v>0</v>
      </c>
      <c r="N446" s="26">
        <f>+VLOOKUP($D446,'Detailed Schedule'!$D$8:$EAA$9985,141,FALSE)</f>
        <v>3750</v>
      </c>
      <c r="O446" s="26">
        <f>+VLOOKUP($D446,'Detailed Schedule'!$D$8:$EAA$9985,142,FALSE)+J446</f>
        <v>600</v>
      </c>
      <c r="Q446" s="74">
        <f>+VLOOKUP($D446,'Detailed Schedule'!$D$8:$K$903,6,FALSE)</f>
        <v>10</v>
      </c>
      <c r="R446" s="75">
        <f>+VLOOKUP($D446,'Detailed Schedule'!$D$8:$K$903,5,FALSE)</f>
        <v>4350</v>
      </c>
      <c r="S446" s="75">
        <f>+VLOOKUP($D446,'Detailed Schedule'!$D$8:$K$903,7,FALSE)</f>
        <v>600</v>
      </c>
      <c r="T446" s="119">
        <f t="shared" si="30"/>
        <v>0</v>
      </c>
      <c r="U446" s="119">
        <f t="shared" si="31"/>
        <v>0</v>
      </c>
      <c r="V446" s="21" t="str">
        <f t="shared" si="32"/>
        <v>NO CHANGE</v>
      </c>
      <c r="W446" s="21" t="str">
        <f t="shared" si="33"/>
        <v>NO CHANGE</v>
      </c>
      <c r="X446" s="21" t="str">
        <f t="shared" si="34"/>
        <v>NO CHANGE</v>
      </c>
    </row>
    <row r="447" spans="1:24" outlineLevel="2">
      <c r="A447" s="136">
        <v>37590</v>
      </c>
      <c r="B447" s="24"/>
      <c r="C447" s="77">
        <v>28</v>
      </c>
      <c r="D447" s="137" t="s">
        <v>873</v>
      </c>
      <c r="E447" s="137">
        <v>1</v>
      </c>
      <c r="F447" s="137" t="s">
        <v>103</v>
      </c>
      <c r="G447" s="137" t="str">
        <f>+VLOOKUP($D447,'Detailed Schedule'!$D$8:$EK$9993,4,FALSE)</f>
        <v>PILING HAIR PIN</v>
      </c>
      <c r="H447" s="55">
        <f>+VLOOKUP($D447,'Detailed Schedule'!$D$8:$EK$9993,5,FALSE)</f>
        <v>2100</v>
      </c>
      <c r="I447" s="22">
        <f>+VLOOKUP($D447,'Detailed Schedule'!$D$8:$EK$9993,6,FALSE)</f>
        <v>10</v>
      </c>
      <c r="J447" s="55">
        <f>+VLOOKUP($D447,'Detailed Schedule'!$D$8:$EK$9993,7,FALSE)</f>
        <v>0</v>
      </c>
      <c r="K447" s="56">
        <v>0</v>
      </c>
      <c r="L447" s="59">
        <f>+VLOOKUP($D447,'Detailed Schedule'!$D$8:$EAA$9985,137,FALSE)</f>
        <v>2100</v>
      </c>
      <c r="M447" s="26">
        <f>+VLOOKUP($D447,'Detailed Schedule'!$D$8:$EAA$9985,140,FALSE)</f>
        <v>0</v>
      </c>
      <c r="N447" s="26">
        <f>+VLOOKUP($D447,'Detailed Schedule'!$D$8:$EAA$9985,141,FALSE)</f>
        <v>2100</v>
      </c>
      <c r="O447" s="26">
        <f>+VLOOKUP($D447,'Detailed Schedule'!$D$8:$EAA$9985,142,FALSE)+J447</f>
        <v>0</v>
      </c>
      <c r="Q447" s="74">
        <f>+VLOOKUP($D447,'Detailed Schedule'!$D$8:$K$903,6,FALSE)</f>
        <v>10</v>
      </c>
      <c r="R447" s="75">
        <f>+VLOOKUP($D447,'Detailed Schedule'!$D$8:$K$903,5,FALSE)</f>
        <v>2100</v>
      </c>
      <c r="S447" s="75">
        <f>+VLOOKUP($D447,'Detailed Schedule'!$D$8:$K$903,7,FALSE)</f>
        <v>0</v>
      </c>
      <c r="T447" s="119">
        <f t="shared" si="30"/>
        <v>0</v>
      </c>
      <c r="U447" s="119">
        <f t="shared" si="31"/>
        <v>0</v>
      </c>
      <c r="V447" s="21" t="str">
        <f t="shared" si="32"/>
        <v>NO CHANGE</v>
      </c>
      <c r="W447" s="21" t="str">
        <f t="shared" si="33"/>
        <v>NO CHANGE</v>
      </c>
      <c r="X447" s="21" t="str">
        <f t="shared" si="34"/>
        <v>NO CHANGE</v>
      </c>
    </row>
    <row r="448" spans="1:24" outlineLevel="2">
      <c r="A448" s="136">
        <v>37754</v>
      </c>
      <c r="B448" s="24"/>
      <c r="C448" s="77">
        <v>31</v>
      </c>
      <c r="D448" s="137" t="s">
        <v>875</v>
      </c>
      <c r="E448" s="137">
        <v>1</v>
      </c>
      <c r="F448" s="137" t="s">
        <v>103</v>
      </c>
      <c r="G448" s="137" t="str">
        <f>+VLOOKUP($D448,'Detailed Schedule'!$D$8:$EK$9993,4,FALSE)</f>
        <v>30 INCH EXCAVATOR BUCKET FOR 200</v>
      </c>
      <c r="H448" s="55">
        <f>+VLOOKUP($D448,'Detailed Schedule'!$D$8:$EK$9993,5,FALSE)</f>
        <v>1590</v>
      </c>
      <c r="I448" s="22">
        <f>+VLOOKUP($D448,'Detailed Schedule'!$D$8:$EK$9993,6,FALSE)</f>
        <v>10</v>
      </c>
      <c r="J448" s="55">
        <f>+VLOOKUP($D448,'Detailed Schedule'!$D$8:$EK$9993,7,FALSE)</f>
        <v>0</v>
      </c>
      <c r="K448" s="56">
        <v>0</v>
      </c>
      <c r="L448" s="59">
        <f>+VLOOKUP($D448,'Detailed Schedule'!$D$8:$EAA$9985,137,FALSE)</f>
        <v>1590</v>
      </c>
      <c r="M448" s="26">
        <f>+VLOOKUP($D448,'Detailed Schedule'!$D$8:$EAA$9985,140,FALSE)</f>
        <v>0</v>
      </c>
      <c r="N448" s="26">
        <f>+VLOOKUP($D448,'Detailed Schedule'!$D$8:$EAA$9985,141,FALSE)</f>
        <v>1590</v>
      </c>
      <c r="O448" s="26">
        <f>+VLOOKUP($D448,'Detailed Schedule'!$D$8:$EAA$9985,142,FALSE)+J448</f>
        <v>0</v>
      </c>
      <c r="Q448" s="74">
        <f>+VLOOKUP($D448,'Detailed Schedule'!$D$8:$K$903,6,FALSE)</f>
        <v>10</v>
      </c>
      <c r="R448" s="75">
        <f>+VLOOKUP($D448,'Detailed Schedule'!$D$8:$K$903,5,FALSE)</f>
        <v>1590</v>
      </c>
      <c r="S448" s="75">
        <f>+VLOOKUP($D448,'Detailed Schedule'!$D$8:$K$903,7,FALSE)</f>
        <v>0</v>
      </c>
      <c r="T448" s="119">
        <f t="shared" si="30"/>
        <v>0</v>
      </c>
      <c r="U448" s="119">
        <f t="shared" si="31"/>
        <v>0</v>
      </c>
      <c r="V448" s="21" t="str">
        <f t="shared" si="32"/>
        <v>NO CHANGE</v>
      </c>
      <c r="W448" s="21" t="str">
        <f t="shared" si="33"/>
        <v>NO CHANGE</v>
      </c>
      <c r="X448" s="21" t="str">
        <f t="shared" si="34"/>
        <v>NO CHANGE</v>
      </c>
    </row>
    <row r="449" spans="1:24" outlineLevel="2">
      <c r="A449" s="136">
        <v>37790</v>
      </c>
      <c r="B449" s="24"/>
      <c r="C449" s="77">
        <v>33</v>
      </c>
      <c r="D449" s="137" t="s">
        <v>877</v>
      </c>
      <c r="E449" s="137">
        <v>1</v>
      </c>
      <c r="F449" s="137" t="s">
        <v>103</v>
      </c>
      <c r="G449" s="137" t="str">
        <f>+VLOOKUP($D449,'Detailed Schedule'!$D$8:$EK$9993,4,FALSE)</f>
        <v>TRENCH BOX</v>
      </c>
      <c r="H449" s="55">
        <f>+VLOOKUP($D449,'Detailed Schedule'!$D$8:$EK$9993,5,FALSE)</f>
        <v>2809</v>
      </c>
      <c r="I449" s="22">
        <f>+VLOOKUP($D449,'Detailed Schedule'!$D$8:$EK$9993,6,FALSE)</f>
        <v>10</v>
      </c>
      <c r="J449" s="55">
        <f>+VLOOKUP($D449,'Detailed Schedule'!$D$8:$EK$9993,7,FALSE)</f>
        <v>1000</v>
      </c>
      <c r="K449" s="56">
        <v>0</v>
      </c>
      <c r="L449" s="59">
        <f>+VLOOKUP($D449,'Detailed Schedule'!$D$8:$EAA$9985,137,FALSE)</f>
        <v>1809</v>
      </c>
      <c r="M449" s="26">
        <f>+VLOOKUP($D449,'Detailed Schedule'!$D$8:$EAA$9985,140,FALSE)</f>
        <v>0</v>
      </c>
      <c r="N449" s="26">
        <f>+VLOOKUP($D449,'Detailed Schedule'!$D$8:$EAA$9985,141,FALSE)</f>
        <v>1809</v>
      </c>
      <c r="O449" s="26">
        <f>+VLOOKUP($D449,'Detailed Schedule'!$D$8:$EAA$9985,142,FALSE)+J449</f>
        <v>1000</v>
      </c>
      <c r="Q449" s="74">
        <f>+VLOOKUP($D449,'Detailed Schedule'!$D$8:$K$903,6,FALSE)</f>
        <v>10</v>
      </c>
      <c r="R449" s="75">
        <f>+VLOOKUP($D449,'Detailed Schedule'!$D$8:$K$903,5,FALSE)</f>
        <v>2809</v>
      </c>
      <c r="S449" s="75">
        <f>+VLOOKUP($D449,'Detailed Schedule'!$D$8:$K$903,7,FALSE)</f>
        <v>1000</v>
      </c>
      <c r="T449" s="119">
        <f t="shared" si="30"/>
        <v>0</v>
      </c>
      <c r="U449" s="119">
        <f t="shared" si="31"/>
        <v>0</v>
      </c>
      <c r="V449" s="21" t="str">
        <f t="shared" si="32"/>
        <v>NO CHANGE</v>
      </c>
      <c r="W449" s="21" t="str">
        <f t="shared" si="33"/>
        <v>NO CHANGE</v>
      </c>
      <c r="X449" s="21" t="str">
        <f t="shared" si="34"/>
        <v>NO CHANGE</v>
      </c>
    </row>
    <row r="450" spans="1:24" outlineLevel="2">
      <c r="A450" s="136">
        <v>37876</v>
      </c>
      <c r="B450" s="24"/>
      <c r="C450" s="77">
        <v>34</v>
      </c>
      <c r="D450" s="137" t="s">
        <v>879</v>
      </c>
      <c r="E450" s="137">
        <v>1</v>
      </c>
      <c r="F450" s="137" t="s">
        <v>103</v>
      </c>
      <c r="G450" s="137" t="str">
        <f>+VLOOKUP($D450,'Detailed Schedule'!$D$8:$EK$9993,4,FALSE)</f>
        <v>MILLER 250 WELDER</v>
      </c>
      <c r="H450" s="55">
        <f>+VLOOKUP($D450,'Detailed Schedule'!$D$8:$EK$9993,5,FALSE)</f>
        <v>3208.7200000000003</v>
      </c>
      <c r="I450" s="22">
        <f>+VLOOKUP($D450,'Detailed Schedule'!$D$8:$EK$9993,6,FALSE)</f>
        <v>6</v>
      </c>
      <c r="J450" s="55">
        <f>+VLOOKUP($D450,'Detailed Schedule'!$D$8:$EK$9993,7,FALSE)</f>
        <v>0</v>
      </c>
      <c r="K450" s="56">
        <v>0</v>
      </c>
      <c r="L450" s="59">
        <f>+VLOOKUP($D450,'Detailed Schedule'!$D$8:$EAA$9985,137,FALSE)</f>
        <v>3208.7200000000003</v>
      </c>
      <c r="M450" s="26">
        <f>+VLOOKUP($D450,'Detailed Schedule'!$D$8:$EAA$9985,140,FALSE)</f>
        <v>0</v>
      </c>
      <c r="N450" s="26">
        <f>+VLOOKUP($D450,'Detailed Schedule'!$D$8:$EAA$9985,141,FALSE)</f>
        <v>3208.7200000000003</v>
      </c>
      <c r="O450" s="26">
        <f>+VLOOKUP($D450,'Detailed Schedule'!$D$8:$EAA$9985,142,FALSE)+J450</f>
        <v>0</v>
      </c>
      <c r="Q450" s="74">
        <f>+VLOOKUP($D450,'Detailed Schedule'!$D$8:$K$903,6,FALSE)</f>
        <v>6</v>
      </c>
      <c r="R450" s="75">
        <f>+VLOOKUP($D450,'Detailed Schedule'!$D$8:$K$903,5,FALSE)</f>
        <v>3208.7200000000003</v>
      </c>
      <c r="S450" s="75">
        <f>+VLOOKUP($D450,'Detailed Schedule'!$D$8:$K$903,7,FALSE)</f>
        <v>0</v>
      </c>
      <c r="T450" s="119">
        <f t="shared" si="30"/>
        <v>0</v>
      </c>
      <c r="U450" s="119">
        <f t="shared" si="31"/>
        <v>0</v>
      </c>
      <c r="V450" s="21" t="str">
        <f t="shared" si="32"/>
        <v>NO CHANGE</v>
      </c>
      <c r="W450" s="21" t="str">
        <f t="shared" si="33"/>
        <v>NO CHANGE</v>
      </c>
      <c r="X450" s="21" t="str">
        <f t="shared" si="34"/>
        <v>NO CHANGE</v>
      </c>
    </row>
    <row r="451" spans="1:24" outlineLevel="2">
      <c r="A451" s="136">
        <v>38511</v>
      </c>
      <c r="B451" s="24"/>
      <c r="C451" s="77">
        <v>48</v>
      </c>
      <c r="D451" s="137" t="s">
        <v>881</v>
      </c>
      <c r="E451" s="137">
        <v>1</v>
      </c>
      <c r="F451" s="137" t="s">
        <v>103</v>
      </c>
      <c r="G451" s="137" t="str">
        <f>+VLOOKUP($D451,'Detailed Schedule'!$D$8:$EK$9993,4,FALSE)</f>
        <v>METAL RACKS FOR F450 TRUCK</v>
      </c>
      <c r="H451" s="55">
        <f>+VLOOKUP($D451,'Detailed Schedule'!$D$8:$EK$9993,5,FALSE)</f>
        <v>3990</v>
      </c>
      <c r="I451" s="22">
        <f>+VLOOKUP($D451,'Detailed Schedule'!$D$8:$EK$9993,6,FALSE)</f>
        <v>5</v>
      </c>
      <c r="J451" s="55">
        <f>+VLOOKUP($D451,'Detailed Schedule'!$D$8:$EK$9993,7,FALSE)</f>
        <v>0</v>
      </c>
      <c r="K451" s="56">
        <v>0</v>
      </c>
      <c r="L451" s="59">
        <f>+VLOOKUP($D451,'Detailed Schedule'!$D$8:$EAA$9985,137,FALSE)</f>
        <v>3990</v>
      </c>
      <c r="M451" s="26">
        <f>+VLOOKUP($D451,'Detailed Schedule'!$D$8:$EAA$9985,140,FALSE)</f>
        <v>0</v>
      </c>
      <c r="N451" s="26">
        <f>+VLOOKUP($D451,'Detailed Schedule'!$D$8:$EAA$9985,141,FALSE)</f>
        <v>3990</v>
      </c>
      <c r="O451" s="26">
        <f>+VLOOKUP($D451,'Detailed Schedule'!$D$8:$EAA$9985,142,FALSE)+J451</f>
        <v>0</v>
      </c>
      <c r="Q451" s="74">
        <f>+VLOOKUP($D451,'Detailed Schedule'!$D$8:$K$903,6,FALSE)</f>
        <v>5</v>
      </c>
      <c r="R451" s="75">
        <f>+VLOOKUP($D451,'Detailed Schedule'!$D$8:$K$903,5,FALSE)</f>
        <v>3990</v>
      </c>
      <c r="S451" s="75">
        <f>+VLOOKUP($D451,'Detailed Schedule'!$D$8:$K$903,7,FALSE)</f>
        <v>0</v>
      </c>
      <c r="T451" s="119">
        <f t="shared" si="30"/>
        <v>0</v>
      </c>
      <c r="U451" s="119">
        <f t="shared" si="31"/>
        <v>0</v>
      </c>
      <c r="V451" s="21" t="str">
        <f t="shared" si="32"/>
        <v>NO CHANGE</v>
      </c>
      <c r="W451" s="21" t="str">
        <f t="shared" si="33"/>
        <v>NO CHANGE</v>
      </c>
      <c r="X451" s="21" t="str">
        <f t="shared" si="34"/>
        <v>NO CHANGE</v>
      </c>
    </row>
    <row r="452" spans="1:24" outlineLevel="2">
      <c r="A452" s="136">
        <v>38778</v>
      </c>
      <c r="B452" s="24"/>
      <c r="C452" s="77">
        <v>51</v>
      </c>
      <c r="D452" s="137" t="s">
        <v>883</v>
      </c>
      <c r="E452" s="137">
        <v>1</v>
      </c>
      <c r="F452" s="137" t="s">
        <v>103</v>
      </c>
      <c r="G452" s="137" t="str">
        <f>+VLOOKUP($D452,'Detailed Schedule'!$D$8:$EK$9993,4,FALSE)</f>
        <v>OH-1124 H &amp; L OIL BURNER</v>
      </c>
      <c r="H452" s="55">
        <f>+VLOOKUP($D452,'Detailed Schedule'!$D$8:$EK$9993,5,FALSE)</f>
        <v>4631.8</v>
      </c>
      <c r="I452" s="22">
        <f>+VLOOKUP($D452,'Detailed Schedule'!$D$8:$EK$9993,6,FALSE)</f>
        <v>10</v>
      </c>
      <c r="J452" s="55">
        <f>+VLOOKUP($D452,'Detailed Schedule'!$D$8:$EK$9993,7,FALSE)</f>
        <v>0</v>
      </c>
      <c r="K452" s="56">
        <v>0</v>
      </c>
      <c r="L452" s="59">
        <f>+VLOOKUP($D452,'Detailed Schedule'!$D$8:$EAA$9985,137,FALSE)</f>
        <v>4631.8</v>
      </c>
      <c r="M452" s="26">
        <f>+VLOOKUP($D452,'Detailed Schedule'!$D$8:$EAA$9985,140,FALSE)</f>
        <v>0</v>
      </c>
      <c r="N452" s="26">
        <f>+VLOOKUP($D452,'Detailed Schedule'!$D$8:$EAA$9985,141,FALSE)</f>
        <v>4631.8</v>
      </c>
      <c r="O452" s="26">
        <f>+VLOOKUP($D452,'Detailed Schedule'!$D$8:$EAA$9985,142,FALSE)+J452</f>
        <v>0</v>
      </c>
      <c r="Q452" s="74">
        <f>+VLOOKUP($D452,'Detailed Schedule'!$D$8:$K$903,6,FALSE)</f>
        <v>10</v>
      </c>
      <c r="R452" s="75">
        <f>+VLOOKUP($D452,'Detailed Schedule'!$D$8:$K$903,5,FALSE)</f>
        <v>4631.8</v>
      </c>
      <c r="S452" s="75">
        <f>+VLOOKUP($D452,'Detailed Schedule'!$D$8:$K$903,7,FALSE)</f>
        <v>0</v>
      </c>
      <c r="T452" s="119">
        <f t="shared" si="30"/>
        <v>0</v>
      </c>
      <c r="U452" s="119">
        <f t="shared" si="31"/>
        <v>0</v>
      </c>
      <c r="V452" s="21" t="str">
        <f t="shared" si="32"/>
        <v>NO CHANGE</v>
      </c>
      <c r="W452" s="21" t="str">
        <f t="shared" si="33"/>
        <v>NO CHANGE</v>
      </c>
      <c r="X452" s="21" t="str">
        <f t="shared" si="34"/>
        <v>NO CHANGE</v>
      </c>
    </row>
    <row r="453" spans="1:24" outlineLevel="2">
      <c r="A453" s="136">
        <v>38778</v>
      </c>
      <c r="B453" s="24"/>
      <c r="C453" s="77">
        <v>52</v>
      </c>
      <c r="D453" s="137" t="s">
        <v>885</v>
      </c>
      <c r="E453" s="137">
        <v>1</v>
      </c>
      <c r="F453" s="137" t="s">
        <v>103</v>
      </c>
      <c r="G453" s="137" t="str">
        <f>+VLOOKUP($D453,'Detailed Schedule'!$D$8:$EK$9993,4,FALSE)</f>
        <v>OH-80027 JH RUDOLF</v>
      </c>
      <c r="H453" s="55">
        <f>+VLOOKUP($D453,'Detailed Schedule'!$D$8:$EK$9993,5,FALSE)</f>
        <v>2000</v>
      </c>
      <c r="I453" s="22">
        <f>+VLOOKUP($D453,'Detailed Schedule'!$D$8:$EK$9993,6,FALSE)</f>
        <v>7</v>
      </c>
      <c r="J453" s="55">
        <f>+VLOOKUP($D453,'Detailed Schedule'!$D$8:$EK$9993,7,FALSE)</f>
        <v>0</v>
      </c>
      <c r="K453" s="56">
        <v>0</v>
      </c>
      <c r="L453" s="59">
        <f>+VLOOKUP($D453,'Detailed Schedule'!$D$8:$EAA$9985,137,FALSE)</f>
        <v>2000</v>
      </c>
      <c r="M453" s="26">
        <f>+VLOOKUP($D453,'Detailed Schedule'!$D$8:$EAA$9985,140,FALSE)</f>
        <v>0</v>
      </c>
      <c r="N453" s="26">
        <f>+VLOOKUP($D453,'Detailed Schedule'!$D$8:$EAA$9985,141,FALSE)</f>
        <v>2000</v>
      </c>
      <c r="O453" s="26">
        <f>+VLOOKUP($D453,'Detailed Schedule'!$D$8:$EAA$9985,142,FALSE)+J453</f>
        <v>0</v>
      </c>
      <c r="Q453" s="74">
        <f>+VLOOKUP($D453,'Detailed Schedule'!$D$8:$K$903,6,FALSE)</f>
        <v>7</v>
      </c>
      <c r="R453" s="75">
        <f>+VLOOKUP($D453,'Detailed Schedule'!$D$8:$K$903,5,FALSE)</f>
        <v>2000</v>
      </c>
      <c r="S453" s="75">
        <f>+VLOOKUP($D453,'Detailed Schedule'!$D$8:$K$903,7,FALSE)</f>
        <v>0</v>
      </c>
      <c r="T453" s="119">
        <f t="shared" si="30"/>
        <v>0</v>
      </c>
      <c r="U453" s="119">
        <f t="shared" si="31"/>
        <v>0</v>
      </c>
      <c r="V453" s="21" t="str">
        <f t="shared" si="32"/>
        <v>NO CHANGE</v>
      </c>
      <c r="W453" s="21" t="str">
        <f t="shared" si="33"/>
        <v>NO CHANGE</v>
      </c>
      <c r="X453" s="21" t="str">
        <f t="shared" si="34"/>
        <v>NO CHANGE</v>
      </c>
    </row>
    <row r="454" spans="1:24" outlineLevel="2">
      <c r="A454" s="136">
        <v>39091</v>
      </c>
      <c r="B454" s="24"/>
      <c r="C454" s="77">
        <v>56</v>
      </c>
      <c r="D454" s="137" t="s">
        <v>421</v>
      </c>
      <c r="E454" s="137">
        <v>1</v>
      </c>
      <c r="F454" s="137" t="s">
        <v>103</v>
      </c>
      <c r="G454" s="137" t="str">
        <f>+VLOOKUP($D454,'Detailed Schedule'!$D$8:$EK$9993,4,FALSE)</f>
        <v>SPREADER BOX</v>
      </c>
      <c r="H454" s="55">
        <f>+VLOOKUP($D454,'Detailed Schedule'!$D$8:$EK$9993,5,FALSE)</f>
        <v>2650</v>
      </c>
      <c r="I454" s="22">
        <f>+VLOOKUP($D454,'Detailed Schedule'!$D$8:$EK$9993,6,FALSE)</f>
        <v>10</v>
      </c>
      <c r="J454" s="55">
        <f>+VLOOKUP($D454,'Detailed Schedule'!$D$8:$EK$9993,7,FALSE)</f>
        <v>0</v>
      </c>
      <c r="K454" s="56">
        <v>0</v>
      </c>
      <c r="L454" s="59">
        <f>+VLOOKUP($D454,'Detailed Schedule'!$D$8:$EAA$9985,137,FALSE)</f>
        <v>2650</v>
      </c>
      <c r="M454" s="26">
        <f>+VLOOKUP($D454,'Detailed Schedule'!$D$8:$EAA$9985,140,FALSE)</f>
        <v>0</v>
      </c>
      <c r="N454" s="26">
        <f>+VLOOKUP($D454,'Detailed Schedule'!$D$8:$EAA$9985,141,FALSE)</f>
        <v>2650</v>
      </c>
      <c r="O454" s="26">
        <f>+VLOOKUP($D454,'Detailed Schedule'!$D$8:$EAA$9985,142,FALSE)+J454</f>
        <v>0</v>
      </c>
      <c r="Q454" s="74">
        <f>+VLOOKUP($D454,'Detailed Schedule'!$D$8:$K$903,6,FALSE)</f>
        <v>10</v>
      </c>
      <c r="R454" s="75">
        <f>+VLOOKUP($D454,'Detailed Schedule'!$D$8:$K$903,5,FALSE)</f>
        <v>2650</v>
      </c>
      <c r="S454" s="75">
        <f>+VLOOKUP($D454,'Detailed Schedule'!$D$8:$K$903,7,FALSE)</f>
        <v>0</v>
      </c>
      <c r="T454" s="119">
        <f t="shared" si="30"/>
        <v>0</v>
      </c>
      <c r="U454" s="119">
        <f t="shared" si="31"/>
        <v>0</v>
      </c>
      <c r="V454" s="21" t="str">
        <f t="shared" si="32"/>
        <v>NO CHANGE</v>
      </c>
      <c r="W454" s="21" t="str">
        <f t="shared" si="33"/>
        <v>NO CHANGE</v>
      </c>
      <c r="X454" s="21" t="str">
        <f t="shared" si="34"/>
        <v>NO CHANGE</v>
      </c>
    </row>
    <row r="455" spans="1:24" outlineLevel="2">
      <c r="A455" s="136">
        <v>39486</v>
      </c>
      <c r="B455" s="24"/>
      <c r="C455" s="77">
        <v>62</v>
      </c>
      <c r="D455" s="137" t="s">
        <v>887</v>
      </c>
      <c r="E455" s="137">
        <v>1</v>
      </c>
      <c r="F455" s="137" t="s">
        <v>103</v>
      </c>
      <c r="G455" s="137" t="str">
        <f>+VLOOKUP($D455,'Detailed Schedule'!$D$8:$EK$9993,4,FALSE)</f>
        <v>REBUILD C750 HYD HAMMER</v>
      </c>
      <c r="H455" s="55">
        <f>+VLOOKUP($D455,'Detailed Schedule'!$D$8:$EK$9993,5,FALSE)</f>
        <v>6239.34</v>
      </c>
      <c r="I455" s="22">
        <f>+VLOOKUP($D455,'Detailed Schedule'!$D$8:$EK$9993,6,FALSE)</f>
        <v>5</v>
      </c>
      <c r="J455" s="55">
        <f>+VLOOKUP($D455,'Detailed Schedule'!$D$8:$EK$9993,7,FALSE)</f>
        <v>0</v>
      </c>
      <c r="K455" s="56">
        <v>0</v>
      </c>
      <c r="L455" s="59">
        <f>+VLOOKUP($D455,'Detailed Schedule'!$D$8:$EAA$9985,137,FALSE)</f>
        <v>6239.34</v>
      </c>
      <c r="M455" s="26">
        <f>+VLOOKUP($D455,'Detailed Schedule'!$D$8:$EAA$9985,140,FALSE)</f>
        <v>0</v>
      </c>
      <c r="N455" s="26">
        <f>+VLOOKUP($D455,'Detailed Schedule'!$D$8:$EAA$9985,141,FALSE)</f>
        <v>6239.34</v>
      </c>
      <c r="O455" s="26">
        <f>+VLOOKUP($D455,'Detailed Schedule'!$D$8:$EAA$9985,142,FALSE)+J455</f>
        <v>0</v>
      </c>
      <c r="Q455" s="74">
        <f>+VLOOKUP($D455,'Detailed Schedule'!$D$8:$K$903,6,FALSE)</f>
        <v>5</v>
      </c>
      <c r="R455" s="75">
        <f>+VLOOKUP($D455,'Detailed Schedule'!$D$8:$K$903,5,FALSE)</f>
        <v>6239.34</v>
      </c>
      <c r="S455" s="75">
        <f>+VLOOKUP($D455,'Detailed Schedule'!$D$8:$K$903,7,FALSE)</f>
        <v>0</v>
      </c>
      <c r="T455" s="119">
        <f t="shared" si="30"/>
        <v>0</v>
      </c>
      <c r="U455" s="119">
        <f t="shared" si="31"/>
        <v>0</v>
      </c>
      <c r="V455" s="21" t="str">
        <f t="shared" si="32"/>
        <v>NO CHANGE</v>
      </c>
      <c r="W455" s="21" t="str">
        <f t="shared" si="33"/>
        <v>NO CHANGE</v>
      </c>
      <c r="X455" s="21" t="str">
        <f t="shared" si="34"/>
        <v>NO CHANGE</v>
      </c>
    </row>
    <row r="456" spans="1:24" outlineLevel="2">
      <c r="A456" s="136">
        <v>39629</v>
      </c>
      <c r="B456" s="24"/>
      <c r="C456" s="77">
        <v>66</v>
      </c>
      <c r="D456" s="137" t="s">
        <v>889</v>
      </c>
      <c r="E456" s="137">
        <v>1</v>
      </c>
      <c r="F456" s="137" t="s">
        <v>103</v>
      </c>
      <c r="G456" s="137" t="str">
        <f>+VLOOKUP($D456,'Detailed Schedule'!$D$8:$EK$9993,4,FALSE)</f>
        <v>BREAKER 50% OWNERSHIP</v>
      </c>
      <c r="H456" s="55">
        <f>+VLOOKUP($D456,'Detailed Schedule'!$D$8:$EK$9993,5,FALSE)</f>
        <v>2782.5</v>
      </c>
      <c r="I456" s="22">
        <f>+VLOOKUP($D456,'Detailed Schedule'!$D$8:$EK$9993,6,FALSE)</f>
        <v>10</v>
      </c>
      <c r="J456" s="55">
        <f>+VLOOKUP($D456,'Detailed Schedule'!$D$8:$EK$9993,7,FALSE)</f>
        <v>0</v>
      </c>
      <c r="K456" s="56">
        <v>0</v>
      </c>
      <c r="L456" s="59">
        <f>+VLOOKUP($D456,'Detailed Schedule'!$D$8:$EAA$9985,137,FALSE)</f>
        <v>2782.5</v>
      </c>
      <c r="M456" s="26">
        <f>+VLOOKUP($D456,'Detailed Schedule'!$D$8:$EAA$9985,140,FALSE)</f>
        <v>0</v>
      </c>
      <c r="N456" s="26">
        <f>+VLOOKUP($D456,'Detailed Schedule'!$D$8:$EAA$9985,141,FALSE)</f>
        <v>2782.5</v>
      </c>
      <c r="O456" s="26">
        <f>+VLOOKUP($D456,'Detailed Schedule'!$D$8:$EAA$9985,142,FALSE)+J456</f>
        <v>0</v>
      </c>
      <c r="Q456" s="74">
        <f>+VLOOKUP($D456,'Detailed Schedule'!$D$8:$K$903,6,FALSE)</f>
        <v>10</v>
      </c>
      <c r="R456" s="75">
        <f>+VLOOKUP($D456,'Detailed Schedule'!$D$8:$K$903,5,FALSE)</f>
        <v>2782.5</v>
      </c>
      <c r="S456" s="75">
        <f>+VLOOKUP($D456,'Detailed Schedule'!$D$8:$K$903,7,FALSE)</f>
        <v>0</v>
      </c>
      <c r="T456" s="119">
        <f t="shared" si="30"/>
        <v>0</v>
      </c>
      <c r="U456" s="119">
        <f t="shared" si="31"/>
        <v>0</v>
      </c>
      <c r="V456" s="21" t="str">
        <f t="shared" si="32"/>
        <v>NO CHANGE</v>
      </c>
      <c r="W456" s="21" t="str">
        <f t="shared" si="33"/>
        <v>NO CHANGE</v>
      </c>
      <c r="X456" s="21" t="str">
        <f t="shared" si="34"/>
        <v>NO CHANGE</v>
      </c>
    </row>
    <row r="457" spans="1:24" outlineLevel="2">
      <c r="A457" s="136">
        <v>40242</v>
      </c>
      <c r="B457" s="24"/>
      <c r="C457" s="77">
        <v>75</v>
      </c>
      <c r="D457" s="137" t="s">
        <v>891</v>
      </c>
      <c r="E457" s="137">
        <v>1</v>
      </c>
      <c r="F457" s="137" t="s">
        <v>103</v>
      </c>
      <c r="G457" s="137" t="str">
        <f>+VLOOKUP($D457,'Detailed Schedule'!$D$8:$EK$9993,4,FALSE)</f>
        <v>BLAW KNOX CLAM BUCKET</v>
      </c>
      <c r="H457" s="55">
        <f>+VLOOKUP($D457,'Detailed Schedule'!$D$8:$EK$9993,5,FALSE)</f>
        <v>268.94</v>
      </c>
      <c r="I457" s="22">
        <f>+VLOOKUP($D457,'Detailed Schedule'!$D$8:$EK$9993,6,FALSE)</f>
        <v>7</v>
      </c>
      <c r="J457" s="55">
        <f>+VLOOKUP($D457,'Detailed Schedule'!$D$8:$EK$9993,7,FALSE)</f>
        <v>0</v>
      </c>
      <c r="K457" s="56">
        <v>0</v>
      </c>
      <c r="L457" s="59">
        <f>+VLOOKUP($D457,'Detailed Schedule'!$D$8:$EAA$9985,137,FALSE)</f>
        <v>268.94</v>
      </c>
      <c r="M457" s="26">
        <f>+VLOOKUP($D457,'Detailed Schedule'!$D$8:$EAA$9985,140,FALSE)</f>
        <v>0</v>
      </c>
      <c r="N457" s="26">
        <f>+VLOOKUP($D457,'Detailed Schedule'!$D$8:$EAA$9985,141,FALSE)</f>
        <v>268.94</v>
      </c>
      <c r="O457" s="26">
        <f>+VLOOKUP($D457,'Detailed Schedule'!$D$8:$EAA$9985,142,FALSE)+J457</f>
        <v>0</v>
      </c>
      <c r="Q457" s="74">
        <f>+VLOOKUP($D457,'Detailed Schedule'!$D$8:$K$903,6,FALSE)</f>
        <v>7</v>
      </c>
      <c r="R457" s="75">
        <f>+VLOOKUP($D457,'Detailed Schedule'!$D$8:$K$903,5,FALSE)</f>
        <v>268.94</v>
      </c>
      <c r="S457" s="75">
        <f>+VLOOKUP($D457,'Detailed Schedule'!$D$8:$K$903,7,FALSE)</f>
        <v>0</v>
      </c>
      <c r="T457" s="119">
        <f t="shared" si="30"/>
        <v>0</v>
      </c>
      <c r="U457" s="119">
        <f t="shared" si="31"/>
        <v>0</v>
      </c>
      <c r="V457" s="21" t="str">
        <f t="shared" si="32"/>
        <v>NO CHANGE</v>
      </c>
      <c r="W457" s="21" t="str">
        <f t="shared" si="33"/>
        <v>NO CHANGE</v>
      </c>
      <c r="X457" s="21" t="str">
        <f t="shared" si="34"/>
        <v>NO CHANGE</v>
      </c>
    </row>
    <row r="458" spans="1:24" outlineLevel="2">
      <c r="A458" s="136">
        <v>40958</v>
      </c>
      <c r="B458" s="24"/>
      <c r="C458" s="77">
        <v>97</v>
      </c>
      <c r="D458" s="137" t="s">
        <v>102</v>
      </c>
      <c r="E458" s="137">
        <v>1</v>
      </c>
      <c r="F458" s="137" t="s">
        <v>103</v>
      </c>
      <c r="G458" s="137" t="str">
        <f>+VLOOKUP($D458,'Detailed Schedule'!$D$8:$EK$9993,4,FALSE)</f>
        <v>2007 185CFM SULLAIR AIR COMPRESSOR</v>
      </c>
      <c r="H458" s="55">
        <f>+VLOOKUP($D458,'Detailed Schedule'!$D$8:$EK$9993,5,FALSE)</f>
        <v>14124</v>
      </c>
      <c r="I458" s="22">
        <f>+VLOOKUP($D458,'Detailed Schedule'!$D$8:$EK$9993,6,FALSE)</f>
        <v>5</v>
      </c>
      <c r="J458" s="55">
        <f>+VLOOKUP($D458,'Detailed Schedule'!$D$8:$EK$9993,7,FALSE)</f>
        <v>2000</v>
      </c>
      <c r="K458" s="56">
        <v>0</v>
      </c>
      <c r="L458" s="59">
        <f>+VLOOKUP($D458,'Detailed Schedule'!$D$8:$EAA$9985,137,FALSE)</f>
        <v>12124</v>
      </c>
      <c r="M458" s="26">
        <f>+VLOOKUP($D458,'Detailed Schedule'!$D$8:$EAA$9985,140,FALSE)</f>
        <v>0</v>
      </c>
      <c r="N458" s="26">
        <f>+VLOOKUP($D458,'Detailed Schedule'!$D$8:$EAA$9985,141,FALSE)</f>
        <v>12124</v>
      </c>
      <c r="O458" s="26">
        <f>+VLOOKUP($D458,'Detailed Schedule'!$D$8:$EAA$9985,142,FALSE)+J458</f>
        <v>2000</v>
      </c>
      <c r="Q458" s="74">
        <f>+VLOOKUP($D458,'Detailed Schedule'!$D$8:$K$903,6,FALSE)</f>
        <v>5</v>
      </c>
      <c r="R458" s="75">
        <f>+VLOOKUP($D458,'Detailed Schedule'!$D$8:$K$903,5,FALSE)</f>
        <v>14124</v>
      </c>
      <c r="S458" s="75">
        <f>+VLOOKUP($D458,'Detailed Schedule'!$D$8:$K$903,7,FALSE)</f>
        <v>2000</v>
      </c>
      <c r="T458" s="119">
        <f t="shared" si="30"/>
        <v>0</v>
      </c>
      <c r="U458" s="119">
        <f t="shared" si="31"/>
        <v>0</v>
      </c>
      <c r="V458" s="21" t="str">
        <f t="shared" si="32"/>
        <v>NO CHANGE</v>
      </c>
      <c r="W458" s="21" t="str">
        <f t="shared" si="33"/>
        <v>NO CHANGE</v>
      </c>
      <c r="X458" s="21" t="str">
        <f t="shared" si="34"/>
        <v>NO CHANGE</v>
      </c>
    </row>
    <row r="459" spans="1:24" outlineLevel="2">
      <c r="A459" s="136">
        <v>40977</v>
      </c>
      <c r="B459" s="24"/>
      <c r="C459" s="77">
        <v>99</v>
      </c>
      <c r="D459" s="137" t="s">
        <v>893</v>
      </c>
      <c r="E459" s="137">
        <v>1</v>
      </c>
      <c r="F459" s="137" t="s">
        <v>103</v>
      </c>
      <c r="G459" s="137" t="str">
        <f>+VLOOKUP($D459,'Detailed Schedule'!$D$8:$EK$9993,4,FALSE)</f>
        <v>2011 POLARIS RANGER 800 CREW</v>
      </c>
      <c r="H459" s="55">
        <f>+VLOOKUP($D459,'Detailed Schedule'!$D$8:$EK$9993,5,FALSE)</f>
        <v>9535</v>
      </c>
      <c r="I459" s="22">
        <f>+VLOOKUP($D459,'Detailed Schedule'!$D$8:$EK$9993,6,FALSE)</f>
        <v>5</v>
      </c>
      <c r="J459" s="55">
        <f>+VLOOKUP($D459,'Detailed Schedule'!$D$8:$EK$9993,7,FALSE)</f>
        <v>2000</v>
      </c>
      <c r="K459" s="56">
        <v>0</v>
      </c>
      <c r="L459" s="59">
        <f>+VLOOKUP($D459,'Detailed Schedule'!$D$8:$EAA$9985,137,FALSE)</f>
        <v>7535</v>
      </c>
      <c r="M459" s="26">
        <f>+VLOOKUP($D459,'Detailed Schedule'!$D$8:$EAA$9985,140,FALSE)</f>
        <v>0</v>
      </c>
      <c r="N459" s="26">
        <f>+VLOOKUP($D459,'Detailed Schedule'!$D$8:$EAA$9985,141,FALSE)</f>
        <v>7535</v>
      </c>
      <c r="O459" s="26">
        <f>+VLOOKUP($D459,'Detailed Schedule'!$D$8:$EAA$9985,142,FALSE)+J459</f>
        <v>2000</v>
      </c>
      <c r="Q459" s="74">
        <f>+VLOOKUP($D459,'Detailed Schedule'!$D$8:$K$903,6,FALSE)</f>
        <v>5</v>
      </c>
      <c r="R459" s="75">
        <f>+VLOOKUP($D459,'Detailed Schedule'!$D$8:$K$903,5,FALSE)</f>
        <v>9535</v>
      </c>
      <c r="S459" s="75">
        <f>+VLOOKUP($D459,'Detailed Schedule'!$D$8:$K$903,7,FALSE)</f>
        <v>2000</v>
      </c>
      <c r="T459" s="119">
        <f t="shared" si="30"/>
        <v>0</v>
      </c>
      <c r="U459" s="119">
        <f t="shared" si="31"/>
        <v>0</v>
      </c>
      <c r="V459" s="21" t="str">
        <f t="shared" si="32"/>
        <v>NO CHANGE</v>
      </c>
      <c r="W459" s="21" t="str">
        <f t="shared" si="33"/>
        <v>NO CHANGE</v>
      </c>
      <c r="X459" s="21" t="str">
        <f t="shared" si="34"/>
        <v>NO CHANGE</v>
      </c>
    </row>
    <row r="460" spans="1:24" outlineLevel="2">
      <c r="A460" s="136">
        <v>41529</v>
      </c>
      <c r="B460" s="24"/>
      <c r="C460" s="77">
        <v>125</v>
      </c>
      <c r="D460" s="137" t="s">
        <v>105</v>
      </c>
      <c r="E460" s="137">
        <v>2</v>
      </c>
      <c r="F460" s="137" t="s">
        <v>103</v>
      </c>
      <c r="G460" s="137" t="str">
        <f>+VLOOKUP($D460,'Detailed Schedule'!$D$8:$EK$9993,4,FALSE)</f>
        <v>AC-05 AIR COMPRESSOR</v>
      </c>
      <c r="H460" s="55">
        <f>+VLOOKUP($D460,'Detailed Schedule'!$D$8:$EK$9993,5,FALSE)</f>
        <v>8035.7</v>
      </c>
      <c r="I460" s="22">
        <f>+VLOOKUP($D460,'Detailed Schedule'!$D$8:$EK$9993,6,FALSE)</f>
        <v>7</v>
      </c>
      <c r="J460" s="55">
        <f>+VLOOKUP($D460,'Detailed Schedule'!$D$8:$EK$9993,7,FALSE)</f>
        <v>2000</v>
      </c>
      <c r="K460" s="56">
        <v>0</v>
      </c>
      <c r="L460" s="59">
        <f>+VLOOKUP($D460,'Detailed Schedule'!$D$8:$EAA$9985,137,FALSE)</f>
        <v>6035.7</v>
      </c>
      <c r="M460" s="26">
        <f>+VLOOKUP($D460,'Detailed Schedule'!$D$8:$EAA$9985,140,FALSE)</f>
        <v>0</v>
      </c>
      <c r="N460" s="26">
        <f>+VLOOKUP($D460,'Detailed Schedule'!$D$8:$EAA$9985,141,FALSE)</f>
        <v>6035.7</v>
      </c>
      <c r="O460" s="26">
        <f>+VLOOKUP($D460,'Detailed Schedule'!$D$8:$EAA$9985,142,FALSE)+J460</f>
        <v>2000</v>
      </c>
      <c r="Q460" s="74">
        <f>+VLOOKUP($D460,'Detailed Schedule'!$D$8:$K$903,6,FALSE)</f>
        <v>7</v>
      </c>
      <c r="R460" s="75">
        <f>+VLOOKUP($D460,'Detailed Schedule'!$D$8:$K$903,5,FALSE)</f>
        <v>8035.7</v>
      </c>
      <c r="S460" s="75">
        <f>+VLOOKUP($D460,'Detailed Schedule'!$D$8:$K$903,7,FALSE)</f>
        <v>2000</v>
      </c>
      <c r="T460" s="119">
        <f t="shared" ref="T460:T525" si="40">+S460-J460</f>
        <v>0</v>
      </c>
      <c r="U460" s="119">
        <f t="shared" ref="U460:U525" si="41">+R460-H460</f>
        <v>0</v>
      </c>
      <c r="V460" s="21" t="str">
        <f t="shared" ref="V460:V525" si="42">+IF(Q460=I460,"NO CHANGE","YES")</f>
        <v>NO CHANGE</v>
      </c>
      <c r="W460" s="21" t="str">
        <f t="shared" ref="W460:W525" si="43">+IF(R460=H460,"NO CHANGE","YES")</f>
        <v>NO CHANGE</v>
      </c>
      <c r="X460" s="21" t="str">
        <f t="shared" ref="X460:X525" si="44">+IF(S460=J460,"NO CHANGE","YES")</f>
        <v>NO CHANGE</v>
      </c>
    </row>
    <row r="461" spans="1:24" outlineLevel="2">
      <c r="A461" s="136">
        <v>41642</v>
      </c>
      <c r="B461" s="24"/>
      <c r="C461" s="77">
        <v>133</v>
      </c>
      <c r="D461" s="137" t="s">
        <v>806</v>
      </c>
      <c r="E461" s="137">
        <v>1</v>
      </c>
      <c r="F461" s="137" t="s">
        <v>103</v>
      </c>
      <c r="G461" s="137" t="str">
        <f>+VLOOKUP($D461,'Detailed Schedule'!$D$8:$EK$9993,4,FALSE)</f>
        <v>GPS BASE/ROVER/ANTNNA/DATA COL</v>
      </c>
      <c r="H461" s="55">
        <f>+VLOOKUP($D461,'Detailed Schedule'!$D$8:$EK$9993,5,FALSE)</f>
        <v>33212.800000000003</v>
      </c>
      <c r="I461" s="22">
        <f>+VLOOKUP($D461,'Detailed Schedule'!$D$8:$EK$9993,6,FALSE)</f>
        <v>5</v>
      </c>
      <c r="J461" s="55">
        <f>+VLOOKUP($D461,'Detailed Schedule'!$D$8:$EK$9993,7,FALSE)</f>
        <v>0</v>
      </c>
      <c r="K461" s="56">
        <v>0</v>
      </c>
      <c r="L461" s="59">
        <f>+VLOOKUP($D461,'Detailed Schedule'!$D$8:$EAA$9985,137,FALSE)</f>
        <v>33212.800000000003</v>
      </c>
      <c r="M461" s="26">
        <f>+VLOOKUP($D461,'Detailed Schedule'!$D$8:$EAA$9985,140,FALSE)</f>
        <v>0</v>
      </c>
      <c r="N461" s="26">
        <f>+VLOOKUP($D461,'Detailed Schedule'!$D$8:$EAA$9985,141,FALSE)</f>
        <v>33212.800000000003</v>
      </c>
      <c r="O461" s="26">
        <f>+VLOOKUP($D461,'Detailed Schedule'!$D$8:$EAA$9985,142,FALSE)+J461</f>
        <v>0</v>
      </c>
      <c r="Q461" s="74">
        <f>+VLOOKUP($D461,'Detailed Schedule'!$D$8:$K$903,6,FALSE)</f>
        <v>5</v>
      </c>
      <c r="R461" s="75">
        <f>+VLOOKUP($D461,'Detailed Schedule'!$D$8:$K$903,5,FALSE)</f>
        <v>33212.800000000003</v>
      </c>
      <c r="S461" s="75">
        <f>+VLOOKUP($D461,'Detailed Schedule'!$D$8:$K$903,7,FALSE)</f>
        <v>0</v>
      </c>
      <c r="T461" s="119">
        <f t="shared" si="40"/>
        <v>0</v>
      </c>
      <c r="U461" s="119">
        <f t="shared" si="41"/>
        <v>0</v>
      </c>
      <c r="V461" s="21" t="str">
        <f t="shared" si="42"/>
        <v>NO CHANGE</v>
      </c>
      <c r="W461" s="21" t="str">
        <f t="shared" si="43"/>
        <v>NO CHANGE</v>
      </c>
      <c r="X461" s="21" t="str">
        <f t="shared" si="44"/>
        <v>NO CHANGE</v>
      </c>
    </row>
    <row r="462" spans="1:24" outlineLevel="2">
      <c r="A462" s="136">
        <v>41649</v>
      </c>
      <c r="B462" s="24"/>
      <c r="C462" s="77">
        <v>134</v>
      </c>
      <c r="D462" s="137" t="s">
        <v>895</v>
      </c>
      <c r="E462" s="137">
        <v>1</v>
      </c>
      <c r="F462" s="137" t="s">
        <v>103</v>
      </c>
      <c r="G462" s="137" t="str">
        <f>+VLOOKUP($D462,'Detailed Schedule'!$D$8:$EK$9993,4,FALSE)</f>
        <v>60" EXCAVATOR BUCKET</v>
      </c>
      <c r="H462" s="55">
        <f>+VLOOKUP($D462,'Detailed Schedule'!$D$8:$EK$9993,5,FALSE)</f>
        <v>3745</v>
      </c>
      <c r="I462" s="22">
        <f>+VLOOKUP($D462,'Detailed Schedule'!$D$8:$EK$9993,6,FALSE)</f>
        <v>5</v>
      </c>
      <c r="J462" s="55">
        <f>+VLOOKUP($D462,'Detailed Schedule'!$D$8:$EK$9993,7,FALSE)</f>
        <v>0</v>
      </c>
      <c r="K462" s="56">
        <v>0</v>
      </c>
      <c r="L462" s="59">
        <f>+VLOOKUP($D462,'Detailed Schedule'!$D$8:$EAA$9985,137,FALSE)</f>
        <v>3745</v>
      </c>
      <c r="M462" s="26">
        <f>+VLOOKUP($D462,'Detailed Schedule'!$D$8:$EAA$9985,140,FALSE)</f>
        <v>0</v>
      </c>
      <c r="N462" s="26">
        <f>+VLOOKUP($D462,'Detailed Schedule'!$D$8:$EAA$9985,141,FALSE)</f>
        <v>3745</v>
      </c>
      <c r="O462" s="26">
        <f>+VLOOKUP($D462,'Detailed Schedule'!$D$8:$EAA$9985,142,FALSE)+J462</f>
        <v>0</v>
      </c>
      <c r="Q462" s="74">
        <f>+VLOOKUP($D462,'Detailed Schedule'!$D$8:$K$903,6,FALSE)</f>
        <v>5</v>
      </c>
      <c r="R462" s="75">
        <f>+VLOOKUP($D462,'Detailed Schedule'!$D$8:$K$903,5,FALSE)</f>
        <v>3745</v>
      </c>
      <c r="S462" s="75">
        <f>+VLOOKUP($D462,'Detailed Schedule'!$D$8:$K$903,7,FALSE)</f>
        <v>0</v>
      </c>
      <c r="T462" s="119">
        <f t="shared" si="40"/>
        <v>0</v>
      </c>
      <c r="U462" s="119">
        <f t="shared" si="41"/>
        <v>0</v>
      </c>
      <c r="V462" s="21" t="str">
        <f t="shared" si="42"/>
        <v>NO CHANGE</v>
      </c>
      <c r="W462" s="21" t="str">
        <f t="shared" si="43"/>
        <v>NO CHANGE</v>
      </c>
      <c r="X462" s="21" t="str">
        <f t="shared" si="44"/>
        <v>NO CHANGE</v>
      </c>
    </row>
    <row r="463" spans="1:24" outlineLevel="2">
      <c r="A463" s="136">
        <v>41690</v>
      </c>
      <c r="B463" s="24"/>
      <c r="C463" s="77">
        <v>135</v>
      </c>
      <c r="D463" s="137" t="s">
        <v>301</v>
      </c>
      <c r="E463" s="137">
        <v>2</v>
      </c>
      <c r="F463" s="137" t="s">
        <v>103</v>
      </c>
      <c r="G463" s="137" t="str">
        <f>+VLOOKUP($D463,'Detailed Schedule'!$D$8:$EK$9993,4,FALSE)</f>
        <v>CONEX STORAGE UNIT</v>
      </c>
      <c r="H463" s="55">
        <f>+VLOOKUP($D463,'Detailed Schedule'!$D$8:$EK$9993,5,FALSE)</f>
        <v>2604</v>
      </c>
      <c r="I463" s="22">
        <f>+VLOOKUP($D463,'Detailed Schedule'!$D$8:$EK$9993,6,FALSE)</f>
        <v>15</v>
      </c>
      <c r="J463" s="55">
        <f>+VLOOKUP($D463,'Detailed Schedule'!$D$8:$EK$9993,7,FALSE)</f>
        <v>500</v>
      </c>
      <c r="K463" s="56">
        <v>0</v>
      </c>
      <c r="L463" s="59">
        <f>+VLOOKUP($D463,'Detailed Schedule'!$D$8:$EAA$9985,137,FALSE)</f>
        <v>1673.4166666666667</v>
      </c>
      <c r="M463" s="26">
        <f>+VLOOKUP($D463,'Detailed Schedule'!$D$8:$EAA$9985,140,FALSE)</f>
        <v>140.26666666666668</v>
      </c>
      <c r="N463" s="26">
        <f>+VLOOKUP($D463,'Detailed Schedule'!$D$8:$EAA$9985,141,FALSE)</f>
        <v>1813.6833333333334</v>
      </c>
      <c r="O463" s="26">
        <f>+VLOOKUP($D463,'Detailed Schedule'!$D$8:$EAA$9985,142,FALSE)+J463</f>
        <v>790.31999999999994</v>
      </c>
      <c r="Q463" s="74">
        <f>+VLOOKUP($D463,'Detailed Schedule'!$D$8:$K$903,6,FALSE)</f>
        <v>15</v>
      </c>
      <c r="R463" s="75">
        <f>+VLOOKUP($D463,'Detailed Schedule'!$D$8:$K$903,5,FALSE)</f>
        <v>2604</v>
      </c>
      <c r="S463" s="75">
        <f>+VLOOKUP($D463,'Detailed Schedule'!$D$8:$K$903,7,FALSE)</f>
        <v>500</v>
      </c>
      <c r="T463" s="119">
        <f t="shared" si="40"/>
        <v>0</v>
      </c>
      <c r="U463" s="119">
        <f t="shared" si="41"/>
        <v>0</v>
      </c>
      <c r="V463" s="21" t="str">
        <f t="shared" si="42"/>
        <v>NO CHANGE</v>
      </c>
      <c r="W463" s="21" t="str">
        <f t="shared" si="43"/>
        <v>NO CHANGE</v>
      </c>
      <c r="X463" s="21" t="str">
        <f t="shared" si="44"/>
        <v>NO CHANGE</v>
      </c>
    </row>
    <row r="464" spans="1:24" outlineLevel="2">
      <c r="A464" s="136">
        <v>41772</v>
      </c>
      <c r="B464" s="24"/>
      <c r="C464" s="77">
        <v>144</v>
      </c>
      <c r="D464" s="137" t="s">
        <v>897</v>
      </c>
      <c r="E464" s="137">
        <v>1</v>
      </c>
      <c r="F464" s="137" t="s">
        <v>103</v>
      </c>
      <c r="G464" s="137" t="str">
        <f>+VLOOKUP($D464,'Detailed Schedule'!$D$8:$EK$9993,4,FALSE)</f>
        <v>CAT BA30 BROOM</v>
      </c>
      <c r="H464" s="55">
        <f>+VLOOKUP($D464,'Detailed Schedule'!$D$8:$EK$9993,5,FALSE)</f>
        <v>12222.76</v>
      </c>
      <c r="I464" s="22">
        <f>+VLOOKUP($D464,'Detailed Schedule'!$D$8:$EK$9993,6,FALSE)</f>
        <v>5</v>
      </c>
      <c r="J464" s="55">
        <f>+VLOOKUP($D464,'Detailed Schedule'!$D$8:$EK$9993,7,FALSE)</f>
        <v>1000</v>
      </c>
      <c r="K464" s="56">
        <v>0</v>
      </c>
      <c r="L464" s="59">
        <f>+VLOOKUP($D464,'Detailed Schedule'!$D$8:$EAA$9985,137,FALSE)</f>
        <v>11222.76</v>
      </c>
      <c r="M464" s="26">
        <f>+VLOOKUP($D464,'Detailed Schedule'!$D$8:$EAA$9985,140,FALSE)</f>
        <v>0</v>
      </c>
      <c r="N464" s="26">
        <f>+VLOOKUP($D464,'Detailed Schedule'!$D$8:$EAA$9985,141,FALSE)</f>
        <v>11222.76</v>
      </c>
      <c r="O464" s="26">
        <f>+VLOOKUP($D464,'Detailed Schedule'!$D$8:$EAA$9985,142,FALSE)+J464</f>
        <v>1000</v>
      </c>
      <c r="Q464" s="74">
        <f>+VLOOKUP($D464,'Detailed Schedule'!$D$8:$K$903,6,FALSE)</f>
        <v>5</v>
      </c>
      <c r="R464" s="75">
        <f>+VLOOKUP($D464,'Detailed Schedule'!$D$8:$K$903,5,FALSE)</f>
        <v>12222.76</v>
      </c>
      <c r="S464" s="75">
        <f>+VLOOKUP($D464,'Detailed Schedule'!$D$8:$K$903,7,FALSE)</f>
        <v>1000</v>
      </c>
      <c r="T464" s="119">
        <f t="shared" si="40"/>
        <v>0</v>
      </c>
      <c r="U464" s="119">
        <f t="shared" si="41"/>
        <v>0</v>
      </c>
      <c r="V464" s="21" t="str">
        <f t="shared" si="42"/>
        <v>NO CHANGE</v>
      </c>
      <c r="W464" s="21" t="str">
        <f t="shared" si="43"/>
        <v>NO CHANGE</v>
      </c>
      <c r="X464" s="21" t="str">
        <f t="shared" si="44"/>
        <v>NO CHANGE</v>
      </c>
    </row>
    <row r="465" spans="1:24" outlineLevel="2">
      <c r="A465" s="136">
        <v>42066</v>
      </c>
      <c r="B465" s="24"/>
      <c r="C465" s="77">
        <v>162</v>
      </c>
      <c r="D465" s="137" t="s">
        <v>808</v>
      </c>
      <c r="E465" s="137">
        <v>1</v>
      </c>
      <c r="F465" s="137" t="s">
        <v>103</v>
      </c>
      <c r="G465" s="137" t="str">
        <f>+VLOOKUP($D465,'Detailed Schedule'!$D$8:$EK$9993,4,FALSE)</f>
        <v>GPS EQUIPMENT</v>
      </c>
      <c r="H465" s="55">
        <f>+VLOOKUP($D465,'Detailed Schedule'!$D$8:$EK$9993,5,FALSE)</f>
        <v>2322</v>
      </c>
      <c r="I465" s="22">
        <f>+VLOOKUP($D465,'Detailed Schedule'!$D$8:$EK$9993,6,FALSE)</f>
        <v>5</v>
      </c>
      <c r="J465" s="55">
        <f>+VLOOKUP($D465,'Detailed Schedule'!$D$8:$EK$9993,7,FALSE)</f>
        <v>0</v>
      </c>
      <c r="K465" s="56">
        <v>0</v>
      </c>
      <c r="L465" s="59">
        <f>+VLOOKUP($D465,'Detailed Schedule'!$D$8:$EAA$9985,137,FALSE)</f>
        <v>2322</v>
      </c>
      <c r="M465" s="26">
        <f>+VLOOKUP($D465,'Detailed Schedule'!$D$8:$EAA$9985,140,FALSE)</f>
        <v>0</v>
      </c>
      <c r="N465" s="26">
        <f>+VLOOKUP($D465,'Detailed Schedule'!$D$8:$EAA$9985,141,FALSE)</f>
        <v>2322</v>
      </c>
      <c r="O465" s="26">
        <f>+VLOOKUP($D465,'Detailed Schedule'!$D$8:$EAA$9985,142,FALSE)+J465</f>
        <v>0</v>
      </c>
      <c r="Q465" s="74">
        <f>+VLOOKUP($D465,'Detailed Schedule'!$D$8:$K$903,6,FALSE)</f>
        <v>5</v>
      </c>
      <c r="R465" s="75">
        <f>+VLOOKUP($D465,'Detailed Schedule'!$D$8:$K$903,5,FALSE)</f>
        <v>2322</v>
      </c>
      <c r="S465" s="75">
        <f>+VLOOKUP($D465,'Detailed Schedule'!$D$8:$K$903,7,FALSE)</f>
        <v>0</v>
      </c>
      <c r="T465" s="119">
        <f t="shared" si="40"/>
        <v>0</v>
      </c>
      <c r="U465" s="119">
        <f t="shared" si="41"/>
        <v>0</v>
      </c>
      <c r="V465" s="21" t="str">
        <f t="shared" si="42"/>
        <v>NO CHANGE</v>
      </c>
      <c r="W465" s="21" t="str">
        <f t="shared" si="43"/>
        <v>NO CHANGE</v>
      </c>
      <c r="X465" s="21" t="str">
        <f t="shared" si="44"/>
        <v>NO CHANGE</v>
      </c>
    </row>
    <row r="466" spans="1:24" outlineLevel="2">
      <c r="A466" s="136">
        <v>42066</v>
      </c>
      <c r="B466" s="24"/>
      <c r="C466" s="77">
        <v>163</v>
      </c>
      <c r="D466" s="137" t="s">
        <v>810</v>
      </c>
      <c r="E466" s="137">
        <v>2</v>
      </c>
      <c r="F466" s="137" t="s">
        <v>103</v>
      </c>
      <c r="G466" s="137" t="str">
        <f>+VLOOKUP($D466,'Detailed Schedule'!$D$8:$EK$9993,4,FALSE)</f>
        <v>GPS EQUIPMENT - TX</v>
      </c>
      <c r="H466" s="55">
        <f>+VLOOKUP($D466,'Detailed Schedule'!$D$8:$EK$9993,5,FALSE)</f>
        <v>13705.58</v>
      </c>
      <c r="I466" s="22">
        <f>+VLOOKUP($D466,'Detailed Schedule'!$D$8:$EK$9993,6,FALSE)</f>
        <v>5</v>
      </c>
      <c r="J466" s="55">
        <f>+VLOOKUP($D466,'Detailed Schedule'!$D$8:$EK$9993,7,FALSE)</f>
        <v>0</v>
      </c>
      <c r="K466" s="56">
        <v>0</v>
      </c>
      <c r="L466" s="59">
        <f>+VLOOKUP($D466,'Detailed Schedule'!$D$8:$EAA$9985,137,FALSE)</f>
        <v>13705.58</v>
      </c>
      <c r="M466" s="26">
        <f>+VLOOKUP($D466,'Detailed Schedule'!$D$8:$EAA$9985,140,FALSE)</f>
        <v>0</v>
      </c>
      <c r="N466" s="26">
        <f>+VLOOKUP($D466,'Detailed Schedule'!$D$8:$EAA$9985,141,FALSE)</f>
        <v>13705.58</v>
      </c>
      <c r="O466" s="26">
        <f>+VLOOKUP($D466,'Detailed Schedule'!$D$8:$EAA$9985,142,FALSE)+J466</f>
        <v>0</v>
      </c>
      <c r="Q466" s="74">
        <f>+VLOOKUP($D466,'Detailed Schedule'!$D$8:$K$903,6,FALSE)</f>
        <v>5</v>
      </c>
      <c r="R466" s="75">
        <f>+VLOOKUP($D466,'Detailed Schedule'!$D$8:$K$903,5,FALSE)</f>
        <v>13705.58</v>
      </c>
      <c r="S466" s="75">
        <f>+VLOOKUP($D466,'Detailed Schedule'!$D$8:$K$903,7,FALSE)</f>
        <v>0</v>
      </c>
      <c r="T466" s="119">
        <f t="shared" si="40"/>
        <v>0</v>
      </c>
      <c r="U466" s="119">
        <f t="shared" si="41"/>
        <v>0</v>
      </c>
      <c r="V466" s="21" t="str">
        <f t="shared" si="42"/>
        <v>NO CHANGE</v>
      </c>
      <c r="W466" s="21" t="str">
        <f t="shared" si="43"/>
        <v>NO CHANGE</v>
      </c>
      <c r="X466" s="21" t="str">
        <f t="shared" si="44"/>
        <v>NO CHANGE</v>
      </c>
    </row>
    <row r="467" spans="1:24" outlineLevel="2">
      <c r="A467" s="136">
        <v>42075</v>
      </c>
      <c r="B467" s="24"/>
      <c r="C467" s="77">
        <v>164</v>
      </c>
      <c r="D467" s="137" t="s">
        <v>899</v>
      </c>
      <c r="E467" s="137">
        <v>2</v>
      </c>
      <c r="F467" s="137" t="s">
        <v>103</v>
      </c>
      <c r="G467" s="137" t="str">
        <f>+VLOOKUP($D467,'Detailed Schedule'!$D$8:$EK$9993,4,FALSE)</f>
        <v>PORTABLE MESSAGE TRAILER</v>
      </c>
      <c r="H467" s="55">
        <f>+VLOOKUP($D467,'Detailed Schedule'!$D$8:$EK$9993,5,FALSE)</f>
        <v>15372</v>
      </c>
      <c r="I467" s="22">
        <f>+VLOOKUP($D467,'Detailed Schedule'!$D$8:$EK$9993,6,FALSE)</f>
        <v>5</v>
      </c>
      <c r="J467" s="55">
        <f>+VLOOKUP($D467,'Detailed Schedule'!$D$8:$EK$9993,7,FALSE)</f>
        <v>0</v>
      </c>
      <c r="K467" s="56">
        <v>0</v>
      </c>
      <c r="L467" s="59">
        <f>+VLOOKUP($D467,'Detailed Schedule'!$D$8:$EAA$9985,137,FALSE)</f>
        <v>15372</v>
      </c>
      <c r="M467" s="26">
        <f>+VLOOKUP($D467,'Detailed Schedule'!$D$8:$EAA$9985,140,FALSE)</f>
        <v>0</v>
      </c>
      <c r="N467" s="26">
        <f>+VLOOKUP($D467,'Detailed Schedule'!$D$8:$EAA$9985,141,FALSE)</f>
        <v>15372</v>
      </c>
      <c r="O467" s="26">
        <f>+VLOOKUP($D467,'Detailed Schedule'!$D$8:$EAA$9985,142,FALSE)+J467</f>
        <v>0</v>
      </c>
      <c r="Q467" s="74">
        <f>+VLOOKUP($D467,'Detailed Schedule'!$D$8:$K$903,6,FALSE)</f>
        <v>5</v>
      </c>
      <c r="R467" s="75">
        <f>+VLOOKUP($D467,'Detailed Schedule'!$D$8:$K$903,5,FALSE)</f>
        <v>15372</v>
      </c>
      <c r="S467" s="75">
        <f>+VLOOKUP($D467,'Detailed Schedule'!$D$8:$K$903,7,FALSE)</f>
        <v>0</v>
      </c>
      <c r="T467" s="119">
        <f t="shared" si="40"/>
        <v>0</v>
      </c>
      <c r="U467" s="119">
        <f t="shared" si="41"/>
        <v>0</v>
      </c>
      <c r="V467" s="21" t="str">
        <f t="shared" si="42"/>
        <v>NO CHANGE</v>
      </c>
      <c r="W467" s="21" t="str">
        <f t="shared" si="43"/>
        <v>NO CHANGE</v>
      </c>
      <c r="X467" s="21" t="str">
        <f t="shared" si="44"/>
        <v>NO CHANGE</v>
      </c>
    </row>
    <row r="468" spans="1:24" outlineLevel="2">
      <c r="A468" s="136">
        <v>42075</v>
      </c>
      <c r="B468" s="24"/>
      <c r="C468" s="77">
        <v>165</v>
      </c>
      <c r="D468" s="137" t="s">
        <v>901</v>
      </c>
      <c r="E468" s="137">
        <v>2</v>
      </c>
      <c r="F468" s="137" t="s">
        <v>103</v>
      </c>
      <c r="G468" s="137" t="str">
        <f>+VLOOKUP($D468,'Detailed Schedule'!$D$8:$EK$9993,4,FALSE)</f>
        <v>PORTABLE MESSAGE TRAILER</v>
      </c>
      <c r="H468" s="55">
        <f>+VLOOKUP($D468,'Detailed Schedule'!$D$8:$EK$9993,5,FALSE)</f>
        <v>15371</v>
      </c>
      <c r="I468" s="22">
        <f>+VLOOKUP($D468,'Detailed Schedule'!$D$8:$EK$9993,6,FALSE)</f>
        <v>5</v>
      </c>
      <c r="J468" s="55">
        <f>+VLOOKUP($D468,'Detailed Schedule'!$D$8:$EK$9993,7,FALSE)</f>
        <v>0</v>
      </c>
      <c r="K468" s="56">
        <v>0</v>
      </c>
      <c r="L468" s="59">
        <f>+VLOOKUP($D468,'Detailed Schedule'!$D$8:$EAA$9985,137,FALSE)</f>
        <v>15371</v>
      </c>
      <c r="M468" s="26">
        <f>+VLOOKUP($D468,'Detailed Schedule'!$D$8:$EAA$9985,140,FALSE)</f>
        <v>0</v>
      </c>
      <c r="N468" s="26">
        <f>+VLOOKUP($D468,'Detailed Schedule'!$D$8:$EAA$9985,141,FALSE)</f>
        <v>15371</v>
      </c>
      <c r="O468" s="26">
        <f>+VLOOKUP($D468,'Detailed Schedule'!$D$8:$EAA$9985,142,FALSE)+J468</f>
        <v>0</v>
      </c>
      <c r="Q468" s="74">
        <f>+VLOOKUP($D468,'Detailed Schedule'!$D$8:$K$903,6,FALSE)</f>
        <v>5</v>
      </c>
      <c r="R468" s="75">
        <f>+VLOOKUP($D468,'Detailed Schedule'!$D$8:$K$903,5,FALSE)</f>
        <v>15371</v>
      </c>
      <c r="S468" s="75">
        <f>+VLOOKUP($D468,'Detailed Schedule'!$D$8:$K$903,7,FALSE)</f>
        <v>0</v>
      </c>
      <c r="T468" s="119">
        <f t="shared" si="40"/>
        <v>0</v>
      </c>
      <c r="U468" s="119">
        <f t="shared" si="41"/>
        <v>0</v>
      </c>
      <c r="V468" s="21" t="str">
        <f t="shared" si="42"/>
        <v>NO CHANGE</v>
      </c>
      <c r="W468" s="21" t="str">
        <f t="shared" si="43"/>
        <v>NO CHANGE</v>
      </c>
      <c r="X468" s="21" t="str">
        <f t="shared" si="44"/>
        <v>NO CHANGE</v>
      </c>
    </row>
    <row r="469" spans="1:24" outlineLevel="2">
      <c r="A469" s="136">
        <v>42090</v>
      </c>
      <c r="B469" s="24"/>
      <c r="C469" s="77">
        <v>169</v>
      </c>
      <c r="D469" s="137" t="s">
        <v>902</v>
      </c>
      <c r="E469" s="137">
        <v>2</v>
      </c>
      <c r="F469" s="137" t="s">
        <v>103</v>
      </c>
      <c r="G469" s="137" t="str">
        <f>+VLOOKUP($D469,'Detailed Schedule'!$D$8:$EK$9993,4,FALSE)</f>
        <v>CHANGEABLE MESSAGE SIGNS</v>
      </c>
      <c r="H469" s="55">
        <f>+VLOOKUP($D469,'Detailed Schedule'!$D$8:$EK$9993,5,FALSE)</f>
        <v>24950</v>
      </c>
      <c r="I469" s="22">
        <f>+VLOOKUP($D469,'Detailed Schedule'!$D$8:$EK$9993,6,FALSE)</f>
        <v>5</v>
      </c>
      <c r="J469" s="55">
        <f>+VLOOKUP($D469,'Detailed Schedule'!$D$8:$EK$9993,7,FALSE)</f>
        <v>0</v>
      </c>
      <c r="K469" s="56">
        <v>0</v>
      </c>
      <c r="L469" s="59">
        <f>+VLOOKUP($D469,'Detailed Schedule'!$D$8:$EAA$9985,137,FALSE)</f>
        <v>24950</v>
      </c>
      <c r="M469" s="26">
        <f>+VLOOKUP($D469,'Detailed Schedule'!$D$8:$EAA$9985,140,FALSE)</f>
        <v>0</v>
      </c>
      <c r="N469" s="26">
        <f>+VLOOKUP($D469,'Detailed Schedule'!$D$8:$EAA$9985,141,FALSE)</f>
        <v>24950</v>
      </c>
      <c r="O469" s="26">
        <f>+VLOOKUP($D469,'Detailed Schedule'!$D$8:$EAA$9985,142,FALSE)+J469</f>
        <v>0</v>
      </c>
      <c r="Q469" s="74">
        <f>+VLOOKUP($D469,'Detailed Schedule'!$D$8:$K$903,6,FALSE)</f>
        <v>5</v>
      </c>
      <c r="R469" s="75">
        <f>+VLOOKUP($D469,'Detailed Schedule'!$D$8:$K$903,5,FALSE)</f>
        <v>24950</v>
      </c>
      <c r="S469" s="75">
        <f>+VLOOKUP($D469,'Detailed Schedule'!$D$8:$K$903,7,FALSE)</f>
        <v>0</v>
      </c>
      <c r="T469" s="119">
        <f t="shared" si="40"/>
        <v>0</v>
      </c>
      <c r="U469" s="119">
        <f t="shared" si="41"/>
        <v>0</v>
      </c>
      <c r="V469" s="21" t="str">
        <f t="shared" si="42"/>
        <v>NO CHANGE</v>
      </c>
      <c r="W469" s="21" t="str">
        <f t="shared" si="43"/>
        <v>NO CHANGE</v>
      </c>
      <c r="X469" s="21" t="str">
        <f t="shared" si="44"/>
        <v>NO CHANGE</v>
      </c>
    </row>
    <row r="470" spans="1:24" outlineLevel="2">
      <c r="A470" s="136">
        <v>42144</v>
      </c>
      <c r="B470" s="24"/>
      <c r="C470" s="77">
        <v>187</v>
      </c>
      <c r="D470" s="137" t="s">
        <v>904</v>
      </c>
      <c r="E470" s="137">
        <v>2</v>
      </c>
      <c r="F470" s="137" t="s">
        <v>103</v>
      </c>
      <c r="G470" s="137" t="str">
        <f>+VLOOKUP($D470,'Detailed Schedule'!$D$8:$EK$9993,4,FALSE)</f>
        <v>PLANNER / SWEEPER ATTACHMENTS</v>
      </c>
      <c r="H470" s="55">
        <f>+VLOOKUP($D470,'Detailed Schedule'!$D$8:$EK$9993,5,FALSE)</f>
        <v>14103.25</v>
      </c>
      <c r="I470" s="22">
        <f>+VLOOKUP($D470,'Detailed Schedule'!$D$8:$EK$9993,6,FALSE)</f>
        <v>5</v>
      </c>
      <c r="J470" s="55">
        <f>+VLOOKUP($D470,'Detailed Schedule'!$D$8:$EK$9993,7,FALSE)</f>
        <v>0</v>
      </c>
      <c r="K470" s="56">
        <v>0</v>
      </c>
      <c r="L470" s="59">
        <f>+VLOOKUP($D470,'Detailed Schedule'!$D$8:$EAA$9985,137,FALSE)</f>
        <v>14103.25</v>
      </c>
      <c r="M470" s="26">
        <f>+VLOOKUP($D470,'Detailed Schedule'!$D$8:$EAA$9985,140,FALSE)</f>
        <v>0</v>
      </c>
      <c r="N470" s="26">
        <f>+VLOOKUP($D470,'Detailed Schedule'!$D$8:$EAA$9985,141,FALSE)</f>
        <v>14103.25</v>
      </c>
      <c r="O470" s="26">
        <f>+VLOOKUP($D470,'Detailed Schedule'!$D$8:$EAA$9985,142,FALSE)+J470</f>
        <v>0</v>
      </c>
      <c r="Q470" s="74">
        <f>+VLOOKUP($D470,'Detailed Schedule'!$D$8:$K$903,6,FALSE)</f>
        <v>5</v>
      </c>
      <c r="R470" s="75">
        <f>+VLOOKUP($D470,'Detailed Schedule'!$D$8:$K$903,5,FALSE)</f>
        <v>14103.25</v>
      </c>
      <c r="S470" s="75">
        <f>+VLOOKUP($D470,'Detailed Schedule'!$D$8:$K$903,7,FALSE)</f>
        <v>0</v>
      </c>
      <c r="T470" s="119">
        <f t="shared" si="40"/>
        <v>0</v>
      </c>
      <c r="U470" s="119">
        <f t="shared" si="41"/>
        <v>0</v>
      </c>
      <c r="V470" s="21" t="str">
        <f t="shared" si="42"/>
        <v>NO CHANGE</v>
      </c>
      <c r="W470" s="21" t="str">
        <f t="shared" si="43"/>
        <v>NO CHANGE</v>
      </c>
      <c r="X470" s="21" t="str">
        <f t="shared" si="44"/>
        <v>NO CHANGE</v>
      </c>
    </row>
    <row r="471" spans="1:24" outlineLevel="2">
      <c r="A471" s="136">
        <v>42600</v>
      </c>
      <c r="B471" s="24"/>
      <c r="C471" s="77">
        <v>224</v>
      </c>
      <c r="D471" s="137" t="s">
        <v>906</v>
      </c>
      <c r="E471" s="137">
        <v>2</v>
      </c>
      <c r="F471" s="137" t="s">
        <v>103</v>
      </c>
      <c r="G471" s="137" t="str">
        <f>+VLOOKUP($D471,'Detailed Schedule'!$D$8:$EK$9993,4,FALSE)</f>
        <v>MESSAGE BOARD</v>
      </c>
      <c r="H471" s="55">
        <f>+VLOOKUP($D471,'Detailed Schedule'!$D$8:$EK$9993,5,FALSE)</f>
        <v>15300</v>
      </c>
      <c r="I471" s="22">
        <f>+VLOOKUP($D471,'Detailed Schedule'!$D$8:$EK$9993,6,FALSE)</f>
        <v>7</v>
      </c>
      <c r="J471" s="55">
        <f>+VLOOKUP($D471,'Detailed Schedule'!$D$8:$EK$9993,7,FALSE)</f>
        <v>0</v>
      </c>
      <c r="K471" s="56">
        <v>0</v>
      </c>
      <c r="L471" s="59">
        <f>+VLOOKUP($D471,'Detailed Schedule'!$D$8:$EAA$9985,137,FALSE)</f>
        <v>15300</v>
      </c>
      <c r="M471" s="26">
        <f>+VLOOKUP($D471,'Detailed Schedule'!$D$8:$EAA$9985,140,FALSE)</f>
        <v>0</v>
      </c>
      <c r="N471" s="26">
        <f>+VLOOKUP($D471,'Detailed Schedule'!$D$8:$EAA$9985,141,FALSE)</f>
        <v>15300</v>
      </c>
      <c r="O471" s="26">
        <f>+VLOOKUP($D471,'Detailed Schedule'!$D$8:$EAA$9985,142,FALSE)+J471</f>
        <v>0</v>
      </c>
      <c r="Q471" s="74">
        <f>+VLOOKUP($D471,'Detailed Schedule'!$D$8:$K$903,6,FALSE)</f>
        <v>7</v>
      </c>
      <c r="R471" s="75">
        <f>+VLOOKUP($D471,'Detailed Schedule'!$D$8:$K$903,5,FALSE)</f>
        <v>15300</v>
      </c>
      <c r="S471" s="75">
        <f>+VLOOKUP($D471,'Detailed Schedule'!$D$8:$K$903,7,FALSE)</f>
        <v>0</v>
      </c>
      <c r="T471" s="119">
        <f t="shared" si="40"/>
        <v>0</v>
      </c>
      <c r="U471" s="119">
        <f t="shared" si="41"/>
        <v>0</v>
      </c>
      <c r="V471" s="21" t="str">
        <f t="shared" si="42"/>
        <v>NO CHANGE</v>
      </c>
      <c r="W471" s="21" t="str">
        <f t="shared" si="43"/>
        <v>NO CHANGE</v>
      </c>
      <c r="X471" s="21" t="str">
        <f t="shared" si="44"/>
        <v>NO CHANGE</v>
      </c>
    </row>
    <row r="472" spans="1:24" outlineLevel="2">
      <c r="A472" s="136">
        <v>42600</v>
      </c>
      <c r="B472" s="24"/>
      <c r="C472" s="77">
        <v>225</v>
      </c>
      <c r="D472" s="137" t="s">
        <v>908</v>
      </c>
      <c r="E472" s="137">
        <v>2</v>
      </c>
      <c r="F472" s="137" t="s">
        <v>103</v>
      </c>
      <c r="G472" s="137" t="str">
        <f>+VLOOKUP($D472,'Detailed Schedule'!$D$8:$EK$9993,4,FALSE)</f>
        <v>MESSAGE BOARD</v>
      </c>
      <c r="H472" s="55">
        <f>+VLOOKUP($D472,'Detailed Schedule'!$D$8:$EK$9993,5,FALSE)</f>
        <v>15300</v>
      </c>
      <c r="I472" s="22">
        <f>+VLOOKUP($D472,'Detailed Schedule'!$D$8:$EK$9993,6,FALSE)</f>
        <v>7</v>
      </c>
      <c r="J472" s="55">
        <f>+VLOOKUP($D472,'Detailed Schedule'!$D$8:$EK$9993,7,FALSE)</f>
        <v>0</v>
      </c>
      <c r="K472" s="56">
        <v>0</v>
      </c>
      <c r="L472" s="59">
        <f>+VLOOKUP($D472,'Detailed Schedule'!$D$8:$EAA$9985,137,FALSE)</f>
        <v>15300</v>
      </c>
      <c r="M472" s="26">
        <f>+VLOOKUP($D472,'Detailed Schedule'!$D$8:$EAA$9985,140,FALSE)</f>
        <v>0</v>
      </c>
      <c r="N472" s="26">
        <f>+VLOOKUP($D472,'Detailed Schedule'!$D$8:$EAA$9985,141,FALSE)</f>
        <v>15300</v>
      </c>
      <c r="O472" s="26">
        <f>+VLOOKUP($D472,'Detailed Schedule'!$D$8:$EAA$9985,142,FALSE)+J472</f>
        <v>0</v>
      </c>
      <c r="Q472" s="74">
        <f>+VLOOKUP($D472,'Detailed Schedule'!$D$8:$K$903,6,FALSE)</f>
        <v>7</v>
      </c>
      <c r="R472" s="75">
        <f>+VLOOKUP($D472,'Detailed Schedule'!$D$8:$K$903,5,FALSE)</f>
        <v>15300</v>
      </c>
      <c r="S472" s="75">
        <f>+VLOOKUP($D472,'Detailed Schedule'!$D$8:$K$903,7,FALSE)</f>
        <v>0</v>
      </c>
      <c r="T472" s="119">
        <f t="shared" si="40"/>
        <v>0</v>
      </c>
      <c r="U472" s="119">
        <f t="shared" si="41"/>
        <v>0</v>
      </c>
      <c r="V472" s="21" t="str">
        <f t="shared" si="42"/>
        <v>NO CHANGE</v>
      </c>
      <c r="W472" s="21" t="str">
        <f t="shared" si="43"/>
        <v>NO CHANGE</v>
      </c>
      <c r="X472" s="21" t="str">
        <f t="shared" si="44"/>
        <v>NO CHANGE</v>
      </c>
    </row>
    <row r="473" spans="1:24" outlineLevel="2">
      <c r="A473" s="136">
        <v>42745</v>
      </c>
      <c r="B473" s="24"/>
      <c r="C473" s="77">
        <v>229</v>
      </c>
      <c r="D473" s="137" t="s">
        <v>909</v>
      </c>
      <c r="E473" s="137">
        <v>2</v>
      </c>
      <c r="F473" s="137" t="s">
        <v>103</v>
      </c>
      <c r="G473" s="137" t="str">
        <f>+VLOOKUP($D473,'Detailed Schedule'!$D$8:$EK$9993,4,FALSE)</f>
        <v>SPS930 1/1 ATS ROBOTIC SURVEY TOTAL STATION</v>
      </c>
      <c r="H473" s="55">
        <f>+VLOOKUP($D473,'Detailed Schedule'!$D$8:$EK$9993,5,FALSE)</f>
        <v>31425.56</v>
      </c>
      <c r="I473" s="22">
        <f>+VLOOKUP($D473,'Detailed Schedule'!$D$8:$EK$9993,6,FALSE)</f>
        <v>3</v>
      </c>
      <c r="J473" s="55">
        <f>+VLOOKUP($D473,'Detailed Schedule'!$D$8:$EK$9993,7,FALSE)</f>
        <v>0</v>
      </c>
      <c r="K473" s="56">
        <v>0</v>
      </c>
      <c r="L473" s="59">
        <f>+VLOOKUP($D473,'Detailed Schedule'!$D$8:$EAA$9985,137,FALSE)</f>
        <v>31425.56</v>
      </c>
      <c r="M473" s="26">
        <f>+VLOOKUP($D473,'Detailed Schedule'!$D$8:$EAA$9985,140,FALSE)</f>
        <v>0</v>
      </c>
      <c r="N473" s="26">
        <f>+VLOOKUP($D473,'Detailed Schedule'!$D$8:$EAA$9985,141,FALSE)</f>
        <v>31425.56</v>
      </c>
      <c r="O473" s="26">
        <f>+VLOOKUP($D473,'Detailed Schedule'!$D$8:$EAA$9985,142,FALSE)+J473</f>
        <v>0</v>
      </c>
      <c r="Q473" s="74">
        <f>+VLOOKUP($D473,'Detailed Schedule'!$D$8:$K$903,6,FALSE)</f>
        <v>3</v>
      </c>
      <c r="R473" s="75">
        <f>+VLOOKUP($D473,'Detailed Schedule'!$D$8:$K$903,5,FALSE)</f>
        <v>31425.56</v>
      </c>
      <c r="S473" s="75">
        <f>+VLOOKUP($D473,'Detailed Schedule'!$D$8:$K$903,7,FALSE)</f>
        <v>0</v>
      </c>
      <c r="T473" s="119">
        <f t="shared" si="40"/>
        <v>0</v>
      </c>
      <c r="U473" s="119">
        <f t="shared" si="41"/>
        <v>0</v>
      </c>
      <c r="V473" s="21" t="str">
        <f t="shared" si="42"/>
        <v>NO CHANGE</v>
      </c>
      <c r="W473" s="21" t="str">
        <f t="shared" si="43"/>
        <v>NO CHANGE</v>
      </c>
      <c r="X473" s="21" t="str">
        <f t="shared" si="44"/>
        <v>NO CHANGE</v>
      </c>
    </row>
    <row r="474" spans="1:24" outlineLevel="2">
      <c r="A474" s="136">
        <v>42898</v>
      </c>
      <c r="B474" s="24"/>
      <c r="C474" s="77">
        <v>239</v>
      </c>
      <c r="D474" s="137" t="s">
        <v>911</v>
      </c>
      <c r="E474" s="137">
        <v>1</v>
      </c>
      <c r="F474" s="137" t="s">
        <v>103</v>
      </c>
      <c r="G474" s="137" t="str">
        <f>+VLOOKUP($D474,'Detailed Schedule'!$D$8:$EK$9993,4,FALSE)</f>
        <v>2012 ALLMAND NIGHT LIGHT TOWER</v>
      </c>
      <c r="H474" s="55">
        <f>+VLOOKUP($D474,'Detailed Schedule'!$D$8:$EK$9993,5,FALSE)</f>
        <v>2649.9</v>
      </c>
      <c r="I474" s="22">
        <f>+VLOOKUP($D474,'Detailed Schedule'!$D$8:$EK$9993,6,FALSE)</f>
        <v>7</v>
      </c>
      <c r="J474" s="55">
        <f>+VLOOKUP($D474,'Detailed Schedule'!$D$8:$EK$9993,7,FALSE)</f>
        <v>0</v>
      </c>
      <c r="K474" s="56">
        <v>0</v>
      </c>
      <c r="L474" s="59">
        <f>+VLOOKUP($D474,'Detailed Schedule'!$D$8:$EAA$9985,137,FALSE)</f>
        <v>2649.9</v>
      </c>
      <c r="M474" s="26">
        <f>+VLOOKUP($D474,'Detailed Schedule'!$D$8:$EAA$9985,140,FALSE)</f>
        <v>0</v>
      </c>
      <c r="N474" s="26">
        <f>+VLOOKUP($D474,'Detailed Schedule'!$D$8:$EAA$9985,141,FALSE)</f>
        <v>2649.9</v>
      </c>
      <c r="O474" s="26">
        <f>+VLOOKUP($D474,'Detailed Schedule'!$D$8:$EAA$9985,142,FALSE)+J474</f>
        <v>0</v>
      </c>
      <c r="Q474" s="74">
        <f>+VLOOKUP($D474,'Detailed Schedule'!$D$8:$K$903,6,FALSE)</f>
        <v>7</v>
      </c>
      <c r="R474" s="75">
        <f>+VLOOKUP($D474,'Detailed Schedule'!$D$8:$K$903,5,FALSE)</f>
        <v>2649.9</v>
      </c>
      <c r="S474" s="75">
        <f>+VLOOKUP($D474,'Detailed Schedule'!$D$8:$K$903,7,FALSE)</f>
        <v>0</v>
      </c>
      <c r="T474" s="119">
        <f t="shared" si="40"/>
        <v>0</v>
      </c>
      <c r="U474" s="119">
        <f t="shared" si="41"/>
        <v>0</v>
      </c>
      <c r="V474" s="21" t="str">
        <f t="shared" si="42"/>
        <v>NO CHANGE</v>
      </c>
      <c r="W474" s="21" t="str">
        <f t="shared" si="43"/>
        <v>NO CHANGE</v>
      </c>
      <c r="X474" s="21" t="str">
        <f t="shared" si="44"/>
        <v>NO CHANGE</v>
      </c>
    </row>
    <row r="475" spans="1:24" outlineLevel="2">
      <c r="A475" s="136">
        <v>44013</v>
      </c>
      <c r="B475" s="24"/>
      <c r="C475" s="77">
        <v>562</v>
      </c>
      <c r="D475" s="137" t="s">
        <v>174</v>
      </c>
      <c r="E475" s="137">
        <v>2</v>
      </c>
      <c r="F475" s="137" t="s">
        <v>103</v>
      </c>
      <c r="G475" s="137" t="str">
        <f>+VLOOKUP($D475,'Detailed Schedule'!$D$8:$EK$9993,4,FALSE)</f>
        <v>ALARM SYSTEM</v>
      </c>
      <c r="H475" s="55">
        <f>+VLOOKUP($D475,'Detailed Schedule'!$D$8:$EK$9993,5,FALSE)</f>
        <v>2711.12</v>
      </c>
      <c r="I475" s="22">
        <f>+VLOOKUP($D475,'Detailed Schedule'!$D$8:$EK$9993,6,FALSE)</f>
        <v>7</v>
      </c>
      <c r="J475" s="55">
        <f>+VLOOKUP($D475,'Detailed Schedule'!$D$8:$EK$9993,7,FALSE)</f>
        <v>0</v>
      </c>
      <c r="K475" s="56">
        <v>0</v>
      </c>
      <c r="L475" s="59">
        <f>+VLOOKUP($D475,'Detailed Schedule'!$D$8:$EAA$9985,137,FALSE)</f>
        <v>1742.8528571428571</v>
      </c>
      <c r="M475" s="26">
        <f>+VLOOKUP($D475,'Detailed Schedule'!$D$8:$EAA$9985,140,FALSE)</f>
        <v>387.30285714285714</v>
      </c>
      <c r="N475" s="26">
        <f>+VLOOKUP($D475,'Detailed Schedule'!$D$8:$EAA$9985,141,FALSE)</f>
        <v>2130.1557142857141</v>
      </c>
      <c r="O475" s="26">
        <f>+VLOOKUP($D475,'Detailed Schedule'!$D$8:$EAA$9985,142,FALSE)+J475</f>
        <v>580.96</v>
      </c>
      <c r="Q475" s="74">
        <f>+VLOOKUP($D475,'Detailed Schedule'!$D$8:$K$903,6,FALSE)</f>
        <v>7</v>
      </c>
      <c r="R475" s="75">
        <f>+VLOOKUP($D475,'Detailed Schedule'!$D$8:$K$903,5,FALSE)</f>
        <v>2711.12</v>
      </c>
      <c r="S475" s="75">
        <f>+VLOOKUP($D475,'Detailed Schedule'!$D$8:$K$903,7,FALSE)</f>
        <v>0</v>
      </c>
      <c r="T475" s="119">
        <f t="shared" si="40"/>
        <v>0</v>
      </c>
      <c r="U475" s="119">
        <f t="shared" si="41"/>
        <v>0</v>
      </c>
      <c r="V475" s="21" t="str">
        <f t="shared" si="42"/>
        <v>NO CHANGE</v>
      </c>
      <c r="W475" s="21" t="str">
        <f t="shared" si="43"/>
        <v>NO CHANGE</v>
      </c>
      <c r="X475" s="21" t="str">
        <f t="shared" si="44"/>
        <v>NO CHANGE</v>
      </c>
    </row>
    <row r="476" spans="1:24" outlineLevel="2">
      <c r="A476" s="136">
        <v>44013</v>
      </c>
      <c r="B476" s="24"/>
      <c r="C476" s="77">
        <v>579</v>
      </c>
      <c r="D476" s="137" t="s">
        <v>508</v>
      </c>
      <c r="E476" s="137">
        <v>2</v>
      </c>
      <c r="F476" s="137" t="s">
        <v>103</v>
      </c>
      <c r="G476" s="137" t="str">
        <f>+VLOOKUP($D476,'Detailed Schedule'!$D$8:$EK$9993,4,FALSE)</f>
        <v>PRINTER</v>
      </c>
      <c r="H476" s="55">
        <f>+VLOOKUP($D476,'Detailed Schedule'!$D$8:$EK$9993,5,FALSE)</f>
        <v>9909.91</v>
      </c>
      <c r="I476" s="22">
        <f>+VLOOKUP($D476,'Detailed Schedule'!$D$8:$EK$9993,6,FALSE)</f>
        <v>5</v>
      </c>
      <c r="J476" s="55">
        <f>+VLOOKUP($D476,'Detailed Schedule'!$D$8:$EK$9993,7,FALSE)</f>
        <v>0</v>
      </c>
      <c r="K476" s="56">
        <v>0</v>
      </c>
      <c r="L476" s="59">
        <f>+VLOOKUP($D476,'Detailed Schedule'!$D$8:$EAA$9985,137,FALSE)</f>
        <v>8918.9120000000003</v>
      </c>
      <c r="M476" s="26">
        <f>+VLOOKUP($D476,'Detailed Schedule'!$D$8:$EAA$9985,140,FALSE)</f>
        <v>991.00000000000011</v>
      </c>
      <c r="N476" s="26">
        <f>+VLOOKUP($D476,'Detailed Schedule'!$D$8:$EAA$9985,141,FALSE)</f>
        <v>9909.9120000000003</v>
      </c>
      <c r="O476" s="26">
        <f>+VLOOKUP($D476,'Detailed Schedule'!$D$8:$EAA$9985,142,FALSE)+J476</f>
        <v>0</v>
      </c>
      <c r="Q476" s="74">
        <f>+VLOOKUP($D476,'Detailed Schedule'!$D$8:$K$903,6,FALSE)</f>
        <v>5</v>
      </c>
      <c r="R476" s="75">
        <f>+VLOOKUP($D476,'Detailed Schedule'!$D$8:$K$903,5,FALSE)</f>
        <v>9909.91</v>
      </c>
      <c r="S476" s="75">
        <f>+VLOOKUP($D476,'Detailed Schedule'!$D$8:$K$903,7,FALSE)</f>
        <v>0</v>
      </c>
      <c r="T476" s="119">
        <f t="shared" si="40"/>
        <v>0</v>
      </c>
      <c r="U476" s="119">
        <f t="shared" si="41"/>
        <v>0</v>
      </c>
      <c r="V476" s="21" t="str">
        <f t="shared" si="42"/>
        <v>NO CHANGE</v>
      </c>
      <c r="W476" s="21" t="str">
        <f t="shared" si="43"/>
        <v>NO CHANGE</v>
      </c>
      <c r="X476" s="21" t="str">
        <f t="shared" si="44"/>
        <v>NO CHANGE</v>
      </c>
    </row>
    <row r="477" spans="1:24" outlineLevel="2">
      <c r="A477" s="136">
        <v>44013</v>
      </c>
      <c r="B477" s="24"/>
      <c r="C477" s="77">
        <v>571</v>
      </c>
      <c r="D477" s="137" t="s">
        <v>261</v>
      </c>
      <c r="E477" s="137">
        <v>9</v>
      </c>
      <c r="F477" s="137" t="s">
        <v>103</v>
      </c>
      <c r="G477" s="137" t="str">
        <f>+VLOOKUP($D477,'Detailed Schedule'!$D$8:$EK$9993,4,FALSE)</f>
        <v>3 NOTEBOOK INTEL CORE</v>
      </c>
      <c r="H477" s="55">
        <f>+VLOOKUP($D477,'Detailed Schedule'!$D$8:$EK$9993,5,FALSE)</f>
        <v>3364.69</v>
      </c>
      <c r="I477" s="22">
        <f>+VLOOKUP($D477,'Detailed Schedule'!$D$8:$EK$9993,6,FALSE)</f>
        <v>5</v>
      </c>
      <c r="J477" s="55">
        <f>+VLOOKUP($D477,'Detailed Schedule'!$D$8:$EK$9993,7,FALSE)</f>
        <v>0</v>
      </c>
      <c r="K477" s="56">
        <v>0</v>
      </c>
      <c r="L477" s="59">
        <f>+VLOOKUP($D477,'Detailed Schedule'!$D$8:$EAA$9985,137,FALSE)</f>
        <v>3028.2280000000001</v>
      </c>
      <c r="M477" s="26">
        <f>+VLOOKUP($D477,'Detailed Schedule'!$D$8:$EAA$9985,140,FALSE)</f>
        <v>336.46</v>
      </c>
      <c r="N477" s="26">
        <f>+VLOOKUP($D477,'Detailed Schedule'!$D$8:$EAA$9985,141,FALSE)</f>
        <v>3364.6880000000001</v>
      </c>
      <c r="O477" s="26">
        <f>+VLOOKUP($D477,'Detailed Schedule'!$D$8:$EAA$9985,142,FALSE)+J477</f>
        <v>0</v>
      </c>
      <c r="Q477" s="74">
        <f>+VLOOKUP($D477,'Detailed Schedule'!$D$8:$K$903,6,FALSE)</f>
        <v>5</v>
      </c>
      <c r="R477" s="75">
        <f>+VLOOKUP($D477,'Detailed Schedule'!$D$8:$K$903,5,FALSE)</f>
        <v>3364.69</v>
      </c>
      <c r="S477" s="75">
        <f>+VLOOKUP($D477,'Detailed Schedule'!$D$8:$K$903,7,FALSE)</f>
        <v>0</v>
      </c>
      <c r="T477" s="119">
        <f t="shared" si="40"/>
        <v>0</v>
      </c>
      <c r="U477" s="119">
        <f t="shared" si="41"/>
        <v>0</v>
      </c>
      <c r="V477" s="21" t="str">
        <f t="shared" si="42"/>
        <v>NO CHANGE</v>
      </c>
      <c r="W477" s="21" t="str">
        <f t="shared" si="43"/>
        <v>NO CHANGE</v>
      </c>
      <c r="X477" s="21" t="str">
        <f t="shared" si="44"/>
        <v>NO CHANGE</v>
      </c>
    </row>
    <row r="478" spans="1:24" outlineLevel="2">
      <c r="A478" s="136">
        <v>44013</v>
      </c>
      <c r="B478" s="24"/>
      <c r="C478" s="77">
        <v>572</v>
      </c>
      <c r="D478" s="137" t="s">
        <v>263</v>
      </c>
      <c r="E478" s="137">
        <v>9</v>
      </c>
      <c r="F478" s="137" t="s">
        <v>103</v>
      </c>
      <c r="G478" s="137" t="str">
        <f>+VLOOKUP($D478,'Detailed Schedule'!$D$8:$EK$9993,4,FALSE)</f>
        <v>2 NOTEBOOK INTEL CORE</v>
      </c>
      <c r="H478" s="55">
        <f>+VLOOKUP($D478,'Detailed Schedule'!$D$8:$EK$9993,5,FALSE)</f>
        <v>3364.69</v>
      </c>
      <c r="I478" s="22">
        <f>+VLOOKUP($D478,'Detailed Schedule'!$D$8:$EK$9993,6,FALSE)</f>
        <v>5</v>
      </c>
      <c r="J478" s="55">
        <f>+VLOOKUP($D478,'Detailed Schedule'!$D$8:$EK$9993,7,FALSE)</f>
        <v>0</v>
      </c>
      <c r="K478" s="56">
        <v>0</v>
      </c>
      <c r="L478" s="59">
        <f>+VLOOKUP($D478,'Detailed Schedule'!$D$8:$EAA$9985,137,FALSE)</f>
        <v>3028.2280000000001</v>
      </c>
      <c r="M478" s="26">
        <f>+VLOOKUP($D478,'Detailed Schedule'!$D$8:$EAA$9985,140,FALSE)</f>
        <v>336.46</v>
      </c>
      <c r="N478" s="26">
        <f>+VLOOKUP($D478,'Detailed Schedule'!$D$8:$EAA$9985,141,FALSE)</f>
        <v>3364.6880000000001</v>
      </c>
      <c r="O478" s="26">
        <f>+VLOOKUP($D478,'Detailed Schedule'!$D$8:$EAA$9985,142,FALSE)+J478</f>
        <v>0</v>
      </c>
      <c r="Q478" s="74">
        <f>+VLOOKUP($D478,'Detailed Schedule'!$D$8:$K$903,6,FALSE)</f>
        <v>5</v>
      </c>
      <c r="R478" s="75">
        <f>+VLOOKUP($D478,'Detailed Schedule'!$D$8:$K$903,5,FALSE)</f>
        <v>3364.69</v>
      </c>
      <c r="S478" s="75">
        <f>+VLOOKUP($D478,'Detailed Schedule'!$D$8:$K$903,7,FALSE)</f>
        <v>0</v>
      </c>
      <c r="T478" s="119">
        <f t="shared" si="40"/>
        <v>0</v>
      </c>
      <c r="U478" s="119">
        <f t="shared" si="41"/>
        <v>0</v>
      </c>
      <c r="V478" s="21" t="str">
        <f t="shared" si="42"/>
        <v>NO CHANGE</v>
      </c>
      <c r="W478" s="21" t="str">
        <f t="shared" si="43"/>
        <v>NO CHANGE</v>
      </c>
      <c r="X478" s="21" t="str">
        <f t="shared" si="44"/>
        <v>NO CHANGE</v>
      </c>
    </row>
    <row r="479" spans="1:24" outlineLevel="2">
      <c r="A479" s="136">
        <v>44013</v>
      </c>
      <c r="B479" s="24"/>
      <c r="C479" s="77">
        <v>573</v>
      </c>
      <c r="D479" s="137" t="s">
        <v>265</v>
      </c>
      <c r="E479" s="137">
        <v>9</v>
      </c>
      <c r="F479" s="137" t="s">
        <v>103</v>
      </c>
      <c r="G479" s="137" t="str">
        <f>+VLOOKUP($D479,'Detailed Schedule'!$D$8:$EK$9993,4,FALSE)</f>
        <v>1 NOTEBOOK INTEL CORE</v>
      </c>
      <c r="H479" s="55">
        <f>+VLOOKUP($D479,'Detailed Schedule'!$D$8:$EK$9993,5,FALSE)</f>
        <v>1682.3500000000001</v>
      </c>
      <c r="I479" s="22">
        <f>+VLOOKUP($D479,'Detailed Schedule'!$D$8:$EK$9993,6,FALSE)</f>
        <v>5</v>
      </c>
      <c r="J479" s="55">
        <f>+VLOOKUP($D479,'Detailed Schedule'!$D$8:$EK$9993,7,FALSE)</f>
        <v>0</v>
      </c>
      <c r="K479" s="56">
        <v>0</v>
      </c>
      <c r="L479" s="59">
        <f>+VLOOKUP($D479,'Detailed Schedule'!$D$8:$EAA$9985,137,FALSE)</f>
        <v>1514.1200000000001</v>
      </c>
      <c r="M479" s="26">
        <f>+VLOOKUP($D479,'Detailed Schedule'!$D$8:$EAA$9985,140,FALSE)</f>
        <v>168.23</v>
      </c>
      <c r="N479" s="26">
        <f>+VLOOKUP($D479,'Detailed Schedule'!$D$8:$EAA$9985,141,FALSE)</f>
        <v>1682.3500000000001</v>
      </c>
      <c r="O479" s="26">
        <f>+VLOOKUP($D479,'Detailed Schedule'!$D$8:$EAA$9985,142,FALSE)+J479</f>
        <v>0</v>
      </c>
      <c r="Q479" s="74">
        <f>+VLOOKUP($D479,'Detailed Schedule'!$D$8:$K$903,6,FALSE)</f>
        <v>5</v>
      </c>
      <c r="R479" s="75">
        <f>+VLOOKUP($D479,'Detailed Schedule'!$D$8:$K$903,5,FALSE)</f>
        <v>1682.3500000000001</v>
      </c>
      <c r="S479" s="75">
        <f>+VLOOKUP($D479,'Detailed Schedule'!$D$8:$K$903,7,FALSE)</f>
        <v>0</v>
      </c>
      <c r="T479" s="119">
        <f t="shared" si="40"/>
        <v>0</v>
      </c>
      <c r="U479" s="119">
        <f t="shared" si="41"/>
        <v>0</v>
      </c>
      <c r="V479" s="21" t="str">
        <f t="shared" si="42"/>
        <v>NO CHANGE</v>
      </c>
      <c r="W479" s="21" t="str">
        <f t="shared" si="43"/>
        <v>NO CHANGE</v>
      </c>
      <c r="X479" s="21" t="str">
        <f t="shared" si="44"/>
        <v>NO CHANGE</v>
      </c>
    </row>
    <row r="480" spans="1:24" outlineLevel="2">
      <c r="A480" s="136">
        <v>44013</v>
      </c>
      <c r="B480" s="24"/>
      <c r="C480" s="77">
        <v>574</v>
      </c>
      <c r="D480" s="137" t="s">
        <v>267</v>
      </c>
      <c r="E480" s="137">
        <v>9</v>
      </c>
      <c r="F480" s="137" t="s">
        <v>103</v>
      </c>
      <c r="G480" s="137" t="str">
        <f>+VLOOKUP($D480,'Detailed Schedule'!$D$8:$EK$9993,4,FALSE)</f>
        <v>2 NOTEBOOK INTEL CORE</v>
      </c>
      <c r="H480" s="55">
        <f>+VLOOKUP($D480,'Detailed Schedule'!$D$8:$EK$9993,5,FALSE)</f>
        <v>2272.12</v>
      </c>
      <c r="I480" s="22">
        <f>+VLOOKUP($D480,'Detailed Schedule'!$D$8:$EK$9993,6,FALSE)</f>
        <v>5</v>
      </c>
      <c r="J480" s="55">
        <f>+VLOOKUP($D480,'Detailed Schedule'!$D$8:$EK$9993,7,FALSE)</f>
        <v>0</v>
      </c>
      <c r="K480" s="56">
        <v>0</v>
      </c>
      <c r="L480" s="59">
        <f>+VLOOKUP($D480,'Detailed Schedule'!$D$8:$EAA$9985,137,FALSE)</f>
        <v>2044.894</v>
      </c>
      <c r="M480" s="26">
        <f>+VLOOKUP($D480,'Detailed Schedule'!$D$8:$EAA$9985,140,FALSE)</f>
        <v>227.23</v>
      </c>
      <c r="N480" s="26">
        <f>+VLOOKUP($D480,'Detailed Schedule'!$D$8:$EAA$9985,141,FALSE)</f>
        <v>2272.1239999999998</v>
      </c>
      <c r="O480" s="26">
        <f>+VLOOKUP($D480,'Detailed Schedule'!$D$8:$EAA$9985,142,FALSE)+J480</f>
        <v>0</v>
      </c>
      <c r="Q480" s="74">
        <f>+VLOOKUP($D480,'Detailed Schedule'!$D$8:$K$903,6,FALSE)</f>
        <v>5</v>
      </c>
      <c r="R480" s="75">
        <f>+VLOOKUP($D480,'Detailed Schedule'!$D$8:$K$903,5,FALSE)</f>
        <v>2272.12</v>
      </c>
      <c r="S480" s="75">
        <f>+VLOOKUP($D480,'Detailed Schedule'!$D$8:$K$903,7,FALSE)</f>
        <v>0</v>
      </c>
      <c r="T480" s="119">
        <f t="shared" si="40"/>
        <v>0</v>
      </c>
      <c r="U480" s="119">
        <f t="shared" si="41"/>
        <v>0</v>
      </c>
      <c r="V480" s="21" t="str">
        <f t="shared" si="42"/>
        <v>NO CHANGE</v>
      </c>
      <c r="W480" s="21" t="str">
        <f t="shared" si="43"/>
        <v>NO CHANGE</v>
      </c>
      <c r="X480" s="21" t="str">
        <f t="shared" si="44"/>
        <v>NO CHANGE</v>
      </c>
    </row>
    <row r="481" spans="1:24" outlineLevel="2">
      <c r="A481" s="136">
        <v>44013</v>
      </c>
      <c r="B481" s="24"/>
      <c r="C481" s="77">
        <v>575</v>
      </c>
      <c r="D481" s="137" t="s">
        <v>268</v>
      </c>
      <c r="E481" s="137">
        <v>9</v>
      </c>
      <c r="F481" s="137" t="s">
        <v>103</v>
      </c>
      <c r="G481" s="137" t="str">
        <f>+VLOOKUP($D481,'Detailed Schedule'!$D$8:$EK$9993,4,FALSE)</f>
        <v>2 NOTEBOOK INTEL CORE</v>
      </c>
      <c r="H481" s="55">
        <f>+VLOOKUP($D481,'Detailed Schedule'!$D$8:$EK$9993,5,FALSE)</f>
        <v>2272.12</v>
      </c>
      <c r="I481" s="22">
        <f>+VLOOKUP($D481,'Detailed Schedule'!$D$8:$EK$9993,6,FALSE)</f>
        <v>5</v>
      </c>
      <c r="J481" s="55">
        <f>+VLOOKUP($D481,'Detailed Schedule'!$D$8:$EK$9993,7,FALSE)</f>
        <v>0</v>
      </c>
      <c r="K481" s="56">
        <v>0</v>
      </c>
      <c r="L481" s="59">
        <f>+VLOOKUP($D481,'Detailed Schedule'!$D$8:$EAA$9985,137,FALSE)</f>
        <v>2044.894</v>
      </c>
      <c r="M481" s="26">
        <f>+VLOOKUP($D481,'Detailed Schedule'!$D$8:$EAA$9985,140,FALSE)</f>
        <v>227.23</v>
      </c>
      <c r="N481" s="26">
        <f>+VLOOKUP($D481,'Detailed Schedule'!$D$8:$EAA$9985,141,FALSE)</f>
        <v>2272.1239999999998</v>
      </c>
      <c r="O481" s="26">
        <f>+VLOOKUP($D481,'Detailed Schedule'!$D$8:$EAA$9985,142,FALSE)+J481</f>
        <v>0</v>
      </c>
      <c r="Q481" s="74">
        <f>+VLOOKUP($D481,'Detailed Schedule'!$D$8:$K$903,6,FALSE)</f>
        <v>5</v>
      </c>
      <c r="R481" s="75">
        <f>+VLOOKUP($D481,'Detailed Schedule'!$D$8:$K$903,5,FALSE)</f>
        <v>2272.12</v>
      </c>
      <c r="S481" s="75">
        <f>+VLOOKUP($D481,'Detailed Schedule'!$D$8:$K$903,7,FALSE)</f>
        <v>0</v>
      </c>
      <c r="T481" s="119">
        <f t="shared" si="40"/>
        <v>0</v>
      </c>
      <c r="U481" s="119">
        <f t="shared" si="41"/>
        <v>0</v>
      </c>
      <c r="V481" s="21" t="str">
        <f t="shared" si="42"/>
        <v>NO CHANGE</v>
      </c>
      <c r="W481" s="21" t="str">
        <f t="shared" si="43"/>
        <v>NO CHANGE</v>
      </c>
      <c r="X481" s="21" t="str">
        <f t="shared" si="44"/>
        <v>NO CHANGE</v>
      </c>
    </row>
    <row r="482" spans="1:24" outlineLevel="2">
      <c r="A482" s="136">
        <v>44013</v>
      </c>
      <c r="B482" s="24"/>
      <c r="C482" s="77">
        <v>576</v>
      </c>
      <c r="D482" s="137" t="s">
        <v>269</v>
      </c>
      <c r="E482" s="137">
        <v>9</v>
      </c>
      <c r="F482" s="137" t="s">
        <v>103</v>
      </c>
      <c r="G482" s="137" t="str">
        <f>+VLOOKUP($D482,'Detailed Schedule'!$D$8:$EK$9993,4,FALSE)</f>
        <v>2 NOTEBOOK INTEL CORE</v>
      </c>
      <c r="H482" s="55">
        <f>+VLOOKUP($D482,'Detailed Schedule'!$D$8:$EK$9993,5,FALSE)</f>
        <v>2272.11</v>
      </c>
      <c r="I482" s="22">
        <f>+VLOOKUP($D482,'Detailed Schedule'!$D$8:$EK$9993,6,FALSE)</f>
        <v>5</v>
      </c>
      <c r="J482" s="55">
        <f>+VLOOKUP($D482,'Detailed Schedule'!$D$8:$EK$9993,7,FALSE)</f>
        <v>0</v>
      </c>
      <c r="K482" s="56">
        <v>0</v>
      </c>
      <c r="L482" s="59">
        <f>+VLOOKUP($D482,'Detailed Schedule'!$D$8:$EAA$9985,137,FALSE)</f>
        <v>2044.8920000000001</v>
      </c>
      <c r="M482" s="26">
        <f>+VLOOKUP($D482,'Detailed Schedule'!$D$8:$EAA$9985,140,FALSE)</f>
        <v>227.22</v>
      </c>
      <c r="N482" s="26">
        <f>+VLOOKUP($D482,'Detailed Schedule'!$D$8:$EAA$9985,141,FALSE)</f>
        <v>2272.1120000000001</v>
      </c>
      <c r="O482" s="26">
        <f>+VLOOKUP($D482,'Detailed Schedule'!$D$8:$EAA$9985,142,FALSE)+J482</f>
        <v>0</v>
      </c>
      <c r="Q482" s="74">
        <f>+VLOOKUP($D482,'Detailed Schedule'!$D$8:$K$903,6,FALSE)</f>
        <v>5</v>
      </c>
      <c r="R482" s="75">
        <f>+VLOOKUP($D482,'Detailed Schedule'!$D$8:$K$903,5,FALSE)</f>
        <v>2272.11</v>
      </c>
      <c r="S482" s="75">
        <f>+VLOOKUP($D482,'Detailed Schedule'!$D$8:$K$903,7,FALSE)</f>
        <v>0</v>
      </c>
      <c r="T482" s="119">
        <f t="shared" si="40"/>
        <v>0</v>
      </c>
      <c r="U482" s="119">
        <f t="shared" si="41"/>
        <v>0</v>
      </c>
      <c r="V482" s="21" t="str">
        <f t="shared" si="42"/>
        <v>NO CHANGE</v>
      </c>
      <c r="W482" s="21" t="str">
        <f t="shared" si="43"/>
        <v>NO CHANGE</v>
      </c>
      <c r="X482" s="21" t="str">
        <f t="shared" si="44"/>
        <v>NO CHANGE</v>
      </c>
    </row>
    <row r="483" spans="1:24" outlineLevel="2">
      <c r="A483" s="136">
        <v>44013</v>
      </c>
      <c r="B483" s="24"/>
      <c r="C483" s="77">
        <v>577</v>
      </c>
      <c r="D483" s="137" t="s">
        <v>270</v>
      </c>
      <c r="E483" s="137">
        <v>9</v>
      </c>
      <c r="F483" s="137" t="s">
        <v>103</v>
      </c>
      <c r="G483" s="137" t="str">
        <f>+VLOOKUP($D483,'Detailed Schedule'!$D$8:$EK$9993,4,FALSE)</f>
        <v>COMPUTER</v>
      </c>
      <c r="H483" s="55">
        <f>+VLOOKUP($D483,'Detailed Schedule'!$D$8:$EK$9993,5,FALSE)</f>
        <v>1298.98</v>
      </c>
      <c r="I483" s="22">
        <f>+VLOOKUP($D483,'Detailed Schedule'!$D$8:$EK$9993,6,FALSE)</f>
        <v>5</v>
      </c>
      <c r="J483" s="55">
        <f>+VLOOKUP($D483,'Detailed Schedule'!$D$8:$EK$9993,7,FALSE)</f>
        <v>0</v>
      </c>
      <c r="K483" s="56">
        <v>0</v>
      </c>
      <c r="L483" s="59">
        <f>+VLOOKUP($D483,'Detailed Schedule'!$D$8:$EAA$9985,137,FALSE)</f>
        <v>1169.096</v>
      </c>
      <c r="M483" s="26">
        <f>+VLOOKUP($D483,'Detailed Schedule'!$D$8:$EAA$9985,140,FALSE)</f>
        <v>129.88</v>
      </c>
      <c r="N483" s="26">
        <f>+VLOOKUP($D483,'Detailed Schedule'!$D$8:$EAA$9985,141,FALSE)</f>
        <v>1298.9760000000001</v>
      </c>
      <c r="O483" s="26">
        <f>+VLOOKUP($D483,'Detailed Schedule'!$D$8:$EAA$9985,142,FALSE)+J483</f>
        <v>0</v>
      </c>
      <c r="Q483" s="74">
        <f>+VLOOKUP($D483,'Detailed Schedule'!$D$8:$K$903,6,FALSE)</f>
        <v>5</v>
      </c>
      <c r="R483" s="75">
        <f>+VLOOKUP($D483,'Detailed Schedule'!$D$8:$K$903,5,FALSE)</f>
        <v>1298.98</v>
      </c>
      <c r="S483" s="75">
        <f>+VLOOKUP($D483,'Detailed Schedule'!$D$8:$K$903,7,FALSE)</f>
        <v>0</v>
      </c>
      <c r="T483" s="119">
        <f t="shared" si="40"/>
        <v>0</v>
      </c>
      <c r="U483" s="119">
        <f t="shared" si="41"/>
        <v>0</v>
      </c>
      <c r="V483" s="21" t="str">
        <f t="shared" si="42"/>
        <v>NO CHANGE</v>
      </c>
      <c r="W483" s="21" t="str">
        <f t="shared" si="43"/>
        <v>NO CHANGE</v>
      </c>
      <c r="X483" s="21" t="str">
        <f t="shared" si="44"/>
        <v>NO CHANGE</v>
      </c>
    </row>
    <row r="484" spans="1:24" outlineLevel="2">
      <c r="A484" s="136">
        <v>44013</v>
      </c>
      <c r="B484" s="24"/>
      <c r="C484" s="77">
        <v>582</v>
      </c>
      <c r="D484" s="137" t="s">
        <v>272</v>
      </c>
      <c r="E484" s="137">
        <v>9</v>
      </c>
      <c r="F484" s="137" t="s">
        <v>103</v>
      </c>
      <c r="G484" s="137" t="str">
        <f>+VLOOKUP($D484,'Detailed Schedule'!$D$8:$EK$9993,4,FALSE)</f>
        <v>NEW LAPTOP</v>
      </c>
      <c r="H484" s="55">
        <f>+VLOOKUP($D484,'Detailed Schedule'!$D$8:$EK$9993,5,FALSE)</f>
        <v>1101.18</v>
      </c>
      <c r="I484" s="22">
        <f>+VLOOKUP($D484,'Detailed Schedule'!$D$8:$EK$9993,6,FALSE)</f>
        <v>5</v>
      </c>
      <c r="J484" s="55">
        <f>+VLOOKUP($D484,'Detailed Schedule'!$D$8:$EK$9993,7,FALSE)</f>
        <v>0</v>
      </c>
      <c r="K484" s="56">
        <v>0</v>
      </c>
      <c r="L484" s="59">
        <f>+VLOOKUP($D484,'Detailed Schedule'!$D$8:$EAA$9985,137,FALSE)</f>
        <v>991.07600000000002</v>
      </c>
      <c r="M484" s="26">
        <f>+VLOOKUP($D484,'Detailed Schedule'!$D$8:$EAA$9985,140,FALSE)</f>
        <v>110.1</v>
      </c>
      <c r="N484" s="26">
        <f>+VLOOKUP($D484,'Detailed Schedule'!$D$8:$EAA$9985,141,FALSE)</f>
        <v>1101.1759999999999</v>
      </c>
      <c r="O484" s="26">
        <f>+VLOOKUP($D484,'Detailed Schedule'!$D$8:$EAA$9985,142,FALSE)+J484</f>
        <v>0</v>
      </c>
      <c r="Q484" s="74">
        <f>+VLOOKUP($D484,'Detailed Schedule'!$D$8:$K$903,6,FALSE)</f>
        <v>5</v>
      </c>
      <c r="R484" s="75">
        <f>+VLOOKUP($D484,'Detailed Schedule'!$D$8:$K$903,5,FALSE)</f>
        <v>1101.18</v>
      </c>
      <c r="S484" s="75">
        <f>+VLOOKUP($D484,'Detailed Schedule'!$D$8:$K$903,7,FALSE)</f>
        <v>0</v>
      </c>
      <c r="T484" s="119">
        <f t="shared" si="40"/>
        <v>0</v>
      </c>
      <c r="U484" s="119">
        <f t="shared" si="41"/>
        <v>0</v>
      </c>
      <c r="V484" s="21" t="str">
        <f t="shared" si="42"/>
        <v>NO CHANGE</v>
      </c>
      <c r="W484" s="21" t="str">
        <f t="shared" si="43"/>
        <v>NO CHANGE</v>
      </c>
      <c r="X484" s="21" t="str">
        <f t="shared" si="44"/>
        <v>NO CHANGE</v>
      </c>
    </row>
    <row r="485" spans="1:24" outlineLevel="2">
      <c r="A485" s="136">
        <v>44013</v>
      </c>
      <c r="B485" s="24"/>
      <c r="C485" s="77">
        <v>584</v>
      </c>
      <c r="D485" s="137" t="s">
        <v>274</v>
      </c>
      <c r="E485" s="137">
        <v>9</v>
      </c>
      <c r="F485" s="137" t="s">
        <v>103</v>
      </c>
      <c r="G485" s="137" t="str">
        <f>+VLOOKUP($D485,'Detailed Schedule'!$D$8:$EK$9993,4,FALSE)</f>
        <v>TWO MONITORS</v>
      </c>
      <c r="H485" s="55">
        <f>+VLOOKUP($D485,'Detailed Schedule'!$D$8:$EK$9993,5,FALSE)</f>
        <v>634.52</v>
      </c>
      <c r="I485" s="22">
        <f>+VLOOKUP($D485,'Detailed Schedule'!$D$8:$EK$9993,6,FALSE)</f>
        <v>5</v>
      </c>
      <c r="J485" s="55">
        <f>+VLOOKUP($D485,'Detailed Schedule'!$D$8:$EK$9993,7,FALSE)</f>
        <v>0</v>
      </c>
      <c r="K485" s="56">
        <v>0</v>
      </c>
      <c r="L485" s="59">
        <f>+VLOOKUP($D485,'Detailed Schedule'!$D$8:$EAA$9985,137,FALSE)</f>
        <v>571.05399999999997</v>
      </c>
      <c r="M485" s="26">
        <f>+VLOOKUP($D485,'Detailed Schedule'!$D$8:$EAA$9985,140,FALSE)</f>
        <v>63.47</v>
      </c>
      <c r="N485" s="26">
        <f>+VLOOKUP($D485,'Detailed Schedule'!$D$8:$EAA$9985,141,FALSE)</f>
        <v>634.524</v>
      </c>
      <c r="O485" s="26">
        <f>+VLOOKUP($D485,'Detailed Schedule'!$D$8:$EAA$9985,142,FALSE)+J485</f>
        <v>0</v>
      </c>
      <c r="Q485" s="74">
        <f>+VLOOKUP($D485,'Detailed Schedule'!$D$8:$K$903,6,FALSE)</f>
        <v>5</v>
      </c>
      <c r="R485" s="75">
        <f>+VLOOKUP($D485,'Detailed Schedule'!$D$8:$K$903,5,FALSE)</f>
        <v>634.52</v>
      </c>
      <c r="S485" s="75">
        <f>+VLOOKUP($D485,'Detailed Schedule'!$D$8:$K$903,7,FALSE)</f>
        <v>0</v>
      </c>
      <c r="T485" s="119">
        <f t="shared" si="40"/>
        <v>0</v>
      </c>
      <c r="U485" s="119">
        <f t="shared" si="41"/>
        <v>0</v>
      </c>
      <c r="V485" s="21" t="str">
        <f t="shared" si="42"/>
        <v>NO CHANGE</v>
      </c>
      <c r="W485" s="21" t="str">
        <f t="shared" si="43"/>
        <v>NO CHANGE</v>
      </c>
      <c r="X485" s="21" t="str">
        <f t="shared" si="44"/>
        <v>NO CHANGE</v>
      </c>
    </row>
    <row r="486" spans="1:24" outlineLevel="2">
      <c r="A486" s="136">
        <v>44013</v>
      </c>
      <c r="B486" s="24"/>
      <c r="C486" s="77">
        <v>585</v>
      </c>
      <c r="D486" s="137" t="s">
        <v>276</v>
      </c>
      <c r="E486" s="137">
        <v>9</v>
      </c>
      <c r="F486" s="137" t="s">
        <v>103</v>
      </c>
      <c r="G486" s="137" t="str">
        <f>+VLOOKUP($D486,'Detailed Schedule'!$D$8:$EK$9993,4,FALSE)</f>
        <v>NEW PC AND 2 MONITORS</v>
      </c>
      <c r="H486" s="55">
        <f>+VLOOKUP($D486,'Detailed Schedule'!$D$8:$EK$9993,5,FALSE)</f>
        <v>976.91</v>
      </c>
      <c r="I486" s="22">
        <f>+VLOOKUP($D486,'Detailed Schedule'!$D$8:$EK$9993,6,FALSE)</f>
        <v>5</v>
      </c>
      <c r="J486" s="55">
        <f>+VLOOKUP($D486,'Detailed Schedule'!$D$8:$EK$9993,7,FALSE)</f>
        <v>0</v>
      </c>
      <c r="K486" s="56">
        <v>0</v>
      </c>
      <c r="L486" s="59">
        <f>+VLOOKUP($D486,'Detailed Schedule'!$D$8:$EAA$9985,137,FALSE)</f>
        <v>879.21199999999999</v>
      </c>
      <c r="M486" s="26">
        <f>+VLOOKUP($D486,'Detailed Schedule'!$D$8:$EAA$9985,140,FALSE)</f>
        <v>97.7</v>
      </c>
      <c r="N486" s="26">
        <f>+VLOOKUP($D486,'Detailed Schedule'!$D$8:$EAA$9985,141,FALSE)</f>
        <v>976.91200000000003</v>
      </c>
      <c r="O486" s="26">
        <f>+VLOOKUP($D486,'Detailed Schedule'!$D$8:$EAA$9985,142,FALSE)+J486</f>
        <v>0</v>
      </c>
      <c r="Q486" s="74">
        <f>+VLOOKUP($D486,'Detailed Schedule'!$D$8:$K$903,6,FALSE)</f>
        <v>5</v>
      </c>
      <c r="R486" s="75">
        <f>+VLOOKUP($D486,'Detailed Schedule'!$D$8:$K$903,5,FALSE)</f>
        <v>976.91</v>
      </c>
      <c r="S486" s="75">
        <f>+VLOOKUP($D486,'Detailed Schedule'!$D$8:$K$903,7,FALSE)</f>
        <v>0</v>
      </c>
      <c r="T486" s="119">
        <f t="shared" si="40"/>
        <v>0</v>
      </c>
      <c r="U486" s="119">
        <f t="shared" si="41"/>
        <v>0</v>
      </c>
      <c r="V486" s="21" t="str">
        <f t="shared" si="42"/>
        <v>NO CHANGE</v>
      </c>
      <c r="W486" s="21" t="str">
        <f t="shared" si="43"/>
        <v>NO CHANGE</v>
      </c>
      <c r="X486" s="21" t="str">
        <f t="shared" si="44"/>
        <v>NO CHANGE</v>
      </c>
    </row>
    <row r="487" spans="1:24" outlineLevel="2">
      <c r="A487" s="136">
        <v>44013</v>
      </c>
      <c r="B487" s="24"/>
      <c r="C487" s="77">
        <v>588</v>
      </c>
      <c r="D487" s="137" t="s">
        <v>278</v>
      </c>
      <c r="E487" s="137">
        <v>9</v>
      </c>
      <c r="F487" s="137" t="s">
        <v>103</v>
      </c>
      <c r="G487" s="137" t="str">
        <f>+VLOOKUP($D487,'Detailed Schedule'!$D$8:$EK$9993,4,FALSE)</f>
        <v>COMPUTER</v>
      </c>
      <c r="H487" s="55">
        <f>+VLOOKUP($D487,'Detailed Schedule'!$D$8:$EK$9993,5,FALSE)</f>
        <v>1984.51</v>
      </c>
      <c r="I487" s="22">
        <f>+VLOOKUP($D487,'Detailed Schedule'!$D$8:$EK$9993,6,FALSE)</f>
        <v>5</v>
      </c>
      <c r="J487" s="55">
        <f>+VLOOKUP($D487,'Detailed Schedule'!$D$8:$EK$9993,7,FALSE)</f>
        <v>0</v>
      </c>
      <c r="K487" s="56">
        <v>0</v>
      </c>
      <c r="L487" s="59">
        <f>+VLOOKUP($D487,'Detailed Schedule'!$D$8:$EAA$9985,137,FALSE)</f>
        <v>1786.0520000000001</v>
      </c>
      <c r="M487" s="26">
        <f>+VLOOKUP($D487,'Detailed Schedule'!$D$8:$EAA$9985,140,FALSE)</f>
        <v>198.46</v>
      </c>
      <c r="N487" s="26">
        <f>+VLOOKUP($D487,'Detailed Schedule'!$D$8:$EAA$9985,141,FALSE)</f>
        <v>1984.5120000000002</v>
      </c>
      <c r="O487" s="26">
        <f>+VLOOKUP($D487,'Detailed Schedule'!$D$8:$EAA$9985,142,FALSE)+J487</f>
        <v>0</v>
      </c>
      <c r="Q487" s="74">
        <f>+VLOOKUP($D487,'Detailed Schedule'!$D$8:$K$903,6,FALSE)</f>
        <v>5</v>
      </c>
      <c r="R487" s="75">
        <f>+VLOOKUP($D487,'Detailed Schedule'!$D$8:$K$903,5,FALSE)</f>
        <v>1984.51</v>
      </c>
      <c r="S487" s="75">
        <f>+VLOOKUP($D487,'Detailed Schedule'!$D$8:$K$903,7,FALSE)</f>
        <v>0</v>
      </c>
      <c r="T487" s="119">
        <f t="shared" si="40"/>
        <v>0</v>
      </c>
      <c r="U487" s="119">
        <f t="shared" si="41"/>
        <v>0</v>
      </c>
      <c r="V487" s="21" t="str">
        <f t="shared" si="42"/>
        <v>NO CHANGE</v>
      </c>
      <c r="W487" s="21" t="str">
        <f t="shared" si="43"/>
        <v>NO CHANGE</v>
      </c>
      <c r="X487" s="21" t="str">
        <f t="shared" si="44"/>
        <v>NO CHANGE</v>
      </c>
    </row>
    <row r="488" spans="1:24" outlineLevel="2">
      <c r="A488" s="136">
        <v>44013</v>
      </c>
      <c r="B488" s="24"/>
      <c r="C488" s="77">
        <v>587</v>
      </c>
      <c r="D488" s="137" t="s">
        <v>279</v>
      </c>
      <c r="E488" s="137">
        <v>1</v>
      </c>
      <c r="F488" s="137" t="s">
        <v>103</v>
      </c>
      <c r="G488" s="137" t="str">
        <f>+VLOOKUP($D488,'Detailed Schedule'!$D$8:$EK$9993,4,FALSE)</f>
        <v>TWO COMPUTERS</v>
      </c>
      <c r="H488" s="55">
        <f>+VLOOKUP($D488,'Detailed Schedule'!$D$8:$EK$9993,5,FALSE)</f>
        <v>1785.75</v>
      </c>
      <c r="I488" s="22">
        <f>+VLOOKUP($D488,'Detailed Schedule'!$D$8:$EK$9993,6,FALSE)</f>
        <v>5</v>
      </c>
      <c r="J488" s="55">
        <f>+VLOOKUP($D488,'Detailed Schedule'!$D$8:$EK$9993,7,FALSE)</f>
        <v>0</v>
      </c>
      <c r="K488" s="56">
        <v>0</v>
      </c>
      <c r="L488" s="59">
        <f>+VLOOKUP($D488,'Detailed Schedule'!$D$8:$EAA$9985,137,FALSE)</f>
        <v>1607.1799999999998</v>
      </c>
      <c r="M488" s="26">
        <f>+VLOOKUP($D488,'Detailed Schedule'!$D$8:$EAA$9985,140,FALSE)</f>
        <v>178.57</v>
      </c>
      <c r="N488" s="26">
        <f>+VLOOKUP($D488,'Detailed Schedule'!$D$8:$EAA$9985,141,FALSE)</f>
        <v>1785.7499999999998</v>
      </c>
      <c r="O488" s="26">
        <f>+VLOOKUP($D488,'Detailed Schedule'!$D$8:$EAA$9985,142,FALSE)+J488</f>
        <v>0</v>
      </c>
      <c r="Q488" s="74">
        <f>+VLOOKUP($D488,'Detailed Schedule'!$D$8:$K$903,6,FALSE)</f>
        <v>5</v>
      </c>
      <c r="R488" s="75">
        <f>+VLOOKUP($D488,'Detailed Schedule'!$D$8:$K$903,5,FALSE)</f>
        <v>1785.75</v>
      </c>
      <c r="S488" s="75">
        <f>+VLOOKUP($D488,'Detailed Schedule'!$D$8:$K$903,7,FALSE)</f>
        <v>0</v>
      </c>
      <c r="T488" s="119">
        <f t="shared" si="40"/>
        <v>0</v>
      </c>
      <c r="U488" s="119">
        <f t="shared" si="41"/>
        <v>0</v>
      </c>
      <c r="V488" s="21" t="str">
        <f t="shared" si="42"/>
        <v>NO CHANGE</v>
      </c>
      <c r="W488" s="21" t="str">
        <f t="shared" si="43"/>
        <v>NO CHANGE</v>
      </c>
      <c r="X488" s="21" t="str">
        <f t="shared" si="44"/>
        <v>NO CHANGE</v>
      </c>
    </row>
    <row r="489" spans="1:24" outlineLevel="2">
      <c r="A489" s="136">
        <v>44013</v>
      </c>
      <c r="B489" s="24"/>
      <c r="C489" s="77">
        <v>586</v>
      </c>
      <c r="D489" s="137" t="s">
        <v>281</v>
      </c>
      <c r="E489" s="137">
        <v>1</v>
      </c>
      <c r="F489" s="137" t="s">
        <v>103</v>
      </c>
      <c r="G489" s="137" t="str">
        <f>+VLOOKUP($D489,'Detailed Schedule'!$D$8:$EK$9993,4,FALSE)</f>
        <v>COMPUTER</v>
      </c>
      <c r="H489" s="55">
        <f>+VLOOKUP($D489,'Detailed Schedule'!$D$8:$EK$9993,5,FALSE)</f>
        <v>1140.32</v>
      </c>
      <c r="I489" s="22">
        <f>+VLOOKUP($D489,'Detailed Schedule'!$D$8:$EK$9993,6,FALSE)</f>
        <v>5</v>
      </c>
      <c r="J489" s="55">
        <f>+VLOOKUP($D489,'Detailed Schedule'!$D$8:$EK$9993,7,FALSE)</f>
        <v>0</v>
      </c>
      <c r="K489" s="56">
        <v>0</v>
      </c>
      <c r="L489" s="59">
        <f>+VLOOKUP($D489,'Detailed Schedule'!$D$8:$EAA$9985,137,FALSE)</f>
        <v>1026.2740000000001</v>
      </c>
      <c r="M489" s="26">
        <f>+VLOOKUP($D489,'Detailed Schedule'!$D$8:$EAA$9985,140,FALSE)</f>
        <v>114.05</v>
      </c>
      <c r="N489" s="26">
        <f>+VLOOKUP($D489,'Detailed Schedule'!$D$8:$EAA$9985,141,FALSE)</f>
        <v>1140.3240000000001</v>
      </c>
      <c r="O489" s="26">
        <f>+VLOOKUP($D489,'Detailed Schedule'!$D$8:$EAA$9985,142,FALSE)+J489</f>
        <v>0</v>
      </c>
      <c r="Q489" s="74">
        <f>+VLOOKUP($D489,'Detailed Schedule'!$D$8:$K$903,6,FALSE)</f>
        <v>5</v>
      </c>
      <c r="R489" s="75">
        <f>+VLOOKUP($D489,'Detailed Schedule'!$D$8:$K$903,5,FALSE)</f>
        <v>1140.32</v>
      </c>
      <c r="S489" s="75">
        <f>+VLOOKUP($D489,'Detailed Schedule'!$D$8:$K$903,7,FALSE)</f>
        <v>0</v>
      </c>
      <c r="T489" s="119">
        <f t="shared" si="40"/>
        <v>0</v>
      </c>
      <c r="U489" s="119">
        <f t="shared" si="41"/>
        <v>0</v>
      </c>
      <c r="V489" s="21" t="str">
        <f t="shared" si="42"/>
        <v>NO CHANGE</v>
      </c>
      <c r="W489" s="21" t="str">
        <f t="shared" si="43"/>
        <v>NO CHANGE</v>
      </c>
      <c r="X489" s="21" t="str">
        <f t="shared" si="44"/>
        <v>NO CHANGE</v>
      </c>
    </row>
    <row r="490" spans="1:24" outlineLevel="2">
      <c r="A490" s="136">
        <v>44013</v>
      </c>
      <c r="B490" s="24"/>
      <c r="C490" s="77">
        <v>589</v>
      </c>
      <c r="D490" s="137" t="s">
        <v>282</v>
      </c>
      <c r="E490" s="137">
        <v>1</v>
      </c>
      <c r="F490" s="137" t="s">
        <v>103</v>
      </c>
      <c r="G490" s="137" t="str">
        <f>+VLOOKUP($D490,'Detailed Schedule'!$D$8:$EK$9993,4,FALSE)</f>
        <v>2 LAPTOPS - KATIE &amp; SPARE</v>
      </c>
      <c r="H490" s="55">
        <f>+VLOOKUP($D490,'Detailed Schedule'!$D$8:$EK$9993,5,FALSE)</f>
        <v>1730.06</v>
      </c>
      <c r="I490" s="22">
        <f>+VLOOKUP($D490,'Detailed Schedule'!$D$8:$EK$9993,6,FALSE)</f>
        <v>5</v>
      </c>
      <c r="J490" s="55">
        <f>+VLOOKUP($D490,'Detailed Schedule'!$D$8:$EK$9993,7,FALSE)</f>
        <v>0</v>
      </c>
      <c r="K490" s="56">
        <v>0</v>
      </c>
      <c r="L490" s="59">
        <f>+VLOOKUP($D490,'Detailed Schedule'!$D$8:$EAA$9985,137,FALSE)</f>
        <v>1557.0519999999999</v>
      </c>
      <c r="M490" s="26">
        <f>+VLOOKUP($D490,'Detailed Schedule'!$D$8:$EAA$9985,140,FALSE)</f>
        <v>173.01</v>
      </c>
      <c r="N490" s="26">
        <f>+VLOOKUP($D490,'Detailed Schedule'!$D$8:$EAA$9985,141,FALSE)</f>
        <v>1730.0619999999999</v>
      </c>
      <c r="O490" s="26">
        <f>+VLOOKUP($D490,'Detailed Schedule'!$D$8:$EAA$9985,142,FALSE)+J490</f>
        <v>0</v>
      </c>
      <c r="Q490" s="74">
        <f>+VLOOKUP($D490,'Detailed Schedule'!$D$8:$K$903,6,FALSE)</f>
        <v>5</v>
      </c>
      <c r="R490" s="75">
        <f>+VLOOKUP($D490,'Detailed Schedule'!$D$8:$K$903,5,FALSE)</f>
        <v>1730.06</v>
      </c>
      <c r="S490" s="75">
        <f>+VLOOKUP($D490,'Detailed Schedule'!$D$8:$K$903,7,FALSE)</f>
        <v>0</v>
      </c>
      <c r="T490" s="119">
        <f t="shared" si="40"/>
        <v>0</v>
      </c>
      <c r="U490" s="119">
        <f t="shared" si="41"/>
        <v>0</v>
      </c>
      <c r="V490" s="21" t="str">
        <f t="shared" si="42"/>
        <v>NO CHANGE</v>
      </c>
      <c r="W490" s="21" t="str">
        <f t="shared" si="43"/>
        <v>NO CHANGE</v>
      </c>
      <c r="X490" s="21" t="str">
        <f t="shared" si="44"/>
        <v>NO CHANGE</v>
      </c>
    </row>
    <row r="491" spans="1:24" outlineLevel="2">
      <c r="A491" s="136">
        <v>44013</v>
      </c>
      <c r="B491" s="24"/>
      <c r="C491" s="77">
        <v>580</v>
      </c>
      <c r="D491" s="137" t="s">
        <v>510</v>
      </c>
      <c r="E491" s="137">
        <v>1</v>
      </c>
      <c r="F491" s="137" t="s">
        <v>103</v>
      </c>
      <c r="G491" s="137" t="str">
        <f>+VLOOKUP($D491,'Detailed Schedule'!$D$8:$EK$9993,4,FALSE)</f>
        <v>TV, PRINTER, EQUIP SMALL BID ROOM</v>
      </c>
      <c r="H491" s="55">
        <f>+VLOOKUP($D491,'Detailed Schedule'!$D$8:$EK$9993,5,FALSE)</f>
        <v>4390.96</v>
      </c>
      <c r="I491" s="22">
        <f>+VLOOKUP($D491,'Detailed Schedule'!$D$8:$EK$9993,6,FALSE)</f>
        <v>7</v>
      </c>
      <c r="J491" s="55">
        <f>+VLOOKUP($D491,'Detailed Schedule'!$D$8:$EK$9993,7,FALSE)</f>
        <v>0</v>
      </c>
      <c r="K491" s="56">
        <v>0</v>
      </c>
      <c r="L491" s="59">
        <f>+VLOOKUP($D491,'Detailed Schedule'!$D$8:$EAA$9985,137,FALSE)</f>
        <v>2822.76</v>
      </c>
      <c r="M491" s="26">
        <f>+VLOOKUP($D491,'Detailed Schedule'!$D$8:$EAA$9985,140,FALSE)</f>
        <v>627.28</v>
      </c>
      <c r="N491" s="26">
        <f>+VLOOKUP($D491,'Detailed Schedule'!$D$8:$EAA$9985,141,FALSE)</f>
        <v>3450.04</v>
      </c>
      <c r="O491" s="26">
        <f>+VLOOKUP($D491,'Detailed Schedule'!$D$8:$EAA$9985,142,FALSE)+J491</f>
        <v>940.92</v>
      </c>
      <c r="Q491" s="74">
        <f>+VLOOKUP($D491,'Detailed Schedule'!$D$8:$K$903,6,FALSE)</f>
        <v>7</v>
      </c>
      <c r="R491" s="75">
        <f>+VLOOKUP($D491,'Detailed Schedule'!$D$8:$K$903,5,FALSE)</f>
        <v>4390.96</v>
      </c>
      <c r="S491" s="75">
        <f>+VLOOKUP($D491,'Detailed Schedule'!$D$8:$K$903,7,FALSE)</f>
        <v>0</v>
      </c>
      <c r="T491" s="119">
        <f t="shared" si="40"/>
        <v>0</v>
      </c>
      <c r="U491" s="119">
        <f t="shared" si="41"/>
        <v>0</v>
      </c>
      <c r="V491" s="21" t="str">
        <f t="shared" si="42"/>
        <v>NO CHANGE</v>
      </c>
      <c r="W491" s="21" t="str">
        <f t="shared" si="43"/>
        <v>NO CHANGE</v>
      </c>
      <c r="X491" s="21" t="str">
        <f t="shared" si="44"/>
        <v>NO CHANGE</v>
      </c>
    </row>
    <row r="492" spans="1:24" outlineLevel="2">
      <c r="A492" s="136">
        <v>44013</v>
      </c>
      <c r="B492" s="24"/>
      <c r="C492" s="77">
        <v>581</v>
      </c>
      <c r="D492" s="137" t="s">
        <v>512</v>
      </c>
      <c r="E492" s="137">
        <v>1</v>
      </c>
      <c r="F492" s="137" t="s">
        <v>103</v>
      </c>
      <c r="G492" s="137" t="str">
        <f>+VLOOKUP($D492,'Detailed Schedule'!$D$8:$EK$9993,4,FALSE)</f>
        <v>TV FOR CONFERENCE ROOM</v>
      </c>
      <c r="H492" s="55">
        <f>+VLOOKUP($D492,'Detailed Schedule'!$D$8:$EK$9993,5,FALSE)</f>
        <v>2681.4700000000003</v>
      </c>
      <c r="I492" s="22">
        <f>+VLOOKUP($D492,'Detailed Schedule'!$D$8:$EK$9993,6,FALSE)</f>
        <v>7</v>
      </c>
      <c r="J492" s="55">
        <f>+VLOOKUP($D492,'Detailed Schedule'!$D$8:$EK$9993,7,FALSE)</f>
        <v>0</v>
      </c>
      <c r="K492" s="56">
        <v>0</v>
      </c>
      <c r="L492" s="59">
        <f>+VLOOKUP($D492,'Detailed Schedule'!$D$8:$EAA$9985,137,FALSE)</f>
        <v>1723.8071428571429</v>
      </c>
      <c r="M492" s="26">
        <f>+VLOOKUP($D492,'Detailed Schedule'!$D$8:$EAA$9985,140,FALSE)</f>
        <v>383.06714285714287</v>
      </c>
      <c r="N492" s="26">
        <f>+VLOOKUP($D492,'Detailed Schedule'!$D$8:$EAA$9985,141,FALSE)</f>
        <v>2106.8742857142856</v>
      </c>
      <c r="O492" s="26">
        <f>+VLOOKUP($D492,'Detailed Schedule'!$D$8:$EAA$9985,142,FALSE)+J492</f>
        <v>574.6</v>
      </c>
      <c r="Q492" s="74">
        <f>+VLOOKUP($D492,'Detailed Schedule'!$D$8:$K$903,6,FALSE)</f>
        <v>7</v>
      </c>
      <c r="R492" s="75">
        <f>+VLOOKUP($D492,'Detailed Schedule'!$D$8:$K$903,5,FALSE)</f>
        <v>2681.4700000000003</v>
      </c>
      <c r="S492" s="75">
        <f>+VLOOKUP($D492,'Detailed Schedule'!$D$8:$K$903,7,FALSE)</f>
        <v>0</v>
      </c>
      <c r="T492" s="119">
        <f t="shared" si="40"/>
        <v>0</v>
      </c>
      <c r="U492" s="119">
        <f t="shared" si="41"/>
        <v>0</v>
      </c>
      <c r="V492" s="21" t="str">
        <f t="shared" si="42"/>
        <v>NO CHANGE</v>
      </c>
      <c r="W492" s="21" t="str">
        <f t="shared" si="43"/>
        <v>NO CHANGE</v>
      </c>
      <c r="X492" s="21" t="str">
        <f t="shared" si="44"/>
        <v>NO CHANGE</v>
      </c>
    </row>
    <row r="493" spans="1:24" outlineLevel="2">
      <c r="A493" s="136">
        <v>44013</v>
      </c>
      <c r="B493" s="24"/>
      <c r="C493" s="77">
        <v>583</v>
      </c>
      <c r="D493" s="137" t="s">
        <v>514</v>
      </c>
      <c r="E493" s="137">
        <v>9</v>
      </c>
      <c r="F493" s="137" t="s">
        <v>103</v>
      </c>
      <c r="G493" s="137" t="str">
        <f>+VLOOKUP($D493,'Detailed Schedule'!$D$8:$EK$9993,4,FALSE)</f>
        <v>LASER PRINTER</v>
      </c>
      <c r="H493" s="55">
        <f>+VLOOKUP($D493,'Detailed Schedule'!$D$8:$EK$9993,5,FALSE)</f>
        <v>1480.94</v>
      </c>
      <c r="I493" s="22">
        <f>+VLOOKUP($D493,'Detailed Schedule'!$D$8:$EK$9993,6,FALSE)</f>
        <v>5</v>
      </c>
      <c r="J493" s="55">
        <f>+VLOOKUP($D493,'Detailed Schedule'!$D$8:$EK$9993,7,FALSE)</f>
        <v>0</v>
      </c>
      <c r="K493" s="56">
        <v>0</v>
      </c>
      <c r="L493" s="59">
        <f>+VLOOKUP($D493,'Detailed Schedule'!$D$8:$EAA$9985,137,FALSE)</f>
        <v>1332.848</v>
      </c>
      <c r="M493" s="26">
        <f>+VLOOKUP($D493,'Detailed Schedule'!$D$8:$EAA$9985,140,FALSE)</f>
        <v>148.09</v>
      </c>
      <c r="N493" s="26">
        <f>+VLOOKUP($D493,'Detailed Schedule'!$D$8:$EAA$9985,141,FALSE)</f>
        <v>1480.9379999999999</v>
      </c>
      <c r="O493" s="26">
        <f>+VLOOKUP($D493,'Detailed Schedule'!$D$8:$EAA$9985,142,FALSE)+J493</f>
        <v>0</v>
      </c>
      <c r="Q493" s="74">
        <f>+VLOOKUP($D493,'Detailed Schedule'!$D$8:$K$903,6,FALSE)</f>
        <v>5</v>
      </c>
      <c r="R493" s="75">
        <f>+VLOOKUP($D493,'Detailed Schedule'!$D$8:$K$903,5,FALSE)</f>
        <v>1480.94</v>
      </c>
      <c r="S493" s="75">
        <f>+VLOOKUP($D493,'Detailed Schedule'!$D$8:$K$903,7,FALSE)</f>
        <v>0</v>
      </c>
      <c r="T493" s="119">
        <f t="shared" si="40"/>
        <v>0</v>
      </c>
      <c r="U493" s="119">
        <f t="shared" si="41"/>
        <v>0</v>
      </c>
      <c r="V493" s="21" t="str">
        <f t="shared" si="42"/>
        <v>NO CHANGE</v>
      </c>
      <c r="W493" s="21" t="str">
        <f t="shared" si="43"/>
        <v>NO CHANGE</v>
      </c>
      <c r="X493" s="21" t="str">
        <f t="shared" si="44"/>
        <v>NO CHANGE</v>
      </c>
    </row>
    <row r="494" spans="1:24" outlineLevel="2">
      <c r="A494" s="136">
        <v>44013</v>
      </c>
      <c r="B494" s="24"/>
      <c r="C494" s="77">
        <v>578</v>
      </c>
      <c r="D494" s="137" t="s">
        <v>913</v>
      </c>
      <c r="E494" s="137">
        <v>1</v>
      </c>
      <c r="F494" s="137" t="s">
        <v>103</v>
      </c>
      <c r="G494" s="137" t="str">
        <f>+VLOOKUP($D494,'Detailed Schedule'!$D$8:$EK$9993,4,FALSE)</f>
        <v>MESSAGE BOARD</v>
      </c>
      <c r="H494" s="55">
        <f>+VLOOKUP($D494,'Detailed Schedule'!$D$8:$EK$9993,5,FALSE)</f>
        <v>4200</v>
      </c>
      <c r="I494" s="22">
        <f>+VLOOKUP($D494,'Detailed Schedule'!$D$8:$EK$9993,6,FALSE)</f>
        <v>5</v>
      </c>
      <c r="J494" s="55">
        <f>+VLOOKUP($D494,'Detailed Schedule'!$D$8:$EK$9993,7,FALSE)</f>
        <v>0</v>
      </c>
      <c r="K494" s="56">
        <v>0</v>
      </c>
      <c r="L494" s="59">
        <f>+VLOOKUP($D494,'Detailed Schedule'!$D$8:$EAA$9985,137,FALSE)</f>
        <v>3780</v>
      </c>
      <c r="M494" s="26">
        <f>+VLOOKUP($D494,'Detailed Schedule'!$D$8:$EAA$9985,140,FALSE)</f>
        <v>420</v>
      </c>
      <c r="N494" s="26">
        <f>+VLOOKUP($D494,'Detailed Schedule'!$D$8:$EAA$9985,141,FALSE)</f>
        <v>4200</v>
      </c>
      <c r="O494" s="26">
        <f>+VLOOKUP($D494,'Detailed Schedule'!$D$8:$EAA$9985,142,FALSE)+J494</f>
        <v>0</v>
      </c>
      <c r="Q494" s="74">
        <f>+VLOOKUP($D494,'Detailed Schedule'!$D$8:$K$903,6,FALSE)</f>
        <v>5</v>
      </c>
      <c r="R494" s="75">
        <f>+VLOOKUP($D494,'Detailed Schedule'!$D$8:$K$903,5,FALSE)</f>
        <v>4200</v>
      </c>
      <c r="S494" s="75">
        <f>+VLOOKUP($D494,'Detailed Schedule'!$D$8:$K$903,7,FALSE)</f>
        <v>0</v>
      </c>
      <c r="T494" s="119">
        <f t="shared" si="40"/>
        <v>0</v>
      </c>
      <c r="U494" s="119">
        <f t="shared" si="41"/>
        <v>0</v>
      </c>
      <c r="V494" s="21" t="str">
        <f t="shared" si="42"/>
        <v>NO CHANGE</v>
      </c>
      <c r="W494" s="21" t="str">
        <f t="shared" si="43"/>
        <v>NO CHANGE</v>
      </c>
      <c r="X494" s="21" t="str">
        <f t="shared" si="44"/>
        <v>NO CHANGE</v>
      </c>
    </row>
    <row r="495" spans="1:24" outlineLevel="2">
      <c r="A495" s="136">
        <v>44103</v>
      </c>
      <c r="B495" s="24"/>
      <c r="C495" s="77">
        <v>554</v>
      </c>
      <c r="D495" s="137" t="s">
        <v>997</v>
      </c>
      <c r="E495" s="137">
        <v>2</v>
      </c>
      <c r="F495" s="137" t="s">
        <v>103</v>
      </c>
      <c r="G495" s="137" t="str">
        <f>+VLOOKUP($D495,'Detailed Schedule'!$D$8:$EK$9993,4,FALSE)</f>
        <v>TMG 4 IN. SEMI TRASH PUMP</v>
      </c>
      <c r="H495" s="55">
        <f>+VLOOKUP($D495,'Detailed Schedule'!$D$8:$EK$9993,5,FALSE)</f>
        <v>415.77</v>
      </c>
      <c r="I495" s="22">
        <f>+VLOOKUP($D495,'Detailed Schedule'!$D$8:$EK$9993,6,FALSE)</f>
        <v>5</v>
      </c>
      <c r="J495" s="55">
        <f>+VLOOKUP($D495,'Detailed Schedule'!$D$8:$EK$9993,7,FALSE)</f>
        <v>0</v>
      </c>
      <c r="K495" s="56">
        <v>0</v>
      </c>
      <c r="L495" s="59">
        <f>+VLOOKUP($D495,'Detailed Schedule'!$D$8:$EAA$9985,137,FALSE)</f>
        <v>353.39400000000001</v>
      </c>
      <c r="M495" s="26">
        <f>+VLOOKUP($D495,'Detailed Schedule'!$D$8:$EAA$9985,140,FALSE)</f>
        <v>62.38</v>
      </c>
      <c r="N495" s="26">
        <f>+VLOOKUP($D495,'Detailed Schedule'!$D$8:$EAA$9985,141,FALSE)</f>
        <v>415.774</v>
      </c>
      <c r="O495" s="26">
        <f>+VLOOKUP($D495,'Detailed Schedule'!$D$8:$EAA$9985,142,FALSE)+J495</f>
        <v>0</v>
      </c>
      <c r="Q495" s="74">
        <f>+VLOOKUP($D495,'Detailed Schedule'!$D$8:$K$903,6,FALSE)</f>
        <v>5</v>
      </c>
      <c r="R495" s="75">
        <f>+VLOOKUP($D495,'Detailed Schedule'!$D$8:$K$903,5,FALSE)</f>
        <v>415.77</v>
      </c>
      <c r="S495" s="75">
        <f>+VLOOKUP($D495,'Detailed Schedule'!$D$8:$K$903,7,FALSE)</f>
        <v>0</v>
      </c>
      <c r="T495" s="119">
        <f t="shared" si="40"/>
        <v>0</v>
      </c>
      <c r="U495" s="119">
        <f t="shared" si="41"/>
        <v>0</v>
      </c>
      <c r="V495" s="21" t="str">
        <f t="shared" si="42"/>
        <v>NO CHANGE</v>
      </c>
      <c r="W495" s="21" t="str">
        <f t="shared" si="43"/>
        <v>NO CHANGE</v>
      </c>
      <c r="X495" s="21" t="str">
        <f t="shared" si="44"/>
        <v>NO CHANGE</v>
      </c>
    </row>
    <row r="496" spans="1:24" outlineLevel="2">
      <c r="A496" s="136">
        <v>44103</v>
      </c>
      <c r="B496" s="24"/>
      <c r="C496" s="77">
        <v>555</v>
      </c>
      <c r="D496" s="137" t="s">
        <v>999</v>
      </c>
      <c r="E496" s="137">
        <v>2</v>
      </c>
      <c r="F496" s="137" t="s">
        <v>103</v>
      </c>
      <c r="G496" s="137" t="str">
        <f>+VLOOKUP($D496,'Detailed Schedule'!$D$8:$EK$9993,4,FALSE)</f>
        <v>TMG 4 IN. SEMI TRASH PUMP</v>
      </c>
      <c r="H496" s="55">
        <f>+VLOOKUP($D496,'Detailed Schedule'!$D$8:$EK$9993,5,FALSE)</f>
        <v>506.07</v>
      </c>
      <c r="I496" s="22">
        <f>+VLOOKUP($D496,'Detailed Schedule'!$D$8:$EK$9993,6,FALSE)</f>
        <v>5</v>
      </c>
      <c r="J496" s="55">
        <f>+VLOOKUP($D496,'Detailed Schedule'!$D$8:$EK$9993,7,FALSE)</f>
        <v>0</v>
      </c>
      <c r="K496" s="56">
        <v>0</v>
      </c>
      <c r="L496" s="59">
        <f>+VLOOKUP($D496,'Detailed Schedule'!$D$8:$EAA$9985,137,FALSE)</f>
        <v>430.14400000000001</v>
      </c>
      <c r="M496" s="26">
        <f>+VLOOKUP($D496,'Detailed Schedule'!$D$8:$EAA$9985,140,FALSE)</f>
        <v>75.930000000000007</v>
      </c>
      <c r="N496" s="26">
        <f>+VLOOKUP($D496,'Detailed Schedule'!$D$8:$EAA$9985,141,FALSE)</f>
        <v>506.07400000000001</v>
      </c>
      <c r="O496" s="26">
        <f>+VLOOKUP($D496,'Detailed Schedule'!$D$8:$EAA$9985,142,FALSE)+J496</f>
        <v>0</v>
      </c>
      <c r="Q496" s="74">
        <f>+VLOOKUP($D496,'Detailed Schedule'!$D$8:$K$903,6,FALSE)</f>
        <v>5</v>
      </c>
      <c r="R496" s="75">
        <f>+VLOOKUP($D496,'Detailed Schedule'!$D$8:$K$903,5,FALSE)</f>
        <v>506.07</v>
      </c>
      <c r="S496" s="75">
        <f>+VLOOKUP($D496,'Detailed Schedule'!$D$8:$K$903,7,FALSE)</f>
        <v>0</v>
      </c>
      <c r="T496" s="119">
        <f t="shared" si="40"/>
        <v>0</v>
      </c>
      <c r="U496" s="119">
        <f t="shared" si="41"/>
        <v>0</v>
      </c>
      <c r="V496" s="21" t="str">
        <f t="shared" si="42"/>
        <v>NO CHANGE</v>
      </c>
      <c r="W496" s="21" t="str">
        <f t="shared" si="43"/>
        <v>NO CHANGE</v>
      </c>
      <c r="X496" s="21" t="str">
        <f t="shared" si="44"/>
        <v>NO CHANGE</v>
      </c>
    </row>
    <row r="497" spans="1:24" outlineLevel="2">
      <c r="A497" s="136">
        <v>44103</v>
      </c>
      <c r="B497" s="24"/>
      <c r="C497" s="77">
        <v>556</v>
      </c>
      <c r="D497" s="137" t="s">
        <v>1000</v>
      </c>
      <c r="E497" s="137">
        <v>2</v>
      </c>
      <c r="F497" s="137" t="s">
        <v>103</v>
      </c>
      <c r="G497" s="137" t="str">
        <f>+VLOOKUP($D497,'Detailed Schedule'!$D$8:$EK$9993,4,FALSE)</f>
        <v>TMG 3 IN. SEMI TRASH PUMP</v>
      </c>
      <c r="H497" s="55">
        <f>+VLOOKUP($D497,'Detailed Schedule'!$D$8:$EK$9993,5,FALSE)</f>
        <v>154.80000000000001</v>
      </c>
      <c r="I497" s="22">
        <f>+VLOOKUP($D497,'Detailed Schedule'!$D$8:$EK$9993,6,FALSE)</f>
        <v>5</v>
      </c>
      <c r="J497" s="55">
        <f>+VLOOKUP($D497,'Detailed Schedule'!$D$8:$EK$9993,7,FALSE)</f>
        <v>0</v>
      </c>
      <c r="K497" s="56">
        <v>0</v>
      </c>
      <c r="L497" s="59">
        <f>+VLOOKUP($D497,'Detailed Schedule'!$D$8:$EAA$9985,137,FALSE)</f>
        <v>131.58000000000001</v>
      </c>
      <c r="M497" s="26">
        <f>+VLOOKUP($D497,'Detailed Schedule'!$D$8:$EAA$9985,140,FALSE)</f>
        <v>23.22</v>
      </c>
      <c r="N497" s="26">
        <f>+VLOOKUP($D497,'Detailed Schedule'!$D$8:$EAA$9985,141,FALSE)</f>
        <v>154.80000000000001</v>
      </c>
      <c r="O497" s="26">
        <f>+VLOOKUP($D497,'Detailed Schedule'!$D$8:$EAA$9985,142,FALSE)+J497</f>
        <v>0</v>
      </c>
      <c r="Q497" s="74">
        <f>+VLOOKUP($D497,'Detailed Schedule'!$D$8:$K$903,6,FALSE)</f>
        <v>5</v>
      </c>
      <c r="R497" s="75">
        <f>+VLOOKUP($D497,'Detailed Schedule'!$D$8:$K$903,5,FALSE)</f>
        <v>154.80000000000001</v>
      </c>
      <c r="S497" s="75">
        <f>+VLOOKUP($D497,'Detailed Schedule'!$D$8:$K$903,7,FALSE)</f>
        <v>0</v>
      </c>
      <c r="T497" s="119">
        <f t="shared" si="40"/>
        <v>0</v>
      </c>
      <c r="U497" s="119">
        <f t="shared" si="41"/>
        <v>0</v>
      </c>
      <c r="V497" s="21" t="str">
        <f t="shared" si="42"/>
        <v>NO CHANGE</v>
      </c>
      <c r="W497" s="21" t="str">
        <f t="shared" si="43"/>
        <v>NO CHANGE</v>
      </c>
      <c r="X497" s="21" t="str">
        <f t="shared" si="44"/>
        <v>NO CHANGE</v>
      </c>
    </row>
    <row r="498" spans="1:24" outlineLevel="2">
      <c r="A498" s="136">
        <v>45345</v>
      </c>
      <c r="B498" s="24"/>
      <c r="C498" s="77"/>
      <c r="D498" s="137" t="s">
        <v>705</v>
      </c>
      <c r="E498" s="137">
        <v>2</v>
      </c>
      <c r="F498" s="137" t="s">
        <v>103</v>
      </c>
      <c r="G498" s="137" t="str">
        <f>+VLOOKUP($D498,'Detailed Schedule'!$D$8:$EK$9993,4,FALSE)</f>
        <v>42" SLAB CRAB BUCKET JD 250</v>
      </c>
      <c r="H498" s="55">
        <f>+VLOOKUP($D498,'Detailed Schedule'!$D$8:$EK$9993,5,FALSE)</f>
        <v>15709</v>
      </c>
      <c r="I498" s="22">
        <f>+VLOOKUP($D498,'Detailed Schedule'!$D$8:$EK$9993,6,FALSE)</f>
        <v>5</v>
      </c>
      <c r="J498" s="55">
        <f>+VLOOKUP($D498,'Detailed Schedule'!$D$8:$EK$9993,7,FALSE)</f>
        <v>0</v>
      </c>
      <c r="K498" s="56">
        <v>0</v>
      </c>
      <c r="L498" s="59">
        <f>+VLOOKUP($D498,'Detailed Schedule'!$D$8:$EAA$9985,137,FALSE)</f>
        <v>2618.1666666666665</v>
      </c>
      <c r="M498" s="26">
        <f>+VLOOKUP($D498,'Detailed Schedule'!$D$8:$EAA$9985,140,FALSE)</f>
        <v>3141.8</v>
      </c>
      <c r="N498" s="26">
        <f>+VLOOKUP($D498,'Detailed Schedule'!$D$8:$EAA$9985,141,FALSE)</f>
        <v>5759.9666666666672</v>
      </c>
      <c r="O498" s="26">
        <f>+VLOOKUP($D498,'Detailed Schedule'!$D$8:$EAA$9985,142,FALSE)+J498</f>
        <v>9949.0300000000007</v>
      </c>
      <c r="Q498" s="74">
        <f>+VLOOKUP($D498,'Detailed Schedule'!$D$8:$K$903,6,FALSE)</f>
        <v>5</v>
      </c>
      <c r="R498" s="75">
        <f>+VLOOKUP($D498,'Detailed Schedule'!$D$8:$K$903,5,FALSE)</f>
        <v>15709</v>
      </c>
      <c r="S498" s="75">
        <f>+VLOOKUP($D498,'Detailed Schedule'!$D$8:$K$903,7,FALSE)</f>
        <v>0</v>
      </c>
      <c r="T498" s="119">
        <f t="shared" si="40"/>
        <v>0</v>
      </c>
      <c r="U498" s="119">
        <f t="shared" si="41"/>
        <v>0</v>
      </c>
      <c r="V498" s="21" t="str">
        <f t="shared" si="42"/>
        <v>NO CHANGE</v>
      </c>
      <c r="W498" s="21" t="str">
        <f t="shared" si="43"/>
        <v>NO CHANGE</v>
      </c>
      <c r="X498" s="21" t="str">
        <f t="shared" si="44"/>
        <v>NO CHANGE</v>
      </c>
    </row>
    <row r="499" spans="1:24" outlineLevel="2">
      <c r="A499" s="136">
        <v>45348</v>
      </c>
      <c r="B499" s="24"/>
      <c r="C499" s="77"/>
      <c r="D499" s="137" t="s">
        <v>185</v>
      </c>
      <c r="E499" s="137">
        <v>1</v>
      </c>
      <c r="F499" s="137" t="s">
        <v>103</v>
      </c>
      <c r="G499" s="137" t="str">
        <f>+VLOOKUP($D499,'Detailed Schedule'!$D$8:$EK$9993,4,FALSE)</f>
        <v>ROCK BOX</v>
      </c>
      <c r="H499" s="55">
        <f>+VLOOKUP($D499,'Detailed Schedule'!$D$8:$EK$9993,5,FALSE)</f>
        <v>12733</v>
      </c>
      <c r="I499" s="22">
        <f>+VLOOKUP($D499,'Detailed Schedule'!$D$8:$EK$9993,6,FALSE)</f>
        <v>5</v>
      </c>
      <c r="J499" s="55">
        <f>+VLOOKUP($D499,'Detailed Schedule'!$D$8:$EK$9993,7,FALSE)</f>
        <v>0</v>
      </c>
      <c r="K499" s="56">
        <v>0</v>
      </c>
      <c r="L499" s="59">
        <f>+VLOOKUP($D499,'Detailed Schedule'!$D$8:$EAA$9985,137,FALSE)</f>
        <v>2122.1666666666665</v>
      </c>
      <c r="M499" s="26">
        <f>+VLOOKUP($D499,'Detailed Schedule'!$D$8:$EAA$9985,140,FALSE)</f>
        <v>2546.6</v>
      </c>
      <c r="N499" s="26">
        <f>+VLOOKUP($D499,'Detailed Schedule'!$D$8:$EAA$9985,141,FALSE)</f>
        <v>4668.7666666666664</v>
      </c>
      <c r="O499" s="26">
        <f>+VLOOKUP($D499,'Detailed Schedule'!$D$8:$EAA$9985,142,FALSE)+J499</f>
        <v>8064.23</v>
      </c>
      <c r="Q499" s="74">
        <f>+VLOOKUP($D499,'Detailed Schedule'!$D$8:$K$903,6,FALSE)</f>
        <v>5</v>
      </c>
      <c r="R499" s="75">
        <f>+VLOOKUP($D499,'Detailed Schedule'!$D$8:$K$903,5,FALSE)</f>
        <v>12733</v>
      </c>
      <c r="S499" s="75">
        <f>+VLOOKUP($D499,'Detailed Schedule'!$D$8:$K$903,7,FALSE)</f>
        <v>0</v>
      </c>
      <c r="T499" s="119">
        <f t="shared" si="40"/>
        <v>0</v>
      </c>
      <c r="U499" s="119">
        <f t="shared" si="41"/>
        <v>0</v>
      </c>
      <c r="V499" s="21" t="str">
        <f t="shared" si="42"/>
        <v>NO CHANGE</v>
      </c>
      <c r="W499" s="21" t="str">
        <f t="shared" si="43"/>
        <v>NO CHANGE</v>
      </c>
      <c r="X499" s="21" t="str">
        <f t="shared" si="44"/>
        <v>NO CHANGE</v>
      </c>
    </row>
    <row r="500" spans="1:24" outlineLevel="2">
      <c r="A500" s="136">
        <v>45378</v>
      </c>
      <c r="B500" s="24"/>
      <c r="C500" s="77"/>
      <c r="D500" s="137" t="s">
        <v>707</v>
      </c>
      <c r="E500" s="137">
        <v>1</v>
      </c>
      <c r="F500" s="137" t="s">
        <v>103</v>
      </c>
      <c r="G500" s="137" t="str">
        <f>+VLOOKUP($D500,'Detailed Schedule'!$D$8:$EK$9993,4,FALSE)</f>
        <v>RAMMER 777E HYD HAMMER</v>
      </c>
      <c r="H500" s="55">
        <f>+VLOOKUP($D500,'Detailed Schedule'!$D$8:$EK$9993,5,FALSE)</f>
        <v>13375</v>
      </c>
      <c r="I500" s="22">
        <f>+VLOOKUP($D500,'Detailed Schedule'!$D$8:$EK$9993,6,FALSE)</f>
        <v>5</v>
      </c>
      <c r="J500" s="55">
        <f>+VLOOKUP($D500,'Detailed Schedule'!$D$8:$EK$9993,7,FALSE)</f>
        <v>0</v>
      </c>
      <c r="K500" s="56">
        <v>0</v>
      </c>
      <c r="L500" s="59">
        <f>+VLOOKUP($D500,'Detailed Schedule'!$D$8:$EAA$9985,137,FALSE)</f>
        <v>2006.25</v>
      </c>
      <c r="M500" s="26">
        <f>+VLOOKUP($D500,'Detailed Schedule'!$D$8:$EAA$9985,140,FALSE)</f>
        <v>2675</v>
      </c>
      <c r="N500" s="26">
        <f>+VLOOKUP($D500,'Detailed Schedule'!$D$8:$EAA$9985,141,FALSE)</f>
        <v>4681.25</v>
      </c>
      <c r="O500" s="26">
        <f>+VLOOKUP($D500,'Detailed Schedule'!$D$8:$EAA$9985,142,FALSE)+J500</f>
        <v>8693.75</v>
      </c>
      <c r="Q500" s="74">
        <f>+VLOOKUP($D500,'Detailed Schedule'!$D$8:$K$903,6,FALSE)</f>
        <v>5</v>
      </c>
      <c r="R500" s="75">
        <f>+VLOOKUP($D500,'Detailed Schedule'!$D$8:$K$903,5,FALSE)</f>
        <v>13375</v>
      </c>
      <c r="S500" s="75">
        <f>+VLOOKUP($D500,'Detailed Schedule'!$D$8:$K$903,7,FALSE)</f>
        <v>0</v>
      </c>
      <c r="T500" s="119">
        <f t="shared" si="40"/>
        <v>0</v>
      </c>
      <c r="U500" s="119">
        <f t="shared" si="41"/>
        <v>0</v>
      </c>
      <c r="V500" s="21" t="str">
        <f t="shared" si="42"/>
        <v>NO CHANGE</v>
      </c>
      <c r="W500" s="21" t="str">
        <f t="shared" si="43"/>
        <v>NO CHANGE</v>
      </c>
      <c r="X500" s="21" t="str">
        <f t="shared" si="44"/>
        <v>NO CHANGE</v>
      </c>
    </row>
    <row r="501" spans="1:24" outlineLevel="2">
      <c r="A501" s="136">
        <v>45467</v>
      </c>
      <c r="B501" s="24"/>
      <c r="C501" s="77"/>
      <c r="D501" s="137" t="s">
        <v>711</v>
      </c>
      <c r="E501" s="137">
        <v>1</v>
      </c>
      <c r="F501" s="137" t="s">
        <v>103</v>
      </c>
      <c r="G501" s="137" t="str">
        <f>+VLOOKUP($D501,'Detailed Schedule'!$D$8:$EK$9993,4,FALSE)</f>
        <v>2023 NPK GH7</v>
      </c>
      <c r="H501" s="55">
        <f>+VLOOKUP($D501,'Detailed Schedule'!$D$8:$EK$9993,5,FALSE)</f>
        <v>52965</v>
      </c>
      <c r="I501" s="22">
        <f>+VLOOKUP($D501,'Detailed Schedule'!$D$8:$EK$9993,6,FALSE)</f>
        <v>5</v>
      </c>
      <c r="J501" s="55">
        <f>+VLOOKUP($D501,'Detailed Schedule'!$D$8:$EK$9993,7,FALSE)</f>
        <v>10000</v>
      </c>
      <c r="K501" s="56">
        <v>0</v>
      </c>
      <c r="L501" s="59">
        <f>+VLOOKUP($D501,'Detailed Schedule'!$D$8:$EAA$9985,137,FALSE)</f>
        <v>4296.5</v>
      </c>
      <c r="M501" s="26">
        <f>+VLOOKUP($D501,'Detailed Schedule'!$D$8:$EAA$9985,140,FALSE)</f>
        <v>8593</v>
      </c>
      <c r="N501" s="26">
        <f>+VLOOKUP($D501,'Detailed Schedule'!$D$8:$EAA$9985,141,FALSE)</f>
        <v>12889.5</v>
      </c>
      <c r="O501" s="26">
        <f>+VLOOKUP($D501,'Detailed Schedule'!$D$8:$EAA$9985,142,FALSE)+J501</f>
        <v>40075.5</v>
      </c>
      <c r="Q501" s="74">
        <f>+VLOOKUP($D501,'Detailed Schedule'!$D$8:$K$903,6,FALSE)</f>
        <v>5</v>
      </c>
      <c r="R501" s="75">
        <f>+VLOOKUP($D501,'Detailed Schedule'!$D$8:$K$903,5,FALSE)</f>
        <v>52965</v>
      </c>
      <c r="S501" s="75">
        <f>+VLOOKUP($D501,'Detailed Schedule'!$D$8:$K$903,7,FALSE)</f>
        <v>10000</v>
      </c>
      <c r="T501" s="119">
        <f t="shared" si="40"/>
        <v>0</v>
      </c>
      <c r="U501" s="119">
        <f t="shared" si="41"/>
        <v>0</v>
      </c>
      <c r="V501" s="21" t="str">
        <f t="shared" si="42"/>
        <v>NO CHANGE</v>
      </c>
      <c r="W501" s="21" t="str">
        <f t="shared" si="43"/>
        <v>NO CHANGE</v>
      </c>
      <c r="X501" s="21" t="str">
        <f t="shared" si="44"/>
        <v>NO CHANGE</v>
      </c>
    </row>
    <row r="502" spans="1:24" outlineLevel="2">
      <c r="A502" s="136">
        <v>45545</v>
      </c>
      <c r="B502" s="24"/>
      <c r="C502" s="77"/>
      <c r="D502" s="137" t="s">
        <v>942</v>
      </c>
      <c r="E502" s="137">
        <v>2</v>
      </c>
      <c r="F502" s="137" t="s">
        <v>103</v>
      </c>
      <c r="G502" s="137" t="str">
        <f>+VLOOKUP($D502,'Detailed Schedule'!$D$8:$EK$9993,4,FALSE)</f>
        <v>2024 WANCO SILENT SENTINAL AB</v>
      </c>
      <c r="H502" s="55">
        <f>+VLOOKUP($D502,'Detailed Schedule'!$D$8:$EK$9993,5,FALSE)</f>
        <v>4866.66</v>
      </c>
      <c r="I502" s="22">
        <f>+VLOOKUP($D502,'Detailed Schedule'!$D$8:$EK$9993,6,FALSE)</f>
        <v>5</v>
      </c>
      <c r="J502" s="55">
        <f>+VLOOKUP($D502,'Detailed Schedule'!$D$8:$EK$9993,7,FALSE)</f>
        <v>0</v>
      </c>
      <c r="K502" s="56">
        <v>0</v>
      </c>
      <c r="L502" s="59">
        <f>+VLOOKUP($D502,'Detailed Schedule'!$D$8:$EAA$9985,137,FALSE)</f>
        <v>324.44400000000002</v>
      </c>
      <c r="M502" s="26">
        <f>+VLOOKUP($D502,'Detailed Schedule'!$D$8:$EAA$9985,140,FALSE)</f>
        <v>973.33200000000011</v>
      </c>
      <c r="N502" s="26">
        <f>+VLOOKUP($D502,'Detailed Schedule'!$D$8:$EAA$9985,141,FALSE)</f>
        <v>1297.7760000000001</v>
      </c>
      <c r="O502" s="26">
        <f>+VLOOKUP($D502,'Detailed Schedule'!$D$8:$EAA$9985,142,FALSE)+J502</f>
        <v>3568.88</v>
      </c>
      <c r="Q502" s="74">
        <f>+VLOOKUP($D502,'Detailed Schedule'!$D$8:$K$903,6,FALSE)</f>
        <v>5</v>
      </c>
      <c r="R502" s="75">
        <f>+VLOOKUP($D502,'Detailed Schedule'!$D$8:$K$903,5,FALSE)</f>
        <v>4866.66</v>
      </c>
      <c r="S502" s="75">
        <f>+VLOOKUP($D502,'Detailed Schedule'!$D$8:$K$903,7,FALSE)</f>
        <v>0</v>
      </c>
      <c r="T502" s="119">
        <f t="shared" si="40"/>
        <v>0</v>
      </c>
      <c r="U502" s="119">
        <f t="shared" si="41"/>
        <v>0</v>
      </c>
      <c r="V502" s="21" t="str">
        <f t="shared" si="42"/>
        <v>NO CHANGE</v>
      </c>
      <c r="W502" s="21" t="str">
        <f t="shared" si="43"/>
        <v>NO CHANGE</v>
      </c>
      <c r="X502" s="21" t="str">
        <f t="shared" si="44"/>
        <v>NO CHANGE</v>
      </c>
    </row>
    <row r="503" spans="1:24" outlineLevel="2">
      <c r="A503" s="136">
        <v>45545</v>
      </c>
      <c r="B503" s="24"/>
      <c r="C503" s="77"/>
      <c r="D503" s="137" t="s">
        <v>944</v>
      </c>
      <c r="E503" s="137">
        <v>2</v>
      </c>
      <c r="F503" s="137" t="s">
        <v>103</v>
      </c>
      <c r="G503" s="137" t="str">
        <f>+VLOOKUP($D503,'Detailed Schedule'!$D$8:$EK$9993,4,FALSE)</f>
        <v>2024 WANCO SILENT SENTINAL AB</v>
      </c>
      <c r="H503" s="55">
        <f>+VLOOKUP($D503,'Detailed Schedule'!$D$8:$EK$9993,5,FALSE)</f>
        <v>4866.67</v>
      </c>
      <c r="I503" s="22">
        <f>+VLOOKUP($D503,'Detailed Schedule'!$D$8:$EK$9993,6,FALSE)</f>
        <v>5</v>
      </c>
      <c r="J503" s="55">
        <f>+VLOOKUP($D503,'Detailed Schedule'!$D$8:$EK$9993,7,FALSE)</f>
        <v>0</v>
      </c>
      <c r="K503" s="56">
        <v>0</v>
      </c>
      <c r="L503" s="59">
        <f>+VLOOKUP($D503,'Detailed Schedule'!$D$8:$EAA$9985,137,FALSE)</f>
        <v>324.44466666666671</v>
      </c>
      <c r="M503" s="26">
        <f>+VLOOKUP($D503,'Detailed Schedule'!$D$8:$EAA$9985,140,FALSE)</f>
        <v>973.33400000000006</v>
      </c>
      <c r="N503" s="26">
        <f>+VLOOKUP($D503,'Detailed Schedule'!$D$8:$EAA$9985,141,FALSE)</f>
        <v>1297.7786666666668</v>
      </c>
      <c r="O503" s="26">
        <f>+VLOOKUP($D503,'Detailed Schedule'!$D$8:$EAA$9985,142,FALSE)+J503</f>
        <v>3568.89</v>
      </c>
      <c r="Q503" s="74">
        <f>+VLOOKUP($D503,'Detailed Schedule'!$D$8:$K$903,6,FALSE)</f>
        <v>5</v>
      </c>
      <c r="R503" s="75">
        <f>+VLOOKUP($D503,'Detailed Schedule'!$D$8:$K$903,5,FALSE)</f>
        <v>4866.67</v>
      </c>
      <c r="S503" s="75">
        <f>+VLOOKUP($D503,'Detailed Schedule'!$D$8:$K$903,7,FALSE)</f>
        <v>0</v>
      </c>
      <c r="T503" s="119">
        <f t="shared" si="40"/>
        <v>0</v>
      </c>
      <c r="U503" s="119">
        <f t="shared" si="41"/>
        <v>0</v>
      </c>
      <c r="V503" s="21" t="str">
        <f t="shared" si="42"/>
        <v>NO CHANGE</v>
      </c>
      <c r="W503" s="21" t="str">
        <f t="shared" si="43"/>
        <v>NO CHANGE</v>
      </c>
      <c r="X503" s="21" t="str">
        <f t="shared" si="44"/>
        <v>NO CHANGE</v>
      </c>
    </row>
    <row r="504" spans="1:24" outlineLevel="2">
      <c r="A504" s="136">
        <v>45545</v>
      </c>
      <c r="B504" s="24"/>
      <c r="C504" s="77"/>
      <c r="D504" s="137" t="s">
        <v>945</v>
      </c>
      <c r="E504" s="137">
        <v>2</v>
      </c>
      <c r="F504" s="137" t="s">
        <v>103</v>
      </c>
      <c r="G504" s="137" t="str">
        <f>+VLOOKUP($D504,'Detailed Schedule'!$D$8:$EK$9993,4,FALSE)</f>
        <v>2024 WANCO SILENT SENTINAL AB</v>
      </c>
      <c r="H504" s="55">
        <f>+VLOOKUP($D504,'Detailed Schedule'!$D$8:$EK$9993,5,FALSE)</f>
        <v>4866.66</v>
      </c>
      <c r="I504" s="22">
        <f>+VLOOKUP($D504,'Detailed Schedule'!$D$8:$EK$9993,6,FALSE)</f>
        <v>5</v>
      </c>
      <c r="J504" s="55">
        <f>+VLOOKUP($D504,'Detailed Schedule'!$D$8:$EK$9993,7,FALSE)</f>
        <v>0</v>
      </c>
      <c r="K504" s="56">
        <v>0</v>
      </c>
      <c r="L504" s="59">
        <f>+VLOOKUP($D504,'Detailed Schedule'!$D$8:$EAA$9985,137,FALSE)</f>
        <v>324.44400000000002</v>
      </c>
      <c r="M504" s="26">
        <f>+VLOOKUP($D504,'Detailed Schedule'!$D$8:$EAA$9985,140,FALSE)</f>
        <v>973.33200000000011</v>
      </c>
      <c r="N504" s="26">
        <f>+VLOOKUP($D504,'Detailed Schedule'!$D$8:$EAA$9985,141,FALSE)</f>
        <v>1297.7760000000001</v>
      </c>
      <c r="O504" s="26">
        <f>+VLOOKUP($D504,'Detailed Schedule'!$D$8:$EAA$9985,142,FALSE)+J504</f>
        <v>3568.88</v>
      </c>
      <c r="Q504" s="74">
        <f>+VLOOKUP($D504,'Detailed Schedule'!$D$8:$K$903,6,FALSE)</f>
        <v>5</v>
      </c>
      <c r="R504" s="75">
        <f>+VLOOKUP($D504,'Detailed Schedule'!$D$8:$K$903,5,FALSE)</f>
        <v>4866.66</v>
      </c>
      <c r="S504" s="75">
        <f>+VLOOKUP($D504,'Detailed Schedule'!$D$8:$K$903,7,FALSE)</f>
        <v>0</v>
      </c>
      <c r="T504" s="119">
        <f t="shared" si="40"/>
        <v>0</v>
      </c>
      <c r="U504" s="119">
        <f t="shared" si="41"/>
        <v>0</v>
      </c>
      <c r="V504" s="21" t="str">
        <f t="shared" si="42"/>
        <v>NO CHANGE</v>
      </c>
      <c r="W504" s="21" t="str">
        <f t="shared" si="43"/>
        <v>NO CHANGE</v>
      </c>
      <c r="X504" s="21" t="str">
        <f t="shared" si="44"/>
        <v>NO CHANGE</v>
      </c>
    </row>
    <row r="505" spans="1:24" outlineLevel="2">
      <c r="A505" s="136">
        <v>45545</v>
      </c>
      <c r="B505" s="24"/>
      <c r="C505" s="77"/>
      <c r="D505" s="137" t="s">
        <v>946</v>
      </c>
      <c r="E505" s="137">
        <v>2</v>
      </c>
      <c r="F505" s="137" t="s">
        <v>103</v>
      </c>
      <c r="G505" s="137" t="str">
        <f>+VLOOKUP($D505,'Detailed Schedule'!$D$8:$EK$9993,4,FALSE)</f>
        <v>2024 WANCO SILENT SENTINAL AB</v>
      </c>
      <c r="H505" s="55">
        <f>+VLOOKUP($D505,'Detailed Schedule'!$D$8:$EK$9993,5,FALSE)</f>
        <v>4866.67</v>
      </c>
      <c r="I505" s="22">
        <f>+VLOOKUP($D505,'Detailed Schedule'!$D$8:$EK$9993,6,FALSE)</f>
        <v>5</v>
      </c>
      <c r="J505" s="55">
        <f>+VLOOKUP($D505,'Detailed Schedule'!$D$8:$EK$9993,7,FALSE)</f>
        <v>0</v>
      </c>
      <c r="K505" s="56">
        <v>0</v>
      </c>
      <c r="L505" s="59">
        <f>+VLOOKUP($D505,'Detailed Schedule'!$D$8:$EAA$9985,137,FALSE)</f>
        <v>324.44466666666671</v>
      </c>
      <c r="M505" s="26">
        <f>+VLOOKUP($D505,'Detailed Schedule'!$D$8:$EAA$9985,140,FALSE)</f>
        <v>973.33400000000006</v>
      </c>
      <c r="N505" s="26">
        <f>+VLOOKUP($D505,'Detailed Schedule'!$D$8:$EAA$9985,141,FALSE)</f>
        <v>1297.7786666666668</v>
      </c>
      <c r="O505" s="26">
        <f>+VLOOKUP($D505,'Detailed Schedule'!$D$8:$EAA$9985,142,FALSE)+J505</f>
        <v>3568.89</v>
      </c>
      <c r="Q505" s="74">
        <f>+VLOOKUP($D505,'Detailed Schedule'!$D$8:$K$903,6,FALSE)</f>
        <v>5</v>
      </c>
      <c r="R505" s="75">
        <f>+VLOOKUP($D505,'Detailed Schedule'!$D$8:$K$903,5,FALSE)</f>
        <v>4866.67</v>
      </c>
      <c r="S505" s="75">
        <f>+VLOOKUP($D505,'Detailed Schedule'!$D$8:$K$903,7,FALSE)</f>
        <v>0</v>
      </c>
      <c r="T505" s="119">
        <f t="shared" si="40"/>
        <v>0</v>
      </c>
      <c r="U505" s="119">
        <f t="shared" si="41"/>
        <v>0</v>
      </c>
      <c r="V505" s="21" t="str">
        <f t="shared" si="42"/>
        <v>NO CHANGE</v>
      </c>
      <c r="W505" s="21" t="str">
        <f t="shared" si="43"/>
        <v>NO CHANGE</v>
      </c>
      <c r="X505" s="21" t="str">
        <f t="shared" si="44"/>
        <v>NO CHANGE</v>
      </c>
    </row>
    <row r="506" spans="1:24" outlineLevel="2">
      <c r="A506" s="136">
        <v>45545</v>
      </c>
      <c r="B506" s="24"/>
      <c r="C506" s="77"/>
      <c r="D506" s="137" t="s">
        <v>947</v>
      </c>
      <c r="E506" s="137">
        <v>2</v>
      </c>
      <c r="F506" s="137" t="s">
        <v>103</v>
      </c>
      <c r="G506" s="137" t="str">
        <f>+VLOOKUP($D506,'Detailed Schedule'!$D$8:$EK$9993,4,FALSE)</f>
        <v>2024 WANCO SILENT SENTINAL AB</v>
      </c>
      <c r="H506" s="55">
        <f>+VLOOKUP($D506,'Detailed Schedule'!$D$8:$EK$9993,5,FALSE)</f>
        <v>4866.66</v>
      </c>
      <c r="I506" s="22">
        <f>+VLOOKUP($D506,'Detailed Schedule'!$D$8:$EK$9993,6,FALSE)</f>
        <v>5</v>
      </c>
      <c r="J506" s="55">
        <f>+VLOOKUP($D506,'Detailed Schedule'!$D$8:$EK$9993,7,FALSE)</f>
        <v>0</v>
      </c>
      <c r="K506" s="56">
        <v>0</v>
      </c>
      <c r="L506" s="59">
        <f>+VLOOKUP($D506,'Detailed Schedule'!$D$8:$EAA$9985,137,FALSE)</f>
        <v>324.44400000000002</v>
      </c>
      <c r="M506" s="26">
        <f>+VLOOKUP($D506,'Detailed Schedule'!$D$8:$EAA$9985,140,FALSE)</f>
        <v>973.33200000000011</v>
      </c>
      <c r="N506" s="26">
        <f>+VLOOKUP($D506,'Detailed Schedule'!$D$8:$EAA$9985,141,FALSE)</f>
        <v>1297.7760000000001</v>
      </c>
      <c r="O506" s="26">
        <f>+VLOOKUP($D506,'Detailed Schedule'!$D$8:$EAA$9985,142,FALSE)+J506</f>
        <v>3568.88</v>
      </c>
      <c r="Q506" s="74">
        <f>+VLOOKUP($D506,'Detailed Schedule'!$D$8:$K$903,6,FALSE)</f>
        <v>5</v>
      </c>
      <c r="R506" s="75">
        <f>+VLOOKUP($D506,'Detailed Schedule'!$D$8:$K$903,5,FALSE)</f>
        <v>4866.66</v>
      </c>
      <c r="S506" s="75">
        <f>+VLOOKUP($D506,'Detailed Schedule'!$D$8:$K$903,7,FALSE)</f>
        <v>0</v>
      </c>
      <c r="T506" s="119">
        <f t="shared" si="40"/>
        <v>0</v>
      </c>
      <c r="U506" s="119">
        <f t="shared" si="41"/>
        <v>0</v>
      </c>
      <c r="V506" s="21" t="str">
        <f t="shared" si="42"/>
        <v>NO CHANGE</v>
      </c>
      <c r="W506" s="21" t="str">
        <f t="shared" si="43"/>
        <v>NO CHANGE</v>
      </c>
      <c r="X506" s="21" t="str">
        <f t="shared" si="44"/>
        <v>NO CHANGE</v>
      </c>
    </row>
    <row r="507" spans="1:24" outlineLevel="2">
      <c r="A507" s="136">
        <v>45545</v>
      </c>
      <c r="B507" s="24"/>
      <c r="C507" s="77"/>
      <c r="D507" s="137" t="s">
        <v>948</v>
      </c>
      <c r="E507" s="137">
        <v>2</v>
      </c>
      <c r="F507" s="137" t="s">
        <v>103</v>
      </c>
      <c r="G507" s="137" t="str">
        <f>+VLOOKUP($D507,'Detailed Schedule'!$D$8:$EK$9993,4,FALSE)</f>
        <v>2024 WANCO SILENT SENTINAL AB</v>
      </c>
      <c r="H507" s="55">
        <f>+VLOOKUP($D507,'Detailed Schedule'!$D$8:$EK$9993,5,FALSE)</f>
        <v>4866.67</v>
      </c>
      <c r="I507" s="22">
        <f>+VLOOKUP($D507,'Detailed Schedule'!$D$8:$EK$9993,6,FALSE)</f>
        <v>5</v>
      </c>
      <c r="J507" s="55">
        <f>+VLOOKUP($D507,'Detailed Schedule'!$D$8:$EK$9993,7,FALSE)</f>
        <v>0</v>
      </c>
      <c r="K507" s="56">
        <v>0</v>
      </c>
      <c r="L507" s="59">
        <f>+VLOOKUP($D507,'Detailed Schedule'!$D$8:$EAA$9985,137,FALSE)</f>
        <v>324.44466666666671</v>
      </c>
      <c r="M507" s="26">
        <f>+VLOOKUP($D507,'Detailed Schedule'!$D$8:$EAA$9985,140,FALSE)</f>
        <v>973.33400000000006</v>
      </c>
      <c r="N507" s="26">
        <f>+VLOOKUP($D507,'Detailed Schedule'!$D$8:$EAA$9985,141,FALSE)</f>
        <v>1297.7786666666668</v>
      </c>
      <c r="O507" s="26">
        <f>+VLOOKUP($D507,'Detailed Schedule'!$D$8:$EAA$9985,142,FALSE)+J507</f>
        <v>3568.89</v>
      </c>
      <c r="Q507" s="74">
        <f>+VLOOKUP($D507,'Detailed Schedule'!$D$8:$K$903,6,FALSE)</f>
        <v>5</v>
      </c>
      <c r="R507" s="75">
        <f>+VLOOKUP($D507,'Detailed Schedule'!$D$8:$K$903,5,FALSE)</f>
        <v>4866.67</v>
      </c>
      <c r="S507" s="75">
        <f>+VLOOKUP($D507,'Detailed Schedule'!$D$8:$K$903,7,FALSE)</f>
        <v>0</v>
      </c>
      <c r="T507" s="119">
        <f t="shared" si="40"/>
        <v>0</v>
      </c>
      <c r="U507" s="119">
        <f t="shared" si="41"/>
        <v>0</v>
      </c>
      <c r="V507" s="21" t="str">
        <f t="shared" si="42"/>
        <v>NO CHANGE</v>
      </c>
      <c r="W507" s="21" t="str">
        <f t="shared" si="43"/>
        <v>NO CHANGE</v>
      </c>
      <c r="X507" s="21" t="str">
        <f t="shared" si="44"/>
        <v>NO CHANGE</v>
      </c>
    </row>
    <row r="508" spans="1:24" outlineLevel="2">
      <c r="A508" s="136">
        <v>45545</v>
      </c>
      <c r="B508" s="24"/>
      <c r="C508" s="77"/>
      <c r="D508" s="137" t="s">
        <v>949</v>
      </c>
      <c r="E508" s="137">
        <v>2</v>
      </c>
      <c r="F508" s="137" t="s">
        <v>103</v>
      </c>
      <c r="G508" s="137" t="str">
        <f>+VLOOKUP($D508,'Detailed Schedule'!$D$8:$EK$9993,4,FALSE)</f>
        <v>2024 WANCO SILENT SENTINAL AB</v>
      </c>
      <c r="H508" s="55">
        <f>+VLOOKUP($D508,'Detailed Schedule'!$D$8:$EK$9993,5,FALSE)</f>
        <v>4866.66</v>
      </c>
      <c r="I508" s="22">
        <f>+VLOOKUP($D508,'Detailed Schedule'!$D$8:$EK$9993,6,FALSE)</f>
        <v>5</v>
      </c>
      <c r="J508" s="55">
        <f>+VLOOKUP($D508,'Detailed Schedule'!$D$8:$EK$9993,7,FALSE)</f>
        <v>0</v>
      </c>
      <c r="K508" s="56">
        <v>0</v>
      </c>
      <c r="L508" s="59">
        <f>+VLOOKUP($D508,'Detailed Schedule'!$D$8:$EAA$9985,137,FALSE)</f>
        <v>324.44400000000002</v>
      </c>
      <c r="M508" s="26">
        <f>+VLOOKUP($D508,'Detailed Schedule'!$D$8:$EAA$9985,140,FALSE)</f>
        <v>973.33200000000011</v>
      </c>
      <c r="N508" s="26">
        <f>+VLOOKUP($D508,'Detailed Schedule'!$D$8:$EAA$9985,141,FALSE)</f>
        <v>1297.7760000000001</v>
      </c>
      <c r="O508" s="26">
        <f>+VLOOKUP($D508,'Detailed Schedule'!$D$8:$EAA$9985,142,FALSE)+J508</f>
        <v>3568.88</v>
      </c>
      <c r="Q508" s="74">
        <f>+VLOOKUP($D508,'Detailed Schedule'!$D$8:$K$903,6,FALSE)</f>
        <v>5</v>
      </c>
      <c r="R508" s="75">
        <f>+VLOOKUP($D508,'Detailed Schedule'!$D$8:$K$903,5,FALSE)</f>
        <v>4866.66</v>
      </c>
      <c r="S508" s="75">
        <f>+VLOOKUP($D508,'Detailed Schedule'!$D$8:$K$903,7,FALSE)</f>
        <v>0</v>
      </c>
      <c r="T508" s="119">
        <f t="shared" si="40"/>
        <v>0</v>
      </c>
      <c r="U508" s="119">
        <f t="shared" si="41"/>
        <v>0</v>
      </c>
      <c r="V508" s="21" t="str">
        <f t="shared" si="42"/>
        <v>NO CHANGE</v>
      </c>
      <c r="W508" s="21" t="str">
        <f t="shared" si="43"/>
        <v>NO CHANGE</v>
      </c>
      <c r="X508" s="21" t="str">
        <f t="shared" si="44"/>
        <v>NO CHANGE</v>
      </c>
    </row>
    <row r="509" spans="1:24" outlineLevel="2">
      <c r="A509" s="136">
        <v>45553</v>
      </c>
      <c r="B509" s="24"/>
      <c r="C509" s="77"/>
      <c r="D509" s="137" t="s">
        <v>950</v>
      </c>
      <c r="E509" s="137">
        <v>2</v>
      </c>
      <c r="F509" s="137" t="s">
        <v>103</v>
      </c>
      <c r="G509" s="137" t="str">
        <f>+VLOOKUP($D509,'Detailed Schedule'!$D$8:$EK$9993,4,FALSE)</f>
        <v>2024 WANCO WTMMB (R1006827)</v>
      </c>
      <c r="H509" s="55">
        <f>+VLOOKUP($D509,'Detailed Schedule'!$D$8:$EK$9993,5,FALSE)</f>
        <v>18900</v>
      </c>
      <c r="I509" s="22">
        <f>+VLOOKUP($D509,'Detailed Schedule'!$D$8:$EK$9993,6,FALSE)</f>
        <v>5</v>
      </c>
      <c r="J509" s="55">
        <f>+VLOOKUP($D509,'Detailed Schedule'!$D$8:$EK$9993,7,FALSE)</f>
        <v>0</v>
      </c>
      <c r="K509" s="56">
        <v>0</v>
      </c>
      <c r="L509" s="59">
        <f>+VLOOKUP($D509,'Detailed Schedule'!$D$8:$EAA$9985,137,FALSE)</f>
        <v>945</v>
      </c>
      <c r="M509" s="26">
        <f>+VLOOKUP($D509,'Detailed Schedule'!$D$8:$EAA$9985,140,FALSE)</f>
        <v>3780</v>
      </c>
      <c r="N509" s="26">
        <f>+VLOOKUP($D509,'Detailed Schedule'!$D$8:$EAA$9985,141,FALSE)</f>
        <v>4725</v>
      </c>
      <c r="O509" s="26">
        <f>+VLOOKUP($D509,'Detailed Schedule'!$D$8:$EAA$9985,142,FALSE)+J509</f>
        <v>14175</v>
      </c>
      <c r="Q509" s="74">
        <f>+VLOOKUP($D509,'Detailed Schedule'!$D$8:$K$903,6,FALSE)</f>
        <v>5</v>
      </c>
      <c r="R509" s="75">
        <f>+VLOOKUP($D509,'Detailed Schedule'!$D$8:$K$903,5,FALSE)</f>
        <v>18900</v>
      </c>
      <c r="S509" s="75">
        <f>+VLOOKUP($D509,'Detailed Schedule'!$D$8:$K$903,7,FALSE)</f>
        <v>0</v>
      </c>
      <c r="T509" s="119">
        <f t="shared" si="40"/>
        <v>0</v>
      </c>
      <c r="U509" s="119">
        <f t="shared" si="41"/>
        <v>0</v>
      </c>
      <c r="V509" s="21" t="str">
        <f t="shared" si="42"/>
        <v>NO CHANGE</v>
      </c>
      <c r="W509" s="21" t="str">
        <f t="shared" si="43"/>
        <v>NO CHANGE</v>
      </c>
      <c r="X509" s="21" t="str">
        <f t="shared" si="44"/>
        <v>NO CHANGE</v>
      </c>
    </row>
    <row r="510" spans="1:24" outlineLevel="2">
      <c r="A510" s="136">
        <v>45553</v>
      </c>
      <c r="B510" s="24"/>
      <c r="C510" s="77"/>
      <c r="D510" s="137" t="s">
        <v>952</v>
      </c>
      <c r="E510" s="137">
        <v>2</v>
      </c>
      <c r="F510" s="137" t="s">
        <v>103</v>
      </c>
      <c r="G510" s="137" t="str">
        <f>+VLOOKUP($D510,'Detailed Schedule'!$D$8:$EK$9993,4,FALSE)</f>
        <v>2024 WANCO WTMMB (R1006828)</v>
      </c>
      <c r="H510" s="55">
        <f>+VLOOKUP($D510,'Detailed Schedule'!$D$8:$EK$9993,5,FALSE)</f>
        <v>18900</v>
      </c>
      <c r="I510" s="22">
        <f>+VLOOKUP($D510,'Detailed Schedule'!$D$8:$EK$9993,6,FALSE)</f>
        <v>5</v>
      </c>
      <c r="J510" s="55">
        <f>+VLOOKUP($D510,'Detailed Schedule'!$D$8:$EK$9993,7,FALSE)</f>
        <v>0</v>
      </c>
      <c r="K510" s="56">
        <v>0</v>
      </c>
      <c r="L510" s="59">
        <f>+VLOOKUP($D510,'Detailed Schedule'!$D$8:$EAA$9985,137,FALSE)</f>
        <v>945</v>
      </c>
      <c r="M510" s="26">
        <f>+VLOOKUP($D510,'Detailed Schedule'!$D$8:$EAA$9985,140,FALSE)</f>
        <v>3780</v>
      </c>
      <c r="N510" s="26">
        <f>+VLOOKUP($D510,'Detailed Schedule'!$D$8:$EAA$9985,141,FALSE)</f>
        <v>4725</v>
      </c>
      <c r="O510" s="26">
        <f>+VLOOKUP($D510,'Detailed Schedule'!$D$8:$EAA$9985,142,FALSE)+J510</f>
        <v>14175</v>
      </c>
      <c r="Q510" s="74">
        <f>+VLOOKUP($D510,'Detailed Schedule'!$D$8:$K$903,6,FALSE)</f>
        <v>5</v>
      </c>
      <c r="R510" s="75">
        <f>+VLOOKUP($D510,'Detailed Schedule'!$D$8:$K$903,5,FALSE)</f>
        <v>18900</v>
      </c>
      <c r="S510" s="75">
        <f>+VLOOKUP($D510,'Detailed Schedule'!$D$8:$K$903,7,FALSE)</f>
        <v>0</v>
      </c>
      <c r="T510" s="119">
        <f t="shared" si="40"/>
        <v>0</v>
      </c>
      <c r="U510" s="119">
        <f t="shared" si="41"/>
        <v>0</v>
      </c>
      <c r="V510" s="21" t="str">
        <f t="shared" si="42"/>
        <v>NO CHANGE</v>
      </c>
      <c r="W510" s="21" t="str">
        <f t="shared" si="43"/>
        <v>NO CHANGE</v>
      </c>
      <c r="X510" s="21" t="str">
        <f t="shared" si="44"/>
        <v>NO CHANGE</v>
      </c>
    </row>
    <row r="511" spans="1:24" outlineLevel="2">
      <c r="A511" s="136">
        <v>45559</v>
      </c>
      <c r="B511" s="24"/>
      <c r="C511" s="77"/>
      <c r="D511" s="137" t="s">
        <v>847</v>
      </c>
      <c r="E511" s="137">
        <v>2</v>
      </c>
      <c r="F511" s="137" t="s">
        <v>103</v>
      </c>
      <c r="G511" s="137" t="str">
        <f>+VLOOKUP($D511,'Detailed Schedule'!$D$8:$EK$9993,4,FALSE)</f>
        <v>25' LOADING RAMP EAR99</v>
      </c>
      <c r="H511" s="55">
        <f>+VLOOKUP($D511,'Detailed Schedule'!$D$8:$EK$9993,5,FALSE)</f>
        <v>6765.63</v>
      </c>
      <c r="I511" s="22">
        <f>+VLOOKUP($D511,'Detailed Schedule'!$D$8:$EK$9993,6,FALSE)</f>
        <v>5</v>
      </c>
      <c r="J511" s="55">
        <f>+VLOOKUP($D511,'Detailed Schedule'!$D$8:$EK$9993,7,FALSE)</f>
        <v>0</v>
      </c>
      <c r="K511" s="56">
        <v>0</v>
      </c>
      <c r="L511" s="59">
        <f>+VLOOKUP($D511,'Detailed Schedule'!$D$8:$EAA$9985,137,FALSE)</f>
        <v>225.52099999999999</v>
      </c>
      <c r="M511" s="26">
        <f>+VLOOKUP($D511,'Detailed Schedule'!$D$8:$EAA$9985,140,FALSE)</f>
        <v>1353.126</v>
      </c>
      <c r="N511" s="26">
        <f>+VLOOKUP($D511,'Detailed Schedule'!$D$8:$EAA$9985,141,FALSE)</f>
        <v>1578.6469999999999</v>
      </c>
      <c r="O511" s="26">
        <f>+VLOOKUP($D511,'Detailed Schedule'!$D$8:$EAA$9985,142,FALSE)+J511</f>
        <v>5186.9799999999996</v>
      </c>
      <c r="Q511" s="74">
        <f>+VLOOKUP($D511,'Detailed Schedule'!$D$8:$K$903,6,FALSE)</f>
        <v>5</v>
      </c>
      <c r="R511" s="75">
        <f>+VLOOKUP($D511,'Detailed Schedule'!$D$8:$K$903,5,FALSE)</f>
        <v>6765.63</v>
      </c>
      <c r="S511" s="75">
        <f>+VLOOKUP($D511,'Detailed Schedule'!$D$8:$K$903,7,FALSE)</f>
        <v>0</v>
      </c>
      <c r="T511" s="119">
        <f t="shared" si="40"/>
        <v>0</v>
      </c>
      <c r="U511" s="119">
        <f t="shared" si="41"/>
        <v>0</v>
      </c>
      <c r="V511" s="21" t="str">
        <f t="shared" si="42"/>
        <v>NO CHANGE</v>
      </c>
      <c r="W511" s="21" t="str">
        <f t="shared" si="43"/>
        <v>NO CHANGE</v>
      </c>
      <c r="X511" s="21" t="str">
        <f t="shared" si="44"/>
        <v>NO CHANGE</v>
      </c>
    </row>
    <row r="512" spans="1:24" outlineLevel="2">
      <c r="A512" s="136">
        <v>45582</v>
      </c>
      <c r="B512" s="24"/>
      <c r="C512" s="77"/>
      <c r="D512" s="137" t="s">
        <v>213</v>
      </c>
      <c r="E512" s="137">
        <v>2</v>
      </c>
      <c r="F512" s="137" t="s">
        <v>103</v>
      </c>
      <c r="G512" s="137" t="str">
        <f>+VLOOKUP($D512,'Detailed Schedule'!$D$8:$EK$9993,4,FALSE)</f>
        <v>44R 1-1/2CY CONCRETE BUCKET</v>
      </c>
      <c r="H512" s="55">
        <f>+VLOOKUP($D512,'Detailed Schedule'!$D$8:$EK$9993,5,FALSE)</f>
        <v>5342.14</v>
      </c>
      <c r="I512" s="22">
        <f>+VLOOKUP($D512,'Detailed Schedule'!$D$8:$EK$9993,6,FALSE)</f>
        <v>5</v>
      </c>
      <c r="J512" s="55">
        <f>+VLOOKUP($D512,'Detailed Schedule'!$D$8:$EK$9993,7,FALSE)</f>
        <v>1068.4280000000001</v>
      </c>
      <c r="K512" s="56">
        <v>0</v>
      </c>
      <c r="L512" s="59">
        <f>+VLOOKUP($D512,'Detailed Schedule'!$D$8:$EAA$9985,137,FALSE)</f>
        <v>142.45706666666669</v>
      </c>
      <c r="M512" s="26">
        <f>+VLOOKUP($D512,'Detailed Schedule'!$D$8:$EAA$9985,140,FALSE)</f>
        <v>854.74240000000009</v>
      </c>
      <c r="N512" s="26">
        <f>+VLOOKUP($D512,'Detailed Schedule'!$D$8:$EAA$9985,141,FALSE)</f>
        <v>997.19946666666681</v>
      </c>
      <c r="O512" s="26">
        <f>+VLOOKUP($D512,'Detailed Schedule'!$D$8:$EAA$9985,142,FALSE)+J512</f>
        <v>4344.9380000000001</v>
      </c>
      <c r="Q512" s="74">
        <f>+VLOOKUP($D512,'Detailed Schedule'!$D$8:$K$903,6,FALSE)</f>
        <v>5</v>
      </c>
      <c r="R512" s="75">
        <f>+VLOOKUP($D512,'Detailed Schedule'!$D$8:$K$903,5,FALSE)</f>
        <v>5342.14</v>
      </c>
      <c r="S512" s="75">
        <f>+VLOOKUP($D512,'Detailed Schedule'!$D$8:$K$903,7,FALSE)</f>
        <v>1068.4280000000001</v>
      </c>
      <c r="T512" s="119">
        <f t="shared" si="40"/>
        <v>0</v>
      </c>
      <c r="U512" s="119">
        <f t="shared" si="41"/>
        <v>0</v>
      </c>
      <c r="V512" s="21" t="str">
        <f t="shared" si="42"/>
        <v>NO CHANGE</v>
      </c>
      <c r="W512" s="21" t="str">
        <f t="shared" si="43"/>
        <v>NO CHANGE</v>
      </c>
      <c r="X512" s="21" t="str">
        <f t="shared" si="44"/>
        <v>NO CHANGE</v>
      </c>
    </row>
    <row r="513" spans="1:24" outlineLevel="2">
      <c r="A513" s="136">
        <v>45660</v>
      </c>
      <c r="B513" s="24"/>
      <c r="C513" s="77"/>
      <c r="D513" s="137" t="s">
        <v>713</v>
      </c>
      <c r="E513" s="137">
        <v>1</v>
      </c>
      <c r="F513" s="137" t="s">
        <v>103</v>
      </c>
      <c r="G513" s="137" t="str">
        <f>+VLOOKUP($D513,'Detailed Schedule'!$D$8:$EK$9993,4,FALSE)</f>
        <v>54" SLAB GRAB (EXA-21)</v>
      </c>
      <c r="H513" s="55">
        <f>+VLOOKUP($D513,'Detailed Schedule'!$D$8:$EK$9993,5,FALSE)</f>
        <v>9630</v>
      </c>
      <c r="I513" s="22">
        <f>+VLOOKUP($D513,'Detailed Schedule'!$D$8:$EK$9993,6,FALSE)</f>
        <v>5</v>
      </c>
      <c r="J513" s="55">
        <f>+VLOOKUP($D513,'Detailed Schedule'!$D$8:$EK$9993,7,FALSE)</f>
        <v>0</v>
      </c>
      <c r="K513" s="56">
        <v>0</v>
      </c>
      <c r="L513" s="59">
        <f>+VLOOKUP($D513,'Detailed Schedule'!$D$8:$EAA$9985,137,FALSE)</f>
        <v>0</v>
      </c>
      <c r="M513" s="26">
        <f>+VLOOKUP($D513,'Detailed Schedule'!$D$8:$EAA$9985,140,FALSE)</f>
        <v>1926</v>
      </c>
      <c r="N513" s="26">
        <f>+VLOOKUP($D513,'Detailed Schedule'!$D$8:$EAA$9985,141,FALSE)</f>
        <v>1926</v>
      </c>
      <c r="O513" s="26">
        <f>+VLOOKUP($D513,'Detailed Schedule'!$D$8:$EAA$9985,142,FALSE)+J513</f>
        <v>7704</v>
      </c>
      <c r="Q513" s="74"/>
      <c r="R513" s="75"/>
      <c r="S513" s="75"/>
      <c r="T513" s="119"/>
      <c r="U513" s="119"/>
    </row>
    <row r="514" spans="1:24" outlineLevel="2">
      <c r="A514" s="136">
        <v>45660</v>
      </c>
      <c r="B514" s="24"/>
      <c r="C514" s="77"/>
      <c r="D514" s="137" t="s">
        <v>715</v>
      </c>
      <c r="E514" s="137">
        <v>1</v>
      </c>
      <c r="F514" s="137" t="s">
        <v>103</v>
      </c>
      <c r="G514" s="137" t="str">
        <f>+VLOOKUP($D514,'Detailed Schedule'!$D$8:$EK$9993,4,FALSE)</f>
        <v>WRECKING BALL (EXA-22)</v>
      </c>
      <c r="H514" s="55">
        <f>+VLOOKUP($D514,'Detailed Schedule'!$D$8:$EK$9993,5,FALSE)</f>
        <v>3210</v>
      </c>
      <c r="I514" s="22">
        <f>+VLOOKUP($D514,'Detailed Schedule'!$D$8:$EK$9993,6,FALSE)</f>
        <v>5</v>
      </c>
      <c r="J514" s="55">
        <f>+VLOOKUP($D514,'Detailed Schedule'!$D$8:$EK$9993,7,FALSE)</f>
        <v>0</v>
      </c>
      <c r="K514" s="56">
        <v>0</v>
      </c>
      <c r="L514" s="59">
        <f>+VLOOKUP($D514,'Detailed Schedule'!$D$8:$EAA$9985,137,FALSE)</f>
        <v>0</v>
      </c>
      <c r="M514" s="26">
        <f>+VLOOKUP($D514,'Detailed Schedule'!$D$8:$EAA$9985,140,FALSE)</f>
        <v>642</v>
      </c>
      <c r="N514" s="26">
        <f>+VLOOKUP($D514,'Detailed Schedule'!$D$8:$EAA$9985,141,FALSE)</f>
        <v>642</v>
      </c>
      <c r="O514" s="26">
        <f>+VLOOKUP($D514,'Detailed Schedule'!$D$8:$EAA$9985,142,FALSE)+J514</f>
        <v>2568</v>
      </c>
      <c r="Q514" s="74"/>
      <c r="R514" s="75"/>
      <c r="S514" s="75"/>
      <c r="T514" s="119"/>
      <c r="U514" s="119"/>
    </row>
    <row r="515" spans="1:24" outlineLevel="1">
      <c r="A515" s="99"/>
      <c r="B515" s="99"/>
      <c r="C515" s="100"/>
      <c r="D515" s="93"/>
      <c r="E515" s="93"/>
      <c r="F515" s="101" t="s">
        <v>1768</v>
      </c>
      <c r="G515" s="93"/>
      <c r="H515" s="94">
        <f>SUBTOTAL(9,H441:H514)</f>
        <v>529244.5399999998</v>
      </c>
      <c r="I515" s="95"/>
      <c r="J515" s="96">
        <f>SUBTOTAL(9,J441:J514)</f>
        <v>21668.428</v>
      </c>
      <c r="K515" s="96"/>
      <c r="L515" s="97">
        <f>SUBTOTAL(9,L441:L514)</f>
        <v>334386.90806666686</v>
      </c>
      <c r="M515" s="98">
        <f>SUBTOTAL(9,M441:M514)</f>
        <v>41952.205066666655</v>
      </c>
      <c r="N515" s="98">
        <f>SUBTOTAL(9,N441:N514)</f>
        <v>376339.11313333345</v>
      </c>
      <c r="O515" s="122">
        <f>SUBTOTAL(9,O441:O514)</f>
        <v>152905.41800000001</v>
      </c>
      <c r="Q515" s="74"/>
      <c r="R515" s="75"/>
      <c r="S515" s="75"/>
      <c r="T515" s="119"/>
      <c r="U515" s="119"/>
    </row>
    <row r="516" spans="1:24" outlineLevel="2">
      <c r="A516" s="136">
        <v>36862</v>
      </c>
      <c r="B516" s="24"/>
      <c r="C516" s="77">
        <v>16</v>
      </c>
      <c r="D516" s="137" t="s">
        <v>492</v>
      </c>
      <c r="E516" s="137">
        <v>9</v>
      </c>
      <c r="F516" s="137" t="s">
        <v>285</v>
      </c>
      <c r="G516" s="137" t="str">
        <f>+VLOOKUP($D516,'Detailed Schedule'!$D$8:$EK$9993,4,FALSE)</f>
        <v>NEW OFFICE FURNITURE</v>
      </c>
      <c r="H516" s="55">
        <f>+VLOOKUP($D516,'Detailed Schedule'!$D$8:$EK$9993,5,FALSE)</f>
        <v>4318.5</v>
      </c>
      <c r="I516" s="22">
        <f>+VLOOKUP($D516,'Detailed Schedule'!$D$8:$EK$9993,6,FALSE)</f>
        <v>7</v>
      </c>
      <c r="J516" s="55">
        <f>+VLOOKUP($D516,'Detailed Schedule'!$D$8:$EK$9993,7,FALSE)</f>
        <v>0</v>
      </c>
      <c r="K516" s="56">
        <v>0</v>
      </c>
      <c r="L516" s="59">
        <f>+VLOOKUP($D516,'Detailed Schedule'!$D$8:$EAA$9985,137,FALSE)</f>
        <v>4318.5</v>
      </c>
      <c r="M516" s="26">
        <f>+VLOOKUP($D516,'Detailed Schedule'!$D$8:$EAA$9985,140,FALSE)</f>
        <v>0</v>
      </c>
      <c r="N516" s="26">
        <f>+VLOOKUP($D516,'Detailed Schedule'!$D$8:$EAA$9985,141,FALSE)</f>
        <v>4318.5</v>
      </c>
      <c r="O516" s="26">
        <f>+VLOOKUP($D516,'Detailed Schedule'!$D$8:$EAA$9985,142,FALSE)+J516</f>
        <v>0</v>
      </c>
      <c r="Q516" s="74">
        <f>+VLOOKUP($D516,'Detailed Schedule'!$D$8:$K$903,6,FALSE)</f>
        <v>7</v>
      </c>
      <c r="R516" s="75">
        <f>+VLOOKUP($D516,'Detailed Schedule'!$D$8:$K$903,5,FALSE)</f>
        <v>4318.5</v>
      </c>
      <c r="S516" s="75">
        <f>+VLOOKUP($D516,'Detailed Schedule'!$D$8:$K$903,7,FALSE)</f>
        <v>0</v>
      </c>
      <c r="T516" s="119">
        <f t="shared" si="40"/>
        <v>0</v>
      </c>
      <c r="U516" s="119">
        <f t="shared" si="41"/>
        <v>0</v>
      </c>
      <c r="V516" s="21" t="str">
        <f t="shared" si="42"/>
        <v>NO CHANGE</v>
      </c>
      <c r="W516" s="21" t="str">
        <f t="shared" si="43"/>
        <v>NO CHANGE</v>
      </c>
      <c r="X516" s="21" t="str">
        <f t="shared" si="44"/>
        <v>NO CHANGE</v>
      </c>
    </row>
    <row r="517" spans="1:24" outlineLevel="2">
      <c r="A517" s="136">
        <v>38778</v>
      </c>
      <c r="B517" s="24"/>
      <c r="C517" s="77">
        <v>54</v>
      </c>
      <c r="D517" s="137" t="s">
        <v>494</v>
      </c>
      <c r="E517" s="137">
        <v>9</v>
      </c>
      <c r="F517" s="137" t="s">
        <v>285</v>
      </c>
      <c r="G517" s="137" t="str">
        <f>+VLOOKUP($D517,'Detailed Schedule'!$D$8:$EK$9993,4,FALSE)</f>
        <v>FURNITURE</v>
      </c>
      <c r="H517" s="55">
        <f>+VLOOKUP($D517,'Detailed Schedule'!$D$8:$EK$9993,5,FALSE)</f>
        <v>1590</v>
      </c>
      <c r="I517" s="22">
        <f>+VLOOKUP($D517,'Detailed Schedule'!$D$8:$EK$9993,6,FALSE)</f>
        <v>10</v>
      </c>
      <c r="J517" s="55">
        <f>+VLOOKUP($D517,'Detailed Schedule'!$D$8:$EK$9993,7,FALSE)</f>
        <v>0</v>
      </c>
      <c r="K517" s="56">
        <v>0</v>
      </c>
      <c r="L517" s="59">
        <f>+VLOOKUP($D517,'Detailed Schedule'!$D$8:$EAA$9985,137,FALSE)</f>
        <v>1590</v>
      </c>
      <c r="M517" s="26">
        <f>+VLOOKUP($D517,'Detailed Schedule'!$D$8:$EAA$9985,140,FALSE)</f>
        <v>0</v>
      </c>
      <c r="N517" s="26">
        <f>+VLOOKUP($D517,'Detailed Schedule'!$D$8:$EAA$9985,141,FALSE)</f>
        <v>1590</v>
      </c>
      <c r="O517" s="26">
        <f>+VLOOKUP($D517,'Detailed Schedule'!$D$8:$EAA$9985,142,FALSE)+J517</f>
        <v>0</v>
      </c>
      <c r="Q517" s="74">
        <f>+VLOOKUP($D517,'Detailed Schedule'!$D$8:$K$903,6,FALSE)</f>
        <v>10</v>
      </c>
      <c r="R517" s="75">
        <f>+VLOOKUP($D517,'Detailed Schedule'!$D$8:$K$903,5,FALSE)</f>
        <v>1590</v>
      </c>
      <c r="S517" s="75">
        <f>+VLOOKUP($D517,'Detailed Schedule'!$D$8:$K$903,7,FALSE)</f>
        <v>0</v>
      </c>
      <c r="T517" s="119">
        <f t="shared" si="40"/>
        <v>0</v>
      </c>
      <c r="U517" s="119">
        <f t="shared" si="41"/>
        <v>0</v>
      </c>
      <c r="V517" s="21" t="str">
        <f t="shared" si="42"/>
        <v>NO CHANGE</v>
      </c>
      <c r="W517" s="21" t="str">
        <f t="shared" si="43"/>
        <v>NO CHANGE</v>
      </c>
      <c r="X517" s="21" t="str">
        <f t="shared" si="44"/>
        <v>NO CHANGE</v>
      </c>
    </row>
    <row r="518" spans="1:24" outlineLevel="2">
      <c r="A518" s="136">
        <v>40242</v>
      </c>
      <c r="B518" s="24"/>
      <c r="C518" s="77">
        <v>73</v>
      </c>
      <c r="D518" s="137" t="s">
        <v>496</v>
      </c>
      <c r="E518" s="137">
        <v>9</v>
      </c>
      <c r="F518" s="137" t="s">
        <v>285</v>
      </c>
      <c r="G518" s="137" t="str">
        <f>+VLOOKUP($D518,'Detailed Schedule'!$D$8:$EK$9993,4,FALSE)</f>
        <v>12 FIELD OFFICE DESKS</v>
      </c>
      <c r="H518" s="55">
        <f>+VLOOKUP($D518,'Detailed Schedule'!$D$8:$EK$9993,5,FALSE)</f>
        <v>132.35</v>
      </c>
      <c r="I518" s="22">
        <f>+VLOOKUP($D518,'Detailed Schedule'!$D$8:$EK$9993,6,FALSE)</f>
        <v>5</v>
      </c>
      <c r="J518" s="55">
        <f>+VLOOKUP($D518,'Detailed Schedule'!$D$8:$EK$9993,7,FALSE)</f>
        <v>0</v>
      </c>
      <c r="K518" s="56">
        <v>0</v>
      </c>
      <c r="L518" s="59">
        <f>+VLOOKUP($D518,'Detailed Schedule'!$D$8:$EAA$9985,137,FALSE)</f>
        <v>132.35</v>
      </c>
      <c r="M518" s="26">
        <f>+VLOOKUP($D518,'Detailed Schedule'!$D$8:$EAA$9985,140,FALSE)</f>
        <v>0</v>
      </c>
      <c r="N518" s="26">
        <f>+VLOOKUP($D518,'Detailed Schedule'!$D$8:$EAA$9985,141,FALSE)</f>
        <v>132.35</v>
      </c>
      <c r="O518" s="26">
        <f>+VLOOKUP($D518,'Detailed Schedule'!$D$8:$EAA$9985,142,FALSE)+J518</f>
        <v>0</v>
      </c>
      <c r="Q518" s="74">
        <f>+VLOOKUP($D518,'Detailed Schedule'!$D$8:$K$903,6,FALSE)</f>
        <v>5</v>
      </c>
      <c r="R518" s="75">
        <f>+VLOOKUP($D518,'Detailed Schedule'!$D$8:$K$903,5,FALSE)</f>
        <v>132.35</v>
      </c>
      <c r="S518" s="75">
        <f>+VLOOKUP($D518,'Detailed Schedule'!$D$8:$K$903,7,FALSE)</f>
        <v>0</v>
      </c>
      <c r="T518" s="119">
        <f t="shared" si="40"/>
        <v>0</v>
      </c>
      <c r="U518" s="119">
        <f t="shared" si="41"/>
        <v>0</v>
      </c>
      <c r="V518" s="21" t="str">
        <f t="shared" si="42"/>
        <v>NO CHANGE</v>
      </c>
      <c r="W518" s="21" t="str">
        <f t="shared" si="43"/>
        <v>NO CHANGE</v>
      </c>
      <c r="X518" s="21" t="str">
        <f t="shared" si="44"/>
        <v>NO CHANGE</v>
      </c>
    </row>
    <row r="519" spans="1:24" outlineLevel="2">
      <c r="A519" s="136">
        <v>40441</v>
      </c>
      <c r="B519" s="24"/>
      <c r="C519" s="77">
        <v>85</v>
      </c>
      <c r="D519" s="137" t="s">
        <v>500</v>
      </c>
      <c r="E519" s="137">
        <v>9</v>
      </c>
      <c r="F519" s="137" t="s">
        <v>285</v>
      </c>
      <c r="G519" s="137" t="str">
        <f>+VLOOKUP($D519,'Detailed Schedule'!$D$8:$EK$9993,4,FALSE)</f>
        <v>TELEPHONES</v>
      </c>
      <c r="H519" s="55">
        <f>+VLOOKUP($D519,'Detailed Schedule'!$D$8:$EK$9993,5,FALSE)</f>
        <v>306.49</v>
      </c>
      <c r="I519" s="22">
        <f>+VLOOKUP($D519,'Detailed Schedule'!$D$8:$EK$9993,6,FALSE)</f>
        <v>7</v>
      </c>
      <c r="J519" s="55">
        <f>+VLOOKUP($D519,'Detailed Schedule'!$D$8:$EK$9993,7,FALSE)</f>
        <v>0</v>
      </c>
      <c r="K519" s="56">
        <v>0</v>
      </c>
      <c r="L519" s="59">
        <f>+VLOOKUP($D519,'Detailed Schedule'!$D$8:$EAA$9985,137,FALSE)</f>
        <v>306.49</v>
      </c>
      <c r="M519" s="26">
        <f>+VLOOKUP($D519,'Detailed Schedule'!$D$8:$EAA$9985,140,FALSE)</f>
        <v>0</v>
      </c>
      <c r="N519" s="26">
        <f>+VLOOKUP($D519,'Detailed Schedule'!$D$8:$EAA$9985,141,FALSE)</f>
        <v>306.49</v>
      </c>
      <c r="O519" s="26">
        <f>+VLOOKUP($D519,'Detailed Schedule'!$D$8:$EAA$9985,142,FALSE)+J519</f>
        <v>0</v>
      </c>
      <c r="Q519" s="74">
        <f>+VLOOKUP($D519,'Detailed Schedule'!$D$8:$K$903,6,FALSE)</f>
        <v>7</v>
      </c>
      <c r="R519" s="75">
        <f>+VLOOKUP($D519,'Detailed Schedule'!$D$8:$K$903,5,FALSE)</f>
        <v>306.49</v>
      </c>
      <c r="S519" s="75">
        <f>+VLOOKUP($D519,'Detailed Schedule'!$D$8:$K$903,7,FALSE)</f>
        <v>0</v>
      </c>
      <c r="T519" s="119">
        <f t="shared" si="40"/>
        <v>0</v>
      </c>
      <c r="U519" s="119">
        <f t="shared" si="41"/>
        <v>0</v>
      </c>
      <c r="V519" s="21" t="str">
        <f t="shared" si="42"/>
        <v>NO CHANGE</v>
      </c>
      <c r="W519" s="21" t="str">
        <f t="shared" si="43"/>
        <v>NO CHANGE</v>
      </c>
      <c r="X519" s="21" t="str">
        <f t="shared" si="44"/>
        <v>NO CHANGE</v>
      </c>
    </row>
    <row r="520" spans="1:24" outlineLevel="2">
      <c r="A520" s="136">
        <v>42125</v>
      </c>
      <c r="B520" s="24"/>
      <c r="C520" s="77">
        <v>189</v>
      </c>
      <c r="D520" s="137" t="s">
        <v>502</v>
      </c>
      <c r="E520" s="137">
        <v>9</v>
      </c>
      <c r="F520" s="137" t="s">
        <v>285</v>
      </c>
      <c r="G520" s="137" t="str">
        <f>+VLOOKUP($D520,'Detailed Schedule'!$D$8:$EK$9993,4,FALSE)</f>
        <v>WC7225 COPIER\SCANNER\FAX</v>
      </c>
      <c r="H520" s="55">
        <f>+VLOOKUP($D520,'Detailed Schedule'!$D$8:$EK$9993,5,FALSE)</f>
        <v>4868.5</v>
      </c>
      <c r="I520" s="22">
        <f>+VLOOKUP($D520,'Detailed Schedule'!$D$8:$EK$9993,6,FALSE)</f>
        <v>5</v>
      </c>
      <c r="J520" s="55">
        <f>+VLOOKUP($D520,'Detailed Schedule'!$D$8:$EK$9993,7,FALSE)</f>
        <v>0</v>
      </c>
      <c r="K520" s="56">
        <v>0</v>
      </c>
      <c r="L520" s="59">
        <f>+VLOOKUP($D520,'Detailed Schedule'!$D$8:$EAA$9985,137,FALSE)</f>
        <v>4868.5</v>
      </c>
      <c r="M520" s="26">
        <f>+VLOOKUP($D520,'Detailed Schedule'!$D$8:$EAA$9985,140,FALSE)</f>
        <v>0</v>
      </c>
      <c r="N520" s="26">
        <f>+VLOOKUP($D520,'Detailed Schedule'!$D$8:$EAA$9985,141,FALSE)</f>
        <v>4868.5</v>
      </c>
      <c r="O520" s="26">
        <f>+VLOOKUP($D520,'Detailed Schedule'!$D$8:$EAA$9985,142,FALSE)+J520</f>
        <v>0</v>
      </c>
      <c r="Q520" s="74">
        <f>+VLOOKUP($D520,'Detailed Schedule'!$D$8:$K$903,6,FALSE)</f>
        <v>5</v>
      </c>
      <c r="R520" s="75">
        <f>+VLOOKUP($D520,'Detailed Schedule'!$D$8:$K$903,5,FALSE)</f>
        <v>4868.5</v>
      </c>
      <c r="S520" s="75">
        <f>+VLOOKUP($D520,'Detailed Schedule'!$D$8:$K$903,7,FALSE)</f>
        <v>0</v>
      </c>
      <c r="T520" s="119">
        <f t="shared" si="40"/>
        <v>0</v>
      </c>
      <c r="U520" s="119">
        <f t="shared" si="41"/>
        <v>0</v>
      </c>
      <c r="V520" s="21" t="str">
        <f t="shared" si="42"/>
        <v>NO CHANGE</v>
      </c>
      <c r="W520" s="21" t="str">
        <f t="shared" si="43"/>
        <v>NO CHANGE</v>
      </c>
      <c r="X520" s="21" t="str">
        <f t="shared" si="44"/>
        <v>NO CHANGE</v>
      </c>
    </row>
    <row r="521" spans="1:24" outlineLevel="2">
      <c r="A521" s="136">
        <v>43455</v>
      </c>
      <c r="B521" s="24"/>
      <c r="C521" s="77">
        <v>377</v>
      </c>
      <c r="D521" s="137" t="s">
        <v>504</v>
      </c>
      <c r="E521" s="137">
        <v>2</v>
      </c>
      <c r="F521" s="137" t="s">
        <v>285</v>
      </c>
      <c r="G521" s="137" t="str">
        <f>+VLOOKUP($D521,'Detailed Schedule'!$D$8:$EK$9993,4,FALSE)</f>
        <v>OFFICE FURNITURE</v>
      </c>
      <c r="H521" s="55">
        <f>+VLOOKUP($D521,'Detailed Schedule'!$D$8:$EK$9993,5,FALSE)</f>
        <v>10032.61</v>
      </c>
      <c r="I521" s="22">
        <f>+VLOOKUP($D521,'Detailed Schedule'!$D$8:$EK$9993,6,FALSE)</f>
        <v>10</v>
      </c>
      <c r="J521" s="55">
        <f>+VLOOKUP($D521,'Detailed Schedule'!$D$8:$EK$9993,7,FALSE)</f>
        <v>0</v>
      </c>
      <c r="K521" s="56">
        <v>0</v>
      </c>
      <c r="L521" s="59">
        <f>+VLOOKUP($D521,'Detailed Schedule'!$D$8:$EAA$9985,137,FALSE)</f>
        <v>6019.5610000000006</v>
      </c>
      <c r="M521" s="26">
        <f>+VLOOKUP($D521,'Detailed Schedule'!$D$8:$EAA$9985,140,FALSE)</f>
        <v>1003.2610000000001</v>
      </c>
      <c r="N521" s="26">
        <f>+VLOOKUP($D521,'Detailed Schedule'!$D$8:$EAA$9985,141,FALSE)</f>
        <v>7022.822000000001</v>
      </c>
      <c r="O521" s="26">
        <f>+VLOOKUP($D521,'Detailed Schedule'!$D$8:$EAA$9985,142,FALSE)+J521</f>
        <v>3009.79</v>
      </c>
      <c r="Q521" s="74">
        <f>+VLOOKUP($D521,'Detailed Schedule'!$D$8:$K$903,6,FALSE)</f>
        <v>10</v>
      </c>
      <c r="R521" s="75">
        <f>+VLOOKUP($D521,'Detailed Schedule'!$D$8:$K$903,5,FALSE)</f>
        <v>10032.61</v>
      </c>
      <c r="S521" s="75">
        <f>+VLOOKUP($D521,'Detailed Schedule'!$D$8:$K$903,7,FALSE)</f>
        <v>0</v>
      </c>
      <c r="T521" s="119">
        <f t="shared" si="40"/>
        <v>0</v>
      </c>
      <c r="U521" s="119">
        <f t="shared" si="41"/>
        <v>0</v>
      </c>
      <c r="V521" s="21" t="str">
        <f t="shared" si="42"/>
        <v>NO CHANGE</v>
      </c>
      <c r="W521" s="21" t="str">
        <f t="shared" si="43"/>
        <v>NO CHANGE</v>
      </c>
      <c r="X521" s="21" t="str">
        <f t="shared" si="44"/>
        <v>NO CHANGE</v>
      </c>
    </row>
    <row r="522" spans="1:24" outlineLevel="2">
      <c r="A522" s="136">
        <v>43586</v>
      </c>
      <c r="B522" s="24"/>
      <c r="C522" s="77">
        <v>468</v>
      </c>
      <c r="D522" s="137" t="s">
        <v>506</v>
      </c>
      <c r="E522" s="137">
        <v>1</v>
      </c>
      <c r="F522" s="137" t="s">
        <v>285</v>
      </c>
      <c r="G522" s="137" t="str">
        <f>+VLOOKUP($D522,'Detailed Schedule'!$D$8:$EK$9993,4,FALSE)</f>
        <v>FURNITURE FOR NEW OFFICES</v>
      </c>
      <c r="H522" s="55">
        <f>+VLOOKUP($D522,'Detailed Schedule'!$D$8:$EK$9993,5,FALSE)</f>
        <v>14225.33</v>
      </c>
      <c r="I522" s="22">
        <f>+VLOOKUP($D522,'Detailed Schedule'!$D$8:$EK$9993,6,FALSE)</f>
        <v>10</v>
      </c>
      <c r="J522" s="55">
        <f>+VLOOKUP($D522,'Detailed Schedule'!$D$8:$EK$9993,7,FALSE)</f>
        <v>0</v>
      </c>
      <c r="K522" s="56">
        <v>0</v>
      </c>
      <c r="L522" s="59">
        <f>+VLOOKUP($D522,'Detailed Schedule'!$D$8:$EAA$9985,137,FALSE)</f>
        <v>8061.012999999999</v>
      </c>
      <c r="M522" s="26">
        <f>+VLOOKUP($D522,'Detailed Schedule'!$D$8:$EAA$9985,140,FALSE)</f>
        <v>1422.5329999999999</v>
      </c>
      <c r="N522" s="26">
        <f>+VLOOKUP($D522,'Detailed Schedule'!$D$8:$EAA$9985,141,FALSE)</f>
        <v>9483.5459999999985</v>
      </c>
      <c r="O522" s="26">
        <f>+VLOOKUP($D522,'Detailed Schedule'!$D$8:$EAA$9985,142,FALSE)+J522</f>
        <v>4741.78</v>
      </c>
      <c r="Q522" s="74">
        <f>+VLOOKUP($D522,'Detailed Schedule'!$D$8:$K$903,6,FALSE)</f>
        <v>10</v>
      </c>
      <c r="R522" s="75">
        <f>+VLOOKUP($D522,'Detailed Schedule'!$D$8:$K$903,5,FALSE)</f>
        <v>14225.33</v>
      </c>
      <c r="S522" s="75">
        <f>+VLOOKUP($D522,'Detailed Schedule'!$D$8:$K$903,7,FALSE)</f>
        <v>0</v>
      </c>
      <c r="T522" s="119">
        <f t="shared" si="40"/>
        <v>0</v>
      </c>
      <c r="U522" s="119">
        <f t="shared" si="41"/>
        <v>0</v>
      </c>
      <c r="V522" s="21" t="str">
        <f t="shared" si="42"/>
        <v>NO CHANGE</v>
      </c>
      <c r="W522" s="21" t="str">
        <f t="shared" si="43"/>
        <v>NO CHANGE</v>
      </c>
      <c r="X522" s="21" t="str">
        <f t="shared" si="44"/>
        <v>NO CHANGE</v>
      </c>
    </row>
    <row r="523" spans="1:24" outlineLevel="2">
      <c r="A523" s="136">
        <v>44013</v>
      </c>
      <c r="B523" s="24"/>
      <c r="C523" s="77">
        <v>560</v>
      </c>
      <c r="D523" s="137" t="s">
        <v>518</v>
      </c>
      <c r="E523" s="137">
        <v>2</v>
      </c>
      <c r="F523" s="137" t="s">
        <v>285</v>
      </c>
      <c r="G523" s="137" t="str">
        <f>+VLOOKUP($D523,'Detailed Schedule'!$D$8:$EK$9993,4,FALSE)</f>
        <v>Decorations and Services</v>
      </c>
      <c r="H523" s="55">
        <f>+VLOOKUP($D523,'Detailed Schedule'!$D$8:$EK$9993,5,FALSE)</f>
        <v>9961.82</v>
      </c>
      <c r="I523" s="22">
        <f>+VLOOKUP($D523,'Detailed Schedule'!$D$8:$EK$9993,6,FALSE)</f>
        <v>10</v>
      </c>
      <c r="J523" s="55">
        <f>+VLOOKUP($D523,'Detailed Schedule'!$D$8:$EK$9993,7,FALSE)</f>
        <v>0</v>
      </c>
      <c r="K523" s="56">
        <v>0</v>
      </c>
      <c r="L523" s="59">
        <f>+VLOOKUP($D523,'Detailed Schedule'!$D$8:$EAA$9985,137,FALSE)</f>
        <v>4482.8119999999999</v>
      </c>
      <c r="M523" s="26">
        <f>+VLOOKUP($D523,'Detailed Schedule'!$D$8:$EAA$9985,140,FALSE)</f>
        <v>996.18200000000002</v>
      </c>
      <c r="N523" s="26">
        <f>+VLOOKUP($D523,'Detailed Schedule'!$D$8:$EAA$9985,141,FALSE)</f>
        <v>5478.9939999999997</v>
      </c>
      <c r="O523" s="26">
        <f>+VLOOKUP($D523,'Detailed Schedule'!$D$8:$EAA$9985,142,FALSE)+J523</f>
        <v>4482.83</v>
      </c>
      <c r="Q523" s="74">
        <f>+VLOOKUP($D523,'Detailed Schedule'!$D$8:$K$903,6,FALSE)</f>
        <v>10</v>
      </c>
      <c r="R523" s="75">
        <f>+VLOOKUP($D523,'Detailed Schedule'!$D$8:$K$903,5,FALSE)</f>
        <v>9961.82</v>
      </c>
      <c r="S523" s="75">
        <f>+VLOOKUP($D523,'Detailed Schedule'!$D$8:$K$903,7,FALSE)</f>
        <v>0</v>
      </c>
      <c r="T523" s="119">
        <f t="shared" si="40"/>
        <v>0</v>
      </c>
      <c r="U523" s="119">
        <f t="shared" si="41"/>
        <v>0</v>
      </c>
      <c r="V523" s="21" t="str">
        <f t="shared" si="42"/>
        <v>NO CHANGE</v>
      </c>
      <c r="W523" s="21" t="str">
        <f t="shared" si="43"/>
        <v>NO CHANGE</v>
      </c>
      <c r="X523" s="21" t="str">
        <f t="shared" si="44"/>
        <v>NO CHANGE</v>
      </c>
    </row>
    <row r="524" spans="1:24" outlineLevel="2">
      <c r="A524" s="136">
        <v>44013</v>
      </c>
      <c r="B524" s="24"/>
      <c r="C524" s="77">
        <v>564</v>
      </c>
      <c r="D524" s="137" t="s">
        <v>520</v>
      </c>
      <c r="E524" s="137">
        <v>8</v>
      </c>
      <c r="F524" s="137" t="s">
        <v>285</v>
      </c>
      <c r="G524" s="137" t="str">
        <f>+VLOOKUP($D524,'Detailed Schedule'!$D$8:$EK$9993,4,FALSE)</f>
        <v>TABLE TOP GLASS FOR CONFERENCE ROOM</v>
      </c>
      <c r="H524" s="55">
        <f>+VLOOKUP($D524,'Detailed Schedule'!$D$8:$EK$9993,5,FALSE)</f>
        <v>4881.75</v>
      </c>
      <c r="I524" s="22">
        <f>+VLOOKUP($D524,'Detailed Schedule'!$D$8:$EK$9993,6,FALSE)</f>
        <v>10</v>
      </c>
      <c r="J524" s="55">
        <f>+VLOOKUP($D524,'Detailed Schedule'!$D$8:$EK$9993,7,FALSE)</f>
        <v>0</v>
      </c>
      <c r="K524" s="56">
        <v>0</v>
      </c>
      <c r="L524" s="59">
        <f>+VLOOKUP($D524,'Detailed Schedule'!$D$8:$EAA$9985,137,FALSE)</f>
        <v>2196.8050000000003</v>
      </c>
      <c r="M524" s="26">
        <f>+VLOOKUP($D524,'Detailed Schedule'!$D$8:$EAA$9985,140,FALSE)</f>
        <v>488.17499999999995</v>
      </c>
      <c r="N524" s="26">
        <f>+VLOOKUP($D524,'Detailed Schedule'!$D$8:$EAA$9985,141,FALSE)</f>
        <v>2684.9800000000005</v>
      </c>
      <c r="O524" s="26">
        <f>+VLOOKUP($D524,'Detailed Schedule'!$D$8:$EAA$9985,142,FALSE)+J524</f>
        <v>2196.77</v>
      </c>
      <c r="Q524" s="74">
        <f>+VLOOKUP($D524,'Detailed Schedule'!$D$8:$K$903,6,FALSE)</f>
        <v>10</v>
      </c>
      <c r="R524" s="75">
        <f>+VLOOKUP($D524,'Detailed Schedule'!$D$8:$K$903,5,FALSE)</f>
        <v>4881.75</v>
      </c>
      <c r="S524" s="75">
        <f>+VLOOKUP($D524,'Detailed Schedule'!$D$8:$K$903,7,FALSE)</f>
        <v>0</v>
      </c>
      <c r="T524" s="119">
        <f t="shared" si="40"/>
        <v>0</v>
      </c>
      <c r="U524" s="119">
        <f t="shared" si="41"/>
        <v>0</v>
      </c>
      <c r="V524" s="21" t="str">
        <f t="shared" si="42"/>
        <v>NO CHANGE</v>
      </c>
      <c r="W524" s="21" t="str">
        <f t="shared" si="43"/>
        <v>NO CHANGE</v>
      </c>
      <c r="X524" s="21" t="str">
        <f t="shared" si="44"/>
        <v>NO CHANGE</v>
      </c>
    </row>
    <row r="525" spans="1:24" outlineLevel="2">
      <c r="A525" s="136">
        <v>44013</v>
      </c>
      <c r="B525" s="24"/>
      <c r="C525" s="77">
        <v>565</v>
      </c>
      <c r="D525" s="137" t="s">
        <v>522</v>
      </c>
      <c r="E525" s="137">
        <v>8</v>
      </c>
      <c r="F525" s="137" t="s">
        <v>285</v>
      </c>
      <c r="G525" s="137" t="str">
        <f>+VLOOKUP($D525,'Detailed Schedule'!$D$8:$EK$9993,4,FALSE)</f>
        <v>OFFICE FURNITURE</v>
      </c>
      <c r="H525" s="55">
        <f>+VLOOKUP($D525,'Detailed Schedule'!$D$8:$EK$9993,5,FALSE)</f>
        <v>10879.130000000001</v>
      </c>
      <c r="I525" s="22">
        <f>+VLOOKUP($D525,'Detailed Schedule'!$D$8:$EK$9993,6,FALSE)</f>
        <v>10</v>
      </c>
      <c r="J525" s="55">
        <f>+VLOOKUP($D525,'Detailed Schedule'!$D$8:$EK$9993,7,FALSE)</f>
        <v>0</v>
      </c>
      <c r="K525" s="56">
        <v>0</v>
      </c>
      <c r="L525" s="59">
        <f>+VLOOKUP($D525,'Detailed Schedule'!$D$8:$EAA$9985,137,FALSE)</f>
        <v>4895.603000000001</v>
      </c>
      <c r="M525" s="26">
        <f>+VLOOKUP($D525,'Detailed Schedule'!$D$8:$EAA$9985,140,FALSE)</f>
        <v>1087.913</v>
      </c>
      <c r="N525" s="26">
        <f>+VLOOKUP($D525,'Detailed Schedule'!$D$8:$EAA$9985,141,FALSE)</f>
        <v>5983.5160000000014</v>
      </c>
      <c r="O525" s="26">
        <f>+VLOOKUP($D525,'Detailed Schedule'!$D$8:$EAA$9985,142,FALSE)+J525</f>
        <v>4895.6099999999997</v>
      </c>
      <c r="Q525" s="74">
        <f>+VLOOKUP($D525,'Detailed Schedule'!$D$8:$K$903,6,FALSE)</f>
        <v>10</v>
      </c>
      <c r="R525" s="75">
        <f>+VLOOKUP($D525,'Detailed Schedule'!$D$8:$K$903,5,FALSE)</f>
        <v>10879.130000000001</v>
      </c>
      <c r="S525" s="75">
        <f>+VLOOKUP($D525,'Detailed Schedule'!$D$8:$K$903,7,FALSE)</f>
        <v>0</v>
      </c>
      <c r="T525" s="119">
        <f t="shared" si="40"/>
        <v>0</v>
      </c>
      <c r="U525" s="119">
        <f t="shared" si="41"/>
        <v>0</v>
      </c>
      <c r="V525" s="21" t="str">
        <f t="shared" si="42"/>
        <v>NO CHANGE</v>
      </c>
      <c r="W525" s="21" t="str">
        <f t="shared" si="43"/>
        <v>NO CHANGE</v>
      </c>
      <c r="X525" s="21" t="str">
        <f t="shared" si="44"/>
        <v>NO CHANGE</v>
      </c>
    </row>
    <row r="526" spans="1:24" outlineLevel="2">
      <c r="A526" s="136">
        <v>44013</v>
      </c>
      <c r="B526" s="24"/>
      <c r="C526" s="77">
        <v>566</v>
      </c>
      <c r="D526" s="137" t="s">
        <v>523</v>
      </c>
      <c r="E526" s="137">
        <v>2</v>
      </c>
      <c r="F526" s="137" t="s">
        <v>285</v>
      </c>
      <c r="G526" s="137" t="str">
        <f>+VLOOKUP($D526,'Detailed Schedule'!$D$8:$EK$9993,4,FALSE)</f>
        <v>OFFICE FURNITURE</v>
      </c>
      <c r="H526" s="55">
        <f>+VLOOKUP($D526,'Detailed Schedule'!$D$8:$EK$9993,5,FALSE)</f>
        <v>5267.07</v>
      </c>
      <c r="I526" s="22">
        <f>+VLOOKUP($D526,'Detailed Schedule'!$D$8:$EK$9993,6,FALSE)</f>
        <v>10</v>
      </c>
      <c r="J526" s="55">
        <f>+VLOOKUP($D526,'Detailed Schedule'!$D$8:$EK$9993,7,FALSE)</f>
        <v>0</v>
      </c>
      <c r="K526" s="56">
        <v>0</v>
      </c>
      <c r="L526" s="59">
        <f>+VLOOKUP($D526,'Detailed Schedule'!$D$8:$EAA$9985,137,FALSE)</f>
        <v>2331.9870000000001</v>
      </c>
      <c r="M526" s="26">
        <f>+VLOOKUP($D526,'Detailed Schedule'!$D$8:$EAA$9985,140,FALSE)</f>
        <v>526.70699999999999</v>
      </c>
      <c r="N526" s="26">
        <f>+VLOOKUP($D526,'Detailed Schedule'!$D$8:$EAA$9985,141,FALSE)</f>
        <v>2858.694</v>
      </c>
      <c r="O526" s="26">
        <f>+VLOOKUP($D526,'Detailed Schedule'!$D$8:$EAA$9985,142,FALSE)+J526</f>
        <v>2408.38</v>
      </c>
      <c r="Q526" s="74">
        <f>+VLOOKUP($D526,'Detailed Schedule'!$D$8:$K$903,6,FALSE)</f>
        <v>10</v>
      </c>
      <c r="R526" s="75">
        <f>+VLOOKUP($D526,'Detailed Schedule'!$D$8:$K$903,5,FALSE)</f>
        <v>5267.07</v>
      </c>
      <c r="S526" s="75">
        <f>+VLOOKUP($D526,'Detailed Schedule'!$D$8:$K$903,7,FALSE)</f>
        <v>0</v>
      </c>
      <c r="T526" s="119">
        <f t="shared" ref="T526:T589" si="45">+S526-J526</f>
        <v>0</v>
      </c>
      <c r="U526" s="119">
        <f t="shared" ref="U526:U589" si="46">+R526-H526</f>
        <v>0</v>
      </c>
      <c r="V526" s="21" t="str">
        <f t="shared" ref="V526:V589" si="47">+IF(Q526=I526,"NO CHANGE","YES")</f>
        <v>NO CHANGE</v>
      </c>
      <c r="W526" s="21" t="str">
        <f t="shared" ref="W526:W589" si="48">+IF(R526=H526,"NO CHANGE","YES")</f>
        <v>NO CHANGE</v>
      </c>
      <c r="X526" s="21" t="str">
        <f t="shared" ref="X526:X589" si="49">+IF(S526=J526,"NO CHANGE","YES")</f>
        <v>NO CHANGE</v>
      </c>
    </row>
    <row r="527" spans="1:24" outlineLevel="2">
      <c r="A527" s="136">
        <v>44013</v>
      </c>
      <c r="B527" s="24"/>
      <c r="C527" s="77">
        <v>567</v>
      </c>
      <c r="D527" s="137" t="s">
        <v>524</v>
      </c>
      <c r="E527" s="137">
        <v>8</v>
      </c>
      <c r="F527" s="137" t="s">
        <v>285</v>
      </c>
      <c r="G527" s="137" t="str">
        <f>+VLOOKUP($D527,'Detailed Schedule'!$D$8:$EK$9993,4,FALSE)</f>
        <v>BLINDS FOR OFFICE</v>
      </c>
      <c r="H527" s="55">
        <f>+VLOOKUP($D527,'Detailed Schedule'!$D$8:$EK$9993,5,FALSE)</f>
        <v>3359.2000000000003</v>
      </c>
      <c r="I527" s="22">
        <f>+VLOOKUP($D527,'Detailed Schedule'!$D$8:$EK$9993,6,FALSE)</f>
        <v>10</v>
      </c>
      <c r="J527" s="55">
        <f>+VLOOKUP($D527,'Detailed Schedule'!$D$8:$EK$9993,7,FALSE)</f>
        <v>0</v>
      </c>
      <c r="K527" s="56">
        <v>0</v>
      </c>
      <c r="L527" s="59">
        <f>+VLOOKUP($D527,'Detailed Schedule'!$D$8:$EAA$9985,137,FALSE)</f>
        <v>1511.64</v>
      </c>
      <c r="M527" s="26">
        <f>+VLOOKUP($D527,'Detailed Schedule'!$D$8:$EAA$9985,140,FALSE)</f>
        <v>335.92</v>
      </c>
      <c r="N527" s="26">
        <f>+VLOOKUP($D527,'Detailed Schedule'!$D$8:$EAA$9985,141,FALSE)</f>
        <v>1847.5600000000002</v>
      </c>
      <c r="O527" s="26">
        <f>+VLOOKUP($D527,'Detailed Schedule'!$D$8:$EAA$9985,142,FALSE)+J527</f>
        <v>1511.64</v>
      </c>
      <c r="Q527" s="74">
        <f>+VLOOKUP($D527,'Detailed Schedule'!$D$8:$K$903,6,FALSE)</f>
        <v>10</v>
      </c>
      <c r="R527" s="75">
        <f>+VLOOKUP($D527,'Detailed Schedule'!$D$8:$K$903,5,FALSE)</f>
        <v>3359.2000000000003</v>
      </c>
      <c r="S527" s="75">
        <f>+VLOOKUP($D527,'Detailed Schedule'!$D$8:$K$903,7,FALSE)</f>
        <v>0</v>
      </c>
      <c r="T527" s="119">
        <f t="shared" si="45"/>
        <v>0</v>
      </c>
      <c r="U527" s="119">
        <f t="shared" si="46"/>
        <v>0</v>
      </c>
      <c r="V527" s="21" t="str">
        <f t="shared" si="47"/>
        <v>NO CHANGE</v>
      </c>
      <c r="W527" s="21" t="str">
        <f t="shared" si="48"/>
        <v>NO CHANGE</v>
      </c>
      <c r="X527" s="21" t="str">
        <f t="shared" si="49"/>
        <v>NO CHANGE</v>
      </c>
    </row>
    <row r="528" spans="1:24" outlineLevel="2">
      <c r="A528" s="136">
        <v>44013</v>
      </c>
      <c r="B528" s="24"/>
      <c r="C528" s="77">
        <v>568</v>
      </c>
      <c r="D528" s="137" t="s">
        <v>526</v>
      </c>
      <c r="E528" s="137">
        <v>8</v>
      </c>
      <c r="F528" s="137" t="s">
        <v>285</v>
      </c>
      <c r="G528" s="137" t="str">
        <f>+VLOOKUP($D528,'Detailed Schedule'!$D$8:$EK$9993,4,FALSE)</f>
        <v>OFFICE CABINETS</v>
      </c>
      <c r="H528" s="55">
        <f>+VLOOKUP($D528,'Detailed Schedule'!$D$8:$EK$9993,5,FALSE)</f>
        <v>3582.5</v>
      </c>
      <c r="I528" s="22">
        <f>+VLOOKUP($D528,'Detailed Schedule'!$D$8:$EK$9993,6,FALSE)</f>
        <v>10</v>
      </c>
      <c r="J528" s="55">
        <f>+VLOOKUP($D528,'Detailed Schedule'!$D$8:$EK$9993,7,FALSE)</f>
        <v>0</v>
      </c>
      <c r="K528" s="56">
        <v>0</v>
      </c>
      <c r="L528" s="59">
        <f>+VLOOKUP($D528,'Detailed Schedule'!$D$8:$EAA$9985,137,FALSE)</f>
        <v>1612.13</v>
      </c>
      <c r="M528" s="26">
        <f>+VLOOKUP($D528,'Detailed Schedule'!$D$8:$EAA$9985,140,FALSE)</f>
        <v>358.25</v>
      </c>
      <c r="N528" s="26">
        <f>+VLOOKUP($D528,'Detailed Schedule'!$D$8:$EAA$9985,141,FALSE)</f>
        <v>1970.38</v>
      </c>
      <c r="O528" s="26">
        <f>+VLOOKUP($D528,'Detailed Schedule'!$D$8:$EAA$9985,142,FALSE)+J528</f>
        <v>1612.12</v>
      </c>
      <c r="Q528" s="74">
        <f>+VLOOKUP($D528,'Detailed Schedule'!$D$8:$K$903,6,FALSE)</f>
        <v>10</v>
      </c>
      <c r="R528" s="75">
        <f>+VLOOKUP($D528,'Detailed Schedule'!$D$8:$K$903,5,FALSE)</f>
        <v>3582.5</v>
      </c>
      <c r="S528" s="75">
        <f>+VLOOKUP($D528,'Detailed Schedule'!$D$8:$K$903,7,FALSE)</f>
        <v>0</v>
      </c>
      <c r="T528" s="119">
        <f t="shared" si="45"/>
        <v>0</v>
      </c>
      <c r="U528" s="119">
        <f t="shared" si="46"/>
        <v>0</v>
      </c>
      <c r="V528" s="21" t="str">
        <f t="shared" si="47"/>
        <v>NO CHANGE</v>
      </c>
      <c r="W528" s="21" t="str">
        <f t="shared" si="48"/>
        <v>NO CHANGE</v>
      </c>
      <c r="X528" s="21" t="str">
        <f t="shared" si="49"/>
        <v>NO CHANGE</v>
      </c>
    </row>
    <row r="529" spans="1:24" outlineLevel="2">
      <c r="A529" s="136">
        <v>44181</v>
      </c>
      <c r="B529" s="24"/>
      <c r="C529" s="77">
        <v>591</v>
      </c>
      <c r="D529" s="137" t="s">
        <v>516</v>
      </c>
      <c r="E529" s="137">
        <v>9</v>
      </c>
      <c r="F529" s="137" t="s">
        <v>285</v>
      </c>
      <c r="G529" s="137" t="str">
        <f>+VLOOKUP($D529,'Detailed Schedule'!$D$8:$EK$9993,4,FALSE)</f>
        <v>SERVER RACK</v>
      </c>
      <c r="H529" s="55">
        <f>+VLOOKUP($D529,'Detailed Schedule'!$D$8:$EK$9993,5,FALSE)</f>
        <v>1412.64</v>
      </c>
      <c r="I529" s="22">
        <f>+VLOOKUP($D529,'Detailed Schedule'!$D$8:$EK$9993,6,FALSE)</f>
        <v>7</v>
      </c>
      <c r="J529" s="55">
        <f>+VLOOKUP($D529,'Detailed Schedule'!$D$8:$EK$9993,7,FALSE)</f>
        <v>0</v>
      </c>
      <c r="K529" s="56">
        <v>0</v>
      </c>
      <c r="L529" s="59">
        <f>+VLOOKUP($D529,'Detailed Schedule'!$D$8:$EAA$9985,137,FALSE)</f>
        <v>807.23571428571438</v>
      </c>
      <c r="M529" s="26">
        <f>+VLOOKUP($D529,'Detailed Schedule'!$D$8:$EAA$9985,140,FALSE)</f>
        <v>201.80571428571432</v>
      </c>
      <c r="N529" s="26">
        <f>+VLOOKUP($D529,'Detailed Schedule'!$D$8:$EAA$9985,141,FALSE)</f>
        <v>1009.0414285714287</v>
      </c>
      <c r="O529" s="26">
        <f>+VLOOKUP($D529,'Detailed Schedule'!$D$8:$EAA$9985,142,FALSE)+J529</f>
        <v>403.6</v>
      </c>
      <c r="Q529" s="74">
        <f>+VLOOKUP($D529,'Detailed Schedule'!$D$8:$K$903,6,FALSE)</f>
        <v>7</v>
      </c>
      <c r="R529" s="75">
        <f>+VLOOKUP($D529,'Detailed Schedule'!$D$8:$K$903,5,FALSE)</f>
        <v>1412.64</v>
      </c>
      <c r="S529" s="75">
        <f>+VLOOKUP($D529,'Detailed Schedule'!$D$8:$K$903,7,FALSE)</f>
        <v>0</v>
      </c>
      <c r="T529" s="119">
        <f t="shared" si="45"/>
        <v>0</v>
      </c>
      <c r="U529" s="119">
        <f t="shared" si="46"/>
        <v>0</v>
      </c>
      <c r="V529" s="21" t="str">
        <f t="shared" si="47"/>
        <v>NO CHANGE</v>
      </c>
      <c r="W529" s="21" t="str">
        <f t="shared" si="48"/>
        <v>NO CHANGE</v>
      </c>
      <c r="X529" s="21" t="str">
        <f t="shared" si="49"/>
        <v>NO CHANGE</v>
      </c>
    </row>
    <row r="530" spans="1:24" outlineLevel="2">
      <c r="A530" s="136">
        <v>44423</v>
      </c>
      <c r="B530" s="24"/>
      <c r="C530" s="77">
        <v>664</v>
      </c>
      <c r="D530" s="137" t="s">
        <v>528</v>
      </c>
      <c r="E530" s="137">
        <v>3</v>
      </c>
      <c r="F530" s="137" t="s">
        <v>285</v>
      </c>
      <c r="G530" s="137" t="str">
        <f>+VLOOKUP($D530,'Detailed Schedule'!$D$8:$EK$9993,4,FALSE)</f>
        <v>PEARCE OFFICE FURNITURE</v>
      </c>
      <c r="H530" s="55">
        <f>+VLOOKUP($D530,'Detailed Schedule'!$D$8:$EK$9993,5,FALSE)</f>
        <v>11594.66</v>
      </c>
      <c r="I530" s="22">
        <f>+VLOOKUP($D530,'Detailed Schedule'!$D$8:$EK$9993,6,FALSE)</f>
        <v>10</v>
      </c>
      <c r="J530" s="55">
        <f>+VLOOKUP($D530,'Detailed Schedule'!$D$8:$EK$9993,7,FALSE)</f>
        <v>0</v>
      </c>
      <c r="K530" s="56">
        <v>0</v>
      </c>
      <c r="L530" s="59">
        <f>+VLOOKUP($D530,'Detailed Schedule'!$D$8:$EAA$9985,137,FALSE)</f>
        <v>3961.5160000000001</v>
      </c>
      <c r="M530" s="26">
        <f>+VLOOKUP($D530,'Detailed Schedule'!$D$8:$EAA$9985,140,FALSE)</f>
        <v>1159.4659999999999</v>
      </c>
      <c r="N530" s="26">
        <f>+VLOOKUP($D530,'Detailed Schedule'!$D$8:$EAA$9985,141,FALSE)</f>
        <v>5120.982</v>
      </c>
      <c r="O530" s="26">
        <f>+VLOOKUP($D530,'Detailed Schedule'!$D$8:$EAA$9985,142,FALSE)+J530</f>
        <v>6473.68</v>
      </c>
      <c r="Q530" s="74">
        <f>+VLOOKUP($D530,'Detailed Schedule'!$D$8:$K$903,6,FALSE)</f>
        <v>10</v>
      </c>
      <c r="R530" s="75">
        <f>+VLOOKUP($D530,'Detailed Schedule'!$D$8:$K$903,5,FALSE)</f>
        <v>11594.66</v>
      </c>
      <c r="S530" s="75">
        <f>+VLOOKUP($D530,'Detailed Schedule'!$D$8:$K$903,7,FALSE)</f>
        <v>0</v>
      </c>
      <c r="T530" s="119">
        <f t="shared" si="45"/>
        <v>0</v>
      </c>
      <c r="U530" s="119">
        <f t="shared" si="46"/>
        <v>0</v>
      </c>
      <c r="V530" s="21" t="str">
        <f t="shared" si="47"/>
        <v>NO CHANGE</v>
      </c>
      <c r="W530" s="21" t="str">
        <f t="shared" si="48"/>
        <v>NO CHANGE</v>
      </c>
      <c r="X530" s="21" t="str">
        <f t="shared" si="49"/>
        <v>NO CHANGE</v>
      </c>
    </row>
    <row r="531" spans="1:24" outlineLevel="2">
      <c r="A531" s="136">
        <v>44453</v>
      </c>
      <c r="B531" s="24"/>
      <c r="C531" s="77">
        <v>665</v>
      </c>
      <c r="D531" s="137" t="s">
        <v>284</v>
      </c>
      <c r="E531" s="137">
        <v>1</v>
      </c>
      <c r="F531" s="137" t="s">
        <v>285</v>
      </c>
      <c r="G531" s="137" t="str">
        <f>+VLOOKUP($D531,'Detailed Schedule'!$D$8:$EK$9993,4,FALSE)</f>
        <v>HP COLOR COPIER M776ZS</v>
      </c>
      <c r="H531" s="55">
        <f>+VLOOKUP($D531,'Detailed Schedule'!$D$8:$EK$9993,5,FALSE)</f>
        <v>8310.2800000000007</v>
      </c>
      <c r="I531" s="22">
        <f>+VLOOKUP($D531,'Detailed Schedule'!$D$8:$EK$9993,6,FALSE)</f>
        <v>5</v>
      </c>
      <c r="J531" s="55">
        <f>+VLOOKUP($D531,'Detailed Schedule'!$D$8:$EK$9993,7,FALSE)</f>
        <v>0</v>
      </c>
      <c r="K531" s="56">
        <v>0</v>
      </c>
      <c r="L531" s="59">
        <f>+VLOOKUP($D531,'Detailed Schedule'!$D$8:$EAA$9985,137,FALSE)</f>
        <v>5540.1959999999999</v>
      </c>
      <c r="M531" s="26">
        <f>+VLOOKUP($D531,'Detailed Schedule'!$D$8:$EAA$9985,140,FALSE)</f>
        <v>1662.056</v>
      </c>
      <c r="N531" s="26">
        <f>+VLOOKUP($D531,'Detailed Schedule'!$D$8:$EAA$9985,141,FALSE)</f>
        <v>7202.2520000000004</v>
      </c>
      <c r="O531" s="26">
        <f>+VLOOKUP($D531,'Detailed Schedule'!$D$8:$EAA$9985,142,FALSE)+J531</f>
        <v>1108.03</v>
      </c>
      <c r="Q531" s="74">
        <f>+VLOOKUP($D531,'Detailed Schedule'!$D$8:$K$903,6,FALSE)</f>
        <v>5</v>
      </c>
      <c r="R531" s="75">
        <f>+VLOOKUP($D531,'Detailed Schedule'!$D$8:$K$903,5,FALSE)</f>
        <v>8310.2800000000007</v>
      </c>
      <c r="S531" s="75">
        <f>+VLOOKUP($D531,'Detailed Schedule'!$D$8:$K$903,7,FALSE)</f>
        <v>0</v>
      </c>
      <c r="T531" s="119">
        <f t="shared" si="45"/>
        <v>0</v>
      </c>
      <c r="U531" s="119">
        <f t="shared" si="46"/>
        <v>0</v>
      </c>
      <c r="V531" s="21" t="str">
        <f t="shared" si="47"/>
        <v>NO CHANGE</v>
      </c>
      <c r="W531" s="21" t="str">
        <f t="shared" si="48"/>
        <v>NO CHANGE</v>
      </c>
      <c r="X531" s="21" t="str">
        <f t="shared" si="49"/>
        <v>NO CHANGE</v>
      </c>
    </row>
    <row r="532" spans="1:24" outlineLevel="2">
      <c r="A532" s="136">
        <v>44742</v>
      </c>
      <c r="B532" s="24"/>
      <c r="C532" s="77">
        <v>762</v>
      </c>
      <c r="D532" s="137" t="s">
        <v>530</v>
      </c>
      <c r="E532" s="137">
        <v>2</v>
      </c>
      <c r="F532" s="137" t="s">
        <v>285</v>
      </c>
      <c r="G532" s="137" t="str">
        <f>+VLOOKUP($D532,'Detailed Schedule'!$D$8:$EK$9993,4,FALSE)</f>
        <v>FURNITURE</v>
      </c>
      <c r="H532" s="55">
        <f>+VLOOKUP($D532,'Detailed Schedule'!$D$8:$EK$9993,5,FALSE)</f>
        <v>4778.16</v>
      </c>
      <c r="I532" s="22">
        <f>+VLOOKUP($D532,'Detailed Schedule'!$D$8:$EK$9993,6,FALSE)</f>
        <v>10</v>
      </c>
      <c r="J532" s="55">
        <f>+VLOOKUP($D532,'Detailed Schedule'!$D$8:$EK$9993,7,FALSE)</f>
        <v>0</v>
      </c>
      <c r="K532" s="56">
        <v>0</v>
      </c>
      <c r="L532" s="59">
        <f>+VLOOKUP($D532,'Detailed Schedule'!$D$8:$EAA$9985,137,FALSE)</f>
        <v>1194.546</v>
      </c>
      <c r="M532" s="26">
        <f>+VLOOKUP($D532,'Detailed Schedule'!$D$8:$EAA$9985,140,FALSE)</f>
        <v>477.81599999999997</v>
      </c>
      <c r="N532" s="26">
        <f>+VLOOKUP($D532,'Detailed Schedule'!$D$8:$EAA$9985,141,FALSE)</f>
        <v>1672.3620000000001</v>
      </c>
      <c r="O532" s="26">
        <f>+VLOOKUP($D532,'Detailed Schedule'!$D$8:$EAA$9985,142,FALSE)+J532</f>
        <v>3105.8</v>
      </c>
      <c r="Q532" s="74">
        <f>+VLOOKUP($D532,'Detailed Schedule'!$D$8:$K$903,6,FALSE)</f>
        <v>10</v>
      </c>
      <c r="R532" s="75">
        <f>+VLOOKUP($D532,'Detailed Schedule'!$D$8:$K$903,5,FALSE)</f>
        <v>4778.16</v>
      </c>
      <c r="S532" s="75">
        <f>+VLOOKUP($D532,'Detailed Schedule'!$D$8:$K$903,7,FALSE)</f>
        <v>0</v>
      </c>
      <c r="T532" s="119">
        <f t="shared" si="45"/>
        <v>0</v>
      </c>
      <c r="U532" s="119">
        <f t="shared" si="46"/>
        <v>0</v>
      </c>
      <c r="V532" s="21" t="str">
        <f t="shared" si="47"/>
        <v>NO CHANGE</v>
      </c>
      <c r="W532" s="21" t="str">
        <f t="shared" si="48"/>
        <v>NO CHANGE</v>
      </c>
      <c r="X532" s="21" t="str">
        <f t="shared" si="49"/>
        <v>NO CHANGE</v>
      </c>
    </row>
    <row r="533" spans="1:24" outlineLevel="2">
      <c r="A533" s="136">
        <v>44767</v>
      </c>
      <c r="B533" s="24"/>
      <c r="C533" s="77">
        <v>763</v>
      </c>
      <c r="D533" s="137" t="s">
        <v>287</v>
      </c>
      <c r="E533" s="137">
        <v>1</v>
      </c>
      <c r="F533" s="137" t="s">
        <v>285</v>
      </c>
      <c r="G533" s="137" t="str">
        <f>+VLOOKUP($D533,'Detailed Schedule'!$D$8:$EK$9993,4,FALSE)</f>
        <v>LAP TOP COMPUTERS</v>
      </c>
      <c r="H533" s="55">
        <f>+VLOOKUP($D533,'Detailed Schedule'!$D$8:$EK$9993,5,FALSE)</f>
        <v>5407.4400000000005</v>
      </c>
      <c r="I533" s="22">
        <f>+VLOOKUP($D533,'Detailed Schedule'!$D$8:$EK$9993,6,FALSE)</f>
        <v>5</v>
      </c>
      <c r="J533" s="55">
        <f>+VLOOKUP($D533,'Detailed Schedule'!$D$8:$EK$9993,7,FALSE)</f>
        <v>0</v>
      </c>
      <c r="K533" s="56">
        <v>0</v>
      </c>
      <c r="L533" s="59">
        <f>+VLOOKUP($D533,'Detailed Schedule'!$D$8:$EAA$9985,137,FALSE)</f>
        <v>2613.598</v>
      </c>
      <c r="M533" s="26">
        <f>+VLOOKUP($D533,'Detailed Schedule'!$D$8:$EAA$9985,140,FALSE)</f>
        <v>1081.4880000000001</v>
      </c>
      <c r="N533" s="26">
        <f>+VLOOKUP($D533,'Detailed Schedule'!$D$8:$EAA$9985,141,FALSE)</f>
        <v>3695.0860000000002</v>
      </c>
      <c r="O533" s="26">
        <f>+VLOOKUP($D533,'Detailed Schedule'!$D$8:$EAA$9985,142,FALSE)+J533</f>
        <v>1712.35</v>
      </c>
      <c r="Q533" s="74">
        <f>+VLOOKUP($D533,'Detailed Schedule'!$D$8:$K$903,6,FALSE)</f>
        <v>5</v>
      </c>
      <c r="R533" s="75">
        <f>+VLOOKUP($D533,'Detailed Schedule'!$D$8:$K$903,5,FALSE)</f>
        <v>5407.4400000000005</v>
      </c>
      <c r="S533" s="75">
        <f>+VLOOKUP($D533,'Detailed Schedule'!$D$8:$K$903,7,FALSE)</f>
        <v>0</v>
      </c>
      <c r="T533" s="119">
        <f t="shared" si="45"/>
        <v>0</v>
      </c>
      <c r="U533" s="119">
        <f t="shared" si="46"/>
        <v>0</v>
      </c>
      <c r="V533" s="21" t="str">
        <f t="shared" si="47"/>
        <v>NO CHANGE</v>
      </c>
      <c r="W533" s="21" t="str">
        <f t="shared" si="48"/>
        <v>NO CHANGE</v>
      </c>
      <c r="X533" s="21" t="str">
        <f t="shared" si="49"/>
        <v>NO CHANGE</v>
      </c>
    </row>
    <row r="534" spans="1:24" outlineLevel="2">
      <c r="A534" s="136">
        <v>44985</v>
      </c>
      <c r="B534" s="24"/>
      <c r="C534" s="77">
        <v>875</v>
      </c>
      <c r="D534" s="137" t="s">
        <v>531</v>
      </c>
      <c r="E534" s="137">
        <v>8</v>
      </c>
      <c r="F534" s="137" t="s">
        <v>285</v>
      </c>
      <c r="G534" s="137" t="str">
        <f>+VLOOKUP($D534,'Detailed Schedule'!$D$8:$EK$9993,4,FALSE)</f>
        <v>FURNITURE</v>
      </c>
      <c r="H534" s="55">
        <f>+VLOOKUP($D534,'Detailed Schedule'!$D$8:$EK$9993,5,FALSE)</f>
        <v>5621.42</v>
      </c>
      <c r="I534" s="22">
        <f>+VLOOKUP($D534,'Detailed Schedule'!$D$8:$EK$9993,6,FALSE)</f>
        <v>10</v>
      </c>
      <c r="J534" s="55">
        <f>+VLOOKUP($D534,'Detailed Schedule'!$D$8:$EK$9993,7,FALSE)</f>
        <v>0</v>
      </c>
      <c r="K534" s="56">
        <v>0</v>
      </c>
      <c r="L534" s="59">
        <f>+VLOOKUP($D534,'Detailed Schedule'!$D$8:$EAA$9985,137,FALSE)</f>
        <v>1030.5920000000001</v>
      </c>
      <c r="M534" s="26">
        <f>+VLOOKUP($D534,'Detailed Schedule'!$D$8:$EAA$9985,140,FALSE)</f>
        <v>562.14200000000005</v>
      </c>
      <c r="N534" s="26">
        <f>+VLOOKUP($D534,'Detailed Schedule'!$D$8:$EAA$9985,141,FALSE)</f>
        <v>1592.7340000000002</v>
      </c>
      <c r="O534" s="26">
        <f>+VLOOKUP($D534,'Detailed Schedule'!$D$8:$EAA$9985,142,FALSE)+J534</f>
        <v>4028.69</v>
      </c>
      <c r="Q534" s="74">
        <f>+VLOOKUP($D534,'Detailed Schedule'!$D$8:$K$903,6,FALSE)</f>
        <v>10</v>
      </c>
      <c r="R534" s="75">
        <f>+VLOOKUP($D534,'Detailed Schedule'!$D$8:$K$903,5,FALSE)</f>
        <v>5621.42</v>
      </c>
      <c r="S534" s="75">
        <f>+VLOOKUP($D534,'Detailed Schedule'!$D$8:$K$903,7,FALSE)</f>
        <v>0</v>
      </c>
      <c r="T534" s="119">
        <f t="shared" si="45"/>
        <v>0</v>
      </c>
      <c r="U534" s="119">
        <f t="shared" si="46"/>
        <v>0</v>
      </c>
      <c r="V534" s="21" t="str">
        <f t="shared" si="47"/>
        <v>NO CHANGE</v>
      </c>
      <c r="W534" s="21" t="str">
        <f t="shared" si="48"/>
        <v>NO CHANGE</v>
      </c>
      <c r="X534" s="21" t="str">
        <f t="shared" si="49"/>
        <v>NO CHANGE</v>
      </c>
    </row>
    <row r="535" spans="1:24" outlineLevel="2">
      <c r="A535" s="136">
        <v>45104</v>
      </c>
      <c r="B535" s="24"/>
      <c r="C535" s="77">
        <v>876</v>
      </c>
      <c r="D535" s="137" t="s">
        <v>532</v>
      </c>
      <c r="E535" s="137">
        <v>1</v>
      </c>
      <c r="F535" s="137" t="s">
        <v>285</v>
      </c>
      <c r="G535" s="137" t="str">
        <f>+VLOOKUP($D535,'Detailed Schedule'!$D$8:$EK$9993,4,FALSE)</f>
        <v>LAP TOP COMPUTER</v>
      </c>
      <c r="H535" s="55">
        <f>+VLOOKUP($D535,'Detailed Schedule'!$D$8:$EK$9993,5,FALSE)</f>
        <v>1778.92</v>
      </c>
      <c r="I535" s="22">
        <f>+VLOOKUP($D535,'Detailed Schedule'!$D$8:$EK$9993,6,FALSE)</f>
        <v>5</v>
      </c>
      <c r="J535" s="55">
        <f>+VLOOKUP($D535,'Detailed Schedule'!$D$8:$EK$9993,7,FALSE)</f>
        <v>0</v>
      </c>
      <c r="K535" s="56">
        <v>0</v>
      </c>
      <c r="L535" s="59">
        <f>+VLOOKUP($D535,'Detailed Schedule'!$D$8:$EAA$9985,137,FALSE)</f>
        <v>533.67399999999998</v>
      </c>
      <c r="M535" s="26">
        <f>+VLOOKUP($D535,'Detailed Schedule'!$D$8:$EAA$9985,140,FALSE)</f>
        <v>355.78399999999999</v>
      </c>
      <c r="N535" s="26">
        <f>+VLOOKUP($D535,'Detailed Schedule'!$D$8:$EAA$9985,141,FALSE)</f>
        <v>889.45799999999997</v>
      </c>
      <c r="O535" s="26">
        <f>+VLOOKUP($D535,'Detailed Schedule'!$D$8:$EAA$9985,142,FALSE)+J535</f>
        <v>889.46</v>
      </c>
      <c r="Q535" s="74">
        <f>+VLOOKUP($D535,'Detailed Schedule'!$D$8:$K$903,6,FALSE)</f>
        <v>5</v>
      </c>
      <c r="R535" s="75">
        <f>+VLOOKUP($D535,'Detailed Schedule'!$D$8:$K$903,5,FALSE)</f>
        <v>1778.92</v>
      </c>
      <c r="S535" s="75">
        <f>+VLOOKUP($D535,'Detailed Schedule'!$D$8:$K$903,7,FALSE)</f>
        <v>0</v>
      </c>
      <c r="T535" s="119">
        <f t="shared" si="45"/>
        <v>0</v>
      </c>
      <c r="U535" s="119">
        <f t="shared" si="46"/>
        <v>0</v>
      </c>
      <c r="V535" s="21" t="str">
        <f t="shared" si="47"/>
        <v>NO CHANGE</v>
      </c>
      <c r="W535" s="21" t="str">
        <f t="shared" si="48"/>
        <v>NO CHANGE</v>
      </c>
      <c r="X535" s="21" t="str">
        <f t="shared" si="49"/>
        <v>NO CHANGE</v>
      </c>
    </row>
    <row r="536" spans="1:24" outlineLevel="1">
      <c r="A536" s="99"/>
      <c r="B536" s="99"/>
      <c r="C536" s="100"/>
      <c r="D536" s="93"/>
      <c r="E536" s="93"/>
      <c r="F536" s="101" t="s">
        <v>1769</v>
      </c>
      <c r="G536" s="93"/>
      <c r="H536" s="94">
        <f>SUBTOTAL(9,H516:H535)</f>
        <v>112308.76999999999</v>
      </c>
      <c r="I536" s="95"/>
      <c r="J536" s="96">
        <f>SUBTOTAL(9,J516:J535)</f>
        <v>0</v>
      </c>
      <c r="K536" s="96"/>
      <c r="L536" s="97">
        <f>SUBTOTAL(9,L516:L535)</f>
        <v>58008.748714285721</v>
      </c>
      <c r="M536" s="98">
        <f>SUBTOTAL(9,M516:M535)</f>
        <v>11719.498714285715</v>
      </c>
      <c r="N536" s="98">
        <f>SUBTOTAL(9,N516:N535)</f>
        <v>69728.247428571427</v>
      </c>
      <c r="O536" s="122">
        <f>SUBTOTAL(9,O516:O535)</f>
        <v>42580.53</v>
      </c>
      <c r="Q536" s="74"/>
      <c r="R536" s="75"/>
      <c r="S536" s="75"/>
      <c r="T536" s="119"/>
      <c r="U536" s="119"/>
    </row>
    <row r="537" spans="1:24" outlineLevel="2">
      <c r="A537" s="136">
        <v>39140</v>
      </c>
      <c r="B537" s="24"/>
      <c r="C537" s="77">
        <v>58</v>
      </c>
      <c r="D537" s="137" t="s">
        <v>312</v>
      </c>
      <c r="E537" s="137">
        <v>9</v>
      </c>
      <c r="F537" s="137" t="s">
        <v>313</v>
      </c>
      <c r="G537" s="137" t="str">
        <f>+VLOOKUP($D537,'Detailed Schedule'!$D$8:$EK$9993,4,FALSE)</f>
        <v>FOUNDATION CONSTRUCTION SOFTWARE</v>
      </c>
      <c r="H537" s="55">
        <f>+VLOOKUP($D537,'Detailed Schedule'!$D$8:$EK$9993,5,FALSE)</f>
        <v>12497.11</v>
      </c>
      <c r="I537" s="22">
        <f>+VLOOKUP($D537,'Detailed Schedule'!$D$8:$EK$9993,6,FALSE)</f>
        <v>5</v>
      </c>
      <c r="J537" s="55">
        <f>+VLOOKUP($D537,'Detailed Schedule'!$D$8:$EK$9993,7,FALSE)</f>
        <v>0</v>
      </c>
      <c r="K537" s="56">
        <v>0</v>
      </c>
      <c r="L537" s="59">
        <f>+VLOOKUP($D537,'Detailed Schedule'!$D$8:$EAA$9985,137,FALSE)</f>
        <v>12497.11</v>
      </c>
      <c r="M537" s="26">
        <f>+VLOOKUP($D537,'Detailed Schedule'!$D$8:$EAA$9985,140,FALSE)</f>
        <v>0</v>
      </c>
      <c r="N537" s="26">
        <f>+VLOOKUP($D537,'Detailed Schedule'!$D$8:$EAA$9985,141,FALSE)</f>
        <v>12497.11</v>
      </c>
      <c r="O537" s="26">
        <f>+VLOOKUP($D537,'Detailed Schedule'!$D$8:$EAA$9985,142,FALSE)+J537</f>
        <v>0</v>
      </c>
      <c r="Q537" s="74">
        <f>+VLOOKUP($D537,'Detailed Schedule'!$D$8:$K$903,6,FALSE)</f>
        <v>5</v>
      </c>
      <c r="R537" s="75">
        <f>+VLOOKUP($D537,'Detailed Schedule'!$D$8:$K$903,5,FALSE)</f>
        <v>12497.11</v>
      </c>
      <c r="S537" s="75">
        <f>+VLOOKUP($D537,'Detailed Schedule'!$D$8:$K$903,7,FALSE)</f>
        <v>0</v>
      </c>
      <c r="T537" s="119">
        <f t="shared" si="45"/>
        <v>0</v>
      </c>
      <c r="U537" s="119">
        <f t="shared" si="46"/>
        <v>0</v>
      </c>
      <c r="V537" s="21" t="str">
        <f t="shared" si="47"/>
        <v>NO CHANGE</v>
      </c>
      <c r="W537" s="21" t="str">
        <f t="shared" si="48"/>
        <v>NO CHANGE</v>
      </c>
      <c r="X537" s="21" t="str">
        <f t="shared" si="49"/>
        <v>NO CHANGE</v>
      </c>
    </row>
    <row r="538" spans="1:24" outlineLevel="2">
      <c r="A538" s="136">
        <v>39340</v>
      </c>
      <c r="B538" s="24"/>
      <c r="C538" s="77">
        <v>61</v>
      </c>
      <c r="D538" s="137" t="s">
        <v>315</v>
      </c>
      <c r="E538" s="137">
        <v>9</v>
      </c>
      <c r="F538" s="137" t="s">
        <v>313</v>
      </c>
      <c r="G538" s="137" t="str">
        <f>+VLOOKUP($D538,'Detailed Schedule'!$D$8:$EK$9993,4,FALSE)</f>
        <v>FOUNDATION SOFTWARE UPDATE</v>
      </c>
      <c r="H538" s="55">
        <f>+VLOOKUP($D538,'Detailed Schedule'!$D$8:$EK$9993,5,FALSE)</f>
        <v>2223</v>
      </c>
      <c r="I538" s="22">
        <f>+VLOOKUP($D538,'Detailed Schedule'!$D$8:$EK$9993,6,FALSE)</f>
        <v>3</v>
      </c>
      <c r="J538" s="55">
        <f>+VLOOKUP($D538,'Detailed Schedule'!$D$8:$EK$9993,7,FALSE)</f>
        <v>0</v>
      </c>
      <c r="K538" s="56">
        <v>0</v>
      </c>
      <c r="L538" s="59">
        <f>+VLOOKUP($D538,'Detailed Schedule'!$D$8:$EAA$9985,137,FALSE)</f>
        <v>2223</v>
      </c>
      <c r="M538" s="26">
        <f>+VLOOKUP($D538,'Detailed Schedule'!$D$8:$EAA$9985,140,FALSE)</f>
        <v>0</v>
      </c>
      <c r="N538" s="26">
        <f>+VLOOKUP($D538,'Detailed Schedule'!$D$8:$EAA$9985,141,FALSE)</f>
        <v>2223</v>
      </c>
      <c r="O538" s="26">
        <f>+VLOOKUP($D538,'Detailed Schedule'!$D$8:$EAA$9985,142,FALSE)+J538</f>
        <v>0</v>
      </c>
      <c r="Q538" s="74">
        <f>+VLOOKUP($D538,'Detailed Schedule'!$D$8:$K$903,6,FALSE)</f>
        <v>3</v>
      </c>
      <c r="R538" s="75">
        <f>+VLOOKUP($D538,'Detailed Schedule'!$D$8:$K$903,5,FALSE)</f>
        <v>2223</v>
      </c>
      <c r="S538" s="75">
        <f>+VLOOKUP($D538,'Detailed Schedule'!$D$8:$K$903,7,FALSE)</f>
        <v>0</v>
      </c>
      <c r="T538" s="119">
        <f t="shared" si="45"/>
        <v>0</v>
      </c>
      <c r="U538" s="119">
        <f t="shared" si="46"/>
        <v>0</v>
      </c>
      <c r="V538" s="21" t="str">
        <f t="shared" si="47"/>
        <v>NO CHANGE</v>
      </c>
      <c r="W538" s="21" t="str">
        <f t="shared" si="48"/>
        <v>NO CHANGE</v>
      </c>
      <c r="X538" s="21" t="str">
        <f t="shared" si="49"/>
        <v>NO CHANGE</v>
      </c>
    </row>
    <row r="539" spans="1:24" outlineLevel="2">
      <c r="A539" s="136">
        <v>43647</v>
      </c>
      <c r="B539" s="24"/>
      <c r="C539" s="77">
        <v>467</v>
      </c>
      <c r="D539" s="137" t="s">
        <v>320</v>
      </c>
      <c r="E539" s="137">
        <v>1</v>
      </c>
      <c r="F539" s="137" t="s">
        <v>313</v>
      </c>
      <c r="G539" s="137" t="str">
        <f>+VLOOKUP($D539,'Detailed Schedule'!$D$8:$EK$9993,4,FALSE)</f>
        <v>HEAVY JOB SOFTWARE</v>
      </c>
      <c r="H539" s="55">
        <f>+VLOOKUP($D539,'Detailed Schedule'!$D$8:$EK$9993,5,FALSE)</f>
        <v>27934.55</v>
      </c>
      <c r="I539" s="22">
        <f>+VLOOKUP($D539,'Detailed Schedule'!$D$8:$EK$9993,6,FALSE)</f>
        <v>3</v>
      </c>
      <c r="J539" s="55">
        <f>+VLOOKUP($D539,'Detailed Schedule'!$D$8:$EK$9993,7,FALSE)</f>
        <v>0</v>
      </c>
      <c r="K539" s="56">
        <v>0</v>
      </c>
      <c r="L539" s="59">
        <f>+VLOOKUP($D539,'Detailed Schedule'!$D$8:$EAA$9985,137,FALSE)</f>
        <v>27934.55</v>
      </c>
      <c r="M539" s="26">
        <f>+VLOOKUP($D539,'Detailed Schedule'!$D$8:$EAA$9985,140,FALSE)</f>
        <v>0</v>
      </c>
      <c r="N539" s="26">
        <f>+VLOOKUP($D539,'Detailed Schedule'!$D$8:$EAA$9985,141,FALSE)</f>
        <v>27934.55</v>
      </c>
      <c r="O539" s="26">
        <f>+VLOOKUP($D539,'Detailed Schedule'!$D$8:$EAA$9985,142,FALSE)+J539</f>
        <v>0</v>
      </c>
      <c r="Q539" s="74">
        <f>+VLOOKUP($D539,'Detailed Schedule'!$D$8:$K$903,6,FALSE)</f>
        <v>3</v>
      </c>
      <c r="R539" s="75">
        <f>+VLOOKUP($D539,'Detailed Schedule'!$D$8:$K$903,5,FALSE)</f>
        <v>27934.55</v>
      </c>
      <c r="S539" s="75">
        <f>+VLOOKUP($D539,'Detailed Schedule'!$D$8:$K$903,7,FALSE)</f>
        <v>0</v>
      </c>
      <c r="T539" s="119">
        <f t="shared" si="45"/>
        <v>0</v>
      </c>
      <c r="U539" s="119">
        <f t="shared" si="46"/>
        <v>0</v>
      </c>
      <c r="V539" s="21" t="str">
        <f t="shared" si="47"/>
        <v>NO CHANGE</v>
      </c>
      <c r="W539" s="21" t="str">
        <f t="shared" si="48"/>
        <v>NO CHANGE</v>
      </c>
      <c r="X539" s="21" t="str">
        <f t="shared" si="49"/>
        <v>NO CHANGE</v>
      </c>
    </row>
    <row r="540" spans="1:24" outlineLevel="2">
      <c r="A540" s="136">
        <v>44013</v>
      </c>
      <c r="B540" s="24"/>
      <c r="C540" s="77">
        <v>569</v>
      </c>
      <c r="D540" s="137" t="s">
        <v>322</v>
      </c>
      <c r="E540" s="137">
        <v>9</v>
      </c>
      <c r="F540" s="137" t="s">
        <v>313</v>
      </c>
      <c r="G540" s="137" t="str">
        <f>+VLOOKUP($D540,'Detailed Schedule'!$D$8:$EK$9993,4,FALSE)</f>
        <v>SOFTWARE UPDATE ON APP</v>
      </c>
      <c r="H540" s="55">
        <f>+VLOOKUP($D540,'Detailed Schedule'!$D$8:$EK$9993,5,FALSE)</f>
        <v>20000</v>
      </c>
      <c r="I540" s="22">
        <f>+VLOOKUP($D540,'Detailed Schedule'!$D$8:$EK$9993,6,FALSE)</f>
        <v>3</v>
      </c>
      <c r="J540" s="55">
        <f>+VLOOKUP($D540,'Detailed Schedule'!$D$8:$EK$9993,7,FALSE)</f>
        <v>0</v>
      </c>
      <c r="K540" s="56">
        <v>0</v>
      </c>
      <c r="L540" s="59">
        <f>+VLOOKUP($D540,'Detailed Schedule'!$D$8:$EAA$9985,137,FALSE)</f>
        <v>20000</v>
      </c>
      <c r="M540" s="26">
        <f>+VLOOKUP($D540,'Detailed Schedule'!$D$8:$EAA$9985,140,FALSE)</f>
        <v>0</v>
      </c>
      <c r="N540" s="26">
        <f>+VLOOKUP($D540,'Detailed Schedule'!$D$8:$EAA$9985,141,FALSE)</f>
        <v>20000</v>
      </c>
      <c r="O540" s="26">
        <f>+VLOOKUP($D540,'Detailed Schedule'!$D$8:$EAA$9985,142,FALSE)+J540</f>
        <v>0</v>
      </c>
      <c r="Q540" s="74">
        <f>+VLOOKUP($D540,'Detailed Schedule'!$D$8:$K$903,6,FALSE)</f>
        <v>3</v>
      </c>
      <c r="R540" s="75">
        <f>+VLOOKUP($D540,'Detailed Schedule'!$D$8:$K$903,5,FALSE)</f>
        <v>20000</v>
      </c>
      <c r="S540" s="75">
        <f>+VLOOKUP($D540,'Detailed Schedule'!$D$8:$K$903,7,FALSE)</f>
        <v>0</v>
      </c>
      <c r="T540" s="119">
        <f t="shared" si="45"/>
        <v>0</v>
      </c>
      <c r="U540" s="119">
        <f t="shared" si="46"/>
        <v>0</v>
      </c>
      <c r="V540" s="21" t="str">
        <f t="shared" si="47"/>
        <v>NO CHANGE</v>
      </c>
      <c r="W540" s="21" t="str">
        <f t="shared" si="48"/>
        <v>NO CHANGE</v>
      </c>
      <c r="X540" s="21" t="str">
        <f t="shared" si="49"/>
        <v>NO CHANGE</v>
      </c>
    </row>
    <row r="541" spans="1:24" outlineLevel="2">
      <c r="A541" s="136">
        <v>44013</v>
      </c>
      <c r="B541" s="24"/>
      <c r="C541" s="77">
        <v>570</v>
      </c>
      <c r="D541" s="137" t="s">
        <v>324</v>
      </c>
      <c r="E541" s="137">
        <v>9</v>
      </c>
      <c r="F541" s="137" t="s">
        <v>313</v>
      </c>
      <c r="G541" s="137" t="str">
        <f>+VLOOKUP($D541,'Detailed Schedule'!$D$8:$EK$9993,4,FALSE)</f>
        <v>PM FIELD SOFTWARE</v>
      </c>
      <c r="H541" s="55">
        <f>+VLOOKUP($D541,'Detailed Schedule'!$D$8:$EK$9993,5,FALSE)</f>
        <v>14527.15</v>
      </c>
      <c r="I541" s="22">
        <f>+VLOOKUP($D541,'Detailed Schedule'!$D$8:$EK$9993,6,FALSE)</f>
        <v>3</v>
      </c>
      <c r="J541" s="55">
        <f>+VLOOKUP($D541,'Detailed Schedule'!$D$8:$EK$9993,7,FALSE)</f>
        <v>0</v>
      </c>
      <c r="K541" s="56">
        <v>0</v>
      </c>
      <c r="L541" s="59">
        <f>+VLOOKUP($D541,'Detailed Schedule'!$D$8:$EAA$9985,137,FALSE)</f>
        <v>14527.150000000001</v>
      </c>
      <c r="M541" s="26">
        <f>+VLOOKUP($D541,'Detailed Schedule'!$D$8:$EAA$9985,140,FALSE)</f>
        <v>0</v>
      </c>
      <c r="N541" s="26">
        <f>+VLOOKUP($D541,'Detailed Schedule'!$D$8:$EAA$9985,141,FALSE)</f>
        <v>14527.150000000001</v>
      </c>
      <c r="O541" s="26">
        <f>+VLOOKUP($D541,'Detailed Schedule'!$D$8:$EAA$9985,142,FALSE)+J541</f>
        <v>0</v>
      </c>
      <c r="Q541" s="74">
        <f>+VLOOKUP($D541,'Detailed Schedule'!$D$8:$K$903,6,FALSE)</f>
        <v>3</v>
      </c>
      <c r="R541" s="75">
        <f>+VLOOKUP($D541,'Detailed Schedule'!$D$8:$K$903,5,FALSE)</f>
        <v>14527.15</v>
      </c>
      <c r="S541" s="75">
        <f>+VLOOKUP($D541,'Detailed Schedule'!$D$8:$K$903,7,FALSE)</f>
        <v>0</v>
      </c>
      <c r="T541" s="119">
        <f t="shared" si="45"/>
        <v>0</v>
      </c>
      <c r="U541" s="119">
        <f t="shared" si="46"/>
        <v>0</v>
      </c>
      <c r="V541" s="21" t="str">
        <f t="shared" si="47"/>
        <v>NO CHANGE</v>
      </c>
      <c r="W541" s="21" t="str">
        <f t="shared" si="48"/>
        <v>NO CHANGE</v>
      </c>
      <c r="X541" s="21" t="str">
        <f t="shared" si="49"/>
        <v>NO CHANGE</v>
      </c>
    </row>
    <row r="542" spans="1:24" outlineLevel="2">
      <c r="A542" s="136">
        <v>44013</v>
      </c>
      <c r="B542" s="24"/>
      <c r="C542" s="77">
        <v>590</v>
      </c>
      <c r="D542" s="137" t="s">
        <v>326</v>
      </c>
      <c r="E542" s="137">
        <v>9</v>
      </c>
      <c r="F542" s="137" t="s">
        <v>313</v>
      </c>
      <c r="G542" s="137" t="str">
        <f>+VLOOKUP($D542,'Detailed Schedule'!$D$8:$EK$9993,4,FALSE)</f>
        <v>MS MBL WINSVRSTDCORE 2019 &amp; INSTALL</v>
      </c>
      <c r="H542" s="55">
        <f>+VLOOKUP($D542,'Detailed Schedule'!$D$8:$EK$9993,5,FALSE)</f>
        <v>10533.31</v>
      </c>
      <c r="I542" s="22">
        <f>+VLOOKUP($D542,'Detailed Schedule'!$D$8:$EK$9993,6,FALSE)</f>
        <v>3</v>
      </c>
      <c r="J542" s="55">
        <f>+VLOOKUP($D542,'Detailed Schedule'!$D$8:$EK$9993,7,FALSE)</f>
        <v>0</v>
      </c>
      <c r="K542" s="56">
        <v>0</v>
      </c>
      <c r="L542" s="59">
        <f>+VLOOKUP($D542,'Detailed Schedule'!$D$8:$EAA$9985,137,FALSE)</f>
        <v>10533.31</v>
      </c>
      <c r="M542" s="26">
        <f>+VLOOKUP($D542,'Detailed Schedule'!$D$8:$EAA$9985,140,FALSE)</f>
        <v>0</v>
      </c>
      <c r="N542" s="26">
        <f>+VLOOKUP($D542,'Detailed Schedule'!$D$8:$EAA$9985,141,FALSE)</f>
        <v>10533.31</v>
      </c>
      <c r="O542" s="26">
        <f>+VLOOKUP($D542,'Detailed Schedule'!$D$8:$EAA$9985,142,FALSE)+J542</f>
        <v>0</v>
      </c>
      <c r="Q542" s="74">
        <f>+VLOOKUP($D542,'Detailed Schedule'!$D$8:$K$903,6,FALSE)</f>
        <v>3</v>
      </c>
      <c r="R542" s="75">
        <f>+VLOOKUP($D542,'Detailed Schedule'!$D$8:$K$903,5,FALSE)</f>
        <v>10533.31</v>
      </c>
      <c r="S542" s="75">
        <f>+VLOOKUP($D542,'Detailed Schedule'!$D$8:$K$903,7,FALSE)</f>
        <v>0</v>
      </c>
      <c r="T542" s="119">
        <f t="shared" si="45"/>
        <v>0</v>
      </c>
      <c r="U542" s="119">
        <f t="shared" si="46"/>
        <v>0</v>
      </c>
      <c r="V542" s="21" t="str">
        <f t="shared" si="47"/>
        <v>NO CHANGE</v>
      </c>
      <c r="W542" s="21" t="str">
        <f t="shared" si="48"/>
        <v>NO CHANGE</v>
      </c>
      <c r="X542" s="21" t="str">
        <f t="shared" si="49"/>
        <v>NO CHANGE</v>
      </c>
    </row>
    <row r="543" spans="1:24" outlineLevel="2">
      <c r="A543" s="136">
        <v>44389</v>
      </c>
      <c r="B543" s="24"/>
      <c r="C543" s="77">
        <v>663</v>
      </c>
      <c r="D543" s="137" t="s">
        <v>328</v>
      </c>
      <c r="E543" s="137">
        <v>1</v>
      </c>
      <c r="F543" s="137" t="s">
        <v>313</v>
      </c>
      <c r="G543" s="137" t="str">
        <f>+VLOOKUP($D543,'Detailed Schedule'!$D$8:$EK$9993,4,FALSE)</f>
        <v>SURVEY SOFTWARE OEM 2021</v>
      </c>
      <c r="H543" s="55">
        <f>+VLOOKUP($D543,'Detailed Schedule'!$D$8:$EK$9993,5,FALSE)</f>
        <v>2883.65</v>
      </c>
      <c r="I543" s="22">
        <f>+VLOOKUP($D543,'Detailed Schedule'!$D$8:$EK$9993,6,FALSE)</f>
        <v>3</v>
      </c>
      <c r="J543" s="55">
        <f>+VLOOKUP($D543,'Detailed Schedule'!$D$8:$EK$9993,7,FALSE)</f>
        <v>0</v>
      </c>
      <c r="K543" s="56">
        <v>0</v>
      </c>
      <c r="L543" s="59">
        <f>+VLOOKUP($D543,'Detailed Schedule'!$D$8:$EAA$9985,137,FALSE)</f>
        <v>2883.65</v>
      </c>
      <c r="M543" s="26">
        <f>+VLOOKUP($D543,'Detailed Schedule'!$D$8:$EAA$9985,140,FALSE)</f>
        <v>0</v>
      </c>
      <c r="N543" s="26">
        <f>+VLOOKUP($D543,'Detailed Schedule'!$D$8:$EAA$9985,141,FALSE)</f>
        <v>2883.65</v>
      </c>
      <c r="O543" s="26">
        <f>+VLOOKUP($D543,'Detailed Schedule'!$D$8:$EAA$9985,142,FALSE)+J543</f>
        <v>0</v>
      </c>
      <c r="Q543" s="74">
        <f>+VLOOKUP($D543,'Detailed Schedule'!$D$8:$K$903,6,FALSE)</f>
        <v>3</v>
      </c>
      <c r="R543" s="75">
        <f>+VLOOKUP($D543,'Detailed Schedule'!$D$8:$K$903,5,FALSE)</f>
        <v>2883.65</v>
      </c>
      <c r="S543" s="75">
        <f>+VLOOKUP($D543,'Detailed Schedule'!$D$8:$K$903,7,FALSE)</f>
        <v>0</v>
      </c>
      <c r="T543" s="119">
        <f t="shared" si="45"/>
        <v>0</v>
      </c>
      <c r="U543" s="119">
        <f t="shared" si="46"/>
        <v>0</v>
      </c>
      <c r="V543" s="21" t="str">
        <f t="shared" si="47"/>
        <v>NO CHANGE</v>
      </c>
      <c r="W543" s="21" t="str">
        <f t="shared" si="48"/>
        <v>NO CHANGE</v>
      </c>
      <c r="X543" s="21" t="str">
        <f t="shared" si="49"/>
        <v>NO CHANGE</v>
      </c>
    </row>
    <row r="544" spans="1:24" outlineLevel="1">
      <c r="A544" s="99"/>
      <c r="B544" s="99"/>
      <c r="C544" s="100"/>
      <c r="D544" s="93"/>
      <c r="E544" s="93"/>
      <c r="F544" s="101" t="s">
        <v>1770</v>
      </c>
      <c r="G544" s="93"/>
      <c r="H544" s="94">
        <f>SUBTOTAL(9,H537:H543)</f>
        <v>90598.76999999999</v>
      </c>
      <c r="I544" s="95"/>
      <c r="J544" s="96">
        <f>SUBTOTAL(9,J537:J543)</f>
        <v>0</v>
      </c>
      <c r="K544" s="96"/>
      <c r="L544" s="97">
        <f>SUBTOTAL(9,L537:L543)</f>
        <v>90598.76999999999</v>
      </c>
      <c r="M544" s="98">
        <f>SUBTOTAL(9,M537:M543)</f>
        <v>0</v>
      </c>
      <c r="N544" s="98">
        <f>SUBTOTAL(9,N537:N543)</f>
        <v>90598.76999999999</v>
      </c>
      <c r="O544" s="122">
        <f>SUBTOTAL(9,O537:O543)</f>
        <v>0</v>
      </c>
      <c r="Q544" s="74"/>
      <c r="R544" s="75"/>
      <c r="S544" s="75"/>
      <c r="T544" s="119"/>
      <c r="U544" s="119"/>
    </row>
    <row r="545" spans="1:24" outlineLevel="2">
      <c r="A545" s="136">
        <v>34288</v>
      </c>
      <c r="B545" s="24"/>
      <c r="C545" s="77">
        <v>4</v>
      </c>
      <c r="D545" s="137" t="s">
        <v>84</v>
      </c>
      <c r="E545" s="137">
        <v>1</v>
      </c>
      <c r="F545" s="137" t="s">
        <v>42</v>
      </c>
      <c r="G545" s="137" t="str">
        <f>+VLOOKUP($D545,'Detailed Schedule'!$D$8:$EK$9993,4,FALSE)</f>
        <v>1993 LOADMASTER 7000LB BLUE 1993</v>
      </c>
      <c r="H545" s="55">
        <f>+VLOOKUP($D545,'Detailed Schedule'!$D$8:$EK$9993,5,FALSE)</f>
        <v>1594.1000000000001</v>
      </c>
      <c r="I545" s="22">
        <f>+VLOOKUP($D545,'Detailed Schedule'!$D$8:$EK$9993,6,FALSE)</f>
        <v>10</v>
      </c>
      <c r="J545" s="55">
        <f>+VLOOKUP($D545,'Detailed Schedule'!$D$8:$EK$9993,7,FALSE)</f>
        <v>200</v>
      </c>
      <c r="K545" s="56">
        <v>0</v>
      </c>
      <c r="L545" s="59">
        <f>+VLOOKUP($D545,'Detailed Schedule'!$D$8:$EAA$9985,137,FALSE)</f>
        <v>1394.1000000000001</v>
      </c>
      <c r="M545" s="26">
        <f>+VLOOKUP($D545,'Detailed Schedule'!$D$8:$EAA$9985,140,FALSE)</f>
        <v>0</v>
      </c>
      <c r="N545" s="26">
        <f>+VLOOKUP($D545,'Detailed Schedule'!$D$8:$EAA$9985,141,FALSE)</f>
        <v>1394.1000000000001</v>
      </c>
      <c r="O545" s="26">
        <f>+VLOOKUP($D545,'Detailed Schedule'!$D$8:$EAA$9985,142,FALSE)+J545</f>
        <v>200</v>
      </c>
      <c r="Q545" s="74">
        <f>+VLOOKUP($D545,'Detailed Schedule'!$D$8:$K$903,6,FALSE)</f>
        <v>10</v>
      </c>
      <c r="R545" s="75">
        <f>+VLOOKUP($D545,'Detailed Schedule'!$D$8:$K$903,5,FALSE)</f>
        <v>1594.1000000000001</v>
      </c>
      <c r="S545" s="75">
        <f>+VLOOKUP($D545,'Detailed Schedule'!$D$8:$K$903,7,FALSE)</f>
        <v>200</v>
      </c>
      <c r="T545" s="119">
        <f t="shared" si="45"/>
        <v>0</v>
      </c>
      <c r="U545" s="119">
        <f t="shared" si="46"/>
        <v>0</v>
      </c>
      <c r="V545" s="21" t="str">
        <f t="shared" si="47"/>
        <v>NO CHANGE</v>
      </c>
      <c r="W545" s="21" t="str">
        <f t="shared" si="48"/>
        <v>NO CHANGE</v>
      </c>
      <c r="X545" s="21" t="str">
        <f t="shared" si="49"/>
        <v>NO CHANGE</v>
      </c>
    </row>
    <row r="546" spans="1:24" outlineLevel="2">
      <c r="A546" s="136">
        <v>35276</v>
      </c>
      <c r="B546" s="24"/>
      <c r="C546" s="77">
        <v>5</v>
      </c>
      <c r="D546" s="137" t="s">
        <v>334</v>
      </c>
      <c r="E546" s="137">
        <v>1</v>
      </c>
      <c r="F546" s="137" t="s">
        <v>42</v>
      </c>
      <c r="G546" s="137" t="str">
        <f>+VLOOKUP($D546,'Detailed Schedule'!$D$8:$EK$9993,4,FALSE)</f>
        <v>1981 MNN 32' CARGO TRAILER BLUE</v>
      </c>
      <c r="H546" s="55">
        <f>+VLOOKUP($D546,'Detailed Schedule'!$D$8:$EK$9993,5,FALSE)</f>
        <v>1200</v>
      </c>
      <c r="I546" s="22">
        <f>+VLOOKUP($D546,'Detailed Schedule'!$D$8:$EK$9993,6,FALSE)</f>
        <v>7</v>
      </c>
      <c r="J546" s="55">
        <f>+VLOOKUP($D546,'Detailed Schedule'!$D$8:$EK$9993,7,FALSE)</f>
        <v>300</v>
      </c>
      <c r="K546" s="56">
        <v>0</v>
      </c>
      <c r="L546" s="59">
        <f>+VLOOKUP($D546,'Detailed Schedule'!$D$8:$EAA$9985,137,FALSE)</f>
        <v>900</v>
      </c>
      <c r="M546" s="26">
        <f>+VLOOKUP($D546,'Detailed Schedule'!$D$8:$EAA$9985,140,FALSE)</f>
        <v>0</v>
      </c>
      <c r="N546" s="26">
        <f>+VLOOKUP($D546,'Detailed Schedule'!$D$8:$EAA$9985,141,FALSE)</f>
        <v>900</v>
      </c>
      <c r="O546" s="26">
        <f>+VLOOKUP($D546,'Detailed Schedule'!$D$8:$EAA$9985,142,FALSE)+J546</f>
        <v>300</v>
      </c>
      <c r="Q546" s="74">
        <f>+VLOOKUP($D546,'Detailed Schedule'!$D$8:$K$903,6,FALSE)</f>
        <v>7</v>
      </c>
      <c r="R546" s="75">
        <f>+VLOOKUP($D546,'Detailed Schedule'!$D$8:$K$903,5,FALSE)</f>
        <v>1200</v>
      </c>
      <c r="S546" s="75">
        <f>+VLOOKUP($D546,'Detailed Schedule'!$D$8:$K$903,7,FALSE)</f>
        <v>300</v>
      </c>
      <c r="T546" s="119">
        <f t="shared" si="45"/>
        <v>0</v>
      </c>
      <c r="U546" s="119">
        <f t="shared" si="46"/>
        <v>0</v>
      </c>
      <c r="V546" s="21" t="str">
        <f t="shared" si="47"/>
        <v>NO CHANGE</v>
      </c>
      <c r="W546" s="21" t="str">
        <f t="shared" si="48"/>
        <v>NO CHANGE</v>
      </c>
      <c r="X546" s="21" t="str">
        <f t="shared" si="49"/>
        <v>NO CHANGE</v>
      </c>
    </row>
    <row r="547" spans="1:24" outlineLevel="2">
      <c r="A547" s="136">
        <v>36256</v>
      </c>
      <c r="B547" s="24"/>
      <c r="C547" s="77">
        <v>12</v>
      </c>
      <c r="D547" s="137" t="s">
        <v>332</v>
      </c>
      <c r="E547" s="137">
        <v>1</v>
      </c>
      <c r="F547" s="137" t="s">
        <v>42</v>
      </c>
      <c r="G547" s="137" t="str">
        <f>+VLOOKUP($D547,'Detailed Schedule'!$D$8:$EK$9993,4,FALSE)</f>
        <v>1999 SOUTHWEST 20' CARGO WHITE</v>
      </c>
      <c r="H547" s="55">
        <f>+VLOOKUP($D547,'Detailed Schedule'!$D$8:$EK$9993,5,FALSE)</f>
        <v>3990</v>
      </c>
      <c r="I547" s="22">
        <f>+VLOOKUP($D547,'Detailed Schedule'!$D$8:$EK$9993,6,FALSE)</f>
        <v>15</v>
      </c>
      <c r="J547" s="55">
        <f>+VLOOKUP($D547,'Detailed Schedule'!$D$8:$EK$9993,7,FALSE)</f>
        <v>1000</v>
      </c>
      <c r="K547" s="56">
        <v>0</v>
      </c>
      <c r="L547" s="59">
        <f>+VLOOKUP($D547,'Detailed Schedule'!$D$8:$EAA$9985,137,FALSE)</f>
        <v>2990</v>
      </c>
      <c r="M547" s="26">
        <f>+VLOOKUP($D547,'Detailed Schedule'!$D$8:$EAA$9985,140,FALSE)</f>
        <v>0</v>
      </c>
      <c r="N547" s="26">
        <f>+VLOOKUP($D547,'Detailed Schedule'!$D$8:$EAA$9985,141,FALSE)</f>
        <v>2990</v>
      </c>
      <c r="O547" s="26">
        <f>+VLOOKUP($D547,'Detailed Schedule'!$D$8:$EAA$9985,142,FALSE)+J547</f>
        <v>1000</v>
      </c>
      <c r="Q547" s="74">
        <f>+VLOOKUP($D547,'Detailed Schedule'!$D$8:$K$903,6,FALSE)</f>
        <v>15</v>
      </c>
      <c r="R547" s="75">
        <f>+VLOOKUP($D547,'Detailed Schedule'!$D$8:$K$903,5,FALSE)</f>
        <v>3990</v>
      </c>
      <c r="S547" s="75">
        <f>+VLOOKUP($D547,'Detailed Schedule'!$D$8:$K$903,7,FALSE)</f>
        <v>1000</v>
      </c>
      <c r="T547" s="119">
        <f t="shared" si="45"/>
        <v>0</v>
      </c>
      <c r="U547" s="119">
        <f t="shared" si="46"/>
        <v>0</v>
      </c>
      <c r="V547" s="21" t="str">
        <f t="shared" si="47"/>
        <v>NO CHANGE</v>
      </c>
      <c r="W547" s="21" t="str">
        <f t="shared" si="48"/>
        <v>NO CHANGE</v>
      </c>
      <c r="X547" s="21" t="str">
        <f t="shared" si="49"/>
        <v>NO CHANGE</v>
      </c>
    </row>
    <row r="548" spans="1:24" outlineLevel="2">
      <c r="A548" s="136">
        <v>36617</v>
      </c>
      <c r="B548" s="24"/>
      <c r="C548" s="77">
        <v>15</v>
      </c>
      <c r="D548" s="137" t="s">
        <v>817</v>
      </c>
      <c r="E548" s="137">
        <v>1</v>
      </c>
      <c r="F548" s="137" t="s">
        <v>42</v>
      </c>
      <c r="G548" s="137" t="str">
        <f>+VLOOKUP($D548,'Detailed Schedule'!$D$8:$EK$9993,4,FALSE)</f>
        <v>2000 WITZCO 35 TON LOWBOY TRAILER</v>
      </c>
      <c r="H548" s="55">
        <f>+VLOOKUP($D548,'Detailed Schedule'!$D$8:$EK$9993,5,FALSE)</f>
        <v>20826</v>
      </c>
      <c r="I548" s="22">
        <f>+VLOOKUP($D548,'Detailed Schedule'!$D$8:$EK$9993,6,FALSE)</f>
        <v>15</v>
      </c>
      <c r="J548" s="55">
        <f>+VLOOKUP($D548,'Detailed Schedule'!$D$8:$EK$9993,7,FALSE)</f>
        <v>12000</v>
      </c>
      <c r="K548" s="56">
        <v>0</v>
      </c>
      <c r="L548" s="59">
        <f>+VLOOKUP($D548,'Detailed Schedule'!$D$8:$EAA$9985,137,FALSE)</f>
        <v>8826</v>
      </c>
      <c r="M548" s="26">
        <f>+VLOOKUP($D548,'Detailed Schedule'!$D$8:$EAA$9985,140,FALSE)</f>
        <v>0</v>
      </c>
      <c r="N548" s="26">
        <f>+VLOOKUP($D548,'Detailed Schedule'!$D$8:$EAA$9985,141,FALSE)</f>
        <v>8826</v>
      </c>
      <c r="O548" s="26">
        <f>+VLOOKUP($D548,'Detailed Schedule'!$D$8:$EAA$9985,142,FALSE)+J548</f>
        <v>12000</v>
      </c>
      <c r="Q548" s="74">
        <f>+VLOOKUP($D548,'Detailed Schedule'!$D$8:$K$903,6,FALSE)</f>
        <v>15</v>
      </c>
      <c r="R548" s="75">
        <f>+VLOOKUP($D548,'Detailed Schedule'!$D$8:$K$903,5,FALSE)</f>
        <v>20826</v>
      </c>
      <c r="S548" s="75">
        <f>+VLOOKUP($D548,'Detailed Schedule'!$D$8:$K$903,7,FALSE)</f>
        <v>12000</v>
      </c>
      <c r="T548" s="119">
        <f t="shared" si="45"/>
        <v>0</v>
      </c>
      <c r="U548" s="119">
        <f t="shared" si="46"/>
        <v>0</v>
      </c>
      <c r="V548" s="21" t="str">
        <f t="shared" si="47"/>
        <v>NO CHANGE</v>
      </c>
      <c r="W548" s="21" t="str">
        <f t="shared" si="48"/>
        <v>NO CHANGE</v>
      </c>
      <c r="X548" s="21" t="str">
        <f t="shared" si="49"/>
        <v>NO CHANGE</v>
      </c>
    </row>
    <row r="549" spans="1:24" outlineLevel="2">
      <c r="A549" s="136">
        <v>36844</v>
      </c>
      <c r="B549" s="24"/>
      <c r="C549" s="77">
        <v>18</v>
      </c>
      <c r="D549" s="137" t="s">
        <v>330</v>
      </c>
      <c r="E549" s="137">
        <v>1</v>
      </c>
      <c r="F549" s="137" t="s">
        <v>42</v>
      </c>
      <c r="G549" s="137" t="str">
        <f>+VLOOKUP($D549,'Detailed Schedule'!$D$8:$EK$9993,4,FALSE)</f>
        <v>GREAT DANE 45' CARGO WHITE 1983</v>
      </c>
      <c r="H549" s="55">
        <f>+VLOOKUP($D549,'Detailed Schedule'!$D$8:$EK$9993,5,FALSE)</f>
        <v>2750</v>
      </c>
      <c r="I549" s="22">
        <f>+VLOOKUP($D549,'Detailed Schedule'!$D$8:$EK$9993,6,FALSE)</f>
        <v>10</v>
      </c>
      <c r="J549" s="55">
        <f>+VLOOKUP($D549,'Detailed Schedule'!$D$8:$EK$9993,7,FALSE)</f>
        <v>1000</v>
      </c>
      <c r="K549" s="56">
        <v>0</v>
      </c>
      <c r="L549" s="59">
        <f>+VLOOKUP($D549,'Detailed Schedule'!$D$8:$EAA$9985,137,FALSE)</f>
        <v>1750</v>
      </c>
      <c r="M549" s="26">
        <f>+VLOOKUP($D549,'Detailed Schedule'!$D$8:$EAA$9985,140,FALSE)</f>
        <v>0</v>
      </c>
      <c r="N549" s="26">
        <f>+VLOOKUP($D549,'Detailed Schedule'!$D$8:$EAA$9985,141,FALSE)</f>
        <v>1750</v>
      </c>
      <c r="O549" s="26">
        <f>+VLOOKUP($D549,'Detailed Schedule'!$D$8:$EAA$9985,142,FALSE)+J549</f>
        <v>1000</v>
      </c>
      <c r="Q549" s="74">
        <f>+VLOOKUP($D549,'Detailed Schedule'!$D$8:$K$903,6,FALSE)</f>
        <v>10</v>
      </c>
      <c r="R549" s="75">
        <f>+VLOOKUP($D549,'Detailed Schedule'!$D$8:$K$903,5,FALSE)</f>
        <v>2750</v>
      </c>
      <c r="S549" s="75">
        <f>+VLOOKUP($D549,'Detailed Schedule'!$D$8:$K$903,7,FALSE)</f>
        <v>1000</v>
      </c>
      <c r="T549" s="119">
        <f t="shared" si="45"/>
        <v>0</v>
      </c>
      <c r="U549" s="119">
        <f t="shared" si="46"/>
        <v>0</v>
      </c>
      <c r="V549" s="21" t="str">
        <f t="shared" si="47"/>
        <v>NO CHANGE</v>
      </c>
      <c r="W549" s="21" t="str">
        <f t="shared" si="48"/>
        <v>NO CHANGE</v>
      </c>
      <c r="X549" s="21" t="str">
        <f t="shared" si="49"/>
        <v>NO CHANGE</v>
      </c>
    </row>
    <row r="550" spans="1:24" outlineLevel="2">
      <c r="A550" s="136">
        <v>37322</v>
      </c>
      <c r="B550" s="24"/>
      <c r="C550" s="77">
        <v>26</v>
      </c>
      <c r="D550" s="137" t="s">
        <v>719</v>
      </c>
      <c r="E550" s="137">
        <v>1</v>
      </c>
      <c r="F550" s="137" t="s">
        <v>42</v>
      </c>
      <c r="G550" s="137" t="str">
        <f>+VLOOKUP($D550,'Detailed Schedule'!$D$8:$EK$9993,4,FALSE)</f>
        <v>AZTEC 45' F-BED STEEL RED 1984</v>
      </c>
      <c r="H550" s="55">
        <f>+VLOOKUP($D550,'Detailed Schedule'!$D$8:$EK$9993,5,FALSE)</f>
        <v>1900</v>
      </c>
      <c r="I550" s="22">
        <f>+VLOOKUP($D550,'Detailed Schedule'!$D$8:$EK$9993,6,FALSE)</f>
        <v>10</v>
      </c>
      <c r="J550" s="55">
        <f>+VLOOKUP($D550,'Detailed Schedule'!$D$8:$EK$9993,7,FALSE)</f>
        <v>1300</v>
      </c>
      <c r="K550" s="56">
        <v>0</v>
      </c>
      <c r="L550" s="59">
        <f>+VLOOKUP($D550,'Detailed Schedule'!$D$8:$EAA$9985,137,FALSE)</f>
        <v>600</v>
      </c>
      <c r="M550" s="26">
        <f>+VLOOKUP($D550,'Detailed Schedule'!$D$8:$EAA$9985,140,FALSE)</f>
        <v>0</v>
      </c>
      <c r="N550" s="26">
        <f>+VLOOKUP($D550,'Detailed Schedule'!$D$8:$EAA$9985,141,FALSE)</f>
        <v>600</v>
      </c>
      <c r="O550" s="26">
        <f>+VLOOKUP($D550,'Detailed Schedule'!$D$8:$EAA$9985,142,FALSE)+J550</f>
        <v>1300</v>
      </c>
      <c r="Q550" s="74">
        <f>+VLOOKUP($D550,'Detailed Schedule'!$D$8:$K$903,6,FALSE)</f>
        <v>10</v>
      </c>
      <c r="R550" s="75">
        <f>+VLOOKUP($D550,'Detailed Schedule'!$D$8:$K$903,5,FALSE)</f>
        <v>1900</v>
      </c>
      <c r="S550" s="75">
        <f>+VLOOKUP($D550,'Detailed Schedule'!$D$8:$K$903,7,FALSE)</f>
        <v>1300</v>
      </c>
      <c r="T550" s="119">
        <f t="shared" si="45"/>
        <v>0</v>
      </c>
      <c r="U550" s="119">
        <f t="shared" si="46"/>
        <v>0</v>
      </c>
      <c r="V550" s="21" t="str">
        <f t="shared" si="47"/>
        <v>NO CHANGE</v>
      </c>
      <c r="W550" s="21" t="str">
        <f t="shared" si="48"/>
        <v>NO CHANGE</v>
      </c>
      <c r="X550" s="21" t="str">
        <f t="shared" si="49"/>
        <v>NO CHANGE</v>
      </c>
    </row>
    <row r="551" spans="1:24" outlineLevel="2">
      <c r="A551" s="136">
        <v>37775</v>
      </c>
      <c r="B551" s="24"/>
      <c r="C551" s="77">
        <v>35</v>
      </c>
      <c r="D551" s="137" t="s">
        <v>819</v>
      </c>
      <c r="E551" s="137">
        <v>2</v>
      </c>
      <c r="F551" s="137" t="s">
        <v>42</v>
      </c>
      <c r="G551" s="137" t="str">
        <f>+VLOOKUP($D551,'Detailed Schedule'!$D$8:$EK$9993,4,FALSE)</f>
        <v>1998 WITZCO 50 TON LOWBOY 1998</v>
      </c>
      <c r="H551" s="55">
        <f>+VLOOKUP($D551,'Detailed Schedule'!$D$8:$EK$9993,5,FALSE)</f>
        <v>22790</v>
      </c>
      <c r="I551" s="22">
        <f>+VLOOKUP($D551,'Detailed Schedule'!$D$8:$EK$9993,6,FALSE)</f>
        <v>15</v>
      </c>
      <c r="J551" s="55">
        <f>+VLOOKUP($D551,'Detailed Schedule'!$D$8:$EK$9993,7,FALSE)</f>
        <v>15000</v>
      </c>
      <c r="K551" s="56">
        <v>0</v>
      </c>
      <c r="L551" s="59">
        <f>+VLOOKUP($D551,'Detailed Schedule'!$D$8:$EAA$9985,137,FALSE)</f>
        <v>7790</v>
      </c>
      <c r="M551" s="26">
        <f>+VLOOKUP($D551,'Detailed Schedule'!$D$8:$EAA$9985,140,FALSE)</f>
        <v>0</v>
      </c>
      <c r="N551" s="26">
        <f>+VLOOKUP($D551,'Detailed Schedule'!$D$8:$EAA$9985,141,FALSE)</f>
        <v>7790</v>
      </c>
      <c r="O551" s="26">
        <f>+VLOOKUP($D551,'Detailed Schedule'!$D$8:$EAA$9985,142,FALSE)+J551</f>
        <v>15000</v>
      </c>
      <c r="Q551" s="74">
        <f>+VLOOKUP($D551,'Detailed Schedule'!$D$8:$K$903,6,FALSE)</f>
        <v>15</v>
      </c>
      <c r="R551" s="75">
        <f>+VLOOKUP($D551,'Detailed Schedule'!$D$8:$K$903,5,FALSE)</f>
        <v>22790</v>
      </c>
      <c r="S551" s="75">
        <f>+VLOOKUP($D551,'Detailed Schedule'!$D$8:$K$903,7,FALSE)</f>
        <v>15000</v>
      </c>
      <c r="T551" s="119">
        <f t="shared" si="45"/>
        <v>0</v>
      </c>
      <c r="U551" s="119">
        <f t="shared" si="46"/>
        <v>0</v>
      </c>
      <c r="V551" s="21" t="str">
        <f t="shared" si="47"/>
        <v>NO CHANGE</v>
      </c>
      <c r="W551" s="21" t="str">
        <f t="shared" si="48"/>
        <v>NO CHANGE</v>
      </c>
      <c r="X551" s="21" t="str">
        <f t="shared" si="49"/>
        <v>NO CHANGE</v>
      </c>
    </row>
    <row r="552" spans="1:24" outlineLevel="2">
      <c r="A552" s="136">
        <v>38149</v>
      </c>
      <c r="B552" s="24"/>
      <c r="C552" s="77">
        <v>43</v>
      </c>
      <c r="D552" s="137" t="s">
        <v>41</v>
      </c>
      <c r="E552" s="137">
        <v>1</v>
      </c>
      <c r="F552" s="137" t="s">
        <v>42</v>
      </c>
      <c r="G552" s="137" t="str">
        <f>+VLOOKUP($D552,'Detailed Schedule'!$D$8:$EK$9993,4,FALSE)</f>
        <v>2004 BETTERBILT 10000LB BLACK</v>
      </c>
      <c r="H552" s="55">
        <f>+VLOOKUP($D552,'Detailed Schedule'!$D$8:$EK$9993,5,FALSE)</f>
        <v>3036.9</v>
      </c>
      <c r="I552" s="22">
        <f>+VLOOKUP($D552,'Detailed Schedule'!$D$8:$EK$9993,6,FALSE)</f>
        <v>15</v>
      </c>
      <c r="J552" s="55">
        <f>+VLOOKUP($D552,'Detailed Schedule'!$D$8:$EK$9993,7,FALSE)</f>
        <v>1000</v>
      </c>
      <c r="K552" s="56">
        <v>0</v>
      </c>
      <c r="L552" s="59">
        <f>+VLOOKUP($D552,'Detailed Schedule'!$D$8:$EAA$9985,137,FALSE)</f>
        <v>2036.9</v>
      </c>
      <c r="M552" s="26">
        <f>+VLOOKUP($D552,'Detailed Schedule'!$D$8:$EAA$9985,140,FALSE)</f>
        <v>0</v>
      </c>
      <c r="N552" s="26">
        <f>+VLOOKUP($D552,'Detailed Schedule'!$D$8:$EAA$9985,141,FALSE)</f>
        <v>2036.9</v>
      </c>
      <c r="O552" s="26">
        <f>+VLOOKUP($D552,'Detailed Schedule'!$D$8:$EAA$9985,142,FALSE)+J552</f>
        <v>1000</v>
      </c>
      <c r="Q552" s="74">
        <f>+VLOOKUP($D552,'Detailed Schedule'!$D$8:$K$903,6,FALSE)</f>
        <v>15</v>
      </c>
      <c r="R552" s="75">
        <f>+VLOOKUP($D552,'Detailed Schedule'!$D$8:$K$903,5,FALSE)</f>
        <v>3036.9</v>
      </c>
      <c r="S552" s="75">
        <f>+VLOOKUP($D552,'Detailed Schedule'!$D$8:$K$903,7,FALSE)</f>
        <v>1000</v>
      </c>
      <c r="T552" s="119">
        <f t="shared" si="45"/>
        <v>0</v>
      </c>
      <c r="U552" s="119">
        <f t="shared" si="46"/>
        <v>0</v>
      </c>
      <c r="V552" s="21" t="str">
        <f t="shared" si="47"/>
        <v>NO CHANGE</v>
      </c>
      <c r="W552" s="21" t="str">
        <f t="shared" si="48"/>
        <v>NO CHANGE</v>
      </c>
      <c r="X552" s="21" t="str">
        <f t="shared" si="49"/>
        <v>NO CHANGE</v>
      </c>
    </row>
    <row r="553" spans="1:24" outlineLevel="2">
      <c r="A553" s="136">
        <v>38440</v>
      </c>
      <c r="B553" s="24"/>
      <c r="C553" s="77">
        <v>46</v>
      </c>
      <c r="D553" s="137" t="s">
        <v>297</v>
      </c>
      <c r="E553" s="137">
        <v>1</v>
      </c>
      <c r="F553" s="137" t="s">
        <v>42</v>
      </c>
      <c r="G553" s="137" t="str">
        <f>+VLOOKUP($D553,'Detailed Schedule'!$D$8:$EK$9993,4,FALSE)</f>
        <v>20' CONEX BLUE</v>
      </c>
      <c r="H553" s="55">
        <f>+VLOOKUP($D553,'Detailed Schedule'!$D$8:$EK$9993,5,FALSE)</f>
        <v>1325</v>
      </c>
      <c r="I553" s="22">
        <f>+VLOOKUP($D553,'Detailed Schedule'!$D$8:$EK$9993,6,FALSE)</f>
        <v>10</v>
      </c>
      <c r="J553" s="55">
        <f>+VLOOKUP($D553,'Detailed Schedule'!$D$8:$EK$9993,7,FALSE)</f>
        <v>500</v>
      </c>
      <c r="K553" s="56">
        <v>0</v>
      </c>
      <c r="L553" s="59">
        <f>+VLOOKUP($D553,'Detailed Schedule'!$D$8:$EAA$9985,137,FALSE)</f>
        <v>825</v>
      </c>
      <c r="M553" s="26">
        <f>+VLOOKUP($D553,'Detailed Schedule'!$D$8:$EAA$9985,140,FALSE)</f>
        <v>0</v>
      </c>
      <c r="N553" s="26">
        <f>+VLOOKUP($D553,'Detailed Schedule'!$D$8:$EAA$9985,141,FALSE)</f>
        <v>825</v>
      </c>
      <c r="O553" s="26">
        <f>+VLOOKUP($D553,'Detailed Schedule'!$D$8:$EAA$9985,142,FALSE)+J553</f>
        <v>500</v>
      </c>
      <c r="Q553" s="74">
        <f>+VLOOKUP($D553,'Detailed Schedule'!$D$8:$K$903,6,FALSE)</f>
        <v>10</v>
      </c>
      <c r="R553" s="75">
        <f>+VLOOKUP($D553,'Detailed Schedule'!$D$8:$K$903,5,FALSE)</f>
        <v>1325</v>
      </c>
      <c r="S553" s="75">
        <f>+VLOOKUP($D553,'Detailed Schedule'!$D$8:$K$903,7,FALSE)</f>
        <v>500</v>
      </c>
      <c r="T553" s="119">
        <f t="shared" si="45"/>
        <v>0</v>
      </c>
      <c r="U553" s="119">
        <f t="shared" si="46"/>
        <v>0</v>
      </c>
      <c r="V553" s="21" t="str">
        <f t="shared" si="47"/>
        <v>NO CHANGE</v>
      </c>
      <c r="W553" s="21" t="str">
        <f t="shared" si="48"/>
        <v>NO CHANGE</v>
      </c>
      <c r="X553" s="21" t="str">
        <f t="shared" si="49"/>
        <v>NO CHANGE</v>
      </c>
    </row>
    <row r="554" spans="1:24" outlineLevel="2">
      <c r="A554" s="136">
        <v>38440</v>
      </c>
      <c r="B554" s="24"/>
      <c r="C554" s="77">
        <v>47</v>
      </c>
      <c r="D554" s="137" t="s">
        <v>299</v>
      </c>
      <c r="E554" s="137">
        <v>1</v>
      </c>
      <c r="F554" s="137" t="s">
        <v>42</v>
      </c>
      <c r="G554" s="137" t="str">
        <f>+VLOOKUP($D554,'Detailed Schedule'!$D$8:$EK$9993,4,FALSE)</f>
        <v>20' CONEX BLUE</v>
      </c>
      <c r="H554" s="55">
        <f>+VLOOKUP($D554,'Detailed Schedule'!$D$8:$EK$9993,5,FALSE)</f>
        <v>1325</v>
      </c>
      <c r="I554" s="22">
        <f>+VLOOKUP($D554,'Detailed Schedule'!$D$8:$EK$9993,6,FALSE)</f>
        <v>10</v>
      </c>
      <c r="J554" s="55">
        <f>+VLOOKUP($D554,'Detailed Schedule'!$D$8:$EK$9993,7,FALSE)</f>
        <v>500</v>
      </c>
      <c r="K554" s="56">
        <v>0</v>
      </c>
      <c r="L554" s="59">
        <f>+VLOOKUP($D554,'Detailed Schedule'!$D$8:$EAA$9985,137,FALSE)</f>
        <v>825</v>
      </c>
      <c r="M554" s="26">
        <f>+VLOOKUP($D554,'Detailed Schedule'!$D$8:$EAA$9985,140,FALSE)</f>
        <v>0</v>
      </c>
      <c r="N554" s="26">
        <f>+VLOOKUP($D554,'Detailed Schedule'!$D$8:$EAA$9985,141,FALSE)</f>
        <v>825</v>
      </c>
      <c r="O554" s="26">
        <f>+VLOOKUP($D554,'Detailed Schedule'!$D$8:$EAA$9985,142,FALSE)+J554</f>
        <v>500</v>
      </c>
      <c r="Q554" s="74">
        <f>+VLOOKUP($D554,'Detailed Schedule'!$D$8:$K$903,6,FALSE)</f>
        <v>10</v>
      </c>
      <c r="R554" s="75">
        <f>+VLOOKUP($D554,'Detailed Schedule'!$D$8:$K$903,5,FALSE)</f>
        <v>1325</v>
      </c>
      <c r="S554" s="75">
        <f>+VLOOKUP($D554,'Detailed Schedule'!$D$8:$K$903,7,FALSE)</f>
        <v>500</v>
      </c>
      <c r="T554" s="119">
        <f t="shared" si="45"/>
        <v>0</v>
      </c>
      <c r="U554" s="119">
        <f t="shared" si="46"/>
        <v>0</v>
      </c>
      <c r="V554" s="21" t="str">
        <f t="shared" si="47"/>
        <v>NO CHANGE</v>
      </c>
      <c r="W554" s="21" t="str">
        <f t="shared" si="48"/>
        <v>NO CHANGE</v>
      </c>
      <c r="X554" s="21" t="str">
        <f t="shared" si="49"/>
        <v>NO CHANGE</v>
      </c>
    </row>
    <row r="555" spans="1:24" outlineLevel="2">
      <c r="A555" s="136">
        <v>40008</v>
      </c>
      <c r="B555" s="24"/>
      <c r="C555" s="77">
        <v>71</v>
      </c>
      <c r="D555" s="137" t="s">
        <v>721</v>
      </c>
      <c r="E555" s="137">
        <v>1</v>
      </c>
      <c r="F555" s="137" t="s">
        <v>42</v>
      </c>
      <c r="G555" s="137" t="str">
        <f>+VLOOKUP($D555,'Detailed Schedule'!$D$8:$EK$9993,4,FALSE)</f>
        <v>1999 TRANSCRAFT 45' F-BED ALUM</v>
      </c>
      <c r="H555" s="55">
        <f>+VLOOKUP($D555,'Detailed Schedule'!$D$8:$EK$9993,5,FALSE)</f>
        <v>4500</v>
      </c>
      <c r="I555" s="22">
        <f>+VLOOKUP($D555,'Detailed Schedule'!$D$8:$EK$9993,6,FALSE)</f>
        <v>10</v>
      </c>
      <c r="J555" s="55">
        <f>+VLOOKUP($D555,'Detailed Schedule'!$D$8:$EK$9993,7,FALSE)</f>
        <v>0</v>
      </c>
      <c r="K555" s="56">
        <v>0</v>
      </c>
      <c r="L555" s="59">
        <f>+VLOOKUP($D555,'Detailed Schedule'!$D$8:$EAA$9985,137,FALSE)</f>
        <v>4500</v>
      </c>
      <c r="M555" s="26">
        <f>+VLOOKUP($D555,'Detailed Schedule'!$D$8:$EAA$9985,140,FALSE)</f>
        <v>0</v>
      </c>
      <c r="N555" s="26">
        <f>+VLOOKUP($D555,'Detailed Schedule'!$D$8:$EAA$9985,141,FALSE)</f>
        <v>4500</v>
      </c>
      <c r="O555" s="26">
        <f>+VLOOKUP($D555,'Detailed Schedule'!$D$8:$EAA$9985,142,FALSE)+J555</f>
        <v>0</v>
      </c>
      <c r="Q555" s="74">
        <f>+VLOOKUP($D555,'Detailed Schedule'!$D$8:$K$903,6,FALSE)</f>
        <v>10</v>
      </c>
      <c r="R555" s="75">
        <f>+VLOOKUP($D555,'Detailed Schedule'!$D$8:$K$903,5,FALSE)</f>
        <v>4500</v>
      </c>
      <c r="S555" s="75">
        <f>+VLOOKUP($D555,'Detailed Schedule'!$D$8:$K$903,7,FALSE)</f>
        <v>0</v>
      </c>
      <c r="T555" s="119">
        <f t="shared" si="45"/>
        <v>0</v>
      </c>
      <c r="U555" s="119">
        <f t="shared" si="46"/>
        <v>0</v>
      </c>
      <c r="V555" s="21" t="str">
        <f t="shared" si="47"/>
        <v>NO CHANGE</v>
      </c>
      <c r="W555" s="21" t="str">
        <f t="shared" si="48"/>
        <v>NO CHANGE</v>
      </c>
      <c r="X555" s="21" t="str">
        <f t="shared" si="49"/>
        <v>NO CHANGE</v>
      </c>
    </row>
    <row r="556" spans="1:24" outlineLevel="2">
      <c r="A556" s="136">
        <v>40242</v>
      </c>
      <c r="B556" s="24"/>
      <c r="C556" s="77">
        <v>76</v>
      </c>
      <c r="D556" s="137" t="s">
        <v>723</v>
      </c>
      <c r="E556" s="137">
        <v>1</v>
      </c>
      <c r="F556" s="137" t="s">
        <v>42</v>
      </c>
      <c r="G556" s="137" t="str">
        <f>+VLOOKUP($D556,'Detailed Schedule'!$D$8:$EK$9993,4,FALSE)</f>
        <v>2004 CORN PRO 45' F-BED STEEL RED</v>
      </c>
      <c r="H556" s="55">
        <f>+VLOOKUP($D556,'Detailed Schedule'!$D$8:$EK$9993,5,FALSE)</f>
        <v>3132</v>
      </c>
      <c r="I556" s="22">
        <f>+VLOOKUP($D556,'Detailed Schedule'!$D$8:$EK$9993,6,FALSE)</f>
        <v>10</v>
      </c>
      <c r="J556" s="55">
        <f>+VLOOKUP($D556,'Detailed Schedule'!$D$8:$EK$9993,7,FALSE)</f>
        <v>1000</v>
      </c>
      <c r="K556" s="56">
        <v>0</v>
      </c>
      <c r="L556" s="59">
        <f>+VLOOKUP($D556,'Detailed Schedule'!$D$8:$EAA$9985,137,FALSE)</f>
        <v>2132</v>
      </c>
      <c r="M556" s="26">
        <f>+VLOOKUP($D556,'Detailed Schedule'!$D$8:$EAA$9985,140,FALSE)</f>
        <v>0</v>
      </c>
      <c r="N556" s="26">
        <f>+VLOOKUP($D556,'Detailed Schedule'!$D$8:$EAA$9985,141,FALSE)</f>
        <v>2132</v>
      </c>
      <c r="O556" s="26">
        <f>+VLOOKUP($D556,'Detailed Schedule'!$D$8:$EAA$9985,142,FALSE)+J556</f>
        <v>1000</v>
      </c>
      <c r="Q556" s="74">
        <f>+VLOOKUP($D556,'Detailed Schedule'!$D$8:$K$903,6,FALSE)</f>
        <v>10</v>
      </c>
      <c r="R556" s="75">
        <f>+VLOOKUP($D556,'Detailed Schedule'!$D$8:$K$903,5,FALSE)</f>
        <v>3132</v>
      </c>
      <c r="S556" s="75">
        <f>+VLOOKUP($D556,'Detailed Schedule'!$D$8:$K$903,7,FALSE)</f>
        <v>1000</v>
      </c>
      <c r="T556" s="119">
        <f t="shared" si="45"/>
        <v>0</v>
      </c>
      <c r="U556" s="119">
        <f t="shared" si="46"/>
        <v>0</v>
      </c>
      <c r="V556" s="21" t="str">
        <f t="shared" si="47"/>
        <v>NO CHANGE</v>
      </c>
      <c r="W556" s="21" t="str">
        <f t="shared" si="48"/>
        <v>NO CHANGE</v>
      </c>
      <c r="X556" s="21" t="str">
        <f t="shared" si="49"/>
        <v>NO CHANGE</v>
      </c>
    </row>
    <row r="557" spans="1:24" outlineLevel="2">
      <c r="A557" s="136">
        <v>40287</v>
      </c>
      <c r="B557" s="24"/>
      <c r="C557" s="77">
        <v>78</v>
      </c>
      <c r="D557" s="137" t="s">
        <v>86</v>
      </c>
      <c r="E557" s="137">
        <v>1</v>
      </c>
      <c r="F557" s="137" t="s">
        <v>42</v>
      </c>
      <c r="G557" s="137" t="str">
        <f>+VLOOKUP($D557,'Detailed Schedule'!$D$8:$EK$9993,4,FALSE)</f>
        <v>2010 JERRY JAMES 7000LB BLUE</v>
      </c>
      <c r="H557" s="55">
        <f>+VLOOKUP($D557,'Detailed Schedule'!$D$8:$EK$9993,5,FALSE)</f>
        <v>1285</v>
      </c>
      <c r="I557" s="22">
        <f>+VLOOKUP($D557,'Detailed Schedule'!$D$8:$EK$9993,6,FALSE)</f>
        <v>10</v>
      </c>
      <c r="J557" s="55">
        <f>+VLOOKUP($D557,'Detailed Schedule'!$D$8:$EK$9993,7,FALSE)</f>
        <v>0</v>
      </c>
      <c r="K557" s="56">
        <v>0</v>
      </c>
      <c r="L557" s="59">
        <f>+VLOOKUP($D557,'Detailed Schedule'!$D$8:$EAA$9985,137,FALSE)</f>
        <v>1285</v>
      </c>
      <c r="M557" s="26">
        <f>+VLOOKUP($D557,'Detailed Schedule'!$D$8:$EAA$9985,140,FALSE)</f>
        <v>0</v>
      </c>
      <c r="N557" s="26">
        <f>+VLOOKUP($D557,'Detailed Schedule'!$D$8:$EAA$9985,141,FALSE)</f>
        <v>1285</v>
      </c>
      <c r="O557" s="26">
        <f>+VLOOKUP($D557,'Detailed Schedule'!$D$8:$EAA$9985,142,FALSE)+J557</f>
        <v>0</v>
      </c>
      <c r="Q557" s="74">
        <f>+VLOOKUP($D557,'Detailed Schedule'!$D$8:$K$903,6,FALSE)</f>
        <v>10</v>
      </c>
      <c r="R557" s="75">
        <f>+VLOOKUP($D557,'Detailed Schedule'!$D$8:$K$903,5,FALSE)</f>
        <v>1285</v>
      </c>
      <c r="S557" s="75">
        <f>+VLOOKUP($D557,'Detailed Schedule'!$D$8:$K$903,7,FALSE)</f>
        <v>0</v>
      </c>
      <c r="T557" s="119">
        <f t="shared" si="45"/>
        <v>0</v>
      </c>
      <c r="U557" s="119">
        <f t="shared" si="46"/>
        <v>0</v>
      </c>
      <c r="V557" s="21" t="str">
        <f t="shared" si="47"/>
        <v>NO CHANGE</v>
      </c>
      <c r="W557" s="21" t="str">
        <f t="shared" si="48"/>
        <v>NO CHANGE</v>
      </c>
      <c r="X557" s="21" t="str">
        <f t="shared" si="49"/>
        <v>NO CHANGE</v>
      </c>
    </row>
    <row r="558" spans="1:24" outlineLevel="2">
      <c r="A558" s="136">
        <v>40287</v>
      </c>
      <c r="B558" s="24"/>
      <c r="C558" s="77">
        <v>79</v>
      </c>
      <c r="D558" s="137" t="s">
        <v>88</v>
      </c>
      <c r="E558" s="137">
        <v>2</v>
      </c>
      <c r="F558" s="137" t="s">
        <v>42</v>
      </c>
      <c r="G558" s="137" t="str">
        <f>+VLOOKUP($D558,'Detailed Schedule'!$D$8:$EK$9993,4,FALSE)</f>
        <v>2010 JERRY JAMES 7000LB BLUE</v>
      </c>
      <c r="H558" s="55">
        <f>+VLOOKUP($D558,'Detailed Schedule'!$D$8:$EK$9993,5,FALSE)</f>
        <v>1285</v>
      </c>
      <c r="I558" s="22">
        <f>+VLOOKUP($D558,'Detailed Schedule'!$D$8:$EK$9993,6,FALSE)</f>
        <v>10</v>
      </c>
      <c r="J558" s="55">
        <f>+VLOOKUP($D558,'Detailed Schedule'!$D$8:$EK$9993,7,FALSE)</f>
        <v>0</v>
      </c>
      <c r="K558" s="56">
        <v>0</v>
      </c>
      <c r="L558" s="59">
        <f>+VLOOKUP($D558,'Detailed Schedule'!$D$8:$EAA$9985,137,FALSE)</f>
        <v>1285</v>
      </c>
      <c r="M558" s="26">
        <f>+VLOOKUP($D558,'Detailed Schedule'!$D$8:$EAA$9985,140,FALSE)</f>
        <v>0</v>
      </c>
      <c r="N558" s="26">
        <f>+VLOOKUP($D558,'Detailed Schedule'!$D$8:$EAA$9985,141,FALSE)</f>
        <v>1285</v>
      </c>
      <c r="O558" s="26">
        <f>+VLOOKUP($D558,'Detailed Schedule'!$D$8:$EAA$9985,142,FALSE)+J558</f>
        <v>0</v>
      </c>
      <c r="Q558" s="74">
        <f>+VLOOKUP($D558,'Detailed Schedule'!$D$8:$K$903,6,FALSE)</f>
        <v>10</v>
      </c>
      <c r="R558" s="75">
        <f>+VLOOKUP($D558,'Detailed Schedule'!$D$8:$K$903,5,FALSE)</f>
        <v>1285</v>
      </c>
      <c r="S558" s="75">
        <f>+VLOOKUP($D558,'Detailed Schedule'!$D$8:$K$903,7,FALSE)</f>
        <v>0</v>
      </c>
      <c r="T558" s="119">
        <f t="shared" si="45"/>
        <v>0</v>
      </c>
      <c r="U558" s="119">
        <f t="shared" si="46"/>
        <v>0</v>
      </c>
      <c r="V558" s="21" t="str">
        <f t="shared" si="47"/>
        <v>NO CHANGE</v>
      </c>
      <c r="W558" s="21" t="str">
        <f t="shared" si="48"/>
        <v>NO CHANGE</v>
      </c>
      <c r="X558" s="21" t="str">
        <f t="shared" si="49"/>
        <v>NO CHANGE</v>
      </c>
    </row>
    <row r="559" spans="1:24" outlineLevel="2">
      <c r="A559" s="136">
        <v>40807</v>
      </c>
      <c r="B559" s="24"/>
      <c r="C559" s="77">
        <v>91</v>
      </c>
      <c r="D559" s="137" t="s">
        <v>50</v>
      </c>
      <c r="E559" s="137">
        <v>1</v>
      </c>
      <c r="F559" s="137" t="s">
        <v>42</v>
      </c>
      <c r="G559" s="137" t="str">
        <f>+VLOOKUP($D559,'Detailed Schedule'!$D$8:$EK$9993,4,FALSE)</f>
        <v>2004 CORN PRO 12000LB BLACK</v>
      </c>
      <c r="H559" s="55">
        <f>+VLOOKUP($D559,'Detailed Schedule'!$D$8:$EK$9993,5,FALSE)</f>
        <v>1800</v>
      </c>
      <c r="I559" s="22">
        <f>+VLOOKUP($D559,'Detailed Schedule'!$D$8:$EK$9993,6,FALSE)</f>
        <v>10</v>
      </c>
      <c r="J559" s="55">
        <f>+VLOOKUP($D559,'Detailed Schedule'!$D$8:$EK$9993,7,FALSE)</f>
        <v>0</v>
      </c>
      <c r="K559" s="56">
        <v>0</v>
      </c>
      <c r="L559" s="59">
        <f>+VLOOKUP($D559,'Detailed Schedule'!$D$8:$EAA$9985,137,FALSE)</f>
        <v>1800</v>
      </c>
      <c r="M559" s="26">
        <f>+VLOOKUP($D559,'Detailed Schedule'!$D$8:$EAA$9985,140,FALSE)</f>
        <v>0</v>
      </c>
      <c r="N559" s="26">
        <f>+VLOOKUP($D559,'Detailed Schedule'!$D$8:$EAA$9985,141,FALSE)</f>
        <v>1800</v>
      </c>
      <c r="O559" s="26">
        <f>+VLOOKUP($D559,'Detailed Schedule'!$D$8:$EAA$9985,142,FALSE)+J559</f>
        <v>0</v>
      </c>
      <c r="Q559" s="74">
        <f>+VLOOKUP($D559,'Detailed Schedule'!$D$8:$K$903,6,FALSE)</f>
        <v>10</v>
      </c>
      <c r="R559" s="75">
        <f>+VLOOKUP($D559,'Detailed Schedule'!$D$8:$K$903,5,FALSE)</f>
        <v>1800</v>
      </c>
      <c r="S559" s="75">
        <f>+VLOOKUP($D559,'Detailed Schedule'!$D$8:$K$903,7,FALSE)</f>
        <v>0</v>
      </c>
      <c r="T559" s="119">
        <f t="shared" si="45"/>
        <v>0</v>
      </c>
      <c r="U559" s="119">
        <f t="shared" si="46"/>
        <v>0</v>
      </c>
      <c r="V559" s="21" t="str">
        <f t="shared" si="47"/>
        <v>NO CHANGE</v>
      </c>
      <c r="W559" s="21" t="str">
        <f t="shared" si="48"/>
        <v>NO CHANGE</v>
      </c>
      <c r="X559" s="21" t="str">
        <f t="shared" si="49"/>
        <v>NO CHANGE</v>
      </c>
    </row>
    <row r="560" spans="1:24" outlineLevel="2">
      <c r="A560" s="136">
        <v>40840</v>
      </c>
      <c r="B560" s="24"/>
      <c r="C560" s="77">
        <v>94</v>
      </c>
      <c r="D560" s="137" t="s">
        <v>89</v>
      </c>
      <c r="E560" s="137">
        <v>1</v>
      </c>
      <c r="F560" s="137" t="s">
        <v>42</v>
      </c>
      <c r="G560" s="137" t="str">
        <f>+VLOOKUP($D560,'Detailed Schedule'!$D$8:$EK$9993,4,FALSE)</f>
        <v>2005 IMPERIAL 7000LB BLACK TILT</v>
      </c>
      <c r="H560" s="55">
        <f>+VLOOKUP($D560,'Detailed Schedule'!$D$8:$EK$9993,5,FALSE)</f>
        <v>1795.8500000000001</v>
      </c>
      <c r="I560" s="22">
        <f>+VLOOKUP($D560,'Detailed Schedule'!$D$8:$EK$9993,6,FALSE)</f>
        <v>7</v>
      </c>
      <c r="J560" s="55">
        <f>+VLOOKUP($D560,'Detailed Schedule'!$D$8:$EK$9993,7,FALSE)</f>
        <v>0</v>
      </c>
      <c r="K560" s="56">
        <v>0</v>
      </c>
      <c r="L560" s="59">
        <f>+VLOOKUP($D560,'Detailed Schedule'!$D$8:$EAA$9985,137,FALSE)</f>
        <v>1795.8500000000001</v>
      </c>
      <c r="M560" s="26">
        <f>+VLOOKUP($D560,'Detailed Schedule'!$D$8:$EAA$9985,140,FALSE)</f>
        <v>0</v>
      </c>
      <c r="N560" s="26">
        <f>+VLOOKUP($D560,'Detailed Schedule'!$D$8:$EAA$9985,141,FALSE)</f>
        <v>1795.8500000000001</v>
      </c>
      <c r="O560" s="26">
        <f>+VLOOKUP($D560,'Detailed Schedule'!$D$8:$EAA$9985,142,FALSE)+J560</f>
        <v>0</v>
      </c>
      <c r="Q560" s="74">
        <f>+VLOOKUP($D560,'Detailed Schedule'!$D$8:$K$903,6,FALSE)</f>
        <v>7</v>
      </c>
      <c r="R560" s="75">
        <f>+VLOOKUP($D560,'Detailed Schedule'!$D$8:$K$903,5,FALSE)</f>
        <v>1795.8500000000001</v>
      </c>
      <c r="S560" s="75">
        <f>+VLOOKUP($D560,'Detailed Schedule'!$D$8:$K$903,7,FALSE)</f>
        <v>0</v>
      </c>
      <c r="T560" s="119">
        <f t="shared" si="45"/>
        <v>0</v>
      </c>
      <c r="U560" s="119">
        <f t="shared" si="46"/>
        <v>0</v>
      </c>
      <c r="V560" s="21" t="str">
        <f t="shared" si="47"/>
        <v>NO CHANGE</v>
      </c>
      <c r="W560" s="21" t="str">
        <f t="shared" si="48"/>
        <v>NO CHANGE</v>
      </c>
      <c r="X560" s="21" t="str">
        <f t="shared" si="49"/>
        <v>NO CHANGE</v>
      </c>
    </row>
    <row r="561" spans="1:24" outlineLevel="2">
      <c r="A561" s="136">
        <v>41040</v>
      </c>
      <c r="B561" s="24"/>
      <c r="C561" s="77">
        <v>101</v>
      </c>
      <c r="D561" s="137" t="s">
        <v>91</v>
      </c>
      <c r="E561" s="137">
        <v>1</v>
      </c>
      <c r="F561" s="137" t="s">
        <v>42</v>
      </c>
      <c r="G561" s="137" t="str">
        <f>+VLOOKUP($D561,'Detailed Schedule'!$D$8:$EK$9993,4,FALSE)</f>
        <v>2012 BBT 7000 LB TRAILER</v>
      </c>
      <c r="H561" s="55">
        <f>+VLOOKUP($D561,'Detailed Schedule'!$D$8:$EK$9993,5,FALSE)</f>
        <v>3248.52</v>
      </c>
      <c r="I561" s="22">
        <f>+VLOOKUP($D561,'Detailed Schedule'!$D$8:$EK$9993,6,FALSE)</f>
        <v>5</v>
      </c>
      <c r="J561" s="55">
        <f>+VLOOKUP($D561,'Detailed Schedule'!$D$8:$EK$9993,7,FALSE)</f>
        <v>0</v>
      </c>
      <c r="K561" s="56">
        <v>0</v>
      </c>
      <c r="L561" s="59">
        <f>+VLOOKUP($D561,'Detailed Schedule'!$D$8:$EAA$9985,137,FALSE)</f>
        <v>3248.52</v>
      </c>
      <c r="M561" s="26">
        <f>+VLOOKUP($D561,'Detailed Schedule'!$D$8:$EAA$9985,140,FALSE)</f>
        <v>0</v>
      </c>
      <c r="N561" s="26">
        <f>+VLOOKUP($D561,'Detailed Schedule'!$D$8:$EAA$9985,141,FALSE)</f>
        <v>3248.52</v>
      </c>
      <c r="O561" s="26">
        <f>+VLOOKUP($D561,'Detailed Schedule'!$D$8:$EAA$9985,142,FALSE)+J561</f>
        <v>0</v>
      </c>
      <c r="Q561" s="74">
        <f>+VLOOKUP($D561,'Detailed Schedule'!$D$8:$K$903,6,FALSE)</f>
        <v>5</v>
      </c>
      <c r="R561" s="75">
        <f>+VLOOKUP($D561,'Detailed Schedule'!$D$8:$K$903,5,FALSE)</f>
        <v>3248.52</v>
      </c>
      <c r="S561" s="75">
        <f>+VLOOKUP($D561,'Detailed Schedule'!$D$8:$K$903,7,FALSE)</f>
        <v>0</v>
      </c>
      <c r="T561" s="119">
        <f t="shared" si="45"/>
        <v>0</v>
      </c>
      <c r="U561" s="119">
        <f t="shared" si="46"/>
        <v>0</v>
      </c>
      <c r="V561" s="21" t="str">
        <f t="shared" si="47"/>
        <v>NO CHANGE</v>
      </c>
      <c r="W561" s="21" t="str">
        <f t="shared" si="48"/>
        <v>NO CHANGE</v>
      </c>
      <c r="X561" s="21" t="str">
        <f t="shared" si="49"/>
        <v>NO CHANGE</v>
      </c>
    </row>
    <row r="562" spans="1:24" outlineLevel="2">
      <c r="A562" s="136">
        <v>41040</v>
      </c>
      <c r="B562" s="24"/>
      <c r="C562" s="77">
        <v>102</v>
      </c>
      <c r="D562" s="137" t="s">
        <v>93</v>
      </c>
      <c r="E562" s="137">
        <v>1</v>
      </c>
      <c r="F562" s="137" t="s">
        <v>42</v>
      </c>
      <c r="G562" s="137" t="str">
        <f>+VLOOKUP($D562,'Detailed Schedule'!$D$8:$EK$9993,4,FALSE)</f>
        <v>2012 BBT 7000 LB TRAILER</v>
      </c>
      <c r="H562" s="55">
        <f>+VLOOKUP($D562,'Detailed Schedule'!$D$8:$EK$9993,5,FALSE)</f>
        <v>3248.52</v>
      </c>
      <c r="I562" s="22">
        <f>+VLOOKUP($D562,'Detailed Schedule'!$D$8:$EK$9993,6,FALSE)</f>
        <v>5</v>
      </c>
      <c r="J562" s="55">
        <f>+VLOOKUP($D562,'Detailed Schedule'!$D$8:$EK$9993,7,FALSE)</f>
        <v>0</v>
      </c>
      <c r="K562" s="56">
        <v>0</v>
      </c>
      <c r="L562" s="59">
        <f>+VLOOKUP($D562,'Detailed Schedule'!$D$8:$EAA$9985,137,FALSE)</f>
        <v>3248.52</v>
      </c>
      <c r="M562" s="26">
        <f>+VLOOKUP($D562,'Detailed Schedule'!$D$8:$EAA$9985,140,FALSE)</f>
        <v>0</v>
      </c>
      <c r="N562" s="26">
        <f>+VLOOKUP($D562,'Detailed Schedule'!$D$8:$EAA$9985,141,FALSE)</f>
        <v>3248.52</v>
      </c>
      <c r="O562" s="26">
        <f>+VLOOKUP($D562,'Detailed Schedule'!$D$8:$EAA$9985,142,FALSE)+J562</f>
        <v>0</v>
      </c>
      <c r="Q562" s="74">
        <f>+VLOOKUP($D562,'Detailed Schedule'!$D$8:$K$903,6,FALSE)</f>
        <v>5</v>
      </c>
      <c r="R562" s="75">
        <f>+VLOOKUP($D562,'Detailed Schedule'!$D$8:$K$903,5,FALSE)</f>
        <v>3248.52</v>
      </c>
      <c r="S562" s="75">
        <f>+VLOOKUP($D562,'Detailed Schedule'!$D$8:$K$903,7,FALSE)</f>
        <v>0</v>
      </c>
      <c r="T562" s="119">
        <f t="shared" si="45"/>
        <v>0</v>
      </c>
      <c r="U562" s="119">
        <f t="shared" si="46"/>
        <v>0</v>
      </c>
      <c r="V562" s="21" t="str">
        <f t="shared" si="47"/>
        <v>NO CHANGE</v>
      </c>
      <c r="W562" s="21" t="str">
        <f t="shared" si="48"/>
        <v>NO CHANGE</v>
      </c>
      <c r="X562" s="21" t="str">
        <f t="shared" si="49"/>
        <v>NO CHANGE</v>
      </c>
    </row>
    <row r="563" spans="1:24" outlineLevel="2">
      <c r="A563" s="136">
        <v>41040</v>
      </c>
      <c r="B563" s="24"/>
      <c r="C563" s="77">
        <v>103</v>
      </c>
      <c r="D563" s="137" t="s">
        <v>94</v>
      </c>
      <c r="E563" s="137">
        <v>1</v>
      </c>
      <c r="F563" s="137" t="s">
        <v>42</v>
      </c>
      <c r="G563" s="137" t="str">
        <f>+VLOOKUP($D563,'Detailed Schedule'!$D$8:$EK$9993,4,FALSE)</f>
        <v>2012 BBT 7000 LB TRAILER</v>
      </c>
      <c r="H563" s="55">
        <f>+VLOOKUP($D563,'Detailed Schedule'!$D$8:$EK$9993,5,FALSE)</f>
        <v>4092.75</v>
      </c>
      <c r="I563" s="22">
        <f>+VLOOKUP($D563,'Detailed Schedule'!$D$8:$EK$9993,6,FALSE)</f>
        <v>5</v>
      </c>
      <c r="J563" s="55">
        <f>+VLOOKUP($D563,'Detailed Schedule'!$D$8:$EK$9993,7,FALSE)</f>
        <v>0</v>
      </c>
      <c r="K563" s="56">
        <v>0</v>
      </c>
      <c r="L563" s="59">
        <f>+VLOOKUP($D563,'Detailed Schedule'!$D$8:$EAA$9985,137,FALSE)</f>
        <v>4092.75</v>
      </c>
      <c r="M563" s="26">
        <f>+VLOOKUP($D563,'Detailed Schedule'!$D$8:$EAA$9985,140,FALSE)</f>
        <v>0</v>
      </c>
      <c r="N563" s="26">
        <f>+VLOOKUP($D563,'Detailed Schedule'!$D$8:$EAA$9985,141,FALSE)</f>
        <v>4092.75</v>
      </c>
      <c r="O563" s="26">
        <f>+VLOOKUP($D563,'Detailed Schedule'!$D$8:$EAA$9985,142,FALSE)+J563</f>
        <v>0</v>
      </c>
      <c r="Q563" s="74">
        <f>+VLOOKUP($D563,'Detailed Schedule'!$D$8:$K$903,6,FALSE)</f>
        <v>5</v>
      </c>
      <c r="R563" s="75">
        <f>+VLOOKUP($D563,'Detailed Schedule'!$D$8:$K$903,5,FALSE)</f>
        <v>4092.75</v>
      </c>
      <c r="S563" s="75">
        <f>+VLOOKUP($D563,'Detailed Schedule'!$D$8:$K$903,7,FALSE)</f>
        <v>0</v>
      </c>
      <c r="T563" s="119">
        <f t="shared" si="45"/>
        <v>0</v>
      </c>
      <c r="U563" s="119">
        <f t="shared" si="46"/>
        <v>0</v>
      </c>
      <c r="V563" s="21" t="str">
        <f t="shared" si="47"/>
        <v>NO CHANGE</v>
      </c>
      <c r="W563" s="21" t="str">
        <f t="shared" si="48"/>
        <v>NO CHANGE</v>
      </c>
      <c r="X563" s="21" t="str">
        <f t="shared" si="49"/>
        <v>NO CHANGE</v>
      </c>
    </row>
    <row r="564" spans="1:24" outlineLevel="2">
      <c r="A564" s="136">
        <v>41088</v>
      </c>
      <c r="B564" s="24"/>
      <c r="C564" s="77">
        <v>100</v>
      </c>
      <c r="D564" s="137" t="s">
        <v>95</v>
      </c>
      <c r="E564" s="137">
        <v>1</v>
      </c>
      <c r="F564" s="137" t="s">
        <v>42</v>
      </c>
      <c r="G564" s="137" t="str">
        <f>+VLOOKUP($D564,'Detailed Schedule'!$D$8:$EK$9993,4,FALSE)</f>
        <v>2012 BBT 9000 LB 22' TRAILER</v>
      </c>
      <c r="H564" s="55">
        <f>+VLOOKUP($D564,'Detailed Schedule'!$D$8:$EK$9993,5,FALSE)</f>
        <v>3275.27</v>
      </c>
      <c r="I564" s="22">
        <f>+VLOOKUP($D564,'Detailed Schedule'!$D$8:$EK$9993,6,FALSE)</f>
        <v>5</v>
      </c>
      <c r="J564" s="55">
        <f>+VLOOKUP($D564,'Detailed Schedule'!$D$8:$EK$9993,7,FALSE)</f>
        <v>0</v>
      </c>
      <c r="K564" s="56">
        <v>0</v>
      </c>
      <c r="L564" s="59">
        <f>+VLOOKUP($D564,'Detailed Schedule'!$D$8:$EAA$9985,137,FALSE)</f>
        <v>3275.27</v>
      </c>
      <c r="M564" s="26">
        <f>+VLOOKUP($D564,'Detailed Schedule'!$D$8:$EAA$9985,140,FALSE)</f>
        <v>0</v>
      </c>
      <c r="N564" s="26">
        <f>+VLOOKUP($D564,'Detailed Schedule'!$D$8:$EAA$9985,141,FALSE)</f>
        <v>3275.27</v>
      </c>
      <c r="O564" s="26">
        <f>+VLOOKUP($D564,'Detailed Schedule'!$D$8:$EAA$9985,142,FALSE)+J564</f>
        <v>0</v>
      </c>
      <c r="Q564" s="74">
        <f>+VLOOKUP($D564,'Detailed Schedule'!$D$8:$K$903,6,FALSE)</f>
        <v>5</v>
      </c>
      <c r="R564" s="75">
        <f>+VLOOKUP($D564,'Detailed Schedule'!$D$8:$K$903,5,FALSE)</f>
        <v>3275.27</v>
      </c>
      <c r="S564" s="75">
        <f>+VLOOKUP($D564,'Detailed Schedule'!$D$8:$K$903,7,FALSE)</f>
        <v>0</v>
      </c>
      <c r="T564" s="119">
        <f t="shared" si="45"/>
        <v>0</v>
      </c>
      <c r="U564" s="119">
        <f t="shared" si="46"/>
        <v>0</v>
      </c>
      <c r="V564" s="21" t="str">
        <f t="shared" si="47"/>
        <v>NO CHANGE</v>
      </c>
      <c r="W564" s="21" t="str">
        <f t="shared" si="48"/>
        <v>NO CHANGE</v>
      </c>
      <c r="X564" s="21" t="str">
        <f t="shared" si="49"/>
        <v>NO CHANGE</v>
      </c>
    </row>
    <row r="565" spans="1:24" outlineLevel="2">
      <c r="A565" s="136">
        <v>41501</v>
      </c>
      <c r="B565" s="24"/>
      <c r="C565" s="77">
        <v>124</v>
      </c>
      <c r="D565" s="137" t="s">
        <v>46</v>
      </c>
      <c r="E565" s="137">
        <v>1</v>
      </c>
      <c r="F565" s="137" t="s">
        <v>42</v>
      </c>
      <c r="G565" s="137" t="str">
        <f>+VLOOKUP($D565,'Detailed Schedule'!$D$8:$EK$9993,4,FALSE)</f>
        <v>10,000 LBS DUMP TRAILER</v>
      </c>
      <c r="H565" s="55">
        <f>+VLOOKUP($D565,'Detailed Schedule'!$D$8:$EK$9993,5,FALSE)</f>
        <v>3600</v>
      </c>
      <c r="I565" s="22">
        <f>+VLOOKUP($D565,'Detailed Schedule'!$D$8:$EK$9993,6,FALSE)</f>
        <v>10</v>
      </c>
      <c r="J565" s="55">
        <f>+VLOOKUP($D565,'Detailed Schedule'!$D$8:$EK$9993,7,FALSE)</f>
        <v>0</v>
      </c>
      <c r="K565" s="56">
        <v>0</v>
      </c>
      <c r="L565" s="59">
        <f>+VLOOKUP($D565,'Detailed Schedule'!$D$8:$EAA$9985,137,FALSE)</f>
        <v>3600</v>
      </c>
      <c r="M565" s="26">
        <f>+VLOOKUP($D565,'Detailed Schedule'!$D$8:$EAA$9985,140,FALSE)</f>
        <v>0</v>
      </c>
      <c r="N565" s="26">
        <f>+VLOOKUP($D565,'Detailed Schedule'!$D$8:$EAA$9985,141,FALSE)</f>
        <v>3600</v>
      </c>
      <c r="O565" s="26">
        <f>+VLOOKUP($D565,'Detailed Schedule'!$D$8:$EAA$9985,142,FALSE)+J565</f>
        <v>0</v>
      </c>
      <c r="Q565" s="74">
        <f>+VLOOKUP($D565,'Detailed Schedule'!$D$8:$K$903,6,FALSE)</f>
        <v>10</v>
      </c>
      <c r="R565" s="75">
        <f>+VLOOKUP($D565,'Detailed Schedule'!$D$8:$K$903,5,FALSE)</f>
        <v>3600</v>
      </c>
      <c r="S565" s="75">
        <f>+VLOOKUP($D565,'Detailed Schedule'!$D$8:$K$903,7,FALSE)</f>
        <v>0</v>
      </c>
      <c r="T565" s="119">
        <f t="shared" si="45"/>
        <v>0</v>
      </c>
      <c r="U565" s="119">
        <f t="shared" si="46"/>
        <v>0</v>
      </c>
      <c r="V565" s="21" t="str">
        <f t="shared" si="47"/>
        <v>NO CHANGE</v>
      </c>
      <c r="W565" s="21" t="str">
        <f t="shared" si="48"/>
        <v>NO CHANGE</v>
      </c>
      <c r="X565" s="21" t="str">
        <f t="shared" si="49"/>
        <v>NO CHANGE</v>
      </c>
    </row>
    <row r="566" spans="1:24" outlineLevel="2">
      <c r="A566" s="136">
        <v>41617</v>
      </c>
      <c r="B566" s="24"/>
      <c r="C566" s="77">
        <v>127</v>
      </c>
      <c r="D566" s="137" t="s">
        <v>44</v>
      </c>
      <c r="E566" s="137">
        <v>2</v>
      </c>
      <c r="F566" s="137" t="s">
        <v>42</v>
      </c>
      <c r="G566" s="137" t="str">
        <f>+VLOOKUP($D566,'Detailed Schedule'!$D$8:$EK$9993,4,FALSE)</f>
        <v>2013 TOP HAT 18' TRAILER</v>
      </c>
      <c r="H566" s="55">
        <f>+VLOOKUP($D566,'Detailed Schedule'!$D$8:$EK$9993,5,FALSE)</f>
        <v>3155</v>
      </c>
      <c r="I566" s="22">
        <f>+VLOOKUP($D566,'Detailed Schedule'!$D$8:$EK$9993,6,FALSE)</f>
        <v>10</v>
      </c>
      <c r="J566" s="55">
        <f>+VLOOKUP($D566,'Detailed Schedule'!$D$8:$EK$9993,7,FALSE)</f>
        <v>0</v>
      </c>
      <c r="K566" s="56">
        <v>0</v>
      </c>
      <c r="L566" s="59">
        <f>+VLOOKUP($D566,'Detailed Schedule'!$D$8:$EAA$9985,137,FALSE)</f>
        <v>3155</v>
      </c>
      <c r="M566" s="26">
        <f>+VLOOKUP($D566,'Detailed Schedule'!$D$8:$EAA$9985,140,FALSE)</f>
        <v>0</v>
      </c>
      <c r="N566" s="26">
        <f>+VLOOKUP($D566,'Detailed Schedule'!$D$8:$EAA$9985,141,FALSE)</f>
        <v>3155</v>
      </c>
      <c r="O566" s="26">
        <f>+VLOOKUP($D566,'Detailed Schedule'!$D$8:$EAA$9985,142,FALSE)+J566</f>
        <v>0</v>
      </c>
      <c r="Q566" s="74">
        <f>+VLOOKUP($D566,'Detailed Schedule'!$D$8:$K$903,6,FALSE)</f>
        <v>10</v>
      </c>
      <c r="R566" s="75">
        <f>+VLOOKUP($D566,'Detailed Schedule'!$D$8:$K$903,5,FALSE)</f>
        <v>3155</v>
      </c>
      <c r="S566" s="75">
        <f>+VLOOKUP($D566,'Detailed Schedule'!$D$8:$K$903,7,FALSE)</f>
        <v>0</v>
      </c>
      <c r="T566" s="119">
        <f t="shared" si="45"/>
        <v>0</v>
      </c>
      <c r="U566" s="119">
        <f t="shared" si="46"/>
        <v>0</v>
      </c>
      <c r="V566" s="21" t="str">
        <f t="shared" si="47"/>
        <v>NO CHANGE</v>
      </c>
      <c r="W566" s="21" t="str">
        <f t="shared" si="48"/>
        <v>NO CHANGE</v>
      </c>
      <c r="X566" s="21" t="str">
        <f t="shared" si="49"/>
        <v>NO CHANGE</v>
      </c>
    </row>
    <row r="567" spans="1:24" outlineLevel="2">
      <c r="A567" s="136">
        <v>41691</v>
      </c>
      <c r="B567" s="24"/>
      <c r="C567" s="77">
        <v>136</v>
      </c>
      <c r="D567" s="137" t="s">
        <v>48</v>
      </c>
      <c r="E567" s="137">
        <v>2</v>
      </c>
      <c r="F567" s="137" t="s">
        <v>42</v>
      </c>
      <c r="G567" s="137" t="str">
        <f>+VLOOKUP($D567,'Detailed Schedule'!$D$8:$EK$9993,4,FALSE)</f>
        <v>18' UTILITY TRAILER</v>
      </c>
      <c r="H567" s="55">
        <f>+VLOOKUP($D567,'Detailed Schedule'!$D$8:$EK$9993,5,FALSE)</f>
        <v>2285</v>
      </c>
      <c r="I567" s="22">
        <f>+VLOOKUP($D567,'Detailed Schedule'!$D$8:$EK$9993,6,FALSE)</f>
        <v>10</v>
      </c>
      <c r="J567" s="55">
        <f>+VLOOKUP($D567,'Detailed Schedule'!$D$8:$EK$9993,7,FALSE)</f>
        <v>500</v>
      </c>
      <c r="K567" s="56">
        <v>0</v>
      </c>
      <c r="L567" s="59">
        <f>+VLOOKUP($D567,'Detailed Schedule'!$D$8:$EAA$9985,137,FALSE)</f>
        <v>1785</v>
      </c>
      <c r="M567" s="26">
        <f>+VLOOKUP($D567,'Detailed Schedule'!$D$8:$EAA$9985,140,FALSE)</f>
        <v>0</v>
      </c>
      <c r="N567" s="26">
        <f>+VLOOKUP($D567,'Detailed Schedule'!$D$8:$EAA$9985,141,FALSE)</f>
        <v>1785</v>
      </c>
      <c r="O567" s="26">
        <f>+VLOOKUP($D567,'Detailed Schedule'!$D$8:$EAA$9985,142,FALSE)+J567</f>
        <v>500</v>
      </c>
      <c r="Q567" s="74">
        <f>+VLOOKUP($D567,'Detailed Schedule'!$D$8:$K$903,6,FALSE)</f>
        <v>10</v>
      </c>
      <c r="R567" s="75">
        <f>+VLOOKUP($D567,'Detailed Schedule'!$D$8:$K$903,5,FALSE)</f>
        <v>2285</v>
      </c>
      <c r="S567" s="75">
        <f>+VLOOKUP($D567,'Detailed Schedule'!$D$8:$K$903,7,FALSE)</f>
        <v>500</v>
      </c>
      <c r="T567" s="119">
        <f t="shared" si="45"/>
        <v>0</v>
      </c>
      <c r="U567" s="119">
        <f t="shared" si="46"/>
        <v>0</v>
      </c>
      <c r="V567" s="21" t="str">
        <f t="shared" si="47"/>
        <v>NO CHANGE</v>
      </c>
      <c r="W567" s="21" t="str">
        <f t="shared" si="48"/>
        <v>NO CHANGE</v>
      </c>
      <c r="X567" s="21" t="str">
        <f t="shared" si="49"/>
        <v>NO CHANGE</v>
      </c>
    </row>
    <row r="568" spans="1:24" outlineLevel="2">
      <c r="A568" s="136">
        <v>41739</v>
      </c>
      <c r="B568" s="24"/>
      <c r="C568" s="77">
        <v>142</v>
      </c>
      <c r="D568" s="137" t="s">
        <v>725</v>
      </c>
      <c r="E568" s="137">
        <v>2</v>
      </c>
      <c r="F568" s="137" t="s">
        <v>42</v>
      </c>
      <c r="G568" s="137" t="str">
        <f>+VLOOKUP($D568,'Detailed Schedule'!$D$8:$EK$9993,4,FALSE)</f>
        <v>GREAT DANE 48' TRAILER</v>
      </c>
      <c r="H568" s="55">
        <f>+VLOOKUP($D568,'Detailed Schedule'!$D$8:$EK$9993,5,FALSE)</f>
        <v>8774</v>
      </c>
      <c r="I568" s="22">
        <f>+VLOOKUP($D568,'Detailed Schedule'!$D$8:$EK$9993,6,FALSE)</f>
        <v>7</v>
      </c>
      <c r="J568" s="55">
        <f>+VLOOKUP($D568,'Detailed Schedule'!$D$8:$EK$9993,7,FALSE)</f>
        <v>1000</v>
      </c>
      <c r="K568" s="56">
        <v>0</v>
      </c>
      <c r="L568" s="59">
        <f>+VLOOKUP($D568,'Detailed Schedule'!$D$8:$EAA$9985,137,FALSE)</f>
        <v>7774</v>
      </c>
      <c r="M568" s="26">
        <f>+VLOOKUP($D568,'Detailed Schedule'!$D$8:$EAA$9985,140,FALSE)</f>
        <v>0</v>
      </c>
      <c r="N568" s="26">
        <f>+VLOOKUP($D568,'Detailed Schedule'!$D$8:$EAA$9985,141,FALSE)</f>
        <v>7774</v>
      </c>
      <c r="O568" s="26">
        <f>+VLOOKUP($D568,'Detailed Schedule'!$D$8:$EAA$9985,142,FALSE)+J568</f>
        <v>1000</v>
      </c>
      <c r="Q568" s="74">
        <f>+VLOOKUP($D568,'Detailed Schedule'!$D$8:$K$903,6,FALSE)</f>
        <v>7</v>
      </c>
      <c r="R568" s="75">
        <f>+VLOOKUP($D568,'Detailed Schedule'!$D$8:$K$903,5,FALSE)</f>
        <v>8774</v>
      </c>
      <c r="S568" s="75">
        <f>+VLOOKUP($D568,'Detailed Schedule'!$D$8:$K$903,7,FALSE)</f>
        <v>1000</v>
      </c>
      <c r="T568" s="119">
        <f t="shared" si="45"/>
        <v>0</v>
      </c>
      <c r="U568" s="119">
        <f t="shared" si="46"/>
        <v>0</v>
      </c>
      <c r="V568" s="21" t="str">
        <f t="shared" si="47"/>
        <v>NO CHANGE</v>
      </c>
      <c r="W568" s="21" t="str">
        <f t="shared" si="48"/>
        <v>NO CHANGE</v>
      </c>
      <c r="X568" s="21" t="str">
        <f t="shared" si="49"/>
        <v>NO CHANGE</v>
      </c>
    </row>
    <row r="569" spans="1:24" outlineLevel="2">
      <c r="A569" s="136">
        <v>41866</v>
      </c>
      <c r="B569" s="24"/>
      <c r="C569" s="77">
        <v>158</v>
      </c>
      <c r="D569" s="137" t="s">
        <v>300</v>
      </c>
      <c r="E569" s="137">
        <v>2</v>
      </c>
      <c r="F569" s="137" t="s">
        <v>42</v>
      </c>
      <c r="G569" s="137" t="str">
        <f>+VLOOKUP($D569,'Detailed Schedule'!$D$8:$EK$9993,4,FALSE)</f>
        <v>TRAILER</v>
      </c>
      <c r="H569" s="55">
        <f>+VLOOKUP($D569,'Detailed Schedule'!$D$8:$EK$9993,5,FALSE)</f>
        <v>2968.64</v>
      </c>
      <c r="I569" s="22">
        <f>+VLOOKUP($D569,'Detailed Schedule'!$D$8:$EK$9993,6,FALSE)</f>
        <v>15</v>
      </c>
      <c r="J569" s="55">
        <f>+VLOOKUP($D569,'Detailed Schedule'!$D$8:$EK$9993,7,FALSE)</f>
        <v>500</v>
      </c>
      <c r="K569" s="56">
        <v>0</v>
      </c>
      <c r="L569" s="59">
        <f>+VLOOKUP($D569,'Detailed Schedule'!$D$8:$EAA$9985,137,FALSE)</f>
        <v>2034.046</v>
      </c>
      <c r="M569" s="26">
        <f>+VLOOKUP($D569,'Detailed Schedule'!$D$8:$EAA$9985,140,FALSE)</f>
        <v>164.57599999999999</v>
      </c>
      <c r="N569" s="26">
        <f>+VLOOKUP($D569,'Detailed Schedule'!$D$8:$EAA$9985,141,FALSE)</f>
        <v>2198.6219999999998</v>
      </c>
      <c r="O569" s="26">
        <f>+VLOOKUP($D569,'Detailed Schedule'!$D$8:$EAA$9985,142,FALSE)+J569</f>
        <v>770.02</v>
      </c>
      <c r="Q569" s="74">
        <f>+VLOOKUP($D569,'Detailed Schedule'!$D$8:$K$903,6,FALSE)</f>
        <v>15</v>
      </c>
      <c r="R569" s="75">
        <f>+VLOOKUP($D569,'Detailed Schedule'!$D$8:$K$903,5,FALSE)</f>
        <v>2968.64</v>
      </c>
      <c r="S569" s="75">
        <f>+VLOOKUP($D569,'Detailed Schedule'!$D$8:$K$903,7,FALSE)</f>
        <v>500</v>
      </c>
      <c r="T569" s="119">
        <f t="shared" si="45"/>
        <v>0</v>
      </c>
      <c r="U569" s="119">
        <f t="shared" si="46"/>
        <v>0</v>
      </c>
      <c r="V569" s="21" t="str">
        <f t="shared" si="47"/>
        <v>NO CHANGE</v>
      </c>
      <c r="W569" s="21" t="str">
        <f t="shared" si="48"/>
        <v>NO CHANGE</v>
      </c>
      <c r="X569" s="21" t="str">
        <f t="shared" si="49"/>
        <v>NO CHANGE</v>
      </c>
    </row>
    <row r="570" spans="1:24" outlineLevel="2">
      <c r="A570" s="136">
        <v>41985</v>
      </c>
      <c r="B570" s="24"/>
      <c r="C570" s="77">
        <v>159</v>
      </c>
      <c r="D570" s="137" t="s">
        <v>1606</v>
      </c>
      <c r="E570" s="137">
        <v>2</v>
      </c>
      <c r="F570" s="137" t="s">
        <v>42</v>
      </c>
      <c r="G570" s="137" t="str">
        <f>+VLOOKUP($D570,'Detailed Schedule'!$D$8:$EK$9993,4,FALSE)</f>
        <v>TMA SAFETY TRAILER WITH ARROW BOARD</v>
      </c>
      <c r="H570" s="55">
        <f>+VLOOKUP($D570,'Detailed Schedule'!$D$8:$EK$9993,5,FALSE)</f>
        <v>16738</v>
      </c>
      <c r="I570" s="22">
        <f>+VLOOKUP($D570,'Detailed Schedule'!$D$8:$EK$9993,6,FALSE)</f>
        <v>5</v>
      </c>
      <c r="J570" s="55">
        <f>+VLOOKUP($D570,'Detailed Schedule'!$D$8:$EK$9993,7,FALSE)</f>
        <v>0</v>
      </c>
      <c r="K570" s="56">
        <v>0</v>
      </c>
      <c r="L570" s="59">
        <f>+VLOOKUP($D570,'Detailed Schedule'!$D$8:$EAA$9985,137,FALSE)</f>
        <v>16738</v>
      </c>
      <c r="M570" s="26">
        <f>+VLOOKUP($D570,'Detailed Schedule'!$D$8:$EAA$9985,140,FALSE)</f>
        <v>0</v>
      </c>
      <c r="N570" s="26">
        <f>+VLOOKUP($D570,'Detailed Schedule'!$D$8:$EAA$9985,141,FALSE)</f>
        <v>16738</v>
      </c>
      <c r="O570" s="26">
        <f>+VLOOKUP($D570,'Detailed Schedule'!$D$8:$EAA$9985,142,FALSE)+J570</f>
        <v>0</v>
      </c>
      <c r="Q570" s="74">
        <f>+VLOOKUP($D570,'Detailed Schedule'!$D$8:$K$903,6,FALSE)</f>
        <v>5</v>
      </c>
      <c r="R570" s="75">
        <f>+VLOOKUP($D570,'Detailed Schedule'!$D$8:$K$903,5,FALSE)</f>
        <v>16738</v>
      </c>
      <c r="S570" s="75">
        <f>+VLOOKUP($D570,'Detailed Schedule'!$D$8:$K$903,7,FALSE)</f>
        <v>0</v>
      </c>
      <c r="T570" s="119">
        <f t="shared" si="45"/>
        <v>0</v>
      </c>
      <c r="U570" s="119">
        <f t="shared" si="46"/>
        <v>0</v>
      </c>
      <c r="V570" s="21" t="str">
        <f t="shared" si="47"/>
        <v>NO CHANGE</v>
      </c>
      <c r="W570" s="21" t="str">
        <f t="shared" si="48"/>
        <v>NO CHANGE</v>
      </c>
      <c r="X570" s="21" t="str">
        <f t="shared" si="49"/>
        <v>NO CHANGE</v>
      </c>
    </row>
    <row r="571" spans="1:24" outlineLevel="2">
      <c r="A571" s="136">
        <v>42030</v>
      </c>
      <c r="B571" s="24"/>
      <c r="C571" s="77">
        <v>168</v>
      </c>
      <c r="D571" s="137" t="s">
        <v>303</v>
      </c>
      <c r="E571" s="137">
        <v>2</v>
      </c>
      <c r="F571" s="137" t="s">
        <v>42</v>
      </c>
      <c r="G571" s="137" t="str">
        <f>+VLOOKUP($D571,'Detailed Schedule'!$D$8:$EK$9993,4,FALSE)</f>
        <v>TRAILER</v>
      </c>
      <c r="H571" s="55">
        <f>+VLOOKUP($D571,'Detailed Schedule'!$D$8:$EK$9993,5,FALSE)</f>
        <v>2400</v>
      </c>
      <c r="I571" s="22">
        <f>+VLOOKUP($D571,'Detailed Schedule'!$D$8:$EK$9993,6,FALSE)</f>
        <v>15</v>
      </c>
      <c r="J571" s="55">
        <f>+VLOOKUP($D571,'Detailed Schedule'!$D$8:$EK$9993,7,FALSE)</f>
        <v>500</v>
      </c>
      <c r="K571" s="56">
        <v>0</v>
      </c>
      <c r="L571" s="59">
        <f>+VLOOKUP($D571,'Detailed Schedule'!$D$8:$EAA$9985,137,FALSE)</f>
        <v>1586.686666666667</v>
      </c>
      <c r="M571" s="26">
        <f>+VLOOKUP($D571,'Detailed Schedule'!$D$8:$EAA$9985,140,FALSE)</f>
        <v>126.66666666666666</v>
      </c>
      <c r="N571" s="26">
        <f>+VLOOKUP($D571,'Detailed Schedule'!$D$8:$EAA$9985,141,FALSE)</f>
        <v>1713.3533333333337</v>
      </c>
      <c r="O571" s="26">
        <f>+VLOOKUP($D571,'Detailed Schedule'!$D$8:$EAA$9985,142,FALSE)+J571</f>
        <v>686.65</v>
      </c>
      <c r="Q571" s="74">
        <f>+VLOOKUP($D571,'Detailed Schedule'!$D$8:$K$903,6,FALSE)</f>
        <v>15</v>
      </c>
      <c r="R571" s="75">
        <f>+VLOOKUP($D571,'Detailed Schedule'!$D$8:$K$903,5,FALSE)</f>
        <v>2400</v>
      </c>
      <c r="S571" s="75">
        <f>+VLOOKUP($D571,'Detailed Schedule'!$D$8:$K$903,7,FALSE)</f>
        <v>500</v>
      </c>
      <c r="T571" s="119">
        <f t="shared" si="45"/>
        <v>0</v>
      </c>
      <c r="U571" s="119">
        <f t="shared" si="46"/>
        <v>0</v>
      </c>
      <c r="V571" s="21" t="str">
        <f t="shared" si="47"/>
        <v>NO CHANGE</v>
      </c>
      <c r="W571" s="21" t="str">
        <f t="shared" si="48"/>
        <v>NO CHANGE</v>
      </c>
      <c r="X571" s="21" t="str">
        <f t="shared" si="49"/>
        <v>NO CHANGE</v>
      </c>
    </row>
    <row r="572" spans="1:24" outlineLevel="2">
      <c r="A572" s="136">
        <v>42241</v>
      </c>
      <c r="B572" s="24"/>
      <c r="C572" s="77">
        <v>186</v>
      </c>
      <c r="D572" s="137" t="s">
        <v>97</v>
      </c>
      <c r="E572" s="137">
        <v>2</v>
      </c>
      <c r="F572" s="137" t="s">
        <v>42</v>
      </c>
      <c r="G572" s="137" t="str">
        <f>+VLOOKUP($D572,'Detailed Schedule'!$D$8:$EK$9993,4,FALSE)</f>
        <v>TRAILER</v>
      </c>
      <c r="H572" s="55">
        <f>+VLOOKUP($D572,'Detailed Schedule'!$D$8:$EK$9993,5,FALSE)</f>
        <v>3400</v>
      </c>
      <c r="I572" s="22">
        <f>+VLOOKUP($D572,'Detailed Schedule'!$D$8:$EK$9993,6,FALSE)</f>
        <v>7</v>
      </c>
      <c r="J572" s="55">
        <f>+VLOOKUP($D572,'Detailed Schedule'!$D$8:$EK$9993,7,FALSE)</f>
        <v>500</v>
      </c>
      <c r="K572" s="56">
        <v>0</v>
      </c>
      <c r="L572" s="59">
        <f>+VLOOKUP($D572,'Detailed Schedule'!$D$8:$EAA$9985,137,FALSE)</f>
        <v>2900</v>
      </c>
      <c r="M572" s="26">
        <f>+VLOOKUP($D572,'Detailed Schedule'!$D$8:$EAA$9985,140,FALSE)</f>
        <v>0</v>
      </c>
      <c r="N572" s="26">
        <f>+VLOOKUP($D572,'Detailed Schedule'!$D$8:$EAA$9985,141,FALSE)</f>
        <v>2900</v>
      </c>
      <c r="O572" s="26">
        <f>+VLOOKUP($D572,'Detailed Schedule'!$D$8:$EAA$9985,142,FALSE)+J572</f>
        <v>500</v>
      </c>
      <c r="Q572" s="74">
        <f>+VLOOKUP($D572,'Detailed Schedule'!$D$8:$K$903,6,FALSE)</f>
        <v>7</v>
      </c>
      <c r="R572" s="75">
        <f>+VLOOKUP($D572,'Detailed Schedule'!$D$8:$K$903,5,FALSE)</f>
        <v>3400</v>
      </c>
      <c r="S572" s="75">
        <f>+VLOOKUP($D572,'Detailed Schedule'!$D$8:$K$903,7,FALSE)</f>
        <v>500</v>
      </c>
      <c r="T572" s="119">
        <f t="shared" si="45"/>
        <v>0</v>
      </c>
      <c r="U572" s="119">
        <f t="shared" si="46"/>
        <v>0</v>
      </c>
      <c r="V572" s="21" t="str">
        <f t="shared" si="47"/>
        <v>NO CHANGE</v>
      </c>
      <c r="W572" s="21" t="str">
        <f t="shared" si="48"/>
        <v>NO CHANGE</v>
      </c>
      <c r="X572" s="21" t="str">
        <f t="shared" si="49"/>
        <v>NO CHANGE</v>
      </c>
    </row>
    <row r="573" spans="1:24" outlineLevel="2">
      <c r="A573" s="136">
        <v>42384</v>
      </c>
      <c r="B573" s="24"/>
      <c r="C573" s="77">
        <v>199</v>
      </c>
      <c r="D573" s="137" t="s">
        <v>1608</v>
      </c>
      <c r="E573" s="137">
        <v>2</v>
      </c>
      <c r="F573" s="137" t="s">
        <v>42</v>
      </c>
      <c r="G573" s="137" t="str">
        <f>+VLOOKUP($D573,'Detailed Schedule'!$D$8:$EK$9993,4,FALSE)</f>
        <v>TMA SAFETY TRAILER</v>
      </c>
      <c r="H573" s="55">
        <f>+VLOOKUP($D573,'Detailed Schedule'!$D$8:$EK$9993,5,FALSE)</f>
        <v>16500</v>
      </c>
      <c r="I573" s="22">
        <f>+VLOOKUP($D573,'Detailed Schedule'!$D$8:$EK$9993,6,FALSE)</f>
        <v>7</v>
      </c>
      <c r="J573" s="55">
        <f>+VLOOKUP($D573,'Detailed Schedule'!$D$8:$EK$9993,7,FALSE)</f>
        <v>0</v>
      </c>
      <c r="K573" s="56">
        <v>0</v>
      </c>
      <c r="L573" s="59">
        <f>+VLOOKUP($D573,'Detailed Schedule'!$D$8:$EAA$9985,137,FALSE)</f>
        <v>16500</v>
      </c>
      <c r="M573" s="26">
        <f>+VLOOKUP($D573,'Detailed Schedule'!$D$8:$EAA$9985,140,FALSE)</f>
        <v>0</v>
      </c>
      <c r="N573" s="26">
        <f>+VLOOKUP($D573,'Detailed Schedule'!$D$8:$EAA$9985,141,FALSE)</f>
        <v>16500</v>
      </c>
      <c r="O573" s="26">
        <f>+VLOOKUP($D573,'Detailed Schedule'!$D$8:$EAA$9985,142,FALSE)+J573</f>
        <v>0</v>
      </c>
      <c r="Q573" s="74">
        <f>+VLOOKUP($D573,'Detailed Schedule'!$D$8:$K$903,6,FALSE)</f>
        <v>7</v>
      </c>
      <c r="R573" s="75">
        <f>+VLOOKUP($D573,'Detailed Schedule'!$D$8:$K$903,5,FALSE)</f>
        <v>16500</v>
      </c>
      <c r="S573" s="75">
        <f>+VLOOKUP($D573,'Detailed Schedule'!$D$8:$K$903,7,FALSE)</f>
        <v>0</v>
      </c>
      <c r="T573" s="119">
        <f t="shared" si="45"/>
        <v>0</v>
      </c>
      <c r="U573" s="119">
        <f t="shared" si="46"/>
        <v>0</v>
      </c>
      <c r="V573" s="21" t="str">
        <f t="shared" si="47"/>
        <v>NO CHANGE</v>
      </c>
      <c r="W573" s="21" t="str">
        <f t="shared" si="48"/>
        <v>NO CHANGE</v>
      </c>
      <c r="X573" s="21" t="str">
        <f t="shared" si="49"/>
        <v>NO CHANGE</v>
      </c>
    </row>
    <row r="574" spans="1:24" outlineLevel="2">
      <c r="A574" s="136">
        <v>42439</v>
      </c>
      <c r="B574" s="24"/>
      <c r="C574" s="77">
        <v>195</v>
      </c>
      <c r="D574" s="137" t="s">
        <v>52</v>
      </c>
      <c r="E574" s="137">
        <v>1</v>
      </c>
      <c r="F574" s="137" t="s">
        <v>42</v>
      </c>
      <c r="G574" s="137" t="str">
        <f>+VLOOKUP($D574,'Detailed Schedule'!$D$8:$EK$9993,4,FALSE)</f>
        <v>14T BETTER BUILT TRAILER</v>
      </c>
      <c r="H574" s="55">
        <f>+VLOOKUP($D574,'Detailed Schedule'!$D$8:$EK$9993,5,FALSE)</f>
        <v>6286.25</v>
      </c>
      <c r="I574" s="22">
        <f>+VLOOKUP($D574,'Detailed Schedule'!$D$8:$EK$9993,6,FALSE)</f>
        <v>10</v>
      </c>
      <c r="J574" s="55">
        <f>+VLOOKUP($D574,'Detailed Schedule'!$D$8:$EK$9993,7,FALSE)</f>
        <v>0</v>
      </c>
      <c r="K574" s="56">
        <v>0</v>
      </c>
      <c r="L574" s="59">
        <f>+VLOOKUP($D574,'Detailed Schedule'!$D$8:$EAA$9985,137,FALSE)</f>
        <v>5552.8850000000002</v>
      </c>
      <c r="M574" s="26">
        <f>+VLOOKUP($D574,'Detailed Schedule'!$D$8:$EAA$9985,140,FALSE)</f>
        <v>628.625</v>
      </c>
      <c r="N574" s="26">
        <f>+VLOOKUP($D574,'Detailed Schedule'!$D$8:$EAA$9985,141,FALSE)</f>
        <v>6181.51</v>
      </c>
      <c r="O574" s="26">
        <f>+VLOOKUP($D574,'Detailed Schedule'!$D$8:$EAA$9985,142,FALSE)+J574</f>
        <v>104.74</v>
      </c>
      <c r="Q574" s="74">
        <f>+VLOOKUP($D574,'Detailed Schedule'!$D$8:$K$903,6,FALSE)</f>
        <v>10</v>
      </c>
      <c r="R574" s="75">
        <f>+VLOOKUP($D574,'Detailed Schedule'!$D$8:$K$903,5,FALSE)</f>
        <v>6286.25</v>
      </c>
      <c r="S574" s="75">
        <f>+VLOOKUP($D574,'Detailed Schedule'!$D$8:$K$903,7,FALSE)</f>
        <v>0</v>
      </c>
      <c r="T574" s="119">
        <f t="shared" si="45"/>
        <v>0</v>
      </c>
      <c r="U574" s="119">
        <f t="shared" si="46"/>
        <v>0</v>
      </c>
      <c r="V574" s="21" t="str">
        <f t="shared" si="47"/>
        <v>NO CHANGE</v>
      </c>
      <c r="W574" s="21" t="str">
        <f t="shared" si="48"/>
        <v>NO CHANGE</v>
      </c>
      <c r="X574" s="21" t="str">
        <f t="shared" si="49"/>
        <v>NO CHANGE</v>
      </c>
    </row>
    <row r="575" spans="1:24" outlineLevel="2">
      <c r="A575" s="136">
        <v>42439</v>
      </c>
      <c r="B575" s="24"/>
      <c r="C575" s="77">
        <v>194</v>
      </c>
      <c r="D575" s="137" t="s">
        <v>80</v>
      </c>
      <c r="E575" s="137">
        <v>1</v>
      </c>
      <c r="F575" s="137" t="s">
        <v>42</v>
      </c>
      <c r="G575" s="137" t="str">
        <f>+VLOOKUP($D575,'Detailed Schedule'!$D$8:$EK$9993,4,FALSE)</f>
        <v>24T BETTER BUILT TRAILER</v>
      </c>
      <c r="H575" s="55">
        <f>+VLOOKUP($D575,'Detailed Schedule'!$D$8:$EK$9993,5,FALSE)</f>
        <v>11058.45</v>
      </c>
      <c r="I575" s="22">
        <f>+VLOOKUP($D575,'Detailed Schedule'!$D$8:$EK$9993,6,FALSE)</f>
        <v>10</v>
      </c>
      <c r="J575" s="55">
        <f>+VLOOKUP($D575,'Detailed Schedule'!$D$8:$EK$9993,7,FALSE)</f>
        <v>0</v>
      </c>
      <c r="K575" s="56">
        <v>0</v>
      </c>
      <c r="L575" s="59">
        <f>+VLOOKUP($D575,'Detailed Schedule'!$D$8:$EAA$9985,137,FALSE)</f>
        <v>9768.3349999999991</v>
      </c>
      <c r="M575" s="26">
        <f>+VLOOKUP($D575,'Detailed Schedule'!$D$8:$EAA$9985,140,FALSE)</f>
        <v>1105.845</v>
      </c>
      <c r="N575" s="26">
        <f>+VLOOKUP($D575,'Detailed Schedule'!$D$8:$EAA$9985,141,FALSE)</f>
        <v>10874.179999999998</v>
      </c>
      <c r="O575" s="26">
        <f>+VLOOKUP($D575,'Detailed Schedule'!$D$8:$EAA$9985,142,FALSE)+J575</f>
        <v>184.27</v>
      </c>
      <c r="Q575" s="74">
        <f>+VLOOKUP($D575,'Detailed Schedule'!$D$8:$K$903,6,FALSE)</f>
        <v>10</v>
      </c>
      <c r="R575" s="75">
        <f>+VLOOKUP($D575,'Detailed Schedule'!$D$8:$K$903,5,FALSE)</f>
        <v>11058.45</v>
      </c>
      <c r="S575" s="75">
        <f>+VLOOKUP($D575,'Detailed Schedule'!$D$8:$K$903,7,FALSE)</f>
        <v>0</v>
      </c>
      <c r="T575" s="119">
        <f t="shared" si="45"/>
        <v>0</v>
      </c>
      <c r="U575" s="119">
        <f t="shared" si="46"/>
        <v>0</v>
      </c>
      <c r="V575" s="21" t="str">
        <f t="shared" si="47"/>
        <v>NO CHANGE</v>
      </c>
      <c r="W575" s="21" t="str">
        <f t="shared" si="48"/>
        <v>NO CHANGE</v>
      </c>
      <c r="X575" s="21" t="str">
        <f t="shared" si="49"/>
        <v>NO CHANGE</v>
      </c>
    </row>
    <row r="576" spans="1:24" outlineLevel="2">
      <c r="A576" s="136">
        <v>42446</v>
      </c>
      <c r="B576" s="24"/>
      <c r="C576" s="77">
        <v>191</v>
      </c>
      <c r="D576" s="137" t="s">
        <v>823</v>
      </c>
      <c r="E576" s="137">
        <v>2</v>
      </c>
      <c r="F576" s="137" t="s">
        <v>42</v>
      </c>
      <c r="G576" s="137" t="str">
        <f>+VLOOKUP($D576,'Detailed Schedule'!$D$8:$EK$9993,4,FALSE)</f>
        <v>2013 TALBERT TRAILER</v>
      </c>
      <c r="H576" s="55">
        <f>+VLOOKUP($D576,'Detailed Schedule'!$D$8:$EK$9993,5,FALSE)</f>
        <v>45165.520000000004</v>
      </c>
      <c r="I576" s="22">
        <f>+VLOOKUP($D576,'Detailed Schedule'!$D$8:$EK$9993,6,FALSE)</f>
        <v>10</v>
      </c>
      <c r="J576" s="55">
        <f>+VLOOKUP($D576,'Detailed Schedule'!$D$8:$EK$9993,7,FALSE)</f>
        <v>20000</v>
      </c>
      <c r="K576" s="56">
        <v>0</v>
      </c>
      <c r="L576" s="59">
        <f>+VLOOKUP($D576,'Detailed Schedule'!$D$8:$EAA$9985,137,FALSE)</f>
        <v>23900.131999999998</v>
      </c>
      <c r="M576" s="26">
        <f>+VLOOKUP($D576,'Detailed Schedule'!$D$8:$EAA$9985,140,FALSE)</f>
        <v>1265.3900000000001</v>
      </c>
      <c r="N576" s="26">
        <f>+VLOOKUP($D576,'Detailed Schedule'!$D$8:$EAA$9985,141,FALSE)</f>
        <v>25165.521999999997</v>
      </c>
      <c r="O576" s="26">
        <f>+VLOOKUP($D576,'Detailed Schedule'!$D$8:$EAA$9985,142,FALSE)+J576</f>
        <v>20000</v>
      </c>
      <c r="Q576" s="74">
        <f>+VLOOKUP($D576,'Detailed Schedule'!$D$8:$K$903,6,FALSE)</f>
        <v>10</v>
      </c>
      <c r="R576" s="75">
        <f>+VLOOKUP($D576,'Detailed Schedule'!$D$8:$K$903,5,FALSE)</f>
        <v>45165.520000000004</v>
      </c>
      <c r="S576" s="75">
        <f>+VLOOKUP($D576,'Detailed Schedule'!$D$8:$K$903,7,FALSE)</f>
        <v>20000</v>
      </c>
      <c r="T576" s="119">
        <f t="shared" si="45"/>
        <v>0</v>
      </c>
      <c r="U576" s="119">
        <f t="shared" si="46"/>
        <v>0</v>
      </c>
      <c r="V576" s="21" t="str">
        <f t="shared" si="47"/>
        <v>NO CHANGE</v>
      </c>
      <c r="W576" s="21" t="str">
        <f t="shared" si="48"/>
        <v>NO CHANGE</v>
      </c>
      <c r="X576" s="21" t="str">
        <f t="shared" si="49"/>
        <v>NO CHANGE</v>
      </c>
    </row>
    <row r="577" spans="1:24" outlineLevel="2">
      <c r="A577" s="136">
        <v>42597</v>
      </c>
      <c r="B577" s="24"/>
      <c r="C577" s="77">
        <v>226</v>
      </c>
      <c r="D577" s="137" t="s">
        <v>466</v>
      </c>
      <c r="E577" s="137">
        <v>2</v>
      </c>
      <c r="F577" s="137" t="s">
        <v>42</v>
      </c>
      <c r="G577" s="137" t="str">
        <f>+VLOOKUP($D577,'Detailed Schedule'!$D$8:$EK$9993,4,FALSE)</f>
        <v>TRAILER</v>
      </c>
      <c r="H577" s="55">
        <f>+VLOOKUP($D577,'Detailed Schedule'!$D$8:$EK$9993,5,FALSE)</f>
        <v>1260</v>
      </c>
      <c r="I577" s="22">
        <f>+VLOOKUP($D577,'Detailed Schedule'!$D$8:$EK$9993,6,FALSE)</f>
        <v>7</v>
      </c>
      <c r="J577" s="55">
        <f>+VLOOKUP($D577,'Detailed Schedule'!$D$8:$EK$9993,7,FALSE)</f>
        <v>0</v>
      </c>
      <c r="K577" s="56">
        <v>0</v>
      </c>
      <c r="L577" s="59">
        <f>+VLOOKUP($D577,'Detailed Schedule'!$D$8:$EAA$9985,137,FALSE)</f>
        <v>1260</v>
      </c>
      <c r="M577" s="26">
        <f>+VLOOKUP($D577,'Detailed Schedule'!$D$8:$EAA$9985,140,FALSE)</f>
        <v>0</v>
      </c>
      <c r="N577" s="26">
        <f>+VLOOKUP($D577,'Detailed Schedule'!$D$8:$EAA$9985,141,FALSE)</f>
        <v>1260</v>
      </c>
      <c r="O577" s="26">
        <f>+VLOOKUP($D577,'Detailed Schedule'!$D$8:$EAA$9985,142,FALSE)+J577</f>
        <v>0</v>
      </c>
      <c r="Q577" s="74">
        <f>+VLOOKUP($D577,'Detailed Schedule'!$D$8:$K$903,6,FALSE)</f>
        <v>7</v>
      </c>
      <c r="R577" s="75">
        <f>+VLOOKUP($D577,'Detailed Schedule'!$D$8:$K$903,5,FALSE)</f>
        <v>1260</v>
      </c>
      <c r="S577" s="75">
        <f>+VLOOKUP($D577,'Detailed Schedule'!$D$8:$K$903,7,FALSE)</f>
        <v>0</v>
      </c>
      <c r="T577" s="119">
        <f t="shared" si="45"/>
        <v>0</v>
      </c>
      <c r="U577" s="119">
        <f t="shared" si="46"/>
        <v>0</v>
      </c>
      <c r="V577" s="21" t="str">
        <f t="shared" si="47"/>
        <v>NO CHANGE</v>
      </c>
      <c r="W577" s="21" t="str">
        <f t="shared" si="48"/>
        <v>NO CHANGE</v>
      </c>
      <c r="X577" s="21" t="str">
        <f t="shared" si="49"/>
        <v>NO CHANGE</v>
      </c>
    </row>
    <row r="578" spans="1:24" outlineLevel="2">
      <c r="A578" s="136">
        <v>42639</v>
      </c>
      <c r="B578" s="24"/>
      <c r="C578" s="77">
        <v>227</v>
      </c>
      <c r="D578" s="137" t="s">
        <v>336</v>
      </c>
      <c r="E578" s="137">
        <v>1</v>
      </c>
      <c r="F578" s="137" t="s">
        <v>42</v>
      </c>
      <c r="G578" s="137" t="str">
        <f>+VLOOKUP($D578,'Detailed Schedule'!$D$8:$EK$9993,4,FALSE)</f>
        <v>CARGO TRAILER</v>
      </c>
      <c r="H578" s="55">
        <f>+VLOOKUP($D578,'Detailed Schedule'!$D$8:$EK$9993,5,FALSE)</f>
        <v>3000</v>
      </c>
      <c r="I578" s="22">
        <f>+VLOOKUP($D578,'Detailed Schedule'!$D$8:$EK$9993,6,FALSE)</f>
        <v>7</v>
      </c>
      <c r="J578" s="55">
        <f>+VLOOKUP($D578,'Detailed Schedule'!$D$8:$EK$9993,7,FALSE)</f>
        <v>0</v>
      </c>
      <c r="K578" s="56">
        <v>0</v>
      </c>
      <c r="L578" s="59">
        <f>+VLOOKUP($D578,'Detailed Schedule'!$D$8:$EAA$9985,137,FALSE)</f>
        <v>3000</v>
      </c>
      <c r="M578" s="26">
        <f>+VLOOKUP($D578,'Detailed Schedule'!$D$8:$EAA$9985,140,FALSE)</f>
        <v>0</v>
      </c>
      <c r="N578" s="26">
        <f>+VLOOKUP($D578,'Detailed Schedule'!$D$8:$EAA$9985,141,FALSE)</f>
        <v>3000</v>
      </c>
      <c r="O578" s="26">
        <f>+VLOOKUP($D578,'Detailed Schedule'!$D$8:$EAA$9985,142,FALSE)+J578</f>
        <v>0</v>
      </c>
      <c r="Q578" s="74">
        <f>+VLOOKUP($D578,'Detailed Schedule'!$D$8:$K$903,6,FALSE)</f>
        <v>7</v>
      </c>
      <c r="R578" s="75">
        <f>+VLOOKUP($D578,'Detailed Schedule'!$D$8:$K$903,5,FALSE)</f>
        <v>3000</v>
      </c>
      <c r="S578" s="75">
        <f>+VLOOKUP($D578,'Detailed Schedule'!$D$8:$K$903,7,FALSE)</f>
        <v>0</v>
      </c>
      <c r="T578" s="119">
        <f t="shared" si="45"/>
        <v>0</v>
      </c>
      <c r="U578" s="119">
        <f t="shared" si="46"/>
        <v>0</v>
      </c>
      <c r="V578" s="21" t="str">
        <f t="shared" si="47"/>
        <v>NO CHANGE</v>
      </c>
      <c r="W578" s="21" t="str">
        <f t="shared" si="48"/>
        <v>NO CHANGE</v>
      </c>
      <c r="X578" s="21" t="str">
        <f t="shared" si="49"/>
        <v>NO CHANGE</v>
      </c>
    </row>
    <row r="579" spans="1:24" outlineLevel="2">
      <c r="A579" s="136">
        <v>42752</v>
      </c>
      <c r="B579" s="24"/>
      <c r="C579" s="77">
        <v>265</v>
      </c>
      <c r="D579" s="137" t="s">
        <v>727</v>
      </c>
      <c r="E579" s="137">
        <v>1</v>
      </c>
      <c r="F579" s="137" t="s">
        <v>42</v>
      </c>
      <c r="G579" s="137" t="str">
        <f>+VLOOKUP($D579,'Detailed Schedule'!$D$8:$EK$9993,4,FALSE)</f>
        <v>2005 FONTAINE</v>
      </c>
      <c r="H579" s="55">
        <f>+VLOOKUP($D579,'Detailed Schedule'!$D$8:$EK$9993,5,FALSE)</f>
        <v>13000</v>
      </c>
      <c r="I579" s="22">
        <f>+VLOOKUP($D579,'Detailed Schedule'!$D$8:$EK$9993,6,FALSE)</f>
        <v>10</v>
      </c>
      <c r="J579" s="55">
        <f>+VLOOKUP($D579,'Detailed Schedule'!$D$8:$EK$9993,7,FALSE)</f>
        <v>3000</v>
      </c>
      <c r="K579" s="56">
        <v>0</v>
      </c>
      <c r="L579" s="59">
        <f>+VLOOKUP($D579,'Detailed Schedule'!$D$8:$EAA$9985,137,FALSE)</f>
        <v>7916.67</v>
      </c>
      <c r="M579" s="26">
        <f>+VLOOKUP($D579,'Detailed Schedule'!$D$8:$EAA$9985,140,FALSE)</f>
        <v>1000</v>
      </c>
      <c r="N579" s="26">
        <f>+VLOOKUP($D579,'Detailed Schedule'!$D$8:$EAA$9985,141,FALSE)</f>
        <v>8916.67</v>
      </c>
      <c r="O579" s="26">
        <f>+VLOOKUP($D579,'Detailed Schedule'!$D$8:$EAA$9985,142,FALSE)+J579</f>
        <v>4083.33</v>
      </c>
      <c r="Q579" s="74">
        <f>+VLOOKUP($D579,'Detailed Schedule'!$D$8:$K$903,6,FALSE)</f>
        <v>10</v>
      </c>
      <c r="R579" s="75">
        <f>+VLOOKUP($D579,'Detailed Schedule'!$D$8:$K$903,5,FALSE)</f>
        <v>13000</v>
      </c>
      <c r="S579" s="75">
        <f>+VLOOKUP($D579,'Detailed Schedule'!$D$8:$K$903,7,FALSE)</f>
        <v>3000</v>
      </c>
      <c r="T579" s="119">
        <f t="shared" si="45"/>
        <v>0</v>
      </c>
      <c r="U579" s="119">
        <f t="shared" si="46"/>
        <v>0</v>
      </c>
      <c r="V579" s="21" t="str">
        <f t="shared" si="47"/>
        <v>NO CHANGE</v>
      </c>
      <c r="W579" s="21" t="str">
        <f t="shared" si="48"/>
        <v>NO CHANGE</v>
      </c>
      <c r="X579" s="21" t="str">
        <f t="shared" si="49"/>
        <v>NO CHANGE</v>
      </c>
    </row>
    <row r="580" spans="1:24" outlineLevel="2">
      <c r="A580" s="136">
        <v>42829</v>
      </c>
      <c r="B580" s="24"/>
      <c r="C580" s="77">
        <v>284</v>
      </c>
      <c r="D580" s="137" t="s">
        <v>1614</v>
      </c>
      <c r="E580" s="137">
        <v>1</v>
      </c>
      <c r="F580" s="137" t="s">
        <v>42</v>
      </c>
      <c r="G580" s="137" t="str">
        <f>+VLOOKUP($D580,'Detailed Schedule'!$D$8:$EK$9993,4,FALSE)</f>
        <v>TWO MOBILE TRAFFIC SIGNALS</v>
      </c>
      <c r="H580" s="55">
        <f>+VLOOKUP($D580,'Detailed Schedule'!$D$8:$EK$9993,5,FALSE)</f>
        <v>100000</v>
      </c>
      <c r="I580" s="22">
        <f>+VLOOKUP($D580,'Detailed Schedule'!$D$8:$EK$9993,6,FALSE)</f>
        <v>5</v>
      </c>
      <c r="J580" s="55">
        <f>+VLOOKUP($D580,'Detailed Schedule'!$D$8:$EK$9993,7,FALSE)</f>
        <v>40000</v>
      </c>
      <c r="K580" s="56">
        <v>0</v>
      </c>
      <c r="L580" s="59">
        <f>+VLOOKUP($D580,'Detailed Schedule'!$D$8:$EAA$9985,137,FALSE)</f>
        <v>60000</v>
      </c>
      <c r="M580" s="26">
        <f>+VLOOKUP($D580,'Detailed Schedule'!$D$8:$EAA$9985,140,FALSE)</f>
        <v>0</v>
      </c>
      <c r="N580" s="26">
        <f>+VLOOKUP($D580,'Detailed Schedule'!$D$8:$EAA$9985,141,FALSE)</f>
        <v>60000</v>
      </c>
      <c r="O580" s="26">
        <f>+VLOOKUP($D580,'Detailed Schedule'!$D$8:$EAA$9985,142,FALSE)+J580</f>
        <v>40000</v>
      </c>
      <c r="Q580" s="74">
        <f>+VLOOKUP($D580,'Detailed Schedule'!$D$8:$K$903,6,FALSE)</f>
        <v>5</v>
      </c>
      <c r="R580" s="75">
        <f>+VLOOKUP($D580,'Detailed Schedule'!$D$8:$K$903,5,FALSE)</f>
        <v>100000</v>
      </c>
      <c r="S580" s="75">
        <f>+VLOOKUP($D580,'Detailed Schedule'!$D$8:$K$903,7,FALSE)</f>
        <v>40000</v>
      </c>
      <c r="T580" s="119">
        <f t="shared" si="45"/>
        <v>0</v>
      </c>
      <c r="U580" s="119">
        <f t="shared" si="46"/>
        <v>0</v>
      </c>
      <c r="V580" s="21" t="str">
        <f t="shared" si="47"/>
        <v>NO CHANGE</v>
      </c>
      <c r="W580" s="21" t="str">
        <f t="shared" si="48"/>
        <v>NO CHANGE</v>
      </c>
      <c r="X580" s="21" t="str">
        <f t="shared" si="49"/>
        <v>NO CHANGE</v>
      </c>
    </row>
    <row r="581" spans="1:24" outlineLevel="2">
      <c r="A581" s="136">
        <v>42856</v>
      </c>
      <c r="B581" s="24"/>
      <c r="C581" s="77">
        <v>266</v>
      </c>
      <c r="D581" s="137" t="s">
        <v>804</v>
      </c>
      <c r="E581" s="137">
        <v>1</v>
      </c>
      <c r="F581" s="137" t="s">
        <v>42</v>
      </c>
      <c r="G581" s="137" t="str">
        <f>+VLOOKUP($D581,'Detailed Schedule'!$D$8:$EK$9993,4,FALSE)</f>
        <v>CORN PRO 30FT GOOSE NECK</v>
      </c>
      <c r="H581" s="55">
        <f>+VLOOKUP($D581,'Detailed Schedule'!$D$8:$EK$9993,5,FALSE)</f>
        <v>5992</v>
      </c>
      <c r="I581" s="22">
        <f>+VLOOKUP($D581,'Detailed Schedule'!$D$8:$EK$9993,6,FALSE)</f>
        <v>10</v>
      </c>
      <c r="J581" s="55">
        <f>+VLOOKUP($D581,'Detailed Schedule'!$D$8:$EK$9993,7,FALSE)</f>
        <v>1000</v>
      </c>
      <c r="K581" s="56">
        <v>0</v>
      </c>
      <c r="L581" s="59">
        <f>+VLOOKUP($D581,'Detailed Schedule'!$D$8:$EAA$9985,137,FALSE)</f>
        <v>4160</v>
      </c>
      <c r="M581" s="26">
        <f>+VLOOKUP($D581,'Detailed Schedule'!$D$8:$EAA$9985,140,FALSE)</f>
        <v>499.20000000000005</v>
      </c>
      <c r="N581" s="26">
        <f>+VLOOKUP($D581,'Detailed Schedule'!$D$8:$EAA$9985,141,FALSE)</f>
        <v>4659.2</v>
      </c>
      <c r="O581" s="26">
        <f>+VLOOKUP($D581,'Detailed Schedule'!$D$8:$EAA$9985,142,FALSE)+J581</f>
        <v>1332.8</v>
      </c>
      <c r="Q581" s="74">
        <f>+VLOOKUP($D581,'Detailed Schedule'!$D$8:$K$903,6,FALSE)</f>
        <v>10</v>
      </c>
      <c r="R581" s="75">
        <f>+VLOOKUP($D581,'Detailed Schedule'!$D$8:$K$903,5,FALSE)</f>
        <v>5992</v>
      </c>
      <c r="S581" s="75">
        <f>+VLOOKUP($D581,'Detailed Schedule'!$D$8:$K$903,7,FALSE)</f>
        <v>1000</v>
      </c>
      <c r="T581" s="119">
        <f t="shared" si="45"/>
        <v>0</v>
      </c>
      <c r="U581" s="119">
        <f t="shared" si="46"/>
        <v>0</v>
      </c>
      <c r="V581" s="21" t="str">
        <f t="shared" si="47"/>
        <v>NO CHANGE</v>
      </c>
      <c r="W581" s="21" t="str">
        <f t="shared" si="48"/>
        <v>NO CHANGE</v>
      </c>
      <c r="X581" s="21" t="str">
        <f t="shared" si="49"/>
        <v>NO CHANGE</v>
      </c>
    </row>
    <row r="582" spans="1:24" outlineLevel="2">
      <c r="A582" s="136">
        <v>42856</v>
      </c>
      <c r="B582" s="24"/>
      <c r="C582" s="77">
        <v>280</v>
      </c>
      <c r="D582" s="137" t="s">
        <v>821</v>
      </c>
      <c r="E582" s="137">
        <v>1</v>
      </c>
      <c r="F582" s="137" t="s">
        <v>42</v>
      </c>
      <c r="G582" s="137" t="str">
        <f>+VLOOKUP($D582,'Detailed Schedule'!$D$8:$EK$9993,4,FALSE)</f>
        <v>TALBERT TRAILER</v>
      </c>
      <c r="H582" s="55">
        <f>+VLOOKUP($D582,'Detailed Schedule'!$D$8:$EK$9993,5,FALSE)</f>
        <v>55000</v>
      </c>
      <c r="I582" s="22">
        <f>+VLOOKUP($D582,'Detailed Schedule'!$D$8:$EK$9993,6,FALSE)</f>
        <v>7</v>
      </c>
      <c r="J582" s="55">
        <f>+VLOOKUP($D582,'Detailed Schedule'!$D$8:$EK$9993,7,FALSE)</f>
        <v>20000</v>
      </c>
      <c r="K582" s="56">
        <v>0</v>
      </c>
      <c r="L582" s="59">
        <f>+VLOOKUP($D582,'Detailed Schedule'!$D$8:$EAA$9985,137,FALSE)</f>
        <v>35000</v>
      </c>
      <c r="M582" s="26">
        <f>+VLOOKUP($D582,'Detailed Schedule'!$D$8:$EAA$9985,140,FALSE)</f>
        <v>0</v>
      </c>
      <c r="N582" s="26">
        <f>+VLOOKUP($D582,'Detailed Schedule'!$D$8:$EAA$9985,141,FALSE)</f>
        <v>35000</v>
      </c>
      <c r="O582" s="26">
        <f>+VLOOKUP($D582,'Detailed Schedule'!$D$8:$EAA$9985,142,FALSE)+J582</f>
        <v>20000</v>
      </c>
      <c r="Q582" s="74">
        <f>+VLOOKUP($D582,'Detailed Schedule'!$D$8:$K$903,6,FALSE)</f>
        <v>7</v>
      </c>
      <c r="R582" s="75">
        <f>+VLOOKUP($D582,'Detailed Schedule'!$D$8:$K$903,5,FALSE)</f>
        <v>55000</v>
      </c>
      <c r="S582" s="75">
        <f>+VLOOKUP($D582,'Detailed Schedule'!$D$8:$K$903,7,FALSE)</f>
        <v>20000</v>
      </c>
      <c r="T582" s="119">
        <f t="shared" si="45"/>
        <v>0</v>
      </c>
      <c r="U582" s="119">
        <f t="shared" si="46"/>
        <v>0</v>
      </c>
      <c r="V582" s="21" t="str">
        <f t="shared" si="47"/>
        <v>NO CHANGE</v>
      </c>
      <c r="W582" s="21" t="str">
        <f t="shared" si="48"/>
        <v>NO CHANGE</v>
      </c>
      <c r="X582" s="21" t="str">
        <f t="shared" si="49"/>
        <v>NO CHANGE</v>
      </c>
    </row>
    <row r="583" spans="1:24" outlineLevel="2">
      <c r="A583" s="136">
        <v>43052</v>
      </c>
      <c r="B583" s="24"/>
      <c r="C583" s="77">
        <v>252</v>
      </c>
      <c r="D583" s="137" t="s">
        <v>1610</v>
      </c>
      <c r="E583" s="137">
        <v>2</v>
      </c>
      <c r="F583" s="137" t="s">
        <v>42</v>
      </c>
      <c r="G583" s="137" t="str">
        <f>+VLOOKUP($D583,'Detailed Schedule'!$D$8:$EK$9993,4,FALSE)</f>
        <v>SCORPION TL-3 W/ 2 90 DEGREE FOLDS, LED PKG</v>
      </c>
      <c r="H583" s="55">
        <f>+VLOOKUP($D583,'Detailed Schedule'!$D$8:$EK$9993,5,FALSE)</f>
        <v>19995</v>
      </c>
      <c r="I583" s="22">
        <f>+VLOOKUP($D583,'Detailed Schedule'!$D$8:$EK$9993,6,FALSE)</f>
        <v>5</v>
      </c>
      <c r="J583" s="55">
        <f>+VLOOKUP($D583,'Detailed Schedule'!$D$8:$EK$9993,7,FALSE)</f>
        <v>0</v>
      </c>
      <c r="K583" s="56">
        <v>0</v>
      </c>
      <c r="L583" s="59">
        <f>+VLOOKUP($D583,'Detailed Schedule'!$D$8:$EAA$9985,137,FALSE)</f>
        <v>19995</v>
      </c>
      <c r="M583" s="26">
        <f>+VLOOKUP($D583,'Detailed Schedule'!$D$8:$EAA$9985,140,FALSE)</f>
        <v>0</v>
      </c>
      <c r="N583" s="26">
        <f>+VLOOKUP($D583,'Detailed Schedule'!$D$8:$EAA$9985,141,FALSE)</f>
        <v>19995</v>
      </c>
      <c r="O583" s="26">
        <f>+VLOOKUP($D583,'Detailed Schedule'!$D$8:$EAA$9985,142,FALSE)+J583</f>
        <v>0</v>
      </c>
      <c r="Q583" s="74">
        <f>+VLOOKUP($D583,'Detailed Schedule'!$D$8:$K$903,6,FALSE)</f>
        <v>5</v>
      </c>
      <c r="R583" s="75">
        <f>+VLOOKUP($D583,'Detailed Schedule'!$D$8:$K$903,5,FALSE)</f>
        <v>19995</v>
      </c>
      <c r="S583" s="75">
        <f>+VLOOKUP($D583,'Detailed Schedule'!$D$8:$K$903,7,FALSE)</f>
        <v>0</v>
      </c>
      <c r="T583" s="119">
        <f t="shared" si="45"/>
        <v>0</v>
      </c>
      <c r="U583" s="119">
        <f t="shared" si="46"/>
        <v>0</v>
      </c>
      <c r="V583" s="21" t="str">
        <f t="shared" si="47"/>
        <v>NO CHANGE</v>
      </c>
      <c r="W583" s="21" t="str">
        <f t="shared" si="48"/>
        <v>NO CHANGE</v>
      </c>
      <c r="X583" s="21" t="str">
        <f t="shared" si="49"/>
        <v>NO CHANGE</v>
      </c>
    </row>
    <row r="584" spans="1:24" outlineLevel="2">
      <c r="A584" s="136">
        <v>43052</v>
      </c>
      <c r="B584" s="24"/>
      <c r="C584" s="77">
        <v>253</v>
      </c>
      <c r="D584" s="137" t="s">
        <v>1612</v>
      </c>
      <c r="E584" s="137">
        <v>4</v>
      </c>
      <c r="F584" s="137" t="s">
        <v>42</v>
      </c>
      <c r="G584" s="137" t="str">
        <f>+VLOOKUP($D584,'Detailed Schedule'!$D$8:$EK$9993,4,FALSE)</f>
        <v>REAR MOUNTED TMA ARROW DIRECTION BOARD</v>
      </c>
      <c r="H584" s="55">
        <f>+VLOOKUP($D584,'Detailed Schedule'!$D$8:$EK$9993,5,FALSE)</f>
        <v>8650</v>
      </c>
      <c r="I584" s="22">
        <f>+VLOOKUP($D584,'Detailed Schedule'!$D$8:$EK$9993,6,FALSE)</f>
        <v>5</v>
      </c>
      <c r="J584" s="55">
        <f>+VLOOKUP($D584,'Detailed Schedule'!$D$8:$EK$9993,7,FALSE)</f>
        <v>0</v>
      </c>
      <c r="K584" s="56">
        <v>0</v>
      </c>
      <c r="L584" s="59">
        <f>+VLOOKUP($D584,'Detailed Schedule'!$D$8:$EAA$9985,137,FALSE)</f>
        <v>8650</v>
      </c>
      <c r="M584" s="26">
        <f>+VLOOKUP($D584,'Detailed Schedule'!$D$8:$EAA$9985,140,FALSE)</f>
        <v>0</v>
      </c>
      <c r="N584" s="26">
        <f>+VLOOKUP($D584,'Detailed Schedule'!$D$8:$EAA$9985,141,FALSE)</f>
        <v>8650</v>
      </c>
      <c r="O584" s="26">
        <f>+VLOOKUP($D584,'Detailed Schedule'!$D$8:$EAA$9985,142,FALSE)+J584</f>
        <v>0</v>
      </c>
      <c r="Q584" s="74">
        <f>+VLOOKUP($D584,'Detailed Schedule'!$D$8:$K$903,6,FALSE)</f>
        <v>5</v>
      </c>
      <c r="R584" s="75">
        <f>+VLOOKUP($D584,'Detailed Schedule'!$D$8:$K$903,5,FALSE)</f>
        <v>8650</v>
      </c>
      <c r="S584" s="75">
        <f>+VLOOKUP($D584,'Detailed Schedule'!$D$8:$K$903,7,FALSE)</f>
        <v>0</v>
      </c>
      <c r="T584" s="119">
        <f t="shared" si="45"/>
        <v>0</v>
      </c>
      <c r="U584" s="119">
        <f t="shared" si="46"/>
        <v>0</v>
      </c>
      <c r="V584" s="21" t="str">
        <f t="shared" si="47"/>
        <v>NO CHANGE</v>
      </c>
      <c r="W584" s="21" t="str">
        <f t="shared" si="48"/>
        <v>NO CHANGE</v>
      </c>
      <c r="X584" s="21" t="str">
        <f t="shared" si="49"/>
        <v>NO CHANGE</v>
      </c>
    </row>
    <row r="585" spans="1:24" outlineLevel="2">
      <c r="A585" s="136">
        <v>43173</v>
      </c>
      <c r="B585" s="24"/>
      <c r="C585" s="77">
        <v>324</v>
      </c>
      <c r="D585" s="137" t="s">
        <v>729</v>
      </c>
      <c r="E585" s="137">
        <v>2</v>
      </c>
      <c r="F585" s="137" t="s">
        <v>42</v>
      </c>
      <c r="G585" s="137" t="str">
        <f>+VLOOKUP($D585,'Detailed Schedule'!$D$8:$EK$9993,4,FALSE)</f>
        <v>2006 FONTAINE FLATBED TRAILER</v>
      </c>
      <c r="H585" s="55">
        <f>+VLOOKUP($D585,'Detailed Schedule'!$D$8:$EK$9993,5,FALSE)</f>
        <v>15176.58</v>
      </c>
      <c r="I585" s="22">
        <f>+VLOOKUP($D585,'Detailed Schedule'!$D$8:$EK$9993,6,FALSE)</f>
        <v>10</v>
      </c>
      <c r="J585" s="55">
        <f>+VLOOKUP($D585,'Detailed Schedule'!$D$8:$EK$9993,7,FALSE)</f>
        <v>3500</v>
      </c>
      <c r="K585" s="56">
        <v>0</v>
      </c>
      <c r="L585" s="59">
        <f>+VLOOKUP($D585,'Detailed Schedule'!$D$8:$EAA$9985,137,FALSE)</f>
        <v>7979.0079999999998</v>
      </c>
      <c r="M585" s="26">
        <f>+VLOOKUP($D585,'Detailed Schedule'!$D$8:$EAA$9985,140,FALSE)</f>
        <v>1167.6579999999999</v>
      </c>
      <c r="N585" s="26">
        <f>+VLOOKUP($D585,'Detailed Schedule'!$D$8:$EAA$9985,141,FALSE)</f>
        <v>9146.6659999999993</v>
      </c>
      <c r="O585" s="26">
        <f>+VLOOKUP($D585,'Detailed Schedule'!$D$8:$EAA$9985,142,FALSE)+J585</f>
        <v>6029.91</v>
      </c>
      <c r="Q585" s="74">
        <f>+VLOOKUP($D585,'Detailed Schedule'!$D$8:$K$903,6,FALSE)</f>
        <v>10</v>
      </c>
      <c r="R585" s="75">
        <f>+VLOOKUP($D585,'Detailed Schedule'!$D$8:$K$903,5,FALSE)</f>
        <v>15176.58</v>
      </c>
      <c r="S585" s="75">
        <f>+VLOOKUP($D585,'Detailed Schedule'!$D$8:$K$903,7,FALSE)</f>
        <v>3500</v>
      </c>
      <c r="T585" s="119">
        <f t="shared" si="45"/>
        <v>0</v>
      </c>
      <c r="U585" s="119">
        <f t="shared" si="46"/>
        <v>0</v>
      </c>
      <c r="V585" s="21" t="str">
        <f t="shared" si="47"/>
        <v>NO CHANGE</v>
      </c>
      <c r="W585" s="21" t="str">
        <f t="shared" si="48"/>
        <v>NO CHANGE</v>
      </c>
      <c r="X585" s="21" t="str">
        <f t="shared" si="49"/>
        <v>NO CHANGE</v>
      </c>
    </row>
    <row r="586" spans="1:24" outlineLevel="2">
      <c r="A586" s="136">
        <v>43173</v>
      </c>
      <c r="B586" s="24"/>
      <c r="C586" s="77">
        <v>336</v>
      </c>
      <c r="D586" s="137" t="s">
        <v>825</v>
      </c>
      <c r="E586" s="137">
        <v>4</v>
      </c>
      <c r="F586" s="137" t="s">
        <v>42</v>
      </c>
      <c r="G586" s="137" t="str">
        <f>+VLOOKUP($D586,'Detailed Schedule'!$D$8:$EK$9993,4,FALSE)</f>
        <v>2007 LOAD KING LOWBOY TRAILER</v>
      </c>
      <c r="H586" s="55">
        <f>+VLOOKUP($D586,'Detailed Schedule'!$D$8:$EK$9993,5,FALSE)</f>
        <v>51755.51</v>
      </c>
      <c r="I586" s="22">
        <f>+VLOOKUP($D586,'Detailed Schedule'!$D$8:$EK$9993,6,FALSE)</f>
        <v>10</v>
      </c>
      <c r="J586" s="55">
        <f>+VLOOKUP($D586,'Detailed Schedule'!$D$8:$EK$9993,7,FALSE)</f>
        <v>13000</v>
      </c>
      <c r="K586" s="56">
        <v>0</v>
      </c>
      <c r="L586" s="59">
        <f>+VLOOKUP($D586,'Detailed Schedule'!$D$8:$EAA$9985,137,FALSE)</f>
        <v>26482.931</v>
      </c>
      <c r="M586" s="26">
        <f>+VLOOKUP($D586,'Detailed Schedule'!$D$8:$EAA$9985,140,FALSE)</f>
        <v>3875.5510000000004</v>
      </c>
      <c r="N586" s="26">
        <f>+VLOOKUP($D586,'Detailed Schedule'!$D$8:$EAA$9985,141,FALSE)</f>
        <v>30358.482</v>
      </c>
      <c r="O586" s="26">
        <f>+VLOOKUP($D586,'Detailed Schedule'!$D$8:$EAA$9985,142,FALSE)+J586</f>
        <v>21397.03</v>
      </c>
      <c r="Q586" s="74">
        <f>+VLOOKUP($D586,'Detailed Schedule'!$D$8:$K$903,6,FALSE)</f>
        <v>10</v>
      </c>
      <c r="R586" s="75">
        <f>+VLOOKUP($D586,'Detailed Schedule'!$D$8:$K$903,5,FALSE)</f>
        <v>51755.51</v>
      </c>
      <c r="S586" s="75">
        <f>+VLOOKUP($D586,'Detailed Schedule'!$D$8:$K$903,7,FALSE)</f>
        <v>13000</v>
      </c>
      <c r="T586" s="119">
        <f t="shared" si="45"/>
        <v>0</v>
      </c>
      <c r="U586" s="119">
        <f t="shared" si="46"/>
        <v>0</v>
      </c>
      <c r="V586" s="21" t="str">
        <f t="shared" si="47"/>
        <v>NO CHANGE</v>
      </c>
      <c r="W586" s="21" t="str">
        <f t="shared" si="48"/>
        <v>NO CHANGE</v>
      </c>
      <c r="X586" s="21" t="str">
        <f t="shared" si="49"/>
        <v>NO CHANGE</v>
      </c>
    </row>
    <row r="587" spans="1:24" outlineLevel="2">
      <c r="A587" s="136">
        <v>43236</v>
      </c>
      <c r="B587" s="24"/>
      <c r="C587" s="77">
        <v>296</v>
      </c>
      <c r="D587" s="137" t="s">
        <v>731</v>
      </c>
      <c r="E587" s="137">
        <v>1</v>
      </c>
      <c r="F587" s="137" t="s">
        <v>42</v>
      </c>
      <c r="G587" s="137" t="str">
        <f>+VLOOKUP($D587,'Detailed Schedule'!$D$8:$EK$9993,4,FALSE)</f>
        <v>2006 GREAT DANE 48FT FLAT BED TRAILER</v>
      </c>
      <c r="H587" s="55">
        <f>+VLOOKUP($D587,'Detailed Schedule'!$D$8:$EK$9993,5,FALSE)</f>
        <v>11235</v>
      </c>
      <c r="I587" s="22">
        <f>+VLOOKUP($D587,'Detailed Schedule'!$D$8:$EK$9993,6,FALSE)</f>
        <v>5</v>
      </c>
      <c r="J587" s="55">
        <f>+VLOOKUP($D587,'Detailed Schedule'!$D$8:$EK$9993,7,FALSE)</f>
        <v>2800</v>
      </c>
      <c r="K587" s="56">
        <v>0</v>
      </c>
      <c r="L587" s="59">
        <f>+VLOOKUP($D587,'Detailed Schedule'!$D$8:$EAA$9985,137,FALSE)</f>
        <v>8435</v>
      </c>
      <c r="M587" s="26">
        <f>+VLOOKUP($D587,'Detailed Schedule'!$D$8:$EAA$9985,140,FALSE)</f>
        <v>0</v>
      </c>
      <c r="N587" s="26">
        <f>+VLOOKUP($D587,'Detailed Schedule'!$D$8:$EAA$9985,141,FALSE)</f>
        <v>8435</v>
      </c>
      <c r="O587" s="26">
        <f>+VLOOKUP($D587,'Detailed Schedule'!$D$8:$EAA$9985,142,FALSE)+J587</f>
        <v>2800</v>
      </c>
      <c r="Q587" s="74">
        <f>+VLOOKUP($D587,'Detailed Schedule'!$D$8:$K$903,6,FALSE)</f>
        <v>5</v>
      </c>
      <c r="R587" s="75">
        <f>+VLOOKUP($D587,'Detailed Schedule'!$D$8:$K$903,5,FALSE)</f>
        <v>11235</v>
      </c>
      <c r="S587" s="75">
        <f>+VLOOKUP($D587,'Detailed Schedule'!$D$8:$K$903,7,FALSE)</f>
        <v>2800</v>
      </c>
      <c r="T587" s="119">
        <f t="shared" si="45"/>
        <v>0</v>
      </c>
      <c r="U587" s="119">
        <f t="shared" si="46"/>
        <v>0</v>
      </c>
      <c r="V587" s="21" t="str">
        <f t="shared" si="47"/>
        <v>NO CHANGE</v>
      </c>
      <c r="W587" s="21" t="str">
        <f t="shared" si="48"/>
        <v>NO CHANGE</v>
      </c>
      <c r="X587" s="21" t="str">
        <f t="shared" si="49"/>
        <v>NO CHANGE</v>
      </c>
    </row>
    <row r="588" spans="1:24" outlineLevel="2">
      <c r="A588" s="136">
        <v>43236</v>
      </c>
      <c r="B588" s="24"/>
      <c r="C588" s="77">
        <v>297</v>
      </c>
      <c r="D588" s="137" t="s">
        <v>733</v>
      </c>
      <c r="E588" s="137">
        <v>1</v>
      </c>
      <c r="F588" s="137" t="s">
        <v>42</v>
      </c>
      <c r="G588" s="137" t="str">
        <f>+VLOOKUP($D588,'Detailed Schedule'!$D$8:$EK$9993,4,FALSE)</f>
        <v>2007 FONTAINE 48FT FLAT BED TRAILER</v>
      </c>
      <c r="H588" s="55">
        <f>+VLOOKUP($D588,'Detailed Schedule'!$D$8:$EK$9993,5,FALSE)</f>
        <v>9095</v>
      </c>
      <c r="I588" s="22">
        <f>+VLOOKUP($D588,'Detailed Schedule'!$D$8:$EK$9993,6,FALSE)</f>
        <v>5</v>
      </c>
      <c r="J588" s="55">
        <f>+VLOOKUP($D588,'Detailed Schedule'!$D$8:$EK$9993,7,FALSE)</f>
        <v>2200</v>
      </c>
      <c r="K588" s="56">
        <v>0</v>
      </c>
      <c r="L588" s="59">
        <f>+VLOOKUP($D588,'Detailed Schedule'!$D$8:$EAA$9985,137,FALSE)</f>
        <v>6895</v>
      </c>
      <c r="M588" s="26">
        <f>+VLOOKUP($D588,'Detailed Schedule'!$D$8:$EAA$9985,140,FALSE)</f>
        <v>0</v>
      </c>
      <c r="N588" s="26">
        <f>+VLOOKUP($D588,'Detailed Schedule'!$D$8:$EAA$9985,141,FALSE)</f>
        <v>6895</v>
      </c>
      <c r="O588" s="26">
        <f>+VLOOKUP($D588,'Detailed Schedule'!$D$8:$EAA$9985,142,FALSE)+J588</f>
        <v>2200</v>
      </c>
      <c r="Q588" s="74">
        <f>+VLOOKUP($D588,'Detailed Schedule'!$D$8:$K$903,6,FALSE)</f>
        <v>5</v>
      </c>
      <c r="R588" s="75">
        <f>+VLOOKUP($D588,'Detailed Schedule'!$D$8:$K$903,5,FALSE)</f>
        <v>9095</v>
      </c>
      <c r="S588" s="75">
        <f>+VLOOKUP($D588,'Detailed Schedule'!$D$8:$K$903,7,FALSE)</f>
        <v>2200</v>
      </c>
      <c r="T588" s="119">
        <f t="shared" si="45"/>
        <v>0</v>
      </c>
      <c r="U588" s="119">
        <f t="shared" si="46"/>
        <v>0</v>
      </c>
      <c r="V588" s="21" t="str">
        <f t="shared" si="47"/>
        <v>NO CHANGE</v>
      </c>
      <c r="W588" s="21" t="str">
        <f t="shared" si="48"/>
        <v>NO CHANGE</v>
      </c>
      <c r="X588" s="21" t="str">
        <f t="shared" si="49"/>
        <v>NO CHANGE</v>
      </c>
    </row>
    <row r="589" spans="1:24" outlineLevel="2">
      <c r="A589" s="136">
        <v>43236</v>
      </c>
      <c r="B589" s="24"/>
      <c r="C589" s="77">
        <v>298</v>
      </c>
      <c r="D589" s="137" t="s">
        <v>735</v>
      </c>
      <c r="E589" s="137">
        <v>1</v>
      </c>
      <c r="F589" s="137" t="s">
        <v>42</v>
      </c>
      <c r="G589" s="137" t="str">
        <f>+VLOOKUP($D589,'Detailed Schedule'!$D$8:$EK$9993,4,FALSE)</f>
        <v>2006 TRANSCRAFT 48FT FLAT BED TRAILER</v>
      </c>
      <c r="H589" s="55">
        <f>+VLOOKUP($D589,'Detailed Schedule'!$D$8:$EK$9993,5,FALSE)</f>
        <v>14445.5</v>
      </c>
      <c r="I589" s="22">
        <f>+VLOOKUP($D589,'Detailed Schedule'!$D$8:$EK$9993,6,FALSE)</f>
        <v>5</v>
      </c>
      <c r="J589" s="55">
        <f>+VLOOKUP($D589,'Detailed Schedule'!$D$8:$EK$9993,7,FALSE)</f>
        <v>3600</v>
      </c>
      <c r="K589" s="56">
        <v>0</v>
      </c>
      <c r="L589" s="59">
        <f>+VLOOKUP($D589,'Detailed Schedule'!$D$8:$EAA$9985,137,FALSE)</f>
        <v>10845.5</v>
      </c>
      <c r="M589" s="26">
        <f>+VLOOKUP($D589,'Detailed Schedule'!$D$8:$EAA$9985,140,FALSE)</f>
        <v>0</v>
      </c>
      <c r="N589" s="26">
        <f>+VLOOKUP($D589,'Detailed Schedule'!$D$8:$EAA$9985,141,FALSE)</f>
        <v>10845.5</v>
      </c>
      <c r="O589" s="26">
        <f>+VLOOKUP($D589,'Detailed Schedule'!$D$8:$EAA$9985,142,FALSE)+J589</f>
        <v>3600</v>
      </c>
      <c r="Q589" s="74">
        <f>+VLOOKUP($D589,'Detailed Schedule'!$D$8:$K$903,6,FALSE)</f>
        <v>5</v>
      </c>
      <c r="R589" s="75">
        <f>+VLOOKUP($D589,'Detailed Schedule'!$D$8:$K$903,5,FALSE)</f>
        <v>14445.5</v>
      </c>
      <c r="S589" s="75">
        <f>+VLOOKUP($D589,'Detailed Schedule'!$D$8:$K$903,7,FALSE)</f>
        <v>3600</v>
      </c>
      <c r="T589" s="119">
        <f t="shared" si="45"/>
        <v>0</v>
      </c>
      <c r="U589" s="119">
        <f t="shared" si="46"/>
        <v>0</v>
      </c>
      <c r="V589" s="21" t="str">
        <f t="shared" si="47"/>
        <v>NO CHANGE</v>
      </c>
      <c r="W589" s="21" t="str">
        <f t="shared" si="48"/>
        <v>NO CHANGE</v>
      </c>
      <c r="X589" s="21" t="str">
        <f t="shared" si="49"/>
        <v>NO CHANGE</v>
      </c>
    </row>
    <row r="590" spans="1:24" outlineLevel="2">
      <c r="A590" s="136">
        <v>43377</v>
      </c>
      <c r="B590" s="24"/>
      <c r="C590" s="77">
        <v>369</v>
      </c>
      <c r="D590" s="137" t="s">
        <v>827</v>
      </c>
      <c r="E590" s="137">
        <v>1</v>
      </c>
      <c r="F590" s="137" t="s">
        <v>42</v>
      </c>
      <c r="G590" s="137" t="str">
        <f>+VLOOKUP($D590,'Detailed Schedule'!$D$8:$EK$9993,4,FALSE)</f>
        <v>2019 TALBERT 35 TON</v>
      </c>
      <c r="H590" s="55">
        <f>+VLOOKUP($D590,'Detailed Schedule'!$D$8:$EK$9993,5,FALSE)</f>
        <v>53461.05</v>
      </c>
      <c r="I590" s="22">
        <f>+VLOOKUP($D590,'Detailed Schedule'!$D$8:$EK$9993,6,FALSE)</f>
        <v>7</v>
      </c>
      <c r="J590" s="55">
        <f>+VLOOKUP($D590,'Detailed Schedule'!$D$8:$EK$9993,7,FALSE)</f>
        <v>20000</v>
      </c>
      <c r="K590" s="56">
        <v>0</v>
      </c>
      <c r="L590" s="59">
        <f>+VLOOKUP($D590,'Detailed Schedule'!$D$8:$EAA$9985,137,FALSE)</f>
        <v>32893.79</v>
      </c>
      <c r="M590" s="26">
        <f>+VLOOKUP($D590,'Detailed Schedule'!$D$8:$EAA$9985,140,FALSE)</f>
        <v>567.26</v>
      </c>
      <c r="N590" s="26">
        <f>+VLOOKUP($D590,'Detailed Schedule'!$D$8:$EAA$9985,141,FALSE)</f>
        <v>33461.050000000003</v>
      </c>
      <c r="O590" s="26">
        <f>+VLOOKUP($D590,'Detailed Schedule'!$D$8:$EAA$9985,142,FALSE)+J590</f>
        <v>20000</v>
      </c>
      <c r="Q590" s="74">
        <f>+VLOOKUP($D590,'Detailed Schedule'!$D$8:$K$903,6,FALSE)</f>
        <v>7</v>
      </c>
      <c r="R590" s="75">
        <f>+VLOOKUP($D590,'Detailed Schedule'!$D$8:$K$903,5,FALSE)</f>
        <v>53461.05</v>
      </c>
      <c r="S590" s="75">
        <f>+VLOOKUP($D590,'Detailed Schedule'!$D$8:$K$903,7,FALSE)</f>
        <v>20000</v>
      </c>
      <c r="T590" s="119">
        <f t="shared" ref="T590:T657" si="50">+S590-J590</f>
        <v>0</v>
      </c>
      <c r="U590" s="119">
        <f t="shared" ref="U590:U657" si="51">+R590-H590</f>
        <v>0</v>
      </c>
      <c r="V590" s="21" t="str">
        <f t="shared" ref="V590:V657" si="52">+IF(Q590=I590,"NO CHANGE","YES")</f>
        <v>NO CHANGE</v>
      </c>
      <c r="W590" s="21" t="str">
        <f t="shared" ref="W590:W657" si="53">+IF(R590=H590,"NO CHANGE","YES")</f>
        <v>NO CHANGE</v>
      </c>
      <c r="X590" s="21" t="str">
        <f t="shared" ref="X590:X657" si="54">+IF(S590=J590,"NO CHANGE","YES")</f>
        <v>NO CHANGE</v>
      </c>
    </row>
    <row r="591" spans="1:24" outlineLevel="2">
      <c r="A591" s="136">
        <v>43600</v>
      </c>
      <c r="B591" s="24"/>
      <c r="C591" s="77">
        <v>433</v>
      </c>
      <c r="D591" s="137" t="s">
        <v>737</v>
      </c>
      <c r="E591" s="137">
        <v>2</v>
      </c>
      <c r="F591" s="137" t="s">
        <v>42</v>
      </c>
      <c r="G591" s="137" t="str">
        <f>+VLOOKUP($D591,'Detailed Schedule'!$D$8:$EK$9993,4,FALSE)</f>
        <v>2007 FONTAINE 48'</v>
      </c>
      <c r="H591" s="55">
        <f>+VLOOKUP($D591,'Detailed Schedule'!$D$8:$EK$9993,5,FALSE)</f>
        <v>17394.5</v>
      </c>
      <c r="I591" s="22">
        <f>+VLOOKUP($D591,'Detailed Schedule'!$D$8:$EK$9993,6,FALSE)</f>
        <v>7</v>
      </c>
      <c r="J591" s="55">
        <f>+VLOOKUP($D591,'Detailed Schedule'!$D$8:$EK$9993,7,FALSE)</f>
        <v>0</v>
      </c>
      <c r="K591" s="56">
        <v>0</v>
      </c>
      <c r="L591" s="59">
        <f>+VLOOKUP($D591,'Detailed Schedule'!$D$8:$EAA$9985,137,FALSE)</f>
        <v>14081.268571428573</v>
      </c>
      <c r="M591" s="26">
        <f>+VLOOKUP($D591,'Detailed Schedule'!$D$8:$EAA$9985,140,FALSE)</f>
        <v>2484.9285714285716</v>
      </c>
      <c r="N591" s="26">
        <f>+VLOOKUP($D591,'Detailed Schedule'!$D$8:$EAA$9985,141,FALSE)</f>
        <v>16566.197142857145</v>
      </c>
      <c r="O591" s="26">
        <f>+VLOOKUP($D591,'Detailed Schedule'!$D$8:$EAA$9985,142,FALSE)+J591</f>
        <v>828.3</v>
      </c>
      <c r="Q591" s="74">
        <f>+VLOOKUP($D591,'Detailed Schedule'!$D$8:$K$903,6,FALSE)</f>
        <v>7</v>
      </c>
      <c r="R591" s="75">
        <f>+VLOOKUP($D591,'Detailed Schedule'!$D$8:$K$903,5,FALSE)</f>
        <v>17394.5</v>
      </c>
      <c r="S591" s="75">
        <f>+VLOOKUP($D591,'Detailed Schedule'!$D$8:$K$903,7,FALSE)</f>
        <v>0</v>
      </c>
      <c r="T591" s="119">
        <f t="shared" si="50"/>
        <v>0</v>
      </c>
      <c r="U591" s="119">
        <f t="shared" si="51"/>
        <v>0</v>
      </c>
      <c r="V591" s="21" t="str">
        <f t="shared" si="52"/>
        <v>NO CHANGE</v>
      </c>
      <c r="W591" s="21" t="str">
        <f t="shared" si="53"/>
        <v>NO CHANGE</v>
      </c>
      <c r="X591" s="21" t="str">
        <f t="shared" si="54"/>
        <v>NO CHANGE</v>
      </c>
    </row>
    <row r="592" spans="1:24" outlineLevel="2">
      <c r="A592" s="136">
        <v>44452</v>
      </c>
      <c r="B592" s="24"/>
      <c r="C592" s="77">
        <v>628</v>
      </c>
      <c r="D592" s="137" t="s">
        <v>54</v>
      </c>
      <c r="E592" s="137">
        <v>1</v>
      </c>
      <c r="F592" s="137" t="s">
        <v>42</v>
      </c>
      <c r="G592" s="137" t="str">
        <f>+VLOOKUP($D592,'Detailed Schedule'!$D$8:$EK$9993,4,FALSE)</f>
        <v>2022 CORNPRO UT-23 HT</v>
      </c>
      <c r="H592" s="55">
        <f>+VLOOKUP($D592,'Detailed Schedule'!$D$8:$EK$9993,5,FALSE)</f>
        <v>10587.65</v>
      </c>
      <c r="I592" s="22">
        <f>+VLOOKUP($D592,'Detailed Schedule'!$D$8:$EK$9993,6,FALSE)</f>
        <v>5</v>
      </c>
      <c r="J592" s="55">
        <f>+VLOOKUP($D592,'Detailed Schedule'!$D$8:$EK$9993,7,FALSE)</f>
        <v>2000</v>
      </c>
      <c r="K592" s="56">
        <v>0</v>
      </c>
      <c r="L592" s="59">
        <f>+VLOOKUP($D592,'Detailed Schedule'!$D$8:$EAA$9985,137,FALSE)</f>
        <v>5725.0999999999995</v>
      </c>
      <c r="M592" s="26">
        <f>+VLOOKUP($D592,'Detailed Schedule'!$D$8:$EAA$9985,140,FALSE)</f>
        <v>1717.53</v>
      </c>
      <c r="N592" s="26">
        <f>+VLOOKUP($D592,'Detailed Schedule'!$D$8:$EAA$9985,141,FALSE)</f>
        <v>7442.6299999999992</v>
      </c>
      <c r="O592" s="26">
        <f>+VLOOKUP($D592,'Detailed Schedule'!$D$8:$EAA$9985,142,FALSE)+J592</f>
        <v>3145.02</v>
      </c>
      <c r="Q592" s="74">
        <f>+VLOOKUP($D592,'Detailed Schedule'!$D$8:$K$903,6,FALSE)</f>
        <v>5</v>
      </c>
      <c r="R592" s="75">
        <f>+VLOOKUP($D592,'Detailed Schedule'!$D$8:$K$903,5,FALSE)</f>
        <v>10587.65</v>
      </c>
      <c r="S592" s="75">
        <f>+VLOOKUP($D592,'Detailed Schedule'!$D$8:$K$903,7,FALSE)</f>
        <v>2000</v>
      </c>
      <c r="T592" s="119">
        <f t="shared" si="50"/>
        <v>0</v>
      </c>
      <c r="U592" s="119">
        <f t="shared" si="51"/>
        <v>0</v>
      </c>
      <c r="V592" s="21" t="str">
        <f t="shared" si="52"/>
        <v>NO CHANGE</v>
      </c>
      <c r="W592" s="21" t="str">
        <f t="shared" si="53"/>
        <v>NO CHANGE</v>
      </c>
      <c r="X592" s="21" t="str">
        <f t="shared" si="54"/>
        <v>NO CHANGE</v>
      </c>
    </row>
    <row r="593" spans="1:24" outlineLevel="2">
      <c r="A593" s="136">
        <v>44452</v>
      </c>
      <c r="B593" s="24"/>
      <c r="C593" s="77">
        <v>629</v>
      </c>
      <c r="D593" s="137" t="s">
        <v>56</v>
      </c>
      <c r="E593" s="137">
        <v>1</v>
      </c>
      <c r="F593" s="137" t="s">
        <v>42</v>
      </c>
      <c r="G593" s="137" t="str">
        <f>+VLOOKUP($D593,'Detailed Schedule'!$D$8:$EK$9993,4,FALSE)</f>
        <v>2022 CORNPRO UT-21 HT</v>
      </c>
      <c r="H593" s="55">
        <f>+VLOOKUP($D593,'Detailed Schedule'!$D$8:$EK$9993,5,FALSE)</f>
        <v>10587.65</v>
      </c>
      <c r="I593" s="22">
        <f>+VLOOKUP($D593,'Detailed Schedule'!$D$8:$EK$9993,6,FALSE)</f>
        <v>5</v>
      </c>
      <c r="J593" s="55">
        <f>+VLOOKUP($D593,'Detailed Schedule'!$D$8:$EK$9993,7,FALSE)</f>
        <v>2000</v>
      </c>
      <c r="K593" s="56">
        <v>0</v>
      </c>
      <c r="L593" s="59">
        <f>+VLOOKUP($D593,'Detailed Schedule'!$D$8:$EAA$9985,137,FALSE)</f>
        <v>5725.0999999999995</v>
      </c>
      <c r="M593" s="26">
        <f>+VLOOKUP($D593,'Detailed Schedule'!$D$8:$EAA$9985,140,FALSE)</f>
        <v>1717.53</v>
      </c>
      <c r="N593" s="26">
        <f>+VLOOKUP($D593,'Detailed Schedule'!$D$8:$EAA$9985,141,FALSE)</f>
        <v>7442.6299999999992</v>
      </c>
      <c r="O593" s="26">
        <f>+VLOOKUP($D593,'Detailed Schedule'!$D$8:$EAA$9985,142,FALSE)+J593</f>
        <v>3145.02</v>
      </c>
      <c r="Q593" s="74">
        <f>+VLOOKUP($D593,'Detailed Schedule'!$D$8:$K$903,6,FALSE)</f>
        <v>5</v>
      </c>
      <c r="R593" s="75">
        <f>+VLOOKUP($D593,'Detailed Schedule'!$D$8:$K$903,5,FALSE)</f>
        <v>10587.65</v>
      </c>
      <c r="S593" s="75">
        <f>+VLOOKUP($D593,'Detailed Schedule'!$D$8:$K$903,7,FALSE)</f>
        <v>2000</v>
      </c>
      <c r="T593" s="119">
        <f t="shared" si="50"/>
        <v>0</v>
      </c>
      <c r="U593" s="119">
        <f t="shared" si="51"/>
        <v>0</v>
      </c>
      <c r="V593" s="21" t="str">
        <f t="shared" si="52"/>
        <v>NO CHANGE</v>
      </c>
      <c r="W593" s="21" t="str">
        <f t="shared" si="53"/>
        <v>NO CHANGE</v>
      </c>
      <c r="X593" s="21" t="str">
        <f t="shared" si="54"/>
        <v>NO CHANGE</v>
      </c>
    </row>
    <row r="594" spans="1:24" outlineLevel="2">
      <c r="A594" s="136">
        <v>44452</v>
      </c>
      <c r="B594" s="24"/>
      <c r="C594" s="77">
        <v>630</v>
      </c>
      <c r="D594" s="137" t="s">
        <v>58</v>
      </c>
      <c r="E594" s="137">
        <v>1</v>
      </c>
      <c r="F594" s="137" t="s">
        <v>42</v>
      </c>
      <c r="G594" s="137" t="str">
        <f>+VLOOKUP($D594,'Detailed Schedule'!$D$8:$EK$9993,4,FALSE)</f>
        <v>2022 CORNPRO UT-23 HT</v>
      </c>
      <c r="H594" s="55">
        <f>+VLOOKUP($D594,'Detailed Schedule'!$D$8:$EK$9993,5,FALSE)</f>
        <v>10587.65</v>
      </c>
      <c r="I594" s="22">
        <f>+VLOOKUP($D594,'Detailed Schedule'!$D$8:$EK$9993,6,FALSE)</f>
        <v>5</v>
      </c>
      <c r="J594" s="55">
        <f>+VLOOKUP($D594,'Detailed Schedule'!$D$8:$EK$9993,7,FALSE)</f>
        <v>2000</v>
      </c>
      <c r="K594" s="56">
        <v>0</v>
      </c>
      <c r="L594" s="59">
        <f>+VLOOKUP($D594,'Detailed Schedule'!$D$8:$EAA$9985,137,FALSE)</f>
        <v>5725.0999999999995</v>
      </c>
      <c r="M594" s="26">
        <f>+VLOOKUP($D594,'Detailed Schedule'!$D$8:$EAA$9985,140,FALSE)</f>
        <v>1717.53</v>
      </c>
      <c r="N594" s="26">
        <f>+VLOOKUP($D594,'Detailed Schedule'!$D$8:$EAA$9985,141,FALSE)</f>
        <v>7442.6299999999992</v>
      </c>
      <c r="O594" s="26">
        <f>+VLOOKUP($D594,'Detailed Schedule'!$D$8:$EAA$9985,142,FALSE)+J594</f>
        <v>3145.02</v>
      </c>
      <c r="Q594" s="74">
        <f>+VLOOKUP($D594,'Detailed Schedule'!$D$8:$K$903,6,FALSE)</f>
        <v>5</v>
      </c>
      <c r="R594" s="75">
        <f>+VLOOKUP($D594,'Detailed Schedule'!$D$8:$K$903,5,FALSE)</f>
        <v>10587.65</v>
      </c>
      <c r="S594" s="75">
        <f>+VLOOKUP($D594,'Detailed Schedule'!$D$8:$K$903,7,FALSE)</f>
        <v>2000</v>
      </c>
      <c r="T594" s="119">
        <f t="shared" si="50"/>
        <v>0</v>
      </c>
      <c r="U594" s="119">
        <f t="shared" si="51"/>
        <v>0</v>
      </c>
      <c r="V594" s="21" t="str">
        <f t="shared" si="52"/>
        <v>NO CHANGE</v>
      </c>
      <c r="W594" s="21" t="str">
        <f t="shared" si="53"/>
        <v>NO CHANGE</v>
      </c>
      <c r="X594" s="21" t="str">
        <f t="shared" si="54"/>
        <v>NO CHANGE</v>
      </c>
    </row>
    <row r="595" spans="1:24" outlineLevel="2">
      <c r="A595" s="136">
        <v>44600</v>
      </c>
      <c r="B595" s="24"/>
      <c r="C595" s="77">
        <v>709</v>
      </c>
      <c r="D595" s="137" t="s">
        <v>459</v>
      </c>
      <c r="E595" s="137">
        <v>2</v>
      </c>
      <c r="F595" s="137" t="s">
        <v>42</v>
      </c>
      <c r="G595" s="137" t="str">
        <f>+VLOOKUP($D595,'Detailed Schedule'!$D$8:$EK$9993,4,FALSE)</f>
        <v>2022 LOOKS TRAILERS CARGO</v>
      </c>
      <c r="H595" s="55">
        <f>+VLOOKUP($D595,'Detailed Schedule'!$D$8:$EK$9993,5,FALSE)</f>
        <v>10019.74</v>
      </c>
      <c r="I595" s="22">
        <f>+VLOOKUP($D595,'Detailed Schedule'!$D$8:$EK$9993,6,FALSE)</f>
        <v>6</v>
      </c>
      <c r="J595" s="55">
        <f>+VLOOKUP($D595,'Detailed Schedule'!$D$8:$EK$9993,7,FALSE)</f>
        <v>0</v>
      </c>
      <c r="K595" s="56">
        <v>0</v>
      </c>
      <c r="L595" s="59">
        <f>+VLOOKUP($D595,'Detailed Schedule'!$D$8:$EAA$9985,137,FALSE)</f>
        <v>4870.7066666666669</v>
      </c>
      <c r="M595" s="26">
        <f>+VLOOKUP($D595,'Detailed Schedule'!$D$8:$EAA$9985,140,FALSE)</f>
        <v>1669.9566666666667</v>
      </c>
      <c r="N595" s="26">
        <f>+VLOOKUP($D595,'Detailed Schedule'!$D$8:$EAA$9985,141,FALSE)</f>
        <v>6540.6633333333339</v>
      </c>
      <c r="O595" s="26">
        <f>+VLOOKUP($D595,'Detailed Schedule'!$D$8:$EAA$9985,142,FALSE)+J595</f>
        <v>3479.08</v>
      </c>
      <c r="Q595" s="74">
        <f>+VLOOKUP($D595,'Detailed Schedule'!$D$8:$K$903,6,FALSE)</f>
        <v>6</v>
      </c>
      <c r="R595" s="75">
        <f>+VLOOKUP($D595,'Detailed Schedule'!$D$8:$K$903,5,FALSE)</f>
        <v>10019.74</v>
      </c>
      <c r="S595" s="75">
        <f>+VLOOKUP($D595,'Detailed Schedule'!$D$8:$K$903,7,FALSE)</f>
        <v>0</v>
      </c>
      <c r="T595" s="119">
        <f t="shared" si="50"/>
        <v>0</v>
      </c>
      <c r="U595" s="119">
        <f t="shared" si="51"/>
        <v>0</v>
      </c>
      <c r="V595" s="21" t="str">
        <f t="shared" si="52"/>
        <v>NO CHANGE</v>
      </c>
      <c r="W595" s="21" t="str">
        <f t="shared" si="53"/>
        <v>NO CHANGE</v>
      </c>
      <c r="X595" s="21" t="str">
        <f t="shared" si="54"/>
        <v>NO CHANGE</v>
      </c>
    </row>
    <row r="596" spans="1:24" outlineLevel="2">
      <c r="A596" s="136">
        <v>44600</v>
      </c>
      <c r="B596" s="24"/>
      <c r="C596" s="77">
        <v>708</v>
      </c>
      <c r="D596" s="137" t="s">
        <v>465</v>
      </c>
      <c r="E596" s="137">
        <v>2</v>
      </c>
      <c r="F596" s="137" t="s">
        <v>42</v>
      </c>
      <c r="G596" s="137" t="str">
        <f>+VLOOKUP($D596,'Detailed Schedule'!$D$8:$EK$9993,4,FALSE)</f>
        <v>2022 BIG TEX 14PL-20BK</v>
      </c>
      <c r="H596" s="55">
        <f>+VLOOKUP($D596,'Detailed Schedule'!$D$8:$EK$9993,5,FALSE)</f>
        <v>6933.49</v>
      </c>
      <c r="I596" s="22">
        <f>+VLOOKUP($D596,'Detailed Schedule'!$D$8:$EK$9993,6,FALSE)</f>
        <v>6</v>
      </c>
      <c r="J596" s="55">
        <f>+VLOOKUP($D596,'Detailed Schedule'!$D$8:$EK$9993,7,FALSE)</f>
        <v>0</v>
      </c>
      <c r="K596" s="56">
        <v>0</v>
      </c>
      <c r="L596" s="59">
        <f>+VLOOKUP($D596,'Detailed Schedule'!$D$8:$EAA$9985,137,FALSE)</f>
        <v>3370.4416666666666</v>
      </c>
      <c r="M596" s="26">
        <f>+VLOOKUP($D596,'Detailed Schedule'!$D$8:$EAA$9985,140,FALSE)</f>
        <v>1155.5816666666667</v>
      </c>
      <c r="N596" s="26">
        <f>+VLOOKUP($D596,'Detailed Schedule'!$D$8:$EAA$9985,141,FALSE)</f>
        <v>4526.0233333333335</v>
      </c>
      <c r="O596" s="26">
        <f>+VLOOKUP($D596,'Detailed Schedule'!$D$8:$EAA$9985,142,FALSE)+J596</f>
        <v>2407.4699999999998</v>
      </c>
      <c r="Q596" s="74">
        <f>+VLOOKUP($D596,'Detailed Schedule'!$D$8:$K$903,6,FALSE)</f>
        <v>6</v>
      </c>
      <c r="R596" s="75">
        <f>+VLOOKUP($D596,'Detailed Schedule'!$D$8:$K$903,5,FALSE)</f>
        <v>6933.49</v>
      </c>
      <c r="S596" s="75">
        <f>+VLOOKUP($D596,'Detailed Schedule'!$D$8:$K$903,7,FALSE)</f>
        <v>0</v>
      </c>
      <c r="T596" s="119">
        <f t="shared" si="50"/>
        <v>0</v>
      </c>
      <c r="U596" s="119">
        <f t="shared" si="51"/>
        <v>0</v>
      </c>
      <c r="V596" s="21" t="str">
        <f t="shared" si="52"/>
        <v>NO CHANGE</v>
      </c>
      <c r="W596" s="21" t="str">
        <f t="shared" si="53"/>
        <v>NO CHANGE</v>
      </c>
      <c r="X596" s="21" t="str">
        <f t="shared" si="54"/>
        <v>NO CHANGE</v>
      </c>
    </row>
    <row r="597" spans="1:24" outlineLevel="2">
      <c r="A597" s="136">
        <v>44600</v>
      </c>
      <c r="B597" s="24"/>
      <c r="C597" s="77">
        <v>692</v>
      </c>
      <c r="D597" s="137" t="s">
        <v>467</v>
      </c>
      <c r="E597" s="137">
        <v>2</v>
      </c>
      <c r="F597" s="137" t="s">
        <v>42</v>
      </c>
      <c r="G597" s="137" t="str">
        <f>+VLOOKUP($D597,'Detailed Schedule'!$D$8:$EK$9993,4,FALSE)</f>
        <v>2022 BIG TEX 14PL-20BK</v>
      </c>
      <c r="H597" s="55">
        <f>+VLOOKUP($D597,'Detailed Schedule'!$D$8:$EK$9993,5,FALSE)</f>
        <v>6933.49</v>
      </c>
      <c r="I597" s="22">
        <f>+VLOOKUP($D597,'Detailed Schedule'!$D$8:$EK$9993,6,FALSE)</f>
        <v>6</v>
      </c>
      <c r="J597" s="55">
        <f>+VLOOKUP($D597,'Detailed Schedule'!$D$8:$EK$9993,7,FALSE)</f>
        <v>0</v>
      </c>
      <c r="K597" s="56">
        <v>0</v>
      </c>
      <c r="L597" s="59">
        <f>+VLOOKUP($D597,'Detailed Schedule'!$D$8:$EAA$9985,137,FALSE)</f>
        <v>3370.4416666666666</v>
      </c>
      <c r="M597" s="26">
        <f>+VLOOKUP($D597,'Detailed Schedule'!$D$8:$EAA$9985,140,FALSE)</f>
        <v>1155.5816666666667</v>
      </c>
      <c r="N597" s="26">
        <f>+VLOOKUP($D597,'Detailed Schedule'!$D$8:$EAA$9985,141,FALSE)</f>
        <v>4526.0233333333335</v>
      </c>
      <c r="O597" s="26">
        <f>+VLOOKUP($D597,'Detailed Schedule'!$D$8:$EAA$9985,142,FALSE)+J597</f>
        <v>2407.4699999999998</v>
      </c>
      <c r="Q597" s="74">
        <f>+VLOOKUP($D597,'Detailed Schedule'!$D$8:$K$903,6,FALSE)</f>
        <v>6</v>
      </c>
      <c r="R597" s="75">
        <f>+VLOOKUP($D597,'Detailed Schedule'!$D$8:$K$903,5,FALSE)</f>
        <v>6933.49</v>
      </c>
      <c r="S597" s="75">
        <f>+VLOOKUP($D597,'Detailed Schedule'!$D$8:$K$903,7,FALSE)</f>
        <v>0</v>
      </c>
      <c r="T597" s="119">
        <f t="shared" si="50"/>
        <v>0</v>
      </c>
      <c r="U597" s="119">
        <f t="shared" si="51"/>
        <v>0</v>
      </c>
      <c r="V597" s="21" t="str">
        <f t="shared" si="52"/>
        <v>NO CHANGE</v>
      </c>
      <c r="W597" s="21" t="str">
        <f t="shared" si="53"/>
        <v>NO CHANGE</v>
      </c>
      <c r="X597" s="21" t="str">
        <f t="shared" si="54"/>
        <v>NO CHANGE</v>
      </c>
    </row>
    <row r="598" spans="1:24" outlineLevel="2">
      <c r="A598" s="136">
        <v>44630</v>
      </c>
      <c r="B598" s="24"/>
      <c r="C598" s="77">
        <v>714</v>
      </c>
      <c r="D598" s="137" t="s">
        <v>461</v>
      </c>
      <c r="E598" s="137">
        <v>2</v>
      </c>
      <c r="F598" s="137" t="s">
        <v>42</v>
      </c>
      <c r="G598" s="137" t="str">
        <f>+VLOOKUP($D598,'Detailed Schedule'!$D$8:$EK$9993,4,FALSE)</f>
        <v>2023 CARGO TRAILER 7000#</v>
      </c>
      <c r="H598" s="55">
        <f>+VLOOKUP($D598,'Detailed Schedule'!$D$8:$EK$9993,5,FALSE)</f>
        <v>9381.17</v>
      </c>
      <c r="I598" s="22">
        <f>+VLOOKUP($D598,'Detailed Schedule'!$D$8:$EK$9993,6,FALSE)</f>
        <v>6</v>
      </c>
      <c r="J598" s="55">
        <f>+VLOOKUP($D598,'Detailed Schedule'!$D$8:$EK$9993,7,FALSE)</f>
        <v>0</v>
      </c>
      <c r="K598" s="56">
        <v>0</v>
      </c>
      <c r="L598" s="59">
        <f>+VLOOKUP($D598,'Detailed Schedule'!$D$8:$EAA$9985,137,FALSE)</f>
        <v>4429.9983333333339</v>
      </c>
      <c r="M598" s="26">
        <f>+VLOOKUP($D598,'Detailed Schedule'!$D$8:$EAA$9985,140,FALSE)</f>
        <v>1563.5283333333334</v>
      </c>
      <c r="N598" s="26">
        <f>+VLOOKUP($D598,'Detailed Schedule'!$D$8:$EAA$9985,141,FALSE)</f>
        <v>5993.5266666666676</v>
      </c>
      <c r="O598" s="26">
        <f>+VLOOKUP($D598,'Detailed Schedule'!$D$8:$EAA$9985,142,FALSE)+J598</f>
        <v>3387.64</v>
      </c>
      <c r="Q598" s="74">
        <f>+VLOOKUP($D598,'Detailed Schedule'!$D$8:$K$903,6,FALSE)</f>
        <v>6</v>
      </c>
      <c r="R598" s="75">
        <f>+VLOOKUP($D598,'Detailed Schedule'!$D$8:$K$903,5,FALSE)</f>
        <v>9381.17</v>
      </c>
      <c r="S598" s="75">
        <f>+VLOOKUP($D598,'Detailed Schedule'!$D$8:$K$903,7,FALSE)</f>
        <v>0</v>
      </c>
      <c r="T598" s="119">
        <f t="shared" si="50"/>
        <v>0</v>
      </c>
      <c r="U598" s="119">
        <f t="shared" si="51"/>
        <v>0</v>
      </c>
      <c r="V598" s="21" t="str">
        <f t="shared" si="52"/>
        <v>NO CHANGE</v>
      </c>
      <c r="W598" s="21" t="str">
        <f t="shared" si="53"/>
        <v>NO CHANGE</v>
      </c>
      <c r="X598" s="21" t="str">
        <f t="shared" si="54"/>
        <v>NO CHANGE</v>
      </c>
    </row>
    <row r="599" spans="1:24" outlineLevel="2">
      <c r="A599" s="136">
        <v>44630</v>
      </c>
      <c r="B599" s="24"/>
      <c r="C599" s="77">
        <v>717</v>
      </c>
      <c r="D599" s="137" t="s">
        <v>463</v>
      </c>
      <c r="E599" s="137">
        <v>2</v>
      </c>
      <c r="F599" s="137" t="s">
        <v>42</v>
      </c>
      <c r="G599" s="137" t="str">
        <f>+VLOOKUP($D599,'Detailed Schedule'!$D$8:$EK$9993,4,FALSE)</f>
        <v>2022 BIG TEX 14PL-20BK</v>
      </c>
      <c r="H599" s="55">
        <f>+VLOOKUP($D599,'Detailed Schedule'!$D$8:$EK$9993,5,FALSE)</f>
        <v>7964.1100000000006</v>
      </c>
      <c r="I599" s="22">
        <f>+VLOOKUP($D599,'Detailed Schedule'!$D$8:$EK$9993,6,FALSE)</f>
        <v>6</v>
      </c>
      <c r="J599" s="55">
        <f>+VLOOKUP($D599,'Detailed Schedule'!$D$8:$EK$9993,7,FALSE)</f>
        <v>0</v>
      </c>
      <c r="K599" s="56">
        <v>0</v>
      </c>
      <c r="L599" s="59">
        <f>+VLOOKUP($D599,'Detailed Schedule'!$D$8:$EAA$9985,137,FALSE)</f>
        <v>3760.8316666666669</v>
      </c>
      <c r="M599" s="26">
        <f>+VLOOKUP($D599,'Detailed Schedule'!$D$8:$EAA$9985,140,FALSE)</f>
        <v>1327.3516666666667</v>
      </c>
      <c r="N599" s="26">
        <f>+VLOOKUP($D599,'Detailed Schedule'!$D$8:$EAA$9985,141,FALSE)</f>
        <v>5088.1833333333334</v>
      </c>
      <c r="O599" s="26">
        <f>+VLOOKUP($D599,'Detailed Schedule'!$D$8:$EAA$9985,142,FALSE)+J599</f>
        <v>2875.93</v>
      </c>
      <c r="Q599" s="74">
        <f>+VLOOKUP($D599,'Detailed Schedule'!$D$8:$K$903,6,FALSE)</f>
        <v>6</v>
      </c>
      <c r="R599" s="75">
        <f>+VLOOKUP($D599,'Detailed Schedule'!$D$8:$K$903,5,FALSE)</f>
        <v>7964.1100000000006</v>
      </c>
      <c r="S599" s="75">
        <f>+VLOOKUP($D599,'Detailed Schedule'!$D$8:$K$903,7,FALSE)</f>
        <v>0</v>
      </c>
      <c r="T599" s="119">
        <f t="shared" si="50"/>
        <v>0</v>
      </c>
      <c r="U599" s="119">
        <f t="shared" si="51"/>
        <v>0</v>
      </c>
      <c r="V599" s="21" t="str">
        <f t="shared" si="52"/>
        <v>NO CHANGE</v>
      </c>
      <c r="W599" s="21" t="str">
        <f t="shared" si="53"/>
        <v>NO CHANGE</v>
      </c>
      <c r="X599" s="21" t="str">
        <f t="shared" si="54"/>
        <v>NO CHANGE</v>
      </c>
    </row>
    <row r="600" spans="1:24" outlineLevel="2">
      <c r="A600" s="136">
        <v>44630</v>
      </c>
      <c r="B600" s="24"/>
      <c r="C600" s="77">
        <v>716</v>
      </c>
      <c r="D600" s="137" t="s">
        <v>468</v>
      </c>
      <c r="E600" s="137">
        <v>2</v>
      </c>
      <c r="F600" s="137" t="s">
        <v>42</v>
      </c>
      <c r="G600" s="137" t="str">
        <f>+VLOOKUP($D600,'Detailed Schedule'!$D$8:$EK$9993,4,FALSE)</f>
        <v>2022 BIG TEX 14PL-20BK</v>
      </c>
      <c r="H600" s="55">
        <f>+VLOOKUP($D600,'Detailed Schedule'!$D$8:$EK$9993,5,FALSE)</f>
        <v>7964.1100000000006</v>
      </c>
      <c r="I600" s="22">
        <f>+VLOOKUP($D600,'Detailed Schedule'!$D$8:$EK$9993,6,FALSE)</f>
        <v>6</v>
      </c>
      <c r="J600" s="55">
        <f>+VLOOKUP($D600,'Detailed Schedule'!$D$8:$EK$9993,7,FALSE)</f>
        <v>0</v>
      </c>
      <c r="K600" s="56">
        <v>0</v>
      </c>
      <c r="L600" s="59">
        <f>+VLOOKUP($D600,'Detailed Schedule'!$D$8:$EAA$9985,137,FALSE)</f>
        <v>3760.8316666666669</v>
      </c>
      <c r="M600" s="26">
        <f>+VLOOKUP($D600,'Detailed Schedule'!$D$8:$EAA$9985,140,FALSE)</f>
        <v>1327.3516666666667</v>
      </c>
      <c r="N600" s="26">
        <f>+VLOOKUP($D600,'Detailed Schedule'!$D$8:$EAA$9985,141,FALSE)</f>
        <v>5088.1833333333334</v>
      </c>
      <c r="O600" s="26">
        <f>+VLOOKUP($D600,'Detailed Schedule'!$D$8:$EAA$9985,142,FALSE)+J600</f>
        <v>2875.93</v>
      </c>
      <c r="Q600" s="74">
        <f>+VLOOKUP($D600,'Detailed Schedule'!$D$8:$K$903,6,FALSE)</f>
        <v>6</v>
      </c>
      <c r="R600" s="75">
        <f>+VLOOKUP($D600,'Detailed Schedule'!$D$8:$K$903,5,FALSE)</f>
        <v>7964.1100000000006</v>
      </c>
      <c r="S600" s="75">
        <f>+VLOOKUP($D600,'Detailed Schedule'!$D$8:$K$903,7,FALSE)</f>
        <v>0</v>
      </c>
      <c r="T600" s="119">
        <f t="shared" si="50"/>
        <v>0</v>
      </c>
      <c r="U600" s="119">
        <f t="shared" si="51"/>
        <v>0</v>
      </c>
      <c r="V600" s="21" t="str">
        <f t="shared" si="52"/>
        <v>NO CHANGE</v>
      </c>
      <c r="W600" s="21" t="str">
        <f t="shared" si="53"/>
        <v>NO CHANGE</v>
      </c>
      <c r="X600" s="21" t="str">
        <f t="shared" si="54"/>
        <v>NO CHANGE</v>
      </c>
    </row>
    <row r="601" spans="1:24" outlineLevel="2">
      <c r="A601" s="136">
        <v>44647</v>
      </c>
      <c r="B601" s="24"/>
      <c r="C601" s="77">
        <v>702</v>
      </c>
      <c r="D601" s="137" t="s">
        <v>338</v>
      </c>
      <c r="E601" s="137">
        <v>1</v>
      </c>
      <c r="F601" s="137" t="s">
        <v>42</v>
      </c>
      <c r="G601" s="137" t="str">
        <f>+VLOOKUP($D601,'Detailed Schedule'!$D$8:$EK$9993,4,FALSE)</f>
        <v>2022 HOMESTEADER 8X16</v>
      </c>
      <c r="H601" s="55">
        <f>+VLOOKUP($D601,'Detailed Schedule'!$D$8:$EK$9993,5,FALSE)</f>
        <v>9196.65</v>
      </c>
      <c r="I601" s="22">
        <f>+VLOOKUP($D601,'Detailed Schedule'!$D$8:$EK$9993,6,FALSE)</f>
        <v>6</v>
      </c>
      <c r="J601" s="55">
        <f>+VLOOKUP($D601,'Detailed Schedule'!$D$8:$EK$9993,7,FALSE)</f>
        <v>0</v>
      </c>
      <c r="K601" s="56">
        <v>0</v>
      </c>
      <c r="L601" s="59">
        <f>+VLOOKUP($D601,'Detailed Schedule'!$D$8:$EAA$9985,137,FALSE)</f>
        <v>4215.1349999999993</v>
      </c>
      <c r="M601" s="26">
        <f>+VLOOKUP($D601,'Detailed Schedule'!$D$8:$EAA$9985,140,FALSE)</f>
        <v>1532.7749999999999</v>
      </c>
      <c r="N601" s="26">
        <f>+VLOOKUP($D601,'Detailed Schedule'!$D$8:$EAA$9985,141,FALSE)</f>
        <v>5747.9099999999989</v>
      </c>
      <c r="O601" s="26">
        <f>+VLOOKUP($D601,'Detailed Schedule'!$D$8:$EAA$9985,142,FALSE)+J601</f>
        <v>3448.74</v>
      </c>
      <c r="Q601" s="74">
        <f>+VLOOKUP($D601,'Detailed Schedule'!$D$8:$K$903,6,FALSE)</f>
        <v>6</v>
      </c>
      <c r="R601" s="75">
        <f>+VLOOKUP($D601,'Detailed Schedule'!$D$8:$K$903,5,FALSE)</f>
        <v>9196.65</v>
      </c>
      <c r="S601" s="75">
        <f>+VLOOKUP($D601,'Detailed Schedule'!$D$8:$K$903,7,FALSE)</f>
        <v>0</v>
      </c>
      <c r="T601" s="119">
        <f t="shared" si="50"/>
        <v>0</v>
      </c>
      <c r="U601" s="119">
        <f t="shared" si="51"/>
        <v>0</v>
      </c>
      <c r="V601" s="21" t="str">
        <f t="shared" si="52"/>
        <v>NO CHANGE</v>
      </c>
      <c r="W601" s="21" t="str">
        <f t="shared" si="53"/>
        <v>NO CHANGE</v>
      </c>
      <c r="X601" s="21" t="str">
        <f t="shared" si="54"/>
        <v>NO CHANGE</v>
      </c>
    </row>
    <row r="602" spans="1:24" outlineLevel="2">
      <c r="A602" s="136">
        <v>44649</v>
      </c>
      <c r="B602" s="24"/>
      <c r="C602" s="77">
        <v>715</v>
      </c>
      <c r="D602" s="137" t="s">
        <v>816</v>
      </c>
      <c r="E602" s="137">
        <v>2</v>
      </c>
      <c r="F602" s="137" t="s">
        <v>42</v>
      </c>
      <c r="G602" s="137" t="str">
        <f>+VLOOKUP($D602,'Detailed Schedule'!$D$8:$EK$9993,4,FALSE)</f>
        <v>2022 BIG TEX 14PL-20BK</v>
      </c>
      <c r="H602" s="55">
        <f>+VLOOKUP($D602,'Detailed Schedule'!$D$8:$EK$9993,5,FALSE)</f>
        <v>8747.2099999999991</v>
      </c>
      <c r="I602" s="22">
        <f>+VLOOKUP($D602,'Detailed Schedule'!$D$8:$EK$9993,6,FALSE)</f>
        <v>6</v>
      </c>
      <c r="J602" s="55">
        <f>+VLOOKUP($D602,'Detailed Schedule'!$D$8:$EK$9993,7,FALSE)</f>
        <v>0</v>
      </c>
      <c r="K602" s="56">
        <v>0</v>
      </c>
      <c r="L602" s="59">
        <f>+VLOOKUP($D602,'Detailed Schedule'!$D$8:$EAA$9985,137,FALSE)</f>
        <v>4009.1383333333333</v>
      </c>
      <c r="M602" s="26">
        <f>+VLOOKUP($D602,'Detailed Schedule'!$D$8:$EAA$9985,140,FALSE)</f>
        <v>1457.8683333333331</v>
      </c>
      <c r="N602" s="26">
        <f>+VLOOKUP($D602,'Detailed Schedule'!$D$8:$EAA$9985,141,FALSE)</f>
        <v>5467.0066666666662</v>
      </c>
      <c r="O602" s="26">
        <f>+VLOOKUP($D602,'Detailed Schedule'!$D$8:$EAA$9985,142,FALSE)+J602</f>
        <v>3280.2</v>
      </c>
      <c r="Q602" s="74">
        <f>+VLOOKUP($D602,'Detailed Schedule'!$D$8:$K$903,6,FALSE)</f>
        <v>6</v>
      </c>
      <c r="R602" s="75">
        <f>+VLOOKUP($D602,'Detailed Schedule'!$D$8:$K$903,5,FALSE)</f>
        <v>8747.2099999999991</v>
      </c>
      <c r="S602" s="75">
        <f>+VLOOKUP($D602,'Detailed Schedule'!$D$8:$K$903,7,FALSE)</f>
        <v>0</v>
      </c>
      <c r="T602" s="119">
        <f t="shared" si="50"/>
        <v>0</v>
      </c>
      <c r="U602" s="119">
        <f t="shared" si="51"/>
        <v>0</v>
      </c>
      <c r="V602" s="21" t="str">
        <f t="shared" si="52"/>
        <v>NO CHANGE</v>
      </c>
      <c r="W602" s="21" t="str">
        <f t="shared" si="53"/>
        <v>NO CHANGE</v>
      </c>
      <c r="X602" s="21" t="str">
        <f t="shared" si="54"/>
        <v>NO CHANGE</v>
      </c>
    </row>
    <row r="603" spans="1:24" outlineLevel="2">
      <c r="A603" s="136">
        <v>44708</v>
      </c>
      <c r="B603" s="24"/>
      <c r="C603" s="77">
        <v>732</v>
      </c>
      <c r="D603" s="137" t="s">
        <v>829</v>
      </c>
      <c r="E603" s="137">
        <v>1</v>
      </c>
      <c r="F603" s="137" t="s">
        <v>42</v>
      </c>
      <c r="G603" s="137" t="str">
        <f>+VLOOKUP($D603,'Detailed Schedule'!$D$8:$EK$9993,4,FALSE)</f>
        <v>2007 TALBERT RGN 50 TON</v>
      </c>
      <c r="H603" s="55">
        <f>+VLOOKUP($D603,'Detailed Schedule'!$D$8:$EK$9993,5,FALSE)</f>
        <v>49500</v>
      </c>
      <c r="I603" s="22">
        <f>+VLOOKUP($D603,'Detailed Schedule'!$D$8:$EK$9993,6,FALSE)</f>
        <v>7</v>
      </c>
      <c r="J603" s="55">
        <f>+VLOOKUP($D603,'Detailed Schedule'!$D$8:$EK$9993,7,FALSE)</f>
        <v>5000</v>
      </c>
      <c r="K603" s="56">
        <v>0</v>
      </c>
      <c r="L603" s="59">
        <f>+VLOOKUP($D603,'Detailed Schedule'!$D$8:$EAA$9985,137,FALSE)</f>
        <v>16422.612857142856</v>
      </c>
      <c r="M603" s="26">
        <f>+VLOOKUP($D603,'Detailed Schedule'!$D$8:$EAA$9985,140,FALSE)</f>
        <v>6357.1428571428569</v>
      </c>
      <c r="N603" s="26">
        <f>+VLOOKUP($D603,'Detailed Schedule'!$D$8:$EAA$9985,141,FALSE)</f>
        <v>22779.755714285711</v>
      </c>
      <c r="O603" s="26">
        <f>+VLOOKUP($D603,'Detailed Schedule'!$D$8:$EAA$9985,142,FALSE)+J603</f>
        <v>26720.240000000002</v>
      </c>
      <c r="Q603" s="74">
        <f>+VLOOKUP($D603,'Detailed Schedule'!$D$8:$K$903,6,FALSE)</f>
        <v>7</v>
      </c>
      <c r="R603" s="75">
        <f>+VLOOKUP($D603,'Detailed Schedule'!$D$8:$K$903,5,FALSE)</f>
        <v>49500</v>
      </c>
      <c r="S603" s="75">
        <f>+VLOOKUP($D603,'Detailed Schedule'!$D$8:$K$903,7,FALSE)</f>
        <v>5000</v>
      </c>
      <c r="T603" s="119">
        <f t="shared" si="50"/>
        <v>0</v>
      </c>
      <c r="U603" s="119">
        <f t="shared" si="51"/>
        <v>0</v>
      </c>
      <c r="V603" s="21" t="str">
        <f t="shared" si="52"/>
        <v>NO CHANGE</v>
      </c>
      <c r="W603" s="21" t="str">
        <f t="shared" si="53"/>
        <v>NO CHANGE</v>
      </c>
      <c r="X603" s="21" t="str">
        <f t="shared" si="54"/>
        <v>NO CHANGE</v>
      </c>
    </row>
    <row r="604" spans="1:24" outlineLevel="2">
      <c r="A604" s="136">
        <v>44715</v>
      </c>
      <c r="B604" s="24"/>
      <c r="C604" s="77">
        <v>733</v>
      </c>
      <c r="D604" s="137" t="s">
        <v>59</v>
      </c>
      <c r="E604" s="137">
        <v>1</v>
      </c>
      <c r="F604" s="137" t="s">
        <v>42</v>
      </c>
      <c r="G604" s="137" t="str">
        <f>+VLOOKUP($D604,'Detailed Schedule'!$D$8:$EK$9993,4,FALSE)</f>
        <v>2022 CORNPRO UT-23 HT</v>
      </c>
      <c r="H604" s="55">
        <f>+VLOOKUP($D604,'Detailed Schedule'!$D$8:$EK$9993,5,FALSE)</f>
        <v>11015.65</v>
      </c>
      <c r="I604" s="22">
        <f>+VLOOKUP($D604,'Detailed Schedule'!$D$8:$EK$9993,6,FALSE)</f>
        <v>7</v>
      </c>
      <c r="J604" s="55">
        <f>+VLOOKUP($D604,'Detailed Schedule'!$D$8:$EK$9993,7,FALSE)</f>
        <v>0</v>
      </c>
      <c r="K604" s="56">
        <v>0</v>
      </c>
      <c r="L604" s="59">
        <f>+VLOOKUP($D604,'Detailed Schedule'!$D$8:$EAA$9985,137,FALSE)</f>
        <v>4065.2942857142857</v>
      </c>
      <c r="M604" s="26">
        <f>+VLOOKUP($D604,'Detailed Schedule'!$D$8:$EAA$9985,140,FALSE)</f>
        <v>1573.6642857142856</v>
      </c>
      <c r="N604" s="26">
        <f>+VLOOKUP($D604,'Detailed Schedule'!$D$8:$EAA$9985,141,FALSE)</f>
        <v>5638.9585714285713</v>
      </c>
      <c r="O604" s="26">
        <f>+VLOOKUP($D604,'Detailed Schedule'!$D$8:$EAA$9985,142,FALSE)+J604</f>
        <v>5376.69</v>
      </c>
      <c r="Q604" s="74">
        <f>+VLOOKUP($D604,'Detailed Schedule'!$D$8:$K$903,6,FALSE)</f>
        <v>7</v>
      </c>
      <c r="R604" s="75">
        <f>+VLOOKUP($D604,'Detailed Schedule'!$D$8:$K$903,5,FALSE)</f>
        <v>11015.65</v>
      </c>
      <c r="S604" s="75">
        <f>+VLOOKUP($D604,'Detailed Schedule'!$D$8:$K$903,7,FALSE)</f>
        <v>0</v>
      </c>
      <c r="T604" s="119">
        <f t="shared" si="50"/>
        <v>0</v>
      </c>
      <c r="U604" s="119">
        <f t="shared" si="51"/>
        <v>0</v>
      </c>
      <c r="V604" s="21" t="str">
        <f t="shared" si="52"/>
        <v>NO CHANGE</v>
      </c>
      <c r="W604" s="21" t="str">
        <f t="shared" si="53"/>
        <v>NO CHANGE</v>
      </c>
      <c r="X604" s="21" t="str">
        <f t="shared" si="54"/>
        <v>NO CHANGE</v>
      </c>
    </row>
    <row r="605" spans="1:24" outlineLevel="2">
      <c r="A605" s="136">
        <v>44796</v>
      </c>
      <c r="B605" s="24"/>
      <c r="C605" s="77">
        <v>727</v>
      </c>
      <c r="D605" s="137" t="s">
        <v>1427</v>
      </c>
      <c r="E605" s="137">
        <v>1</v>
      </c>
      <c r="F605" s="137" t="s">
        <v>42</v>
      </c>
      <c r="G605" s="137" t="str">
        <f>+VLOOKUP($D605,'Detailed Schedule'!$D$8:$EK$9993,4,FALSE)</f>
        <v>2022 HOLMES 16F</v>
      </c>
      <c r="H605" s="55">
        <f>+VLOOKUP($D605,'Detailed Schedule'!$D$8:$EK$9993,5,FALSE)</f>
        <v>42718</v>
      </c>
      <c r="I605" s="22">
        <f>+VLOOKUP($D605,'Detailed Schedule'!$D$8:$EK$9993,6,FALSE)</f>
        <v>10</v>
      </c>
      <c r="J605" s="55">
        <f>+VLOOKUP($D605,'Detailed Schedule'!$D$8:$EK$9993,7,FALSE)</f>
        <v>12000</v>
      </c>
      <c r="K605" s="56">
        <v>0</v>
      </c>
      <c r="L605" s="59">
        <f>+VLOOKUP($D605,'Detailed Schedule'!$D$8:$EAA$9985,137,FALSE)</f>
        <v>7167.5300000000007</v>
      </c>
      <c r="M605" s="26">
        <f>+VLOOKUP($D605,'Detailed Schedule'!$D$8:$EAA$9985,140,FALSE)</f>
        <v>3071.8</v>
      </c>
      <c r="N605" s="26">
        <f>+VLOOKUP($D605,'Detailed Schedule'!$D$8:$EAA$9985,141,FALSE)</f>
        <v>10239.330000000002</v>
      </c>
      <c r="O605" s="26">
        <f>+VLOOKUP($D605,'Detailed Schedule'!$D$8:$EAA$9985,142,FALSE)+J605</f>
        <v>32478.67</v>
      </c>
      <c r="Q605" s="74">
        <f>+VLOOKUP($D605,'Detailed Schedule'!$D$8:$K$903,6,FALSE)</f>
        <v>10</v>
      </c>
      <c r="R605" s="75">
        <f>+VLOOKUP($D605,'Detailed Schedule'!$D$8:$K$903,5,FALSE)</f>
        <v>42718</v>
      </c>
      <c r="S605" s="75">
        <f>+VLOOKUP($D605,'Detailed Schedule'!$D$8:$K$903,7,FALSE)</f>
        <v>12000</v>
      </c>
      <c r="T605" s="119">
        <f t="shared" si="50"/>
        <v>0</v>
      </c>
      <c r="U605" s="119">
        <f t="shared" si="51"/>
        <v>0</v>
      </c>
      <c r="V605" s="21" t="str">
        <f t="shared" si="52"/>
        <v>NO CHANGE</v>
      </c>
      <c r="W605" s="21" t="str">
        <f t="shared" si="53"/>
        <v>NO CHANGE</v>
      </c>
      <c r="X605" s="21" t="str">
        <f t="shared" si="54"/>
        <v>NO CHANGE</v>
      </c>
    </row>
    <row r="606" spans="1:24" outlineLevel="2">
      <c r="A606" s="136">
        <v>44911</v>
      </c>
      <c r="B606" s="24"/>
      <c r="C606" s="77">
        <v>767</v>
      </c>
      <c r="D606" s="137" t="s">
        <v>60</v>
      </c>
      <c r="E606" s="137">
        <v>2</v>
      </c>
      <c r="F606" s="137" t="s">
        <v>42</v>
      </c>
      <c r="G606" s="137" t="str">
        <f>+VLOOKUP($D606,'Detailed Schedule'!$D$8:$EK$9993,4,FALSE)</f>
        <v>2023 Southland SL714-14K T/A</v>
      </c>
      <c r="H606" s="55">
        <f>+VLOOKUP($D606,'Detailed Schedule'!$D$8:$EK$9993,5,FALSE)</f>
        <v>9695</v>
      </c>
      <c r="I606" s="22">
        <f>+VLOOKUP($D606,'Detailed Schedule'!$D$8:$EK$9993,6,FALSE)</f>
        <v>5</v>
      </c>
      <c r="J606" s="55">
        <f>+VLOOKUP($D606,'Detailed Schedule'!$D$8:$EK$9993,7,FALSE)</f>
        <v>0</v>
      </c>
      <c r="K606" s="56">
        <v>0</v>
      </c>
      <c r="L606" s="59">
        <f>+VLOOKUP($D606,'Detailed Schedule'!$D$8:$EAA$9985,137,FALSE)</f>
        <v>3878</v>
      </c>
      <c r="M606" s="26">
        <f>+VLOOKUP($D606,'Detailed Schedule'!$D$8:$EAA$9985,140,FALSE)</f>
        <v>1939</v>
      </c>
      <c r="N606" s="26">
        <f>+VLOOKUP($D606,'Detailed Schedule'!$D$8:$EAA$9985,141,FALSE)</f>
        <v>5817</v>
      </c>
      <c r="O606" s="26">
        <f>+VLOOKUP($D606,'Detailed Schedule'!$D$8:$EAA$9985,142,FALSE)+J606</f>
        <v>3878</v>
      </c>
      <c r="Q606" s="74">
        <f>+VLOOKUP($D606,'Detailed Schedule'!$D$8:$K$903,6,FALSE)</f>
        <v>5</v>
      </c>
      <c r="R606" s="75">
        <f>+VLOOKUP($D606,'Detailed Schedule'!$D$8:$K$903,5,FALSE)</f>
        <v>9695</v>
      </c>
      <c r="S606" s="75">
        <f>+VLOOKUP($D606,'Detailed Schedule'!$D$8:$K$903,7,FALSE)</f>
        <v>0</v>
      </c>
      <c r="T606" s="119">
        <f t="shared" si="50"/>
        <v>0</v>
      </c>
      <c r="U606" s="119">
        <f t="shared" si="51"/>
        <v>0</v>
      </c>
      <c r="V606" s="21" t="str">
        <f t="shared" si="52"/>
        <v>NO CHANGE</v>
      </c>
      <c r="W606" s="21" t="str">
        <f t="shared" si="53"/>
        <v>NO CHANGE</v>
      </c>
      <c r="X606" s="21" t="str">
        <f t="shared" si="54"/>
        <v>NO CHANGE</v>
      </c>
    </row>
    <row r="607" spans="1:24" outlineLevel="2">
      <c r="A607" s="136">
        <v>44911</v>
      </c>
      <c r="B607" s="24"/>
      <c r="C607" s="77">
        <v>768</v>
      </c>
      <c r="D607" s="137" t="s">
        <v>62</v>
      </c>
      <c r="E607" s="137">
        <v>2</v>
      </c>
      <c r="F607" s="137" t="s">
        <v>42</v>
      </c>
      <c r="G607" s="137" t="str">
        <f>+VLOOKUP($D607,'Detailed Schedule'!$D$8:$EK$9993,4,FALSE)</f>
        <v>2023 Southland SL714-14K 14ft</v>
      </c>
      <c r="H607" s="55">
        <f>+VLOOKUP($D607,'Detailed Schedule'!$D$8:$EK$9993,5,FALSE)</f>
        <v>9695</v>
      </c>
      <c r="I607" s="22">
        <f>+VLOOKUP($D607,'Detailed Schedule'!$D$8:$EK$9993,6,FALSE)</f>
        <v>5</v>
      </c>
      <c r="J607" s="55">
        <f>+VLOOKUP($D607,'Detailed Schedule'!$D$8:$EK$9993,7,FALSE)</f>
        <v>0</v>
      </c>
      <c r="K607" s="56">
        <v>0</v>
      </c>
      <c r="L607" s="59">
        <f>+VLOOKUP($D607,'Detailed Schedule'!$D$8:$EAA$9985,137,FALSE)</f>
        <v>3878</v>
      </c>
      <c r="M607" s="26">
        <f>+VLOOKUP($D607,'Detailed Schedule'!$D$8:$EAA$9985,140,FALSE)</f>
        <v>1939</v>
      </c>
      <c r="N607" s="26">
        <f>+VLOOKUP($D607,'Detailed Schedule'!$D$8:$EAA$9985,141,FALSE)</f>
        <v>5817</v>
      </c>
      <c r="O607" s="26">
        <f>+VLOOKUP($D607,'Detailed Schedule'!$D$8:$EAA$9985,142,FALSE)+J607</f>
        <v>3878</v>
      </c>
      <c r="Q607" s="74">
        <f>+VLOOKUP($D607,'Detailed Schedule'!$D$8:$K$903,6,FALSE)</f>
        <v>5</v>
      </c>
      <c r="R607" s="75">
        <f>+VLOOKUP($D607,'Detailed Schedule'!$D$8:$K$903,5,FALSE)</f>
        <v>9695</v>
      </c>
      <c r="S607" s="75">
        <f>+VLOOKUP($D607,'Detailed Schedule'!$D$8:$K$903,7,FALSE)</f>
        <v>0</v>
      </c>
      <c r="T607" s="119">
        <f t="shared" si="50"/>
        <v>0</v>
      </c>
      <c r="U607" s="119">
        <f t="shared" si="51"/>
        <v>0</v>
      </c>
      <c r="V607" s="21" t="str">
        <f t="shared" si="52"/>
        <v>NO CHANGE</v>
      </c>
      <c r="W607" s="21" t="str">
        <f t="shared" si="53"/>
        <v>NO CHANGE</v>
      </c>
      <c r="X607" s="21" t="str">
        <f t="shared" si="54"/>
        <v>NO CHANGE</v>
      </c>
    </row>
    <row r="608" spans="1:24" outlineLevel="2">
      <c r="A608" s="136">
        <v>44911</v>
      </c>
      <c r="B608" s="24"/>
      <c r="C608" s="77">
        <v>766</v>
      </c>
      <c r="D608" s="137" t="s">
        <v>304</v>
      </c>
      <c r="E608" s="137">
        <v>2</v>
      </c>
      <c r="F608" s="137" t="s">
        <v>42</v>
      </c>
      <c r="G608" s="137" t="str">
        <f>+VLOOKUP($D608,'Detailed Schedule'!$D$8:$EK$9993,4,FALSE)</f>
        <v>20' CONNEX TRAILER</v>
      </c>
      <c r="H608" s="55">
        <f>+VLOOKUP($D608,'Detailed Schedule'!$D$8:$EK$9993,5,FALSE)</f>
        <v>19701.5</v>
      </c>
      <c r="I608" s="22">
        <f>+VLOOKUP($D608,'Detailed Schedule'!$D$8:$EK$9993,6,FALSE)</f>
        <v>5</v>
      </c>
      <c r="J608" s="55">
        <f>+VLOOKUP($D608,'Detailed Schedule'!$D$8:$EK$9993,7,FALSE)</f>
        <v>0</v>
      </c>
      <c r="K608" s="56">
        <v>0</v>
      </c>
      <c r="L608" s="59">
        <f>+VLOOKUP($D608,'Detailed Schedule'!$D$8:$EAA$9985,137,FALSE)</f>
        <v>7880.6</v>
      </c>
      <c r="M608" s="26">
        <f>+VLOOKUP($D608,'Detailed Schedule'!$D$8:$EAA$9985,140,FALSE)</f>
        <v>3940.3</v>
      </c>
      <c r="N608" s="26">
        <f>+VLOOKUP($D608,'Detailed Schedule'!$D$8:$EAA$9985,141,FALSE)</f>
        <v>11820.900000000001</v>
      </c>
      <c r="O608" s="26">
        <f>+VLOOKUP($D608,'Detailed Schedule'!$D$8:$EAA$9985,142,FALSE)+J608</f>
        <v>7880.6</v>
      </c>
      <c r="Q608" s="74">
        <f>+VLOOKUP($D608,'Detailed Schedule'!$D$8:$K$903,6,FALSE)</f>
        <v>5</v>
      </c>
      <c r="R608" s="75">
        <f>+VLOOKUP($D608,'Detailed Schedule'!$D$8:$K$903,5,FALSE)</f>
        <v>19701.5</v>
      </c>
      <c r="S608" s="75">
        <f>+VLOOKUP($D608,'Detailed Schedule'!$D$8:$K$903,7,FALSE)</f>
        <v>0</v>
      </c>
      <c r="T608" s="119">
        <f t="shared" si="50"/>
        <v>0</v>
      </c>
      <c r="U608" s="119">
        <f t="shared" si="51"/>
        <v>0</v>
      </c>
      <c r="V608" s="21" t="str">
        <f t="shared" si="52"/>
        <v>NO CHANGE</v>
      </c>
      <c r="W608" s="21" t="str">
        <f t="shared" si="53"/>
        <v>NO CHANGE</v>
      </c>
      <c r="X608" s="21" t="str">
        <f t="shared" si="54"/>
        <v>NO CHANGE</v>
      </c>
    </row>
    <row r="609" spans="1:24" outlineLevel="2">
      <c r="A609" s="136">
        <v>44960</v>
      </c>
      <c r="B609" s="24"/>
      <c r="C609" s="77">
        <v>660</v>
      </c>
      <c r="D609" s="137" t="s">
        <v>739</v>
      </c>
      <c r="E609" s="137">
        <v>1</v>
      </c>
      <c r="F609" s="137" t="s">
        <v>42</v>
      </c>
      <c r="G609" s="137" t="str">
        <f>+VLOOKUP($D609,'Detailed Schedule'!$D$8:$EK$9993,4,FALSE)</f>
        <v>2017 REITNOURE DROPDECK</v>
      </c>
      <c r="H609" s="55">
        <f>+VLOOKUP($D609,'Detailed Schedule'!$D$8:$EK$9993,5,FALSE)</f>
        <v>48150</v>
      </c>
      <c r="I609" s="22">
        <f>+VLOOKUP($D609,'Detailed Schedule'!$D$8:$EK$9993,6,FALSE)</f>
        <v>10</v>
      </c>
      <c r="J609" s="55">
        <f>+VLOOKUP($D609,'Detailed Schedule'!$D$8:$EK$9993,7,FALSE)</f>
        <v>10000</v>
      </c>
      <c r="K609" s="56">
        <v>0</v>
      </c>
      <c r="L609" s="59">
        <f>+VLOOKUP($D609,'Detailed Schedule'!$D$8:$EAA$9985,137,FALSE)</f>
        <v>7312.0833333333339</v>
      </c>
      <c r="M609" s="26">
        <f>+VLOOKUP($D609,'Detailed Schedule'!$D$8:$EAA$9985,140,FALSE)</f>
        <v>3815</v>
      </c>
      <c r="N609" s="26">
        <f>+VLOOKUP($D609,'Detailed Schedule'!$D$8:$EAA$9985,141,FALSE)</f>
        <v>11127.083333333334</v>
      </c>
      <c r="O609" s="26">
        <f>+VLOOKUP($D609,'Detailed Schedule'!$D$8:$EAA$9985,142,FALSE)+J609</f>
        <v>37022.92</v>
      </c>
      <c r="Q609" s="74">
        <f>+VLOOKUP($D609,'Detailed Schedule'!$D$8:$K$903,6,FALSE)</f>
        <v>10</v>
      </c>
      <c r="R609" s="75">
        <f>+VLOOKUP($D609,'Detailed Schedule'!$D$8:$K$903,5,FALSE)</f>
        <v>48150</v>
      </c>
      <c r="S609" s="75">
        <f>+VLOOKUP($D609,'Detailed Schedule'!$D$8:$K$903,7,FALSE)</f>
        <v>10000</v>
      </c>
      <c r="T609" s="119">
        <f t="shared" si="50"/>
        <v>0</v>
      </c>
      <c r="U609" s="119">
        <f t="shared" si="51"/>
        <v>0</v>
      </c>
      <c r="V609" s="21" t="str">
        <f t="shared" si="52"/>
        <v>NO CHANGE</v>
      </c>
      <c r="W609" s="21" t="str">
        <f t="shared" si="53"/>
        <v>NO CHANGE</v>
      </c>
      <c r="X609" s="21" t="str">
        <f t="shared" si="54"/>
        <v>NO CHANGE</v>
      </c>
    </row>
    <row r="610" spans="1:24" outlineLevel="2">
      <c r="A610" s="136">
        <v>44960</v>
      </c>
      <c r="B610" s="24"/>
      <c r="C610" s="77">
        <v>661</v>
      </c>
      <c r="D610" s="137" t="s">
        <v>741</v>
      </c>
      <c r="E610" s="137">
        <v>1</v>
      </c>
      <c r="F610" s="137" t="s">
        <v>42</v>
      </c>
      <c r="G610" s="137" t="str">
        <f>+VLOOKUP($D610,'Detailed Schedule'!$D$8:$EK$9993,4,FALSE)</f>
        <v>2018 FONTAINE FLATDOCK</v>
      </c>
      <c r="H610" s="55">
        <f>+VLOOKUP($D610,'Detailed Schedule'!$D$8:$EK$9993,5,FALSE)</f>
        <v>35845</v>
      </c>
      <c r="I610" s="22">
        <f>+VLOOKUP($D610,'Detailed Schedule'!$D$8:$EK$9993,6,FALSE)</f>
        <v>10</v>
      </c>
      <c r="J610" s="55">
        <f>+VLOOKUP($D610,'Detailed Schedule'!$D$8:$EK$9993,7,FALSE)</f>
        <v>10000</v>
      </c>
      <c r="K610" s="56">
        <v>0</v>
      </c>
      <c r="L610" s="59">
        <f>+VLOOKUP($D610,'Detailed Schedule'!$D$8:$EAA$9985,137,FALSE)</f>
        <v>4953.625</v>
      </c>
      <c r="M610" s="26">
        <f>+VLOOKUP($D610,'Detailed Schedule'!$D$8:$EAA$9985,140,FALSE)</f>
        <v>2584.5</v>
      </c>
      <c r="N610" s="26">
        <f>+VLOOKUP($D610,'Detailed Schedule'!$D$8:$EAA$9985,141,FALSE)</f>
        <v>7538.125</v>
      </c>
      <c r="O610" s="26">
        <f>+VLOOKUP($D610,'Detailed Schedule'!$D$8:$EAA$9985,142,FALSE)+J610</f>
        <v>28306.880000000001</v>
      </c>
      <c r="Q610" s="74">
        <f>+VLOOKUP($D610,'Detailed Schedule'!$D$8:$K$903,6,FALSE)</f>
        <v>10</v>
      </c>
      <c r="R610" s="75">
        <f>+VLOOKUP($D610,'Detailed Schedule'!$D$8:$K$903,5,FALSE)</f>
        <v>35845</v>
      </c>
      <c r="S610" s="75">
        <f>+VLOOKUP($D610,'Detailed Schedule'!$D$8:$K$903,7,FALSE)</f>
        <v>10000</v>
      </c>
      <c r="T610" s="119">
        <f t="shared" si="50"/>
        <v>0</v>
      </c>
      <c r="U610" s="119">
        <f t="shared" si="51"/>
        <v>0</v>
      </c>
      <c r="V610" s="21" t="str">
        <f t="shared" si="52"/>
        <v>NO CHANGE</v>
      </c>
      <c r="W610" s="21" t="str">
        <f t="shared" si="53"/>
        <v>NO CHANGE</v>
      </c>
      <c r="X610" s="21" t="str">
        <f t="shared" si="54"/>
        <v>NO CHANGE</v>
      </c>
    </row>
    <row r="611" spans="1:24" outlineLevel="2">
      <c r="A611" s="136">
        <v>44960</v>
      </c>
      <c r="B611" s="24"/>
      <c r="C611" s="77">
        <v>662</v>
      </c>
      <c r="D611" s="137" t="s">
        <v>743</v>
      </c>
      <c r="E611" s="137">
        <v>1</v>
      </c>
      <c r="F611" s="137" t="s">
        <v>42</v>
      </c>
      <c r="G611" s="137" t="str">
        <f>+VLOOKUP($D611,'Detailed Schedule'!$D$8:$EK$9993,4,FALSE)</f>
        <v>2017 FONTAINE FLATDECK</v>
      </c>
      <c r="H611" s="55">
        <f>+VLOOKUP($D611,'Detailed Schedule'!$D$8:$EK$9993,5,FALSE)</f>
        <v>35845</v>
      </c>
      <c r="I611" s="22">
        <f>+VLOOKUP($D611,'Detailed Schedule'!$D$8:$EK$9993,6,FALSE)</f>
        <v>10</v>
      </c>
      <c r="J611" s="55">
        <f>+VLOOKUP($D611,'Detailed Schedule'!$D$8:$EK$9993,7,FALSE)</f>
        <v>10000</v>
      </c>
      <c r="K611" s="56">
        <v>0</v>
      </c>
      <c r="L611" s="59">
        <f>+VLOOKUP($D611,'Detailed Schedule'!$D$8:$EAA$9985,137,FALSE)</f>
        <v>4953.625</v>
      </c>
      <c r="M611" s="26">
        <f>+VLOOKUP($D611,'Detailed Schedule'!$D$8:$EAA$9985,140,FALSE)</f>
        <v>2584.5</v>
      </c>
      <c r="N611" s="26">
        <f>+VLOOKUP($D611,'Detailed Schedule'!$D$8:$EAA$9985,141,FALSE)</f>
        <v>7538.125</v>
      </c>
      <c r="O611" s="26">
        <f>+VLOOKUP($D611,'Detailed Schedule'!$D$8:$EAA$9985,142,FALSE)+J611</f>
        <v>28306.880000000001</v>
      </c>
      <c r="Q611" s="74">
        <f>+VLOOKUP($D611,'Detailed Schedule'!$D$8:$K$903,6,FALSE)</f>
        <v>10</v>
      </c>
      <c r="R611" s="75">
        <f>+VLOOKUP($D611,'Detailed Schedule'!$D$8:$K$903,5,FALSE)</f>
        <v>35845</v>
      </c>
      <c r="S611" s="75">
        <f>+VLOOKUP($D611,'Detailed Schedule'!$D$8:$K$903,7,FALSE)</f>
        <v>10000</v>
      </c>
      <c r="T611" s="119">
        <f t="shared" si="50"/>
        <v>0</v>
      </c>
      <c r="U611" s="119">
        <f t="shared" si="51"/>
        <v>0</v>
      </c>
      <c r="V611" s="21" t="str">
        <f t="shared" si="52"/>
        <v>NO CHANGE</v>
      </c>
      <c r="W611" s="21" t="str">
        <f t="shared" si="53"/>
        <v>NO CHANGE</v>
      </c>
      <c r="X611" s="21" t="str">
        <f t="shared" si="54"/>
        <v>NO CHANGE</v>
      </c>
    </row>
    <row r="612" spans="1:24" outlineLevel="2">
      <c r="A612" s="136">
        <v>44992</v>
      </c>
      <c r="B612" s="24"/>
      <c r="C612" s="77">
        <v>805</v>
      </c>
      <c r="D612" s="137" t="s">
        <v>306</v>
      </c>
      <c r="E612" s="137">
        <v>2</v>
      </c>
      <c r="F612" s="137" t="s">
        <v>42</v>
      </c>
      <c r="G612" s="137" t="str">
        <f>+VLOOKUP($D612,'Detailed Schedule'!$D$8:$EK$9993,4,FALSE)</f>
        <v>20' CONEX OFFICE</v>
      </c>
      <c r="H612" s="55">
        <f>+VLOOKUP($D612,'Detailed Schedule'!$D$8:$EK$9993,5,FALSE)</f>
        <v>16399.88</v>
      </c>
      <c r="I612" s="22">
        <f>+VLOOKUP($D612,'Detailed Schedule'!$D$8:$EK$9993,6,FALSE)</f>
        <v>10</v>
      </c>
      <c r="J612" s="55">
        <f>+VLOOKUP($D612,'Detailed Schedule'!$D$8:$EK$9993,7,FALSE)</f>
        <v>0</v>
      </c>
      <c r="K612" s="56">
        <v>0</v>
      </c>
      <c r="L612" s="59">
        <f>+VLOOKUP($D612,'Detailed Schedule'!$D$8:$EAA$9985,137,FALSE)</f>
        <v>3006.644666666667</v>
      </c>
      <c r="M612" s="26">
        <f>+VLOOKUP($D612,'Detailed Schedule'!$D$8:$EAA$9985,140,FALSE)</f>
        <v>1639.9880000000003</v>
      </c>
      <c r="N612" s="26">
        <f>+VLOOKUP($D612,'Detailed Schedule'!$D$8:$EAA$9985,141,FALSE)</f>
        <v>4646.6326666666673</v>
      </c>
      <c r="O612" s="26">
        <f>+VLOOKUP($D612,'Detailed Schedule'!$D$8:$EAA$9985,142,FALSE)+J612</f>
        <v>11753.25</v>
      </c>
      <c r="Q612" s="74">
        <f>+VLOOKUP($D612,'Detailed Schedule'!$D$8:$K$903,6,FALSE)</f>
        <v>10</v>
      </c>
      <c r="R612" s="75">
        <f>+VLOOKUP($D612,'Detailed Schedule'!$D$8:$K$903,5,FALSE)</f>
        <v>16399.88</v>
      </c>
      <c r="S612" s="75">
        <f>+VLOOKUP($D612,'Detailed Schedule'!$D$8:$K$903,7,FALSE)</f>
        <v>0</v>
      </c>
      <c r="T612" s="119">
        <f t="shared" si="50"/>
        <v>0</v>
      </c>
      <c r="U612" s="119">
        <f t="shared" si="51"/>
        <v>0</v>
      </c>
      <c r="V612" s="21" t="str">
        <f t="shared" si="52"/>
        <v>NO CHANGE</v>
      </c>
      <c r="W612" s="21" t="str">
        <f t="shared" si="53"/>
        <v>NO CHANGE</v>
      </c>
      <c r="X612" s="21" t="str">
        <f t="shared" si="54"/>
        <v>NO CHANGE</v>
      </c>
    </row>
    <row r="613" spans="1:24" outlineLevel="2">
      <c r="A613" s="136">
        <v>45040</v>
      </c>
      <c r="B613" s="24"/>
      <c r="C613" s="77">
        <v>814</v>
      </c>
      <c r="D613" s="137" t="s">
        <v>340</v>
      </c>
      <c r="E613" s="137">
        <v>2</v>
      </c>
      <c r="F613" s="137" t="s">
        <v>42</v>
      </c>
      <c r="G613" s="137" t="str">
        <f>+VLOOKUP($D613,'Detailed Schedule'!$D$8:$EK$9993,4,FALSE)</f>
        <v>2022 SPARTAN 7X16</v>
      </c>
      <c r="H613" s="55">
        <f>+VLOOKUP($D613,'Detailed Schedule'!$D$8:$EK$9993,5,FALSE)</f>
        <v>10031.81</v>
      </c>
      <c r="I613" s="22">
        <f>+VLOOKUP($D613,'Detailed Schedule'!$D$8:$EK$9993,6,FALSE)</f>
        <v>5</v>
      </c>
      <c r="J613" s="55">
        <f>+VLOOKUP($D613,'Detailed Schedule'!$D$8:$EK$9993,7,FALSE)</f>
        <v>0</v>
      </c>
      <c r="K613" s="56">
        <v>0</v>
      </c>
      <c r="L613" s="59">
        <f>+VLOOKUP($D613,'Detailed Schedule'!$D$8:$EAA$9985,137,FALSE)</f>
        <v>3343.9319999999998</v>
      </c>
      <c r="M613" s="26">
        <f>+VLOOKUP($D613,'Detailed Schedule'!$D$8:$EAA$9985,140,FALSE)</f>
        <v>2006.3620000000001</v>
      </c>
      <c r="N613" s="26">
        <f>+VLOOKUP($D613,'Detailed Schedule'!$D$8:$EAA$9985,141,FALSE)</f>
        <v>5350.2939999999999</v>
      </c>
      <c r="O613" s="26">
        <f>+VLOOKUP($D613,'Detailed Schedule'!$D$8:$EAA$9985,142,FALSE)+J613</f>
        <v>4681.5200000000004</v>
      </c>
      <c r="Q613" s="74">
        <f>+VLOOKUP($D613,'Detailed Schedule'!$D$8:$K$903,6,FALSE)</f>
        <v>5</v>
      </c>
      <c r="R613" s="75">
        <f>+VLOOKUP($D613,'Detailed Schedule'!$D$8:$K$903,5,FALSE)</f>
        <v>10031.81</v>
      </c>
      <c r="S613" s="75">
        <f>+VLOOKUP($D613,'Detailed Schedule'!$D$8:$K$903,7,FALSE)</f>
        <v>0</v>
      </c>
      <c r="T613" s="119">
        <f t="shared" si="50"/>
        <v>0</v>
      </c>
      <c r="U613" s="119">
        <f t="shared" si="51"/>
        <v>0</v>
      </c>
      <c r="V613" s="21" t="str">
        <f t="shared" si="52"/>
        <v>NO CHANGE</v>
      </c>
      <c r="W613" s="21" t="str">
        <f t="shared" si="53"/>
        <v>NO CHANGE</v>
      </c>
      <c r="X613" s="21" t="str">
        <f t="shared" si="54"/>
        <v>NO CHANGE</v>
      </c>
    </row>
    <row r="614" spans="1:24" outlineLevel="2">
      <c r="A614" s="136">
        <v>45040</v>
      </c>
      <c r="B614" s="24"/>
      <c r="C614" s="77">
        <v>813</v>
      </c>
      <c r="D614" s="137" t="s">
        <v>342</v>
      </c>
      <c r="E614" s="137">
        <v>2</v>
      </c>
      <c r="F614" s="137" t="s">
        <v>42</v>
      </c>
      <c r="G614" s="137" t="str">
        <f>+VLOOKUP($D614,'Detailed Schedule'!$D$8:$EK$9993,4,FALSE)</f>
        <v>2023 SPARTAN 7X16</v>
      </c>
      <c r="H614" s="55">
        <f>+VLOOKUP($D614,'Detailed Schedule'!$D$8:$EK$9993,5,FALSE)</f>
        <v>10031.81</v>
      </c>
      <c r="I614" s="22">
        <f>+VLOOKUP($D614,'Detailed Schedule'!$D$8:$EK$9993,6,FALSE)</f>
        <v>5</v>
      </c>
      <c r="J614" s="55">
        <f>+VLOOKUP($D614,'Detailed Schedule'!$D$8:$EK$9993,7,FALSE)</f>
        <v>0</v>
      </c>
      <c r="K614" s="56">
        <v>0</v>
      </c>
      <c r="L614" s="59">
        <f>+VLOOKUP($D614,'Detailed Schedule'!$D$8:$EAA$9985,137,FALSE)</f>
        <v>3343.9319999999998</v>
      </c>
      <c r="M614" s="26">
        <f>+VLOOKUP($D614,'Detailed Schedule'!$D$8:$EAA$9985,140,FALSE)</f>
        <v>2006.3620000000001</v>
      </c>
      <c r="N614" s="26">
        <f>+VLOOKUP($D614,'Detailed Schedule'!$D$8:$EAA$9985,141,FALSE)</f>
        <v>5350.2939999999999</v>
      </c>
      <c r="O614" s="26">
        <f>+VLOOKUP($D614,'Detailed Schedule'!$D$8:$EAA$9985,142,FALSE)+J614</f>
        <v>4681.5200000000004</v>
      </c>
      <c r="Q614" s="74">
        <f>+VLOOKUP($D614,'Detailed Schedule'!$D$8:$K$903,6,FALSE)</f>
        <v>5</v>
      </c>
      <c r="R614" s="75">
        <f>+VLOOKUP($D614,'Detailed Schedule'!$D$8:$K$903,5,FALSE)</f>
        <v>10031.81</v>
      </c>
      <c r="S614" s="75">
        <f>+VLOOKUP($D614,'Detailed Schedule'!$D$8:$K$903,7,FALSE)</f>
        <v>0</v>
      </c>
      <c r="T614" s="119">
        <f t="shared" si="50"/>
        <v>0</v>
      </c>
      <c r="U614" s="119">
        <f t="shared" si="51"/>
        <v>0</v>
      </c>
      <c r="V614" s="21" t="str">
        <f t="shared" si="52"/>
        <v>NO CHANGE</v>
      </c>
      <c r="W614" s="21" t="str">
        <f t="shared" si="53"/>
        <v>NO CHANGE</v>
      </c>
      <c r="X614" s="21" t="str">
        <f t="shared" si="54"/>
        <v>NO CHANGE</v>
      </c>
    </row>
    <row r="615" spans="1:24" outlineLevel="2">
      <c r="A615" s="136">
        <v>45085</v>
      </c>
      <c r="B615" s="24"/>
      <c r="C615" s="77">
        <v>818</v>
      </c>
      <c r="D615" s="137" t="s">
        <v>64</v>
      </c>
      <c r="E615" s="137">
        <v>2</v>
      </c>
      <c r="F615" s="137" t="s">
        <v>42</v>
      </c>
      <c r="G615" s="137" t="str">
        <f>+VLOOKUP($D615,'Detailed Schedule'!$D$8:$EK$9993,4,FALSE)</f>
        <v>2023 X-ON 16X83 P6029597</v>
      </c>
      <c r="H615" s="55">
        <f>+VLOOKUP($D615,'Detailed Schedule'!$D$8:$EK$9993,5,FALSE)</f>
        <v>7500</v>
      </c>
      <c r="I615" s="22">
        <f>+VLOOKUP($D615,'Detailed Schedule'!$D$8:$EK$9993,6,FALSE)</f>
        <v>5</v>
      </c>
      <c r="J615" s="55">
        <f>+VLOOKUP($D615,'Detailed Schedule'!$D$8:$EK$9993,7,FALSE)</f>
        <v>0</v>
      </c>
      <c r="K615" s="56">
        <v>0</v>
      </c>
      <c r="L615" s="59">
        <f>+VLOOKUP($D615,'Detailed Schedule'!$D$8:$EAA$9985,137,FALSE)</f>
        <v>2375</v>
      </c>
      <c r="M615" s="26">
        <f>+VLOOKUP($D615,'Detailed Schedule'!$D$8:$EAA$9985,140,FALSE)</f>
        <v>1500</v>
      </c>
      <c r="N615" s="26">
        <f>+VLOOKUP($D615,'Detailed Schedule'!$D$8:$EAA$9985,141,FALSE)</f>
        <v>3875</v>
      </c>
      <c r="O615" s="26">
        <f>+VLOOKUP($D615,'Detailed Schedule'!$D$8:$EAA$9985,142,FALSE)+J615</f>
        <v>3625</v>
      </c>
      <c r="Q615" s="74">
        <f>+VLOOKUP($D615,'Detailed Schedule'!$D$8:$K$903,6,FALSE)</f>
        <v>5</v>
      </c>
      <c r="R615" s="75">
        <f>+VLOOKUP($D615,'Detailed Schedule'!$D$8:$K$903,5,FALSE)</f>
        <v>7500</v>
      </c>
      <c r="S615" s="75">
        <f>+VLOOKUP($D615,'Detailed Schedule'!$D$8:$K$903,7,FALSE)</f>
        <v>0</v>
      </c>
      <c r="T615" s="119">
        <f t="shared" si="50"/>
        <v>0</v>
      </c>
      <c r="U615" s="119">
        <f t="shared" si="51"/>
        <v>0</v>
      </c>
      <c r="V615" s="21" t="str">
        <f t="shared" si="52"/>
        <v>NO CHANGE</v>
      </c>
      <c r="W615" s="21" t="str">
        <f t="shared" si="53"/>
        <v>NO CHANGE</v>
      </c>
      <c r="X615" s="21" t="str">
        <f t="shared" si="54"/>
        <v>NO CHANGE</v>
      </c>
    </row>
    <row r="616" spans="1:24" outlineLevel="2">
      <c r="A616" s="136">
        <v>45182</v>
      </c>
      <c r="B616" s="24"/>
      <c r="C616" s="77">
        <v>845</v>
      </c>
      <c r="D616" s="137" t="s">
        <v>1666</v>
      </c>
      <c r="E616" s="137">
        <v>1</v>
      </c>
      <c r="F616" s="137" t="s">
        <v>42</v>
      </c>
      <c r="G616" s="137" t="str">
        <f>+VLOOKUP($D616,'Detailed Schedule'!$D$8:$EK$9993,4,FALSE)</f>
        <v>AGRI DRAIN MAXI STRINGER TRAILER</v>
      </c>
      <c r="H616" s="55">
        <f>+VLOOKUP($D616,'Detailed Schedule'!$D$8:$EK$9993,5,FALSE)</f>
        <v>12762.75</v>
      </c>
      <c r="I616" s="22">
        <f>+VLOOKUP($D616,'Detailed Schedule'!$D$8:$EK$9993,6,FALSE)</f>
        <v>5</v>
      </c>
      <c r="J616" s="55">
        <f>+VLOOKUP($D616,'Detailed Schedule'!$D$8:$EK$9993,7,FALSE)</f>
        <v>0</v>
      </c>
      <c r="K616" s="56">
        <v>0</v>
      </c>
      <c r="L616" s="59">
        <f>+VLOOKUP($D616,'Detailed Schedule'!$D$8:$EAA$9985,137,FALSE)</f>
        <v>3403.4</v>
      </c>
      <c r="M616" s="26">
        <f>+VLOOKUP($D616,'Detailed Schedule'!$D$8:$EAA$9985,140,FALSE)</f>
        <v>2552.5500000000002</v>
      </c>
      <c r="N616" s="26">
        <f>+VLOOKUP($D616,'Detailed Schedule'!$D$8:$EAA$9985,141,FALSE)</f>
        <v>5955.9500000000007</v>
      </c>
      <c r="O616" s="26">
        <f>+VLOOKUP($D616,'Detailed Schedule'!$D$8:$EAA$9985,142,FALSE)+J616</f>
        <v>6806.8</v>
      </c>
      <c r="Q616" s="74">
        <f>+VLOOKUP($D616,'Detailed Schedule'!$D$8:$K$903,6,FALSE)</f>
        <v>5</v>
      </c>
      <c r="R616" s="75">
        <f>+VLOOKUP($D616,'Detailed Schedule'!$D$8:$K$903,5,FALSE)</f>
        <v>12762.75</v>
      </c>
      <c r="S616" s="75">
        <f>+VLOOKUP($D616,'Detailed Schedule'!$D$8:$K$903,7,FALSE)</f>
        <v>0</v>
      </c>
      <c r="T616" s="119">
        <f t="shared" si="50"/>
        <v>0</v>
      </c>
      <c r="U616" s="119">
        <f t="shared" si="51"/>
        <v>0</v>
      </c>
      <c r="V616" s="21" t="str">
        <f t="shared" si="52"/>
        <v>NO CHANGE</v>
      </c>
      <c r="W616" s="21" t="str">
        <f t="shared" si="53"/>
        <v>NO CHANGE</v>
      </c>
      <c r="X616" s="21" t="str">
        <f t="shared" si="54"/>
        <v>NO CHANGE</v>
      </c>
    </row>
    <row r="617" spans="1:24" outlineLevel="2">
      <c r="A617" s="136">
        <v>45231</v>
      </c>
      <c r="B617" s="24"/>
      <c r="C617" s="77">
        <v>898</v>
      </c>
      <c r="D617" s="137" t="s">
        <v>66</v>
      </c>
      <c r="E617" s="137">
        <v>3</v>
      </c>
      <c r="F617" s="137" t="s">
        <v>42</v>
      </c>
      <c r="G617" s="137" t="str">
        <f>+VLOOKUP($D617,'Detailed Schedule'!$D$8:$EK$9993,4,FALSE)</f>
        <v>2023 102 X 20 BP HD</v>
      </c>
      <c r="H617" s="55">
        <f>+VLOOKUP($D617,'Detailed Schedule'!$D$8:$EK$9993,5,FALSE)</f>
        <v>10961.74</v>
      </c>
      <c r="I617" s="22">
        <f>+VLOOKUP($D617,'Detailed Schedule'!$D$8:$EK$9993,6,FALSE)</f>
        <v>5</v>
      </c>
      <c r="J617" s="55">
        <f>+VLOOKUP($D617,'Detailed Schedule'!$D$8:$EK$9993,7,FALSE)</f>
        <v>0</v>
      </c>
      <c r="K617" s="56">
        <v>0</v>
      </c>
      <c r="L617" s="59">
        <f>+VLOOKUP($D617,'Detailed Schedule'!$D$8:$EAA$9985,137,FALSE)</f>
        <v>2557.7393333333334</v>
      </c>
      <c r="M617" s="26">
        <f>+VLOOKUP($D617,'Detailed Schedule'!$D$8:$EAA$9985,140,FALSE)</f>
        <v>2192.348</v>
      </c>
      <c r="N617" s="26">
        <f>+VLOOKUP($D617,'Detailed Schedule'!$D$8:$EAA$9985,141,FALSE)</f>
        <v>4750.0873333333329</v>
      </c>
      <c r="O617" s="26">
        <f>+VLOOKUP($D617,'Detailed Schedule'!$D$8:$EAA$9985,142,FALSE)+J617</f>
        <v>6211.65</v>
      </c>
      <c r="Q617" s="74">
        <f>+VLOOKUP($D617,'Detailed Schedule'!$D$8:$K$903,6,FALSE)</f>
        <v>5</v>
      </c>
      <c r="R617" s="75">
        <f>+VLOOKUP($D617,'Detailed Schedule'!$D$8:$K$903,5,FALSE)</f>
        <v>10961.74</v>
      </c>
      <c r="S617" s="75">
        <f>+VLOOKUP($D617,'Detailed Schedule'!$D$8:$K$903,7,FALSE)</f>
        <v>0</v>
      </c>
      <c r="T617" s="119">
        <f t="shared" si="50"/>
        <v>0</v>
      </c>
      <c r="U617" s="119">
        <f t="shared" si="51"/>
        <v>0</v>
      </c>
      <c r="V617" s="21" t="str">
        <f t="shared" si="52"/>
        <v>NO CHANGE</v>
      </c>
      <c r="W617" s="21" t="str">
        <f t="shared" si="53"/>
        <v>NO CHANGE</v>
      </c>
      <c r="X617" s="21" t="str">
        <f t="shared" si="54"/>
        <v>NO CHANGE</v>
      </c>
    </row>
    <row r="618" spans="1:24" outlineLevel="2">
      <c r="A618" s="136">
        <v>45405</v>
      </c>
      <c r="B618" s="24"/>
      <c r="C618" s="77"/>
      <c r="D618" s="137" t="s">
        <v>68</v>
      </c>
      <c r="E618" s="137">
        <v>1</v>
      </c>
      <c r="F618" s="137" t="s">
        <v>42</v>
      </c>
      <c r="G618" s="137" t="str">
        <f>+VLOOKUP($D618,'Detailed Schedule'!$D$8:$EK$9993,4,FALSE)</f>
        <v>2024 CORNPRO UT-23HT</v>
      </c>
      <c r="H618" s="55">
        <f>+VLOOKUP($D618,'Detailed Schedule'!$D$8:$EK$9993,5,FALSE)</f>
        <v>10405.75</v>
      </c>
      <c r="I618" s="22">
        <f>+VLOOKUP($D618,'Detailed Schedule'!$D$8:$EK$9993,6,FALSE)</f>
        <v>7</v>
      </c>
      <c r="J618" s="55">
        <f>+VLOOKUP($D618,'Detailed Schedule'!$D$8:$EK$9993,7,FALSE)</f>
        <v>0</v>
      </c>
      <c r="K618" s="56">
        <v>0</v>
      </c>
      <c r="L618" s="59">
        <f>+VLOOKUP($D618,'Detailed Schedule'!$D$8:$EAA$9985,137,FALSE)</f>
        <v>991.02380952380952</v>
      </c>
      <c r="M618" s="26">
        <f>+VLOOKUP($D618,'Detailed Schedule'!$D$8:$EAA$9985,140,FALSE)</f>
        <v>1486.5357142857142</v>
      </c>
      <c r="N618" s="26">
        <f>+VLOOKUP($D618,'Detailed Schedule'!$D$8:$EAA$9985,141,FALSE)</f>
        <v>2477.5595238095239</v>
      </c>
      <c r="O618" s="26">
        <f>+VLOOKUP($D618,'Detailed Schedule'!$D$8:$EAA$9985,142,FALSE)+J618</f>
        <v>7928.19</v>
      </c>
      <c r="Q618" s="74">
        <f>+VLOOKUP($D618,'Detailed Schedule'!$D$8:$K$903,6,FALSE)</f>
        <v>7</v>
      </c>
      <c r="R618" s="75">
        <f>+VLOOKUP($D618,'Detailed Schedule'!$D$8:$K$903,5,FALSE)</f>
        <v>10405.75</v>
      </c>
      <c r="S618" s="75">
        <f>+VLOOKUP($D618,'Detailed Schedule'!$D$8:$K$903,7,FALSE)</f>
        <v>0</v>
      </c>
      <c r="T618" s="119">
        <f t="shared" si="50"/>
        <v>0</v>
      </c>
      <c r="U618" s="119">
        <f t="shared" si="51"/>
        <v>0</v>
      </c>
      <c r="V618" s="21" t="str">
        <f t="shared" si="52"/>
        <v>NO CHANGE</v>
      </c>
      <c r="W618" s="21" t="str">
        <f t="shared" si="53"/>
        <v>NO CHANGE</v>
      </c>
      <c r="X618" s="21" t="str">
        <f t="shared" si="54"/>
        <v>NO CHANGE</v>
      </c>
    </row>
    <row r="619" spans="1:24" outlineLevel="2">
      <c r="A619" s="136">
        <v>45432</v>
      </c>
      <c r="B619" s="24"/>
      <c r="C619" s="77"/>
      <c r="D619" s="137" t="s">
        <v>70</v>
      </c>
      <c r="E619" s="137">
        <v>1</v>
      </c>
      <c r="F619" s="137" t="s">
        <v>42</v>
      </c>
      <c r="G619" s="137" t="str">
        <f>+VLOOKUP($D619,'Detailed Schedule'!$D$8:$EK$9993,4,FALSE)</f>
        <v>2022 CORNPRO UT-23 7K E086623</v>
      </c>
      <c r="H619" s="55">
        <f>+VLOOKUP($D619,'Detailed Schedule'!$D$8:$EK$9993,5,FALSE)</f>
        <v>10165</v>
      </c>
      <c r="I619" s="22">
        <f>+VLOOKUP($D619,'Detailed Schedule'!$D$8:$EK$9993,6,FALSE)</f>
        <v>7</v>
      </c>
      <c r="J619" s="55">
        <f>+VLOOKUP($D619,'Detailed Schedule'!$D$8:$EK$9993,7,FALSE)</f>
        <v>0</v>
      </c>
      <c r="K619" s="56">
        <v>0</v>
      </c>
      <c r="L619" s="59">
        <f>+VLOOKUP($D619,'Detailed Schedule'!$D$8:$EAA$9985,137,FALSE)</f>
        <v>847.08333333333326</v>
      </c>
      <c r="M619" s="26">
        <f>+VLOOKUP($D619,'Detailed Schedule'!$D$8:$EAA$9985,140,FALSE)</f>
        <v>1452.1428571428571</v>
      </c>
      <c r="N619" s="26">
        <f>+VLOOKUP($D619,'Detailed Schedule'!$D$8:$EAA$9985,141,FALSE)</f>
        <v>2299.2261904761904</v>
      </c>
      <c r="O619" s="26">
        <f>+VLOOKUP($D619,'Detailed Schedule'!$D$8:$EAA$9985,142,FALSE)+J619</f>
        <v>7865.77</v>
      </c>
      <c r="Q619" s="74">
        <f>+VLOOKUP($D619,'Detailed Schedule'!$D$8:$K$903,6,FALSE)</f>
        <v>7</v>
      </c>
      <c r="R619" s="75">
        <f>+VLOOKUP($D619,'Detailed Schedule'!$D$8:$K$903,5,FALSE)</f>
        <v>10165</v>
      </c>
      <c r="S619" s="75">
        <f>+VLOOKUP($D619,'Detailed Schedule'!$D$8:$K$903,7,FALSE)</f>
        <v>0</v>
      </c>
      <c r="T619" s="119">
        <f t="shared" si="50"/>
        <v>0</v>
      </c>
      <c r="U619" s="119">
        <f t="shared" si="51"/>
        <v>0</v>
      </c>
      <c r="V619" s="21" t="str">
        <f t="shared" si="52"/>
        <v>NO CHANGE</v>
      </c>
      <c r="W619" s="21" t="str">
        <f t="shared" si="53"/>
        <v>NO CHANGE</v>
      </c>
      <c r="X619" s="21" t="str">
        <f t="shared" si="54"/>
        <v>NO CHANGE</v>
      </c>
    </row>
    <row r="620" spans="1:24" outlineLevel="2">
      <c r="A620" s="136">
        <v>45432</v>
      </c>
      <c r="B620" s="24"/>
      <c r="C620" s="77"/>
      <c r="D620" s="137" t="s">
        <v>72</v>
      </c>
      <c r="E620" s="137">
        <v>1</v>
      </c>
      <c r="F620" s="137" t="s">
        <v>42</v>
      </c>
      <c r="G620" s="137" t="str">
        <f>+VLOOKUP($D620,'Detailed Schedule'!$D$8:$EK$9993,4,FALSE)</f>
        <v>2024 CORNPRO UT-23 7K E086622</v>
      </c>
      <c r="H620" s="55">
        <f>+VLOOKUP($D620,'Detailed Schedule'!$D$8:$EK$9993,5,FALSE)</f>
        <v>10165</v>
      </c>
      <c r="I620" s="22">
        <f>+VLOOKUP($D620,'Detailed Schedule'!$D$8:$EK$9993,6,FALSE)</f>
        <v>7</v>
      </c>
      <c r="J620" s="55">
        <f>+VLOOKUP($D620,'Detailed Schedule'!$D$8:$EK$9993,7,FALSE)</f>
        <v>0</v>
      </c>
      <c r="K620" s="56">
        <v>0</v>
      </c>
      <c r="L620" s="59">
        <f>+VLOOKUP($D620,'Detailed Schedule'!$D$8:$EAA$9985,137,FALSE)</f>
        <v>847.08333333333326</v>
      </c>
      <c r="M620" s="26">
        <f>+VLOOKUP($D620,'Detailed Schedule'!$D$8:$EAA$9985,140,FALSE)</f>
        <v>1452.1428571428571</v>
      </c>
      <c r="N620" s="26">
        <f>+VLOOKUP($D620,'Detailed Schedule'!$D$8:$EAA$9985,141,FALSE)</f>
        <v>2299.2261904761904</v>
      </c>
      <c r="O620" s="26">
        <f>+VLOOKUP($D620,'Detailed Schedule'!$D$8:$EAA$9985,142,FALSE)+J620</f>
        <v>7865.77</v>
      </c>
      <c r="Q620" s="74">
        <f>+VLOOKUP($D620,'Detailed Schedule'!$D$8:$K$903,6,FALSE)</f>
        <v>7</v>
      </c>
      <c r="R620" s="75">
        <f>+VLOOKUP($D620,'Detailed Schedule'!$D$8:$K$903,5,FALSE)</f>
        <v>10165</v>
      </c>
      <c r="S620" s="75">
        <f>+VLOOKUP($D620,'Detailed Schedule'!$D$8:$K$903,7,FALSE)</f>
        <v>0</v>
      </c>
      <c r="T620" s="119">
        <f t="shared" si="50"/>
        <v>0</v>
      </c>
      <c r="U620" s="119">
        <f t="shared" si="51"/>
        <v>0</v>
      </c>
      <c r="V620" s="21" t="str">
        <f t="shared" si="52"/>
        <v>NO CHANGE</v>
      </c>
      <c r="W620" s="21" t="str">
        <f t="shared" si="53"/>
        <v>NO CHANGE</v>
      </c>
      <c r="X620" s="21" t="str">
        <f t="shared" si="54"/>
        <v>NO CHANGE</v>
      </c>
    </row>
    <row r="621" spans="1:24" outlineLevel="2">
      <c r="A621" s="136">
        <v>45455</v>
      </c>
      <c r="B621" s="24"/>
      <c r="C621" s="77"/>
      <c r="D621" s="137" t="s">
        <v>82</v>
      </c>
      <c r="E621" s="137">
        <v>2</v>
      </c>
      <c r="F621" s="137" t="s">
        <v>42</v>
      </c>
      <c r="G621" s="137" t="str">
        <f>+VLOOKUP($D621,'Detailed Schedule'!$D$8:$EK$9993,4,FALSE)</f>
        <v>2024 LOAD TRAIL PINTLE W/2 15K AXLES</v>
      </c>
      <c r="H621" s="55">
        <f>+VLOOKUP($D621,'Detailed Schedule'!$D$8:$EK$9993,5,FALSE)</f>
        <v>30018.75</v>
      </c>
      <c r="I621" s="22">
        <f>+VLOOKUP($D621,'Detailed Schedule'!$D$8:$EK$9993,6,FALSE)</f>
        <v>7</v>
      </c>
      <c r="J621" s="55">
        <f>+VLOOKUP($D621,'Detailed Schedule'!$D$8:$EK$9993,7,FALSE)</f>
        <v>0</v>
      </c>
      <c r="K621" s="56">
        <v>0</v>
      </c>
      <c r="L621" s="59">
        <f>+VLOOKUP($D621,'Detailed Schedule'!$D$8:$EAA$9985,137,FALSE)</f>
        <v>2501.5624999999995</v>
      </c>
      <c r="M621" s="26">
        <f>+VLOOKUP($D621,'Detailed Schedule'!$D$8:$EAA$9985,140,FALSE)</f>
        <v>4288.3928571428569</v>
      </c>
      <c r="N621" s="26">
        <f>+VLOOKUP($D621,'Detailed Schedule'!$D$8:$EAA$9985,141,FALSE)</f>
        <v>6789.9553571428569</v>
      </c>
      <c r="O621" s="26">
        <f>+VLOOKUP($D621,'Detailed Schedule'!$D$8:$EAA$9985,142,FALSE)+J621</f>
        <v>23228.79</v>
      </c>
      <c r="Q621" s="74">
        <f>+VLOOKUP($D621,'Detailed Schedule'!$D$8:$K$903,6,FALSE)</f>
        <v>7</v>
      </c>
      <c r="R621" s="75">
        <f>+VLOOKUP($D621,'Detailed Schedule'!$D$8:$K$903,5,FALSE)</f>
        <v>30018.75</v>
      </c>
      <c r="S621" s="75">
        <f>+VLOOKUP($D621,'Detailed Schedule'!$D$8:$K$903,7,FALSE)</f>
        <v>0</v>
      </c>
      <c r="T621" s="119">
        <f t="shared" si="50"/>
        <v>0</v>
      </c>
      <c r="U621" s="119">
        <f t="shared" si="51"/>
        <v>0</v>
      </c>
      <c r="V621" s="21" t="str">
        <f t="shared" si="52"/>
        <v>NO CHANGE</v>
      </c>
      <c r="W621" s="21" t="str">
        <f t="shared" si="53"/>
        <v>NO CHANGE</v>
      </c>
      <c r="X621" s="21" t="str">
        <f t="shared" si="54"/>
        <v>NO CHANGE</v>
      </c>
    </row>
    <row r="622" spans="1:24" outlineLevel="2">
      <c r="A622" s="136">
        <v>45517</v>
      </c>
      <c r="B622" s="24"/>
      <c r="C622" s="77"/>
      <c r="D622" s="137" t="s">
        <v>74</v>
      </c>
      <c r="E622" s="137">
        <v>1</v>
      </c>
      <c r="F622" s="137" t="s">
        <v>42</v>
      </c>
      <c r="G622" s="137" t="str">
        <f>+VLOOKUP($D622,'Detailed Schedule'!$D$8:$EK$9993,4,FALSE)</f>
        <v>2024 CornPro UT-23HT</v>
      </c>
      <c r="H622" s="55">
        <f>+VLOOKUP($D622,'Detailed Schedule'!$D$8:$EK$9993,5,FALSE)</f>
        <v>10165</v>
      </c>
      <c r="I622" s="22">
        <f>+VLOOKUP($D622,'Detailed Schedule'!$D$8:$EK$9993,6,FALSE)</f>
        <v>7</v>
      </c>
      <c r="J622" s="55">
        <f>+VLOOKUP($D622,'Detailed Schedule'!$D$8:$EK$9993,7,FALSE)</f>
        <v>0</v>
      </c>
      <c r="K622" s="56">
        <v>0</v>
      </c>
      <c r="L622" s="59">
        <f>+VLOOKUP($D622,'Detailed Schedule'!$D$8:$EAA$9985,137,FALSE)</f>
        <v>847.08333333333326</v>
      </c>
      <c r="M622" s="26">
        <f>+VLOOKUP($D622,'Detailed Schedule'!$D$8:$EAA$9985,140,FALSE)</f>
        <v>1452.1428571428571</v>
      </c>
      <c r="N622" s="26">
        <f>+VLOOKUP($D622,'Detailed Schedule'!$D$8:$EAA$9985,141,FALSE)</f>
        <v>2299.2261904761904</v>
      </c>
      <c r="O622" s="26">
        <f>+VLOOKUP($D622,'Detailed Schedule'!$D$8:$EAA$9985,142,FALSE)+J622</f>
        <v>7865.77</v>
      </c>
      <c r="Q622" s="74">
        <f>+VLOOKUP($D622,'Detailed Schedule'!$D$8:$K$903,6,FALSE)</f>
        <v>7</v>
      </c>
      <c r="R622" s="75">
        <f>+VLOOKUP($D622,'Detailed Schedule'!$D$8:$K$903,5,FALSE)</f>
        <v>10165</v>
      </c>
      <c r="S622" s="75">
        <f>+VLOOKUP($D622,'Detailed Schedule'!$D$8:$K$903,7,FALSE)</f>
        <v>0</v>
      </c>
      <c r="T622" s="119">
        <f t="shared" si="50"/>
        <v>0</v>
      </c>
      <c r="U622" s="119">
        <f t="shared" si="51"/>
        <v>0</v>
      </c>
      <c r="V622" s="21" t="str">
        <f t="shared" si="52"/>
        <v>NO CHANGE</v>
      </c>
      <c r="W622" s="21" t="str">
        <f t="shared" si="53"/>
        <v>NO CHANGE</v>
      </c>
      <c r="X622" s="21" t="str">
        <f t="shared" si="54"/>
        <v>NO CHANGE</v>
      </c>
    </row>
    <row r="623" spans="1:24" outlineLevel="2">
      <c r="A623" s="136">
        <v>45532</v>
      </c>
      <c r="B623" s="24"/>
      <c r="C623" s="77"/>
      <c r="D623" s="137" t="s">
        <v>1619</v>
      </c>
      <c r="E623" s="137">
        <v>1</v>
      </c>
      <c r="F623" s="137" t="s">
        <v>42</v>
      </c>
      <c r="G623" s="137" t="str">
        <f>+VLOOKUP($D623,'Detailed Schedule'!$D$8:$EK$9993,4,FALSE)</f>
        <v>Vorteq crash trailer w/ Arrow Board</v>
      </c>
      <c r="H623" s="55">
        <f>+VLOOKUP($D623,'Detailed Schedule'!$D$8:$EK$9993,5,FALSE)</f>
        <v>25400</v>
      </c>
      <c r="I623" s="22">
        <f>+VLOOKUP($D623,'Detailed Schedule'!$D$8:$EK$9993,6,FALSE)</f>
        <v>10</v>
      </c>
      <c r="J623" s="55">
        <f>+VLOOKUP($D623,'Detailed Schedule'!$D$8:$EK$9993,7,FALSE)</f>
        <v>0</v>
      </c>
      <c r="K623" s="56">
        <v>0</v>
      </c>
      <c r="L623" s="59">
        <f>+VLOOKUP($D623,'Detailed Schedule'!$D$8:$EAA$9985,137,FALSE)</f>
        <v>846.66666666666663</v>
      </c>
      <c r="M623" s="26">
        <f>+VLOOKUP($D623,'Detailed Schedule'!$D$8:$EAA$9985,140,FALSE)</f>
        <v>2540</v>
      </c>
      <c r="N623" s="26">
        <f>+VLOOKUP($D623,'Detailed Schedule'!$D$8:$EAA$9985,141,FALSE)</f>
        <v>3386.6666666666665</v>
      </c>
      <c r="O623" s="26">
        <f>+VLOOKUP($D623,'Detailed Schedule'!$D$8:$EAA$9985,142,FALSE)+J623</f>
        <v>22013.33</v>
      </c>
      <c r="Q623" s="74"/>
      <c r="R623" s="75"/>
      <c r="S623" s="75"/>
      <c r="T623" s="119"/>
      <c r="U623" s="119"/>
    </row>
    <row r="624" spans="1:24" outlineLevel="2">
      <c r="A624" s="136">
        <v>45532</v>
      </c>
      <c r="B624" s="24"/>
      <c r="C624" s="77"/>
      <c r="D624" s="137" t="s">
        <v>1621</v>
      </c>
      <c r="E624" s="137">
        <v>1</v>
      </c>
      <c r="F624" s="137" t="s">
        <v>42</v>
      </c>
      <c r="G624" s="137" t="str">
        <f>+VLOOKUP($D624,'Detailed Schedule'!$D$8:$EK$9993,4,FALSE)</f>
        <v>Vorteq crash trailer w/ Arrow Board</v>
      </c>
      <c r="H624" s="55">
        <f>+VLOOKUP($D624,'Detailed Schedule'!$D$8:$EK$9993,5,FALSE)</f>
        <v>25400</v>
      </c>
      <c r="I624" s="22">
        <f>+VLOOKUP($D624,'Detailed Schedule'!$D$8:$EK$9993,6,FALSE)</f>
        <v>10</v>
      </c>
      <c r="J624" s="55">
        <f>+VLOOKUP($D624,'Detailed Schedule'!$D$8:$EK$9993,7,FALSE)</f>
        <v>0</v>
      </c>
      <c r="K624" s="56">
        <v>0</v>
      </c>
      <c r="L624" s="59">
        <f>+VLOOKUP($D624,'Detailed Schedule'!$D$8:$EAA$9985,137,FALSE)</f>
        <v>846.66666666666663</v>
      </c>
      <c r="M624" s="26">
        <f>+VLOOKUP($D624,'Detailed Schedule'!$D$8:$EAA$9985,140,FALSE)</f>
        <v>2540</v>
      </c>
      <c r="N624" s="26">
        <f>+VLOOKUP($D624,'Detailed Schedule'!$D$8:$EAA$9985,141,FALSE)</f>
        <v>3386.6666666666665</v>
      </c>
      <c r="O624" s="26">
        <f>+VLOOKUP($D624,'Detailed Schedule'!$D$8:$EAA$9985,142,FALSE)+J624</f>
        <v>22013.33</v>
      </c>
      <c r="Q624" s="74"/>
      <c r="R624" s="75"/>
      <c r="S624" s="75"/>
      <c r="T624" s="119"/>
      <c r="U624" s="119"/>
    </row>
    <row r="625" spans="1:24" outlineLevel="2">
      <c r="A625" s="136">
        <v>45604</v>
      </c>
      <c r="B625" s="24"/>
      <c r="C625" s="77"/>
      <c r="D625" s="137" t="s">
        <v>76</v>
      </c>
      <c r="E625" s="137">
        <v>4</v>
      </c>
      <c r="F625" s="137" t="s">
        <v>42</v>
      </c>
      <c r="G625" s="137" t="str">
        <f>+VLOOKUP($D625,'Detailed Schedule'!$D$8:$EK$9993,4,FALSE)</f>
        <v>2025 BIG TEX 14PI-20BK (3167)</v>
      </c>
      <c r="H625" s="55">
        <f>+VLOOKUP($D625,'Detailed Schedule'!$D$8:$EK$9993,5,FALSE)</f>
        <v>7395.8</v>
      </c>
      <c r="I625" s="22">
        <f>+VLOOKUP($D625,'Detailed Schedule'!$D$8:$EK$9993,6,FALSE)</f>
        <v>7</v>
      </c>
      <c r="J625" s="55">
        <f>+VLOOKUP($D625,'Detailed Schedule'!$D$8:$EK$9993,7,FALSE)</f>
        <v>1479.16</v>
      </c>
      <c r="K625" s="56">
        <v>0</v>
      </c>
      <c r="L625" s="59">
        <f>+VLOOKUP($D625,'Detailed Schedule'!$D$8:$EAA$9985,137,FALSE)</f>
        <v>140.87238095238095</v>
      </c>
      <c r="M625" s="26">
        <f>+VLOOKUP($D625,'Detailed Schedule'!$D$8:$EAA$9985,140,FALSE)</f>
        <v>845.23428571428576</v>
      </c>
      <c r="N625" s="26">
        <f>+VLOOKUP($D625,'Detailed Schedule'!$D$8:$EAA$9985,141,FALSE)</f>
        <v>986.10666666666668</v>
      </c>
      <c r="O625" s="26">
        <f>+VLOOKUP($D625,'Detailed Schedule'!$D$8:$EAA$9985,142,FALSE)+J625</f>
        <v>6409.69</v>
      </c>
      <c r="Q625" s="74">
        <f>+VLOOKUP($D625,'Detailed Schedule'!$D$8:$K$903,6,FALSE)</f>
        <v>7</v>
      </c>
      <c r="R625" s="75">
        <f>+VLOOKUP($D625,'Detailed Schedule'!$D$8:$K$903,5,FALSE)</f>
        <v>7395.8</v>
      </c>
      <c r="S625" s="75">
        <f>+VLOOKUP($D625,'Detailed Schedule'!$D$8:$K$903,7,FALSE)</f>
        <v>1479.16</v>
      </c>
      <c r="T625" s="119">
        <f t="shared" si="50"/>
        <v>0</v>
      </c>
      <c r="U625" s="119">
        <f t="shared" si="51"/>
        <v>0</v>
      </c>
      <c r="V625" s="21" t="str">
        <f t="shared" si="52"/>
        <v>NO CHANGE</v>
      </c>
      <c r="W625" s="21" t="str">
        <f t="shared" si="53"/>
        <v>NO CHANGE</v>
      </c>
      <c r="X625" s="21" t="str">
        <f t="shared" si="54"/>
        <v>NO CHANGE</v>
      </c>
    </row>
    <row r="626" spans="1:24" outlineLevel="2">
      <c r="A626" s="136">
        <v>45604</v>
      </c>
      <c r="B626" s="24"/>
      <c r="C626" s="77"/>
      <c r="D626" s="137" t="s">
        <v>78</v>
      </c>
      <c r="E626" s="137">
        <v>4</v>
      </c>
      <c r="F626" s="137" t="s">
        <v>42</v>
      </c>
      <c r="G626" s="137" t="str">
        <f>+VLOOKUP($D626,'Detailed Schedule'!$D$8:$EK$9993,4,FALSE)</f>
        <v>2025 BTX 14LP-16BK6P-4 (9889)</v>
      </c>
      <c r="H626" s="55">
        <f>+VLOOKUP($D626,'Detailed Schedule'!$D$8:$EK$9993,5,FALSE)</f>
        <v>13939</v>
      </c>
      <c r="I626" s="22">
        <f>+VLOOKUP($D626,'Detailed Schedule'!$D$8:$EK$9993,6,FALSE)</f>
        <v>7</v>
      </c>
      <c r="J626" s="55">
        <f>+VLOOKUP($D626,'Detailed Schedule'!$D$8:$EK$9993,7,FALSE)</f>
        <v>2787.8</v>
      </c>
      <c r="K626" s="56">
        <v>0</v>
      </c>
      <c r="L626" s="59">
        <f>+VLOOKUP($D626,'Detailed Schedule'!$D$8:$EAA$9985,137,FALSE)</f>
        <v>265.50476190476189</v>
      </c>
      <c r="M626" s="26">
        <f>+VLOOKUP($D626,'Detailed Schedule'!$D$8:$EAA$9985,140,FALSE)</f>
        <v>1593.0285714285715</v>
      </c>
      <c r="N626" s="26">
        <f>+VLOOKUP($D626,'Detailed Schedule'!$D$8:$EAA$9985,141,FALSE)</f>
        <v>1858.5333333333333</v>
      </c>
      <c r="O626" s="26">
        <f>+VLOOKUP($D626,'Detailed Schedule'!$D$8:$EAA$9985,142,FALSE)+J626</f>
        <v>12080.470000000001</v>
      </c>
      <c r="Q626" s="74">
        <f>+VLOOKUP($D626,'Detailed Schedule'!$D$8:$K$903,6,FALSE)</f>
        <v>7</v>
      </c>
      <c r="R626" s="75">
        <f>+VLOOKUP($D626,'Detailed Schedule'!$D$8:$K$903,5,FALSE)</f>
        <v>13939</v>
      </c>
      <c r="S626" s="75">
        <f>+VLOOKUP($D626,'Detailed Schedule'!$D$8:$K$903,7,FALSE)</f>
        <v>2787.8</v>
      </c>
      <c r="T626" s="119">
        <f t="shared" si="50"/>
        <v>0</v>
      </c>
      <c r="U626" s="119">
        <f t="shared" si="51"/>
        <v>0</v>
      </c>
      <c r="V626" s="21" t="str">
        <f t="shared" si="52"/>
        <v>NO CHANGE</v>
      </c>
      <c r="W626" s="21" t="str">
        <f t="shared" si="53"/>
        <v>NO CHANGE</v>
      </c>
      <c r="X626" s="21" t="str">
        <f t="shared" si="54"/>
        <v>NO CHANGE</v>
      </c>
    </row>
    <row r="627" spans="1:24" outlineLevel="2">
      <c r="A627" s="136">
        <v>45621</v>
      </c>
      <c r="B627" s="24"/>
      <c r="C627" s="77"/>
      <c r="D627" s="137" t="s">
        <v>1479</v>
      </c>
      <c r="E627" s="137">
        <v>2</v>
      </c>
      <c r="F627" s="137" t="s">
        <v>42</v>
      </c>
      <c r="G627" s="137" t="str">
        <f>+VLOOKUP($D627,'Detailed Schedule'!$D$8:$EK$9993,4,FALSE)</f>
        <v>2021 UTILITY TRAILER 85605 SDT-01</v>
      </c>
      <c r="H627" s="55">
        <f>+VLOOKUP($D627,'Detailed Schedule'!$D$8:$EK$9993,5,FALSE)</f>
        <v>33333.75</v>
      </c>
      <c r="I627" s="22">
        <f>+VLOOKUP($D627,'Detailed Schedule'!$D$8:$EK$9993,6,FALSE)</f>
        <v>7</v>
      </c>
      <c r="J627" s="55">
        <f>+VLOOKUP($D627,'Detailed Schedule'!$D$8:$EK$9993,7,FALSE)</f>
        <v>0</v>
      </c>
      <c r="K627" s="56">
        <v>0</v>
      </c>
      <c r="L627" s="59">
        <f>+VLOOKUP($D627,'Detailed Schedule'!$D$8:$EAA$9985,137,FALSE)</f>
        <v>396.83035714285711</v>
      </c>
      <c r="M627" s="26">
        <f>+VLOOKUP($D627,'Detailed Schedule'!$D$8:$EAA$9985,140,FALSE)</f>
        <v>4761.9642857142853</v>
      </c>
      <c r="N627" s="26">
        <f>+VLOOKUP($D627,'Detailed Schedule'!$D$8:$EAA$9985,141,FALSE)</f>
        <v>5158.7946428571422</v>
      </c>
      <c r="O627" s="26">
        <f>+VLOOKUP($D627,'Detailed Schedule'!$D$8:$EAA$9985,142,FALSE)+J627</f>
        <v>28174.959999999999</v>
      </c>
      <c r="Q627" s="74">
        <f>+VLOOKUP($D627,'Detailed Schedule'!$D$8:$K$903,6,FALSE)</f>
        <v>7</v>
      </c>
      <c r="R627" s="75">
        <f>+VLOOKUP($D627,'Detailed Schedule'!$D$8:$K$903,5,FALSE)</f>
        <v>33333.75</v>
      </c>
      <c r="S627" s="75">
        <f>+VLOOKUP($D627,'Detailed Schedule'!$D$8:$K$903,7,FALSE)</f>
        <v>0</v>
      </c>
      <c r="T627" s="119">
        <f t="shared" si="50"/>
        <v>0</v>
      </c>
      <c r="U627" s="119">
        <f t="shared" si="51"/>
        <v>0</v>
      </c>
      <c r="V627" s="21" t="str">
        <f t="shared" si="52"/>
        <v>NO CHANGE</v>
      </c>
      <c r="W627" s="21" t="str">
        <f t="shared" si="53"/>
        <v>NO CHANGE</v>
      </c>
      <c r="X627" s="21" t="str">
        <f t="shared" si="54"/>
        <v>NO CHANGE</v>
      </c>
    </row>
    <row r="628" spans="1:24" outlineLevel="2">
      <c r="A628" s="136">
        <v>45678</v>
      </c>
      <c r="B628" s="24"/>
      <c r="C628" s="77"/>
      <c r="D628" s="137" t="s">
        <v>469</v>
      </c>
      <c r="E628" s="137">
        <v>2</v>
      </c>
      <c r="F628" s="137" t="s">
        <v>42</v>
      </c>
      <c r="G628" s="137" t="str">
        <f>+VLOOKUP($D628,'Detailed Schedule'!$D$8:$EK$9993,4,FALSE)</f>
        <v>2025 END DTRL (H054895) EDT-01</v>
      </c>
      <c r="H628" s="55">
        <f>+VLOOKUP($D628,'Detailed Schedule'!$D$8:$EK$9993,5,FALSE)</f>
        <v>47344.38</v>
      </c>
      <c r="I628" s="22">
        <f>+VLOOKUP($D628,'Detailed Schedule'!$D$8:$EK$9993,6,FALSE)</f>
        <v>7</v>
      </c>
      <c r="J628" s="55">
        <f>+VLOOKUP($D628,'Detailed Schedule'!$D$8:$EK$9993,7,FALSE)</f>
        <v>7000</v>
      </c>
      <c r="K628" s="56">
        <v>0</v>
      </c>
      <c r="L628" s="59">
        <f>+VLOOKUP($D628,'Detailed Schedule'!$D$8:$EAA$9985,137,FALSE)</f>
        <v>0</v>
      </c>
      <c r="M628" s="26">
        <f>+VLOOKUP($D628,'Detailed Schedule'!$D$8:$EAA$9985,140,FALSE)</f>
        <v>5763.482857142857</v>
      </c>
      <c r="N628" s="26">
        <f>+VLOOKUP($D628,'Detailed Schedule'!$D$8:$EAA$9985,141,FALSE)</f>
        <v>5763.482857142857</v>
      </c>
      <c r="O628" s="26">
        <f>+VLOOKUP($D628,'Detailed Schedule'!$D$8:$EAA$9985,142,FALSE)+J628</f>
        <v>41580.9</v>
      </c>
      <c r="Q628" s="74"/>
      <c r="R628" s="75"/>
      <c r="S628" s="75"/>
      <c r="T628" s="119"/>
      <c r="U628" s="119"/>
    </row>
    <row r="629" spans="1:24" outlineLevel="2">
      <c r="A629" s="136">
        <v>45678</v>
      </c>
      <c r="B629" s="24"/>
      <c r="C629" s="77"/>
      <c r="D629" s="137" t="s">
        <v>471</v>
      </c>
      <c r="E629" s="137">
        <v>2</v>
      </c>
      <c r="F629" s="137" t="s">
        <v>42</v>
      </c>
      <c r="G629" s="137" t="str">
        <f>+VLOOKUP($D629,'Detailed Schedule'!$D$8:$EK$9993,4,FALSE)</f>
        <v>2025 END DTRL (H054896) EDT-02</v>
      </c>
      <c r="H629" s="55">
        <f>+VLOOKUP($D629,'Detailed Schedule'!$D$8:$EK$9993,5,FALSE)</f>
        <v>47344.38</v>
      </c>
      <c r="I629" s="22">
        <f>+VLOOKUP($D629,'Detailed Schedule'!$D$8:$EK$9993,6,FALSE)</f>
        <v>7</v>
      </c>
      <c r="J629" s="55">
        <f>+VLOOKUP($D629,'Detailed Schedule'!$D$8:$EK$9993,7,FALSE)</f>
        <v>7000</v>
      </c>
      <c r="K629" s="56">
        <v>0</v>
      </c>
      <c r="L629" s="59">
        <f>+VLOOKUP($D629,'Detailed Schedule'!$D$8:$EAA$9985,137,FALSE)</f>
        <v>0</v>
      </c>
      <c r="M629" s="26">
        <f>+VLOOKUP($D629,'Detailed Schedule'!$D$8:$EAA$9985,140,FALSE)</f>
        <v>5763.482857142857</v>
      </c>
      <c r="N629" s="26">
        <f>+VLOOKUP($D629,'Detailed Schedule'!$D$8:$EAA$9985,141,FALSE)</f>
        <v>5763.482857142857</v>
      </c>
      <c r="O629" s="26">
        <f>+VLOOKUP($D629,'Detailed Schedule'!$D$8:$EAA$9985,142,FALSE)+J629</f>
        <v>41580.9</v>
      </c>
      <c r="Q629" s="74"/>
      <c r="R629" s="75"/>
      <c r="S629" s="75"/>
      <c r="T629" s="119"/>
      <c r="U629" s="119"/>
    </row>
    <row r="630" spans="1:24" outlineLevel="2">
      <c r="A630" s="136">
        <v>45678</v>
      </c>
      <c r="B630" s="24"/>
      <c r="C630" s="77"/>
      <c r="D630" s="137" t="s">
        <v>473</v>
      </c>
      <c r="E630" s="137">
        <v>2</v>
      </c>
      <c r="F630" s="137" t="s">
        <v>42</v>
      </c>
      <c r="G630" s="137" t="str">
        <f>+VLOOKUP($D630,'Detailed Schedule'!$D$8:$EK$9993,4,FALSE)</f>
        <v>2025 END DTRL (H054897) EDT-03</v>
      </c>
      <c r="H630" s="55">
        <f>+VLOOKUP($D630,'Detailed Schedule'!$D$8:$EK$9993,5,FALSE)</f>
        <v>47344.38</v>
      </c>
      <c r="I630" s="22">
        <f>+VLOOKUP($D630,'Detailed Schedule'!$D$8:$EK$9993,6,FALSE)</f>
        <v>7</v>
      </c>
      <c r="J630" s="55">
        <f>+VLOOKUP($D630,'Detailed Schedule'!$D$8:$EK$9993,7,FALSE)</f>
        <v>7000</v>
      </c>
      <c r="K630" s="56">
        <v>0</v>
      </c>
      <c r="L630" s="59">
        <f>+VLOOKUP($D630,'Detailed Schedule'!$D$8:$EAA$9985,137,FALSE)</f>
        <v>0</v>
      </c>
      <c r="M630" s="26">
        <f>+VLOOKUP($D630,'Detailed Schedule'!$D$8:$EAA$9985,140,FALSE)</f>
        <v>5763.482857142857</v>
      </c>
      <c r="N630" s="26">
        <f>+VLOOKUP($D630,'Detailed Schedule'!$D$8:$EAA$9985,141,FALSE)</f>
        <v>5763.482857142857</v>
      </c>
      <c r="O630" s="26">
        <f>+VLOOKUP($D630,'Detailed Schedule'!$D$8:$EAA$9985,142,FALSE)+J630</f>
        <v>41580.9</v>
      </c>
      <c r="Q630" s="74"/>
      <c r="R630" s="75"/>
      <c r="S630" s="75"/>
      <c r="T630" s="119"/>
      <c r="U630" s="119"/>
    </row>
    <row r="631" spans="1:24" outlineLevel="2">
      <c r="A631" s="136">
        <v>45678</v>
      </c>
      <c r="B631" s="24"/>
      <c r="C631" s="77"/>
      <c r="D631" s="137" t="s">
        <v>475</v>
      </c>
      <c r="E631" s="137">
        <v>2</v>
      </c>
      <c r="F631" s="137" t="s">
        <v>42</v>
      </c>
      <c r="G631" s="137" t="str">
        <f>+VLOOKUP($D631,'Detailed Schedule'!$D$8:$EK$9993,4,FALSE)</f>
        <v>2025 END DTRL (H054898) EDT-04</v>
      </c>
      <c r="H631" s="55">
        <f>+VLOOKUP($D631,'Detailed Schedule'!$D$8:$EK$9993,5,FALSE)</f>
        <v>47344.38</v>
      </c>
      <c r="I631" s="22">
        <f>+VLOOKUP($D631,'Detailed Schedule'!$D$8:$EK$9993,6,FALSE)</f>
        <v>7</v>
      </c>
      <c r="J631" s="55">
        <f>+VLOOKUP($D631,'Detailed Schedule'!$D$8:$EK$9993,7,FALSE)</f>
        <v>7000</v>
      </c>
      <c r="K631" s="56">
        <v>0</v>
      </c>
      <c r="L631" s="59">
        <f>+VLOOKUP($D631,'Detailed Schedule'!$D$8:$EAA$9985,137,FALSE)</f>
        <v>0</v>
      </c>
      <c r="M631" s="26">
        <f>+VLOOKUP($D631,'Detailed Schedule'!$D$8:$EAA$9985,140,FALSE)</f>
        <v>5763.482857142857</v>
      </c>
      <c r="N631" s="26">
        <f>+VLOOKUP($D631,'Detailed Schedule'!$D$8:$EAA$9985,141,FALSE)</f>
        <v>5763.482857142857</v>
      </c>
      <c r="O631" s="26">
        <f>+VLOOKUP($D631,'Detailed Schedule'!$D$8:$EAA$9985,142,FALSE)+J631</f>
        <v>41580.9</v>
      </c>
      <c r="Q631" s="74">
        <f>+VLOOKUP($D631,'Detailed Schedule'!$D$8:$K$903,6,FALSE)</f>
        <v>7</v>
      </c>
      <c r="R631" s="75">
        <f>+VLOOKUP($D631,'Detailed Schedule'!$D$8:$K$903,5,FALSE)</f>
        <v>47344.38</v>
      </c>
      <c r="S631" s="75">
        <f>+VLOOKUP($D631,'Detailed Schedule'!$D$8:$K$903,7,FALSE)</f>
        <v>7000</v>
      </c>
      <c r="T631" s="119">
        <f t="shared" ref="T631" si="55">+S631-J631</f>
        <v>0</v>
      </c>
      <c r="U631" s="119">
        <f t="shared" ref="U631" si="56">+R631-H631</f>
        <v>0</v>
      </c>
      <c r="V631" s="21" t="str">
        <f t="shared" ref="V631" si="57">+IF(Q631=I631,"NO CHANGE","YES")</f>
        <v>NO CHANGE</v>
      </c>
      <c r="W631" s="21" t="str">
        <f t="shared" ref="W631" si="58">+IF(R631=H631,"NO CHANGE","YES")</f>
        <v>NO CHANGE</v>
      </c>
      <c r="X631" s="21" t="str">
        <f t="shared" ref="X631" si="59">+IF(S631=J631,"NO CHANGE","YES")</f>
        <v>NO CHANGE</v>
      </c>
    </row>
    <row r="632" spans="1:24" outlineLevel="2">
      <c r="A632" s="99"/>
      <c r="B632" s="99"/>
      <c r="C632" s="100"/>
      <c r="D632" s="93"/>
      <c r="E632" s="93"/>
      <c r="F632" s="101" t="s">
        <v>1771</v>
      </c>
      <c r="G632" s="93"/>
      <c r="H632" s="94">
        <f>SUBTOTAL(9,H545:H631)</f>
        <v>1384712.5399999998</v>
      </c>
      <c r="I632" s="95"/>
      <c r="J632" s="94">
        <f>SUBTOTAL(9,J545:J631)</f>
        <v>251166.96</v>
      </c>
      <c r="K632" s="96"/>
      <c r="L632" s="188">
        <f>SUBTOTAL(9,L545:L631)</f>
        <v>533523.3828571426</v>
      </c>
      <c r="M632" s="94">
        <f>SUBTOTAL(9,M545:M631)</f>
        <v>114396.31809523805</v>
      </c>
      <c r="N632" s="94">
        <f>SUBTOTAL(9,N545:N631)</f>
        <v>647919.70095238066</v>
      </c>
      <c r="O632" s="94">
        <f>SUBTOTAL(9,O545:O631)</f>
        <v>736792.86</v>
      </c>
      <c r="Q632" s="74"/>
      <c r="R632" s="75"/>
      <c r="S632" s="75"/>
      <c r="T632" s="119"/>
      <c r="U632" s="119"/>
    </row>
    <row r="633" spans="1:24" outlineLevel="2">
      <c r="A633" s="99"/>
      <c r="B633" s="99"/>
      <c r="C633" s="100"/>
      <c r="D633" s="93" t="s">
        <v>1766</v>
      </c>
      <c r="E633" s="93"/>
      <c r="F633" s="101"/>
      <c r="G633" s="93"/>
      <c r="H633" s="185">
        <f>+SUMIFS(H545:H631,$B$545:$B$631,"&lt;&gt;"&amp;$B$2)</f>
        <v>0</v>
      </c>
      <c r="I633" s="95"/>
      <c r="J633" s="185">
        <f>+SUMIFS(J545:J631,$B$545:$B$631,"&lt;&gt;"&amp;$B$2)</f>
        <v>0</v>
      </c>
      <c r="K633" s="96"/>
      <c r="L633" s="186">
        <f>+SUMIFS(L545:L631,$B$545:$B$631,"&lt;&gt;"&amp;$B$2)</f>
        <v>0</v>
      </c>
      <c r="M633" s="185">
        <f>+SUMIFS(M545:M631,$B$545:$B$631,"&lt;&gt;"&amp;$B$2)</f>
        <v>0</v>
      </c>
      <c r="N633" s="185">
        <f>+SUMIFS(N545:N631,$B$545:$B$631,"&lt;&gt;"&amp;$B$2)</f>
        <v>0</v>
      </c>
      <c r="O633" s="185">
        <f>+SUMIFS(O545:O631,$B$545:$B$631,"&lt;&gt;"&amp;$B$2)</f>
        <v>0</v>
      </c>
      <c r="Q633" s="74"/>
      <c r="R633" s="75"/>
      <c r="S633" s="75"/>
      <c r="T633" s="119"/>
      <c r="U633" s="119"/>
    </row>
    <row r="634" spans="1:24" outlineLevel="1">
      <c r="A634" s="99"/>
      <c r="B634" s="99"/>
      <c r="C634" s="100"/>
      <c r="D634" s="93"/>
      <c r="E634" s="93"/>
      <c r="F634" s="101" t="s">
        <v>1772</v>
      </c>
      <c r="G634" s="93"/>
      <c r="H634" s="94">
        <f>+H632-H633</f>
        <v>1384712.5399999998</v>
      </c>
      <c r="I634" s="95"/>
      <c r="J634" s="96">
        <f>+J632-J633</f>
        <v>251166.96</v>
      </c>
      <c r="K634" s="96"/>
      <c r="L634" s="97">
        <f>+L632-L633</f>
        <v>533523.3828571426</v>
      </c>
      <c r="M634" s="98">
        <f>+M632-M633</f>
        <v>114396.31809523805</v>
      </c>
      <c r="N634" s="98">
        <f>+N632-N633</f>
        <v>647919.70095238066</v>
      </c>
      <c r="O634" s="122">
        <f>+O632-O633</f>
        <v>736792.86</v>
      </c>
      <c r="Q634" s="74"/>
      <c r="R634" s="75"/>
      <c r="S634" s="75"/>
      <c r="T634" s="119"/>
      <c r="U634" s="119"/>
    </row>
    <row r="635" spans="1:24" outlineLevel="2">
      <c r="A635" s="136">
        <v>37524</v>
      </c>
      <c r="B635" s="24"/>
      <c r="C635" s="77">
        <v>27</v>
      </c>
      <c r="D635" s="137" t="s">
        <v>1447</v>
      </c>
      <c r="E635" s="137">
        <v>1</v>
      </c>
      <c r="F635" s="137" t="s">
        <v>179</v>
      </c>
      <c r="G635" s="137" t="str">
        <f>+VLOOKUP($D635,'Detailed Schedule'!$D$8:$EK$9993,4,FALSE)</f>
        <v>1994 INTERNATIONAL SEMI</v>
      </c>
      <c r="H635" s="55">
        <f>+VLOOKUP($D635,'Detailed Schedule'!$D$8:$EK$9993,5,FALSE)</f>
        <v>12000</v>
      </c>
      <c r="I635" s="22">
        <f>+VLOOKUP($D635,'Detailed Schedule'!$D$8:$EK$9993,6,FALSE)</f>
        <v>10</v>
      </c>
      <c r="J635" s="55">
        <f>+VLOOKUP($D635,'Detailed Schedule'!$D$8:$EK$9993,7,FALSE)</f>
        <v>6500</v>
      </c>
      <c r="K635" s="56">
        <v>0</v>
      </c>
      <c r="L635" s="59">
        <f>+VLOOKUP($D635,'Detailed Schedule'!$D$8:$EAA$9985,137,FALSE)</f>
        <v>5500</v>
      </c>
      <c r="M635" s="26">
        <f>+VLOOKUP($D635,'Detailed Schedule'!$D$8:$EAA$9985,140,FALSE)</f>
        <v>0</v>
      </c>
      <c r="N635" s="26">
        <f>+VLOOKUP($D635,'Detailed Schedule'!$D$8:$EAA$9985,141,FALSE)</f>
        <v>5500</v>
      </c>
      <c r="O635" s="26">
        <f>+VLOOKUP($D635,'Detailed Schedule'!$D$8:$EAA$9985,142,FALSE)+J635</f>
        <v>6500</v>
      </c>
      <c r="Q635" s="74">
        <f>+VLOOKUP($D635,'Detailed Schedule'!$D$8:$K$903,6,FALSE)</f>
        <v>10</v>
      </c>
      <c r="R635" s="75">
        <f>+VLOOKUP($D635,'Detailed Schedule'!$D$8:$K$903,5,FALSE)</f>
        <v>12000</v>
      </c>
      <c r="S635" s="75">
        <f>+VLOOKUP($D635,'Detailed Schedule'!$D$8:$K$903,7,FALSE)</f>
        <v>6500</v>
      </c>
      <c r="T635" s="119">
        <f t="shared" si="50"/>
        <v>0</v>
      </c>
      <c r="U635" s="119">
        <f t="shared" si="51"/>
        <v>0</v>
      </c>
      <c r="V635" s="21" t="str">
        <f t="shared" si="52"/>
        <v>NO CHANGE</v>
      </c>
      <c r="W635" s="21" t="str">
        <f t="shared" si="53"/>
        <v>NO CHANGE</v>
      </c>
      <c r="X635" s="21" t="str">
        <f t="shared" si="54"/>
        <v>NO CHANGE</v>
      </c>
    </row>
    <row r="636" spans="1:24" outlineLevel="2">
      <c r="A636" s="136">
        <v>37761</v>
      </c>
      <c r="B636" s="24"/>
      <c r="C636" s="77">
        <v>36</v>
      </c>
      <c r="D636" s="137" t="s">
        <v>1720</v>
      </c>
      <c r="E636" s="137">
        <v>1</v>
      </c>
      <c r="F636" s="137" t="s">
        <v>179</v>
      </c>
      <c r="G636" s="137" t="str">
        <f>+VLOOKUP($D636,'Detailed Schedule'!$D$8:$EK$9993,4,FALSE)</f>
        <v>1988 FORD F800 WATERTRUCK - RED</v>
      </c>
      <c r="H636" s="55">
        <f>+VLOOKUP($D636,'Detailed Schedule'!$D$8:$EK$9993,5,FALSE)</f>
        <v>7000</v>
      </c>
      <c r="I636" s="22">
        <f>+VLOOKUP($D636,'Detailed Schedule'!$D$8:$EK$9993,6,FALSE)</f>
        <v>7</v>
      </c>
      <c r="J636" s="55">
        <f>+VLOOKUP($D636,'Detailed Schedule'!$D$8:$EK$9993,7,FALSE)</f>
        <v>3000</v>
      </c>
      <c r="K636" s="56">
        <v>0</v>
      </c>
      <c r="L636" s="59">
        <f>+VLOOKUP($D636,'Detailed Schedule'!$D$8:$EAA$9985,137,FALSE)</f>
        <v>4000</v>
      </c>
      <c r="M636" s="26">
        <f>+VLOOKUP($D636,'Detailed Schedule'!$D$8:$EAA$9985,140,FALSE)</f>
        <v>0</v>
      </c>
      <c r="N636" s="26">
        <f>+VLOOKUP($D636,'Detailed Schedule'!$D$8:$EAA$9985,141,FALSE)</f>
        <v>4000</v>
      </c>
      <c r="O636" s="26">
        <f>+VLOOKUP($D636,'Detailed Schedule'!$D$8:$EAA$9985,142,FALSE)+J636</f>
        <v>3000</v>
      </c>
      <c r="Q636" s="74">
        <f>+VLOOKUP($D636,'Detailed Schedule'!$D$8:$K$903,6,FALSE)</f>
        <v>7</v>
      </c>
      <c r="R636" s="75">
        <f>+VLOOKUP($D636,'Detailed Schedule'!$D$8:$K$903,5,FALSE)</f>
        <v>7000</v>
      </c>
      <c r="S636" s="75">
        <f>+VLOOKUP($D636,'Detailed Schedule'!$D$8:$K$903,7,FALSE)</f>
        <v>3000</v>
      </c>
      <c r="T636" s="119">
        <f t="shared" si="50"/>
        <v>0</v>
      </c>
      <c r="U636" s="119">
        <f t="shared" si="51"/>
        <v>0</v>
      </c>
      <c r="V636" s="21" t="str">
        <f t="shared" si="52"/>
        <v>NO CHANGE</v>
      </c>
      <c r="W636" s="21" t="str">
        <f t="shared" si="53"/>
        <v>NO CHANGE</v>
      </c>
      <c r="X636" s="21" t="str">
        <f t="shared" si="54"/>
        <v>NO CHANGE</v>
      </c>
    </row>
    <row r="637" spans="1:24" outlineLevel="2">
      <c r="A637" s="136">
        <v>39559</v>
      </c>
      <c r="B637" s="24"/>
      <c r="C637" s="77">
        <v>65</v>
      </c>
      <c r="D637" s="137" t="s">
        <v>1481</v>
      </c>
      <c r="E637" s="137">
        <v>1</v>
      </c>
      <c r="F637" s="137" t="s">
        <v>179</v>
      </c>
      <c r="G637" s="137" t="str">
        <f>+VLOOKUP($D637,'Detailed Schedule'!$D$8:$EK$9993,4,FALSE)</f>
        <v>1999 FREIGHTLINER FL70 FLATBED TRUCK</v>
      </c>
      <c r="H637" s="55">
        <f>+VLOOKUP($D637,'Detailed Schedule'!$D$8:$EK$9993,5,FALSE)</f>
        <v>2500</v>
      </c>
      <c r="I637" s="22">
        <f>+VLOOKUP($D637,'Detailed Schedule'!$D$8:$EK$9993,6,FALSE)</f>
        <v>7</v>
      </c>
      <c r="J637" s="55">
        <f>+VLOOKUP($D637,'Detailed Schedule'!$D$8:$EK$9993,7,FALSE)</f>
        <v>0</v>
      </c>
      <c r="K637" s="56">
        <v>0</v>
      </c>
      <c r="L637" s="59">
        <f>+VLOOKUP($D637,'Detailed Schedule'!$D$8:$EAA$9985,137,FALSE)</f>
        <v>2500</v>
      </c>
      <c r="M637" s="26">
        <f>+VLOOKUP($D637,'Detailed Schedule'!$D$8:$EAA$9985,140,FALSE)</f>
        <v>0</v>
      </c>
      <c r="N637" s="26">
        <f>+VLOOKUP($D637,'Detailed Schedule'!$D$8:$EAA$9985,141,FALSE)</f>
        <v>2500</v>
      </c>
      <c r="O637" s="26">
        <f>+VLOOKUP($D637,'Detailed Schedule'!$D$8:$EAA$9985,142,FALSE)+J637</f>
        <v>0</v>
      </c>
      <c r="Q637" s="74">
        <f>+VLOOKUP($D637,'Detailed Schedule'!$D$8:$K$903,6,FALSE)</f>
        <v>7</v>
      </c>
      <c r="R637" s="75">
        <f>+VLOOKUP($D637,'Detailed Schedule'!$D$8:$K$903,5,FALSE)</f>
        <v>2500</v>
      </c>
      <c r="S637" s="75">
        <f>+VLOOKUP($D637,'Detailed Schedule'!$D$8:$K$903,7,FALSE)</f>
        <v>0</v>
      </c>
      <c r="T637" s="119">
        <f t="shared" si="50"/>
        <v>0</v>
      </c>
      <c r="U637" s="119">
        <f t="shared" si="51"/>
        <v>0</v>
      </c>
      <c r="V637" s="21" t="str">
        <f t="shared" si="52"/>
        <v>NO CHANGE</v>
      </c>
      <c r="W637" s="21" t="str">
        <f t="shared" si="53"/>
        <v>NO CHANGE</v>
      </c>
      <c r="X637" s="21" t="str">
        <f t="shared" si="54"/>
        <v>NO CHANGE</v>
      </c>
    </row>
    <row r="638" spans="1:24" outlineLevel="2">
      <c r="A638" s="136">
        <v>40210</v>
      </c>
      <c r="B638" s="24"/>
      <c r="C638" s="77">
        <v>72</v>
      </c>
      <c r="D638" s="137" t="s">
        <v>1722</v>
      </c>
      <c r="E638" s="137">
        <v>1</v>
      </c>
      <c r="F638" s="137" t="s">
        <v>179</v>
      </c>
      <c r="G638" s="137" t="str">
        <f>+VLOOKUP($D638,'Detailed Schedule'!$D$8:$EK$9993,4,FALSE)</f>
        <v>1988 FORD LTS90 WATERTRUCK WH</v>
      </c>
      <c r="H638" s="55">
        <f>+VLOOKUP($D638,'Detailed Schedule'!$D$8:$EK$9993,5,FALSE)</f>
        <v>11663</v>
      </c>
      <c r="I638" s="22">
        <f>+VLOOKUP($D638,'Detailed Schedule'!$D$8:$EK$9993,6,FALSE)</f>
        <v>7</v>
      </c>
      <c r="J638" s="55">
        <f>+VLOOKUP($D638,'Detailed Schedule'!$D$8:$EK$9993,7,FALSE)</f>
        <v>5000</v>
      </c>
      <c r="K638" s="56">
        <v>0</v>
      </c>
      <c r="L638" s="59">
        <f>+VLOOKUP($D638,'Detailed Schedule'!$D$8:$EAA$9985,137,FALSE)</f>
        <v>6663</v>
      </c>
      <c r="M638" s="26">
        <f>+VLOOKUP($D638,'Detailed Schedule'!$D$8:$EAA$9985,140,FALSE)</f>
        <v>0</v>
      </c>
      <c r="N638" s="26">
        <f>+VLOOKUP($D638,'Detailed Schedule'!$D$8:$EAA$9985,141,FALSE)</f>
        <v>6663</v>
      </c>
      <c r="O638" s="26">
        <f>+VLOOKUP($D638,'Detailed Schedule'!$D$8:$EAA$9985,142,FALSE)+J638</f>
        <v>5000</v>
      </c>
      <c r="Q638" s="74">
        <f>+VLOOKUP($D638,'Detailed Schedule'!$D$8:$K$903,6,FALSE)</f>
        <v>7</v>
      </c>
      <c r="R638" s="75">
        <f>+VLOOKUP($D638,'Detailed Schedule'!$D$8:$K$903,5,FALSE)</f>
        <v>11663</v>
      </c>
      <c r="S638" s="75">
        <f>+VLOOKUP($D638,'Detailed Schedule'!$D$8:$K$903,7,FALSE)</f>
        <v>5000</v>
      </c>
      <c r="T638" s="119">
        <f t="shared" si="50"/>
        <v>0</v>
      </c>
      <c r="U638" s="119">
        <f t="shared" si="51"/>
        <v>0</v>
      </c>
      <c r="V638" s="21" t="str">
        <f t="shared" si="52"/>
        <v>NO CHANGE</v>
      </c>
      <c r="W638" s="21" t="str">
        <f t="shared" si="53"/>
        <v>NO CHANGE</v>
      </c>
      <c r="X638" s="21" t="str">
        <f t="shared" si="54"/>
        <v>NO CHANGE</v>
      </c>
    </row>
    <row r="639" spans="1:24" outlineLevel="2">
      <c r="A639" s="136">
        <v>40391</v>
      </c>
      <c r="B639" s="24"/>
      <c r="C639" s="77">
        <v>84</v>
      </c>
      <c r="D639" s="137" t="s">
        <v>433</v>
      </c>
      <c r="E639" s="137">
        <v>1</v>
      </c>
      <c r="F639" s="137" t="s">
        <v>179</v>
      </c>
      <c r="G639" s="137" t="str">
        <f>+VLOOKUP($D639,'Detailed Schedule'!$D$8:$EK$9993,4,FALSE)</f>
        <v>1999 CHEVY C6500 DUMP TRUCK</v>
      </c>
      <c r="H639" s="55">
        <f>+VLOOKUP($D639,'Detailed Schedule'!$D$8:$EK$9993,5,FALSE)</f>
        <v>23500</v>
      </c>
      <c r="I639" s="22">
        <f>+VLOOKUP($D639,'Detailed Schedule'!$D$8:$EK$9993,6,FALSE)</f>
        <v>10</v>
      </c>
      <c r="J639" s="55">
        <f>+VLOOKUP($D639,'Detailed Schedule'!$D$8:$EK$9993,7,FALSE)</f>
        <v>8000</v>
      </c>
      <c r="K639" s="56">
        <v>0</v>
      </c>
      <c r="L639" s="59">
        <f>+VLOOKUP($D639,'Detailed Schedule'!$D$8:$EAA$9985,137,FALSE)</f>
        <v>15500</v>
      </c>
      <c r="M639" s="26">
        <f>+VLOOKUP($D639,'Detailed Schedule'!$D$8:$EAA$9985,140,FALSE)</f>
        <v>0</v>
      </c>
      <c r="N639" s="26">
        <f>+VLOOKUP($D639,'Detailed Schedule'!$D$8:$EAA$9985,141,FALSE)</f>
        <v>15500</v>
      </c>
      <c r="O639" s="26">
        <f>+VLOOKUP($D639,'Detailed Schedule'!$D$8:$EAA$9985,142,FALSE)+J639</f>
        <v>8000</v>
      </c>
      <c r="Q639" s="74">
        <f>+VLOOKUP($D639,'Detailed Schedule'!$D$8:$K$903,6,FALSE)</f>
        <v>10</v>
      </c>
      <c r="R639" s="75">
        <f>+VLOOKUP($D639,'Detailed Schedule'!$D$8:$K$903,5,FALSE)</f>
        <v>23500</v>
      </c>
      <c r="S639" s="75">
        <f>+VLOOKUP($D639,'Detailed Schedule'!$D$8:$K$903,7,FALSE)</f>
        <v>8000</v>
      </c>
      <c r="T639" s="119">
        <f t="shared" si="50"/>
        <v>0</v>
      </c>
      <c r="U639" s="119">
        <f t="shared" si="51"/>
        <v>0</v>
      </c>
      <c r="V639" s="21" t="str">
        <f t="shared" si="52"/>
        <v>NO CHANGE</v>
      </c>
      <c r="W639" s="21" t="str">
        <f t="shared" si="53"/>
        <v>NO CHANGE</v>
      </c>
      <c r="X639" s="21" t="str">
        <f t="shared" si="54"/>
        <v>NO CHANGE</v>
      </c>
    </row>
    <row r="640" spans="1:24" outlineLevel="2">
      <c r="A640" s="136">
        <v>40633</v>
      </c>
      <c r="B640" s="24"/>
      <c r="C640" s="77">
        <v>88</v>
      </c>
      <c r="D640" s="137" t="s">
        <v>1148</v>
      </c>
      <c r="E640" s="137">
        <v>4</v>
      </c>
      <c r="F640" s="137" t="s">
        <v>179</v>
      </c>
      <c r="G640" s="137" t="str">
        <f>+VLOOKUP($D640,'Detailed Schedule'!$D$8:$EK$9993,4,FALSE)</f>
        <v>2011 FORD F150 XLT SCAB 4X4</v>
      </c>
      <c r="H640" s="55">
        <f>+VLOOKUP($D640,'Detailed Schedule'!$D$8:$EK$9993,5,FALSE)</f>
        <v>22865.25</v>
      </c>
      <c r="I640" s="22">
        <f>+VLOOKUP($D640,'Detailed Schedule'!$D$8:$EK$9993,6,FALSE)</f>
        <v>7</v>
      </c>
      <c r="J640" s="55">
        <f>+VLOOKUP($D640,'Detailed Schedule'!$D$8:$EK$9993,7,FALSE)</f>
        <v>0</v>
      </c>
      <c r="K640" s="56">
        <v>0</v>
      </c>
      <c r="L640" s="59">
        <f>+VLOOKUP($D640,'Detailed Schedule'!$D$8:$EAA$9985,137,FALSE)</f>
        <v>22865.25</v>
      </c>
      <c r="M640" s="26">
        <f>+VLOOKUP($D640,'Detailed Schedule'!$D$8:$EAA$9985,140,FALSE)</f>
        <v>0</v>
      </c>
      <c r="N640" s="26">
        <f>+VLOOKUP($D640,'Detailed Schedule'!$D$8:$EAA$9985,141,FALSE)</f>
        <v>22865.25</v>
      </c>
      <c r="O640" s="26">
        <f>+VLOOKUP($D640,'Detailed Schedule'!$D$8:$EAA$9985,142,FALSE)+J640</f>
        <v>0</v>
      </c>
      <c r="Q640" s="74">
        <f>+VLOOKUP($D640,'Detailed Schedule'!$D$8:$K$903,6,FALSE)</f>
        <v>7</v>
      </c>
      <c r="R640" s="75">
        <f>+VLOOKUP($D640,'Detailed Schedule'!$D$8:$K$903,5,FALSE)</f>
        <v>22865.25</v>
      </c>
      <c r="S640" s="75">
        <f>+VLOOKUP($D640,'Detailed Schedule'!$D$8:$K$903,7,FALSE)</f>
        <v>0</v>
      </c>
      <c r="T640" s="119">
        <f t="shared" si="50"/>
        <v>0</v>
      </c>
      <c r="U640" s="119">
        <f t="shared" si="51"/>
        <v>0</v>
      </c>
      <c r="V640" s="21" t="str">
        <f t="shared" si="52"/>
        <v>NO CHANGE</v>
      </c>
      <c r="W640" s="21" t="str">
        <f t="shared" si="53"/>
        <v>NO CHANGE</v>
      </c>
      <c r="X640" s="21" t="str">
        <f t="shared" si="54"/>
        <v>NO CHANGE</v>
      </c>
    </row>
    <row r="641" spans="1:24" outlineLevel="2">
      <c r="A641" s="136">
        <v>40830</v>
      </c>
      <c r="B641" s="24"/>
      <c r="C641" s="77">
        <v>92</v>
      </c>
      <c r="D641" s="137" t="s">
        <v>1449</v>
      </c>
      <c r="E641" s="137">
        <v>1</v>
      </c>
      <c r="F641" s="137" t="s">
        <v>179</v>
      </c>
      <c r="G641" s="137" t="str">
        <f>+VLOOKUP($D641,'Detailed Schedule'!$D$8:$EK$9993,4,FALSE)</f>
        <v>2003 MACK SEMI (TRI/A)</v>
      </c>
      <c r="H641" s="55">
        <f>+VLOOKUP($D641,'Detailed Schedule'!$D$8:$EK$9993,5,FALSE)</f>
        <v>69496.5</v>
      </c>
      <c r="I641" s="22">
        <f>+VLOOKUP($D641,'Detailed Schedule'!$D$8:$EK$9993,6,FALSE)</f>
        <v>10</v>
      </c>
      <c r="J641" s="55">
        <f>+VLOOKUP($D641,'Detailed Schedule'!$D$8:$EK$9993,7,FALSE)</f>
        <v>20000</v>
      </c>
      <c r="K641" s="56">
        <v>0</v>
      </c>
      <c r="L641" s="59">
        <f>+VLOOKUP($D641,'Detailed Schedule'!$D$8:$EAA$9985,137,FALSE)</f>
        <v>49496.5</v>
      </c>
      <c r="M641" s="26">
        <f>+VLOOKUP($D641,'Detailed Schedule'!$D$8:$EAA$9985,140,FALSE)</f>
        <v>0</v>
      </c>
      <c r="N641" s="26">
        <f>+VLOOKUP($D641,'Detailed Schedule'!$D$8:$EAA$9985,141,FALSE)</f>
        <v>49496.5</v>
      </c>
      <c r="O641" s="26">
        <f>+VLOOKUP($D641,'Detailed Schedule'!$D$8:$EAA$9985,142,FALSE)+J641</f>
        <v>20000</v>
      </c>
      <c r="Q641" s="74">
        <f>+VLOOKUP($D641,'Detailed Schedule'!$D$8:$K$903,6,FALSE)</f>
        <v>10</v>
      </c>
      <c r="R641" s="75">
        <f>+VLOOKUP($D641,'Detailed Schedule'!$D$8:$K$903,5,FALSE)</f>
        <v>69496.5</v>
      </c>
      <c r="S641" s="75">
        <f>+VLOOKUP($D641,'Detailed Schedule'!$D$8:$K$903,7,FALSE)</f>
        <v>20000</v>
      </c>
      <c r="T641" s="119">
        <f t="shared" si="50"/>
        <v>0</v>
      </c>
      <c r="U641" s="119">
        <f t="shared" si="51"/>
        <v>0</v>
      </c>
      <c r="V641" s="21" t="str">
        <f t="shared" si="52"/>
        <v>NO CHANGE</v>
      </c>
      <c r="W641" s="21" t="str">
        <f t="shared" si="53"/>
        <v>NO CHANGE</v>
      </c>
      <c r="X641" s="21" t="str">
        <f t="shared" si="54"/>
        <v>NO CHANGE</v>
      </c>
    </row>
    <row r="642" spans="1:24" outlineLevel="2">
      <c r="A642" s="136">
        <v>40840</v>
      </c>
      <c r="B642" s="24"/>
      <c r="C642" s="77">
        <v>93</v>
      </c>
      <c r="D642" s="137" t="s">
        <v>205</v>
      </c>
      <c r="E642" s="137">
        <v>1</v>
      </c>
      <c r="F642" s="137" t="s">
        <v>179</v>
      </c>
      <c r="G642" s="137" t="str">
        <f>+VLOOKUP($D642,'Detailed Schedule'!$D$8:$EK$9993,4,FALSE)</f>
        <v>1997 FORD F800 BUCKET TRUCK</v>
      </c>
      <c r="H642" s="55">
        <f>+VLOOKUP($D642,'Detailed Schedule'!$D$8:$EK$9993,5,FALSE)</f>
        <v>4874.4799999999996</v>
      </c>
      <c r="I642" s="22">
        <f>+VLOOKUP($D642,'Detailed Schedule'!$D$8:$EK$9993,6,FALSE)</f>
        <v>7</v>
      </c>
      <c r="J642" s="55">
        <f>+VLOOKUP($D642,'Detailed Schedule'!$D$8:$EK$9993,7,FALSE)</f>
        <v>0</v>
      </c>
      <c r="K642" s="56">
        <v>0</v>
      </c>
      <c r="L642" s="59">
        <f>+VLOOKUP($D642,'Detailed Schedule'!$D$8:$EAA$9985,137,FALSE)</f>
        <v>4874.4799999999996</v>
      </c>
      <c r="M642" s="26">
        <f>+VLOOKUP($D642,'Detailed Schedule'!$D$8:$EAA$9985,140,FALSE)</f>
        <v>0</v>
      </c>
      <c r="N642" s="26">
        <f>+VLOOKUP($D642,'Detailed Schedule'!$D$8:$EAA$9985,141,FALSE)</f>
        <v>4874.4799999999996</v>
      </c>
      <c r="O642" s="26">
        <f>+VLOOKUP($D642,'Detailed Schedule'!$D$8:$EAA$9985,142,FALSE)+J642</f>
        <v>0</v>
      </c>
      <c r="Q642" s="74">
        <f>+VLOOKUP($D642,'Detailed Schedule'!$D$8:$K$903,6,FALSE)</f>
        <v>7</v>
      </c>
      <c r="R642" s="75">
        <f>+VLOOKUP($D642,'Detailed Schedule'!$D$8:$K$903,5,FALSE)</f>
        <v>4874.4799999999996</v>
      </c>
      <c r="S642" s="75">
        <f>+VLOOKUP($D642,'Detailed Schedule'!$D$8:$K$903,7,FALSE)</f>
        <v>0</v>
      </c>
      <c r="T642" s="119">
        <f t="shared" si="50"/>
        <v>0</v>
      </c>
      <c r="U642" s="119">
        <f t="shared" si="51"/>
        <v>0</v>
      </c>
      <c r="V642" s="21" t="str">
        <f t="shared" si="52"/>
        <v>NO CHANGE</v>
      </c>
      <c r="W642" s="21" t="str">
        <f t="shared" si="53"/>
        <v>NO CHANGE</v>
      </c>
      <c r="X642" s="21" t="str">
        <f t="shared" si="54"/>
        <v>NO CHANGE</v>
      </c>
    </row>
    <row r="643" spans="1:24" outlineLevel="2">
      <c r="A643" s="136">
        <v>40953</v>
      </c>
      <c r="B643" s="24"/>
      <c r="C643" s="77">
        <v>98</v>
      </c>
      <c r="D643" s="137" t="s">
        <v>857</v>
      </c>
      <c r="E643" s="137">
        <v>1</v>
      </c>
      <c r="F643" s="137" t="s">
        <v>179</v>
      </c>
      <c r="G643" s="137" t="str">
        <f>+VLOOKUP($D643,'Detailed Schedule'!$D$8:$EK$9993,4,FALSE)</f>
        <v>2007 INTL LINE TRUCK 4300</v>
      </c>
      <c r="H643" s="55">
        <f>+VLOOKUP($D643,'Detailed Schedule'!$D$8:$EK$9993,5,FALSE)</f>
        <v>70903</v>
      </c>
      <c r="I643" s="22">
        <f>+VLOOKUP($D643,'Detailed Schedule'!$D$8:$EK$9993,6,FALSE)</f>
        <v>10</v>
      </c>
      <c r="J643" s="55">
        <f>+VLOOKUP($D643,'Detailed Schedule'!$D$8:$EK$9993,7,FALSE)</f>
        <v>25000</v>
      </c>
      <c r="K643" s="56">
        <v>0</v>
      </c>
      <c r="L643" s="59">
        <f>+VLOOKUP($D643,'Detailed Schedule'!$D$8:$EAA$9985,137,FALSE)</f>
        <v>45903</v>
      </c>
      <c r="M643" s="26">
        <f>+VLOOKUP($D643,'Detailed Schedule'!$D$8:$EAA$9985,140,FALSE)</f>
        <v>0</v>
      </c>
      <c r="N643" s="26">
        <f>+VLOOKUP($D643,'Detailed Schedule'!$D$8:$EAA$9985,141,FALSE)</f>
        <v>45903</v>
      </c>
      <c r="O643" s="26">
        <f>+VLOOKUP($D643,'Detailed Schedule'!$D$8:$EAA$9985,142,FALSE)+J643</f>
        <v>25000</v>
      </c>
      <c r="Q643" s="74">
        <f>+VLOOKUP($D643,'Detailed Schedule'!$D$8:$K$903,6,FALSE)</f>
        <v>10</v>
      </c>
      <c r="R643" s="75">
        <f>+VLOOKUP($D643,'Detailed Schedule'!$D$8:$K$903,5,FALSE)</f>
        <v>70903</v>
      </c>
      <c r="S643" s="75">
        <f>+VLOOKUP($D643,'Detailed Schedule'!$D$8:$K$903,7,FALSE)</f>
        <v>25000</v>
      </c>
      <c r="T643" s="119">
        <f t="shared" si="50"/>
        <v>0</v>
      </c>
      <c r="U643" s="119">
        <f t="shared" si="51"/>
        <v>0</v>
      </c>
      <c r="V643" s="21" t="str">
        <f t="shared" si="52"/>
        <v>NO CHANGE</v>
      </c>
      <c r="W643" s="21" t="str">
        <f t="shared" si="53"/>
        <v>NO CHANGE</v>
      </c>
      <c r="X643" s="21" t="str">
        <f t="shared" si="54"/>
        <v>NO CHANGE</v>
      </c>
    </row>
    <row r="644" spans="1:24" outlineLevel="2">
      <c r="A644" s="136">
        <v>41257</v>
      </c>
      <c r="B644" s="24"/>
      <c r="C644" s="77">
        <v>110</v>
      </c>
      <c r="D644" s="137" t="s">
        <v>437</v>
      </c>
      <c r="E644" s="137">
        <v>1</v>
      </c>
      <c r="F644" s="137" t="s">
        <v>179</v>
      </c>
      <c r="G644" s="137" t="str">
        <f>+VLOOKUP($D644,'Detailed Schedule'!$D$8:$EK$9993,4,FALSE)</f>
        <v>2000 FORD F-650 DUMP TRUCK</v>
      </c>
      <c r="H644" s="55">
        <f>+VLOOKUP($D644,'Detailed Schedule'!$D$8:$EK$9993,5,FALSE)</f>
        <v>21100.400000000001</v>
      </c>
      <c r="I644" s="22">
        <f>+VLOOKUP($D644,'Detailed Schedule'!$D$8:$EK$9993,6,FALSE)</f>
        <v>10</v>
      </c>
      <c r="J644" s="55">
        <f>+VLOOKUP($D644,'Detailed Schedule'!$D$8:$EK$9993,7,FALSE)</f>
        <v>10000</v>
      </c>
      <c r="K644" s="56">
        <v>0</v>
      </c>
      <c r="L644" s="59">
        <f>+VLOOKUP($D644,'Detailed Schedule'!$D$8:$EAA$9985,137,FALSE)</f>
        <v>11100.4</v>
      </c>
      <c r="M644" s="26">
        <f>+VLOOKUP($D644,'Detailed Schedule'!$D$8:$EAA$9985,140,FALSE)</f>
        <v>0</v>
      </c>
      <c r="N644" s="26">
        <f>+VLOOKUP($D644,'Detailed Schedule'!$D$8:$EAA$9985,141,FALSE)</f>
        <v>11100.4</v>
      </c>
      <c r="O644" s="26">
        <f>+VLOOKUP($D644,'Detailed Schedule'!$D$8:$EAA$9985,142,FALSE)+J644</f>
        <v>10000</v>
      </c>
      <c r="Q644" s="74">
        <f>+VLOOKUP($D644,'Detailed Schedule'!$D$8:$K$903,6,FALSE)</f>
        <v>10</v>
      </c>
      <c r="R644" s="75">
        <f>+VLOOKUP($D644,'Detailed Schedule'!$D$8:$K$903,5,FALSE)</f>
        <v>21100.400000000001</v>
      </c>
      <c r="S644" s="75">
        <f>+VLOOKUP($D644,'Detailed Schedule'!$D$8:$K$903,7,FALSE)</f>
        <v>10000</v>
      </c>
      <c r="T644" s="119">
        <f t="shared" si="50"/>
        <v>0</v>
      </c>
      <c r="U644" s="119">
        <f t="shared" si="51"/>
        <v>0</v>
      </c>
      <c r="V644" s="21" t="str">
        <f t="shared" si="52"/>
        <v>NO CHANGE</v>
      </c>
      <c r="W644" s="21" t="str">
        <f t="shared" si="53"/>
        <v>NO CHANGE</v>
      </c>
      <c r="X644" s="21" t="str">
        <f t="shared" si="54"/>
        <v>NO CHANGE</v>
      </c>
    </row>
    <row r="645" spans="1:24" outlineLevel="2">
      <c r="A645" s="136">
        <v>41257</v>
      </c>
      <c r="B645" s="24"/>
      <c r="C645" s="77">
        <v>109</v>
      </c>
      <c r="D645" s="137" t="s">
        <v>853</v>
      </c>
      <c r="E645" s="137">
        <v>1</v>
      </c>
      <c r="F645" s="137" t="s">
        <v>179</v>
      </c>
      <c r="G645" s="137" t="str">
        <f>+VLOOKUP($D645,'Detailed Schedule'!$D$8:$EK$9993,4,FALSE)</f>
        <v>1997 FORD L9000 DUMP TRUCK-LIME</v>
      </c>
      <c r="H645" s="55">
        <f>+VLOOKUP($D645,'Detailed Schedule'!$D$8:$EK$9993,5,FALSE)</f>
        <v>12968.4</v>
      </c>
      <c r="I645" s="22">
        <f>+VLOOKUP($D645,'Detailed Schedule'!$D$8:$EK$9993,6,FALSE)</f>
        <v>7</v>
      </c>
      <c r="J645" s="55">
        <f>+VLOOKUP($D645,'Detailed Schedule'!$D$8:$EK$9993,7,FALSE)</f>
        <v>2500</v>
      </c>
      <c r="K645" s="56">
        <v>0</v>
      </c>
      <c r="L645" s="59">
        <f>+VLOOKUP($D645,'Detailed Schedule'!$D$8:$EAA$9985,137,FALSE)</f>
        <v>10468.4</v>
      </c>
      <c r="M645" s="26">
        <f>+VLOOKUP($D645,'Detailed Schedule'!$D$8:$EAA$9985,140,FALSE)</f>
        <v>0</v>
      </c>
      <c r="N645" s="26">
        <f>+VLOOKUP($D645,'Detailed Schedule'!$D$8:$EAA$9985,141,FALSE)</f>
        <v>10468.4</v>
      </c>
      <c r="O645" s="26">
        <f>+VLOOKUP($D645,'Detailed Schedule'!$D$8:$EAA$9985,142,FALSE)+J645</f>
        <v>2500</v>
      </c>
      <c r="Q645" s="74">
        <f>+VLOOKUP($D645,'Detailed Schedule'!$D$8:$K$903,6,FALSE)</f>
        <v>7</v>
      </c>
      <c r="R645" s="75">
        <f>+VLOOKUP($D645,'Detailed Schedule'!$D$8:$K$903,5,FALSE)</f>
        <v>12968.4</v>
      </c>
      <c r="S645" s="75">
        <f>+VLOOKUP($D645,'Detailed Schedule'!$D$8:$K$903,7,FALSE)</f>
        <v>2500</v>
      </c>
      <c r="T645" s="119">
        <f t="shared" si="50"/>
        <v>0</v>
      </c>
      <c r="U645" s="119">
        <f t="shared" si="51"/>
        <v>0</v>
      </c>
      <c r="V645" s="21" t="str">
        <f t="shared" si="52"/>
        <v>NO CHANGE</v>
      </c>
      <c r="W645" s="21" t="str">
        <f t="shared" si="53"/>
        <v>NO CHANGE</v>
      </c>
      <c r="X645" s="21" t="str">
        <f t="shared" si="54"/>
        <v>NO CHANGE</v>
      </c>
    </row>
    <row r="646" spans="1:24" outlineLevel="2">
      <c r="A646" s="136">
        <v>41348</v>
      </c>
      <c r="B646" s="24"/>
      <c r="C646" s="77">
        <v>121</v>
      </c>
      <c r="D646" s="137" t="s">
        <v>1329</v>
      </c>
      <c r="E646" s="137">
        <v>2</v>
      </c>
      <c r="F646" s="137" t="s">
        <v>179</v>
      </c>
      <c r="G646" s="137" t="str">
        <f>+VLOOKUP($D646,'Detailed Schedule'!$D$8:$EK$9993,4,FALSE)</f>
        <v>2013 FORD F150</v>
      </c>
      <c r="H646" s="55">
        <f>+VLOOKUP($D646,'Detailed Schedule'!$D$8:$EK$9993,5,FALSE)</f>
        <v>27512.54</v>
      </c>
      <c r="I646" s="22">
        <f>+VLOOKUP($D646,'Detailed Schedule'!$D$8:$EK$9993,6,FALSE)</f>
        <v>7</v>
      </c>
      <c r="J646" s="55">
        <f>+VLOOKUP($D646,'Detailed Schedule'!$D$8:$EK$9993,7,FALSE)</f>
        <v>0</v>
      </c>
      <c r="K646" s="56">
        <v>0</v>
      </c>
      <c r="L646" s="59">
        <f>+VLOOKUP($D646,'Detailed Schedule'!$D$8:$EAA$9985,137,FALSE)</f>
        <v>27512.54</v>
      </c>
      <c r="M646" s="26">
        <f>+VLOOKUP($D646,'Detailed Schedule'!$D$8:$EAA$9985,140,FALSE)</f>
        <v>0</v>
      </c>
      <c r="N646" s="26">
        <f>+VLOOKUP($D646,'Detailed Schedule'!$D$8:$EAA$9985,141,FALSE)</f>
        <v>27512.54</v>
      </c>
      <c r="O646" s="26">
        <f>+VLOOKUP($D646,'Detailed Schedule'!$D$8:$EAA$9985,142,FALSE)+J646</f>
        <v>0</v>
      </c>
      <c r="Q646" s="74">
        <f>+VLOOKUP($D646,'Detailed Schedule'!$D$8:$K$903,6,FALSE)</f>
        <v>7</v>
      </c>
      <c r="R646" s="75">
        <f>+VLOOKUP($D646,'Detailed Schedule'!$D$8:$K$903,5,FALSE)</f>
        <v>27512.54</v>
      </c>
      <c r="S646" s="75">
        <f>+VLOOKUP($D646,'Detailed Schedule'!$D$8:$K$903,7,FALSE)</f>
        <v>0</v>
      </c>
      <c r="T646" s="119">
        <f t="shared" si="50"/>
        <v>0</v>
      </c>
      <c r="U646" s="119">
        <f t="shared" si="51"/>
        <v>0</v>
      </c>
      <c r="V646" s="21" t="str">
        <f t="shared" si="52"/>
        <v>NO CHANGE</v>
      </c>
      <c r="W646" s="21" t="str">
        <f t="shared" si="53"/>
        <v>NO CHANGE</v>
      </c>
      <c r="X646" s="21" t="str">
        <f t="shared" si="54"/>
        <v>NO CHANGE</v>
      </c>
    </row>
    <row r="647" spans="1:24" outlineLevel="2">
      <c r="A647" s="136">
        <v>41409</v>
      </c>
      <c r="B647" s="24"/>
      <c r="C647" s="77">
        <v>128</v>
      </c>
      <c r="D647" s="137" t="s">
        <v>1333</v>
      </c>
      <c r="E647" s="137">
        <v>2</v>
      </c>
      <c r="F647" s="137" t="s">
        <v>179</v>
      </c>
      <c r="G647" s="137" t="str">
        <f>+VLOOKUP($D647,'Detailed Schedule'!$D$8:$EK$9993,4,FALSE)</f>
        <v>2013 F150 PICK-UP</v>
      </c>
      <c r="H647" s="55">
        <f>+VLOOKUP($D647,'Detailed Schedule'!$D$8:$EK$9993,5,FALSE)</f>
        <v>22875.5</v>
      </c>
      <c r="I647" s="22">
        <f>+VLOOKUP($D647,'Detailed Schedule'!$D$8:$EK$9993,6,FALSE)</f>
        <v>7</v>
      </c>
      <c r="J647" s="55">
        <f>+VLOOKUP($D647,'Detailed Schedule'!$D$8:$EK$9993,7,FALSE)</f>
        <v>0</v>
      </c>
      <c r="K647" s="56">
        <v>0</v>
      </c>
      <c r="L647" s="59">
        <f>+VLOOKUP($D647,'Detailed Schedule'!$D$8:$EAA$9985,137,FALSE)</f>
        <v>22875.5</v>
      </c>
      <c r="M647" s="26">
        <f>+VLOOKUP($D647,'Detailed Schedule'!$D$8:$EAA$9985,140,FALSE)</f>
        <v>0</v>
      </c>
      <c r="N647" s="26">
        <f>+VLOOKUP($D647,'Detailed Schedule'!$D$8:$EAA$9985,141,FALSE)</f>
        <v>22875.5</v>
      </c>
      <c r="O647" s="26">
        <f>+VLOOKUP($D647,'Detailed Schedule'!$D$8:$EAA$9985,142,FALSE)+J647</f>
        <v>0</v>
      </c>
      <c r="Q647" s="74">
        <f>+VLOOKUP($D647,'Detailed Schedule'!$D$8:$K$903,6,FALSE)</f>
        <v>7</v>
      </c>
      <c r="R647" s="75">
        <f>+VLOOKUP($D647,'Detailed Schedule'!$D$8:$K$903,5,FALSE)</f>
        <v>22875.5</v>
      </c>
      <c r="S647" s="75">
        <f>+VLOOKUP($D647,'Detailed Schedule'!$D$8:$K$903,7,FALSE)</f>
        <v>0</v>
      </c>
      <c r="T647" s="119">
        <f t="shared" si="50"/>
        <v>0</v>
      </c>
      <c r="U647" s="119">
        <f t="shared" si="51"/>
        <v>0</v>
      </c>
      <c r="V647" s="21" t="str">
        <f t="shared" si="52"/>
        <v>NO CHANGE</v>
      </c>
      <c r="W647" s="21" t="str">
        <f t="shared" si="53"/>
        <v>NO CHANGE</v>
      </c>
      <c r="X647" s="21" t="str">
        <f t="shared" si="54"/>
        <v>NO CHANGE</v>
      </c>
    </row>
    <row r="648" spans="1:24" outlineLevel="2">
      <c r="A648" s="136">
        <v>41456</v>
      </c>
      <c r="B648" s="24"/>
      <c r="C648" s="77">
        <v>129</v>
      </c>
      <c r="D648" s="137" t="s">
        <v>753</v>
      </c>
      <c r="E648" s="137">
        <v>1</v>
      </c>
      <c r="F648" s="137" t="s">
        <v>179</v>
      </c>
      <c r="G648" s="137" t="str">
        <f>+VLOOKUP($D648,'Detailed Schedule'!$D$8:$EK$9993,4,FALSE)</f>
        <v>PURCHASE OF TRUCK FROM FALCON</v>
      </c>
      <c r="H648" s="55">
        <f>+VLOOKUP($D648,'Detailed Schedule'!$D$8:$EK$9993,5,FALSE)</f>
        <v>2000</v>
      </c>
      <c r="I648" s="22">
        <f>+VLOOKUP($D648,'Detailed Schedule'!$D$8:$EK$9993,6,FALSE)</f>
        <v>5</v>
      </c>
      <c r="J648" s="55">
        <f>+VLOOKUP($D648,'Detailed Schedule'!$D$8:$EK$9993,7,FALSE)</f>
        <v>0</v>
      </c>
      <c r="K648" s="56">
        <v>0</v>
      </c>
      <c r="L648" s="59">
        <f>+VLOOKUP($D648,'Detailed Schedule'!$D$8:$EAA$9985,137,FALSE)</f>
        <v>2000</v>
      </c>
      <c r="M648" s="26">
        <f>+VLOOKUP($D648,'Detailed Schedule'!$D$8:$EAA$9985,140,FALSE)</f>
        <v>0</v>
      </c>
      <c r="N648" s="26">
        <f>+VLOOKUP($D648,'Detailed Schedule'!$D$8:$EAA$9985,141,FALSE)</f>
        <v>2000</v>
      </c>
      <c r="O648" s="26">
        <f>+VLOOKUP($D648,'Detailed Schedule'!$D$8:$EAA$9985,142,FALSE)+J648</f>
        <v>0</v>
      </c>
      <c r="Q648" s="74">
        <f>+VLOOKUP($D648,'Detailed Schedule'!$D$8:$K$903,6,FALSE)</f>
        <v>5</v>
      </c>
      <c r="R648" s="75">
        <f>+VLOOKUP($D648,'Detailed Schedule'!$D$8:$K$903,5,FALSE)</f>
        <v>2000</v>
      </c>
      <c r="S648" s="75">
        <f>+VLOOKUP($D648,'Detailed Schedule'!$D$8:$K$903,7,FALSE)</f>
        <v>0</v>
      </c>
      <c r="T648" s="119">
        <f t="shared" si="50"/>
        <v>0</v>
      </c>
      <c r="U648" s="119">
        <f t="shared" si="51"/>
        <v>0</v>
      </c>
      <c r="V648" s="21" t="str">
        <f t="shared" si="52"/>
        <v>NO CHANGE</v>
      </c>
      <c r="W648" s="21" t="str">
        <f t="shared" si="53"/>
        <v>NO CHANGE</v>
      </c>
      <c r="X648" s="21" t="str">
        <f t="shared" si="54"/>
        <v>NO CHANGE</v>
      </c>
    </row>
    <row r="649" spans="1:24" outlineLevel="2">
      <c r="A649" s="136">
        <v>41771</v>
      </c>
      <c r="B649" s="24">
        <v>45719</v>
      </c>
      <c r="C649" s="77">
        <v>148</v>
      </c>
      <c r="D649" s="137" t="s">
        <v>1335</v>
      </c>
      <c r="E649" s="137">
        <v>1</v>
      </c>
      <c r="F649" s="137" t="s">
        <v>179</v>
      </c>
      <c r="G649" s="137" t="str">
        <f>+VLOOKUP($D649,'Detailed Schedule'!$D$8:$EK$9993,4,FALSE)</f>
        <v>2014 FORD F250 A02604</v>
      </c>
      <c r="H649" s="55">
        <f>+VLOOKUP($D649,'Detailed Schedule'!$D$8:$EK$9993,5,FALSE)</f>
        <v>28116.5</v>
      </c>
      <c r="I649" s="22">
        <f>+VLOOKUP($D649,'Detailed Schedule'!$D$8:$EK$9993,6,FALSE)</f>
        <v>6</v>
      </c>
      <c r="J649" s="55">
        <f>+VLOOKUP($D649,'Detailed Schedule'!$D$8:$EK$9993,7,FALSE)</f>
        <v>0</v>
      </c>
      <c r="K649" s="56">
        <v>0</v>
      </c>
      <c r="L649" s="59">
        <f>+VLOOKUP($D649,'Detailed Schedule'!$D$8:$EAA$9985,137,FALSE)</f>
        <v>28116.5</v>
      </c>
      <c r="M649" s="26">
        <f>+VLOOKUP($D649,'Detailed Schedule'!$D$8:$EAA$9985,140,FALSE)</f>
        <v>0</v>
      </c>
      <c r="N649" s="26">
        <f>+VLOOKUP($D649,'Detailed Schedule'!$D$8:$EAA$9985,141,FALSE)</f>
        <v>28116.5</v>
      </c>
      <c r="O649" s="26">
        <f>+VLOOKUP($D649,'Detailed Schedule'!$D$8:$EAA$9985,142,FALSE)+J649</f>
        <v>0</v>
      </c>
      <c r="Q649" s="74">
        <f>+VLOOKUP($D649,'Detailed Schedule'!$D$8:$K$903,6,FALSE)</f>
        <v>6</v>
      </c>
      <c r="R649" s="75">
        <f>+VLOOKUP($D649,'Detailed Schedule'!$D$8:$K$903,5,FALSE)</f>
        <v>28116.5</v>
      </c>
      <c r="S649" s="75">
        <f>+VLOOKUP($D649,'Detailed Schedule'!$D$8:$K$903,7,FALSE)</f>
        <v>0</v>
      </c>
      <c r="T649" s="119">
        <f t="shared" si="50"/>
        <v>0</v>
      </c>
      <c r="U649" s="119">
        <f t="shared" si="51"/>
        <v>0</v>
      </c>
      <c r="V649" s="21" t="str">
        <f t="shared" si="52"/>
        <v>NO CHANGE</v>
      </c>
      <c r="W649" s="21" t="str">
        <f t="shared" si="53"/>
        <v>NO CHANGE</v>
      </c>
      <c r="X649" s="21" t="str">
        <f t="shared" si="54"/>
        <v>NO CHANGE</v>
      </c>
    </row>
    <row r="650" spans="1:24" outlineLevel="2">
      <c r="A650" s="136">
        <v>41831</v>
      </c>
      <c r="B650" s="24"/>
      <c r="C650" s="77">
        <v>149</v>
      </c>
      <c r="D650" s="137" t="s">
        <v>1337</v>
      </c>
      <c r="E650" s="137">
        <v>1</v>
      </c>
      <c r="F650" s="137" t="s">
        <v>179</v>
      </c>
      <c r="G650" s="137" t="str">
        <f>+VLOOKUP($D650,'Detailed Schedule'!$D$8:$EK$9993,4,FALSE)</f>
        <v>2014 FORD F150 D94916</v>
      </c>
      <c r="H650" s="55">
        <f>+VLOOKUP($D650,'Detailed Schedule'!$D$8:$EK$9993,5,FALSE)</f>
        <v>32528</v>
      </c>
      <c r="I650" s="22">
        <f>+VLOOKUP($D650,'Detailed Schedule'!$D$8:$EK$9993,6,FALSE)</f>
        <v>6</v>
      </c>
      <c r="J650" s="55">
        <f>+VLOOKUP($D650,'Detailed Schedule'!$D$8:$EK$9993,7,FALSE)</f>
        <v>0</v>
      </c>
      <c r="K650" s="56">
        <v>0</v>
      </c>
      <c r="L650" s="59">
        <f>+VLOOKUP($D650,'Detailed Schedule'!$D$8:$EAA$9985,137,FALSE)</f>
        <v>32528</v>
      </c>
      <c r="M650" s="26">
        <f>+VLOOKUP($D650,'Detailed Schedule'!$D$8:$EAA$9985,140,FALSE)</f>
        <v>0</v>
      </c>
      <c r="N650" s="26">
        <f>+VLOOKUP($D650,'Detailed Schedule'!$D$8:$EAA$9985,141,FALSE)</f>
        <v>32528</v>
      </c>
      <c r="O650" s="26">
        <f>+VLOOKUP($D650,'Detailed Schedule'!$D$8:$EAA$9985,142,FALSE)+J650</f>
        <v>0</v>
      </c>
      <c r="Q650" s="74">
        <f>+VLOOKUP($D650,'Detailed Schedule'!$D$8:$K$903,6,FALSE)</f>
        <v>6</v>
      </c>
      <c r="R650" s="75">
        <f>+VLOOKUP($D650,'Detailed Schedule'!$D$8:$K$903,5,FALSE)</f>
        <v>32528</v>
      </c>
      <c r="S650" s="75">
        <f>+VLOOKUP($D650,'Detailed Schedule'!$D$8:$K$903,7,FALSE)</f>
        <v>0</v>
      </c>
      <c r="T650" s="119">
        <f t="shared" si="50"/>
        <v>0</v>
      </c>
      <c r="U650" s="119">
        <f t="shared" si="51"/>
        <v>0</v>
      </c>
      <c r="V650" s="21" t="str">
        <f t="shared" si="52"/>
        <v>NO CHANGE</v>
      </c>
      <c r="W650" s="21" t="str">
        <f t="shared" si="53"/>
        <v>NO CHANGE</v>
      </c>
      <c r="X650" s="21" t="str">
        <f t="shared" si="54"/>
        <v>NO CHANGE</v>
      </c>
    </row>
    <row r="651" spans="1:24" outlineLevel="2">
      <c r="A651" s="136">
        <v>41859</v>
      </c>
      <c r="B651" s="24"/>
      <c r="C651" s="77">
        <v>151</v>
      </c>
      <c r="D651" s="137" t="s">
        <v>1341</v>
      </c>
      <c r="E651" s="137">
        <v>2</v>
      </c>
      <c r="F651" s="137" t="s">
        <v>179</v>
      </c>
      <c r="G651" s="137" t="str">
        <f>+VLOOKUP($D651,'Detailed Schedule'!$D$8:$EK$9993,4,FALSE)</f>
        <v>2013 F150 - TEXAS</v>
      </c>
      <c r="H651" s="55">
        <f>+VLOOKUP($D651,'Detailed Schedule'!$D$8:$EK$9993,5,FALSE)</f>
        <v>19191.939999999999</v>
      </c>
      <c r="I651" s="22">
        <f>+VLOOKUP($D651,'Detailed Schedule'!$D$8:$EK$9993,6,FALSE)</f>
        <v>7</v>
      </c>
      <c r="J651" s="55">
        <f>+VLOOKUP($D651,'Detailed Schedule'!$D$8:$EK$9993,7,FALSE)</f>
        <v>0</v>
      </c>
      <c r="K651" s="56">
        <v>0</v>
      </c>
      <c r="L651" s="59">
        <f>+VLOOKUP($D651,'Detailed Schedule'!$D$8:$EAA$9985,137,FALSE)</f>
        <v>19191.939999999999</v>
      </c>
      <c r="M651" s="26">
        <f>+VLOOKUP($D651,'Detailed Schedule'!$D$8:$EAA$9985,140,FALSE)</f>
        <v>0</v>
      </c>
      <c r="N651" s="26">
        <f>+VLOOKUP($D651,'Detailed Schedule'!$D$8:$EAA$9985,141,FALSE)</f>
        <v>19191.939999999999</v>
      </c>
      <c r="O651" s="26">
        <f>+VLOOKUP($D651,'Detailed Schedule'!$D$8:$EAA$9985,142,FALSE)+J651</f>
        <v>0</v>
      </c>
      <c r="Q651" s="74"/>
      <c r="R651" s="75"/>
      <c r="S651" s="75"/>
      <c r="T651" s="119"/>
      <c r="U651" s="119"/>
    </row>
    <row r="652" spans="1:24" outlineLevel="2">
      <c r="A652" s="136">
        <v>41866</v>
      </c>
      <c r="B652" s="24"/>
      <c r="C652" s="77">
        <v>152</v>
      </c>
      <c r="D652" s="137" t="s">
        <v>1339</v>
      </c>
      <c r="E652" s="137">
        <v>2</v>
      </c>
      <c r="F652" s="137" t="s">
        <v>179</v>
      </c>
      <c r="G652" s="137" t="str">
        <f>+VLOOKUP($D652,'Detailed Schedule'!$D$8:$EK$9993,4,FALSE)</f>
        <v>2013 F150 - TEXAS</v>
      </c>
      <c r="H652" s="55">
        <f>+VLOOKUP($D652,'Detailed Schedule'!$D$8:$EK$9993,5,FALSE)</f>
        <v>19191.939999999999</v>
      </c>
      <c r="I652" s="22">
        <f>+VLOOKUP($D652,'Detailed Schedule'!$D$8:$EK$9993,6,FALSE)</f>
        <v>7</v>
      </c>
      <c r="J652" s="55">
        <f>+VLOOKUP($D652,'Detailed Schedule'!$D$8:$EK$9993,7,FALSE)</f>
        <v>0</v>
      </c>
      <c r="K652" s="56">
        <v>0</v>
      </c>
      <c r="L652" s="59">
        <f>+VLOOKUP($D652,'Detailed Schedule'!$D$8:$EAA$9985,137,FALSE)</f>
        <v>19191.939999999999</v>
      </c>
      <c r="M652" s="26">
        <f>+VLOOKUP($D652,'Detailed Schedule'!$D$8:$EAA$9985,140,FALSE)</f>
        <v>0</v>
      </c>
      <c r="N652" s="26">
        <f>+VLOOKUP($D652,'Detailed Schedule'!$D$8:$EAA$9985,141,FALSE)</f>
        <v>19191.939999999999</v>
      </c>
      <c r="O652" s="26">
        <f>+VLOOKUP($D652,'Detailed Schedule'!$D$8:$EAA$9985,142,FALSE)+J652</f>
        <v>0</v>
      </c>
      <c r="Q652" s="74">
        <f>+VLOOKUP($D652,'Detailed Schedule'!$D$8:$K$903,6,FALSE)</f>
        <v>7</v>
      </c>
      <c r="R652" s="75">
        <f>+VLOOKUP($D652,'Detailed Schedule'!$D$8:$K$903,5,FALSE)</f>
        <v>19191.939999999999</v>
      </c>
      <c r="S652" s="75">
        <f>+VLOOKUP($D652,'Detailed Schedule'!$D$8:$K$903,7,FALSE)</f>
        <v>0</v>
      </c>
      <c r="T652" s="119">
        <f t="shared" si="50"/>
        <v>0</v>
      </c>
      <c r="U652" s="119">
        <f t="shared" si="51"/>
        <v>0</v>
      </c>
      <c r="V652" s="21" t="str">
        <f t="shared" si="52"/>
        <v>NO CHANGE</v>
      </c>
      <c r="W652" s="21" t="str">
        <f t="shared" si="53"/>
        <v>NO CHANGE</v>
      </c>
      <c r="X652" s="21" t="str">
        <f t="shared" si="54"/>
        <v>NO CHANGE</v>
      </c>
    </row>
    <row r="653" spans="1:24" outlineLevel="2">
      <c r="A653" s="136">
        <v>41936</v>
      </c>
      <c r="B653" s="24"/>
      <c r="C653" s="77">
        <v>155</v>
      </c>
      <c r="D653" s="137" t="s">
        <v>855</v>
      </c>
      <c r="E653" s="137">
        <v>1</v>
      </c>
      <c r="F653" s="137" t="s">
        <v>179</v>
      </c>
      <c r="G653" s="137" t="str">
        <f>+VLOOKUP($D653,'Detailed Schedule'!$D$8:$EK$9993,4,FALSE)</f>
        <v>LIME TRUCK - 30 TON</v>
      </c>
      <c r="H653" s="55">
        <f>+VLOOKUP($D653,'Detailed Schedule'!$D$8:$EK$9993,5,FALSE)</f>
        <v>129300.51000000001</v>
      </c>
      <c r="I653" s="22">
        <f>+VLOOKUP($D653,'Detailed Schedule'!$D$8:$EK$9993,6,FALSE)</f>
        <v>10</v>
      </c>
      <c r="J653" s="55">
        <f>+VLOOKUP($D653,'Detailed Schedule'!$D$8:$EK$9993,7,FALSE)</f>
        <v>60000</v>
      </c>
      <c r="K653" s="56">
        <v>0</v>
      </c>
      <c r="L653" s="59">
        <f>+VLOOKUP($D653,'Detailed Schedule'!$D$8:$EAA$9985,137,FALSE)</f>
        <v>69300.509999999995</v>
      </c>
      <c r="M653" s="26">
        <f>+VLOOKUP($D653,'Detailed Schedule'!$D$8:$EAA$9985,140,FALSE)</f>
        <v>0</v>
      </c>
      <c r="N653" s="26">
        <f>+VLOOKUP($D653,'Detailed Schedule'!$D$8:$EAA$9985,141,FALSE)</f>
        <v>69300.509999999995</v>
      </c>
      <c r="O653" s="26">
        <f>+VLOOKUP($D653,'Detailed Schedule'!$D$8:$EAA$9985,142,FALSE)+J653</f>
        <v>60000</v>
      </c>
      <c r="Q653" s="74">
        <f>+VLOOKUP($D653,'Detailed Schedule'!$D$8:$K$903,6,FALSE)</f>
        <v>10</v>
      </c>
      <c r="R653" s="75">
        <f>+VLOOKUP($D653,'Detailed Schedule'!$D$8:$K$903,5,FALSE)</f>
        <v>129300.51000000001</v>
      </c>
      <c r="S653" s="75">
        <f>+VLOOKUP($D653,'Detailed Schedule'!$D$8:$K$903,7,FALSE)</f>
        <v>60000</v>
      </c>
      <c r="T653" s="119">
        <f t="shared" si="50"/>
        <v>0</v>
      </c>
      <c r="U653" s="119">
        <f t="shared" si="51"/>
        <v>0</v>
      </c>
      <c r="V653" s="21" t="str">
        <f t="shared" si="52"/>
        <v>NO CHANGE</v>
      </c>
      <c r="W653" s="21" t="str">
        <f t="shared" si="53"/>
        <v>NO CHANGE</v>
      </c>
      <c r="X653" s="21" t="str">
        <f t="shared" si="54"/>
        <v>NO CHANGE</v>
      </c>
    </row>
    <row r="654" spans="1:24" outlineLevel="2">
      <c r="A654" s="136">
        <v>42124</v>
      </c>
      <c r="B654" s="24"/>
      <c r="C654" s="77">
        <v>180</v>
      </c>
      <c r="D654" s="137" t="s">
        <v>1344</v>
      </c>
      <c r="E654" s="137">
        <v>1</v>
      </c>
      <c r="F654" s="137" t="s">
        <v>179</v>
      </c>
      <c r="G654" s="137" t="str">
        <f>+VLOOKUP($D654,'Detailed Schedule'!$D$8:$EK$9993,4,FALSE)</f>
        <v>2014 FORD F150 4X4</v>
      </c>
      <c r="H654" s="55">
        <f>+VLOOKUP($D654,'Detailed Schedule'!$D$8:$EK$9993,5,FALSE)</f>
        <v>37042.75</v>
      </c>
      <c r="I654" s="22">
        <f>+VLOOKUP($D654,'Detailed Schedule'!$D$8:$EK$9993,6,FALSE)</f>
        <v>6</v>
      </c>
      <c r="J654" s="55">
        <f>+VLOOKUP($D654,'Detailed Schedule'!$D$8:$EK$9993,7,FALSE)</f>
        <v>0</v>
      </c>
      <c r="K654" s="56">
        <v>0</v>
      </c>
      <c r="L654" s="59">
        <f>+VLOOKUP($D654,'Detailed Schedule'!$D$8:$EAA$9985,137,FALSE)</f>
        <v>37042.75</v>
      </c>
      <c r="M654" s="26">
        <f>+VLOOKUP($D654,'Detailed Schedule'!$D$8:$EAA$9985,140,FALSE)</f>
        <v>0</v>
      </c>
      <c r="N654" s="26">
        <f>+VLOOKUP($D654,'Detailed Schedule'!$D$8:$EAA$9985,141,FALSE)</f>
        <v>37042.75</v>
      </c>
      <c r="O654" s="26">
        <f>+VLOOKUP($D654,'Detailed Schedule'!$D$8:$EAA$9985,142,FALSE)+J654</f>
        <v>0</v>
      </c>
      <c r="Q654" s="74">
        <f>+VLOOKUP($D654,'Detailed Schedule'!$D$8:$K$903,6,FALSE)</f>
        <v>6</v>
      </c>
      <c r="R654" s="75">
        <f>+VLOOKUP($D654,'Detailed Schedule'!$D$8:$K$903,5,FALSE)</f>
        <v>37042.75</v>
      </c>
      <c r="S654" s="75">
        <f>+VLOOKUP($D654,'Detailed Schedule'!$D$8:$K$903,7,FALSE)</f>
        <v>0</v>
      </c>
      <c r="T654" s="119">
        <f t="shared" si="50"/>
        <v>0</v>
      </c>
      <c r="U654" s="119">
        <f t="shared" si="51"/>
        <v>0</v>
      </c>
      <c r="V654" s="21" t="str">
        <f t="shared" si="52"/>
        <v>NO CHANGE</v>
      </c>
      <c r="W654" s="21" t="str">
        <f t="shared" si="53"/>
        <v>NO CHANGE</v>
      </c>
      <c r="X654" s="21" t="str">
        <f t="shared" si="54"/>
        <v>NO CHANGE</v>
      </c>
    </row>
    <row r="655" spans="1:24" outlineLevel="2">
      <c r="A655" s="136">
        <v>42242</v>
      </c>
      <c r="B655" s="24"/>
      <c r="C655" s="77">
        <v>182</v>
      </c>
      <c r="D655" s="137" t="s">
        <v>1342</v>
      </c>
      <c r="E655" s="137">
        <v>1</v>
      </c>
      <c r="F655" s="137" t="s">
        <v>179</v>
      </c>
      <c r="G655" s="137" t="str">
        <f>+VLOOKUP($D655,'Detailed Schedule'!$D$8:$EK$9993,4,FALSE)</f>
        <v>2016 F250SD</v>
      </c>
      <c r="H655" s="55">
        <f>+VLOOKUP($D655,'Detailed Schedule'!$D$8:$EK$9993,5,FALSE)</f>
        <v>36380</v>
      </c>
      <c r="I655" s="22">
        <f>+VLOOKUP($D655,'Detailed Schedule'!$D$8:$EK$9993,6,FALSE)</f>
        <v>6</v>
      </c>
      <c r="J655" s="55">
        <f>+VLOOKUP($D655,'Detailed Schedule'!$D$8:$EK$9993,7,FALSE)</f>
        <v>0</v>
      </c>
      <c r="K655" s="56">
        <v>0</v>
      </c>
      <c r="L655" s="59">
        <f>+VLOOKUP($D655,'Detailed Schedule'!$D$8:$EAA$9985,137,FALSE)</f>
        <v>36380</v>
      </c>
      <c r="M655" s="26">
        <f>+VLOOKUP($D655,'Detailed Schedule'!$D$8:$EAA$9985,140,FALSE)</f>
        <v>0</v>
      </c>
      <c r="N655" s="26">
        <f>+VLOOKUP($D655,'Detailed Schedule'!$D$8:$EAA$9985,141,FALSE)</f>
        <v>36380</v>
      </c>
      <c r="O655" s="26">
        <f>+VLOOKUP($D655,'Detailed Schedule'!$D$8:$EAA$9985,142,FALSE)+J655</f>
        <v>0</v>
      </c>
      <c r="Q655" s="74">
        <f>+VLOOKUP($D655,'Detailed Schedule'!$D$8:$K$903,6,FALSE)</f>
        <v>6</v>
      </c>
      <c r="R655" s="75">
        <f>+VLOOKUP($D655,'Detailed Schedule'!$D$8:$K$903,5,FALSE)</f>
        <v>36380</v>
      </c>
      <c r="S655" s="75">
        <f>+VLOOKUP($D655,'Detailed Schedule'!$D$8:$K$903,7,FALSE)</f>
        <v>0</v>
      </c>
      <c r="T655" s="119">
        <f t="shared" si="50"/>
        <v>0</v>
      </c>
      <c r="U655" s="119">
        <f t="shared" si="51"/>
        <v>0</v>
      </c>
      <c r="V655" s="21" t="str">
        <f t="shared" si="52"/>
        <v>NO CHANGE</v>
      </c>
      <c r="W655" s="21" t="str">
        <f t="shared" si="53"/>
        <v>NO CHANGE</v>
      </c>
      <c r="X655" s="21" t="str">
        <f t="shared" si="54"/>
        <v>NO CHANGE</v>
      </c>
    </row>
    <row r="656" spans="1:24" outlineLevel="2">
      <c r="A656" s="136">
        <v>42446</v>
      </c>
      <c r="B656" s="24"/>
      <c r="C656" s="77">
        <v>190</v>
      </c>
      <c r="D656" s="137" t="s">
        <v>1451</v>
      </c>
      <c r="E656" s="137">
        <v>1</v>
      </c>
      <c r="F656" s="137" t="s">
        <v>179</v>
      </c>
      <c r="G656" s="137" t="str">
        <f>+VLOOKUP($D656,'Detailed Schedule'!$D$8:$EK$9993,4,FALSE)</f>
        <v>2010 PETERBUILT SEMI</v>
      </c>
      <c r="H656" s="55">
        <f>+VLOOKUP($D656,'Detailed Schedule'!$D$8:$EK$9993,5,FALSE)</f>
        <v>110260.16</v>
      </c>
      <c r="I656" s="22">
        <f>+VLOOKUP($D656,'Detailed Schedule'!$D$8:$EK$9993,6,FALSE)</f>
        <v>10</v>
      </c>
      <c r="J656" s="55">
        <f>+VLOOKUP($D656,'Detailed Schedule'!$D$8:$EK$9993,7,FALSE)</f>
        <v>30000</v>
      </c>
      <c r="K656" s="56">
        <v>0</v>
      </c>
      <c r="L656" s="59">
        <f>+VLOOKUP($D656,'Detailed Schedule'!$D$8:$EAA$9985,137,FALSE)</f>
        <v>72293.626000000004</v>
      </c>
      <c r="M656" s="26">
        <f>+VLOOKUP($D656,'Detailed Schedule'!$D$8:$EAA$9985,140,FALSE)</f>
        <v>7966.53</v>
      </c>
      <c r="N656" s="26">
        <f>+VLOOKUP($D656,'Detailed Schedule'!$D$8:$EAA$9985,141,FALSE)</f>
        <v>80260.156000000003</v>
      </c>
      <c r="O656" s="26">
        <f>+VLOOKUP($D656,'Detailed Schedule'!$D$8:$EAA$9985,142,FALSE)+J656</f>
        <v>30000</v>
      </c>
      <c r="Q656" s="74">
        <f>+VLOOKUP($D656,'Detailed Schedule'!$D$8:$K$903,6,FALSE)</f>
        <v>10</v>
      </c>
      <c r="R656" s="75">
        <f>+VLOOKUP($D656,'Detailed Schedule'!$D$8:$K$903,5,FALSE)</f>
        <v>110260.16</v>
      </c>
      <c r="S656" s="75">
        <f>+VLOOKUP($D656,'Detailed Schedule'!$D$8:$K$903,7,FALSE)</f>
        <v>30000</v>
      </c>
      <c r="T656" s="119">
        <f t="shared" si="50"/>
        <v>0</v>
      </c>
      <c r="U656" s="119">
        <f t="shared" si="51"/>
        <v>0</v>
      </c>
      <c r="V656" s="21" t="str">
        <f t="shared" si="52"/>
        <v>NO CHANGE</v>
      </c>
      <c r="W656" s="21" t="str">
        <f t="shared" si="53"/>
        <v>NO CHANGE</v>
      </c>
      <c r="X656" s="21" t="str">
        <f t="shared" si="54"/>
        <v>NO CHANGE</v>
      </c>
    </row>
    <row r="657" spans="1:24" outlineLevel="2">
      <c r="A657" s="136">
        <v>42499</v>
      </c>
      <c r="B657" s="24">
        <v>45719</v>
      </c>
      <c r="C657" s="77">
        <v>192</v>
      </c>
      <c r="D657" s="137" t="s">
        <v>1346</v>
      </c>
      <c r="E657" s="137">
        <v>1</v>
      </c>
      <c r="F657" s="137" t="s">
        <v>179</v>
      </c>
      <c r="G657" s="137" t="str">
        <f>+VLOOKUP($D657,'Detailed Schedule'!$D$8:$EK$9993,4,FALSE)</f>
        <v>2016 FORD F150</v>
      </c>
      <c r="H657" s="55">
        <f>+VLOOKUP($D657,'Detailed Schedule'!$D$8:$EK$9993,5,FALSE)</f>
        <v>25365.25</v>
      </c>
      <c r="I657" s="22">
        <f>+VLOOKUP($D657,'Detailed Schedule'!$D$8:$EK$9993,6,FALSE)</f>
        <v>7</v>
      </c>
      <c r="J657" s="55">
        <f>+VLOOKUP($D657,'Detailed Schedule'!$D$8:$EK$9993,7,FALSE)</f>
        <v>0</v>
      </c>
      <c r="K657" s="56">
        <v>0</v>
      </c>
      <c r="L657" s="59">
        <f>+VLOOKUP($D657,'Detailed Schedule'!$D$8:$EAA$9985,137,FALSE)</f>
        <v>25365.25</v>
      </c>
      <c r="M657" s="26">
        <f>+VLOOKUP($D657,'Detailed Schedule'!$D$8:$EAA$9985,140,FALSE)</f>
        <v>0</v>
      </c>
      <c r="N657" s="26">
        <f>+VLOOKUP($D657,'Detailed Schedule'!$D$8:$EAA$9985,141,FALSE)</f>
        <v>25365.25</v>
      </c>
      <c r="O657" s="26">
        <f>+VLOOKUP($D657,'Detailed Schedule'!$D$8:$EAA$9985,142,FALSE)+J657</f>
        <v>0</v>
      </c>
      <c r="Q657" s="74">
        <f>+VLOOKUP($D657,'Detailed Schedule'!$D$8:$K$903,6,FALSE)</f>
        <v>7</v>
      </c>
      <c r="R657" s="75">
        <f>+VLOOKUP($D657,'Detailed Schedule'!$D$8:$K$903,5,FALSE)</f>
        <v>25365.25</v>
      </c>
      <c r="S657" s="75">
        <f>+VLOOKUP($D657,'Detailed Schedule'!$D$8:$K$903,7,FALSE)</f>
        <v>0</v>
      </c>
      <c r="T657" s="119">
        <f t="shared" si="50"/>
        <v>0</v>
      </c>
      <c r="U657" s="119">
        <f t="shared" si="51"/>
        <v>0</v>
      </c>
      <c r="V657" s="21" t="str">
        <f t="shared" si="52"/>
        <v>NO CHANGE</v>
      </c>
      <c r="W657" s="21" t="str">
        <f t="shared" si="53"/>
        <v>NO CHANGE</v>
      </c>
      <c r="X657" s="21" t="str">
        <f t="shared" si="54"/>
        <v>NO CHANGE</v>
      </c>
    </row>
    <row r="658" spans="1:24" outlineLevel="2">
      <c r="A658" s="136">
        <v>42607</v>
      </c>
      <c r="B658" s="24">
        <v>45719</v>
      </c>
      <c r="C658" s="77">
        <v>213</v>
      </c>
      <c r="D658" s="137" t="s">
        <v>1348</v>
      </c>
      <c r="E658" s="137">
        <v>1</v>
      </c>
      <c r="F658" s="137" t="s">
        <v>179</v>
      </c>
      <c r="G658" s="137" t="str">
        <f>+VLOOKUP($D658,'Detailed Schedule'!$D$8:$EK$9993,4,FALSE)</f>
        <v>2016 FORD F150</v>
      </c>
      <c r="H658" s="55">
        <f>+VLOOKUP($D658,'Detailed Schedule'!$D$8:$EK$9993,5,FALSE)</f>
        <v>25382.75</v>
      </c>
      <c r="I658" s="22">
        <f>+VLOOKUP($D658,'Detailed Schedule'!$D$8:$EK$9993,6,FALSE)</f>
        <v>7</v>
      </c>
      <c r="J658" s="55">
        <f>+VLOOKUP($D658,'Detailed Schedule'!$D$8:$EK$9993,7,FALSE)</f>
        <v>0</v>
      </c>
      <c r="K658" s="56">
        <v>0</v>
      </c>
      <c r="L658" s="59">
        <f>+VLOOKUP($D658,'Detailed Schedule'!$D$8:$EAA$9985,137,FALSE)</f>
        <v>25382.75</v>
      </c>
      <c r="M658" s="26">
        <f>+VLOOKUP($D658,'Detailed Schedule'!$D$8:$EAA$9985,140,FALSE)</f>
        <v>0</v>
      </c>
      <c r="N658" s="26">
        <f>+VLOOKUP($D658,'Detailed Schedule'!$D$8:$EAA$9985,141,FALSE)</f>
        <v>25382.75</v>
      </c>
      <c r="O658" s="26">
        <f>+VLOOKUP($D658,'Detailed Schedule'!$D$8:$EAA$9985,142,FALSE)+J658</f>
        <v>0</v>
      </c>
      <c r="Q658" s="74">
        <f>+VLOOKUP($D658,'Detailed Schedule'!$D$8:$K$903,6,FALSE)</f>
        <v>7</v>
      </c>
      <c r="R658" s="75">
        <f>+VLOOKUP($D658,'Detailed Schedule'!$D$8:$K$903,5,FALSE)</f>
        <v>25382.75</v>
      </c>
      <c r="S658" s="75">
        <f>+VLOOKUP($D658,'Detailed Schedule'!$D$8:$K$903,7,FALSE)</f>
        <v>0</v>
      </c>
      <c r="T658" s="119">
        <f t="shared" ref="T658:T701" si="60">+S658-J658</f>
        <v>0</v>
      </c>
      <c r="U658" s="119">
        <f t="shared" ref="U658:U701" si="61">+R658-H658</f>
        <v>0</v>
      </c>
      <c r="V658" s="21" t="str">
        <f t="shared" ref="V658:V701" si="62">+IF(Q658=I658,"NO CHANGE","YES")</f>
        <v>NO CHANGE</v>
      </c>
      <c r="W658" s="21" t="str">
        <f t="shared" ref="W658:W701" si="63">+IF(R658=H658,"NO CHANGE","YES")</f>
        <v>NO CHANGE</v>
      </c>
      <c r="X658" s="21" t="str">
        <f t="shared" ref="X658:X701" si="64">+IF(S658=J658,"NO CHANGE","YES")</f>
        <v>NO CHANGE</v>
      </c>
    </row>
    <row r="659" spans="1:24" outlineLevel="2">
      <c r="A659" s="136">
        <v>42615</v>
      </c>
      <c r="B659" s="24"/>
      <c r="C659" s="77">
        <v>212</v>
      </c>
      <c r="D659" s="137" t="s">
        <v>971</v>
      </c>
      <c r="E659" s="137">
        <v>1</v>
      </c>
      <c r="F659" s="137" t="s">
        <v>179</v>
      </c>
      <c r="G659" s="137" t="str">
        <f>+VLOOKUP($D659,'Detailed Schedule'!$D$8:$EK$9993,4,FALSE)</f>
        <v>2005 FORD F650</v>
      </c>
      <c r="H659" s="55">
        <f>+VLOOKUP($D659,'Detailed Schedule'!$D$8:$EK$9993,5,FALSE)</f>
        <v>69198.5</v>
      </c>
      <c r="I659" s="22">
        <f>+VLOOKUP($D659,'Detailed Schedule'!$D$8:$EK$9993,6,FALSE)</f>
        <v>10</v>
      </c>
      <c r="J659" s="55">
        <f>+VLOOKUP($D659,'Detailed Schedule'!$D$8:$EK$9993,7,FALSE)</f>
        <v>15000</v>
      </c>
      <c r="K659" s="56">
        <v>0</v>
      </c>
      <c r="L659" s="59">
        <f>+VLOOKUP($D659,'Detailed Schedule'!$D$8:$EAA$9985,137,FALSE)</f>
        <v>45298.75</v>
      </c>
      <c r="M659" s="26">
        <f>+VLOOKUP($D659,'Detailed Schedule'!$D$8:$EAA$9985,140,FALSE)</f>
        <v>5419.85</v>
      </c>
      <c r="N659" s="26">
        <f>+VLOOKUP($D659,'Detailed Schedule'!$D$8:$EAA$9985,141,FALSE)</f>
        <v>50718.6</v>
      </c>
      <c r="O659" s="26">
        <f>+VLOOKUP($D659,'Detailed Schedule'!$D$8:$EAA$9985,142,FALSE)+J659</f>
        <v>18479.900000000001</v>
      </c>
      <c r="Q659" s="74">
        <f>+VLOOKUP($D659,'Detailed Schedule'!$D$8:$K$903,6,FALSE)</f>
        <v>10</v>
      </c>
      <c r="R659" s="75">
        <f>+VLOOKUP($D659,'Detailed Schedule'!$D$8:$K$903,5,FALSE)</f>
        <v>69198.5</v>
      </c>
      <c r="S659" s="75">
        <f>+VLOOKUP($D659,'Detailed Schedule'!$D$8:$K$903,7,FALSE)</f>
        <v>15000</v>
      </c>
      <c r="T659" s="119">
        <f t="shared" si="60"/>
        <v>0</v>
      </c>
      <c r="U659" s="119">
        <f t="shared" si="61"/>
        <v>0</v>
      </c>
      <c r="V659" s="21" t="str">
        <f t="shared" si="62"/>
        <v>NO CHANGE</v>
      </c>
      <c r="W659" s="21" t="str">
        <f t="shared" si="63"/>
        <v>NO CHANGE</v>
      </c>
      <c r="X659" s="21" t="str">
        <f t="shared" si="64"/>
        <v>NO CHANGE</v>
      </c>
    </row>
    <row r="660" spans="1:24" outlineLevel="2">
      <c r="A660" s="136">
        <v>42622</v>
      </c>
      <c r="B660" s="24"/>
      <c r="C660" s="77">
        <v>215</v>
      </c>
      <c r="D660" s="137" t="s">
        <v>1349</v>
      </c>
      <c r="E660" s="137">
        <v>2</v>
      </c>
      <c r="F660" s="137" t="s">
        <v>179</v>
      </c>
      <c r="G660" s="137" t="str">
        <f>+VLOOKUP($D660,'Detailed Schedule'!$D$8:$EK$9993,4,FALSE)</f>
        <v>2013 FORD F-150 2WD</v>
      </c>
      <c r="H660" s="55">
        <f>+VLOOKUP($D660,'Detailed Schedule'!$D$8:$EK$9993,5,FALSE)</f>
        <v>16986.12</v>
      </c>
      <c r="I660" s="22">
        <f>+VLOOKUP($D660,'Detailed Schedule'!$D$8:$EK$9993,6,FALSE)</f>
        <v>5</v>
      </c>
      <c r="J660" s="55">
        <f>+VLOOKUP($D660,'Detailed Schedule'!$D$8:$EK$9993,7,FALSE)</f>
        <v>0</v>
      </c>
      <c r="K660" s="56">
        <v>0</v>
      </c>
      <c r="L660" s="59">
        <f>+VLOOKUP($D660,'Detailed Schedule'!$D$8:$EAA$9985,137,FALSE)</f>
        <v>16986.12</v>
      </c>
      <c r="M660" s="26">
        <f>+VLOOKUP($D660,'Detailed Schedule'!$D$8:$EAA$9985,140,FALSE)</f>
        <v>0</v>
      </c>
      <c r="N660" s="26">
        <f>+VLOOKUP($D660,'Detailed Schedule'!$D$8:$EAA$9985,141,FALSE)</f>
        <v>16986.12</v>
      </c>
      <c r="O660" s="26">
        <f>+VLOOKUP($D660,'Detailed Schedule'!$D$8:$EAA$9985,142,FALSE)+J660</f>
        <v>0</v>
      </c>
      <c r="Q660" s="74">
        <f>+VLOOKUP($D660,'Detailed Schedule'!$D$8:$K$903,6,FALSE)</f>
        <v>5</v>
      </c>
      <c r="R660" s="75">
        <f>+VLOOKUP($D660,'Detailed Schedule'!$D$8:$K$903,5,FALSE)</f>
        <v>16986.12</v>
      </c>
      <c r="S660" s="75">
        <f>+VLOOKUP($D660,'Detailed Schedule'!$D$8:$K$903,7,FALSE)</f>
        <v>0</v>
      </c>
      <c r="T660" s="119">
        <f t="shared" si="60"/>
        <v>0</v>
      </c>
      <c r="U660" s="119">
        <f t="shared" si="61"/>
        <v>0</v>
      </c>
      <c r="V660" s="21" t="str">
        <f t="shared" si="62"/>
        <v>NO CHANGE</v>
      </c>
      <c r="W660" s="21" t="str">
        <f t="shared" si="63"/>
        <v>NO CHANGE</v>
      </c>
      <c r="X660" s="21" t="str">
        <f t="shared" si="64"/>
        <v>NO CHANGE</v>
      </c>
    </row>
    <row r="661" spans="1:24" outlineLevel="2">
      <c r="A661" s="136">
        <v>42804</v>
      </c>
      <c r="B661" s="24"/>
      <c r="C661" s="77">
        <v>278</v>
      </c>
      <c r="D661" s="137" t="s">
        <v>1483</v>
      </c>
      <c r="E661" s="137">
        <v>1</v>
      </c>
      <c r="F661" s="137" t="s">
        <v>179</v>
      </c>
      <c r="G661" s="137" t="str">
        <f>+VLOOKUP($D661,'Detailed Schedule'!$D$8:$EK$9993,4,FALSE)</f>
        <v>2014 INTERNL FLAT BED</v>
      </c>
      <c r="H661" s="55">
        <f>+VLOOKUP($D661,'Detailed Schedule'!$D$8:$EK$9993,5,FALSE)</f>
        <v>33768.6</v>
      </c>
      <c r="I661" s="22">
        <f>+VLOOKUP($D661,'Detailed Schedule'!$D$8:$EK$9993,6,FALSE)</f>
        <v>7</v>
      </c>
      <c r="J661" s="55">
        <f>+VLOOKUP($D661,'Detailed Schedule'!$D$8:$EK$9993,7,FALSE)</f>
        <v>10000</v>
      </c>
      <c r="K661" s="56">
        <v>0</v>
      </c>
      <c r="L661" s="59">
        <f>+VLOOKUP($D661,'Detailed Schedule'!$D$8:$EAA$9985,137,FALSE)</f>
        <v>23768.6</v>
      </c>
      <c r="M661" s="26">
        <f>+VLOOKUP($D661,'Detailed Schedule'!$D$8:$EAA$9985,140,FALSE)</f>
        <v>0</v>
      </c>
      <c r="N661" s="26">
        <f>+VLOOKUP($D661,'Detailed Schedule'!$D$8:$EAA$9985,141,FALSE)</f>
        <v>23768.6</v>
      </c>
      <c r="O661" s="26">
        <f>+VLOOKUP($D661,'Detailed Schedule'!$D$8:$EAA$9985,142,FALSE)+J661</f>
        <v>10000</v>
      </c>
      <c r="Q661" s="74">
        <f>+VLOOKUP($D661,'Detailed Schedule'!$D$8:$K$903,6,FALSE)</f>
        <v>7</v>
      </c>
      <c r="R661" s="75">
        <f>+VLOOKUP($D661,'Detailed Schedule'!$D$8:$K$903,5,FALSE)</f>
        <v>33768.6</v>
      </c>
      <c r="S661" s="75">
        <f>+VLOOKUP($D661,'Detailed Schedule'!$D$8:$K$903,7,FALSE)</f>
        <v>10000</v>
      </c>
      <c r="T661" s="119">
        <f t="shared" si="60"/>
        <v>0</v>
      </c>
      <c r="U661" s="119">
        <f t="shared" si="61"/>
        <v>0</v>
      </c>
      <c r="V661" s="21" t="str">
        <f t="shared" si="62"/>
        <v>NO CHANGE</v>
      </c>
      <c r="W661" s="21" t="str">
        <f t="shared" si="63"/>
        <v>NO CHANGE</v>
      </c>
      <c r="X661" s="21" t="str">
        <f t="shared" si="64"/>
        <v>NO CHANGE</v>
      </c>
    </row>
    <row r="662" spans="1:24" outlineLevel="2">
      <c r="A662" s="136">
        <v>42822</v>
      </c>
      <c r="B662" s="24"/>
      <c r="C662" s="77">
        <v>232</v>
      </c>
      <c r="D662" s="137" t="s">
        <v>1351</v>
      </c>
      <c r="E662" s="137">
        <v>1</v>
      </c>
      <c r="F662" s="137" t="s">
        <v>179</v>
      </c>
      <c r="G662" s="137" t="str">
        <f>+VLOOKUP($D662,'Detailed Schedule'!$D$8:$EK$9993,4,FALSE)</f>
        <v>2017 FORD F-250 SD</v>
      </c>
      <c r="H662" s="55">
        <f>+VLOOKUP($D662,'Detailed Schedule'!$D$8:$EK$9993,5,FALSE)</f>
        <v>30842.75</v>
      </c>
      <c r="I662" s="22">
        <f>+VLOOKUP($D662,'Detailed Schedule'!$D$8:$EK$9993,6,FALSE)</f>
        <v>6</v>
      </c>
      <c r="J662" s="55">
        <f>+VLOOKUP($D662,'Detailed Schedule'!$D$8:$EK$9993,7,FALSE)</f>
        <v>0</v>
      </c>
      <c r="K662" s="56">
        <v>0</v>
      </c>
      <c r="L662" s="59">
        <f>+VLOOKUP($D662,'Detailed Schedule'!$D$8:$EAA$9985,137,FALSE)</f>
        <v>30842.75</v>
      </c>
      <c r="M662" s="26">
        <f>+VLOOKUP($D662,'Detailed Schedule'!$D$8:$EAA$9985,140,FALSE)</f>
        <v>0</v>
      </c>
      <c r="N662" s="26">
        <f>+VLOOKUP($D662,'Detailed Schedule'!$D$8:$EAA$9985,141,FALSE)</f>
        <v>30842.75</v>
      </c>
      <c r="O662" s="26">
        <f>+VLOOKUP($D662,'Detailed Schedule'!$D$8:$EAA$9985,142,FALSE)+J662</f>
        <v>0</v>
      </c>
      <c r="Q662" s="74">
        <f>+VLOOKUP($D662,'Detailed Schedule'!$D$8:$K$903,6,FALSE)</f>
        <v>6</v>
      </c>
      <c r="R662" s="75">
        <f>+VLOOKUP($D662,'Detailed Schedule'!$D$8:$K$903,5,FALSE)</f>
        <v>30842.75</v>
      </c>
      <c r="S662" s="75">
        <f>+VLOOKUP($D662,'Detailed Schedule'!$D$8:$K$903,7,FALSE)</f>
        <v>0</v>
      </c>
      <c r="T662" s="119">
        <f t="shared" si="60"/>
        <v>0</v>
      </c>
      <c r="U662" s="119">
        <f t="shared" si="61"/>
        <v>0</v>
      </c>
      <c r="V662" s="21" t="str">
        <f t="shared" si="62"/>
        <v>NO CHANGE</v>
      </c>
      <c r="W662" s="21" t="str">
        <f t="shared" si="63"/>
        <v>NO CHANGE</v>
      </c>
      <c r="X662" s="21" t="str">
        <f t="shared" si="64"/>
        <v>NO CHANGE</v>
      </c>
    </row>
    <row r="663" spans="1:24" outlineLevel="2">
      <c r="A663" s="136">
        <v>42822</v>
      </c>
      <c r="B663" s="24"/>
      <c r="C663" s="77">
        <v>233</v>
      </c>
      <c r="D663" s="137" t="s">
        <v>1353</v>
      </c>
      <c r="E663" s="137">
        <v>1</v>
      </c>
      <c r="F663" s="137" t="s">
        <v>179</v>
      </c>
      <c r="G663" s="137" t="str">
        <f>+VLOOKUP($D663,'Detailed Schedule'!$D$8:$EK$9993,4,FALSE)</f>
        <v>2017 FORD F250 SD</v>
      </c>
      <c r="H663" s="55">
        <f>+VLOOKUP($D663,'Detailed Schedule'!$D$8:$EK$9993,5,FALSE)</f>
        <v>30484.75</v>
      </c>
      <c r="I663" s="22">
        <f>+VLOOKUP($D663,'Detailed Schedule'!$D$8:$EK$9993,6,FALSE)</f>
        <v>6</v>
      </c>
      <c r="J663" s="55">
        <f>+VLOOKUP($D663,'Detailed Schedule'!$D$8:$EK$9993,7,FALSE)</f>
        <v>2300</v>
      </c>
      <c r="K663" s="56">
        <v>0</v>
      </c>
      <c r="L663" s="59">
        <f>+VLOOKUP($D663,'Detailed Schedule'!$D$8:$EAA$9985,137,FALSE)</f>
        <v>28184.750000000004</v>
      </c>
      <c r="M663" s="26">
        <f>+VLOOKUP($D663,'Detailed Schedule'!$D$8:$EAA$9985,140,FALSE)</f>
        <v>0</v>
      </c>
      <c r="N663" s="26">
        <f>+VLOOKUP($D663,'Detailed Schedule'!$D$8:$EAA$9985,141,FALSE)</f>
        <v>28184.750000000004</v>
      </c>
      <c r="O663" s="26">
        <f>+VLOOKUP($D663,'Detailed Schedule'!$D$8:$EAA$9985,142,FALSE)+J663</f>
        <v>2300</v>
      </c>
      <c r="Q663" s="74">
        <f>+VLOOKUP($D663,'Detailed Schedule'!$D$8:$K$903,6,FALSE)</f>
        <v>6</v>
      </c>
      <c r="R663" s="75">
        <f>+VLOOKUP($D663,'Detailed Schedule'!$D$8:$K$903,5,FALSE)</f>
        <v>30484.75</v>
      </c>
      <c r="S663" s="75">
        <f>+VLOOKUP($D663,'Detailed Schedule'!$D$8:$K$903,7,FALSE)</f>
        <v>2300</v>
      </c>
      <c r="T663" s="119">
        <f t="shared" si="60"/>
        <v>0</v>
      </c>
      <c r="U663" s="119">
        <f t="shared" si="61"/>
        <v>0</v>
      </c>
      <c r="V663" s="21" t="str">
        <f t="shared" si="62"/>
        <v>NO CHANGE</v>
      </c>
      <c r="W663" s="21" t="str">
        <f t="shared" si="63"/>
        <v>NO CHANGE</v>
      </c>
      <c r="X663" s="21" t="str">
        <f t="shared" si="64"/>
        <v>NO CHANGE</v>
      </c>
    </row>
    <row r="664" spans="1:24" outlineLevel="2">
      <c r="A664" s="136">
        <v>42843</v>
      </c>
      <c r="B664" s="24"/>
      <c r="C664" s="77">
        <v>268</v>
      </c>
      <c r="D664" s="137" t="s">
        <v>439</v>
      </c>
      <c r="E664" s="137">
        <v>2</v>
      </c>
      <c r="F664" s="137" t="s">
        <v>179</v>
      </c>
      <c r="G664" s="137" t="str">
        <f>+VLOOKUP($D664,'Detailed Schedule'!$D$8:$EK$9993,4,FALSE)</f>
        <v>2012 FORD F-SD-T550</v>
      </c>
      <c r="H664" s="55">
        <f>+VLOOKUP($D664,'Detailed Schedule'!$D$8:$EK$9993,5,FALSE)</f>
        <v>34719</v>
      </c>
      <c r="I664" s="22">
        <f>+VLOOKUP($D664,'Detailed Schedule'!$D$8:$EK$9993,6,FALSE)</f>
        <v>10</v>
      </c>
      <c r="J664" s="55">
        <f>+VLOOKUP($D664,'Detailed Schedule'!$D$8:$EK$9993,7,FALSE)</f>
        <v>10000</v>
      </c>
      <c r="K664" s="56">
        <v>0</v>
      </c>
      <c r="L664" s="59">
        <f>+VLOOKUP($D664,'Detailed Schedule'!$D$8:$EAA$9985,137,FALSE)</f>
        <v>20599.170000000002</v>
      </c>
      <c r="M664" s="26">
        <f>+VLOOKUP($D664,'Detailed Schedule'!$D$8:$EAA$9985,140,FALSE)</f>
        <v>2471.9</v>
      </c>
      <c r="N664" s="26">
        <f>+VLOOKUP($D664,'Detailed Schedule'!$D$8:$EAA$9985,141,FALSE)</f>
        <v>23071.070000000003</v>
      </c>
      <c r="O664" s="26">
        <f>+VLOOKUP($D664,'Detailed Schedule'!$D$8:$EAA$9985,142,FALSE)+J664</f>
        <v>11647.93</v>
      </c>
      <c r="Q664" s="74">
        <f>+VLOOKUP($D664,'Detailed Schedule'!$D$8:$K$903,6,FALSE)</f>
        <v>10</v>
      </c>
      <c r="R664" s="75">
        <f>+VLOOKUP($D664,'Detailed Schedule'!$D$8:$K$903,5,FALSE)</f>
        <v>34719</v>
      </c>
      <c r="S664" s="75">
        <f>+VLOOKUP($D664,'Detailed Schedule'!$D$8:$K$903,7,FALSE)</f>
        <v>10000</v>
      </c>
      <c r="T664" s="119">
        <f t="shared" si="60"/>
        <v>0</v>
      </c>
      <c r="U664" s="119">
        <f t="shared" si="61"/>
        <v>0</v>
      </c>
      <c r="V664" s="21" t="str">
        <f t="shared" si="62"/>
        <v>NO CHANGE</v>
      </c>
      <c r="W664" s="21" t="str">
        <f t="shared" si="63"/>
        <v>NO CHANGE</v>
      </c>
      <c r="X664" s="21" t="str">
        <f t="shared" si="64"/>
        <v>NO CHANGE</v>
      </c>
    </row>
    <row r="665" spans="1:24" outlineLevel="2">
      <c r="A665" s="136">
        <v>42856</v>
      </c>
      <c r="B665" s="24"/>
      <c r="C665" s="77">
        <v>279</v>
      </c>
      <c r="D665" s="137" t="s">
        <v>967</v>
      </c>
      <c r="E665" s="137">
        <v>1</v>
      </c>
      <c r="F665" s="137" t="s">
        <v>179</v>
      </c>
      <c r="G665" s="137" t="str">
        <f>+VLOOKUP($D665,'Detailed Schedule'!$D$8:$EK$9993,4,FALSE)</f>
        <v>2005 INTERNL 4300 MECHS TRK</v>
      </c>
      <c r="H665" s="55">
        <f>+VLOOKUP($D665,'Detailed Schedule'!$D$8:$EK$9993,5,FALSE)</f>
        <v>6000</v>
      </c>
      <c r="I665" s="22">
        <f>+VLOOKUP($D665,'Detailed Schedule'!$D$8:$EK$9993,6,FALSE)</f>
        <v>5</v>
      </c>
      <c r="J665" s="55">
        <f>+VLOOKUP($D665,'Detailed Schedule'!$D$8:$EK$9993,7,FALSE)</f>
        <v>0</v>
      </c>
      <c r="K665" s="56">
        <v>0</v>
      </c>
      <c r="L665" s="59">
        <f>+VLOOKUP($D665,'Detailed Schedule'!$D$8:$EAA$9985,137,FALSE)</f>
        <v>6000</v>
      </c>
      <c r="M665" s="26">
        <f>+VLOOKUP($D665,'Detailed Schedule'!$D$8:$EAA$9985,140,FALSE)</f>
        <v>0</v>
      </c>
      <c r="N665" s="26">
        <f>+VLOOKUP($D665,'Detailed Schedule'!$D$8:$EAA$9985,141,FALSE)</f>
        <v>6000</v>
      </c>
      <c r="O665" s="26">
        <f>+VLOOKUP($D665,'Detailed Schedule'!$D$8:$EAA$9985,142,FALSE)+J665</f>
        <v>0</v>
      </c>
      <c r="Q665" s="74">
        <f>+VLOOKUP($D665,'Detailed Schedule'!$D$8:$K$903,6,FALSE)</f>
        <v>5</v>
      </c>
      <c r="R665" s="75">
        <f>+VLOOKUP($D665,'Detailed Schedule'!$D$8:$K$903,5,FALSE)</f>
        <v>6000</v>
      </c>
      <c r="S665" s="75">
        <f>+VLOOKUP($D665,'Detailed Schedule'!$D$8:$K$903,7,FALSE)</f>
        <v>0</v>
      </c>
      <c r="T665" s="119">
        <f t="shared" si="60"/>
        <v>0</v>
      </c>
      <c r="U665" s="119">
        <f t="shared" si="61"/>
        <v>0</v>
      </c>
      <c r="V665" s="21" t="str">
        <f t="shared" si="62"/>
        <v>NO CHANGE</v>
      </c>
      <c r="W665" s="21" t="str">
        <f t="shared" si="63"/>
        <v>NO CHANGE</v>
      </c>
      <c r="X665" s="21" t="str">
        <f t="shared" si="64"/>
        <v>NO CHANGE</v>
      </c>
    </row>
    <row r="666" spans="1:24" outlineLevel="2">
      <c r="A666" s="136">
        <v>42898</v>
      </c>
      <c r="B666" s="24"/>
      <c r="C666" s="77">
        <v>236</v>
      </c>
      <c r="D666" s="137" t="s">
        <v>1355</v>
      </c>
      <c r="E666" s="137">
        <v>2</v>
      </c>
      <c r="F666" s="137" t="s">
        <v>179</v>
      </c>
      <c r="G666" s="137" t="str">
        <f>+VLOOKUP($D666,'Detailed Schedule'!$D$8:$EK$9993,4,FALSE)</f>
        <v>2017 FORD F150</v>
      </c>
      <c r="H666" s="55">
        <f>+VLOOKUP($D666,'Detailed Schedule'!$D$8:$EK$9993,5,FALSE)</f>
        <v>21343.040000000001</v>
      </c>
      <c r="I666" s="22">
        <f>+VLOOKUP($D666,'Detailed Schedule'!$D$8:$EK$9993,6,FALSE)</f>
        <v>6</v>
      </c>
      <c r="J666" s="55">
        <f>+VLOOKUP($D666,'Detailed Schedule'!$D$8:$EK$9993,7,FALSE)</f>
        <v>0</v>
      </c>
      <c r="K666" s="56">
        <v>0</v>
      </c>
      <c r="L666" s="59">
        <f>+VLOOKUP($D666,'Detailed Schedule'!$D$8:$EAA$9985,137,FALSE)</f>
        <v>21343.040000000001</v>
      </c>
      <c r="M666" s="26">
        <f>+VLOOKUP($D666,'Detailed Schedule'!$D$8:$EAA$9985,140,FALSE)</f>
        <v>0</v>
      </c>
      <c r="N666" s="26">
        <f>+VLOOKUP($D666,'Detailed Schedule'!$D$8:$EAA$9985,141,FALSE)</f>
        <v>21343.040000000001</v>
      </c>
      <c r="O666" s="26">
        <f>+VLOOKUP($D666,'Detailed Schedule'!$D$8:$EAA$9985,142,FALSE)+J666</f>
        <v>0</v>
      </c>
      <c r="Q666" s="74">
        <f>+VLOOKUP($D666,'Detailed Schedule'!$D$8:$K$903,6,FALSE)</f>
        <v>6</v>
      </c>
      <c r="R666" s="75">
        <f>+VLOOKUP($D666,'Detailed Schedule'!$D$8:$K$903,5,FALSE)</f>
        <v>21343.040000000001</v>
      </c>
      <c r="S666" s="75">
        <f>+VLOOKUP($D666,'Detailed Schedule'!$D$8:$K$903,7,FALSE)</f>
        <v>0</v>
      </c>
      <c r="T666" s="119">
        <f t="shared" si="60"/>
        <v>0</v>
      </c>
      <c r="U666" s="119">
        <f t="shared" si="61"/>
        <v>0</v>
      </c>
      <c r="V666" s="21" t="str">
        <f t="shared" si="62"/>
        <v>NO CHANGE</v>
      </c>
      <c r="W666" s="21" t="str">
        <f t="shared" si="63"/>
        <v>NO CHANGE</v>
      </c>
      <c r="X666" s="21" t="str">
        <f t="shared" si="64"/>
        <v>NO CHANGE</v>
      </c>
    </row>
    <row r="667" spans="1:24" outlineLevel="2">
      <c r="A667" s="136">
        <v>42930</v>
      </c>
      <c r="B667" s="24"/>
      <c r="C667" s="77">
        <v>274</v>
      </c>
      <c r="D667" s="137" t="s">
        <v>1356</v>
      </c>
      <c r="E667" s="137">
        <v>1</v>
      </c>
      <c r="F667" s="137" t="s">
        <v>179</v>
      </c>
      <c r="G667" s="137" t="str">
        <f>+VLOOKUP($D667,'Detailed Schedule'!$D$8:$EK$9993,4,FALSE)</f>
        <v>2017 FORD F-150 4X4 SUPERCREW</v>
      </c>
      <c r="H667" s="55">
        <f>+VLOOKUP($D667,'Detailed Schedule'!$D$8:$EK$9993,5,FALSE)</f>
        <v>41106.230000000003</v>
      </c>
      <c r="I667" s="22">
        <f>+VLOOKUP($D667,'Detailed Schedule'!$D$8:$EK$9993,6,FALSE)</f>
        <v>6</v>
      </c>
      <c r="J667" s="55">
        <f>+VLOOKUP($D667,'Detailed Schedule'!$D$8:$EK$9993,7,FALSE)</f>
        <v>3000</v>
      </c>
      <c r="K667" s="56">
        <v>0</v>
      </c>
      <c r="L667" s="59">
        <f>+VLOOKUP($D667,'Detailed Schedule'!$D$8:$EAA$9985,137,FALSE)</f>
        <v>38106.229999999996</v>
      </c>
      <c r="M667" s="26">
        <f>+VLOOKUP($D667,'Detailed Schedule'!$D$8:$EAA$9985,140,FALSE)</f>
        <v>0</v>
      </c>
      <c r="N667" s="26">
        <f>+VLOOKUP($D667,'Detailed Schedule'!$D$8:$EAA$9985,141,FALSE)</f>
        <v>38106.229999999996</v>
      </c>
      <c r="O667" s="26">
        <f>+VLOOKUP($D667,'Detailed Schedule'!$D$8:$EAA$9985,142,FALSE)+J667</f>
        <v>3000</v>
      </c>
      <c r="Q667" s="74">
        <f>+VLOOKUP($D667,'Detailed Schedule'!$D$8:$K$903,6,FALSE)</f>
        <v>6</v>
      </c>
      <c r="R667" s="75">
        <f>+VLOOKUP($D667,'Detailed Schedule'!$D$8:$K$903,5,FALSE)</f>
        <v>41106.230000000003</v>
      </c>
      <c r="S667" s="75">
        <f>+VLOOKUP($D667,'Detailed Schedule'!$D$8:$K$903,7,FALSE)</f>
        <v>3000</v>
      </c>
      <c r="T667" s="119">
        <f t="shared" si="60"/>
        <v>0</v>
      </c>
      <c r="U667" s="119">
        <f t="shared" si="61"/>
        <v>0</v>
      </c>
      <c r="V667" s="21" t="str">
        <f t="shared" si="62"/>
        <v>NO CHANGE</v>
      </c>
      <c r="W667" s="21" t="str">
        <f t="shared" si="63"/>
        <v>NO CHANGE</v>
      </c>
      <c r="X667" s="21" t="str">
        <f t="shared" si="64"/>
        <v>NO CHANGE</v>
      </c>
    </row>
    <row r="668" spans="1:24" outlineLevel="2">
      <c r="A668" s="136">
        <v>42975</v>
      </c>
      <c r="B668" s="24"/>
      <c r="C668" s="77">
        <v>249</v>
      </c>
      <c r="D668" s="137" t="s">
        <v>1359</v>
      </c>
      <c r="E668" s="137">
        <v>2</v>
      </c>
      <c r="F668" s="137" t="s">
        <v>179</v>
      </c>
      <c r="G668" s="137" t="str">
        <f>+VLOOKUP($D668,'Detailed Schedule'!$D$8:$EK$9993,4,FALSE)</f>
        <v>2017 FORD F-150</v>
      </c>
      <c r="H668" s="55">
        <f>+VLOOKUP($D668,'Detailed Schedule'!$D$8:$EK$9993,5,FALSE)</f>
        <v>31574.720000000001</v>
      </c>
      <c r="I668" s="22">
        <f>+VLOOKUP($D668,'Detailed Schedule'!$D$8:$EK$9993,6,FALSE)</f>
        <v>6</v>
      </c>
      <c r="J668" s="55">
        <f>+VLOOKUP($D668,'Detailed Schedule'!$D$8:$EK$9993,7,FALSE)</f>
        <v>0</v>
      </c>
      <c r="K668" s="56">
        <v>0</v>
      </c>
      <c r="L668" s="59">
        <f>+VLOOKUP($D668,'Detailed Schedule'!$D$8:$EAA$9985,137,FALSE)</f>
        <v>31574.720000000001</v>
      </c>
      <c r="M668" s="26">
        <f>+VLOOKUP($D668,'Detailed Schedule'!$D$8:$EAA$9985,140,FALSE)</f>
        <v>0</v>
      </c>
      <c r="N668" s="26">
        <f>+VLOOKUP($D668,'Detailed Schedule'!$D$8:$EAA$9985,141,FALSE)</f>
        <v>31574.720000000001</v>
      </c>
      <c r="O668" s="26">
        <f>+VLOOKUP($D668,'Detailed Schedule'!$D$8:$EAA$9985,142,FALSE)+J668</f>
        <v>0</v>
      </c>
      <c r="Q668" s="74">
        <f>+VLOOKUP($D668,'Detailed Schedule'!$D$8:$K$903,6,FALSE)</f>
        <v>6</v>
      </c>
      <c r="R668" s="75">
        <f>+VLOOKUP($D668,'Detailed Schedule'!$D$8:$K$903,5,FALSE)</f>
        <v>31574.720000000001</v>
      </c>
      <c r="S668" s="75">
        <f>+VLOOKUP($D668,'Detailed Schedule'!$D$8:$K$903,7,FALSE)</f>
        <v>0</v>
      </c>
      <c r="T668" s="119">
        <f t="shared" si="60"/>
        <v>0</v>
      </c>
      <c r="U668" s="119">
        <f t="shared" si="61"/>
        <v>0</v>
      </c>
      <c r="V668" s="21" t="str">
        <f t="shared" si="62"/>
        <v>NO CHANGE</v>
      </c>
      <c r="W668" s="21" t="str">
        <f t="shared" si="63"/>
        <v>NO CHANGE</v>
      </c>
      <c r="X668" s="21" t="str">
        <f t="shared" si="64"/>
        <v>NO CHANGE</v>
      </c>
    </row>
    <row r="669" spans="1:24" outlineLevel="2">
      <c r="A669" s="136">
        <v>43008</v>
      </c>
      <c r="B669" s="24"/>
      <c r="C669" s="77">
        <v>243</v>
      </c>
      <c r="D669" s="137" t="s">
        <v>1358</v>
      </c>
      <c r="E669" s="137">
        <v>1</v>
      </c>
      <c r="F669" s="137" t="s">
        <v>179</v>
      </c>
      <c r="G669" s="137" t="str">
        <f>+VLOOKUP($D669,'Detailed Schedule'!$D$8:$EK$9993,4,FALSE)</f>
        <v>2017 FORD F-250 SD</v>
      </c>
      <c r="H669" s="55">
        <f>+VLOOKUP($D669,'Detailed Schedule'!$D$8:$EK$9993,5,FALSE)</f>
        <v>31118.5</v>
      </c>
      <c r="I669" s="22">
        <f>+VLOOKUP($D669,'Detailed Schedule'!$D$8:$EK$9993,6,FALSE)</f>
        <v>6</v>
      </c>
      <c r="J669" s="55">
        <f>+VLOOKUP($D669,'Detailed Schedule'!$D$8:$EK$9993,7,FALSE)</f>
        <v>3000</v>
      </c>
      <c r="K669" s="56">
        <v>0</v>
      </c>
      <c r="L669" s="59">
        <f>+VLOOKUP($D669,'Detailed Schedule'!$D$8:$EAA$9985,137,FALSE)</f>
        <v>28118.5</v>
      </c>
      <c r="M669" s="26">
        <f>+VLOOKUP($D669,'Detailed Schedule'!$D$8:$EAA$9985,140,FALSE)</f>
        <v>0</v>
      </c>
      <c r="N669" s="26">
        <f>+VLOOKUP($D669,'Detailed Schedule'!$D$8:$EAA$9985,141,FALSE)</f>
        <v>28118.5</v>
      </c>
      <c r="O669" s="26">
        <f>+VLOOKUP($D669,'Detailed Schedule'!$D$8:$EAA$9985,142,FALSE)+J669</f>
        <v>3000</v>
      </c>
      <c r="Q669" s="74">
        <f>+VLOOKUP($D669,'Detailed Schedule'!$D$8:$K$903,6,FALSE)</f>
        <v>6</v>
      </c>
      <c r="R669" s="75">
        <f>+VLOOKUP($D669,'Detailed Schedule'!$D$8:$K$903,5,FALSE)</f>
        <v>31118.5</v>
      </c>
      <c r="S669" s="75">
        <f>+VLOOKUP($D669,'Detailed Schedule'!$D$8:$K$903,7,FALSE)</f>
        <v>3000</v>
      </c>
      <c r="T669" s="119">
        <f t="shared" si="60"/>
        <v>0</v>
      </c>
      <c r="U669" s="119">
        <f t="shared" si="61"/>
        <v>0</v>
      </c>
      <c r="V669" s="21" t="str">
        <f t="shared" si="62"/>
        <v>NO CHANGE</v>
      </c>
      <c r="W669" s="21" t="str">
        <f t="shared" si="63"/>
        <v>NO CHANGE</v>
      </c>
      <c r="X669" s="21" t="str">
        <f t="shared" si="64"/>
        <v>NO CHANGE</v>
      </c>
    </row>
    <row r="670" spans="1:24" outlineLevel="2">
      <c r="A670" s="136">
        <v>43052</v>
      </c>
      <c r="B670" s="24"/>
      <c r="C670" s="77">
        <v>250</v>
      </c>
      <c r="D670" s="137" t="s">
        <v>1489</v>
      </c>
      <c r="E670" s="137">
        <v>2</v>
      </c>
      <c r="F670" s="137" t="s">
        <v>179</v>
      </c>
      <c r="G670" s="137" t="str">
        <f>+VLOOKUP($D670,'Detailed Schedule'!$D$8:$EK$9993,4,FALSE)</f>
        <v>2012 FREIGHTLINER WITH ACCESSORIES</v>
      </c>
      <c r="H670" s="55">
        <f>+VLOOKUP($D670,'Detailed Schedule'!$D$8:$EK$9993,5,FALSE)</f>
        <v>36405</v>
      </c>
      <c r="I670" s="22">
        <f>+VLOOKUP($D670,'Detailed Schedule'!$D$8:$EK$9993,6,FALSE)</f>
        <v>5</v>
      </c>
      <c r="J670" s="55">
        <f>+VLOOKUP($D670,'Detailed Schedule'!$D$8:$EK$9993,7,FALSE)</f>
        <v>5000</v>
      </c>
      <c r="K670" s="56">
        <v>0</v>
      </c>
      <c r="L670" s="59">
        <f>+VLOOKUP($D670,'Detailed Schedule'!$D$8:$EAA$9985,137,FALSE)</f>
        <v>31405</v>
      </c>
      <c r="M670" s="26">
        <f>+VLOOKUP($D670,'Detailed Schedule'!$D$8:$EAA$9985,140,FALSE)</f>
        <v>0</v>
      </c>
      <c r="N670" s="26">
        <f>+VLOOKUP($D670,'Detailed Schedule'!$D$8:$EAA$9985,141,FALSE)</f>
        <v>31405</v>
      </c>
      <c r="O670" s="26">
        <f>+VLOOKUP($D670,'Detailed Schedule'!$D$8:$EAA$9985,142,FALSE)+J670</f>
        <v>5000</v>
      </c>
      <c r="Q670" s="74">
        <f>+VLOOKUP($D670,'Detailed Schedule'!$D$8:$K$903,6,FALSE)</f>
        <v>5</v>
      </c>
      <c r="R670" s="75">
        <f>+VLOOKUP($D670,'Detailed Schedule'!$D$8:$K$903,5,FALSE)</f>
        <v>36405</v>
      </c>
      <c r="S670" s="75">
        <f>+VLOOKUP($D670,'Detailed Schedule'!$D$8:$K$903,7,FALSE)</f>
        <v>5000</v>
      </c>
      <c r="T670" s="119">
        <f t="shared" si="60"/>
        <v>0</v>
      </c>
      <c r="U670" s="119">
        <f t="shared" si="61"/>
        <v>0</v>
      </c>
      <c r="V670" s="21" t="str">
        <f t="shared" si="62"/>
        <v>NO CHANGE</v>
      </c>
      <c r="W670" s="21" t="str">
        <f t="shared" si="63"/>
        <v>NO CHANGE</v>
      </c>
      <c r="X670" s="21" t="str">
        <f t="shared" si="64"/>
        <v>NO CHANGE</v>
      </c>
    </row>
    <row r="671" spans="1:24" outlineLevel="2">
      <c r="A671" s="136">
        <v>43052</v>
      </c>
      <c r="B671" s="24"/>
      <c r="C671" s="77">
        <v>251</v>
      </c>
      <c r="D671" s="137" t="s">
        <v>1491</v>
      </c>
      <c r="E671" s="137">
        <v>2</v>
      </c>
      <c r="F671" s="137" t="s">
        <v>179</v>
      </c>
      <c r="G671" s="137" t="str">
        <f>+VLOOKUP($D671,'Detailed Schedule'!$D$8:$EK$9993,4,FALSE)</f>
        <v>STEEL FLATBED AND INSTALL FOR 2012 FRTLNR</v>
      </c>
      <c r="H671" s="55">
        <f>+VLOOKUP($D671,'Detailed Schedule'!$D$8:$EK$9993,5,FALSE)</f>
        <v>8950</v>
      </c>
      <c r="I671" s="22">
        <f>+VLOOKUP($D671,'Detailed Schedule'!$D$8:$EK$9993,6,FALSE)</f>
        <v>10</v>
      </c>
      <c r="J671" s="55">
        <f>+VLOOKUP($D671,'Detailed Schedule'!$D$8:$EK$9993,7,FALSE)</f>
        <v>0</v>
      </c>
      <c r="K671" s="56">
        <v>0</v>
      </c>
      <c r="L671" s="59">
        <f>+VLOOKUP($D671,'Detailed Schedule'!$D$8:$EAA$9985,137,FALSE)</f>
        <v>6414.17</v>
      </c>
      <c r="M671" s="26">
        <f>+VLOOKUP($D671,'Detailed Schedule'!$D$8:$EAA$9985,140,FALSE)</f>
        <v>895</v>
      </c>
      <c r="N671" s="26">
        <f>+VLOOKUP($D671,'Detailed Schedule'!$D$8:$EAA$9985,141,FALSE)</f>
        <v>7309.17</v>
      </c>
      <c r="O671" s="26">
        <f>+VLOOKUP($D671,'Detailed Schedule'!$D$8:$EAA$9985,142,FALSE)+J671</f>
        <v>1640.83</v>
      </c>
      <c r="Q671" s="74">
        <f>+VLOOKUP($D671,'Detailed Schedule'!$D$8:$K$903,6,FALSE)</f>
        <v>10</v>
      </c>
      <c r="R671" s="75">
        <f>+VLOOKUP($D671,'Detailed Schedule'!$D$8:$K$903,5,FALSE)</f>
        <v>8950</v>
      </c>
      <c r="S671" s="75">
        <f>+VLOOKUP($D671,'Detailed Schedule'!$D$8:$K$903,7,FALSE)</f>
        <v>0</v>
      </c>
      <c r="T671" s="119">
        <f t="shared" si="60"/>
        <v>0</v>
      </c>
      <c r="U671" s="119">
        <f t="shared" si="61"/>
        <v>0</v>
      </c>
      <c r="V671" s="21" t="str">
        <f t="shared" si="62"/>
        <v>NO CHANGE</v>
      </c>
      <c r="W671" s="21" t="str">
        <f t="shared" si="63"/>
        <v>NO CHANGE</v>
      </c>
      <c r="X671" s="21" t="str">
        <f t="shared" si="64"/>
        <v>NO CHANGE</v>
      </c>
    </row>
    <row r="672" spans="1:24" outlineLevel="2">
      <c r="A672" s="136">
        <v>43081</v>
      </c>
      <c r="B672" s="24"/>
      <c r="C672" s="77">
        <v>281</v>
      </c>
      <c r="D672" s="137" t="s">
        <v>1361</v>
      </c>
      <c r="E672" s="137">
        <v>2</v>
      </c>
      <c r="F672" s="137" t="s">
        <v>179</v>
      </c>
      <c r="G672" s="137" t="str">
        <f>+VLOOKUP($D672,'Detailed Schedule'!$D$8:$EK$9993,4,FALSE)</f>
        <v>2016 FORD F-150</v>
      </c>
      <c r="H672" s="55">
        <f>+VLOOKUP($D672,'Detailed Schedule'!$D$8:$EK$9993,5,FALSE)</f>
        <v>22111.63</v>
      </c>
      <c r="I672" s="22">
        <f>+VLOOKUP($D672,'Detailed Schedule'!$D$8:$EK$9993,6,FALSE)</f>
        <v>5</v>
      </c>
      <c r="J672" s="55">
        <f>+VLOOKUP($D672,'Detailed Schedule'!$D$8:$EK$9993,7,FALSE)</f>
        <v>0</v>
      </c>
      <c r="K672" s="56">
        <v>0</v>
      </c>
      <c r="L672" s="59">
        <f>+VLOOKUP($D672,'Detailed Schedule'!$D$8:$EAA$9985,137,FALSE)</f>
        <v>22111.63</v>
      </c>
      <c r="M672" s="26">
        <f>+VLOOKUP($D672,'Detailed Schedule'!$D$8:$EAA$9985,140,FALSE)</f>
        <v>0</v>
      </c>
      <c r="N672" s="26">
        <f>+VLOOKUP($D672,'Detailed Schedule'!$D$8:$EAA$9985,141,FALSE)</f>
        <v>22111.63</v>
      </c>
      <c r="O672" s="26">
        <f>+VLOOKUP($D672,'Detailed Schedule'!$D$8:$EAA$9985,142,FALSE)+J672</f>
        <v>0</v>
      </c>
      <c r="Q672" s="74">
        <f>+VLOOKUP($D672,'Detailed Schedule'!$D$8:$K$903,6,FALSE)</f>
        <v>5</v>
      </c>
      <c r="R672" s="75">
        <f>+VLOOKUP($D672,'Detailed Schedule'!$D$8:$K$903,5,FALSE)</f>
        <v>22111.63</v>
      </c>
      <c r="S672" s="75">
        <f>+VLOOKUP($D672,'Detailed Schedule'!$D$8:$K$903,7,FALSE)</f>
        <v>0</v>
      </c>
      <c r="T672" s="119">
        <f t="shared" si="60"/>
        <v>0</v>
      </c>
      <c r="U672" s="119">
        <f t="shared" si="61"/>
        <v>0</v>
      </c>
      <c r="V672" s="21" t="str">
        <f t="shared" si="62"/>
        <v>NO CHANGE</v>
      </c>
      <c r="W672" s="21" t="str">
        <f t="shared" si="63"/>
        <v>NO CHANGE</v>
      </c>
      <c r="X672" s="21" t="str">
        <f t="shared" si="64"/>
        <v>NO CHANGE</v>
      </c>
    </row>
    <row r="673" spans="1:24" outlineLevel="2">
      <c r="A673" s="136">
        <v>43112</v>
      </c>
      <c r="B673" s="24"/>
      <c r="C673" s="77">
        <v>300</v>
      </c>
      <c r="D673" s="137" t="s">
        <v>441</v>
      </c>
      <c r="E673" s="137">
        <v>2</v>
      </c>
      <c r="F673" s="137" t="s">
        <v>179</v>
      </c>
      <c r="G673" s="137" t="str">
        <f>+VLOOKUP($D673,'Detailed Schedule'!$D$8:$EK$9993,4,FALSE)</f>
        <v>2013 FORD F550</v>
      </c>
      <c r="H673" s="55">
        <f>+VLOOKUP($D673,'Detailed Schedule'!$D$8:$EK$9993,5,FALSE)</f>
        <v>38367.89</v>
      </c>
      <c r="I673" s="22">
        <f>+VLOOKUP($D673,'Detailed Schedule'!$D$8:$EK$9993,6,FALSE)</f>
        <v>7</v>
      </c>
      <c r="J673" s="55">
        <f>+VLOOKUP($D673,'Detailed Schedule'!$D$8:$EK$9993,7,FALSE)</f>
        <v>10000</v>
      </c>
      <c r="K673" s="56">
        <v>0</v>
      </c>
      <c r="L673" s="59">
        <f>+VLOOKUP($D673,'Detailed Schedule'!$D$8:$EAA$9985,137,FALSE)</f>
        <v>28367.89</v>
      </c>
      <c r="M673" s="26">
        <f>+VLOOKUP($D673,'Detailed Schedule'!$D$8:$EAA$9985,140,FALSE)</f>
        <v>0</v>
      </c>
      <c r="N673" s="26">
        <f>+VLOOKUP($D673,'Detailed Schedule'!$D$8:$EAA$9985,141,FALSE)</f>
        <v>28367.89</v>
      </c>
      <c r="O673" s="26">
        <f>+VLOOKUP($D673,'Detailed Schedule'!$D$8:$EAA$9985,142,FALSE)+J673</f>
        <v>10000</v>
      </c>
      <c r="Q673" s="74">
        <f>+VLOOKUP($D673,'Detailed Schedule'!$D$8:$K$903,6,FALSE)</f>
        <v>7</v>
      </c>
      <c r="R673" s="75">
        <f>+VLOOKUP($D673,'Detailed Schedule'!$D$8:$K$903,5,FALSE)</f>
        <v>38367.89</v>
      </c>
      <c r="S673" s="75">
        <f>+VLOOKUP($D673,'Detailed Schedule'!$D$8:$K$903,7,FALSE)</f>
        <v>10000</v>
      </c>
      <c r="T673" s="119">
        <f t="shared" si="60"/>
        <v>0</v>
      </c>
      <c r="U673" s="119">
        <f t="shared" si="61"/>
        <v>0</v>
      </c>
      <c r="V673" s="21" t="str">
        <f t="shared" si="62"/>
        <v>NO CHANGE</v>
      </c>
      <c r="W673" s="21" t="str">
        <f t="shared" si="63"/>
        <v>NO CHANGE</v>
      </c>
      <c r="X673" s="21" t="str">
        <f t="shared" si="64"/>
        <v>NO CHANGE</v>
      </c>
    </row>
    <row r="674" spans="1:24" outlineLevel="2">
      <c r="A674" s="136">
        <v>43118</v>
      </c>
      <c r="B674" s="24"/>
      <c r="C674" s="77">
        <v>301</v>
      </c>
      <c r="D674" s="137" t="s">
        <v>207</v>
      </c>
      <c r="E674" s="137">
        <v>1</v>
      </c>
      <c r="F674" s="137" t="s">
        <v>179</v>
      </c>
      <c r="G674" s="137" t="str">
        <f>+VLOOKUP($D674,'Detailed Schedule'!$D$8:$EK$9993,4,FALSE)</f>
        <v>2017 FORD F550 BUCKET TRUCK</v>
      </c>
      <c r="H674" s="55">
        <f>+VLOOKUP($D674,'Detailed Schedule'!$D$8:$EK$9993,5,FALSE)</f>
        <v>96800</v>
      </c>
      <c r="I674" s="22">
        <f>+VLOOKUP($D674,'Detailed Schedule'!$D$8:$EK$9993,6,FALSE)</f>
        <v>7</v>
      </c>
      <c r="J674" s="55">
        <f>+VLOOKUP($D674,'Detailed Schedule'!$D$8:$EK$9993,7,FALSE)</f>
        <v>25000</v>
      </c>
      <c r="K674" s="56">
        <v>0</v>
      </c>
      <c r="L674" s="59">
        <f>+VLOOKUP($D674,'Detailed Schedule'!$D$8:$EAA$9985,137,FALSE)</f>
        <v>71800</v>
      </c>
      <c r="M674" s="26">
        <f>+VLOOKUP($D674,'Detailed Schedule'!$D$8:$EAA$9985,140,FALSE)</f>
        <v>0</v>
      </c>
      <c r="N674" s="26">
        <f>+VLOOKUP($D674,'Detailed Schedule'!$D$8:$EAA$9985,141,FALSE)</f>
        <v>71800</v>
      </c>
      <c r="O674" s="26">
        <f>+VLOOKUP($D674,'Detailed Schedule'!$D$8:$EAA$9985,142,FALSE)+J674</f>
        <v>25000</v>
      </c>
      <c r="Q674" s="74">
        <f>+VLOOKUP($D674,'Detailed Schedule'!$D$8:$K$903,6,FALSE)</f>
        <v>7</v>
      </c>
      <c r="R674" s="75">
        <f>+VLOOKUP($D674,'Detailed Schedule'!$D$8:$K$903,5,FALSE)</f>
        <v>96800</v>
      </c>
      <c r="S674" s="75">
        <f>+VLOOKUP($D674,'Detailed Schedule'!$D$8:$K$903,7,FALSE)</f>
        <v>25000</v>
      </c>
      <c r="T674" s="119">
        <f t="shared" si="60"/>
        <v>0</v>
      </c>
      <c r="U674" s="119">
        <f t="shared" si="61"/>
        <v>0</v>
      </c>
      <c r="V674" s="21" t="str">
        <f t="shared" si="62"/>
        <v>NO CHANGE</v>
      </c>
      <c r="W674" s="21" t="str">
        <f t="shared" si="63"/>
        <v>NO CHANGE</v>
      </c>
      <c r="X674" s="21" t="str">
        <f t="shared" si="64"/>
        <v>NO CHANGE</v>
      </c>
    </row>
    <row r="675" spans="1:24" outlineLevel="2">
      <c r="A675" s="136">
        <v>43130</v>
      </c>
      <c r="B675" s="24"/>
      <c r="C675" s="77">
        <v>303</v>
      </c>
      <c r="D675" s="137" t="s">
        <v>178</v>
      </c>
      <c r="E675" s="137">
        <v>1</v>
      </c>
      <c r="F675" s="137" t="s">
        <v>179</v>
      </c>
      <c r="G675" s="137" t="str">
        <f>+VLOOKUP($D675,'Detailed Schedule'!$D$8:$EK$9993,4,FALSE)</f>
        <v>2017 FORD F550</v>
      </c>
      <c r="H675" s="55">
        <f>+VLOOKUP($D675,'Detailed Schedule'!$D$8:$EK$9993,5,FALSE)</f>
        <v>42997.93</v>
      </c>
      <c r="I675" s="22">
        <f>+VLOOKUP($D675,'Detailed Schedule'!$D$8:$EK$9993,6,FALSE)</f>
        <v>7</v>
      </c>
      <c r="J675" s="55">
        <f>+VLOOKUP($D675,'Detailed Schedule'!$D$8:$EK$9993,7,FALSE)</f>
        <v>8000</v>
      </c>
      <c r="K675" s="56">
        <v>0</v>
      </c>
      <c r="L675" s="59">
        <f>+VLOOKUP($D675,'Detailed Schedule'!$D$8:$EAA$9985,137,FALSE)</f>
        <v>34581.264285714286</v>
      </c>
      <c r="M675" s="26">
        <f>+VLOOKUP($D675,'Detailed Schedule'!$D$8:$EAA$9985,140,FALSE)</f>
        <v>416.67</v>
      </c>
      <c r="N675" s="26">
        <f>+VLOOKUP($D675,'Detailed Schedule'!$D$8:$EAA$9985,141,FALSE)</f>
        <v>34997.934285714284</v>
      </c>
      <c r="O675" s="26">
        <f>+VLOOKUP($D675,'Detailed Schedule'!$D$8:$EAA$9985,142,FALSE)+J675</f>
        <v>8000</v>
      </c>
      <c r="Q675" s="74">
        <f>+VLOOKUP($D675,'Detailed Schedule'!$D$8:$K$903,6,FALSE)</f>
        <v>7</v>
      </c>
      <c r="R675" s="75">
        <f>+VLOOKUP($D675,'Detailed Schedule'!$D$8:$K$903,5,FALSE)</f>
        <v>42997.93</v>
      </c>
      <c r="S675" s="75">
        <f>+VLOOKUP($D675,'Detailed Schedule'!$D$8:$K$903,7,FALSE)</f>
        <v>8000</v>
      </c>
      <c r="T675" s="119">
        <f t="shared" si="60"/>
        <v>0</v>
      </c>
      <c r="U675" s="119">
        <f t="shared" si="61"/>
        <v>0</v>
      </c>
      <c r="V675" s="21" t="str">
        <f t="shared" si="62"/>
        <v>NO CHANGE</v>
      </c>
      <c r="W675" s="21" t="str">
        <f t="shared" si="63"/>
        <v>NO CHANGE</v>
      </c>
      <c r="X675" s="21" t="str">
        <f t="shared" si="64"/>
        <v>NO CHANGE</v>
      </c>
    </row>
    <row r="676" spans="1:24" outlineLevel="2">
      <c r="A676" s="136">
        <v>43134</v>
      </c>
      <c r="B676" s="24"/>
      <c r="C676" s="77">
        <v>305</v>
      </c>
      <c r="D676" s="137" t="s">
        <v>1038</v>
      </c>
      <c r="E676" s="137">
        <v>2</v>
      </c>
      <c r="F676" s="137" t="s">
        <v>179</v>
      </c>
      <c r="G676" s="137" t="str">
        <f>+VLOOKUP($D676,'Detailed Schedule'!$D$8:$EK$9993,4,FALSE)</f>
        <v>2017 FORD F150</v>
      </c>
      <c r="H676" s="55">
        <f>+VLOOKUP($D676,'Detailed Schedule'!$D$8:$EK$9993,5,FALSE)</f>
        <v>30513.56</v>
      </c>
      <c r="I676" s="22">
        <f>+VLOOKUP($D676,'Detailed Schedule'!$D$8:$EK$9993,6,FALSE)</f>
        <v>6</v>
      </c>
      <c r="J676" s="55">
        <f>+VLOOKUP($D676,'Detailed Schedule'!$D$8:$EK$9993,7,FALSE)</f>
        <v>0</v>
      </c>
      <c r="K676" s="56">
        <v>0</v>
      </c>
      <c r="L676" s="59">
        <f>+VLOOKUP($D676,'Detailed Schedule'!$D$8:$EAA$9985,137,FALSE)</f>
        <v>30513.56</v>
      </c>
      <c r="M676" s="26">
        <f>+VLOOKUP($D676,'Detailed Schedule'!$D$8:$EAA$9985,140,FALSE)</f>
        <v>0</v>
      </c>
      <c r="N676" s="26">
        <f>+VLOOKUP($D676,'Detailed Schedule'!$D$8:$EAA$9985,141,FALSE)</f>
        <v>30513.56</v>
      </c>
      <c r="O676" s="26">
        <f>+VLOOKUP($D676,'Detailed Schedule'!$D$8:$EAA$9985,142,FALSE)+J676</f>
        <v>0</v>
      </c>
      <c r="Q676" s="74">
        <f>+VLOOKUP($D676,'Detailed Schedule'!$D$8:$K$903,6,FALSE)</f>
        <v>6</v>
      </c>
      <c r="R676" s="75">
        <f>+VLOOKUP($D676,'Detailed Schedule'!$D$8:$K$903,5,FALSE)</f>
        <v>30513.56</v>
      </c>
      <c r="S676" s="75">
        <f>+VLOOKUP($D676,'Detailed Schedule'!$D$8:$K$903,7,FALSE)</f>
        <v>0</v>
      </c>
      <c r="T676" s="119">
        <f t="shared" si="60"/>
        <v>0</v>
      </c>
      <c r="U676" s="119">
        <f t="shared" si="61"/>
        <v>0</v>
      </c>
      <c r="V676" s="21" t="str">
        <f t="shared" si="62"/>
        <v>NO CHANGE</v>
      </c>
      <c r="W676" s="21" t="str">
        <f t="shared" si="63"/>
        <v>NO CHANGE</v>
      </c>
      <c r="X676" s="21" t="str">
        <f t="shared" si="64"/>
        <v>NO CHANGE</v>
      </c>
    </row>
    <row r="677" spans="1:24" outlineLevel="2">
      <c r="A677" s="136">
        <v>43134</v>
      </c>
      <c r="B677" s="24"/>
      <c r="C677" s="77">
        <v>306</v>
      </c>
      <c r="D677" s="137" t="s">
        <v>1040</v>
      </c>
      <c r="E677" s="137">
        <v>2</v>
      </c>
      <c r="F677" s="137" t="s">
        <v>179</v>
      </c>
      <c r="G677" s="137" t="str">
        <f>+VLOOKUP($D677,'Detailed Schedule'!$D$8:$EK$9993,4,FALSE)</f>
        <v>2017 FORD F150</v>
      </c>
      <c r="H677" s="55">
        <f>+VLOOKUP($D677,'Detailed Schedule'!$D$8:$EK$9993,5,FALSE)</f>
        <v>31045.89</v>
      </c>
      <c r="I677" s="22">
        <f>+VLOOKUP($D677,'Detailed Schedule'!$D$8:$EK$9993,6,FALSE)</f>
        <v>6</v>
      </c>
      <c r="J677" s="55">
        <f>+VLOOKUP($D677,'Detailed Schedule'!$D$8:$EK$9993,7,FALSE)</f>
        <v>0</v>
      </c>
      <c r="K677" s="56">
        <v>0</v>
      </c>
      <c r="L677" s="59">
        <f>+VLOOKUP($D677,'Detailed Schedule'!$D$8:$EAA$9985,137,FALSE)</f>
        <v>31045.89</v>
      </c>
      <c r="M677" s="26">
        <f>+VLOOKUP($D677,'Detailed Schedule'!$D$8:$EAA$9985,140,FALSE)</f>
        <v>0</v>
      </c>
      <c r="N677" s="26">
        <f>+VLOOKUP($D677,'Detailed Schedule'!$D$8:$EAA$9985,141,FALSE)</f>
        <v>31045.89</v>
      </c>
      <c r="O677" s="26">
        <f>+VLOOKUP($D677,'Detailed Schedule'!$D$8:$EAA$9985,142,FALSE)+J677</f>
        <v>0</v>
      </c>
      <c r="Q677" s="74">
        <f>+VLOOKUP($D677,'Detailed Schedule'!$D$8:$K$903,6,FALSE)</f>
        <v>6</v>
      </c>
      <c r="R677" s="75">
        <f>+VLOOKUP($D677,'Detailed Schedule'!$D$8:$K$903,5,FALSE)</f>
        <v>31045.89</v>
      </c>
      <c r="S677" s="75">
        <f>+VLOOKUP($D677,'Detailed Schedule'!$D$8:$K$903,7,FALSE)</f>
        <v>0</v>
      </c>
      <c r="T677" s="119">
        <f t="shared" si="60"/>
        <v>0</v>
      </c>
      <c r="U677" s="119">
        <f t="shared" si="61"/>
        <v>0</v>
      </c>
      <c r="V677" s="21" t="str">
        <f t="shared" si="62"/>
        <v>NO CHANGE</v>
      </c>
      <c r="W677" s="21" t="str">
        <f t="shared" si="63"/>
        <v>NO CHANGE</v>
      </c>
      <c r="X677" s="21" t="str">
        <f t="shared" si="64"/>
        <v>NO CHANGE</v>
      </c>
    </row>
    <row r="678" spans="1:24" outlineLevel="2">
      <c r="A678" s="136">
        <v>43138</v>
      </c>
      <c r="B678" s="24"/>
      <c r="C678" s="77">
        <v>312</v>
      </c>
      <c r="D678" s="137" t="s">
        <v>1363</v>
      </c>
      <c r="E678" s="137">
        <v>1</v>
      </c>
      <c r="F678" s="137" t="s">
        <v>179</v>
      </c>
      <c r="G678" s="137" t="str">
        <f>+VLOOKUP($D678,'Detailed Schedule'!$D$8:$EK$9993,4,FALSE)</f>
        <v>2017 F-150 SUPER CAB</v>
      </c>
      <c r="H678" s="55">
        <f>+VLOOKUP($D678,'Detailed Schedule'!$D$8:$EK$9993,5,FALSE)</f>
        <v>39186.5</v>
      </c>
      <c r="I678" s="22">
        <f>+VLOOKUP($D678,'Detailed Schedule'!$D$8:$EK$9993,6,FALSE)</f>
        <v>6</v>
      </c>
      <c r="J678" s="55">
        <f>+VLOOKUP($D678,'Detailed Schedule'!$D$8:$EK$9993,7,FALSE)</f>
        <v>1000</v>
      </c>
      <c r="K678" s="56">
        <v>0</v>
      </c>
      <c r="L678" s="59">
        <f>+VLOOKUP($D678,'Detailed Schedule'!$D$8:$EAA$9985,137,FALSE)</f>
        <v>38186.5</v>
      </c>
      <c r="M678" s="26">
        <f>+VLOOKUP($D678,'Detailed Schedule'!$D$8:$EAA$9985,140,FALSE)</f>
        <v>0</v>
      </c>
      <c r="N678" s="26">
        <f>+VLOOKUP($D678,'Detailed Schedule'!$D$8:$EAA$9985,141,FALSE)</f>
        <v>38186.5</v>
      </c>
      <c r="O678" s="26">
        <f>+VLOOKUP($D678,'Detailed Schedule'!$D$8:$EAA$9985,142,FALSE)+J678</f>
        <v>1000</v>
      </c>
      <c r="Q678" s="74">
        <f>+VLOOKUP($D678,'Detailed Schedule'!$D$8:$K$903,6,FALSE)</f>
        <v>6</v>
      </c>
      <c r="R678" s="75">
        <f>+VLOOKUP($D678,'Detailed Schedule'!$D$8:$K$903,5,FALSE)</f>
        <v>39186.5</v>
      </c>
      <c r="S678" s="75">
        <f>+VLOOKUP($D678,'Detailed Schedule'!$D$8:$K$903,7,FALSE)</f>
        <v>1000</v>
      </c>
      <c r="T678" s="119">
        <f t="shared" si="60"/>
        <v>0</v>
      </c>
      <c r="U678" s="119">
        <f t="shared" si="61"/>
        <v>0</v>
      </c>
      <c r="V678" s="21" t="str">
        <f t="shared" si="62"/>
        <v>NO CHANGE</v>
      </c>
      <c r="W678" s="21" t="str">
        <f t="shared" si="63"/>
        <v>NO CHANGE</v>
      </c>
      <c r="X678" s="21" t="str">
        <f t="shared" si="64"/>
        <v>NO CHANGE</v>
      </c>
    </row>
    <row r="679" spans="1:24" outlineLevel="2">
      <c r="A679" s="136">
        <v>43138</v>
      </c>
      <c r="B679" s="24"/>
      <c r="C679" s="77">
        <v>313</v>
      </c>
      <c r="D679" s="137" t="s">
        <v>1365</v>
      </c>
      <c r="E679" s="137">
        <v>1</v>
      </c>
      <c r="F679" s="137" t="s">
        <v>179</v>
      </c>
      <c r="G679" s="137" t="str">
        <f>+VLOOKUP($D679,'Detailed Schedule'!$D$8:$EK$9993,4,FALSE)</f>
        <v>2017 F-250 SD REG CAB</v>
      </c>
      <c r="H679" s="55">
        <f>+VLOOKUP($D679,'Detailed Schedule'!$D$8:$EK$9993,5,FALSE)</f>
        <v>31011.5</v>
      </c>
      <c r="I679" s="22">
        <f>+VLOOKUP($D679,'Detailed Schedule'!$D$8:$EK$9993,6,FALSE)</f>
        <v>6</v>
      </c>
      <c r="J679" s="55">
        <f>+VLOOKUP($D679,'Detailed Schedule'!$D$8:$EK$9993,7,FALSE)</f>
        <v>3000</v>
      </c>
      <c r="K679" s="56">
        <v>0</v>
      </c>
      <c r="L679" s="59">
        <f>+VLOOKUP($D679,'Detailed Schedule'!$D$8:$EAA$9985,137,FALSE)</f>
        <v>28011.5</v>
      </c>
      <c r="M679" s="26">
        <f>+VLOOKUP($D679,'Detailed Schedule'!$D$8:$EAA$9985,140,FALSE)</f>
        <v>0</v>
      </c>
      <c r="N679" s="26">
        <f>+VLOOKUP($D679,'Detailed Schedule'!$D$8:$EAA$9985,141,FALSE)</f>
        <v>28011.5</v>
      </c>
      <c r="O679" s="26">
        <f>+VLOOKUP($D679,'Detailed Schedule'!$D$8:$EAA$9985,142,FALSE)+J679</f>
        <v>3000</v>
      </c>
      <c r="Q679" s="74">
        <f>+VLOOKUP($D679,'Detailed Schedule'!$D$8:$K$903,6,FALSE)</f>
        <v>6</v>
      </c>
      <c r="R679" s="75">
        <f>+VLOOKUP($D679,'Detailed Schedule'!$D$8:$K$903,5,FALSE)</f>
        <v>31011.5</v>
      </c>
      <c r="S679" s="75">
        <f>+VLOOKUP($D679,'Detailed Schedule'!$D$8:$K$903,7,FALSE)</f>
        <v>3000</v>
      </c>
      <c r="T679" s="119">
        <f t="shared" si="60"/>
        <v>0</v>
      </c>
      <c r="U679" s="119">
        <f t="shared" si="61"/>
        <v>0</v>
      </c>
      <c r="V679" s="21" t="str">
        <f t="shared" si="62"/>
        <v>NO CHANGE</v>
      </c>
      <c r="W679" s="21" t="str">
        <f t="shared" si="63"/>
        <v>NO CHANGE</v>
      </c>
      <c r="X679" s="21" t="str">
        <f t="shared" si="64"/>
        <v>NO CHANGE</v>
      </c>
    </row>
    <row r="680" spans="1:24" outlineLevel="2">
      <c r="A680" s="136">
        <v>43138</v>
      </c>
      <c r="B680" s="24"/>
      <c r="C680" s="77">
        <v>314</v>
      </c>
      <c r="D680" s="137" t="s">
        <v>1369</v>
      </c>
      <c r="E680" s="137">
        <v>1</v>
      </c>
      <c r="F680" s="137" t="s">
        <v>179</v>
      </c>
      <c r="G680" s="137" t="str">
        <f>+VLOOKUP($D680,'Detailed Schedule'!$D$8:$EK$9993,4,FALSE)</f>
        <v>2018 F-250 LARIAT SUPERCREW</v>
      </c>
      <c r="H680" s="55">
        <f>+VLOOKUP($D680,'Detailed Schedule'!$D$8:$EK$9993,5,FALSE)</f>
        <v>63165</v>
      </c>
      <c r="I680" s="22">
        <f>+VLOOKUP($D680,'Detailed Schedule'!$D$8:$EK$9993,6,FALSE)</f>
        <v>6</v>
      </c>
      <c r="J680" s="55">
        <f>+VLOOKUP($D680,'Detailed Schedule'!$D$8:$EK$9993,7,FALSE)</f>
        <v>15000</v>
      </c>
      <c r="K680" s="56">
        <v>0</v>
      </c>
      <c r="L680" s="59">
        <f>+VLOOKUP($D680,'Detailed Schedule'!$D$8:$EAA$9985,137,FALSE)</f>
        <v>48165</v>
      </c>
      <c r="M680" s="26">
        <f>+VLOOKUP($D680,'Detailed Schedule'!$D$8:$EAA$9985,140,FALSE)</f>
        <v>0</v>
      </c>
      <c r="N680" s="26">
        <f>+VLOOKUP($D680,'Detailed Schedule'!$D$8:$EAA$9985,141,FALSE)</f>
        <v>48165</v>
      </c>
      <c r="O680" s="26">
        <f>+VLOOKUP($D680,'Detailed Schedule'!$D$8:$EAA$9985,142,FALSE)+J680</f>
        <v>15000</v>
      </c>
      <c r="Q680" s="74">
        <f>+VLOOKUP($D680,'Detailed Schedule'!$D$8:$K$903,6,FALSE)</f>
        <v>6</v>
      </c>
      <c r="R680" s="75">
        <f>+VLOOKUP($D680,'Detailed Schedule'!$D$8:$K$903,5,FALSE)</f>
        <v>63165</v>
      </c>
      <c r="S680" s="75">
        <f>+VLOOKUP($D680,'Detailed Schedule'!$D$8:$K$903,7,FALSE)</f>
        <v>15000</v>
      </c>
      <c r="T680" s="119">
        <f t="shared" si="60"/>
        <v>0</v>
      </c>
      <c r="U680" s="119">
        <f t="shared" si="61"/>
        <v>0</v>
      </c>
      <c r="V680" s="21" t="str">
        <f t="shared" si="62"/>
        <v>NO CHANGE</v>
      </c>
      <c r="W680" s="21" t="str">
        <f t="shared" si="63"/>
        <v>NO CHANGE</v>
      </c>
      <c r="X680" s="21" t="str">
        <f t="shared" si="64"/>
        <v>NO CHANGE</v>
      </c>
    </row>
    <row r="681" spans="1:24" outlineLevel="2">
      <c r="A681" s="136">
        <v>43143</v>
      </c>
      <c r="B681" s="24"/>
      <c r="C681" s="77">
        <v>315</v>
      </c>
      <c r="D681" s="137" t="s">
        <v>1724</v>
      </c>
      <c r="E681" s="137">
        <v>2</v>
      </c>
      <c r="F681" s="137" t="s">
        <v>179</v>
      </c>
      <c r="G681" s="137" t="str">
        <f>+VLOOKUP($D681,'Detailed Schedule'!$D$8:$EK$9993,4,FALSE)</f>
        <v>2012 F750 WATER TRUCK</v>
      </c>
      <c r="H681" s="55">
        <f>+VLOOKUP($D681,'Detailed Schedule'!$D$8:$EK$9993,5,FALSE)</f>
        <v>44880</v>
      </c>
      <c r="I681" s="22">
        <f>+VLOOKUP($D681,'Detailed Schedule'!$D$8:$EK$9993,6,FALSE)</f>
        <v>7</v>
      </c>
      <c r="J681" s="55">
        <f>+VLOOKUP($D681,'Detailed Schedule'!$D$8:$EK$9993,7,FALSE)</f>
        <v>10000</v>
      </c>
      <c r="K681" s="56">
        <v>0</v>
      </c>
      <c r="L681" s="59">
        <f>+VLOOKUP($D681,'Detailed Schedule'!$D$8:$EAA$9985,137,FALSE)</f>
        <v>34464.777142857143</v>
      </c>
      <c r="M681" s="26">
        <f>+VLOOKUP($D681,'Detailed Schedule'!$D$8:$EAA$9985,140,FALSE)</f>
        <v>415.22</v>
      </c>
      <c r="N681" s="26">
        <f>+VLOOKUP($D681,'Detailed Schedule'!$D$8:$EAA$9985,141,FALSE)</f>
        <v>34879.997142857144</v>
      </c>
      <c r="O681" s="26">
        <f>+VLOOKUP($D681,'Detailed Schedule'!$D$8:$EAA$9985,142,FALSE)+J681</f>
        <v>10000</v>
      </c>
      <c r="Q681" s="74">
        <f>+VLOOKUP($D681,'Detailed Schedule'!$D$8:$K$903,6,FALSE)</f>
        <v>7</v>
      </c>
      <c r="R681" s="75">
        <f>+VLOOKUP($D681,'Detailed Schedule'!$D$8:$K$903,5,FALSE)</f>
        <v>44880</v>
      </c>
      <c r="S681" s="75">
        <f>+VLOOKUP($D681,'Detailed Schedule'!$D$8:$K$903,7,FALSE)</f>
        <v>10000</v>
      </c>
      <c r="T681" s="119">
        <f t="shared" si="60"/>
        <v>0</v>
      </c>
      <c r="U681" s="119">
        <f t="shared" si="61"/>
        <v>0</v>
      </c>
      <c r="V681" s="21" t="str">
        <f t="shared" si="62"/>
        <v>NO CHANGE</v>
      </c>
      <c r="W681" s="21" t="str">
        <f t="shared" si="63"/>
        <v>NO CHANGE</v>
      </c>
      <c r="X681" s="21" t="str">
        <f t="shared" si="64"/>
        <v>NO CHANGE</v>
      </c>
    </row>
    <row r="682" spans="1:24" outlineLevel="2">
      <c r="A682" s="136">
        <v>43155</v>
      </c>
      <c r="B682" s="24"/>
      <c r="C682" s="77">
        <v>318</v>
      </c>
      <c r="D682" s="137" t="s">
        <v>1041</v>
      </c>
      <c r="E682" s="137">
        <v>4</v>
      </c>
      <c r="F682" s="137" t="s">
        <v>179</v>
      </c>
      <c r="G682" s="137" t="str">
        <f>+VLOOKUP($D682,'Detailed Schedule'!$D$8:$EK$9993,4,FALSE)</f>
        <v>2018 FORD F150</v>
      </c>
      <c r="H682" s="55">
        <f>+VLOOKUP($D682,'Detailed Schedule'!$D$8:$EK$9993,5,FALSE)</f>
        <v>30315.33</v>
      </c>
      <c r="I682" s="22">
        <f>+VLOOKUP($D682,'Detailed Schedule'!$D$8:$EK$9993,6,FALSE)</f>
        <v>6</v>
      </c>
      <c r="J682" s="55">
        <f>+VLOOKUP($D682,'Detailed Schedule'!$D$8:$EK$9993,7,FALSE)</f>
        <v>1000</v>
      </c>
      <c r="K682" s="56">
        <v>0</v>
      </c>
      <c r="L682" s="59">
        <f>+VLOOKUP($D682,'Detailed Schedule'!$D$8:$EAA$9985,137,FALSE)</f>
        <v>29315.33</v>
      </c>
      <c r="M682" s="26">
        <f>+VLOOKUP($D682,'Detailed Schedule'!$D$8:$EAA$9985,140,FALSE)</f>
        <v>0</v>
      </c>
      <c r="N682" s="26">
        <f>+VLOOKUP($D682,'Detailed Schedule'!$D$8:$EAA$9985,141,FALSE)</f>
        <v>29315.33</v>
      </c>
      <c r="O682" s="26">
        <f>+VLOOKUP($D682,'Detailed Schedule'!$D$8:$EAA$9985,142,FALSE)+J682</f>
        <v>1000</v>
      </c>
      <c r="Q682" s="74">
        <f>+VLOOKUP($D682,'Detailed Schedule'!$D$8:$K$903,6,FALSE)</f>
        <v>6</v>
      </c>
      <c r="R682" s="75">
        <f>+VLOOKUP($D682,'Detailed Schedule'!$D$8:$K$903,5,FALSE)</f>
        <v>30315.33</v>
      </c>
      <c r="S682" s="75">
        <f>+VLOOKUP($D682,'Detailed Schedule'!$D$8:$K$903,7,FALSE)</f>
        <v>1000</v>
      </c>
      <c r="T682" s="119">
        <f t="shared" si="60"/>
        <v>0</v>
      </c>
      <c r="U682" s="119">
        <f t="shared" si="61"/>
        <v>0</v>
      </c>
      <c r="V682" s="21" t="str">
        <f t="shared" si="62"/>
        <v>NO CHANGE</v>
      </c>
      <c r="W682" s="21" t="str">
        <f t="shared" si="63"/>
        <v>NO CHANGE</v>
      </c>
      <c r="X682" s="21" t="str">
        <f t="shared" si="64"/>
        <v>NO CHANGE</v>
      </c>
    </row>
    <row r="683" spans="1:24" outlineLevel="2">
      <c r="A683" s="136">
        <v>43159</v>
      </c>
      <c r="B683" s="24"/>
      <c r="C683" s="77">
        <v>319</v>
      </c>
      <c r="D683" s="137" t="s">
        <v>1453</v>
      </c>
      <c r="E683" s="137">
        <v>2</v>
      </c>
      <c r="F683" s="137" t="s">
        <v>179</v>
      </c>
      <c r="G683" s="137" t="str">
        <f>+VLOOKUP($D683,'Detailed Schedule'!$D$8:$EK$9993,4,FALSE)</f>
        <v>2013 PETERBUILT</v>
      </c>
      <c r="H683" s="55">
        <f>+VLOOKUP($D683,'Detailed Schedule'!$D$8:$EK$9993,5,FALSE)</f>
        <v>81030.3</v>
      </c>
      <c r="I683" s="22">
        <f>+VLOOKUP($D683,'Detailed Schedule'!$D$8:$EK$9993,6,FALSE)</f>
        <v>10</v>
      </c>
      <c r="J683" s="55">
        <f>+VLOOKUP($D683,'Detailed Schedule'!$D$8:$EK$9993,7,FALSE)</f>
        <v>20000</v>
      </c>
      <c r="K683" s="56">
        <v>0</v>
      </c>
      <c r="L683" s="59">
        <f>+VLOOKUP($D683,'Detailed Schedule'!$D$8:$EAA$9985,137,FALSE)</f>
        <v>39839.230000000003</v>
      </c>
      <c r="M683" s="26">
        <f>+VLOOKUP($D683,'Detailed Schedule'!$D$8:$EAA$9985,140,FALSE)</f>
        <v>6103.0300000000007</v>
      </c>
      <c r="N683" s="26">
        <f>+VLOOKUP($D683,'Detailed Schedule'!$D$8:$EAA$9985,141,FALSE)</f>
        <v>45942.26</v>
      </c>
      <c r="O683" s="26">
        <f>+VLOOKUP($D683,'Detailed Schedule'!$D$8:$EAA$9985,142,FALSE)+J683</f>
        <v>35088.04</v>
      </c>
      <c r="Q683" s="74">
        <f>+VLOOKUP($D683,'Detailed Schedule'!$D$8:$K$903,6,FALSE)</f>
        <v>10</v>
      </c>
      <c r="R683" s="75">
        <f>+VLOOKUP($D683,'Detailed Schedule'!$D$8:$K$903,5,FALSE)</f>
        <v>81030.3</v>
      </c>
      <c r="S683" s="75">
        <f>+VLOOKUP($D683,'Detailed Schedule'!$D$8:$K$903,7,FALSE)</f>
        <v>20000</v>
      </c>
      <c r="T683" s="119">
        <f t="shared" si="60"/>
        <v>0</v>
      </c>
      <c r="U683" s="119">
        <f t="shared" si="61"/>
        <v>0</v>
      </c>
      <c r="V683" s="21" t="str">
        <f t="shared" si="62"/>
        <v>NO CHANGE</v>
      </c>
      <c r="W683" s="21" t="str">
        <f t="shared" si="63"/>
        <v>NO CHANGE</v>
      </c>
      <c r="X683" s="21" t="str">
        <f t="shared" si="64"/>
        <v>NO CHANGE</v>
      </c>
    </row>
    <row r="684" spans="1:24" outlineLevel="2">
      <c r="A684" s="136">
        <v>43173</v>
      </c>
      <c r="B684" s="24"/>
      <c r="C684" s="77">
        <v>365</v>
      </c>
      <c r="D684" s="137" t="s">
        <v>181</v>
      </c>
      <c r="E684" s="137">
        <v>1</v>
      </c>
      <c r="F684" s="137" t="s">
        <v>179</v>
      </c>
      <c r="G684" s="137" t="str">
        <f>+VLOOKUP($D684,'Detailed Schedule'!$D$8:$EK$9993,4,FALSE)</f>
        <v>SERVICE BODY FOR CHASSIS</v>
      </c>
      <c r="H684" s="55">
        <f>+VLOOKUP($D684,'Detailed Schedule'!$D$8:$EK$9993,5,FALSE)</f>
        <v>10175.950000000001</v>
      </c>
      <c r="I684" s="22">
        <f>+VLOOKUP($D684,'Detailed Schedule'!$D$8:$EK$9993,6,FALSE)</f>
        <v>7</v>
      </c>
      <c r="J684" s="55">
        <f>+VLOOKUP($D684,'Detailed Schedule'!$D$8:$EK$9993,7,FALSE)</f>
        <v>100</v>
      </c>
      <c r="K684" s="56">
        <v>0</v>
      </c>
      <c r="L684" s="59">
        <f>+VLOOKUP($D684,'Detailed Schedule'!$D$8:$EAA$9985,137,FALSE)</f>
        <v>9836.0414285714269</v>
      </c>
      <c r="M684" s="26">
        <f>+VLOOKUP($D684,'Detailed Schedule'!$D$8:$EAA$9985,140,FALSE)</f>
        <v>239.91</v>
      </c>
      <c r="N684" s="26">
        <f>+VLOOKUP($D684,'Detailed Schedule'!$D$8:$EAA$9985,141,FALSE)</f>
        <v>10075.951428571427</v>
      </c>
      <c r="O684" s="26">
        <f>+VLOOKUP($D684,'Detailed Schedule'!$D$8:$EAA$9985,142,FALSE)+J684</f>
        <v>100</v>
      </c>
      <c r="Q684" s="74">
        <f>+VLOOKUP($D684,'Detailed Schedule'!$D$8:$K$903,6,FALSE)</f>
        <v>7</v>
      </c>
      <c r="R684" s="75">
        <f>+VLOOKUP($D684,'Detailed Schedule'!$D$8:$K$903,5,FALSE)</f>
        <v>10175.950000000001</v>
      </c>
      <c r="S684" s="75">
        <f>+VLOOKUP($D684,'Detailed Schedule'!$D$8:$K$903,7,FALSE)</f>
        <v>100</v>
      </c>
      <c r="T684" s="119">
        <f t="shared" si="60"/>
        <v>0</v>
      </c>
      <c r="U684" s="119">
        <f t="shared" si="61"/>
        <v>0</v>
      </c>
      <c r="V684" s="21" t="str">
        <f t="shared" si="62"/>
        <v>NO CHANGE</v>
      </c>
      <c r="W684" s="21" t="str">
        <f t="shared" si="63"/>
        <v>NO CHANGE</v>
      </c>
      <c r="X684" s="21" t="str">
        <f t="shared" si="64"/>
        <v>NO CHANGE</v>
      </c>
    </row>
    <row r="685" spans="1:24" outlineLevel="2">
      <c r="A685" s="136">
        <v>43185</v>
      </c>
      <c r="B685" s="24"/>
      <c r="C685" s="77">
        <v>327</v>
      </c>
      <c r="D685" s="137" t="s">
        <v>1367</v>
      </c>
      <c r="E685" s="137">
        <v>1</v>
      </c>
      <c r="F685" s="137" t="s">
        <v>179</v>
      </c>
      <c r="G685" s="137" t="str">
        <f>+VLOOKUP($D685,'Detailed Schedule'!$D$8:$EK$9993,4,FALSE)</f>
        <v>2018 F-350 SD REG CAB</v>
      </c>
      <c r="H685" s="55">
        <f>+VLOOKUP($D685,'Detailed Schedule'!$D$8:$EK$9993,5,FALSE)</f>
        <v>35536.65</v>
      </c>
      <c r="I685" s="22">
        <f>+VLOOKUP($D685,'Detailed Schedule'!$D$8:$EK$9993,6,FALSE)</f>
        <v>6</v>
      </c>
      <c r="J685" s="55">
        <f>+VLOOKUP($D685,'Detailed Schedule'!$D$8:$EK$9993,7,FALSE)</f>
        <v>7000</v>
      </c>
      <c r="K685" s="56">
        <v>0</v>
      </c>
      <c r="L685" s="59">
        <f>+VLOOKUP($D685,'Detailed Schedule'!$D$8:$EAA$9985,137,FALSE)</f>
        <v>28536.65</v>
      </c>
      <c r="M685" s="26">
        <f>+VLOOKUP($D685,'Detailed Schedule'!$D$8:$EAA$9985,140,FALSE)</f>
        <v>0</v>
      </c>
      <c r="N685" s="26">
        <f>+VLOOKUP($D685,'Detailed Schedule'!$D$8:$EAA$9985,141,FALSE)</f>
        <v>28536.65</v>
      </c>
      <c r="O685" s="26">
        <f>+VLOOKUP($D685,'Detailed Schedule'!$D$8:$EAA$9985,142,FALSE)+J685</f>
        <v>7000</v>
      </c>
      <c r="Q685" s="74">
        <f>+VLOOKUP($D685,'Detailed Schedule'!$D$8:$K$903,6,FALSE)</f>
        <v>6</v>
      </c>
      <c r="R685" s="75">
        <f>+VLOOKUP($D685,'Detailed Schedule'!$D$8:$K$903,5,FALSE)</f>
        <v>35536.65</v>
      </c>
      <c r="S685" s="75">
        <f>+VLOOKUP($D685,'Detailed Schedule'!$D$8:$K$903,7,FALSE)</f>
        <v>7000</v>
      </c>
      <c r="T685" s="119">
        <f t="shared" si="60"/>
        <v>0</v>
      </c>
      <c r="U685" s="119">
        <f t="shared" si="61"/>
        <v>0</v>
      </c>
      <c r="V685" s="21" t="str">
        <f t="shared" si="62"/>
        <v>NO CHANGE</v>
      </c>
      <c r="W685" s="21" t="str">
        <f t="shared" si="63"/>
        <v>NO CHANGE</v>
      </c>
      <c r="X685" s="21" t="str">
        <f t="shared" si="64"/>
        <v>NO CHANGE</v>
      </c>
    </row>
    <row r="686" spans="1:24" outlineLevel="2">
      <c r="A686" s="136">
        <v>43185</v>
      </c>
      <c r="B686" s="24"/>
      <c r="C686" s="77">
        <v>326</v>
      </c>
      <c r="D686" s="137" t="s">
        <v>1042</v>
      </c>
      <c r="E686" s="137">
        <v>2</v>
      </c>
      <c r="F686" s="137" t="s">
        <v>179</v>
      </c>
      <c r="G686" s="137" t="str">
        <f>+VLOOKUP($D686,'Detailed Schedule'!$D$8:$EK$9993,4,FALSE)</f>
        <v>2017 FORD F350</v>
      </c>
      <c r="H686" s="55">
        <f>+VLOOKUP($D686,'Detailed Schedule'!$D$8:$EK$9993,5,FALSE)</f>
        <v>33500</v>
      </c>
      <c r="I686" s="22">
        <f>+VLOOKUP($D686,'Detailed Schedule'!$D$8:$EK$9993,6,FALSE)</f>
        <v>6</v>
      </c>
      <c r="J686" s="55">
        <f>+VLOOKUP($D686,'Detailed Schedule'!$D$8:$EK$9993,7,FALSE)</f>
        <v>5000</v>
      </c>
      <c r="K686" s="56">
        <v>0</v>
      </c>
      <c r="L686" s="59">
        <f>+VLOOKUP($D686,'Detailed Schedule'!$D$8:$EAA$9985,137,FALSE)</f>
        <v>28500</v>
      </c>
      <c r="M686" s="26">
        <f>+VLOOKUP($D686,'Detailed Schedule'!$D$8:$EAA$9985,140,FALSE)</f>
        <v>0</v>
      </c>
      <c r="N686" s="26">
        <f>+VLOOKUP($D686,'Detailed Schedule'!$D$8:$EAA$9985,141,FALSE)</f>
        <v>28500</v>
      </c>
      <c r="O686" s="26">
        <f>+VLOOKUP($D686,'Detailed Schedule'!$D$8:$EAA$9985,142,FALSE)+J686</f>
        <v>5000</v>
      </c>
      <c r="Q686" s="74">
        <f>+VLOOKUP($D686,'Detailed Schedule'!$D$8:$K$903,6,FALSE)</f>
        <v>6</v>
      </c>
      <c r="R686" s="75">
        <f>+VLOOKUP($D686,'Detailed Schedule'!$D$8:$K$903,5,FALSE)</f>
        <v>33500</v>
      </c>
      <c r="S686" s="75">
        <f>+VLOOKUP($D686,'Detailed Schedule'!$D$8:$K$903,7,FALSE)</f>
        <v>5000</v>
      </c>
      <c r="T686" s="119">
        <f t="shared" si="60"/>
        <v>0</v>
      </c>
      <c r="U686" s="119">
        <f t="shared" si="61"/>
        <v>0</v>
      </c>
      <c r="V686" s="21" t="str">
        <f t="shared" si="62"/>
        <v>NO CHANGE</v>
      </c>
      <c r="W686" s="21" t="str">
        <f t="shared" si="63"/>
        <v>NO CHANGE</v>
      </c>
      <c r="X686" s="21" t="str">
        <f t="shared" si="64"/>
        <v>NO CHANGE</v>
      </c>
    </row>
    <row r="687" spans="1:24" outlineLevel="2">
      <c r="A687" s="136">
        <v>43203</v>
      </c>
      <c r="B687" s="24"/>
      <c r="C687" s="77">
        <v>328</v>
      </c>
      <c r="D687" s="137" t="s">
        <v>1044</v>
      </c>
      <c r="E687" s="137">
        <v>1</v>
      </c>
      <c r="F687" s="137" t="s">
        <v>179</v>
      </c>
      <c r="G687" s="137" t="str">
        <f>+VLOOKUP($D687,'Detailed Schedule'!$D$8:$EK$9993,4,FALSE)</f>
        <v>2017 FORD F250 REG CAB</v>
      </c>
      <c r="H687" s="55">
        <f>+VLOOKUP($D687,'Detailed Schedule'!$D$8:$EK$9993,5,FALSE)</f>
        <v>38146.51</v>
      </c>
      <c r="I687" s="22">
        <f>+VLOOKUP($D687,'Detailed Schedule'!$D$8:$EK$9993,6,FALSE)</f>
        <v>6</v>
      </c>
      <c r="J687" s="55">
        <f>+VLOOKUP($D687,'Detailed Schedule'!$D$8:$EK$9993,7,FALSE)</f>
        <v>3000</v>
      </c>
      <c r="K687" s="56">
        <v>0</v>
      </c>
      <c r="L687" s="59">
        <f>+VLOOKUP($D687,'Detailed Schedule'!$D$8:$EAA$9985,137,FALSE)</f>
        <v>35146.51</v>
      </c>
      <c r="M687" s="26">
        <f>+VLOOKUP($D687,'Detailed Schedule'!$D$8:$EAA$9985,140,FALSE)</f>
        <v>0</v>
      </c>
      <c r="N687" s="26">
        <f>+VLOOKUP($D687,'Detailed Schedule'!$D$8:$EAA$9985,141,FALSE)</f>
        <v>35146.51</v>
      </c>
      <c r="O687" s="26">
        <f>+VLOOKUP($D687,'Detailed Schedule'!$D$8:$EAA$9985,142,FALSE)+J687</f>
        <v>3000</v>
      </c>
      <c r="Q687" s="74">
        <f>+VLOOKUP($D687,'Detailed Schedule'!$D$8:$K$903,6,FALSE)</f>
        <v>6</v>
      </c>
      <c r="R687" s="75">
        <f>+VLOOKUP($D687,'Detailed Schedule'!$D$8:$K$903,5,FALSE)</f>
        <v>38146.51</v>
      </c>
      <c r="S687" s="75">
        <f>+VLOOKUP($D687,'Detailed Schedule'!$D$8:$K$903,7,FALSE)</f>
        <v>3000</v>
      </c>
      <c r="T687" s="119">
        <f t="shared" si="60"/>
        <v>0</v>
      </c>
      <c r="U687" s="119">
        <f t="shared" si="61"/>
        <v>0</v>
      </c>
      <c r="V687" s="21" t="str">
        <f t="shared" si="62"/>
        <v>NO CHANGE</v>
      </c>
      <c r="W687" s="21" t="str">
        <f t="shared" si="63"/>
        <v>NO CHANGE</v>
      </c>
      <c r="X687" s="21" t="str">
        <f t="shared" si="64"/>
        <v>NO CHANGE</v>
      </c>
    </row>
    <row r="688" spans="1:24" outlineLevel="2">
      <c r="A688" s="136">
        <v>43203</v>
      </c>
      <c r="B688" s="24"/>
      <c r="C688" s="77">
        <v>329</v>
      </c>
      <c r="D688" s="137" t="s">
        <v>1046</v>
      </c>
      <c r="E688" s="137">
        <v>1</v>
      </c>
      <c r="F688" s="137" t="s">
        <v>179</v>
      </c>
      <c r="G688" s="137" t="str">
        <f>+VLOOKUP($D688,'Detailed Schedule'!$D$8:$EK$9993,4,FALSE)</f>
        <v>2017 FORD F250 REG CAB</v>
      </c>
      <c r="H688" s="55">
        <f>+VLOOKUP($D688,'Detailed Schedule'!$D$8:$EK$9993,5,FALSE)</f>
        <v>38146.51</v>
      </c>
      <c r="I688" s="22">
        <f>+VLOOKUP($D688,'Detailed Schedule'!$D$8:$EK$9993,6,FALSE)</f>
        <v>6</v>
      </c>
      <c r="J688" s="55">
        <f>+VLOOKUP($D688,'Detailed Schedule'!$D$8:$EK$9993,7,FALSE)</f>
        <v>3000</v>
      </c>
      <c r="K688" s="56">
        <v>0</v>
      </c>
      <c r="L688" s="59">
        <f>+VLOOKUP($D688,'Detailed Schedule'!$D$8:$EAA$9985,137,FALSE)</f>
        <v>35146.51</v>
      </c>
      <c r="M688" s="26">
        <f>+VLOOKUP($D688,'Detailed Schedule'!$D$8:$EAA$9985,140,FALSE)</f>
        <v>0</v>
      </c>
      <c r="N688" s="26">
        <f>+VLOOKUP($D688,'Detailed Schedule'!$D$8:$EAA$9985,141,FALSE)</f>
        <v>35146.51</v>
      </c>
      <c r="O688" s="26">
        <f>+VLOOKUP($D688,'Detailed Schedule'!$D$8:$EAA$9985,142,FALSE)+J688</f>
        <v>3000</v>
      </c>
      <c r="Q688" s="74">
        <f>+VLOOKUP($D688,'Detailed Schedule'!$D$8:$K$903,6,FALSE)</f>
        <v>6</v>
      </c>
      <c r="R688" s="75">
        <f>+VLOOKUP($D688,'Detailed Schedule'!$D$8:$K$903,5,FALSE)</f>
        <v>38146.51</v>
      </c>
      <c r="S688" s="75">
        <f>+VLOOKUP($D688,'Detailed Schedule'!$D$8:$K$903,7,FALSE)</f>
        <v>3000</v>
      </c>
      <c r="T688" s="119">
        <f t="shared" si="60"/>
        <v>0</v>
      </c>
      <c r="U688" s="119">
        <f t="shared" si="61"/>
        <v>0</v>
      </c>
      <c r="V688" s="21" t="str">
        <f t="shared" si="62"/>
        <v>NO CHANGE</v>
      </c>
      <c r="W688" s="21" t="str">
        <f t="shared" si="63"/>
        <v>NO CHANGE</v>
      </c>
      <c r="X688" s="21" t="str">
        <f t="shared" si="64"/>
        <v>NO CHANGE</v>
      </c>
    </row>
    <row r="689" spans="1:24" outlineLevel="2">
      <c r="A689" s="136">
        <v>43215</v>
      </c>
      <c r="B689" s="24">
        <v>45719</v>
      </c>
      <c r="C689" s="77">
        <v>332</v>
      </c>
      <c r="D689" s="137" t="s">
        <v>1036</v>
      </c>
      <c r="E689" s="137">
        <v>1</v>
      </c>
      <c r="F689" s="137" t="s">
        <v>179</v>
      </c>
      <c r="G689" s="137" t="str">
        <f>+VLOOKUP($D689,'Detailed Schedule'!$D$8:$EK$9993,4,FALSE)</f>
        <v>2018 FORD F150</v>
      </c>
      <c r="H689" s="55">
        <f>+VLOOKUP($D689,'Detailed Schedule'!$D$8:$EK$9993,5,FALSE)</f>
        <v>29558.75</v>
      </c>
      <c r="I689" s="22">
        <f>+VLOOKUP($D689,'Detailed Schedule'!$D$8:$EK$9993,6,FALSE)</f>
        <v>6</v>
      </c>
      <c r="J689" s="55">
        <f>+VLOOKUP($D689,'Detailed Schedule'!$D$8:$EK$9993,7,FALSE)</f>
        <v>1000</v>
      </c>
      <c r="K689" s="56">
        <v>0</v>
      </c>
      <c r="L689" s="59">
        <f>+VLOOKUP($D689,'Detailed Schedule'!$D$8:$EAA$9985,137,FALSE)</f>
        <v>28558.75</v>
      </c>
      <c r="M689" s="26">
        <f>+VLOOKUP($D689,'Detailed Schedule'!$D$8:$EAA$9985,140,FALSE)</f>
        <v>0</v>
      </c>
      <c r="N689" s="26">
        <f>+VLOOKUP($D689,'Detailed Schedule'!$D$8:$EAA$9985,141,FALSE)</f>
        <v>28558.75</v>
      </c>
      <c r="O689" s="26">
        <f>+VLOOKUP($D689,'Detailed Schedule'!$D$8:$EAA$9985,142,FALSE)+J689</f>
        <v>1000</v>
      </c>
      <c r="Q689" s="74">
        <f>+VLOOKUP($D689,'Detailed Schedule'!$D$8:$K$903,6,FALSE)</f>
        <v>6</v>
      </c>
      <c r="R689" s="75">
        <f>+VLOOKUP($D689,'Detailed Schedule'!$D$8:$K$903,5,FALSE)</f>
        <v>29558.75</v>
      </c>
      <c r="S689" s="75">
        <f>+VLOOKUP($D689,'Detailed Schedule'!$D$8:$K$903,7,FALSE)</f>
        <v>1000</v>
      </c>
      <c r="T689" s="119">
        <f t="shared" si="60"/>
        <v>0</v>
      </c>
      <c r="U689" s="119">
        <f t="shared" si="61"/>
        <v>0</v>
      </c>
      <c r="V689" s="21" t="str">
        <f t="shared" si="62"/>
        <v>NO CHANGE</v>
      </c>
      <c r="W689" s="21" t="str">
        <f t="shared" si="63"/>
        <v>NO CHANGE</v>
      </c>
      <c r="X689" s="21" t="str">
        <f t="shared" si="64"/>
        <v>NO CHANGE</v>
      </c>
    </row>
    <row r="690" spans="1:24" outlineLevel="2">
      <c r="A690" s="136">
        <v>43220</v>
      </c>
      <c r="B690" s="24"/>
      <c r="C690" s="77">
        <v>333</v>
      </c>
      <c r="D690" s="137" t="s">
        <v>1628</v>
      </c>
      <c r="E690" s="137">
        <v>9</v>
      </c>
      <c r="F690" s="137" t="s">
        <v>179</v>
      </c>
      <c r="G690" s="137" t="str">
        <f>+VLOOKUP($D690,'Detailed Schedule'!$D$8:$EK$9993,4,FALSE)</f>
        <v>2015 CADILLAC ESCALADE</v>
      </c>
      <c r="H690" s="55">
        <f>+VLOOKUP($D690,'Detailed Schedule'!$D$8:$EK$9993,5,FALSE)</f>
        <v>55651.5</v>
      </c>
      <c r="I690" s="22">
        <f>+VLOOKUP($D690,'Detailed Schedule'!$D$8:$EK$9993,6,FALSE)</f>
        <v>5</v>
      </c>
      <c r="J690" s="55">
        <f>+VLOOKUP($D690,'Detailed Schedule'!$D$8:$EK$9993,7,FALSE)</f>
        <v>20000</v>
      </c>
      <c r="K690" s="56">
        <v>0</v>
      </c>
      <c r="L690" s="59">
        <f>+VLOOKUP($D690,'Detailed Schedule'!$D$8:$EAA$9985,137,FALSE)</f>
        <v>35651.5</v>
      </c>
      <c r="M690" s="26">
        <f>+VLOOKUP($D690,'Detailed Schedule'!$D$8:$EAA$9985,140,FALSE)</f>
        <v>0</v>
      </c>
      <c r="N690" s="26">
        <f>+VLOOKUP($D690,'Detailed Schedule'!$D$8:$EAA$9985,141,FALSE)</f>
        <v>35651.5</v>
      </c>
      <c r="O690" s="26">
        <f>+VLOOKUP($D690,'Detailed Schedule'!$D$8:$EAA$9985,142,FALSE)+J690</f>
        <v>20000</v>
      </c>
      <c r="Q690" s="74">
        <f>+VLOOKUP($D690,'Detailed Schedule'!$D$8:$K$903,6,FALSE)</f>
        <v>5</v>
      </c>
      <c r="R690" s="75">
        <f>+VLOOKUP($D690,'Detailed Schedule'!$D$8:$K$903,5,FALSE)</f>
        <v>55651.5</v>
      </c>
      <c r="S690" s="75">
        <f>+VLOOKUP($D690,'Detailed Schedule'!$D$8:$K$903,7,FALSE)</f>
        <v>20000</v>
      </c>
      <c r="T690" s="119">
        <f t="shared" si="60"/>
        <v>0</v>
      </c>
      <c r="U690" s="119">
        <f t="shared" si="61"/>
        <v>0</v>
      </c>
      <c r="V690" s="21" t="str">
        <f t="shared" si="62"/>
        <v>NO CHANGE</v>
      </c>
      <c r="W690" s="21" t="str">
        <f t="shared" si="63"/>
        <v>NO CHANGE</v>
      </c>
      <c r="X690" s="21" t="str">
        <f t="shared" si="64"/>
        <v>NO CHANGE</v>
      </c>
    </row>
    <row r="691" spans="1:24" outlineLevel="2">
      <c r="A691" s="136">
        <v>43235</v>
      </c>
      <c r="B691" s="24"/>
      <c r="C691" s="77">
        <v>366</v>
      </c>
      <c r="D691" s="137" t="s">
        <v>1485</v>
      </c>
      <c r="E691" s="137">
        <v>1</v>
      </c>
      <c r="F691" s="137" t="s">
        <v>179</v>
      </c>
      <c r="G691" s="137" t="str">
        <f>+VLOOKUP($D691,'Detailed Schedule'!$D$8:$EK$9993,4,FALSE)</f>
        <v>KNAPHEIDE 24' BED REPLACEMENT</v>
      </c>
      <c r="H691" s="55">
        <f>+VLOOKUP($D691,'Detailed Schedule'!$D$8:$EK$9993,5,FALSE)</f>
        <v>7931.6100000000006</v>
      </c>
      <c r="I691" s="22">
        <f>+VLOOKUP($D691,'Detailed Schedule'!$D$8:$EK$9993,6,FALSE)</f>
        <v>7</v>
      </c>
      <c r="J691" s="55">
        <f>+VLOOKUP($D691,'Detailed Schedule'!$D$8:$EK$9993,7,FALSE)</f>
        <v>100</v>
      </c>
      <c r="K691" s="56">
        <v>0</v>
      </c>
      <c r="L691" s="59">
        <f>+VLOOKUP($D691,'Detailed Schedule'!$D$8:$EAA$9985,137,FALSE)</f>
        <v>7458.6714285714288</v>
      </c>
      <c r="M691" s="26">
        <f>+VLOOKUP($D691,'Detailed Schedule'!$D$8:$EAA$9985,140,FALSE)</f>
        <v>372.94</v>
      </c>
      <c r="N691" s="26">
        <f>+VLOOKUP($D691,'Detailed Schedule'!$D$8:$EAA$9985,141,FALSE)</f>
        <v>7831.6114285714284</v>
      </c>
      <c r="O691" s="26">
        <f>+VLOOKUP($D691,'Detailed Schedule'!$D$8:$EAA$9985,142,FALSE)+J691</f>
        <v>100</v>
      </c>
      <c r="Q691" s="74">
        <f>+VLOOKUP($D691,'Detailed Schedule'!$D$8:$K$903,6,FALSE)</f>
        <v>7</v>
      </c>
      <c r="R691" s="75">
        <f>+VLOOKUP($D691,'Detailed Schedule'!$D$8:$K$903,5,FALSE)</f>
        <v>7931.6100000000006</v>
      </c>
      <c r="S691" s="75">
        <f>+VLOOKUP($D691,'Detailed Schedule'!$D$8:$K$903,7,FALSE)</f>
        <v>100</v>
      </c>
      <c r="T691" s="119">
        <f t="shared" si="60"/>
        <v>0</v>
      </c>
      <c r="U691" s="119">
        <f t="shared" si="61"/>
        <v>0</v>
      </c>
      <c r="V691" s="21" t="str">
        <f t="shared" si="62"/>
        <v>NO CHANGE</v>
      </c>
      <c r="W691" s="21" t="str">
        <f t="shared" si="63"/>
        <v>NO CHANGE</v>
      </c>
      <c r="X691" s="21" t="str">
        <f t="shared" si="64"/>
        <v>NO CHANGE</v>
      </c>
    </row>
    <row r="692" spans="1:24" outlineLevel="2">
      <c r="A692" s="136">
        <v>43236</v>
      </c>
      <c r="B692" s="24"/>
      <c r="C692" s="77">
        <v>334</v>
      </c>
      <c r="D692" s="137" t="s">
        <v>1455</v>
      </c>
      <c r="E692" s="137">
        <v>1</v>
      </c>
      <c r="F692" s="137" t="s">
        <v>179</v>
      </c>
      <c r="G692" s="137" t="str">
        <f>+VLOOKUP($D692,'Detailed Schedule'!$D$8:$EK$9993,4,FALSE)</f>
        <v>2015 KENWORTH T800</v>
      </c>
      <c r="H692" s="55">
        <f>+VLOOKUP($D692,'Detailed Schedule'!$D$8:$EK$9993,5,FALSE)</f>
        <v>92720</v>
      </c>
      <c r="I692" s="22">
        <f>+VLOOKUP($D692,'Detailed Schedule'!$D$8:$EK$9993,6,FALSE)</f>
        <v>10</v>
      </c>
      <c r="J692" s="55">
        <f>+VLOOKUP($D692,'Detailed Schedule'!$D$8:$EK$9993,7,FALSE)</f>
        <v>23000</v>
      </c>
      <c r="K692" s="56">
        <v>0</v>
      </c>
      <c r="L692" s="59">
        <f>+VLOOKUP($D692,'Detailed Schedule'!$D$8:$EAA$9985,137,FALSE)</f>
        <v>44059.17</v>
      </c>
      <c r="M692" s="26">
        <f>+VLOOKUP($D692,'Detailed Schedule'!$D$8:$EAA$9985,140,FALSE)</f>
        <v>6972</v>
      </c>
      <c r="N692" s="26">
        <f>+VLOOKUP($D692,'Detailed Schedule'!$D$8:$EAA$9985,141,FALSE)</f>
        <v>51031.17</v>
      </c>
      <c r="O692" s="26">
        <f>+VLOOKUP($D692,'Detailed Schedule'!$D$8:$EAA$9985,142,FALSE)+J692</f>
        <v>41688.83</v>
      </c>
      <c r="Q692" s="74">
        <f>+VLOOKUP($D692,'Detailed Schedule'!$D$8:$K$903,6,FALSE)</f>
        <v>10</v>
      </c>
      <c r="R692" s="75">
        <f>+VLOOKUP($D692,'Detailed Schedule'!$D$8:$K$903,5,FALSE)</f>
        <v>92720</v>
      </c>
      <c r="S692" s="75">
        <f>+VLOOKUP($D692,'Detailed Schedule'!$D$8:$K$903,7,FALSE)</f>
        <v>23000</v>
      </c>
      <c r="T692" s="119">
        <f t="shared" si="60"/>
        <v>0</v>
      </c>
      <c r="U692" s="119">
        <f t="shared" si="61"/>
        <v>0</v>
      </c>
      <c r="V692" s="21" t="str">
        <f t="shared" si="62"/>
        <v>NO CHANGE</v>
      </c>
      <c r="W692" s="21" t="str">
        <f t="shared" si="63"/>
        <v>NO CHANGE</v>
      </c>
      <c r="X692" s="21" t="str">
        <f t="shared" si="64"/>
        <v>NO CHANGE</v>
      </c>
    </row>
    <row r="693" spans="1:24" outlineLevel="2">
      <c r="A693" s="136">
        <v>43241</v>
      </c>
      <c r="B693" s="24"/>
      <c r="C693" s="77">
        <v>335</v>
      </c>
      <c r="D693" s="137" t="s">
        <v>1047</v>
      </c>
      <c r="E693" s="137">
        <v>1</v>
      </c>
      <c r="F693" s="137" t="s">
        <v>179</v>
      </c>
      <c r="G693" s="137" t="str">
        <f>+VLOOKUP($D693,'Detailed Schedule'!$D$8:$EK$9993,4,FALSE)</f>
        <v>2018 F-150 SUPER CREW</v>
      </c>
      <c r="H693" s="55">
        <f>+VLOOKUP($D693,'Detailed Schedule'!$D$8:$EK$9993,5,FALSE)</f>
        <v>43460</v>
      </c>
      <c r="I693" s="22">
        <f>+VLOOKUP($D693,'Detailed Schedule'!$D$8:$EK$9993,6,FALSE)</f>
        <v>6</v>
      </c>
      <c r="J693" s="55">
        <f>+VLOOKUP($D693,'Detailed Schedule'!$D$8:$EK$9993,7,FALSE)</f>
        <v>10000</v>
      </c>
      <c r="K693" s="56">
        <v>0</v>
      </c>
      <c r="L693" s="59">
        <f>+VLOOKUP($D693,'Detailed Schedule'!$D$8:$EAA$9985,137,FALSE)</f>
        <v>33460</v>
      </c>
      <c r="M693" s="26">
        <f>+VLOOKUP($D693,'Detailed Schedule'!$D$8:$EAA$9985,140,FALSE)</f>
        <v>0</v>
      </c>
      <c r="N693" s="26">
        <f>+VLOOKUP($D693,'Detailed Schedule'!$D$8:$EAA$9985,141,FALSE)</f>
        <v>33460</v>
      </c>
      <c r="O693" s="26">
        <f>+VLOOKUP($D693,'Detailed Schedule'!$D$8:$EAA$9985,142,FALSE)+J693</f>
        <v>10000</v>
      </c>
      <c r="Q693" s="74">
        <f>+VLOOKUP($D693,'Detailed Schedule'!$D$8:$K$903,6,FALSE)</f>
        <v>6</v>
      </c>
      <c r="R693" s="75">
        <f>+VLOOKUP($D693,'Detailed Schedule'!$D$8:$K$903,5,FALSE)</f>
        <v>43460</v>
      </c>
      <c r="S693" s="75">
        <f>+VLOOKUP($D693,'Detailed Schedule'!$D$8:$K$903,7,FALSE)</f>
        <v>10000</v>
      </c>
      <c r="T693" s="119">
        <f t="shared" si="60"/>
        <v>0</v>
      </c>
      <c r="U693" s="119">
        <f t="shared" si="61"/>
        <v>0</v>
      </c>
      <c r="V693" s="21" t="str">
        <f t="shared" si="62"/>
        <v>NO CHANGE</v>
      </c>
      <c r="W693" s="21" t="str">
        <f t="shared" si="63"/>
        <v>NO CHANGE</v>
      </c>
      <c r="X693" s="21" t="str">
        <f t="shared" si="64"/>
        <v>NO CHANGE</v>
      </c>
    </row>
    <row r="694" spans="1:24" outlineLevel="2">
      <c r="A694" s="136">
        <v>43270</v>
      </c>
      <c r="B694" s="24"/>
      <c r="C694" s="77">
        <v>339</v>
      </c>
      <c r="D694" s="137" t="s">
        <v>1049</v>
      </c>
      <c r="E694" s="137">
        <v>1</v>
      </c>
      <c r="F694" s="137" t="s">
        <v>179</v>
      </c>
      <c r="G694" s="137" t="str">
        <f>+VLOOKUP($D694,'Detailed Schedule'!$D$8:$EK$9993,4,FALSE)</f>
        <v>2018 F-250 REG CAB</v>
      </c>
      <c r="H694" s="55">
        <f>+VLOOKUP($D694,'Detailed Schedule'!$D$8:$EK$9993,5,FALSE)</f>
        <v>29941.5</v>
      </c>
      <c r="I694" s="22">
        <f>+VLOOKUP($D694,'Detailed Schedule'!$D$8:$EK$9993,6,FALSE)</f>
        <v>6</v>
      </c>
      <c r="J694" s="55">
        <f>+VLOOKUP($D694,'Detailed Schedule'!$D$8:$EK$9993,7,FALSE)</f>
        <v>3000</v>
      </c>
      <c r="K694" s="56">
        <v>0</v>
      </c>
      <c r="L694" s="59">
        <f>+VLOOKUP($D694,'Detailed Schedule'!$D$8:$EAA$9985,137,FALSE)</f>
        <v>26941.5</v>
      </c>
      <c r="M694" s="26">
        <f>+VLOOKUP($D694,'Detailed Schedule'!$D$8:$EAA$9985,140,FALSE)</f>
        <v>0</v>
      </c>
      <c r="N694" s="26">
        <f>+VLOOKUP($D694,'Detailed Schedule'!$D$8:$EAA$9985,141,FALSE)</f>
        <v>26941.5</v>
      </c>
      <c r="O694" s="26">
        <f>+VLOOKUP($D694,'Detailed Schedule'!$D$8:$EAA$9985,142,FALSE)+J694</f>
        <v>3000</v>
      </c>
      <c r="Q694" s="74">
        <f>+VLOOKUP($D694,'Detailed Schedule'!$D$8:$K$903,6,FALSE)</f>
        <v>6</v>
      </c>
      <c r="R694" s="75">
        <f>+VLOOKUP($D694,'Detailed Schedule'!$D$8:$K$903,5,FALSE)</f>
        <v>29941.5</v>
      </c>
      <c r="S694" s="75">
        <f>+VLOOKUP($D694,'Detailed Schedule'!$D$8:$K$903,7,FALSE)</f>
        <v>3000</v>
      </c>
      <c r="T694" s="119">
        <f t="shared" si="60"/>
        <v>0</v>
      </c>
      <c r="U694" s="119">
        <f t="shared" si="61"/>
        <v>0</v>
      </c>
      <c r="V694" s="21" t="str">
        <f t="shared" si="62"/>
        <v>NO CHANGE</v>
      </c>
      <c r="W694" s="21" t="str">
        <f t="shared" si="63"/>
        <v>NO CHANGE</v>
      </c>
      <c r="X694" s="21" t="str">
        <f t="shared" si="64"/>
        <v>NO CHANGE</v>
      </c>
    </row>
    <row r="695" spans="1:24" outlineLevel="2">
      <c r="A695" s="136">
        <v>43270</v>
      </c>
      <c r="B695" s="24"/>
      <c r="C695" s="77">
        <v>340</v>
      </c>
      <c r="D695" s="137" t="s">
        <v>1051</v>
      </c>
      <c r="E695" s="137">
        <v>1</v>
      </c>
      <c r="F695" s="137" t="s">
        <v>179</v>
      </c>
      <c r="G695" s="137" t="str">
        <f>+VLOOKUP($D695,'Detailed Schedule'!$D$8:$EK$9993,4,FALSE)</f>
        <v>2018 F-150 EXT CAB</v>
      </c>
      <c r="H695" s="55">
        <f>+VLOOKUP($D695,'Detailed Schedule'!$D$8:$EK$9993,5,FALSE)</f>
        <v>41170.39</v>
      </c>
      <c r="I695" s="22">
        <f>+VLOOKUP($D695,'Detailed Schedule'!$D$8:$EK$9993,6,FALSE)</f>
        <v>6</v>
      </c>
      <c r="J695" s="55">
        <f>+VLOOKUP($D695,'Detailed Schedule'!$D$8:$EK$9993,7,FALSE)</f>
        <v>1000</v>
      </c>
      <c r="K695" s="56">
        <v>0</v>
      </c>
      <c r="L695" s="59">
        <f>+VLOOKUP($D695,'Detailed Schedule'!$D$8:$EAA$9985,137,FALSE)</f>
        <v>40170.39</v>
      </c>
      <c r="M695" s="26">
        <f>+VLOOKUP($D695,'Detailed Schedule'!$D$8:$EAA$9985,140,FALSE)</f>
        <v>0</v>
      </c>
      <c r="N695" s="26">
        <f>+VLOOKUP($D695,'Detailed Schedule'!$D$8:$EAA$9985,141,FALSE)</f>
        <v>40170.39</v>
      </c>
      <c r="O695" s="26">
        <f>+VLOOKUP($D695,'Detailed Schedule'!$D$8:$EAA$9985,142,FALSE)+J695</f>
        <v>1000</v>
      </c>
      <c r="Q695" s="74">
        <f>+VLOOKUP($D695,'Detailed Schedule'!$D$8:$K$903,6,FALSE)</f>
        <v>6</v>
      </c>
      <c r="R695" s="75">
        <f>+VLOOKUP($D695,'Detailed Schedule'!$D$8:$K$903,5,FALSE)</f>
        <v>41170.39</v>
      </c>
      <c r="S695" s="75">
        <f>+VLOOKUP($D695,'Detailed Schedule'!$D$8:$K$903,7,FALSE)</f>
        <v>1000</v>
      </c>
      <c r="T695" s="119">
        <f t="shared" si="60"/>
        <v>0</v>
      </c>
      <c r="U695" s="119">
        <f t="shared" si="61"/>
        <v>0</v>
      </c>
      <c r="V695" s="21" t="str">
        <f t="shared" si="62"/>
        <v>NO CHANGE</v>
      </c>
      <c r="W695" s="21" t="str">
        <f t="shared" si="63"/>
        <v>NO CHANGE</v>
      </c>
      <c r="X695" s="21" t="str">
        <f t="shared" si="64"/>
        <v>NO CHANGE</v>
      </c>
    </row>
    <row r="696" spans="1:24" outlineLevel="2">
      <c r="A696" s="136">
        <v>43286</v>
      </c>
      <c r="B696" s="24"/>
      <c r="C696" s="77">
        <v>358</v>
      </c>
      <c r="D696" s="137" t="s">
        <v>1053</v>
      </c>
      <c r="E696" s="137">
        <v>4</v>
      </c>
      <c r="F696" s="137" t="s">
        <v>179</v>
      </c>
      <c r="G696" s="137" t="str">
        <f>+VLOOKUP($D696,'Detailed Schedule'!$D$8:$EK$9993,4,FALSE)</f>
        <v>2017 F250 REG CAB</v>
      </c>
      <c r="H696" s="55">
        <f>+VLOOKUP($D696,'Detailed Schedule'!$D$8:$EK$9993,5,FALSE)</f>
        <v>29753.190000000002</v>
      </c>
      <c r="I696" s="22">
        <f>+VLOOKUP($D696,'Detailed Schedule'!$D$8:$EK$9993,6,FALSE)</f>
        <v>5</v>
      </c>
      <c r="J696" s="55">
        <f>+VLOOKUP($D696,'Detailed Schedule'!$D$8:$EK$9993,7,FALSE)</f>
        <v>3000</v>
      </c>
      <c r="K696" s="56">
        <v>0</v>
      </c>
      <c r="L696" s="59">
        <f>+VLOOKUP($D696,'Detailed Schedule'!$D$8:$EAA$9985,137,FALSE)</f>
        <v>26753.19</v>
      </c>
      <c r="M696" s="26">
        <f>+VLOOKUP($D696,'Detailed Schedule'!$D$8:$EAA$9985,140,FALSE)</f>
        <v>0</v>
      </c>
      <c r="N696" s="26">
        <f>+VLOOKUP($D696,'Detailed Schedule'!$D$8:$EAA$9985,141,FALSE)</f>
        <v>26753.19</v>
      </c>
      <c r="O696" s="26">
        <f>+VLOOKUP($D696,'Detailed Schedule'!$D$8:$EAA$9985,142,FALSE)+J696</f>
        <v>3000</v>
      </c>
      <c r="Q696" s="74">
        <f>+VLOOKUP($D696,'Detailed Schedule'!$D$8:$K$903,6,FALSE)</f>
        <v>5</v>
      </c>
      <c r="R696" s="75">
        <f>+VLOOKUP($D696,'Detailed Schedule'!$D$8:$K$903,5,FALSE)</f>
        <v>29753.190000000002</v>
      </c>
      <c r="S696" s="75">
        <f>+VLOOKUP($D696,'Detailed Schedule'!$D$8:$K$903,7,FALSE)</f>
        <v>3000</v>
      </c>
      <c r="T696" s="119">
        <f t="shared" si="60"/>
        <v>0</v>
      </c>
      <c r="U696" s="119">
        <f t="shared" si="61"/>
        <v>0</v>
      </c>
      <c r="V696" s="21" t="str">
        <f t="shared" si="62"/>
        <v>NO CHANGE</v>
      </c>
      <c r="W696" s="21" t="str">
        <f t="shared" si="63"/>
        <v>NO CHANGE</v>
      </c>
      <c r="X696" s="21" t="str">
        <f t="shared" si="64"/>
        <v>NO CHANGE</v>
      </c>
    </row>
    <row r="697" spans="1:24" outlineLevel="2">
      <c r="A697" s="136">
        <v>43286</v>
      </c>
      <c r="B697" s="24"/>
      <c r="C697" s="77">
        <v>361</v>
      </c>
      <c r="D697" s="137" t="s">
        <v>1055</v>
      </c>
      <c r="E697" s="137">
        <v>2</v>
      </c>
      <c r="F697" s="137" t="s">
        <v>179</v>
      </c>
      <c r="G697" s="137" t="str">
        <f>+VLOOKUP($D697,'Detailed Schedule'!$D$8:$EK$9993,4,FALSE)</f>
        <v>2018 F150 REG CAB</v>
      </c>
      <c r="H697" s="55">
        <f>+VLOOKUP($D697,'Detailed Schedule'!$D$8:$EK$9993,5,FALSE)</f>
        <v>25838.5</v>
      </c>
      <c r="I697" s="22">
        <f>+VLOOKUP($D697,'Detailed Schedule'!$D$8:$EK$9993,6,FALSE)</f>
        <v>6</v>
      </c>
      <c r="J697" s="55">
        <f>+VLOOKUP($D697,'Detailed Schedule'!$D$8:$EK$9993,7,FALSE)</f>
        <v>1000</v>
      </c>
      <c r="K697" s="56">
        <v>0</v>
      </c>
      <c r="L697" s="59">
        <f>+VLOOKUP($D697,'Detailed Schedule'!$D$8:$EAA$9985,137,FALSE)</f>
        <v>24838.5</v>
      </c>
      <c r="M697" s="26">
        <f>+VLOOKUP($D697,'Detailed Schedule'!$D$8:$EAA$9985,140,FALSE)</f>
        <v>0</v>
      </c>
      <c r="N697" s="26">
        <f>+VLOOKUP($D697,'Detailed Schedule'!$D$8:$EAA$9985,141,FALSE)</f>
        <v>24838.5</v>
      </c>
      <c r="O697" s="26">
        <f>+VLOOKUP($D697,'Detailed Schedule'!$D$8:$EAA$9985,142,FALSE)+J697</f>
        <v>1000</v>
      </c>
      <c r="Q697" s="74">
        <f>+VLOOKUP($D697,'Detailed Schedule'!$D$8:$K$903,6,FALSE)</f>
        <v>6</v>
      </c>
      <c r="R697" s="75">
        <f>+VLOOKUP($D697,'Detailed Schedule'!$D$8:$K$903,5,FALSE)</f>
        <v>25838.5</v>
      </c>
      <c r="S697" s="75">
        <f>+VLOOKUP($D697,'Detailed Schedule'!$D$8:$K$903,7,FALSE)</f>
        <v>1000</v>
      </c>
      <c r="T697" s="119">
        <f t="shared" si="60"/>
        <v>0</v>
      </c>
      <c r="U697" s="119">
        <f t="shared" si="61"/>
        <v>0</v>
      </c>
      <c r="V697" s="21" t="str">
        <f t="shared" si="62"/>
        <v>NO CHANGE</v>
      </c>
      <c r="W697" s="21" t="str">
        <f t="shared" si="63"/>
        <v>NO CHANGE</v>
      </c>
      <c r="X697" s="21" t="str">
        <f t="shared" si="64"/>
        <v>NO CHANGE</v>
      </c>
    </row>
    <row r="698" spans="1:24" outlineLevel="2">
      <c r="A698" s="136">
        <v>43297</v>
      </c>
      <c r="B698" s="24"/>
      <c r="C698" s="77">
        <v>352</v>
      </c>
      <c r="D698" s="137" t="s">
        <v>1057</v>
      </c>
      <c r="E698" s="137">
        <v>1</v>
      </c>
      <c r="F698" s="137" t="s">
        <v>179</v>
      </c>
      <c r="G698" s="137" t="str">
        <f>+VLOOKUP($D698,'Detailed Schedule'!$D$8:$EK$9993,4,FALSE)</f>
        <v>2018 F150 SUPERCAB</v>
      </c>
      <c r="H698" s="55">
        <f>+VLOOKUP($D698,'Detailed Schedule'!$D$8:$EK$9993,5,FALSE)</f>
        <v>37343</v>
      </c>
      <c r="I698" s="22">
        <f>+VLOOKUP($D698,'Detailed Schedule'!$D$8:$EK$9993,6,FALSE)</f>
        <v>6</v>
      </c>
      <c r="J698" s="55">
        <f>+VLOOKUP($D698,'Detailed Schedule'!$D$8:$EK$9993,7,FALSE)</f>
        <v>1000</v>
      </c>
      <c r="K698" s="56">
        <v>0</v>
      </c>
      <c r="L698" s="59">
        <f>+VLOOKUP($D698,'Detailed Schedule'!$D$8:$EAA$9985,137,FALSE)</f>
        <v>36343</v>
      </c>
      <c r="M698" s="26">
        <f>+VLOOKUP($D698,'Detailed Schedule'!$D$8:$EAA$9985,140,FALSE)</f>
        <v>0</v>
      </c>
      <c r="N698" s="26">
        <f>+VLOOKUP($D698,'Detailed Schedule'!$D$8:$EAA$9985,141,FALSE)</f>
        <v>36343</v>
      </c>
      <c r="O698" s="26">
        <f>+VLOOKUP($D698,'Detailed Schedule'!$D$8:$EAA$9985,142,FALSE)+J698</f>
        <v>1000</v>
      </c>
      <c r="Q698" s="74">
        <f>+VLOOKUP($D698,'Detailed Schedule'!$D$8:$K$903,6,FALSE)</f>
        <v>6</v>
      </c>
      <c r="R698" s="75">
        <f>+VLOOKUP($D698,'Detailed Schedule'!$D$8:$K$903,5,FALSE)</f>
        <v>37343</v>
      </c>
      <c r="S698" s="75">
        <f>+VLOOKUP($D698,'Detailed Schedule'!$D$8:$K$903,7,FALSE)</f>
        <v>1000</v>
      </c>
      <c r="T698" s="119">
        <f t="shared" si="60"/>
        <v>0</v>
      </c>
      <c r="U698" s="119">
        <f t="shared" si="61"/>
        <v>0</v>
      </c>
      <c r="V698" s="21" t="str">
        <f t="shared" si="62"/>
        <v>NO CHANGE</v>
      </c>
      <c r="W698" s="21" t="str">
        <f t="shared" si="63"/>
        <v>NO CHANGE</v>
      </c>
      <c r="X698" s="21" t="str">
        <f t="shared" si="64"/>
        <v>NO CHANGE</v>
      </c>
    </row>
    <row r="699" spans="1:24" outlineLevel="2">
      <c r="A699" s="136">
        <v>43312</v>
      </c>
      <c r="B699" s="24"/>
      <c r="C699" s="77">
        <v>353</v>
      </c>
      <c r="D699" s="137" t="s">
        <v>1059</v>
      </c>
      <c r="E699" s="137">
        <v>1</v>
      </c>
      <c r="F699" s="137" t="s">
        <v>179</v>
      </c>
      <c r="G699" s="137" t="str">
        <f>+VLOOKUP($D699,'Detailed Schedule'!$D$8:$EK$9993,4,FALSE)</f>
        <v>2018 F250 SD REGCAB</v>
      </c>
      <c r="H699" s="55">
        <f>+VLOOKUP($D699,'Detailed Schedule'!$D$8:$EK$9993,5,FALSE)</f>
        <v>36896.83</v>
      </c>
      <c r="I699" s="22">
        <f>+VLOOKUP($D699,'Detailed Schedule'!$D$8:$EK$9993,6,FALSE)</f>
        <v>6</v>
      </c>
      <c r="J699" s="55">
        <f>+VLOOKUP($D699,'Detailed Schedule'!$D$8:$EK$9993,7,FALSE)</f>
        <v>3000</v>
      </c>
      <c r="K699" s="56">
        <v>0</v>
      </c>
      <c r="L699" s="59">
        <f>+VLOOKUP($D699,'Detailed Schedule'!$D$8:$EAA$9985,137,FALSE)</f>
        <v>33896.83</v>
      </c>
      <c r="M699" s="26">
        <f>+VLOOKUP($D699,'Detailed Schedule'!$D$8:$EAA$9985,140,FALSE)</f>
        <v>0</v>
      </c>
      <c r="N699" s="26">
        <f>+VLOOKUP($D699,'Detailed Schedule'!$D$8:$EAA$9985,141,FALSE)</f>
        <v>33896.83</v>
      </c>
      <c r="O699" s="26">
        <f>+VLOOKUP($D699,'Detailed Schedule'!$D$8:$EAA$9985,142,FALSE)+J699</f>
        <v>3000</v>
      </c>
      <c r="Q699" s="74">
        <f>+VLOOKUP($D699,'Detailed Schedule'!$D$8:$K$903,6,FALSE)</f>
        <v>6</v>
      </c>
      <c r="R699" s="75">
        <f>+VLOOKUP($D699,'Detailed Schedule'!$D$8:$K$903,5,FALSE)</f>
        <v>36896.83</v>
      </c>
      <c r="S699" s="75">
        <f>+VLOOKUP($D699,'Detailed Schedule'!$D$8:$K$903,7,FALSE)</f>
        <v>3000</v>
      </c>
      <c r="T699" s="119">
        <f t="shared" si="60"/>
        <v>0</v>
      </c>
      <c r="U699" s="119">
        <f t="shared" si="61"/>
        <v>0</v>
      </c>
      <c r="V699" s="21" t="str">
        <f t="shared" si="62"/>
        <v>NO CHANGE</v>
      </c>
      <c r="W699" s="21" t="str">
        <f t="shared" si="63"/>
        <v>NO CHANGE</v>
      </c>
      <c r="X699" s="21" t="str">
        <f t="shared" si="64"/>
        <v>NO CHANGE</v>
      </c>
    </row>
    <row r="700" spans="1:24" outlineLevel="2">
      <c r="A700" s="136">
        <v>43339</v>
      </c>
      <c r="B700" s="24"/>
      <c r="C700" s="77">
        <v>356</v>
      </c>
      <c r="D700" s="137" t="s">
        <v>1726</v>
      </c>
      <c r="E700" s="137">
        <v>1</v>
      </c>
      <c r="F700" s="137" t="s">
        <v>179</v>
      </c>
      <c r="G700" s="137" t="str">
        <f>+VLOOKUP($D700,'Detailed Schedule'!$D$8:$EK$9993,4,FALSE)</f>
        <v>2007 FREIGHTLINER 4000 GAL</v>
      </c>
      <c r="H700" s="55">
        <f>+VLOOKUP($D700,'Detailed Schedule'!$D$8:$EK$9993,5,FALSE)</f>
        <v>43870</v>
      </c>
      <c r="I700" s="22">
        <f>+VLOOKUP($D700,'Detailed Schedule'!$D$8:$EK$9993,6,FALSE)</f>
        <v>5</v>
      </c>
      <c r="J700" s="55">
        <f>+VLOOKUP($D700,'Detailed Schedule'!$D$8:$EK$9993,7,FALSE)</f>
        <v>11000</v>
      </c>
      <c r="K700" s="56">
        <v>0</v>
      </c>
      <c r="L700" s="59">
        <f>+VLOOKUP($D700,'Detailed Schedule'!$D$8:$EAA$9985,137,FALSE)</f>
        <v>32870</v>
      </c>
      <c r="M700" s="26">
        <f>+VLOOKUP($D700,'Detailed Schedule'!$D$8:$EAA$9985,140,FALSE)</f>
        <v>0</v>
      </c>
      <c r="N700" s="26">
        <f>+VLOOKUP($D700,'Detailed Schedule'!$D$8:$EAA$9985,141,FALSE)</f>
        <v>32870</v>
      </c>
      <c r="O700" s="26">
        <f>+VLOOKUP($D700,'Detailed Schedule'!$D$8:$EAA$9985,142,FALSE)+J700</f>
        <v>11000</v>
      </c>
      <c r="Q700" s="74">
        <f>+VLOOKUP($D700,'Detailed Schedule'!$D$8:$K$903,6,FALSE)</f>
        <v>5</v>
      </c>
      <c r="R700" s="75">
        <f>+VLOOKUP($D700,'Detailed Schedule'!$D$8:$K$903,5,FALSE)</f>
        <v>43870</v>
      </c>
      <c r="S700" s="75">
        <f>+VLOOKUP($D700,'Detailed Schedule'!$D$8:$K$903,7,FALSE)</f>
        <v>11000</v>
      </c>
      <c r="T700" s="119">
        <f t="shared" si="60"/>
        <v>0</v>
      </c>
      <c r="U700" s="119">
        <f t="shared" si="61"/>
        <v>0</v>
      </c>
      <c r="V700" s="21" t="str">
        <f t="shared" si="62"/>
        <v>NO CHANGE</v>
      </c>
      <c r="W700" s="21" t="str">
        <f t="shared" si="63"/>
        <v>NO CHANGE</v>
      </c>
      <c r="X700" s="21" t="str">
        <f t="shared" si="64"/>
        <v>NO CHANGE</v>
      </c>
    </row>
    <row r="701" spans="1:24" outlineLevel="2">
      <c r="A701" s="136">
        <v>43343</v>
      </c>
      <c r="B701" s="24">
        <v>45719</v>
      </c>
      <c r="C701" s="77">
        <v>354</v>
      </c>
      <c r="D701" s="137" t="s">
        <v>1061</v>
      </c>
      <c r="E701" s="137">
        <v>1</v>
      </c>
      <c r="F701" s="137" t="s">
        <v>179</v>
      </c>
      <c r="G701" s="137" t="str">
        <f>+VLOOKUP($D701,'Detailed Schedule'!$D$8:$EK$9993,4,FALSE)</f>
        <v>2018 F250 SD SUPERCAB</v>
      </c>
      <c r="H701" s="55">
        <f>+VLOOKUP($D701,'Detailed Schedule'!$D$8:$EK$9993,5,FALSE)</f>
        <v>39658.75</v>
      </c>
      <c r="I701" s="22">
        <f>+VLOOKUP($D701,'Detailed Schedule'!$D$8:$EK$9993,6,FALSE)</f>
        <v>6</v>
      </c>
      <c r="J701" s="55">
        <f>+VLOOKUP($D701,'Detailed Schedule'!$D$8:$EK$9993,7,FALSE)</f>
        <v>3000</v>
      </c>
      <c r="K701" s="56">
        <v>0</v>
      </c>
      <c r="L701" s="59">
        <f>+VLOOKUP($D701,'Detailed Schedule'!$D$8:$EAA$9985,137,FALSE)</f>
        <v>36658.75</v>
      </c>
      <c r="M701" s="26">
        <f>+VLOOKUP($D701,'Detailed Schedule'!$D$8:$EAA$9985,140,FALSE)</f>
        <v>0</v>
      </c>
      <c r="N701" s="26">
        <f>+VLOOKUP($D701,'Detailed Schedule'!$D$8:$EAA$9985,141,FALSE)</f>
        <v>36658.75</v>
      </c>
      <c r="O701" s="26">
        <f>+VLOOKUP($D701,'Detailed Schedule'!$D$8:$EAA$9985,142,FALSE)+J701</f>
        <v>3000</v>
      </c>
      <c r="Q701" s="74">
        <f>+VLOOKUP($D701,'Detailed Schedule'!$D$8:$K$903,6,FALSE)</f>
        <v>6</v>
      </c>
      <c r="R701" s="75">
        <f>+VLOOKUP($D701,'Detailed Schedule'!$D$8:$K$903,5,FALSE)</f>
        <v>39658.75</v>
      </c>
      <c r="S701" s="75">
        <f>+VLOOKUP($D701,'Detailed Schedule'!$D$8:$K$903,7,FALSE)</f>
        <v>3000</v>
      </c>
      <c r="T701" s="119">
        <f t="shared" si="60"/>
        <v>0</v>
      </c>
      <c r="U701" s="119">
        <f t="shared" si="61"/>
        <v>0</v>
      </c>
      <c r="V701" s="21" t="str">
        <f t="shared" si="62"/>
        <v>NO CHANGE</v>
      </c>
      <c r="W701" s="21" t="str">
        <f t="shared" si="63"/>
        <v>NO CHANGE</v>
      </c>
      <c r="X701" s="21" t="str">
        <f t="shared" si="64"/>
        <v>NO CHANGE</v>
      </c>
    </row>
    <row r="702" spans="1:24" outlineLevel="2">
      <c r="A702" s="136">
        <v>43370</v>
      </c>
      <c r="B702" s="24"/>
      <c r="C702" s="77">
        <v>363</v>
      </c>
      <c r="D702" s="137" t="s">
        <v>1493</v>
      </c>
      <c r="E702" s="137">
        <v>2</v>
      </c>
      <c r="F702" s="137" t="s">
        <v>179</v>
      </c>
      <c r="G702" s="137" t="str">
        <f>+VLOOKUP($D702,'Detailed Schedule'!$D$8:$EK$9993,4,FALSE)</f>
        <v>2007 FREIGHTLINER MS 106</v>
      </c>
      <c r="H702" s="55">
        <f>+VLOOKUP($D702,'Detailed Schedule'!$D$8:$EK$9993,5,FALSE)</f>
        <v>12000</v>
      </c>
      <c r="I702" s="22">
        <f>+VLOOKUP($D702,'Detailed Schedule'!$D$8:$EK$9993,6,FALSE)</f>
        <v>7</v>
      </c>
      <c r="J702" s="55">
        <f>+VLOOKUP($D702,'Detailed Schedule'!$D$8:$EK$9993,7,FALSE)</f>
        <v>3000</v>
      </c>
      <c r="K702" s="56">
        <v>0</v>
      </c>
      <c r="L702" s="59">
        <f>+VLOOKUP($D702,'Detailed Schedule'!$D$8:$EAA$9985,137,FALSE)</f>
        <v>8035.6942857142858</v>
      </c>
      <c r="M702" s="26">
        <f>+VLOOKUP($D702,'Detailed Schedule'!$D$8:$EAA$9985,140,FALSE)</f>
        <v>964.30999999999983</v>
      </c>
      <c r="N702" s="26">
        <f>+VLOOKUP($D702,'Detailed Schedule'!$D$8:$EAA$9985,141,FALSE)</f>
        <v>9000.0042857142853</v>
      </c>
      <c r="O702" s="26">
        <f>+VLOOKUP($D702,'Detailed Schedule'!$D$8:$EAA$9985,142,FALSE)+J702</f>
        <v>3000</v>
      </c>
      <c r="Q702" s="74">
        <f>+VLOOKUP($D702,'Detailed Schedule'!$D$8:$K$903,6,FALSE)</f>
        <v>7</v>
      </c>
      <c r="R702" s="75">
        <f>+VLOOKUP($D702,'Detailed Schedule'!$D$8:$K$903,5,FALSE)</f>
        <v>12000</v>
      </c>
      <c r="S702" s="75">
        <f>+VLOOKUP($D702,'Detailed Schedule'!$D$8:$K$903,7,FALSE)</f>
        <v>3000</v>
      </c>
      <c r="T702" s="119">
        <f t="shared" ref="T702:T751" si="65">+S702-J702</f>
        <v>0</v>
      </c>
      <c r="U702" s="119">
        <f t="shared" ref="U702:U751" si="66">+R702-H702</f>
        <v>0</v>
      </c>
      <c r="V702" s="21" t="str">
        <f t="shared" ref="V702:V751" si="67">+IF(Q702=I702,"NO CHANGE","YES")</f>
        <v>NO CHANGE</v>
      </c>
      <c r="W702" s="21" t="str">
        <f t="shared" ref="W702:W751" si="68">+IF(R702=H702,"NO CHANGE","YES")</f>
        <v>NO CHANGE</v>
      </c>
      <c r="X702" s="21" t="str">
        <f t="shared" ref="X702:X751" si="69">+IF(S702=J702,"NO CHANGE","YES")</f>
        <v>NO CHANGE</v>
      </c>
    </row>
    <row r="703" spans="1:24" outlineLevel="2">
      <c r="A703" s="136">
        <v>43404</v>
      </c>
      <c r="B703" s="24"/>
      <c r="C703" s="77">
        <v>371</v>
      </c>
      <c r="D703" s="137" t="s">
        <v>1063</v>
      </c>
      <c r="E703" s="137">
        <v>1</v>
      </c>
      <c r="F703" s="137" t="s">
        <v>179</v>
      </c>
      <c r="G703" s="137" t="str">
        <f>+VLOOKUP($D703,'Detailed Schedule'!$D$8:$EK$9993,4,FALSE)</f>
        <v>2019 F-250</v>
      </c>
      <c r="H703" s="55">
        <f>+VLOOKUP($D703,'Detailed Schedule'!$D$8:$EK$9993,5,FALSE)</f>
        <v>40954.699999999997</v>
      </c>
      <c r="I703" s="22">
        <f>+VLOOKUP($D703,'Detailed Schedule'!$D$8:$EK$9993,6,FALSE)</f>
        <v>6</v>
      </c>
      <c r="J703" s="55">
        <f>+VLOOKUP($D703,'Detailed Schedule'!$D$8:$EK$9993,7,FALSE)</f>
        <v>10000</v>
      </c>
      <c r="K703" s="56">
        <v>0</v>
      </c>
      <c r="L703" s="59">
        <f>+VLOOKUP($D703,'Detailed Schedule'!$D$8:$EAA$9985,137,FALSE)</f>
        <v>30954.699999999997</v>
      </c>
      <c r="M703" s="26">
        <f>+VLOOKUP($D703,'Detailed Schedule'!$D$8:$EAA$9985,140,FALSE)</f>
        <v>0</v>
      </c>
      <c r="N703" s="26">
        <f>+VLOOKUP($D703,'Detailed Schedule'!$D$8:$EAA$9985,141,FALSE)</f>
        <v>30954.699999999997</v>
      </c>
      <c r="O703" s="26">
        <f>+VLOOKUP($D703,'Detailed Schedule'!$D$8:$EAA$9985,142,FALSE)+J703</f>
        <v>10000</v>
      </c>
      <c r="Q703" s="74">
        <f>+VLOOKUP($D703,'Detailed Schedule'!$D$8:$K$903,6,FALSE)</f>
        <v>6</v>
      </c>
      <c r="R703" s="75">
        <f>+VLOOKUP($D703,'Detailed Schedule'!$D$8:$K$903,5,FALSE)</f>
        <v>40954.699999999997</v>
      </c>
      <c r="S703" s="75">
        <f>+VLOOKUP($D703,'Detailed Schedule'!$D$8:$K$903,7,FALSE)</f>
        <v>10000</v>
      </c>
      <c r="T703" s="119">
        <f t="shared" si="65"/>
        <v>0</v>
      </c>
      <c r="U703" s="119">
        <f t="shared" si="66"/>
        <v>0</v>
      </c>
      <c r="V703" s="21" t="str">
        <f t="shared" si="67"/>
        <v>NO CHANGE</v>
      </c>
      <c r="W703" s="21" t="str">
        <f t="shared" si="68"/>
        <v>NO CHANGE</v>
      </c>
      <c r="X703" s="21" t="str">
        <f t="shared" si="69"/>
        <v>NO CHANGE</v>
      </c>
    </row>
    <row r="704" spans="1:24" outlineLevel="2">
      <c r="A704" s="136">
        <v>43425</v>
      </c>
      <c r="B704" s="24"/>
      <c r="C704" s="77">
        <v>374</v>
      </c>
      <c r="D704" s="137" t="s">
        <v>1728</v>
      </c>
      <c r="E704" s="137">
        <v>3</v>
      </c>
      <c r="F704" s="137" t="s">
        <v>179</v>
      </c>
      <c r="G704" s="137" t="str">
        <f>+VLOOKUP($D704,'Detailed Schedule'!$D$8:$EK$9993,4,FALSE)</f>
        <v>2014 PETERBUILT WATER TRUCK 4000 GAL.</v>
      </c>
      <c r="H704" s="55">
        <f>+VLOOKUP($D704,'Detailed Schedule'!$D$8:$EK$9993,5,FALSE)</f>
        <v>82500</v>
      </c>
      <c r="I704" s="22">
        <f>+VLOOKUP($D704,'Detailed Schedule'!$D$8:$EK$9993,6,FALSE)</f>
        <v>5</v>
      </c>
      <c r="J704" s="55">
        <f>+VLOOKUP($D704,'Detailed Schedule'!$D$8:$EK$9993,7,FALSE)</f>
        <v>40000</v>
      </c>
      <c r="K704" s="56">
        <v>0</v>
      </c>
      <c r="L704" s="59">
        <f>+VLOOKUP($D704,'Detailed Schedule'!$D$8:$EAA$9985,137,FALSE)</f>
        <v>42500</v>
      </c>
      <c r="M704" s="26">
        <f>+VLOOKUP($D704,'Detailed Schedule'!$D$8:$EAA$9985,140,FALSE)</f>
        <v>0</v>
      </c>
      <c r="N704" s="26">
        <f>+VLOOKUP($D704,'Detailed Schedule'!$D$8:$EAA$9985,141,FALSE)</f>
        <v>42500</v>
      </c>
      <c r="O704" s="26">
        <f>+VLOOKUP($D704,'Detailed Schedule'!$D$8:$EAA$9985,142,FALSE)+J704</f>
        <v>40000</v>
      </c>
      <c r="Q704" s="74">
        <f>+VLOOKUP($D704,'Detailed Schedule'!$D$8:$K$903,6,FALSE)</f>
        <v>5</v>
      </c>
      <c r="R704" s="75">
        <f>+VLOOKUP($D704,'Detailed Schedule'!$D$8:$K$903,5,FALSE)</f>
        <v>82500</v>
      </c>
      <c r="S704" s="75">
        <f>+VLOOKUP($D704,'Detailed Schedule'!$D$8:$K$903,7,FALSE)</f>
        <v>40000</v>
      </c>
      <c r="T704" s="119">
        <f t="shared" si="65"/>
        <v>0</v>
      </c>
      <c r="U704" s="119">
        <f t="shared" si="66"/>
        <v>0</v>
      </c>
      <c r="V704" s="21" t="str">
        <f t="shared" si="67"/>
        <v>NO CHANGE</v>
      </c>
      <c r="W704" s="21" t="str">
        <f t="shared" si="68"/>
        <v>NO CHANGE</v>
      </c>
      <c r="X704" s="21" t="str">
        <f t="shared" si="69"/>
        <v>NO CHANGE</v>
      </c>
    </row>
    <row r="705" spans="1:24" outlineLevel="2">
      <c r="A705" s="136">
        <v>43553</v>
      </c>
      <c r="B705" s="24"/>
      <c r="C705" s="77">
        <v>403</v>
      </c>
      <c r="D705" s="137" t="s">
        <v>1065</v>
      </c>
      <c r="E705" s="137">
        <v>1</v>
      </c>
      <c r="F705" s="137" t="s">
        <v>179</v>
      </c>
      <c r="G705" s="137" t="str">
        <f>+VLOOKUP($D705,'Detailed Schedule'!$D$8:$EK$9993,4,FALSE)</f>
        <v>2019 F250 D56478</v>
      </c>
      <c r="H705" s="55">
        <f>+VLOOKUP($D705,'Detailed Schedule'!$D$8:$EK$9993,5,FALSE)</f>
        <v>40043.620000000003</v>
      </c>
      <c r="I705" s="22">
        <f>+VLOOKUP($D705,'Detailed Schedule'!$D$8:$EK$9993,6,FALSE)</f>
        <v>6</v>
      </c>
      <c r="J705" s="55">
        <f>+VLOOKUP($D705,'Detailed Schedule'!$D$8:$EK$9993,7,FALSE)</f>
        <v>0</v>
      </c>
      <c r="K705" s="56">
        <v>0</v>
      </c>
      <c r="L705" s="59">
        <f>+VLOOKUP($D705,'Detailed Schedule'!$D$8:$EAA$9985,137,FALSE)</f>
        <v>38375.146666666667</v>
      </c>
      <c r="M705" s="26">
        <f>+VLOOKUP($D705,'Detailed Schedule'!$D$8:$EAA$9985,140,FALSE)</f>
        <v>1668.47</v>
      </c>
      <c r="N705" s="26">
        <f>+VLOOKUP($D705,'Detailed Schedule'!$D$8:$EAA$9985,141,FALSE)</f>
        <v>40043.616666666669</v>
      </c>
      <c r="O705" s="26">
        <f>+VLOOKUP($D705,'Detailed Schedule'!$D$8:$EAA$9985,142,FALSE)+J705</f>
        <v>0</v>
      </c>
      <c r="Q705" s="74">
        <f>+VLOOKUP($D705,'Detailed Schedule'!$D$8:$K$903,6,FALSE)</f>
        <v>6</v>
      </c>
      <c r="R705" s="75">
        <f>+VLOOKUP($D705,'Detailed Schedule'!$D$8:$K$903,5,FALSE)</f>
        <v>40043.620000000003</v>
      </c>
      <c r="S705" s="75">
        <f>+VLOOKUP($D705,'Detailed Schedule'!$D$8:$K$903,7,FALSE)</f>
        <v>0</v>
      </c>
      <c r="T705" s="119">
        <f t="shared" si="65"/>
        <v>0</v>
      </c>
      <c r="U705" s="119">
        <f t="shared" si="66"/>
        <v>0</v>
      </c>
      <c r="V705" s="21" t="str">
        <f t="shared" si="67"/>
        <v>NO CHANGE</v>
      </c>
      <c r="W705" s="21" t="str">
        <f t="shared" si="68"/>
        <v>NO CHANGE</v>
      </c>
      <c r="X705" s="21" t="str">
        <f t="shared" si="69"/>
        <v>NO CHANGE</v>
      </c>
    </row>
    <row r="706" spans="1:24" outlineLevel="2">
      <c r="A706" s="136">
        <v>43565</v>
      </c>
      <c r="B706" s="24"/>
      <c r="C706" s="77">
        <v>405</v>
      </c>
      <c r="D706" s="137" t="s">
        <v>443</v>
      </c>
      <c r="E706" s="137">
        <v>1</v>
      </c>
      <c r="F706" s="137" t="s">
        <v>179</v>
      </c>
      <c r="G706" s="137" t="str">
        <f>+VLOOKUP($D706,'Detailed Schedule'!$D$8:$EK$9993,4,FALSE)</f>
        <v>2012 F750 251406</v>
      </c>
      <c r="H706" s="55">
        <f>+VLOOKUP($D706,'Detailed Schedule'!$D$8:$EK$9993,5,FALSE)</f>
        <v>48200</v>
      </c>
      <c r="I706" s="22">
        <f>+VLOOKUP($D706,'Detailed Schedule'!$D$8:$EK$9993,6,FALSE)</f>
        <v>7</v>
      </c>
      <c r="J706" s="55">
        <f>+VLOOKUP($D706,'Detailed Schedule'!$D$8:$EK$9993,7,FALSE)</f>
        <v>0</v>
      </c>
      <c r="K706" s="56">
        <v>0</v>
      </c>
      <c r="L706" s="59">
        <f>+VLOOKUP($D706,'Detailed Schedule'!$D$8:$EAA$9985,137,FALSE)</f>
        <v>39592.844285714287</v>
      </c>
      <c r="M706" s="26">
        <f>+VLOOKUP($D706,'Detailed Schedule'!$D$8:$EAA$9985,140,FALSE)</f>
        <v>6885.7142857142844</v>
      </c>
      <c r="N706" s="26">
        <f>+VLOOKUP($D706,'Detailed Schedule'!$D$8:$EAA$9985,141,FALSE)</f>
        <v>46478.55857142857</v>
      </c>
      <c r="O706" s="26">
        <f>+VLOOKUP($D706,'Detailed Schedule'!$D$8:$EAA$9985,142,FALSE)+J706</f>
        <v>1721.44</v>
      </c>
      <c r="Q706" s="74">
        <f>+VLOOKUP($D706,'Detailed Schedule'!$D$8:$K$903,6,FALSE)</f>
        <v>7</v>
      </c>
      <c r="R706" s="75">
        <f>+VLOOKUP($D706,'Detailed Schedule'!$D$8:$K$903,5,FALSE)</f>
        <v>48200</v>
      </c>
      <c r="S706" s="75">
        <f>+VLOOKUP($D706,'Detailed Schedule'!$D$8:$K$903,7,FALSE)</f>
        <v>0</v>
      </c>
      <c r="T706" s="119">
        <f t="shared" si="65"/>
        <v>0</v>
      </c>
      <c r="U706" s="119">
        <f t="shared" si="66"/>
        <v>0</v>
      </c>
      <c r="V706" s="21" t="str">
        <f t="shared" si="67"/>
        <v>NO CHANGE</v>
      </c>
      <c r="W706" s="21" t="str">
        <f t="shared" si="68"/>
        <v>NO CHANGE</v>
      </c>
      <c r="X706" s="21" t="str">
        <f t="shared" si="69"/>
        <v>NO CHANGE</v>
      </c>
    </row>
    <row r="707" spans="1:24" outlineLevel="2">
      <c r="A707" s="136">
        <v>43565</v>
      </c>
      <c r="B707" s="24"/>
      <c r="C707" s="77">
        <v>406</v>
      </c>
      <c r="D707" s="137" t="s">
        <v>445</v>
      </c>
      <c r="E707" s="137">
        <v>1</v>
      </c>
      <c r="F707" s="137" t="s">
        <v>179</v>
      </c>
      <c r="G707" s="137" t="str">
        <f>+VLOOKUP($D707,'Detailed Schedule'!$D$8:$EK$9993,4,FALSE)</f>
        <v>2012 F750 251472</v>
      </c>
      <c r="H707" s="55">
        <f>+VLOOKUP($D707,'Detailed Schedule'!$D$8:$EK$9993,5,FALSE)</f>
        <v>51900</v>
      </c>
      <c r="I707" s="22">
        <f>+VLOOKUP($D707,'Detailed Schedule'!$D$8:$EK$9993,6,FALSE)</f>
        <v>7</v>
      </c>
      <c r="J707" s="55">
        <f>+VLOOKUP($D707,'Detailed Schedule'!$D$8:$EK$9993,7,FALSE)</f>
        <v>0</v>
      </c>
      <c r="K707" s="56">
        <v>0</v>
      </c>
      <c r="L707" s="59">
        <f>+VLOOKUP($D707,'Detailed Schedule'!$D$8:$EAA$9985,137,FALSE)</f>
        <v>42632.15571428572</v>
      </c>
      <c r="M707" s="26">
        <f>+VLOOKUP($D707,'Detailed Schedule'!$D$8:$EAA$9985,140,FALSE)</f>
        <v>7414.2857142857147</v>
      </c>
      <c r="N707" s="26">
        <f>+VLOOKUP($D707,'Detailed Schedule'!$D$8:$EAA$9985,141,FALSE)</f>
        <v>50046.441428571437</v>
      </c>
      <c r="O707" s="26">
        <f>+VLOOKUP($D707,'Detailed Schedule'!$D$8:$EAA$9985,142,FALSE)+J707</f>
        <v>1853.56</v>
      </c>
      <c r="Q707" s="74">
        <f>+VLOOKUP($D707,'Detailed Schedule'!$D$8:$K$903,6,FALSE)</f>
        <v>7</v>
      </c>
      <c r="R707" s="75">
        <f>+VLOOKUP($D707,'Detailed Schedule'!$D$8:$K$903,5,FALSE)</f>
        <v>51900</v>
      </c>
      <c r="S707" s="75">
        <f>+VLOOKUP($D707,'Detailed Schedule'!$D$8:$K$903,7,FALSE)</f>
        <v>0</v>
      </c>
      <c r="T707" s="119">
        <f t="shared" si="65"/>
        <v>0</v>
      </c>
      <c r="U707" s="119">
        <f t="shared" si="66"/>
        <v>0</v>
      </c>
      <c r="V707" s="21" t="str">
        <f t="shared" si="67"/>
        <v>NO CHANGE</v>
      </c>
      <c r="W707" s="21" t="str">
        <f t="shared" si="68"/>
        <v>NO CHANGE</v>
      </c>
      <c r="X707" s="21" t="str">
        <f t="shared" si="69"/>
        <v>NO CHANGE</v>
      </c>
    </row>
    <row r="708" spans="1:24" outlineLevel="2">
      <c r="A708" s="136">
        <v>43602</v>
      </c>
      <c r="B708" s="24"/>
      <c r="C708" s="77">
        <v>411</v>
      </c>
      <c r="D708" s="137" t="s">
        <v>1067</v>
      </c>
      <c r="E708" s="137">
        <v>1</v>
      </c>
      <c r="F708" s="137" t="s">
        <v>179</v>
      </c>
      <c r="G708" s="137" t="str">
        <f>+VLOOKUP($D708,'Detailed Schedule'!$D$8:$EK$9993,4,FALSE)</f>
        <v>2019 F150 D04261</v>
      </c>
      <c r="H708" s="55">
        <f>+VLOOKUP($D708,'Detailed Schedule'!$D$8:$EK$9993,5,FALSE)</f>
        <v>42960.5</v>
      </c>
      <c r="I708" s="22">
        <f>+VLOOKUP($D708,'Detailed Schedule'!$D$8:$EK$9993,6,FALSE)</f>
        <v>6</v>
      </c>
      <c r="J708" s="55">
        <f>+VLOOKUP($D708,'Detailed Schedule'!$D$8:$EK$9993,7,FALSE)</f>
        <v>0</v>
      </c>
      <c r="K708" s="56">
        <v>0</v>
      </c>
      <c r="L708" s="59">
        <f>+VLOOKUP($D708,'Detailed Schedule'!$D$8:$EAA$9985,137,FALSE)</f>
        <v>39977.123333333337</v>
      </c>
      <c r="M708" s="26">
        <f>+VLOOKUP($D708,'Detailed Schedule'!$D$8:$EAA$9985,140,FALSE)</f>
        <v>2983.38</v>
      </c>
      <c r="N708" s="26">
        <f>+VLOOKUP($D708,'Detailed Schedule'!$D$8:$EAA$9985,141,FALSE)</f>
        <v>42960.503333333334</v>
      </c>
      <c r="O708" s="26">
        <f>+VLOOKUP($D708,'Detailed Schedule'!$D$8:$EAA$9985,142,FALSE)+J708</f>
        <v>0</v>
      </c>
      <c r="Q708" s="74">
        <f>+VLOOKUP($D708,'Detailed Schedule'!$D$8:$K$903,6,FALSE)</f>
        <v>6</v>
      </c>
      <c r="R708" s="75">
        <f>+VLOOKUP($D708,'Detailed Schedule'!$D$8:$K$903,5,FALSE)</f>
        <v>42960.5</v>
      </c>
      <c r="S708" s="75">
        <f>+VLOOKUP($D708,'Detailed Schedule'!$D$8:$K$903,7,FALSE)</f>
        <v>0</v>
      </c>
      <c r="T708" s="119">
        <f t="shared" si="65"/>
        <v>0</v>
      </c>
      <c r="U708" s="119">
        <f t="shared" si="66"/>
        <v>0</v>
      </c>
      <c r="V708" s="21" t="str">
        <f t="shared" si="67"/>
        <v>NO CHANGE</v>
      </c>
      <c r="W708" s="21" t="str">
        <f t="shared" si="68"/>
        <v>NO CHANGE</v>
      </c>
      <c r="X708" s="21" t="str">
        <f t="shared" si="69"/>
        <v>NO CHANGE</v>
      </c>
    </row>
    <row r="709" spans="1:24" outlineLevel="2">
      <c r="A709" s="136">
        <v>43615</v>
      </c>
      <c r="B709" s="24"/>
      <c r="C709" s="77">
        <v>412</v>
      </c>
      <c r="D709" s="137" t="s">
        <v>1069</v>
      </c>
      <c r="E709" s="137">
        <v>1</v>
      </c>
      <c r="F709" s="137" t="s">
        <v>179</v>
      </c>
      <c r="G709" s="137" t="str">
        <f>+VLOOKUP($D709,'Detailed Schedule'!$D$8:$EK$9993,4,FALSE)</f>
        <v>2019 F250 D51096</v>
      </c>
      <c r="H709" s="55">
        <f>+VLOOKUP($D709,'Detailed Schedule'!$D$8:$EK$9993,5,FALSE)</f>
        <v>33012.89</v>
      </c>
      <c r="I709" s="22">
        <f>+VLOOKUP($D709,'Detailed Schedule'!$D$8:$EK$9993,6,FALSE)</f>
        <v>6</v>
      </c>
      <c r="J709" s="55">
        <f>+VLOOKUP($D709,'Detailed Schedule'!$D$8:$EK$9993,7,FALSE)</f>
        <v>0</v>
      </c>
      <c r="K709" s="56">
        <v>0</v>
      </c>
      <c r="L709" s="59">
        <f>+VLOOKUP($D709,'Detailed Schedule'!$D$8:$EAA$9985,137,FALSE)</f>
        <v>30720.338333333337</v>
      </c>
      <c r="M709" s="26">
        <f>+VLOOKUP($D709,'Detailed Schedule'!$D$8:$EAA$9985,140,FALSE)</f>
        <v>2292.5500000000002</v>
      </c>
      <c r="N709" s="26">
        <f>+VLOOKUP($D709,'Detailed Schedule'!$D$8:$EAA$9985,141,FALSE)</f>
        <v>33012.888333333336</v>
      </c>
      <c r="O709" s="26">
        <f>+VLOOKUP($D709,'Detailed Schedule'!$D$8:$EAA$9985,142,FALSE)+J709</f>
        <v>0</v>
      </c>
      <c r="Q709" s="74">
        <f>+VLOOKUP($D709,'Detailed Schedule'!$D$8:$K$903,6,FALSE)</f>
        <v>6</v>
      </c>
      <c r="R709" s="75">
        <f>+VLOOKUP($D709,'Detailed Schedule'!$D$8:$K$903,5,FALSE)</f>
        <v>33012.89</v>
      </c>
      <c r="S709" s="75">
        <f>+VLOOKUP($D709,'Detailed Schedule'!$D$8:$K$903,7,FALSE)</f>
        <v>0</v>
      </c>
      <c r="T709" s="119">
        <f t="shared" si="65"/>
        <v>0</v>
      </c>
      <c r="U709" s="119">
        <f t="shared" si="66"/>
        <v>0</v>
      </c>
      <c r="V709" s="21" t="str">
        <f t="shared" si="67"/>
        <v>NO CHANGE</v>
      </c>
      <c r="W709" s="21" t="str">
        <f t="shared" si="68"/>
        <v>NO CHANGE</v>
      </c>
      <c r="X709" s="21" t="str">
        <f t="shared" si="69"/>
        <v>NO CHANGE</v>
      </c>
    </row>
    <row r="710" spans="1:24" outlineLevel="2">
      <c r="A710" s="136">
        <v>43649</v>
      </c>
      <c r="B710" s="24"/>
      <c r="C710" s="77">
        <v>435</v>
      </c>
      <c r="D710" s="137" t="s">
        <v>1071</v>
      </c>
      <c r="E710" s="137">
        <v>1</v>
      </c>
      <c r="F710" s="137" t="s">
        <v>179</v>
      </c>
      <c r="G710" s="137" t="str">
        <f>+VLOOKUP($D710,'Detailed Schedule'!$D$8:$EK$9993,4,FALSE)</f>
        <v>2019 F250 D17455</v>
      </c>
      <c r="H710" s="55">
        <f>+VLOOKUP($D710,'Detailed Schedule'!$D$8:$EK$9993,5,FALSE)</f>
        <v>40652.69</v>
      </c>
      <c r="I710" s="22">
        <f>+VLOOKUP($D710,'Detailed Schedule'!$D$8:$EK$9993,6,FALSE)</f>
        <v>6</v>
      </c>
      <c r="J710" s="55">
        <f>+VLOOKUP($D710,'Detailed Schedule'!$D$8:$EK$9993,7,FALSE)</f>
        <v>0</v>
      </c>
      <c r="K710" s="56">
        <v>0</v>
      </c>
      <c r="L710" s="59">
        <f>+VLOOKUP($D710,'Detailed Schedule'!$D$8:$EAA$9985,137,FALSE)</f>
        <v>37264.968333333338</v>
      </c>
      <c r="M710" s="26">
        <f>+VLOOKUP($D710,'Detailed Schedule'!$D$8:$EAA$9985,140,FALSE)</f>
        <v>3387.72</v>
      </c>
      <c r="N710" s="26">
        <f>+VLOOKUP($D710,'Detailed Schedule'!$D$8:$EAA$9985,141,FALSE)</f>
        <v>40652.688333333339</v>
      </c>
      <c r="O710" s="26">
        <f>+VLOOKUP($D710,'Detailed Schedule'!$D$8:$EAA$9985,142,FALSE)+J710</f>
        <v>0</v>
      </c>
      <c r="Q710" s="74">
        <f>+VLOOKUP($D710,'Detailed Schedule'!$D$8:$K$903,6,FALSE)</f>
        <v>6</v>
      </c>
      <c r="R710" s="75">
        <f>+VLOOKUP($D710,'Detailed Schedule'!$D$8:$K$903,5,FALSE)</f>
        <v>40652.69</v>
      </c>
      <c r="S710" s="75">
        <f>+VLOOKUP($D710,'Detailed Schedule'!$D$8:$K$903,7,FALSE)</f>
        <v>0</v>
      </c>
      <c r="T710" s="119">
        <f t="shared" si="65"/>
        <v>0</v>
      </c>
      <c r="U710" s="119">
        <f t="shared" si="66"/>
        <v>0</v>
      </c>
      <c r="V710" s="21" t="str">
        <f t="shared" si="67"/>
        <v>NO CHANGE</v>
      </c>
      <c r="W710" s="21" t="str">
        <f t="shared" si="68"/>
        <v>NO CHANGE</v>
      </c>
      <c r="X710" s="21" t="str">
        <f t="shared" si="69"/>
        <v>NO CHANGE</v>
      </c>
    </row>
    <row r="711" spans="1:24" outlineLevel="2">
      <c r="A711" s="136">
        <v>43649</v>
      </c>
      <c r="B711" s="24"/>
      <c r="C711" s="77">
        <v>434</v>
      </c>
      <c r="D711" s="137" t="s">
        <v>1073</v>
      </c>
      <c r="E711" s="137">
        <v>1</v>
      </c>
      <c r="F711" s="137" t="s">
        <v>179</v>
      </c>
      <c r="G711" s="137" t="str">
        <f>+VLOOKUP($D711,'Detailed Schedule'!$D$8:$EK$9993,4,FALSE)</f>
        <v>2019 F250 D56477</v>
      </c>
      <c r="H711" s="55">
        <f>+VLOOKUP($D711,'Detailed Schedule'!$D$8:$EK$9993,5,FALSE)</f>
        <v>39637.26</v>
      </c>
      <c r="I711" s="22">
        <f>+VLOOKUP($D711,'Detailed Schedule'!$D$8:$EK$9993,6,FALSE)</f>
        <v>6</v>
      </c>
      <c r="J711" s="55">
        <f>+VLOOKUP($D711,'Detailed Schedule'!$D$8:$EK$9993,7,FALSE)</f>
        <v>0</v>
      </c>
      <c r="K711" s="56">
        <v>0</v>
      </c>
      <c r="L711" s="59">
        <f>+VLOOKUP($D711,'Detailed Schedule'!$D$8:$EAA$9985,137,FALSE)</f>
        <v>36334.160000000003</v>
      </c>
      <c r="M711" s="26">
        <f>+VLOOKUP($D711,'Detailed Schedule'!$D$8:$EAA$9985,140,FALSE)</f>
        <v>3303.1</v>
      </c>
      <c r="N711" s="26">
        <f>+VLOOKUP($D711,'Detailed Schedule'!$D$8:$EAA$9985,141,FALSE)</f>
        <v>39637.26</v>
      </c>
      <c r="O711" s="26">
        <f>+VLOOKUP($D711,'Detailed Schedule'!$D$8:$EAA$9985,142,FALSE)+J711</f>
        <v>0</v>
      </c>
      <c r="Q711" s="74">
        <f>+VLOOKUP($D711,'Detailed Schedule'!$D$8:$K$903,6,FALSE)</f>
        <v>6</v>
      </c>
      <c r="R711" s="75">
        <f>+VLOOKUP($D711,'Detailed Schedule'!$D$8:$K$903,5,FALSE)</f>
        <v>39637.26</v>
      </c>
      <c r="S711" s="75">
        <f>+VLOOKUP($D711,'Detailed Schedule'!$D$8:$K$903,7,FALSE)</f>
        <v>0</v>
      </c>
      <c r="T711" s="119">
        <f t="shared" si="65"/>
        <v>0</v>
      </c>
      <c r="U711" s="119">
        <f t="shared" si="66"/>
        <v>0</v>
      </c>
      <c r="V711" s="21" t="str">
        <f t="shared" si="67"/>
        <v>NO CHANGE</v>
      </c>
      <c r="W711" s="21" t="str">
        <f t="shared" si="68"/>
        <v>NO CHANGE</v>
      </c>
      <c r="X711" s="21" t="str">
        <f t="shared" si="69"/>
        <v>NO CHANGE</v>
      </c>
    </row>
    <row r="712" spans="1:24" outlineLevel="2">
      <c r="A712" s="136">
        <v>43668</v>
      </c>
      <c r="B712" s="24"/>
      <c r="C712" s="77">
        <v>436</v>
      </c>
      <c r="D712" s="137" t="s">
        <v>1075</v>
      </c>
      <c r="E712" s="137">
        <v>1</v>
      </c>
      <c r="F712" s="137" t="s">
        <v>179</v>
      </c>
      <c r="G712" s="137" t="str">
        <f>+VLOOKUP($D712,'Detailed Schedule'!$D$8:$EK$9993,4,FALSE)</f>
        <v>2019 F550 E92073</v>
      </c>
      <c r="H712" s="55">
        <f>+VLOOKUP($D712,'Detailed Schedule'!$D$8:$EK$9993,5,FALSE)</f>
        <v>54300.79</v>
      </c>
      <c r="I712" s="22">
        <f>+VLOOKUP($D712,'Detailed Schedule'!$D$8:$EK$9993,6,FALSE)</f>
        <v>7</v>
      </c>
      <c r="J712" s="55">
        <f>+VLOOKUP($D712,'Detailed Schedule'!$D$8:$EK$9993,7,FALSE)</f>
        <v>7500</v>
      </c>
      <c r="K712" s="56">
        <v>0</v>
      </c>
      <c r="L712" s="59">
        <f>+VLOOKUP($D712,'Detailed Schedule'!$D$8:$EAA$9985,137,FALSE)</f>
        <v>37679.197142857149</v>
      </c>
      <c r="M712" s="26">
        <f>+VLOOKUP($D712,'Detailed Schedule'!$D$8:$EAA$9985,140,FALSE)</f>
        <v>6685.8271428571443</v>
      </c>
      <c r="N712" s="26">
        <f>+VLOOKUP($D712,'Detailed Schedule'!$D$8:$EAA$9985,141,FALSE)</f>
        <v>44365.024285714295</v>
      </c>
      <c r="O712" s="26">
        <f>+VLOOKUP($D712,'Detailed Schedule'!$D$8:$EAA$9985,142,FALSE)+J712</f>
        <v>9935.77</v>
      </c>
      <c r="Q712" s="74">
        <f>+VLOOKUP($D712,'Detailed Schedule'!$D$8:$K$903,6,FALSE)</f>
        <v>7</v>
      </c>
      <c r="R712" s="75">
        <f>+VLOOKUP($D712,'Detailed Schedule'!$D$8:$K$903,5,FALSE)</f>
        <v>54300.79</v>
      </c>
      <c r="S712" s="75">
        <f>+VLOOKUP($D712,'Detailed Schedule'!$D$8:$K$903,7,FALSE)</f>
        <v>7500</v>
      </c>
      <c r="T712" s="119">
        <f t="shared" si="65"/>
        <v>0</v>
      </c>
      <c r="U712" s="119">
        <f t="shared" si="66"/>
        <v>0</v>
      </c>
      <c r="V712" s="21" t="str">
        <f t="shared" si="67"/>
        <v>NO CHANGE</v>
      </c>
      <c r="W712" s="21" t="str">
        <f t="shared" si="68"/>
        <v>NO CHANGE</v>
      </c>
      <c r="X712" s="21" t="str">
        <f t="shared" si="69"/>
        <v>NO CHANGE</v>
      </c>
    </row>
    <row r="713" spans="1:24" outlineLevel="2">
      <c r="A713" s="136">
        <v>43686</v>
      </c>
      <c r="B713" s="24"/>
      <c r="C713" s="77">
        <v>444</v>
      </c>
      <c r="D713" s="137" t="s">
        <v>1077</v>
      </c>
      <c r="E713" s="137">
        <v>1</v>
      </c>
      <c r="F713" s="137" t="s">
        <v>179</v>
      </c>
      <c r="G713" s="137" t="str">
        <f>+VLOOKUP($D713,'Detailed Schedule'!$D$8:$EK$9993,4,FALSE)</f>
        <v>2019 F250 C82940</v>
      </c>
      <c r="H713" s="55">
        <f>+VLOOKUP($D713,'Detailed Schedule'!$D$8:$EK$9993,5,FALSE)</f>
        <v>39036.81</v>
      </c>
      <c r="I713" s="22">
        <f>+VLOOKUP($D713,'Detailed Schedule'!$D$8:$EK$9993,6,FALSE)</f>
        <v>6</v>
      </c>
      <c r="J713" s="55">
        <f>+VLOOKUP($D713,'Detailed Schedule'!$D$8:$EK$9993,7,FALSE)</f>
        <v>0</v>
      </c>
      <c r="K713" s="56">
        <v>0</v>
      </c>
      <c r="L713" s="59">
        <f>+VLOOKUP($D713,'Detailed Schedule'!$D$8:$EAA$9985,137,FALSE)</f>
        <v>35241.555</v>
      </c>
      <c r="M713" s="26">
        <f>+VLOOKUP($D713,'Detailed Schedule'!$D$8:$EAA$9985,140,FALSE)</f>
        <v>3795.26</v>
      </c>
      <c r="N713" s="26">
        <f>+VLOOKUP($D713,'Detailed Schedule'!$D$8:$EAA$9985,141,FALSE)</f>
        <v>39036.815000000002</v>
      </c>
      <c r="O713" s="26">
        <f>+VLOOKUP($D713,'Detailed Schedule'!$D$8:$EAA$9985,142,FALSE)+J713</f>
        <v>-0.01</v>
      </c>
      <c r="Q713" s="74">
        <f>+VLOOKUP($D713,'Detailed Schedule'!$D$8:$K$903,6,FALSE)</f>
        <v>6</v>
      </c>
      <c r="R713" s="75">
        <f>+VLOOKUP($D713,'Detailed Schedule'!$D$8:$K$903,5,FALSE)</f>
        <v>39036.81</v>
      </c>
      <c r="S713" s="75">
        <f>+VLOOKUP($D713,'Detailed Schedule'!$D$8:$K$903,7,FALSE)</f>
        <v>0</v>
      </c>
      <c r="T713" s="119">
        <f t="shared" si="65"/>
        <v>0</v>
      </c>
      <c r="U713" s="119">
        <f t="shared" si="66"/>
        <v>0</v>
      </c>
      <c r="V713" s="21" t="str">
        <f t="shared" si="67"/>
        <v>NO CHANGE</v>
      </c>
      <c r="W713" s="21" t="str">
        <f t="shared" si="68"/>
        <v>NO CHANGE</v>
      </c>
      <c r="X713" s="21" t="str">
        <f t="shared" si="69"/>
        <v>NO CHANGE</v>
      </c>
    </row>
    <row r="714" spans="1:24" outlineLevel="2">
      <c r="A714" s="136">
        <v>43689</v>
      </c>
      <c r="B714" s="24"/>
      <c r="C714" s="77">
        <v>448</v>
      </c>
      <c r="D714" s="137" t="s">
        <v>977</v>
      </c>
      <c r="E714" s="137">
        <v>2</v>
      </c>
      <c r="F714" s="137" t="s">
        <v>179</v>
      </c>
      <c r="G714" s="137" t="str">
        <f>+VLOOKUP($D714,'Detailed Schedule'!$D$8:$EK$9993,4,FALSE)</f>
        <v>F550 CHASSIS E24362 FOR CRANE BODY</v>
      </c>
      <c r="H714" s="55">
        <f>+VLOOKUP($D714,'Detailed Schedule'!$D$8:$EK$9993,5,FALSE)</f>
        <v>52210</v>
      </c>
      <c r="I714" s="22">
        <f>+VLOOKUP($D714,'Detailed Schedule'!$D$8:$EK$9993,6,FALSE)</f>
        <v>7</v>
      </c>
      <c r="J714" s="55">
        <f>+VLOOKUP($D714,'Detailed Schedule'!$D$8:$EK$9993,7,FALSE)</f>
        <v>5000</v>
      </c>
      <c r="K714" s="56">
        <v>0</v>
      </c>
      <c r="L714" s="59">
        <f>+VLOOKUP($D714,'Detailed Schedule'!$D$8:$EAA$9985,137,FALSE)</f>
        <v>36531.565714285716</v>
      </c>
      <c r="M714" s="26">
        <f>+VLOOKUP($D714,'Detailed Schedule'!$D$8:$EAA$9985,140,FALSE)</f>
        <v>6744.2857142857138</v>
      </c>
      <c r="N714" s="26">
        <f>+VLOOKUP($D714,'Detailed Schedule'!$D$8:$EAA$9985,141,FALSE)</f>
        <v>43275.851428571434</v>
      </c>
      <c r="O714" s="26">
        <f>+VLOOKUP($D714,'Detailed Schedule'!$D$8:$EAA$9985,142,FALSE)+J714</f>
        <v>8934.15</v>
      </c>
      <c r="Q714" s="74">
        <f>+VLOOKUP($D714,'Detailed Schedule'!$D$8:$K$903,6,FALSE)</f>
        <v>7</v>
      </c>
      <c r="R714" s="75">
        <f>+VLOOKUP($D714,'Detailed Schedule'!$D$8:$K$903,5,FALSE)</f>
        <v>52210</v>
      </c>
      <c r="S714" s="75">
        <f>+VLOOKUP($D714,'Detailed Schedule'!$D$8:$K$903,7,FALSE)</f>
        <v>5000</v>
      </c>
      <c r="T714" s="119">
        <f t="shared" si="65"/>
        <v>0</v>
      </c>
      <c r="U714" s="119">
        <f t="shared" si="66"/>
        <v>0</v>
      </c>
      <c r="V714" s="21" t="str">
        <f t="shared" si="67"/>
        <v>NO CHANGE</v>
      </c>
      <c r="W714" s="21" t="str">
        <f t="shared" si="68"/>
        <v>NO CHANGE</v>
      </c>
      <c r="X714" s="21" t="str">
        <f t="shared" si="69"/>
        <v>NO CHANGE</v>
      </c>
    </row>
    <row r="715" spans="1:24" outlineLevel="2">
      <c r="A715" s="136">
        <v>43689</v>
      </c>
      <c r="B715" s="24"/>
      <c r="C715" s="77">
        <v>449</v>
      </c>
      <c r="D715" s="137" t="s">
        <v>979</v>
      </c>
      <c r="E715" s="137">
        <v>2</v>
      </c>
      <c r="F715" s="137" t="s">
        <v>179</v>
      </c>
      <c r="G715" s="137" t="str">
        <f>+VLOOKUP($D715,'Detailed Schedule'!$D$8:$EK$9993,4,FALSE)</f>
        <v>MAINTAINER/CRANE BODY 190071</v>
      </c>
      <c r="H715" s="55">
        <f>+VLOOKUP($D715,'Detailed Schedule'!$D$8:$EK$9993,5,FALSE)</f>
        <v>80837.179999999993</v>
      </c>
      <c r="I715" s="22">
        <f>+VLOOKUP($D715,'Detailed Schedule'!$D$8:$EK$9993,6,FALSE)</f>
        <v>7</v>
      </c>
      <c r="J715" s="55">
        <f>+VLOOKUP($D715,'Detailed Schedule'!$D$8:$EK$9993,7,FALSE)</f>
        <v>10000</v>
      </c>
      <c r="K715" s="56">
        <v>0</v>
      </c>
      <c r="L715" s="59">
        <f>+VLOOKUP($D715,'Detailed Schedule'!$D$8:$EAA$9985,137,FALSE)</f>
        <v>54814.497142857144</v>
      </c>
      <c r="M715" s="26">
        <f>+VLOOKUP($D715,'Detailed Schedule'!$D$8:$EAA$9985,140,FALSE)</f>
        <v>10119.597142857141</v>
      </c>
      <c r="N715" s="26">
        <f>+VLOOKUP($D715,'Detailed Schedule'!$D$8:$EAA$9985,141,FALSE)</f>
        <v>64934.094285714287</v>
      </c>
      <c r="O715" s="26">
        <f>+VLOOKUP($D715,'Detailed Schedule'!$D$8:$EAA$9985,142,FALSE)+J715</f>
        <v>15903.09</v>
      </c>
      <c r="Q715" s="74">
        <f>+VLOOKUP($D715,'Detailed Schedule'!$D$8:$K$903,6,FALSE)</f>
        <v>7</v>
      </c>
      <c r="R715" s="75">
        <f>+VLOOKUP($D715,'Detailed Schedule'!$D$8:$K$903,5,FALSE)</f>
        <v>80837.179999999993</v>
      </c>
      <c r="S715" s="75">
        <f>+VLOOKUP($D715,'Detailed Schedule'!$D$8:$K$903,7,FALSE)</f>
        <v>10000</v>
      </c>
      <c r="T715" s="119">
        <f t="shared" si="65"/>
        <v>0</v>
      </c>
      <c r="U715" s="119">
        <f t="shared" si="66"/>
        <v>0</v>
      </c>
      <c r="V715" s="21" t="str">
        <f t="shared" si="67"/>
        <v>NO CHANGE</v>
      </c>
      <c r="W715" s="21" t="str">
        <f t="shared" si="68"/>
        <v>NO CHANGE</v>
      </c>
      <c r="X715" s="21" t="str">
        <f t="shared" si="69"/>
        <v>NO CHANGE</v>
      </c>
    </row>
    <row r="716" spans="1:24" outlineLevel="2">
      <c r="A716" s="136">
        <v>43742</v>
      </c>
      <c r="B716" s="24"/>
      <c r="C716" s="77">
        <v>452</v>
      </c>
      <c r="D716" s="137" t="s">
        <v>1495</v>
      </c>
      <c r="E716" s="137">
        <v>4</v>
      </c>
      <c r="F716" s="137" t="s">
        <v>179</v>
      </c>
      <c r="G716" s="137" t="str">
        <f>+VLOOKUP($D716,'Detailed Schedule'!$D$8:$EK$9993,4,FALSE)</f>
        <v>2014 FREIGHTLINER</v>
      </c>
      <c r="H716" s="55">
        <f>+VLOOKUP($D716,'Detailed Schedule'!$D$8:$EK$9993,5,FALSE)</f>
        <v>28600</v>
      </c>
      <c r="I716" s="22">
        <f>+VLOOKUP($D716,'Detailed Schedule'!$D$8:$EK$9993,6,FALSE)</f>
        <v>5</v>
      </c>
      <c r="J716" s="55">
        <f>+VLOOKUP($D716,'Detailed Schedule'!$D$8:$EK$9993,7,FALSE)</f>
        <v>5000</v>
      </c>
      <c r="K716" s="56">
        <v>0</v>
      </c>
      <c r="L716" s="59">
        <f>+VLOOKUP($D716,'Detailed Schedule'!$D$8:$EAA$9985,137,FALSE)</f>
        <v>23600</v>
      </c>
      <c r="M716" s="26">
        <f>+VLOOKUP($D716,'Detailed Schedule'!$D$8:$EAA$9985,140,FALSE)</f>
        <v>0</v>
      </c>
      <c r="N716" s="26">
        <f>+VLOOKUP($D716,'Detailed Schedule'!$D$8:$EAA$9985,141,FALSE)</f>
        <v>23600</v>
      </c>
      <c r="O716" s="26">
        <f>+VLOOKUP($D716,'Detailed Schedule'!$D$8:$EAA$9985,142,FALSE)+J716</f>
        <v>5000</v>
      </c>
      <c r="Q716" s="74">
        <f>+VLOOKUP($D716,'Detailed Schedule'!$D$8:$K$903,6,FALSE)</f>
        <v>5</v>
      </c>
      <c r="R716" s="75">
        <f>+VLOOKUP($D716,'Detailed Schedule'!$D$8:$K$903,5,FALSE)</f>
        <v>28600</v>
      </c>
      <c r="S716" s="75">
        <f>+VLOOKUP($D716,'Detailed Schedule'!$D$8:$K$903,7,FALSE)</f>
        <v>5000</v>
      </c>
      <c r="T716" s="119">
        <f t="shared" si="65"/>
        <v>0</v>
      </c>
      <c r="U716" s="119">
        <f t="shared" si="66"/>
        <v>0</v>
      </c>
      <c r="V716" s="21" t="str">
        <f t="shared" si="67"/>
        <v>NO CHANGE</v>
      </c>
      <c r="W716" s="21" t="str">
        <f t="shared" si="68"/>
        <v>NO CHANGE</v>
      </c>
      <c r="X716" s="21" t="str">
        <f t="shared" si="69"/>
        <v>NO CHANGE</v>
      </c>
    </row>
    <row r="717" spans="1:24" outlineLevel="2">
      <c r="A717" s="136">
        <v>43775</v>
      </c>
      <c r="B717" s="24"/>
      <c r="C717" s="77">
        <v>455</v>
      </c>
      <c r="D717" s="137" t="s">
        <v>973</v>
      </c>
      <c r="E717" s="137">
        <v>4</v>
      </c>
      <c r="F717" s="137" t="s">
        <v>179</v>
      </c>
      <c r="G717" s="137" t="str">
        <f>+VLOOKUP($D717,'Detailed Schedule'!$D$8:$EK$9993,4,FALSE)</f>
        <v>TMA BED PURCHASE FOR 2017 F750</v>
      </c>
      <c r="H717" s="55">
        <f>+VLOOKUP($D717,'Detailed Schedule'!$D$8:$EK$9993,5,FALSE)</f>
        <v>40453.129999999997</v>
      </c>
      <c r="I717" s="22">
        <f>+VLOOKUP($D717,'Detailed Schedule'!$D$8:$EK$9993,6,FALSE)</f>
        <v>7</v>
      </c>
      <c r="J717" s="55">
        <f>+VLOOKUP($D717,'Detailed Schedule'!$D$8:$EK$9993,7,FALSE)</f>
        <v>10000</v>
      </c>
      <c r="K717" s="56">
        <v>0</v>
      </c>
      <c r="L717" s="59">
        <f>+VLOOKUP($D717,'Detailed Schedule'!$D$8:$EAA$9985,137,FALSE)</f>
        <v>22477.31714285714</v>
      </c>
      <c r="M717" s="26">
        <f>+VLOOKUP($D717,'Detailed Schedule'!$D$8:$EAA$9985,140,FALSE)</f>
        <v>4350.4471428571424</v>
      </c>
      <c r="N717" s="26">
        <f>+VLOOKUP($D717,'Detailed Schedule'!$D$8:$EAA$9985,141,FALSE)</f>
        <v>26827.764285714282</v>
      </c>
      <c r="O717" s="26">
        <f>+VLOOKUP($D717,'Detailed Schedule'!$D$8:$EAA$9985,142,FALSE)+J717</f>
        <v>13625.369999999999</v>
      </c>
      <c r="Q717" s="74">
        <f>+VLOOKUP($D717,'Detailed Schedule'!$D$8:$K$903,6,FALSE)</f>
        <v>7</v>
      </c>
      <c r="R717" s="75">
        <f>+VLOOKUP($D717,'Detailed Schedule'!$D$8:$K$903,5,FALSE)</f>
        <v>40453.129999999997</v>
      </c>
      <c r="S717" s="75">
        <f>+VLOOKUP($D717,'Detailed Schedule'!$D$8:$K$903,7,FALSE)</f>
        <v>10000</v>
      </c>
      <c r="T717" s="119">
        <f t="shared" si="65"/>
        <v>0</v>
      </c>
      <c r="U717" s="119">
        <f t="shared" si="66"/>
        <v>0</v>
      </c>
      <c r="V717" s="21" t="str">
        <f t="shared" si="67"/>
        <v>NO CHANGE</v>
      </c>
      <c r="W717" s="21" t="str">
        <f t="shared" si="68"/>
        <v>NO CHANGE</v>
      </c>
      <c r="X717" s="21" t="str">
        <f t="shared" si="69"/>
        <v>NO CHANGE</v>
      </c>
    </row>
    <row r="718" spans="1:24" outlineLevel="2">
      <c r="A718" s="136">
        <v>43788</v>
      </c>
      <c r="B718" s="24"/>
      <c r="C718" s="77">
        <v>460</v>
      </c>
      <c r="D718" s="137" t="s">
        <v>1497</v>
      </c>
      <c r="E718" s="137">
        <v>2</v>
      </c>
      <c r="F718" s="137" t="s">
        <v>179</v>
      </c>
      <c r="G718" s="137" t="str">
        <f>+VLOOKUP($D718,'Detailed Schedule'!$D$8:$EK$9993,4,FALSE)</f>
        <v>TMA FOR SFB-07</v>
      </c>
      <c r="H718" s="55">
        <f>+VLOOKUP($D718,'Detailed Schedule'!$D$8:$EK$9993,5,FALSE)</f>
        <v>21900.22</v>
      </c>
      <c r="I718" s="22">
        <f>+VLOOKUP($D718,'Detailed Schedule'!$D$8:$EK$9993,6,FALSE)</f>
        <v>5</v>
      </c>
      <c r="J718" s="55">
        <f>+VLOOKUP($D718,'Detailed Schedule'!$D$8:$EK$9993,7,FALSE)</f>
        <v>0</v>
      </c>
      <c r="K718" s="56">
        <v>0</v>
      </c>
      <c r="L718" s="59">
        <f>+VLOOKUP($D718,'Detailed Schedule'!$D$8:$EAA$9985,137,FALSE)</f>
        <v>21900.22</v>
      </c>
      <c r="M718" s="26">
        <f>+VLOOKUP($D718,'Detailed Schedule'!$D$8:$EAA$9985,140,FALSE)</f>
        <v>0</v>
      </c>
      <c r="N718" s="26">
        <f>+VLOOKUP($D718,'Detailed Schedule'!$D$8:$EAA$9985,141,FALSE)</f>
        <v>21900.22</v>
      </c>
      <c r="O718" s="26">
        <f>+VLOOKUP($D718,'Detailed Schedule'!$D$8:$EAA$9985,142,FALSE)+J718</f>
        <v>0</v>
      </c>
      <c r="Q718" s="74">
        <f>+VLOOKUP($D718,'Detailed Schedule'!$D$8:$K$903,6,FALSE)</f>
        <v>5</v>
      </c>
      <c r="R718" s="75">
        <f>+VLOOKUP($D718,'Detailed Schedule'!$D$8:$K$903,5,FALSE)</f>
        <v>21900.22</v>
      </c>
      <c r="S718" s="75">
        <f>+VLOOKUP($D718,'Detailed Schedule'!$D$8:$K$903,7,FALSE)</f>
        <v>0</v>
      </c>
      <c r="T718" s="119">
        <f t="shared" si="65"/>
        <v>0</v>
      </c>
      <c r="U718" s="119">
        <f t="shared" si="66"/>
        <v>0</v>
      </c>
      <c r="V718" s="21" t="str">
        <f t="shared" si="67"/>
        <v>NO CHANGE</v>
      </c>
      <c r="W718" s="21" t="str">
        <f t="shared" si="68"/>
        <v>NO CHANGE</v>
      </c>
      <c r="X718" s="21" t="str">
        <f t="shared" si="69"/>
        <v>NO CHANGE</v>
      </c>
    </row>
    <row r="719" spans="1:24" outlineLevel="2">
      <c r="A719" s="136">
        <v>43800</v>
      </c>
      <c r="B719" s="24"/>
      <c r="C719" s="77">
        <v>459</v>
      </c>
      <c r="D719" s="137" t="s">
        <v>1457</v>
      </c>
      <c r="E719" s="137">
        <v>2</v>
      </c>
      <c r="F719" s="137" t="s">
        <v>179</v>
      </c>
      <c r="G719" s="137" t="str">
        <f>+VLOOKUP($D719,'Detailed Schedule'!$D$8:$EK$9993,4,FALSE)</f>
        <v>2016 PETERBUILT (FROM RAG RENTAL)</v>
      </c>
      <c r="H719" s="55">
        <f>+VLOOKUP($D719,'Detailed Schedule'!$D$8:$EK$9993,5,FALSE)</f>
        <v>51178</v>
      </c>
      <c r="I719" s="22">
        <f>+VLOOKUP($D719,'Detailed Schedule'!$D$8:$EK$9993,6,FALSE)</f>
        <v>7</v>
      </c>
      <c r="J719" s="55">
        <f>+VLOOKUP($D719,'Detailed Schedule'!$D$8:$EK$9993,7,FALSE)</f>
        <v>10000</v>
      </c>
      <c r="K719" s="56">
        <v>0</v>
      </c>
      <c r="L719" s="59">
        <f>+VLOOKUP($D719,'Detailed Schedule'!$D$8:$EAA$9985,137,FALSE)</f>
        <v>29903.061428571425</v>
      </c>
      <c r="M719" s="26">
        <f>+VLOOKUP($D719,'Detailed Schedule'!$D$8:$EAA$9985,140,FALSE)</f>
        <v>5882.5714285714284</v>
      </c>
      <c r="N719" s="26">
        <f>+VLOOKUP($D719,'Detailed Schedule'!$D$8:$EAA$9985,141,FALSE)</f>
        <v>35785.632857142853</v>
      </c>
      <c r="O719" s="26">
        <f>+VLOOKUP($D719,'Detailed Schedule'!$D$8:$EAA$9985,142,FALSE)+J719</f>
        <v>15392.369999999999</v>
      </c>
      <c r="Q719" s="74">
        <f>+VLOOKUP($D719,'Detailed Schedule'!$D$8:$K$903,6,FALSE)</f>
        <v>7</v>
      </c>
      <c r="R719" s="75">
        <f>+VLOOKUP($D719,'Detailed Schedule'!$D$8:$K$903,5,FALSE)</f>
        <v>51178</v>
      </c>
      <c r="S719" s="75">
        <f>+VLOOKUP($D719,'Detailed Schedule'!$D$8:$K$903,7,FALSE)</f>
        <v>10000</v>
      </c>
      <c r="T719" s="119">
        <f t="shared" si="65"/>
        <v>0</v>
      </c>
      <c r="U719" s="119">
        <f t="shared" si="66"/>
        <v>0</v>
      </c>
      <c r="V719" s="21" t="str">
        <f t="shared" si="67"/>
        <v>NO CHANGE</v>
      </c>
      <c r="W719" s="21" t="str">
        <f t="shared" si="68"/>
        <v>NO CHANGE</v>
      </c>
      <c r="X719" s="21" t="str">
        <f t="shared" si="69"/>
        <v>NO CHANGE</v>
      </c>
    </row>
    <row r="720" spans="1:24" outlineLevel="2">
      <c r="A720" s="136">
        <v>43843</v>
      </c>
      <c r="B720" s="24"/>
      <c r="C720" s="77">
        <v>482</v>
      </c>
      <c r="D720" s="137" t="s">
        <v>1079</v>
      </c>
      <c r="E720" s="137">
        <v>4</v>
      </c>
      <c r="F720" s="137" t="s">
        <v>179</v>
      </c>
      <c r="G720" s="137" t="str">
        <f>+VLOOKUP($D720,'Detailed Schedule'!$D$8:$EK$9993,4,FALSE)</f>
        <v>2019 FORD F-150 F14517</v>
      </c>
      <c r="H720" s="55">
        <f>+VLOOKUP($D720,'Detailed Schedule'!$D$8:$EK$9993,5,FALSE)</f>
        <v>27321.25</v>
      </c>
      <c r="I720" s="22">
        <f>+VLOOKUP($D720,'Detailed Schedule'!$D$8:$EK$9993,6,FALSE)</f>
        <v>6</v>
      </c>
      <c r="J720" s="55">
        <f>+VLOOKUP($D720,'Detailed Schedule'!$D$8:$EK$9993,7,FALSE)</f>
        <v>0</v>
      </c>
      <c r="K720" s="56">
        <v>0</v>
      </c>
      <c r="L720" s="59">
        <f>+VLOOKUP($D720,'Detailed Schedule'!$D$8:$EAA$9985,137,FALSE)</f>
        <v>22767.701666666668</v>
      </c>
      <c r="M720" s="26">
        <f>+VLOOKUP($D720,'Detailed Schedule'!$D$8:$EAA$9985,140,FALSE)</f>
        <v>4553.541666666667</v>
      </c>
      <c r="N720" s="26">
        <f>+VLOOKUP($D720,'Detailed Schedule'!$D$8:$EAA$9985,141,FALSE)</f>
        <v>27321.243333333336</v>
      </c>
      <c r="O720" s="26">
        <f>+VLOOKUP($D720,'Detailed Schedule'!$D$8:$EAA$9985,142,FALSE)+J720</f>
        <v>0.01</v>
      </c>
      <c r="Q720" s="74">
        <f>+VLOOKUP($D720,'Detailed Schedule'!$D$8:$K$903,6,FALSE)</f>
        <v>6</v>
      </c>
      <c r="R720" s="75">
        <f>+VLOOKUP($D720,'Detailed Schedule'!$D$8:$K$903,5,FALSE)</f>
        <v>27321.25</v>
      </c>
      <c r="S720" s="75">
        <f>+VLOOKUP($D720,'Detailed Schedule'!$D$8:$K$903,7,FALSE)</f>
        <v>0</v>
      </c>
      <c r="T720" s="119">
        <f t="shared" si="65"/>
        <v>0</v>
      </c>
      <c r="U720" s="119">
        <f t="shared" si="66"/>
        <v>0</v>
      </c>
      <c r="V720" s="21" t="str">
        <f t="shared" si="67"/>
        <v>NO CHANGE</v>
      </c>
      <c r="W720" s="21" t="str">
        <f t="shared" si="68"/>
        <v>NO CHANGE</v>
      </c>
      <c r="X720" s="21" t="str">
        <f t="shared" si="69"/>
        <v>NO CHANGE</v>
      </c>
    </row>
    <row r="721" spans="1:24" outlineLevel="2">
      <c r="A721" s="136">
        <v>43843</v>
      </c>
      <c r="B721" s="24"/>
      <c r="C721" s="77">
        <v>485</v>
      </c>
      <c r="D721" s="137" t="s">
        <v>1081</v>
      </c>
      <c r="E721" s="137">
        <v>2</v>
      </c>
      <c r="F721" s="137" t="s">
        <v>179</v>
      </c>
      <c r="G721" s="137" t="str">
        <f>+VLOOKUP($D721,'Detailed Schedule'!$D$8:$EK$9993,4,FALSE)</f>
        <v>2019 FORD F-250 G54587</v>
      </c>
      <c r="H721" s="55">
        <f>+VLOOKUP($D721,'Detailed Schedule'!$D$8:$EK$9993,5,FALSE)</f>
        <v>37521.68</v>
      </c>
      <c r="I721" s="22">
        <f>+VLOOKUP($D721,'Detailed Schedule'!$D$8:$EK$9993,6,FALSE)</f>
        <v>6</v>
      </c>
      <c r="J721" s="55">
        <f>+VLOOKUP($D721,'Detailed Schedule'!$D$8:$EK$9993,7,FALSE)</f>
        <v>0</v>
      </c>
      <c r="K721" s="56">
        <v>0</v>
      </c>
      <c r="L721" s="59">
        <f>+VLOOKUP($D721,'Detailed Schedule'!$D$8:$EAA$9985,137,FALSE)</f>
        <v>31268.053333333337</v>
      </c>
      <c r="M721" s="26">
        <f>+VLOOKUP($D721,'Detailed Schedule'!$D$8:$EAA$9985,140,FALSE)</f>
        <v>6253.6133333333346</v>
      </c>
      <c r="N721" s="26">
        <f>+VLOOKUP($D721,'Detailed Schedule'!$D$8:$EAA$9985,141,FALSE)</f>
        <v>37521.666666666672</v>
      </c>
      <c r="O721" s="26">
        <f>+VLOOKUP($D721,'Detailed Schedule'!$D$8:$EAA$9985,142,FALSE)+J721</f>
        <v>0.01</v>
      </c>
      <c r="Q721" s="74">
        <f>+VLOOKUP($D721,'Detailed Schedule'!$D$8:$K$903,6,FALSE)</f>
        <v>6</v>
      </c>
      <c r="R721" s="75">
        <f>+VLOOKUP($D721,'Detailed Schedule'!$D$8:$K$903,5,FALSE)</f>
        <v>37521.68</v>
      </c>
      <c r="S721" s="75">
        <f>+VLOOKUP($D721,'Detailed Schedule'!$D$8:$K$903,7,FALSE)</f>
        <v>0</v>
      </c>
      <c r="T721" s="119">
        <f t="shared" si="65"/>
        <v>0</v>
      </c>
      <c r="U721" s="119">
        <f t="shared" si="66"/>
        <v>0</v>
      </c>
      <c r="V721" s="21" t="str">
        <f t="shared" si="67"/>
        <v>NO CHANGE</v>
      </c>
      <c r="W721" s="21" t="str">
        <f t="shared" si="68"/>
        <v>NO CHANGE</v>
      </c>
      <c r="X721" s="21" t="str">
        <f t="shared" si="69"/>
        <v>NO CHANGE</v>
      </c>
    </row>
    <row r="722" spans="1:24" outlineLevel="2">
      <c r="A722" s="136">
        <v>43843</v>
      </c>
      <c r="B722" s="24"/>
      <c r="C722" s="77">
        <v>474</v>
      </c>
      <c r="D722" s="137" t="s">
        <v>1630</v>
      </c>
      <c r="E722" s="137">
        <v>2</v>
      </c>
      <c r="F722" s="137" t="s">
        <v>179</v>
      </c>
      <c r="G722" s="137" t="str">
        <f>+VLOOKUP($D722,'Detailed Schedule'!$D$8:$EK$9993,4,FALSE)</f>
        <v>2020 FORD EXPLORER</v>
      </c>
      <c r="H722" s="55">
        <f>+VLOOKUP($D722,'Detailed Schedule'!$D$8:$EK$9993,5,FALSE)</f>
        <v>34109.65</v>
      </c>
      <c r="I722" s="22">
        <f>+VLOOKUP($D722,'Detailed Schedule'!$D$8:$EK$9993,6,FALSE)</f>
        <v>7</v>
      </c>
      <c r="J722" s="55">
        <f>+VLOOKUP($D722,'Detailed Schedule'!$D$8:$EK$9993,7,FALSE)</f>
        <v>5000</v>
      </c>
      <c r="K722" s="56">
        <v>0</v>
      </c>
      <c r="L722" s="59">
        <f>+VLOOKUP($D722,'Detailed Schedule'!$D$8:$EAA$9985,137,FALSE)</f>
        <v>20792.60142857143</v>
      </c>
      <c r="M722" s="26">
        <f>+VLOOKUP($D722,'Detailed Schedule'!$D$8:$EAA$9985,140,FALSE)</f>
        <v>4158.5214285714292</v>
      </c>
      <c r="N722" s="26">
        <f>+VLOOKUP($D722,'Detailed Schedule'!$D$8:$EAA$9985,141,FALSE)</f>
        <v>24951.122857142858</v>
      </c>
      <c r="O722" s="26">
        <f>+VLOOKUP($D722,'Detailed Schedule'!$D$8:$EAA$9985,142,FALSE)+J722</f>
        <v>9158.5299999999988</v>
      </c>
      <c r="Q722" s="74">
        <f>+VLOOKUP($D722,'Detailed Schedule'!$D$8:$K$903,6,FALSE)</f>
        <v>7</v>
      </c>
      <c r="R722" s="75">
        <f>+VLOOKUP($D722,'Detailed Schedule'!$D$8:$K$903,5,FALSE)</f>
        <v>34109.65</v>
      </c>
      <c r="S722" s="75">
        <f>+VLOOKUP($D722,'Detailed Schedule'!$D$8:$K$903,7,FALSE)</f>
        <v>5000</v>
      </c>
      <c r="T722" s="119">
        <f t="shared" si="65"/>
        <v>0</v>
      </c>
      <c r="U722" s="119">
        <f t="shared" si="66"/>
        <v>0</v>
      </c>
      <c r="V722" s="21" t="str">
        <f t="shared" si="67"/>
        <v>NO CHANGE</v>
      </c>
      <c r="W722" s="21" t="str">
        <f t="shared" si="68"/>
        <v>NO CHANGE</v>
      </c>
      <c r="X722" s="21" t="str">
        <f t="shared" si="69"/>
        <v>NO CHANGE</v>
      </c>
    </row>
    <row r="723" spans="1:24" outlineLevel="2">
      <c r="A723" s="136">
        <v>43860</v>
      </c>
      <c r="B723" s="24"/>
      <c r="C723" s="77">
        <v>473</v>
      </c>
      <c r="D723" s="137" t="s">
        <v>995</v>
      </c>
      <c r="E723" s="137">
        <v>8</v>
      </c>
      <c r="F723" s="137" t="s">
        <v>179</v>
      </c>
      <c r="G723" s="137" t="str">
        <f>+VLOOKUP($D723,'Detailed Schedule'!$D$8:$EK$9993,4,FALSE)</f>
        <v>2019 FORD FUSION</v>
      </c>
      <c r="H723" s="55">
        <f>+VLOOKUP($D723,'Detailed Schedule'!$D$8:$EK$9993,5,FALSE)</f>
        <v>19826.349999999999</v>
      </c>
      <c r="I723" s="22">
        <f>+VLOOKUP($D723,'Detailed Schedule'!$D$8:$EK$9993,6,FALSE)</f>
        <v>10</v>
      </c>
      <c r="J723" s="55">
        <f>+VLOOKUP($D723,'Detailed Schedule'!$D$8:$EK$9993,7,FALSE)</f>
        <v>0</v>
      </c>
      <c r="K723" s="56">
        <v>0</v>
      </c>
      <c r="L723" s="59">
        <f>+VLOOKUP($D723,'Detailed Schedule'!$D$8:$EAA$9985,137,FALSE)</f>
        <v>9747.9750000000004</v>
      </c>
      <c r="M723" s="26">
        <f>+VLOOKUP($D723,'Detailed Schedule'!$D$8:$EAA$9985,140,FALSE)</f>
        <v>1982.6349999999998</v>
      </c>
      <c r="N723" s="26">
        <f>+VLOOKUP($D723,'Detailed Schedule'!$D$8:$EAA$9985,141,FALSE)</f>
        <v>11730.61</v>
      </c>
      <c r="O723" s="26">
        <f>+VLOOKUP($D723,'Detailed Schedule'!$D$8:$EAA$9985,142,FALSE)+J723</f>
        <v>8095.74</v>
      </c>
      <c r="Q723" s="74">
        <f>+VLOOKUP($D723,'Detailed Schedule'!$D$8:$K$903,6,FALSE)</f>
        <v>10</v>
      </c>
      <c r="R723" s="75">
        <f>+VLOOKUP($D723,'Detailed Schedule'!$D$8:$K$903,5,FALSE)</f>
        <v>19826.349999999999</v>
      </c>
      <c r="S723" s="75">
        <f>+VLOOKUP($D723,'Detailed Schedule'!$D$8:$K$903,7,FALSE)</f>
        <v>0</v>
      </c>
      <c r="T723" s="119">
        <f t="shared" si="65"/>
        <v>0</v>
      </c>
      <c r="U723" s="119">
        <f t="shared" si="66"/>
        <v>0</v>
      </c>
      <c r="V723" s="21" t="str">
        <f t="shared" si="67"/>
        <v>NO CHANGE</v>
      </c>
      <c r="W723" s="21" t="str">
        <f t="shared" si="68"/>
        <v>NO CHANGE</v>
      </c>
      <c r="X723" s="21" t="str">
        <f t="shared" si="69"/>
        <v>NO CHANGE</v>
      </c>
    </row>
    <row r="724" spans="1:24" outlineLevel="2">
      <c r="A724" s="136">
        <v>43905</v>
      </c>
      <c r="B724" s="24"/>
      <c r="C724" s="77">
        <v>487</v>
      </c>
      <c r="D724" s="137" t="s">
        <v>1499</v>
      </c>
      <c r="E724" s="137">
        <v>3</v>
      </c>
      <c r="F724" s="137" t="s">
        <v>179</v>
      </c>
      <c r="G724" s="137" t="str">
        <f>+VLOOKUP($D724,'Detailed Schedule'!$D$8:$EK$9993,4,FALSE)</f>
        <v>2013 FREIGHTLINER M2</v>
      </c>
      <c r="H724" s="55">
        <f>+VLOOKUP($D724,'Detailed Schedule'!$D$8:$EK$9993,5,FALSE)</f>
        <v>29994</v>
      </c>
      <c r="I724" s="22">
        <f>+VLOOKUP($D724,'Detailed Schedule'!$D$8:$EK$9993,6,FALSE)</f>
        <v>5</v>
      </c>
      <c r="J724" s="55">
        <f>+VLOOKUP($D724,'Detailed Schedule'!$D$8:$EK$9993,7,FALSE)</f>
        <v>0</v>
      </c>
      <c r="K724" s="56">
        <v>0</v>
      </c>
      <c r="L724" s="59">
        <f>+VLOOKUP($D724,'Detailed Schedule'!$D$8:$EAA$9985,137,FALSE)</f>
        <v>28994.199999999997</v>
      </c>
      <c r="M724" s="26">
        <f>+VLOOKUP($D724,'Detailed Schedule'!$D$8:$EAA$9985,140,FALSE)</f>
        <v>999.8</v>
      </c>
      <c r="N724" s="26">
        <f>+VLOOKUP($D724,'Detailed Schedule'!$D$8:$EAA$9985,141,FALSE)</f>
        <v>29993.999999999996</v>
      </c>
      <c r="O724" s="26">
        <f>+VLOOKUP($D724,'Detailed Schedule'!$D$8:$EAA$9985,142,FALSE)+J724</f>
        <v>0</v>
      </c>
      <c r="Q724" s="74">
        <f>+VLOOKUP($D724,'Detailed Schedule'!$D$8:$K$903,6,FALSE)</f>
        <v>5</v>
      </c>
      <c r="R724" s="75">
        <f>+VLOOKUP($D724,'Detailed Schedule'!$D$8:$K$903,5,FALSE)</f>
        <v>29994</v>
      </c>
      <c r="S724" s="75">
        <f>+VLOOKUP($D724,'Detailed Schedule'!$D$8:$K$903,7,FALSE)</f>
        <v>0</v>
      </c>
      <c r="T724" s="119">
        <f t="shared" si="65"/>
        <v>0</v>
      </c>
      <c r="U724" s="119">
        <f t="shared" si="66"/>
        <v>0</v>
      </c>
      <c r="V724" s="21" t="str">
        <f t="shared" si="67"/>
        <v>NO CHANGE</v>
      </c>
      <c r="W724" s="21" t="str">
        <f t="shared" si="68"/>
        <v>NO CHANGE</v>
      </c>
      <c r="X724" s="21" t="str">
        <f t="shared" si="69"/>
        <v>NO CHANGE</v>
      </c>
    </row>
    <row r="725" spans="1:24" outlineLevel="2">
      <c r="A725" s="136">
        <v>43908</v>
      </c>
      <c r="B725" s="24"/>
      <c r="C725" s="77">
        <v>486</v>
      </c>
      <c r="D725" s="137" t="s">
        <v>1083</v>
      </c>
      <c r="E725" s="137">
        <v>4</v>
      </c>
      <c r="F725" s="137" t="s">
        <v>179</v>
      </c>
      <c r="G725" s="137" t="str">
        <f>+VLOOKUP($D725,'Detailed Schedule'!$D$8:$EK$9993,4,FALSE)</f>
        <v>2019 FORD F-250 G54586</v>
      </c>
      <c r="H725" s="55">
        <f>+VLOOKUP($D725,'Detailed Schedule'!$D$8:$EK$9993,5,FALSE)</f>
        <v>37201.440000000002</v>
      </c>
      <c r="I725" s="22">
        <f>+VLOOKUP($D725,'Detailed Schedule'!$D$8:$EK$9993,6,FALSE)</f>
        <v>6</v>
      </c>
      <c r="J725" s="55">
        <f>+VLOOKUP($D725,'Detailed Schedule'!$D$8:$EK$9993,7,FALSE)</f>
        <v>0</v>
      </c>
      <c r="K725" s="56">
        <v>0</v>
      </c>
      <c r="L725" s="59">
        <f>+VLOOKUP($D725,'Detailed Schedule'!$D$8:$EAA$9985,137,FALSE)</f>
        <v>29451.140000000003</v>
      </c>
      <c r="M725" s="26">
        <f>+VLOOKUP($D725,'Detailed Schedule'!$D$8:$EAA$9985,140,FALSE)</f>
        <v>6200.2400000000007</v>
      </c>
      <c r="N725" s="26">
        <f>+VLOOKUP($D725,'Detailed Schedule'!$D$8:$EAA$9985,141,FALSE)</f>
        <v>35651.380000000005</v>
      </c>
      <c r="O725" s="26">
        <f>+VLOOKUP($D725,'Detailed Schedule'!$D$8:$EAA$9985,142,FALSE)+J725</f>
        <v>1550.06</v>
      </c>
      <c r="Q725" s="74">
        <f>+VLOOKUP($D725,'Detailed Schedule'!$D$8:$K$903,6,FALSE)</f>
        <v>6</v>
      </c>
      <c r="R725" s="75">
        <f>+VLOOKUP($D725,'Detailed Schedule'!$D$8:$K$903,5,FALSE)</f>
        <v>37201.440000000002</v>
      </c>
      <c r="S725" s="75">
        <f>+VLOOKUP($D725,'Detailed Schedule'!$D$8:$K$903,7,FALSE)</f>
        <v>0</v>
      </c>
      <c r="T725" s="119">
        <f t="shared" si="65"/>
        <v>0</v>
      </c>
      <c r="U725" s="119">
        <f t="shared" si="66"/>
        <v>0</v>
      </c>
      <c r="V725" s="21" t="str">
        <f t="shared" si="67"/>
        <v>NO CHANGE</v>
      </c>
      <c r="W725" s="21" t="str">
        <f t="shared" si="68"/>
        <v>NO CHANGE</v>
      </c>
      <c r="X725" s="21" t="str">
        <f t="shared" si="69"/>
        <v>NO CHANGE</v>
      </c>
    </row>
    <row r="726" spans="1:24" outlineLevel="2">
      <c r="A726" s="136">
        <v>43948</v>
      </c>
      <c r="B726" s="24"/>
      <c r="C726" s="77">
        <v>480</v>
      </c>
      <c r="D726" s="137" t="s">
        <v>1085</v>
      </c>
      <c r="E726" s="137">
        <v>1</v>
      </c>
      <c r="F726" s="137" t="s">
        <v>179</v>
      </c>
      <c r="G726" s="137" t="str">
        <f>+VLOOKUP($D726,'Detailed Schedule'!$D$8:$EK$9993,4,FALSE)</f>
        <v>2020 FORD F-250 D37332</v>
      </c>
      <c r="H726" s="55">
        <f>+VLOOKUP($D726,'Detailed Schedule'!$D$8:$EK$9993,5,FALSE)</f>
        <v>36113.75</v>
      </c>
      <c r="I726" s="22">
        <f>+VLOOKUP($D726,'Detailed Schedule'!$D$8:$EK$9993,6,FALSE)</f>
        <v>6</v>
      </c>
      <c r="J726" s="55">
        <f>+VLOOKUP($D726,'Detailed Schedule'!$D$8:$EK$9993,7,FALSE)</f>
        <v>0</v>
      </c>
      <c r="K726" s="56">
        <v>0</v>
      </c>
      <c r="L726" s="59">
        <f>+VLOOKUP($D726,'Detailed Schedule'!$D$8:$EAA$9985,137,FALSE)</f>
        <v>28088.478333333333</v>
      </c>
      <c r="M726" s="26">
        <f>+VLOOKUP($D726,'Detailed Schedule'!$D$8:$EAA$9985,140,FALSE)</f>
        <v>6018.958333333333</v>
      </c>
      <c r="N726" s="26">
        <f>+VLOOKUP($D726,'Detailed Schedule'!$D$8:$EAA$9985,141,FALSE)</f>
        <v>34107.436666666668</v>
      </c>
      <c r="O726" s="26">
        <f>+VLOOKUP($D726,'Detailed Schedule'!$D$8:$EAA$9985,142,FALSE)+J726</f>
        <v>2006.31</v>
      </c>
      <c r="Q726" s="74">
        <f>+VLOOKUP($D726,'Detailed Schedule'!$D$8:$K$903,6,FALSE)</f>
        <v>6</v>
      </c>
      <c r="R726" s="75">
        <f>+VLOOKUP($D726,'Detailed Schedule'!$D$8:$K$903,5,FALSE)</f>
        <v>36113.75</v>
      </c>
      <c r="S726" s="75">
        <f>+VLOOKUP($D726,'Detailed Schedule'!$D$8:$K$903,7,FALSE)</f>
        <v>0</v>
      </c>
      <c r="T726" s="119">
        <f t="shared" si="65"/>
        <v>0</v>
      </c>
      <c r="U726" s="119">
        <f t="shared" si="66"/>
        <v>0</v>
      </c>
      <c r="V726" s="21" t="str">
        <f t="shared" si="67"/>
        <v>NO CHANGE</v>
      </c>
      <c r="W726" s="21" t="str">
        <f t="shared" si="68"/>
        <v>NO CHANGE</v>
      </c>
      <c r="X726" s="21" t="str">
        <f t="shared" si="69"/>
        <v>NO CHANGE</v>
      </c>
    </row>
    <row r="727" spans="1:24" outlineLevel="2">
      <c r="A727" s="136">
        <v>43948</v>
      </c>
      <c r="B727" s="24"/>
      <c r="C727" s="77">
        <v>481</v>
      </c>
      <c r="D727" s="137" t="s">
        <v>1087</v>
      </c>
      <c r="E727" s="137">
        <v>1</v>
      </c>
      <c r="F727" s="137" t="s">
        <v>179</v>
      </c>
      <c r="G727" s="137" t="str">
        <f>+VLOOKUP($D727,'Detailed Schedule'!$D$8:$EK$9993,4,FALSE)</f>
        <v>2019 FORD F-250 F90319</v>
      </c>
      <c r="H727" s="55">
        <f>+VLOOKUP($D727,'Detailed Schedule'!$D$8:$EK$9993,5,FALSE)</f>
        <v>39909.040000000001</v>
      </c>
      <c r="I727" s="22">
        <f>+VLOOKUP($D727,'Detailed Schedule'!$D$8:$EK$9993,6,FALSE)</f>
        <v>6</v>
      </c>
      <c r="J727" s="55">
        <f>+VLOOKUP($D727,'Detailed Schedule'!$D$8:$EK$9993,7,FALSE)</f>
        <v>0</v>
      </c>
      <c r="K727" s="56">
        <v>0</v>
      </c>
      <c r="L727" s="59">
        <f>+VLOOKUP($D727,'Detailed Schedule'!$D$8:$EAA$9985,137,FALSE)</f>
        <v>31040.376666666671</v>
      </c>
      <c r="M727" s="26">
        <f>+VLOOKUP($D727,'Detailed Schedule'!$D$8:$EAA$9985,140,FALSE)</f>
        <v>6651.5066666666662</v>
      </c>
      <c r="N727" s="26">
        <f>+VLOOKUP($D727,'Detailed Schedule'!$D$8:$EAA$9985,141,FALSE)</f>
        <v>37691.883333333339</v>
      </c>
      <c r="O727" s="26">
        <f>+VLOOKUP($D727,'Detailed Schedule'!$D$8:$EAA$9985,142,FALSE)+J727</f>
        <v>2217.16</v>
      </c>
      <c r="Q727" s="74">
        <f>+VLOOKUP($D727,'Detailed Schedule'!$D$8:$K$903,6,FALSE)</f>
        <v>6</v>
      </c>
      <c r="R727" s="75">
        <f>+VLOOKUP($D727,'Detailed Schedule'!$D$8:$K$903,5,FALSE)</f>
        <v>39909.040000000001</v>
      </c>
      <c r="S727" s="75">
        <f>+VLOOKUP($D727,'Detailed Schedule'!$D$8:$K$903,7,FALSE)</f>
        <v>0</v>
      </c>
      <c r="T727" s="119">
        <f t="shared" si="65"/>
        <v>0</v>
      </c>
      <c r="U727" s="119">
        <f t="shared" si="66"/>
        <v>0</v>
      </c>
      <c r="V727" s="21" t="str">
        <f t="shared" si="67"/>
        <v>NO CHANGE</v>
      </c>
      <c r="W727" s="21" t="str">
        <f t="shared" si="68"/>
        <v>NO CHANGE</v>
      </c>
      <c r="X727" s="21" t="str">
        <f t="shared" si="69"/>
        <v>NO CHANGE</v>
      </c>
    </row>
    <row r="728" spans="1:24" outlineLevel="2">
      <c r="A728" s="136">
        <v>43962</v>
      </c>
      <c r="B728" s="24"/>
      <c r="C728" s="77">
        <v>502</v>
      </c>
      <c r="D728" s="137" t="s">
        <v>1089</v>
      </c>
      <c r="E728" s="137">
        <v>3</v>
      </c>
      <c r="F728" s="137" t="s">
        <v>179</v>
      </c>
      <c r="G728" s="137" t="str">
        <f>+VLOOKUP($D728,'Detailed Schedule'!$D$8:$EK$9993,4,FALSE)</f>
        <v>2020 FORD F-250 D40370</v>
      </c>
      <c r="H728" s="55">
        <f>+VLOOKUP($D728,'Detailed Schedule'!$D$8:$EK$9993,5,FALSE)</f>
        <v>37670.949999999997</v>
      </c>
      <c r="I728" s="22">
        <f>+VLOOKUP($D728,'Detailed Schedule'!$D$8:$EK$9993,6,FALSE)</f>
        <v>6</v>
      </c>
      <c r="J728" s="55">
        <f>+VLOOKUP($D728,'Detailed Schedule'!$D$8:$EK$9993,7,FALSE)</f>
        <v>0</v>
      </c>
      <c r="K728" s="56">
        <v>0</v>
      </c>
      <c r="L728" s="59">
        <f>+VLOOKUP($D728,'Detailed Schedule'!$D$8:$EAA$9985,137,FALSE)</f>
        <v>29299.621666666662</v>
      </c>
      <c r="M728" s="26">
        <f>+VLOOKUP($D728,'Detailed Schedule'!$D$8:$EAA$9985,140,FALSE)</f>
        <v>6278.4916666666659</v>
      </c>
      <c r="N728" s="26">
        <f>+VLOOKUP($D728,'Detailed Schedule'!$D$8:$EAA$9985,141,FALSE)</f>
        <v>35578.113333333327</v>
      </c>
      <c r="O728" s="26">
        <f>+VLOOKUP($D728,'Detailed Schedule'!$D$8:$EAA$9985,142,FALSE)+J728</f>
        <v>2092.84</v>
      </c>
      <c r="Q728" s="74">
        <f>+VLOOKUP($D728,'Detailed Schedule'!$D$8:$K$903,6,FALSE)</f>
        <v>6</v>
      </c>
      <c r="R728" s="75">
        <f>+VLOOKUP($D728,'Detailed Schedule'!$D$8:$K$903,5,FALSE)</f>
        <v>37670.949999999997</v>
      </c>
      <c r="S728" s="75">
        <f>+VLOOKUP($D728,'Detailed Schedule'!$D$8:$K$903,7,FALSE)</f>
        <v>0</v>
      </c>
      <c r="T728" s="119">
        <f t="shared" si="65"/>
        <v>0</v>
      </c>
      <c r="U728" s="119">
        <f t="shared" si="66"/>
        <v>0</v>
      </c>
      <c r="V728" s="21" t="str">
        <f t="shared" si="67"/>
        <v>NO CHANGE</v>
      </c>
      <c r="W728" s="21" t="str">
        <f t="shared" si="68"/>
        <v>NO CHANGE</v>
      </c>
      <c r="X728" s="21" t="str">
        <f t="shared" si="69"/>
        <v>NO CHANGE</v>
      </c>
    </row>
    <row r="729" spans="1:24" outlineLevel="2">
      <c r="A729" s="136">
        <v>43962</v>
      </c>
      <c r="B729" s="24"/>
      <c r="C729" s="77">
        <v>504</v>
      </c>
      <c r="D729" s="137" t="s">
        <v>1091</v>
      </c>
      <c r="E729" s="137">
        <v>2</v>
      </c>
      <c r="F729" s="137" t="s">
        <v>179</v>
      </c>
      <c r="G729" s="137" t="str">
        <f>+VLOOKUP($D729,'Detailed Schedule'!$D$8:$EK$9993,4,FALSE)</f>
        <v>2020 FORD F-150 D16125</v>
      </c>
      <c r="H729" s="55">
        <f>+VLOOKUP($D729,'Detailed Schedule'!$D$8:$EK$9993,5,FALSE)</f>
        <v>35857.35</v>
      </c>
      <c r="I729" s="22">
        <f>+VLOOKUP($D729,'Detailed Schedule'!$D$8:$EK$9993,6,FALSE)</f>
        <v>6</v>
      </c>
      <c r="J729" s="55">
        <f>+VLOOKUP($D729,'Detailed Schedule'!$D$8:$EK$9993,7,FALSE)</f>
        <v>0</v>
      </c>
      <c r="K729" s="56">
        <v>0</v>
      </c>
      <c r="L729" s="59">
        <f>+VLOOKUP($D729,'Detailed Schedule'!$D$8:$EAA$9985,137,FALSE)</f>
        <v>27889.064999999999</v>
      </c>
      <c r="M729" s="26">
        <f>+VLOOKUP($D729,'Detailed Schedule'!$D$8:$EAA$9985,140,FALSE)</f>
        <v>5976.2249999999995</v>
      </c>
      <c r="N729" s="26">
        <f>+VLOOKUP($D729,'Detailed Schedule'!$D$8:$EAA$9985,141,FALSE)</f>
        <v>33865.29</v>
      </c>
      <c r="O729" s="26">
        <f>+VLOOKUP($D729,'Detailed Schedule'!$D$8:$EAA$9985,142,FALSE)+J729</f>
        <v>1992.06</v>
      </c>
      <c r="Q729" s="74">
        <f>+VLOOKUP($D729,'Detailed Schedule'!$D$8:$K$903,6,FALSE)</f>
        <v>6</v>
      </c>
      <c r="R729" s="75">
        <f>+VLOOKUP($D729,'Detailed Schedule'!$D$8:$K$903,5,FALSE)</f>
        <v>35857.35</v>
      </c>
      <c r="S729" s="75">
        <f>+VLOOKUP($D729,'Detailed Schedule'!$D$8:$K$903,7,FALSE)</f>
        <v>0</v>
      </c>
      <c r="T729" s="119">
        <f t="shared" si="65"/>
        <v>0</v>
      </c>
      <c r="U729" s="119">
        <f t="shared" si="66"/>
        <v>0</v>
      </c>
      <c r="V729" s="21" t="str">
        <f t="shared" si="67"/>
        <v>NO CHANGE</v>
      </c>
      <c r="W729" s="21" t="str">
        <f t="shared" si="68"/>
        <v>NO CHANGE</v>
      </c>
      <c r="X729" s="21" t="str">
        <f t="shared" si="69"/>
        <v>NO CHANGE</v>
      </c>
    </row>
    <row r="730" spans="1:24" outlineLevel="2">
      <c r="A730" s="136">
        <v>43962</v>
      </c>
      <c r="B730" s="24"/>
      <c r="C730" s="77">
        <v>505</v>
      </c>
      <c r="D730" s="137" t="s">
        <v>1093</v>
      </c>
      <c r="E730" s="137">
        <v>2</v>
      </c>
      <c r="F730" s="137" t="s">
        <v>179</v>
      </c>
      <c r="G730" s="137" t="str">
        <f>+VLOOKUP($D730,'Detailed Schedule'!$D$8:$EK$9993,4,FALSE)</f>
        <v>2020 FORD F-150 D20016</v>
      </c>
      <c r="H730" s="55">
        <f>+VLOOKUP($D730,'Detailed Schedule'!$D$8:$EK$9993,5,FALSE)</f>
        <v>33715.69</v>
      </c>
      <c r="I730" s="22">
        <f>+VLOOKUP($D730,'Detailed Schedule'!$D$8:$EK$9993,6,FALSE)</f>
        <v>6</v>
      </c>
      <c r="J730" s="55">
        <f>+VLOOKUP($D730,'Detailed Schedule'!$D$8:$EK$9993,7,FALSE)</f>
        <v>0</v>
      </c>
      <c r="K730" s="56">
        <v>0</v>
      </c>
      <c r="L730" s="59">
        <f>+VLOOKUP($D730,'Detailed Schedule'!$D$8:$EAA$9985,137,FALSE)</f>
        <v>26223.311666666665</v>
      </c>
      <c r="M730" s="26">
        <f>+VLOOKUP($D730,'Detailed Schedule'!$D$8:$EAA$9985,140,FALSE)</f>
        <v>5619.2816666666668</v>
      </c>
      <c r="N730" s="26">
        <f>+VLOOKUP($D730,'Detailed Schedule'!$D$8:$EAA$9985,141,FALSE)</f>
        <v>31842.593333333331</v>
      </c>
      <c r="O730" s="26">
        <f>+VLOOKUP($D730,'Detailed Schedule'!$D$8:$EAA$9985,142,FALSE)+J730</f>
        <v>1873.1</v>
      </c>
      <c r="Q730" s="74">
        <f>+VLOOKUP($D730,'Detailed Schedule'!$D$8:$K$903,6,FALSE)</f>
        <v>6</v>
      </c>
      <c r="R730" s="75">
        <f>+VLOOKUP($D730,'Detailed Schedule'!$D$8:$K$903,5,FALSE)</f>
        <v>33715.69</v>
      </c>
      <c r="S730" s="75">
        <f>+VLOOKUP($D730,'Detailed Schedule'!$D$8:$K$903,7,FALSE)</f>
        <v>0</v>
      </c>
      <c r="T730" s="119">
        <f t="shared" si="65"/>
        <v>0</v>
      </c>
      <c r="U730" s="119">
        <f t="shared" si="66"/>
        <v>0</v>
      </c>
      <c r="V730" s="21" t="str">
        <f t="shared" si="67"/>
        <v>NO CHANGE</v>
      </c>
      <c r="W730" s="21" t="str">
        <f t="shared" si="68"/>
        <v>NO CHANGE</v>
      </c>
      <c r="X730" s="21" t="str">
        <f t="shared" si="69"/>
        <v>NO CHANGE</v>
      </c>
    </row>
    <row r="731" spans="1:24" outlineLevel="2">
      <c r="A731" s="136">
        <v>43962</v>
      </c>
      <c r="B731" s="24"/>
      <c r="C731" s="77">
        <v>506</v>
      </c>
      <c r="D731" s="137" t="s">
        <v>1095</v>
      </c>
      <c r="E731" s="137">
        <v>2</v>
      </c>
      <c r="F731" s="137" t="s">
        <v>179</v>
      </c>
      <c r="G731" s="137" t="str">
        <f>+VLOOKUP($D731,'Detailed Schedule'!$D$8:$EK$9993,4,FALSE)</f>
        <v>2020 FORD F-150 D20018</v>
      </c>
      <c r="H731" s="55">
        <f>+VLOOKUP($D731,'Detailed Schedule'!$D$8:$EK$9993,5,FALSE)</f>
        <v>33715.69</v>
      </c>
      <c r="I731" s="22">
        <f>+VLOOKUP($D731,'Detailed Schedule'!$D$8:$EK$9993,6,FALSE)</f>
        <v>6</v>
      </c>
      <c r="J731" s="55">
        <f>+VLOOKUP($D731,'Detailed Schedule'!$D$8:$EK$9993,7,FALSE)</f>
        <v>0</v>
      </c>
      <c r="K731" s="56">
        <v>0</v>
      </c>
      <c r="L731" s="59">
        <f>+VLOOKUP($D731,'Detailed Schedule'!$D$8:$EAA$9985,137,FALSE)</f>
        <v>26223.311666666665</v>
      </c>
      <c r="M731" s="26">
        <f>+VLOOKUP($D731,'Detailed Schedule'!$D$8:$EAA$9985,140,FALSE)</f>
        <v>5619.2816666666668</v>
      </c>
      <c r="N731" s="26">
        <f>+VLOOKUP($D731,'Detailed Schedule'!$D$8:$EAA$9985,141,FALSE)</f>
        <v>31842.593333333331</v>
      </c>
      <c r="O731" s="26">
        <f>+VLOOKUP($D731,'Detailed Schedule'!$D$8:$EAA$9985,142,FALSE)+J731</f>
        <v>1873.1</v>
      </c>
      <c r="Q731" s="74">
        <f>+VLOOKUP($D731,'Detailed Schedule'!$D$8:$K$903,6,FALSE)</f>
        <v>6</v>
      </c>
      <c r="R731" s="75">
        <f>+VLOOKUP($D731,'Detailed Schedule'!$D$8:$K$903,5,FALSE)</f>
        <v>33715.69</v>
      </c>
      <c r="S731" s="75">
        <f>+VLOOKUP($D731,'Detailed Schedule'!$D$8:$K$903,7,FALSE)</f>
        <v>0</v>
      </c>
      <c r="T731" s="119">
        <f t="shared" si="65"/>
        <v>0</v>
      </c>
      <c r="U731" s="119">
        <f t="shared" si="66"/>
        <v>0</v>
      </c>
      <c r="V731" s="21" t="str">
        <f t="shared" si="67"/>
        <v>NO CHANGE</v>
      </c>
      <c r="W731" s="21" t="str">
        <f t="shared" si="68"/>
        <v>NO CHANGE</v>
      </c>
      <c r="X731" s="21" t="str">
        <f t="shared" si="69"/>
        <v>NO CHANGE</v>
      </c>
    </row>
    <row r="732" spans="1:24" outlineLevel="2">
      <c r="A732" s="136">
        <v>43962</v>
      </c>
      <c r="B732" s="24"/>
      <c r="C732" s="77">
        <v>507</v>
      </c>
      <c r="D732" s="137" t="s">
        <v>1097</v>
      </c>
      <c r="E732" s="137">
        <v>2</v>
      </c>
      <c r="F732" s="137" t="s">
        <v>179</v>
      </c>
      <c r="G732" s="137" t="str">
        <f>+VLOOKUP($D732,'Detailed Schedule'!$D$8:$EK$9993,4,FALSE)</f>
        <v>2020 FORD F-150 D38566</v>
      </c>
      <c r="H732" s="55">
        <f>+VLOOKUP($D732,'Detailed Schedule'!$D$8:$EK$9993,5,FALSE)</f>
        <v>28009.38</v>
      </c>
      <c r="I732" s="22">
        <f>+VLOOKUP($D732,'Detailed Schedule'!$D$8:$EK$9993,6,FALSE)</f>
        <v>6</v>
      </c>
      <c r="J732" s="55">
        <f>+VLOOKUP($D732,'Detailed Schedule'!$D$8:$EK$9993,7,FALSE)</f>
        <v>0</v>
      </c>
      <c r="K732" s="56">
        <v>0</v>
      </c>
      <c r="L732" s="59">
        <f>+VLOOKUP($D732,'Detailed Schedule'!$D$8:$EAA$9985,137,FALSE)</f>
        <v>21785.07</v>
      </c>
      <c r="M732" s="26">
        <f>+VLOOKUP($D732,'Detailed Schedule'!$D$8:$EAA$9985,140,FALSE)</f>
        <v>4668.2300000000005</v>
      </c>
      <c r="N732" s="26">
        <f>+VLOOKUP($D732,'Detailed Schedule'!$D$8:$EAA$9985,141,FALSE)</f>
        <v>26453.3</v>
      </c>
      <c r="O732" s="26">
        <f>+VLOOKUP($D732,'Detailed Schedule'!$D$8:$EAA$9985,142,FALSE)+J732</f>
        <v>1556.08</v>
      </c>
      <c r="Q732" s="74">
        <f>+VLOOKUP($D732,'Detailed Schedule'!$D$8:$K$903,6,FALSE)</f>
        <v>6</v>
      </c>
      <c r="R732" s="75">
        <f>+VLOOKUP($D732,'Detailed Schedule'!$D$8:$K$903,5,FALSE)</f>
        <v>28009.38</v>
      </c>
      <c r="S732" s="75">
        <f>+VLOOKUP($D732,'Detailed Schedule'!$D$8:$K$903,7,FALSE)</f>
        <v>0</v>
      </c>
      <c r="T732" s="119">
        <f t="shared" si="65"/>
        <v>0</v>
      </c>
      <c r="U732" s="119">
        <f t="shared" si="66"/>
        <v>0</v>
      </c>
      <c r="V732" s="21" t="str">
        <f t="shared" si="67"/>
        <v>NO CHANGE</v>
      </c>
      <c r="W732" s="21" t="str">
        <f t="shared" si="68"/>
        <v>NO CHANGE</v>
      </c>
      <c r="X732" s="21" t="str">
        <f t="shared" si="69"/>
        <v>NO CHANGE</v>
      </c>
    </row>
    <row r="733" spans="1:24" outlineLevel="2">
      <c r="A733" s="136">
        <v>43962</v>
      </c>
      <c r="B733" s="24"/>
      <c r="C733" s="77">
        <v>508</v>
      </c>
      <c r="D733" s="137" t="s">
        <v>1099</v>
      </c>
      <c r="E733" s="137">
        <v>2</v>
      </c>
      <c r="F733" s="137" t="s">
        <v>179</v>
      </c>
      <c r="G733" s="137" t="str">
        <f>+VLOOKUP($D733,'Detailed Schedule'!$D$8:$EK$9993,4,FALSE)</f>
        <v>2020 FORD F-150 D42962</v>
      </c>
      <c r="H733" s="55">
        <f>+VLOOKUP($D733,'Detailed Schedule'!$D$8:$EK$9993,5,FALSE)</f>
        <v>35857.35</v>
      </c>
      <c r="I733" s="22">
        <f>+VLOOKUP($D733,'Detailed Schedule'!$D$8:$EK$9993,6,FALSE)</f>
        <v>6</v>
      </c>
      <c r="J733" s="55">
        <f>+VLOOKUP($D733,'Detailed Schedule'!$D$8:$EK$9993,7,FALSE)</f>
        <v>0</v>
      </c>
      <c r="K733" s="56">
        <v>0</v>
      </c>
      <c r="L733" s="59">
        <f>+VLOOKUP($D733,'Detailed Schedule'!$D$8:$EAA$9985,137,FALSE)</f>
        <v>27889.064999999999</v>
      </c>
      <c r="M733" s="26">
        <f>+VLOOKUP($D733,'Detailed Schedule'!$D$8:$EAA$9985,140,FALSE)</f>
        <v>5976.2249999999995</v>
      </c>
      <c r="N733" s="26">
        <f>+VLOOKUP($D733,'Detailed Schedule'!$D$8:$EAA$9985,141,FALSE)</f>
        <v>33865.29</v>
      </c>
      <c r="O733" s="26">
        <f>+VLOOKUP($D733,'Detailed Schedule'!$D$8:$EAA$9985,142,FALSE)+J733</f>
        <v>1992.06</v>
      </c>
      <c r="Q733" s="74">
        <f>+VLOOKUP($D733,'Detailed Schedule'!$D$8:$K$903,6,FALSE)</f>
        <v>6</v>
      </c>
      <c r="R733" s="75">
        <f>+VLOOKUP($D733,'Detailed Schedule'!$D$8:$K$903,5,FALSE)</f>
        <v>35857.35</v>
      </c>
      <c r="S733" s="75">
        <f>+VLOOKUP($D733,'Detailed Schedule'!$D$8:$K$903,7,FALSE)</f>
        <v>0</v>
      </c>
      <c r="T733" s="119">
        <f t="shared" si="65"/>
        <v>0</v>
      </c>
      <c r="U733" s="119">
        <f t="shared" si="66"/>
        <v>0</v>
      </c>
      <c r="V733" s="21" t="str">
        <f t="shared" si="67"/>
        <v>NO CHANGE</v>
      </c>
      <c r="W733" s="21" t="str">
        <f t="shared" si="68"/>
        <v>NO CHANGE</v>
      </c>
      <c r="X733" s="21" t="str">
        <f t="shared" si="69"/>
        <v>NO CHANGE</v>
      </c>
    </row>
    <row r="734" spans="1:24" outlineLevel="2">
      <c r="A734" s="136">
        <v>43962</v>
      </c>
      <c r="B734" s="24"/>
      <c r="C734" s="77">
        <v>511</v>
      </c>
      <c r="D734" s="137" t="s">
        <v>1101</v>
      </c>
      <c r="E734" s="137">
        <v>2</v>
      </c>
      <c r="F734" s="137" t="s">
        <v>179</v>
      </c>
      <c r="G734" s="137" t="str">
        <f>+VLOOKUP($D734,'Detailed Schedule'!$D$8:$EK$9993,4,FALSE)</f>
        <v>2020 FORD F-150 E09533</v>
      </c>
      <c r="H734" s="55">
        <f>+VLOOKUP($D734,'Detailed Schedule'!$D$8:$EK$9993,5,FALSE)</f>
        <v>26985.3</v>
      </c>
      <c r="I734" s="22">
        <f>+VLOOKUP($D734,'Detailed Schedule'!$D$8:$EK$9993,6,FALSE)</f>
        <v>6</v>
      </c>
      <c r="J734" s="55">
        <f>+VLOOKUP($D734,'Detailed Schedule'!$D$8:$EK$9993,7,FALSE)</f>
        <v>0</v>
      </c>
      <c r="K734" s="56">
        <v>0</v>
      </c>
      <c r="L734" s="59">
        <f>+VLOOKUP($D734,'Detailed Schedule'!$D$8:$EAA$9985,137,FALSE)</f>
        <v>20988.57</v>
      </c>
      <c r="M734" s="26">
        <f>+VLOOKUP($D734,'Detailed Schedule'!$D$8:$EAA$9985,140,FALSE)</f>
        <v>4497.55</v>
      </c>
      <c r="N734" s="26">
        <f>+VLOOKUP($D734,'Detailed Schedule'!$D$8:$EAA$9985,141,FALSE)</f>
        <v>25486.12</v>
      </c>
      <c r="O734" s="26">
        <f>+VLOOKUP($D734,'Detailed Schedule'!$D$8:$EAA$9985,142,FALSE)+J734</f>
        <v>1499.18</v>
      </c>
      <c r="Q734" s="74">
        <f>+VLOOKUP($D734,'Detailed Schedule'!$D$8:$K$903,6,FALSE)</f>
        <v>6</v>
      </c>
      <c r="R734" s="75">
        <f>+VLOOKUP($D734,'Detailed Schedule'!$D$8:$K$903,5,FALSE)</f>
        <v>26985.3</v>
      </c>
      <c r="S734" s="75">
        <f>+VLOOKUP($D734,'Detailed Schedule'!$D$8:$K$903,7,FALSE)</f>
        <v>0</v>
      </c>
      <c r="T734" s="119">
        <f t="shared" si="65"/>
        <v>0</v>
      </c>
      <c r="U734" s="119">
        <f t="shared" si="66"/>
        <v>0</v>
      </c>
      <c r="V734" s="21" t="str">
        <f t="shared" si="67"/>
        <v>NO CHANGE</v>
      </c>
      <c r="W734" s="21" t="str">
        <f t="shared" si="68"/>
        <v>NO CHANGE</v>
      </c>
      <c r="X734" s="21" t="str">
        <f t="shared" si="69"/>
        <v>NO CHANGE</v>
      </c>
    </row>
    <row r="735" spans="1:24" outlineLevel="2">
      <c r="A735" s="136">
        <v>43962</v>
      </c>
      <c r="B735" s="24"/>
      <c r="C735" s="77">
        <v>512</v>
      </c>
      <c r="D735" s="137" t="s">
        <v>1103</v>
      </c>
      <c r="E735" s="137">
        <v>2</v>
      </c>
      <c r="F735" s="137" t="s">
        <v>179</v>
      </c>
      <c r="G735" s="137" t="str">
        <f>+VLOOKUP($D735,'Detailed Schedule'!$D$8:$EK$9993,4,FALSE)</f>
        <v>2020 FORD F-150 E09535</v>
      </c>
      <c r="H735" s="55">
        <f>+VLOOKUP($D735,'Detailed Schedule'!$D$8:$EK$9993,5,FALSE)</f>
        <v>26985.3</v>
      </c>
      <c r="I735" s="22">
        <f>+VLOOKUP($D735,'Detailed Schedule'!$D$8:$EK$9993,6,FALSE)</f>
        <v>6</v>
      </c>
      <c r="J735" s="55">
        <f>+VLOOKUP($D735,'Detailed Schedule'!$D$8:$EK$9993,7,FALSE)</f>
        <v>0</v>
      </c>
      <c r="K735" s="56">
        <v>0</v>
      </c>
      <c r="L735" s="59">
        <f>+VLOOKUP($D735,'Detailed Schedule'!$D$8:$EAA$9985,137,FALSE)</f>
        <v>20988.57</v>
      </c>
      <c r="M735" s="26">
        <f>+VLOOKUP($D735,'Detailed Schedule'!$D$8:$EAA$9985,140,FALSE)</f>
        <v>4497.55</v>
      </c>
      <c r="N735" s="26">
        <f>+VLOOKUP($D735,'Detailed Schedule'!$D$8:$EAA$9985,141,FALSE)</f>
        <v>25486.12</v>
      </c>
      <c r="O735" s="26">
        <f>+VLOOKUP($D735,'Detailed Schedule'!$D$8:$EAA$9985,142,FALSE)+J735</f>
        <v>1499.18</v>
      </c>
      <c r="Q735" s="74">
        <f>+VLOOKUP($D735,'Detailed Schedule'!$D$8:$K$903,6,FALSE)</f>
        <v>6</v>
      </c>
      <c r="R735" s="75">
        <f>+VLOOKUP($D735,'Detailed Schedule'!$D$8:$K$903,5,FALSE)</f>
        <v>26985.3</v>
      </c>
      <c r="S735" s="75">
        <f>+VLOOKUP($D735,'Detailed Schedule'!$D$8:$K$903,7,FALSE)</f>
        <v>0</v>
      </c>
      <c r="T735" s="119">
        <f t="shared" si="65"/>
        <v>0</v>
      </c>
      <c r="U735" s="119">
        <f t="shared" si="66"/>
        <v>0</v>
      </c>
      <c r="V735" s="21" t="str">
        <f t="shared" si="67"/>
        <v>NO CHANGE</v>
      </c>
      <c r="W735" s="21" t="str">
        <f t="shared" si="68"/>
        <v>NO CHANGE</v>
      </c>
      <c r="X735" s="21" t="str">
        <f t="shared" si="69"/>
        <v>NO CHANGE</v>
      </c>
    </row>
    <row r="736" spans="1:24" outlineLevel="2">
      <c r="A736" s="136">
        <v>43995</v>
      </c>
      <c r="B736" s="24"/>
      <c r="C736" s="77">
        <v>514</v>
      </c>
      <c r="D736" s="137" t="s">
        <v>1109</v>
      </c>
      <c r="E736" s="137">
        <v>2</v>
      </c>
      <c r="F736" s="137" t="s">
        <v>179</v>
      </c>
      <c r="G736" s="137" t="str">
        <f>+VLOOKUP($D736,'Detailed Schedule'!$D$8:$EK$9993,4,FALSE)</f>
        <v>2020 FORD F-150 D07752</v>
      </c>
      <c r="H736" s="55">
        <f>+VLOOKUP($D736,'Detailed Schedule'!$D$8:$EK$9993,5,FALSE)</f>
        <v>43394.25</v>
      </c>
      <c r="I736" s="22">
        <f>+VLOOKUP($D736,'Detailed Schedule'!$D$8:$EK$9993,6,FALSE)</f>
        <v>6</v>
      </c>
      <c r="J736" s="55">
        <f>+VLOOKUP($D736,'Detailed Schedule'!$D$8:$EK$9993,7,FALSE)</f>
        <v>0</v>
      </c>
      <c r="K736" s="56">
        <v>0</v>
      </c>
      <c r="L736" s="59">
        <f>+VLOOKUP($D736,'Detailed Schedule'!$D$8:$EAA$9985,137,FALSE)</f>
        <v>33148.404999999999</v>
      </c>
      <c r="M736" s="26">
        <f>+VLOOKUP($D736,'Detailed Schedule'!$D$8:$EAA$9985,140,FALSE)</f>
        <v>7232.375</v>
      </c>
      <c r="N736" s="26">
        <f>+VLOOKUP($D736,'Detailed Schedule'!$D$8:$EAA$9985,141,FALSE)</f>
        <v>40380.78</v>
      </c>
      <c r="O736" s="26">
        <f>+VLOOKUP($D736,'Detailed Schedule'!$D$8:$EAA$9985,142,FALSE)+J736</f>
        <v>3013.47</v>
      </c>
      <c r="Q736" s="74">
        <f>+VLOOKUP($D736,'Detailed Schedule'!$D$8:$K$903,6,FALSE)</f>
        <v>6</v>
      </c>
      <c r="R736" s="75">
        <f>+VLOOKUP($D736,'Detailed Schedule'!$D$8:$K$903,5,FALSE)</f>
        <v>43394.25</v>
      </c>
      <c r="S736" s="75">
        <f>+VLOOKUP($D736,'Detailed Schedule'!$D$8:$K$903,7,FALSE)</f>
        <v>0</v>
      </c>
      <c r="T736" s="119">
        <f t="shared" si="65"/>
        <v>0</v>
      </c>
      <c r="U736" s="119">
        <f t="shared" si="66"/>
        <v>0</v>
      </c>
      <c r="V736" s="21" t="str">
        <f t="shared" si="67"/>
        <v>NO CHANGE</v>
      </c>
      <c r="W736" s="21" t="str">
        <f t="shared" si="68"/>
        <v>NO CHANGE</v>
      </c>
      <c r="X736" s="21" t="str">
        <f t="shared" si="69"/>
        <v>NO CHANGE</v>
      </c>
    </row>
    <row r="737" spans="1:24" outlineLevel="2">
      <c r="A737" s="136">
        <v>44011</v>
      </c>
      <c r="B737" s="24"/>
      <c r="C737" s="77">
        <v>516</v>
      </c>
      <c r="D737" s="137" t="s">
        <v>1501</v>
      </c>
      <c r="E737" s="137">
        <v>2</v>
      </c>
      <c r="F737" s="137" t="s">
        <v>179</v>
      </c>
      <c r="G737" s="137" t="str">
        <f>+VLOOKUP($D737,'Detailed Schedule'!$D$8:$EK$9993,4,FALSE)</f>
        <v>2013 FREIGHTLINER M2 106</v>
      </c>
      <c r="H737" s="55">
        <f>+VLOOKUP($D737,'Detailed Schedule'!$D$8:$EK$9993,5,FALSE)</f>
        <v>38549</v>
      </c>
      <c r="I737" s="22">
        <f>+VLOOKUP($D737,'Detailed Schedule'!$D$8:$EK$9993,6,FALSE)</f>
        <v>5</v>
      </c>
      <c r="J737" s="55">
        <f>+VLOOKUP($D737,'Detailed Schedule'!$D$8:$EK$9993,7,FALSE)</f>
        <v>0</v>
      </c>
      <c r="K737" s="56">
        <v>0</v>
      </c>
      <c r="L737" s="59">
        <f>+VLOOKUP($D737,'Detailed Schedule'!$D$8:$EAA$9985,137,FALSE)</f>
        <v>34694.1</v>
      </c>
      <c r="M737" s="26">
        <f>+VLOOKUP($D737,'Detailed Schedule'!$D$8:$EAA$9985,140,FALSE)</f>
        <v>3854.9</v>
      </c>
      <c r="N737" s="26">
        <f>+VLOOKUP($D737,'Detailed Schedule'!$D$8:$EAA$9985,141,FALSE)</f>
        <v>38549</v>
      </c>
      <c r="O737" s="26">
        <f>+VLOOKUP($D737,'Detailed Schedule'!$D$8:$EAA$9985,142,FALSE)+J737</f>
        <v>0</v>
      </c>
      <c r="Q737" s="74">
        <f>+VLOOKUP($D737,'Detailed Schedule'!$D$8:$K$903,6,FALSE)</f>
        <v>5</v>
      </c>
      <c r="R737" s="75">
        <f>+VLOOKUP($D737,'Detailed Schedule'!$D$8:$K$903,5,FALSE)</f>
        <v>38549</v>
      </c>
      <c r="S737" s="75">
        <f>+VLOOKUP($D737,'Detailed Schedule'!$D$8:$K$903,7,FALSE)</f>
        <v>0</v>
      </c>
      <c r="T737" s="119">
        <f t="shared" si="65"/>
        <v>0</v>
      </c>
      <c r="U737" s="119">
        <f t="shared" si="66"/>
        <v>0</v>
      </c>
      <c r="V737" s="21" t="str">
        <f t="shared" si="67"/>
        <v>NO CHANGE</v>
      </c>
      <c r="W737" s="21" t="str">
        <f t="shared" si="68"/>
        <v>NO CHANGE</v>
      </c>
      <c r="X737" s="21" t="str">
        <f t="shared" si="69"/>
        <v>NO CHANGE</v>
      </c>
    </row>
    <row r="738" spans="1:24" outlineLevel="2">
      <c r="A738" s="136">
        <v>44011</v>
      </c>
      <c r="B738" s="24"/>
      <c r="C738" s="77">
        <v>515</v>
      </c>
      <c r="D738" s="137" t="s">
        <v>1503</v>
      </c>
      <c r="E738" s="137">
        <v>4</v>
      </c>
      <c r="F738" s="137" t="s">
        <v>179</v>
      </c>
      <c r="G738" s="137" t="str">
        <f>+VLOOKUP($D738,'Detailed Schedule'!$D$8:$EK$9993,4,FALSE)</f>
        <v>2013 FREIGHTLINER M2 106</v>
      </c>
      <c r="H738" s="55">
        <f>+VLOOKUP($D738,'Detailed Schedule'!$D$8:$EK$9993,5,FALSE)</f>
        <v>19035</v>
      </c>
      <c r="I738" s="22">
        <f>+VLOOKUP($D738,'Detailed Schedule'!$D$8:$EK$9993,6,FALSE)</f>
        <v>5</v>
      </c>
      <c r="J738" s="55">
        <f>+VLOOKUP($D738,'Detailed Schedule'!$D$8:$EK$9993,7,FALSE)</f>
        <v>0</v>
      </c>
      <c r="K738" s="56">
        <v>0</v>
      </c>
      <c r="L738" s="59">
        <f>+VLOOKUP($D738,'Detailed Schedule'!$D$8:$EAA$9985,137,FALSE)</f>
        <v>17131.5</v>
      </c>
      <c r="M738" s="26">
        <f>+VLOOKUP($D738,'Detailed Schedule'!$D$8:$EAA$9985,140,FALSE)</f>
        <v>1903.5</v>
      </c>
      <c r="N738" s="26">
        <f>+VLOOKUP($D738,'Detailed Schedule'!$D$8:$EAA$9985,141,FALSE)</f>
        <v>19035</v>
      </c>
      <c r="O738" s="26">
        <f>+VLOOKUP($D738,'Detailed Schedule'!$D$8:$EAA$9985,142,FALSE)+J738</f>
        <v>0</v>
      </c>
      <c r="Q738" s="74">
        <f>+VLOOKUP($D738,'Detailed Schedule'!$D$8:$K$903,6,FALSE)</f>
        <v>5</v>
      </c>
      <c r="R738" s="75">
        <f>+VLOOKUP($D738,'Detailed Schedule'!$D$8:$K$903,5,FALSE)</f>
        <v>19035</v>
      </c>
      <c r="S738" s="75">
        <f>+VLOOKUP($D738,'Detailed Schedule'!$D$8:$K$903,7,FALSE)</f>
        <v>0</v>
      </c>
      <c r="T738" s="119">
        <f t="shared" si="65"/>
        <v>0</v>
      </c>
      <c r="U738" s="119">
        <f t="shared" si="66"/>
        <v>0</v>
      </c>
      <c r="V738" s="21" t="str">
        <f t="shared" si="67"/>
        <v>NO CHANGE</v>
      </c>
      <c r="W738" s="21" t="str">
        <f t="shared" si="68"/>
        <v>NO CHANGE</v>
      </c>
      <c r="X738" s="21" t="str">
        <f t="shared" si="69"/>
        <v>NO CHANGE</v>
      </c>
    </row>
    <row r="739" spans="1:24" outlineLevel="2">
      <c r="A739" s="136">
        <v>44018</v>
      </c>
      <c r="B739" s="24"/>
      <c r="C739" s="77">
        <v>501</v>
      </c>
      <c r="D739" s="137" t="s">
        <v>1105</v>
      </c>
      <c r="E739" s="137">
        <v>1</v>
      </c>
      <c r="F739" s="137" t="s">
        <v>179</v>
      </c>
      <c r="G739" s="137" t="str">
        <f>+VLOOKUP($D739,'Detailed Schedule'!$D$8:$EK$9993,4,FALSE)</f>
        <v>2020 F-250 C51962</v>
      </c>
      <c r="H739" s="55">
        <f>+VLOOKUP($D739,'Detailed Schedule'!$D$8:$EK$9993,5,FALSE)</f>
        <v>32563.49</v>
      </c>
      <c r="I739" s="22">
        <f>+VLOOKUP($D739,'Detailed Schedule'!$D$8:$EK$9993,6,FALSE)</f>
        <v>6</v>
      </c>
      <c r="J739" s="55">
        <f>+VLOOKUP($D739,'Detailed Schedule'!$D$8:$EK$9993,7,FALSE)</f>
        <v>0</v>
      </c>
      <c r="K739" s="56">
        <v>0</v>
      </c>
      <c r="L739" s="59">
        <f>+VLOOKUP($D739,'Detailed Schedule'!$D$8:$EAA$9985,137,FALSE)</f>
        <v>24422.618333333336</v>
      </c>
      <c r="M739" s="26">
        <f>+VLOOKUP($D739,'Detailed Schedule'!$D$8:$EAA$9985,140,FALSE)</f>
        <v>1809.0827777777779</v>
      </c>
      <c r="N739" s="26">
        <f>+VLOOKUP($D739,'Detailed Schedule'!$D$8:$EAA$9985,141,FALSE)</f>
        <v>26231.701111111113</v>
      </c>
      <c r="O739" s="26">
        <f>+VLOOKUP($D739,'Detailed Schedule'!$D$8:$EAA$9985,142,FALSE)+J739</f>
        <v>6331.79</v>
      </c>
      <c r="Q739" s="74">
        <f>+VLOOKUP($D739,'Detailed Schedule'!$D$8:$K$903,6,FALSE)</f>
        <v>6</v>
      </c>
      <c r="R739" s="75">
        <f>+VLOOKUP($D739,'Detailed Schedule'!$D$8:$K$903,5,FALSE)</f>
        <v>32563.49</v>
      </c>
      <c r="S739" s="75">
        <f>+VLOOKUP($D739,'Detailed Schedule'!$D$8:$K$903,7,FALSE)</f>
        <v>0</v>
      </c>
      <c r="T739" s="119">
        <f t="shared" si="65"/>
        <v>0</v>
      </c>
      <c r="U739" s="119">
        <f t="shared" si="66"/>
        <v>0</v>
      </c>
      <c r="V739" s="21" t="str">
        <f t="shared" si="67"/>
        <v>NO CHANGE</v>
      </c>
      <c r="W739" s="21" t="str">
        <f t="shared" si="68"/>
        <v>NO CHANGE</v>
      </c>
      <c r="X739" s="21" t="str">
        <f t="shared" si="69"/>
        <v>NO CHANGE</v>
      </c>
    </row>
    <row r="740" spans="1:24" outlineLevel="2">
      <c r="A740" s="136">
        <v>44033</v>
      </c>
      <c r="B740" s="24"/>
      <c r="C740" s="77">
        <v>498</v>
      </c>
      <c r="D740" s="137" t="s">
        <v>1107</v>
      </c>
      <c r="E740" s="137">
        <v>2</v>
      </c>
      <c r="F740" s="137" t="s">
        <v>179</v>
      </c>
      <c r="G740" s="137" t="str">
        <f>+VLOOKUP($D740,'Detailed Schedule'!$D$8:$EK$9993,4,FALSE)</f>
        <v>2020 FORD F-250 D40364</v>
      </c>
      <c r="H740" s="55">
        <f>+VLOOKUP($D740,'Detailed Schedule'!$D$8:$EK$9993,5,FALSE)</f>
        <v>32614.720000000001</v>
      </c>
      <c r="I740" s="22">
        <f>+VLOOKUP($D740,'Detailed Schedule'!$D$8:$EK$9993,6,FALSE)</f>
        <v>6</v>
      </c>
      <c r="J740" s="55">
        <f>+VLOOKUP($D740,'Detailed Schedule'!$D$8:$EK$9993,7,FALSE)</f>
        <v>0</v>
      </c>
      <c r="K740" s="56">
        <v>0</v>
      </c>
      <c r="L740" s="59">
        <f>+VLOOKUP($D740,'Detailed Schedule'!$D$8:$EAA$9985,137,FALSE)</f>
        <v>24008.066666666666</v>
      </c>
      <c r="M740" s="26">
        <f>+VLOOKUP($D740,'Detailed Schedule'!$D$8:$EAA$9985,140,FALSE)</f>
        <v>5435.7866666666669</v>
      </c>
      <c r="N740" s="26">
        <f>+VLOOKUP($D740,'Detailed Schedule'!$D$8:$EAA$9985,141,FALSE)</f>
        <v>29443.853333333333</v>
      </c>
      <c r="O740" s="26">
        <f>+VLOOKUP($D740,'Detailed Schedule'!$D$8:$EAA$9985,142,FALSE)+J740</f>
        <v>3170.87</v>
      </c>
      <c r="Q740" s="74">
        <f>+VLOOKUP($D740,'Detailed Schedule'!$D$8:$K$903,6,FALSE)</f>
        <v>6</v>
      </c>
      <c r="R740" s="75">
        <f>+VLOOKUP($D740,'Detailed Schedule'!$D$8:$K$903,5,FALSE)</f>
        <v>32614.720000000001</v>
      </c>
      <c r="S740" s="75">
        <f>+VLOOKUP($D740,'Detailed Schedule'!$D$8:$K$903,7,FALSE)</f>
        <v>0</v>
      </c>
      <c r="T740" s="119">
        <f t="shared" si="65"/>
        <v>0</v>
      </c>
      <c r="U740" s="119">
        <f t="shared" si="66"/>
        <v>0</v>
      </c>
      <c r="V740" s="21" t="str">
        <f t="shared" si="67"/>
        <v>NO CHANGE</v>
      </c>
      <c r="W740" s="21" t="str">
        <f t="shared" si="68"/>
        <v>NO CHANGE</v>
      </c>
      <c r="X740" s="21" t="str">
        <f t="shared" si="69"/>
        <v>NO CHANGE</v>
      </c>
    </row>
    <row r="741" spans="1:24" outlineLevel="2">
      <c r="A741" s="136">
        <v>44050</v>
      </c>
      <c r="B741" s="24"/>
      <c r="C741" s="77">
        <v>500</v>
      </c>
      <c r="D741" s="137" t="s">
        <v>1111</v>
      </c>
      <c r="E741" s="137">
        <v>2</v>
      </c>
      <c r="F741" s="137" t="s">
        <v>179</v>
      </c>
      <c r="G741" s="137" t="str">
        <f>+VLOOKUP($D741,'Detailed Schedule'!$D$8:$EK$9993,4,FALSE)</f>
        <v>2020 FORD F-250 C87751</v>
      </c>
      <c r="H741" s="55">
        <f>+VLOOKUP($D741,'Detailed Schedule'!$D$8:$EK$9993,5,FALSE)</f>
        <v>33520.839999999997</v>
      </c>
      <c r="I741" s="22">
        <f>+VLOOKUP($D741,'Detailed Schedule'!$D$8:$EK$9993,6,FALSE)</f>
        <v>6</v>
      </c>
      <c r="J741" s="55">
        <f>+VLOOKUP($D741,'Detailed Schedule'!$D$8:$EK$9993,7,FALSE)</f>
        <v>0</v>
      </c>
      <c r="K741" s="56">
        <v>0</v>
      </c>
      <c r="L741" s="59">
        <f>+VLOOKUP($D741,'Detailed Schedule'!$D$8:$EAA$9985,137,FALSE)</f>
        <v>24675.076666666668</v>
      </c>
      <c r="M741" s="26">
        <f>+VLOOKUP($D741,'Detailed Schedule'!$D$8:$EAA$9985,140,FALSE)</f>
        <v>5586.8066666666664</v>
      </c>
      <c r="N741" s="26">
        <f>+VLOOKUP($D741,'Detailed Schedule'!$D$8:$EAA$9985,141,FALSE)</f>
        <v>30261.883333333335</v>
      </c>
      <c r="O741" s="26">
        <f>+VLOOKUP($D741,'Detailed Schedule'!$D$8:$EAA$9985,142,FALSE)+J741</f>
        <v>3258.96</v>
      </c>
      <c r="Q741" s="74">
        <f>+VLOOKUP($D741,'Detailed Schedule'!$D$8:$K$903,6,FALSE)</f>
        <v>6</v>
      </c>
      <c r="R741" s="75">
        <f>+VLOOKUP($D741,'Detailed Schedule'!$D$8:$K$903,5,FALSE)</f>
        <v>33520.839999999997</v>
      </c>
      <c r="S741" s="75">
        <f>+VLOOKUP($D741,'Detailed Schedule'!$D$8:$K$903,7,FALSE)</f>
        <v>0</v>
      </c>
      <c r="T741" s="119">
        <f t="shared" si="65"/>
        <v>0</v>
      </c>
      <c r="U741" s="119">
        <f t="shared" si="66"/>
        <v>0</v>
      </c>
      <c r="V741" s="21" t="str">
        <f t="shared" si="67"/>
        <v>NO CHANGE</v>
      </c>
      <c r="W741" s="21" t="str">
        <f t="shared" si="68"/>
        <v>NO CHANGE</v>
      </c>
      <c r="X741" s="21" t="str">
        <f t="shared" si="69"/>
        <v>NO CHANGE</v>
      </c>
    </row>
    <row r="742" spans="1:24" outlineLevel="2">
      <c r="A742" s="136">
        <v>44055</v>
      </c>
      <c r="B742" s="24"/>
      <c r="C742" s="77">
        <v>527</v>
      </c>
      <c r="D742" s="137" t="s">
        <v>1115</v>
      </c>
      <c r="E742" s="137">
        <v>2</v>
      </c>
      <c r="F742" s="137" t="s">
        <v>179</v>
      </c>
      <c r="G742" s="137" t="str">
        <f>+VLOOKUP($D742,'Detailed Schedule'!$D$8:$EK$9993,4,FALSE)</f>
        <v>2020 F-250</v>
      </c>
      <c r="H742" s="55">
        <f>+VLOOKUP($D742,'Detailed Schedule'!$D$8:$EK$9993,5,FALSE)</f>
        <v>38315.33</v>
      </c>
      <c r="I742" s="22">
        <f>+VLOOKUP($D742,'Detailed Schedule'!$D$8:$EK$9993,6,FALSE)</f>
        <v>6</v>
      </c>
      <c r="J742" s="55">
        <f>+VLOOKUP($D742,'Detailed Schedule'!$D$8:$EK$9993,7,FALSE)</f>
        <v>0</v>
      </c>
      <c r="K742" s="56">
        <v>0</v>
      </c>
      <c r="L742" s="59">
        <f>+VLOOKUP($D742,'Detailed Schedule'!$D$8:$EAA$9985,137,FALSE)</f>
        <v>28204.348333333332</v>
      </c>
      <c r="M742" s="26">
        <f>+VLOOKUP($D742,'Detailed Schedule'!$D$8:$EAA$9985,140,FALSE)</f>
        <v>6385.8883333333324</v>
      </c>
      <c r="N742" s="26">
        <f>+VLOOKUP($D742,'Detailed Schedule'!$D$8:$EAA$9985,141,FALSE)</f>
        <v>34590.236666666664</v>
      </c>
      <c r="O742" s="26">
        <f>+VLOOKUP($D742,'Detailed Schedule'!$D$8:$EAA$9985,142,FALSE)+J742</f>
        <v>3725.09</v>
      </c>
      <c r="Q742" s="74">
        <f>+VLOOKUP($D742,'Detailed Schedule'!$D$8:$K$903,6,FALSE)</f>
        <v>6</v>
      </c>
      <c r="R742" s="75">
        <f>+VLOOKUP($D742,'Detailed Schedule'!$D$8:$K$903,5,FALSE)</f>
        <v>38315.33</v>
      </c>
      <c r="S742" s="75">
        <f>+VLOOKUP($D742,'Detailed Schedule'!$D$8:$K$903,7,FALSE)</f>
        <v>0</v>
      </c>
      <c r="T742" s="119">
        <f t="shared" si="65"/>
        <v>0</v>
      </c>
      <c r="U742" s="119">
        <f t="shared" si="66"/>
        <v>0</v>
      </c>
      <c r="V742" s="21" t="str">
        <f t="shared" si="67"/>
        <v>NO CHANGE</v>
      </c>
      <c r="W742" s="21" t="str">
        <f t="shared" si="68"/>
        <v>NO CHANGE</v>
      </c>
      <c r="X742" s="21" t="str">
        <f t="shared" si="69"/>
        <v>NO CHANGE</v>
      </c>
    </row>
    <row r="743" spans="1:24" outlineLevel="2">
      <c r="A743" s="136">
        <v>44055</v>
      </c>
      <c r="B743" s="24"/>
      <c r="C743" s="77">
        <v>528</v>
      </c>
      <c r="D743" s="137" t="s">
        <v>1117</v>
      </c>
      <c r="E743" s="137">
        <v>2</v>
      </c>
      <c r="F743" s="137" t="s">
        <v>179</v>
      </c>
      <c r="G743" s="137" t="str">
        <f>+VLOOKUP($D743,'Detailed Schedule'!$D$8:$EK$9993,4,FALSE)</f>
        <v>2020 F-250</v>
      </c>
      <c r="H743" s="55">
        <f>+VLOOKUP($D743,'Detailed Schedule'!$D$8:$EK$9993,5,FALSE)</f>
        <v>38315.33</v>
      </c>
      <c r="I743" s="22">
        <f>+VLOOKUP($D743,'Detailed Schedule'!$D$8:$EK$9993,6,FALSE)</f>
        <v>6</v>
      </c>
      <c r="J743" s="55">
        <f>+VLOOKUP($D743,'Detailed Schedule'!$D$8:$EK$9993,7,FALSE)</f>
        <v>0</v>
      </c>
      <c r="K743" s="56">
        <v>0</v>
      </c>
      <c r="L743" s="59">
        <f>+VLOOKUP($D743,'Detailed Schedule'!$D$8:$EAA$9985,137,FALSE)</f>
        <v>28204.348333333332</v>
      </c>
      <c r="M743" s="26">
        <f>+VLOOKUP($D743,'Detailed Schedule'!$D$8:$EAA$9985,140,FALSE)</f>
        <v>6385.8883333333324</v>
      </c>
      <c r="N743" s="26">
        <f>+VLOOKUP($D743,'Detailed Schedule'!$D$8:$EAA$9985,141,FALSE)</f>
        <v>34590.236666666664</v>
      </c>
      <c r="O743" s="26">
        <f>+VLOOKUP($D743,'Detailed Schedule'!$D$8:$EAA$9985,142,FALSE)+J743</f>
        <v>3725.09</v>
      </c>
      <c r="Q743" s="74">
        <f>+VLOOKUP($D743,'Detailed Schedule'!$D$8:$K$903,6,FALSE)</f>
        <v>6</v>
      </c>
      <c r="R743" s="75">
        <f>+VLOOKUP($D743,'Detailed Schedule'!$D$8:$K$903,5,FALSE)</f>
        <v>38315.33</v>
      </c>
      <c r="S743" s="75">
        <f>+VLOOKUP($D743,'Detailed Schedule'!$D$8:$K$903,7,FALSE)</f>
        <v>0</v>
      </c>
      <c r="T743" s="119">
        <f t="shared" si="65"/>
        <v>0</v>
      </c>
      <c r="U743" s="119">
        <f t="shared" si="66"/>
        <v>0</v>
      </c>
      <c r="V743" s="21" t="str">
        <f t="shared" si="67"/>
        <v>NO CHANGE</v>
      </c>
      <c r="W743" s="21" t="str">
        <f t="shared" si="68"/>
        <v>NO CHANGE</v>
      </c>
      <c r="X743" s="21" t="str">
        <f t="shared" si="69"/>
        <v>NO CHANGE</v>
      </c>
    </row>
    <row r="744" spans="1:24" outlineLevel="2">
      <c r="A744" s="136">
        <v>44064</v>
      </c>
      <c r="B744" s="24"/>
      <c r="C744" s="77">
        <v>526</v>
      </c>
      <c r="D744" s="137" t="s">
        <v>1113</v>
      </c>
      <c r="E744" s="137">
        <v>1</v>
      </c>
      <c r="F744" s="137" t="s">
        <v>179</v>
      </c>
      <c r="G744" s="137" t="str">
        <f>+VLOOKUP($D744,'Detailed Schedule'!$D$8:$EK$9993,4,FALSE)</f>
        <v>2020 F-150</v>
      </c>
      <c r="H744" s="55">
        <f>+VLOOKUP($D744,'Detailed Schedule'!$D$8:$EK$9993,5,FALSE)</f>
        <v>34805.300000000003</v>
      </c>
      <c r="I744" s="22">
        <f>+VLOOKUP($D744,'Detailed Schedule'!$D$8:$EK$9993,6,FALSE)</f>
        <v>6</v>
      </c>
      <c r="J744" s="55">
        <f>+VLOOKUP($D744,'Detailed Schedule'!$D$8:$EK$9993,7,FALSE)</f>
        <v>0</v>
      </c>
      <c r="K744" s="56">
        <v>0</v>
      </c>
      <c r="L744" s="59">
        <f>+VLOOKUP($D744,'Detailed Schedule'!$D$8:$EAA$9985,137,FALSE)</f>
        <v>25137.153333333335</v>
      </c>
      <c r="M744" s="26">
        <f>+VLOOKUP($D744,'Detailed Schedule'!$D$8:$EAA$9985,140,FALSE)</f>
        <v>5800.8833333333341</v>
      </c>
      <c r="N744" s="26">
        <f>+VLOOKUP($D744,'Detailed Schedule'!$D$8:$EAA$9985,141,FALSE)</f>
        <v>30938.03666666667</v>
      </c>
      <c r="O744" s="26">
        <f>+VLOOKUP($D744,'Detailed Schedule'!$D$8:$EAA$9985,142,FALSE)+J744</f>
        <v>3867.26</v>
      </c>
      <c r="Q744" s="74">
        <f>+VLOOKUP($D744,'Detailed Schedule'!$D$8:$K$903,6,FALSE)</f>
        <v>6</v>
      </c>
      <c r="R744" s="75">
        <f>+VLOOKUP($D744,'Detailed Schedule'!$D$8:$K$903,5,FALSE)</f>
        <v>34805.300000000003</v>
      </c>
      <c r="S744" s="75">
        <f>+VLOOKUP($D744,'Detailed Schedule'!$D$8:$K$903,7,FALSE)</f>
        <v>0</v>
      </c>
      <c r="T744" s="119">
        <f t="shared" si="65"/>
        <v>0</v>
      </c>
      <c r="U744" s="119">
        <f t="shared" si="66"/>
        <v>0</v>
      </c>
      <c r="V744" s="21" t="str">
        <f t="shared" si="67"/>
        <v>NO CHANGE</v>
      </c>
      <c r="W744" s="21" t="str">
        <f t="shared" si="68"/>
        <v>NO CHANGE</v>
      </c>
      <c r="X744" s="21" t="str">
        <f t="shared" si="69"/>
        <v>NO CHANGE</v>
      </c>
    </row>
    <row r="745" spans="1:24" outlineLevel="2">
      <c r="A745" s="136">
        <v>44105</v>
      </c>
      <c r="B745" s="24"/>
      <c r="C745" s="77">
        <v>530</v>
      </c>
      <c r="D745" s="137" t="s">
        <v>1730</v>
      </c>
      <c r="E745" s="137">
        <v>2</v>
      </c>
      <c r="F745" s="137" t="s">
        <v>179</v>
      </c>
      <c r="G745" s="137" t="str">
        <f>+VLOOKUP($D745,'Detailed Schedule'!$D$8:$EK$9993,4,FALSE)</f>
        <v>2019 PETERBUILT 337 2000 GAL</v>
      </c>
      <c r="H745" s="55">
        <f>+VLOOKUP($D745,'Detailed Schedule'!$D$8:$EK$9993,5,FALSE)</f>
        <v>91466.430000000008</v>
      </c>
      <c r="I745" s="22">
        <f>+VLOOKUP($D745,'Detailed Schedule'!$D$8:$EK$9993,6,FALSE)</f>
        <v>10</v>
      </c>
      <c r="J745" s="55">
        <f>+VLOOKUP($D745,'Detailed Schedule'!$D$8:$EK$9993,7,FALSE)</f>
        <v>14000</v>
      </c>
      <c r="K745" s="56">
        <v>0</v>
      </c>
      <c r="L745" s="59">
        <f>+VLOOKUP($D745,'Detailed Schedule'!$D$8:$EAA$9985,137,FALSE)</f>
        <v>32923.222999999998</v>
      </c>
      <c r="M745" s="26">
        <f>+VLOOKUP($D745,'Detailed Schedule'!$D$8:$EAA$9985,140,FALSE)</f>
        <v>7746.6430000000018</v>
      </c>
      <c r="N745" s="26">
        <f>+VLOOKUP($D745,'Detailed Schedule'!$D$8:$EAA$9985,141,FALSE)</f>
        <v>40669.866000000002</v>
      </c>
      <c r="O745" s="26">
        <f>+VLOOKUP($D745,'Detailed Schedule'!$D$8:$EAA$9985,142,FALSE)+J745</f>
        <v>50796.56</v>
      </c>
      <c r="Q745" s="74">
        <f>+VLOOKUP($D745,'Detailed Schedule'!$D$8:$K$903,6,FALSE)</f>
        <v>10</v>
      </c>
      <c r="R745" s="75">
        <f>+VLOOKUP($D745,'Detailed Schedule'!$D$8:$K$903,5,FALSE)</f>
        <v>91466.430000000008</v>
      </c>
      <c r="S745" s="75">
        <f>+VLOOKUP($D745,'Detailed Schedule'!$D$8:$K$903,7,FALSE)</f>
        <v>14000</v>
      </c>
      <c r="T745" s="119">
        <f t="shared" si="65"/>
        <v>0</v>
      </c>
      <c r="U745" s="119">
        <f t="shared" si="66"/>
        <v>0</v>
      </c>
      <c r="V745" s="21" t="str">
        <f t="shared" si="67"/>
        <v>NO CHANGE</v>
      </c>
      <c r="W745" s="21" t="str">
        <f t="shared" si="68"/>
        <v>NO CHANGE</v>
      </c>
      <c r="X745" s="21" t="str">
        <f t="shared" si="69"/>
        <v>NO CHANGE</v>
      </c>
    </row>
    <row r="746" spans="1:24" outlineLevel="2">
      <c r="A746" s="136">
        <v>44105</v>
      </c>
      <c r="B746" s="24"/>
      <c r="C746" s="77">
        <v>531</v>
      </c>
      <c r="D746" s="137" t="s">
        <v>1732</v>
      </c>
      <c r="E746" s="137">
        <v>2</v>
      </c>
      <c r="F746" s="137" t="s">
        <v>179</v>
      </c>
      <c r="G746" s="137" t="str">
        <f>+VLOOKUP($D746,'Detailed Schedule'!$D$8:$EK$9993,4,FALSE)</f>
        <v>2007 FORD F750 XL 2000 GAL</v>
      </c>
      <c r="H746" s="55">
        <f>+VLOOKUP($D746,'Detailed Schedule'!$D$8:$EK$9993,5,FALSE)</f>
        <v>26152.5</v>
      </c>
      <c r="I746" s="22">
        <f>+VLOOKUP($D746,'Detailed Schedule'!$D$8:$EK$9993,6,FALSE)</f>
        <v>7</v>
      </c>
      <c r="J746" s="55">
        <f>+VLOOKUP($D746,'Detailed Schedule'!$D$8:$EK$9993,7,FALSE)</f>
        <v>4000</v>
      </c>
      <c r="K746" s="56">
        <v>0</v>
      </c>
      <c r="L746" s="59">
        <f>+VLOOKUP($D746,'Detailed Schedule'!$D$8:$EAA$9985,137,FALSE)</f>
        <v>13449.722857142857</v>
      </c>
      <c r="M746" s="26">
        <f>+VLOOKUP($D746,'Detailed Schedule'!$D$8:$EAA$9985,140,FALSE)</f>
        <v>3164.6428571428578</v>
      </c>
      <c r="N746" s="26">
        <f>+VLOOKUP($D746,'Detailed Schedule'!$D$8:$EAA$9985,141,FALSE)</f>
        <v>16614.365714285716</v>
      </c>
      <c r="O746" s="26">
        <f>+VLOOKUP($D746,'Detailed Schedule'!$D$8:$EAA$9985,142,FALSE)+J746</f>
        <v>9538.130000000001</v>
      </c>
      <c r="Q746" s="74">
        <f>+VLOOKUP($D746,'Detailed Schedule'!$D$8:$K$903,6,FALSE)</f>
        <v>7</v>
      </c>
      <c r="R746" s="75">
        <f>+VLOOKUP($D746,'Detailed Schedule'!$D$8:$K$903,5,FALSE)</f>
        <v>26152.5</v>
      </c>
      <c r="S746" s="75">
        <f>+VLOOKUP($D746,'Detailed Schedule'!$D$8:$K$903,7,FALSE)</f>
        <v>4000</v>
      </c>
      <c r="T746" s="119">
        <f t="shared" si="65"/>
        <v>0</v>
      </c>
      <c r="U746" s="119">
        <f t="shared" si="66"/>
        <v>0</v>
      </c>
      <c r="V746" s="21" t="str">
        <f t="shared" si="67"/>
        <v>NO CHANGE</v>
      </c>
      <c r="W746" s="21" t="str">
        <f t="shared" si="68"/>
        <v>NO CHANGE</v>
      </c>
      <c r="X746" s="21" t="str">
        <f t="shared" si="69"/>
        <v>NO CHANGE</v>
      </c>
    </row>
    <row r="747" spans="1:24" outlineLevel="2">
      <c r="A747" s="136">
        <v>44131</v>
      </c>
      <c r="B747" s="24"/>
      <c r="C747" s="77">
        <v>533</v>
      </c>
      <c r="D747" s="137" t="s">
        <v>1734</v>
      </c>
      <c r="E747" s="137">
        <v>3</v>
      </c>
      <c r="F747" s="137" t="s">
        <v>179</v>
      </c>
      <c r="G747" s="137" t="str">
        <f>+VLOOKUP($D747,'Detailed Schedule'!$D$8:$EK$9993,4,FALSE)</f>
        <v>2014 FREIGHTLINER M2 106 2000 GAL</v>
      </c>
      <c r="H747" s="55">
        <f>+VLOOKUP($D747,'Detailed Schedule'!$D$8:$EK$9993,5,FALSE)</f>
        <v>48171.25</v>
      </c>
      <c r="I747" s="22">
        <f>+VLOOKUP($D747,'Detailed Schedule'!$D$8:$EK$9993,6,FALSE)</f>
        <v>7</v>
      </c>
      <c r="J747" s="55">
        <f>+VLOOKUP($D747,'Detailed Schedule'!$D$8:$EK$9993,7,FALSE)</f>
        <v>7500</v>
      </c>
      <c r="K747" s="56">
        <v>0</v>
      </c>
      <c r="L747" s="59">
        <f>+VLOOKUP($D747,'Detailed Schedule'!$D$8:$EAA$9985,137,FALSE)</f>
        <v>24209.078571428574</v>
      </c>
      <c r="M747" s="26">
        <f>+VLOOKUP($D747,'Detailed Schedule'!$D$8:$EAA$9985,140,FALSE)</f>
        <v>5810.1785714285716</v>
      </c>
      <c r="N747" s="26">
        <f>+VLOOKUP($D747,'Detailed Schedule'!$D$8:$EAA$9985,141,FALSE)</f>
        <v>30019.257142857146</v>
      </c>
      <c r="O747" s="26">
        <f>+VLOOKUP($D747,'Detailed Schedule'!$D$8:$EAA$9985,142,FALSE)+J747</f>
        <v>18151.989999999998</v>
      </c>
      <c r="Q747" s="74">
        <f>+VLOOKUP($D747,'Detailed Schedule'!$D$8:$K$903,6,FALSE)</f>
        <v>7</v>
      </c>
      <c r="R747" s="75">
        <f>+VLOOKUP($D747,'Detailed Schedule'!$D$8:$K$903,5,FALSE)</f>
        <v>48171.25</v>
      </c>
      <c r="S747" s="75">
        <f>+VLOOKUP($D747,'Detailed Schedule'!$D$8:$K$903,7,FALSE)</f>
        <v>7500</v>
      </c>
      <c r="T747" s="119">
        <f t="shared" si="65"/>
        <v>0</v>
      </c>
      <c r="U747" s="119">
        <f t="shared" si="66"/>
        <v>0</v>
      </c>
      <c r="V747" s="21" t="str">
        <f t="shared" si="67"/>
        <v>NO CHANGE</v>
      </c>
      <c r="W747" s="21" t="str">
        <f t="shared" si="68"/>
        <v>NO CHANGE</v>
      </c>
      <c r="X747" s="21" t="str">
        <f t="shared" si="69"/>
        <v>NO CHANGE</v>
      </c>
    </row>
    <row r="748" spans="1:24" outlineLevel="2">
      <c r="A748" s="136">
        <v>44162</v>
      </c>
      <c r="B748" s="24"/>
      <c r="C748" s="77">
        <v>535</v>
      </c>
      <c r="D748" s="137" t="s">
        <v>1118</v>
      </c>
      <c r="E748" s="137">
        <v>1</v>
      </c>
      <c r="F748" s="137" t="s">
        <v>179</v>
      </c>
      <c r="G748" s="137" t="str">
        <f>+VLOOKUP($D748,'Detailed Schedule'!$D$8:$EK$9993,4,FALSE)</f>
        <v>2020 F-150 F52891</v>
      </c>
      <c r="H748" s="55">
        <f>+VLOOKUP($D748,'Detailed Schedule'!$D$8:$EK$9993,5,FALSE)</f>
        <v>45540.73</v>
      </c>
      <c r="I748" s="22">
        <f>+VLOOKUP($D748,'Detailed Schedule'!$D$8:$EK$9993,6,FALSE)</f>
        <v>6</v>
      </c>
      <c r="J748" s="55">
        <f>+VLOOKUP($D748,'Detailed Schedule'!$D$8:$EK$9993,7,FALSE)</f>
        <v>15000</v>
      </c>
      <c r="K748" s="56">
        <v>0</v>
      </c>
      <c r="L748" s="59">
        <f>+VLOOKUP($D748,'Detailed Schedule'!$D$8:$EAA$9985,137,FALSE)</f>
        <v>20784.661666666667</v>
      </c>
      <c r="M748" s="26">
        <f>+VLOOKUP($D748,'Detailed Schedule'!$D$8:$EAA$9985,140,FALSE)</f>
        <v>5090.1216666666669</v>
      </c>
      <c r="N748" s="26">
        <f>+VLOOKUP($D748,'Detailed Schedule'!$D$8:$EAA$9985,141,FALSE)</f>
        <v>25874.783333333333</v>
      </c>
      <c r="O748" s="26">
        <f>+VLOOKUP($D748,'Detailed Schedule'!$D$8:$EAA$9985,142,FALSE)+J748</f>
        <v>19665.95</v>
      </c>
      <c r="Q748" s="74">
        <f>+VLOOKUP($D748,'Detailed Schedule'!$D$8:$K$903,6,FALSE)</f>
        <v>6</v>
      </c>
      <c r="R748" s="75">
        <f>+VLOOKUP($D748,'Detailed Schedule'!$D$8:$K$903,5,FALSE)</f>
        <v>45540.73</v>
      </c>
      <c r="S748" s="75">
        <f>+VLOOKUP($D748,'Detailed Schedule'!$D$8:$K$903,7,FALSE)</f>
        <v>15000</v>
      </c>
      <c r="T748" s="119">
        <f t="shared" si="65"/>
        <v>0</v>
      </c>
      <c r="U748" s="119">
        <f t="shared" si="66"/>
        <v>0</v>
      </c>
      <c r="V748" s="21" t="str">
        <f t="shared" si="67"/>
        <v>NO CHANGE</v>
      </c>
      <c r="W748" s="21" t="str">
        <f t="shared" si="68"/>
        <v>NO CHANGE</v>
      </c>
      <c r="X748" s="21" t="str">
        <f t="shared" si="69"/>
        <v>NO CHANGE</v>
      </c>
    </row>
    <row r="749" spans="1:24" outlineLevel="2">
      <c r="A749" s="136">
        <v>44172</v>
      </c>
      <c r="B749" s="24"/>
      <c r="C749" s="77">
        <v>537</v>
      </c>
      <c r="D749" s="137" t="s">
        <v>1504</v>
      </c>
      <c r="E749" s="137">
        <v>4</v>
      </c>
      <c r="F749" s="137" t="s">
        <v>179</v>
      </c>
      <c r="G749" s="137" t="str">
        <f>+VLOOKUP($D749,'Detailed Schedule'!$D$8:$EK$9993,4,FALSE)</f>
        <v>2015 INTERNATIONAL 4300</v>
      </c>
      <c r="H749" s="55">
        <f>+VLOOKUP($D749,'Detailed Schedule'!$D$8:$EK$9993,5,FALSE)</f>
        <v>39230.720000000001</v>
      </c>
      <c r="I749" s="22">
        <f>+VLOOKUP($D749,'Detailed Schedule'!$D$8:$EK$9993,6,FALSE)</f>
        <v>6</v>
      </c>
      <c r="J749" s="55">
        <f>+VLOOKUP($D749,'Detailed Schedule'!$D$8:$EK$9993,7,FALSE)</f>
        <v>6000</v>
      </c>
      <c r="K749" s="56">
        <v>0</v>
      </c>
      <c r="L749" s="59">
        <f>+VLOOKUP($D749,'Detailed Schedule'!$D$8:$EAA$9985,137,FALSE)</f>
        <v>22615.343333333334</v>
      </c>
      <c r="M749" s="26">
        <f>+VLOOKUP($D749,'Detailed Schedule'!$D$8:$EAA$9985,140,FALSE)</f>
        <v>5538.4533333333338</v>
      </c>
      <c r="N749" s="26">
        <f>+VLOOKUP($D749,'Detailed Schedule'!$D$8:$EAA$9985,141,FALSE)</f>
        <v>28153.796666666669</v>
      </c>
      <c r="O749" s="26">
        <f>+VLOOKUP($D749,'Detailed Schedule'!$D$8:$EAA$9985,142,FALSE)+J749</f>
        <v>11076.92</v>
      </c>
      <c r="Q749" s="74">
        <f>+VLOOKUP($D749,'Detailed Schedule'!$D$8:$K$903,6,FALSE)</f>
        <v>6</v>
      </c>
      <c r="R749" s="75">
        <f>+VLOOKUP($D749,'Detailed Schedule'!$D$8:$K$903,5,FALSE)</f>
        <v>39230.720000000001</v>
      </c>
      <c r="S749" s="75">
        <f>+VLOOKUP($D749,'Detailed Schedule'!$D$8:$K$903,7,FALSE)</f>
        <v>6000</v>
      </c>
      <c r="T749" s="119">
        <f t="shared" si="65"/>
        <v>0</v>
      </c>
      <c r="U749" s="119">
        <f t="shared" si="66"/>
        <v>0</v>
      </c>
      <c r="V749" s="21" t="str">
        <f t="shared" si="67"/>
        <v>NO CHANGE</v>
      </c>
      <c r="W749" s="21" t="str">
        <f t="shared" si="68"/>
        <v>NO CHANGE</v>
      </c>
      <c r="X749" s="21" t="str">
        <f t="shared" si="69"/>
        <v>NO CHANGE</v>
      </c>
    </row>
    <row r="750" spans="1:24" outlineLevel="2">
      <c r="A750" s="136">
        <v>44173</v>
      </c>
      <c r="B750" s="24"/>
      <c r="C750" s="77">
        <v>539</v>
      </c>
      <c r="D750" s="137" t="s">
        <v>1120</v>
      </c>
      <c r="E750" s="137">
        <v>3</v>
      </c>
      <c r="F750" s="137" t="s">
        <v>179</v>
      </c>
      <c r="G750" s="137" t="str">
        <f>+VLOOKUP($D750,'Detailed Schedule'!$D$8:$EK$9993,4,FALSE)</f>
        <v>2020 F-150 F16442</v>
      </c>
      <c r="H750" s="55">
        <f>+VLOOKUP($D750,'Detailed Schedule'!$D$8:$EK$9993,5,FALSE)</f>
        <v>36163.379999999997</v>
      </c>
      <c r="I750" s="22">
        <f>+VLOOKUP($D750,'Detailed Schedule'!$D$8:$EK$9993,6,FALSE)</f>
        <v>6</v>
      </c>
      <c r="J750" s="55">
        <f>+VLOOKUP($D750,'Detailed Schedule'!$D$8:$EK$9993,7,FALSE)</f>
        <v>0</v>
      </c>
      <c r="K750" s="56">
        <v>0</v>
      </c>
      <c r="L750" s="59">
        <f>+VLOOKUP($D750,'Detailed Schedule'!$D$8:$EAA$9985,137,FALSE)</f>
        <v>24611.19</v>
      </c>
      <c r="M750" s="26">
        <f>+VLOOKUP($D750,'Detailed Schedule'!$D$8:$EAA$9985,140,FALSE)</f>
        <v>6027.23</v>
      </c>
      <c r="N750" s="26">
        <f>+VLOOKUP($D750,'Detailed Schedule'!$D$8:$EAA$9985,141,FALSE)</f>
        <v>30638.42</v>
      </c>
      <c r="O750" s="26">
        <f>+VLOOKUP($D750,'Detailed Schedule'!$D$8:$EAA$9985,142,FALSE)+J750</f>
        <v>5524.96</v>
      </c>
      <c r="Q750" s="74">
        <f>+VLOOKUP($D750,'Detailed Schedule'!$D$8:$K$903,6,FALSE)</f>
        <v>6</v>
      </c>
      <c r="R750" s="75">
        <f>+VLOOKUP($D750,'Detailed Schedule'!$D$8:$K$903,5,FALSE)</f>
        <v>36163.379999999997</v>
      </c>
      <c r="S750" s="75">
        <f>+VLOOKUP($D750,'Detailed Schedule'!$D$8:$K$903,7,FALSE)</f>
        <v>0</v>
      </c>
      <c r="T750" s="119">
        <f t="shared" si="65"/>
        <v>0</v>
      </c>
      <c r="U750" s="119">
        <f t="shared" si="66"/>
        <v>0</v>
      </c>
      <c r="V750" s="21" t="str">
        <f t="shared" si="67"/>
        <v>NO CHANGE</v>
      </c>
      <c r="W750" s="21" t="str">
        <f t="shared" si="68"/>
        <v>NO CHANGE</v>
      </c>
      <c r="X750" s="21" t="str">
        <f t="shared" si="69"/>
        <v>NO CHANGE</v>
      </c>
    </row>
    <row r="751" spans="1:24" outlineLevel="2">
      <c r="A751" s="136">
        <v>44176</v>
      </c>
      <c r="B751" s="24"/>
      <c r="C751" s="77">
        <v>547</v>
      </c>
      <c r="D751" s="137" t="s">
        <v>1122</v>
      </c>
      <c r="E751" s="137">
        <v>2</v>
      </c>
      <c r="F751" s="137" t="s">
        <v>179</v>
      </c>
      <c r="G751" s="137" t="str">
        <f>+VLOOKUP($D751,'Detailed Schedule'!$D$8:$EK$9993,4,FALSE)</f>
        <v>2021 F-250 C41686</v>
      </c>
      <c r="H751" s="55">
        <f>+VLOOKUP($D751,'Detailed Schedule'!$D$8:$EK$9993,5,FALSE)</f>
        <v>38302.28</v>
      </c>
      <c r="I751" s="22">
        <f>+VLOOKUP($D751,'Detailed Schedule'!$D$8:$EK$9993,6,FALSE)</f>
        <v>6</v>
      </c>
      <c r="J751" s="55">
        <f>+VLOOKUP($D751,'Detailed Schedule'!$D$8:$EK$9993,7,FALSE)</f>
        <v>0</v>
      </c>
      <c r="K751" s="56">
        <v>0</v>
      </c>
      <c r="L751" s="59">
        <f>+VLOOKUP($D751,'Detailed Schedule'!$D$8:$EAA$9985,137,FALSE)</f>
        <v>26066.823333333334</v>
      </c>
      <c r="M751" s="26">
        <f>+VLOOKUP($D751,'Detailed Schedule'!$D$8:$EAA$9985,140,FALSE)</f>
        <v>6383.7133333333331</v>
      </c>
      <c r="N751" s="26">
        <f>+VLOOKUP($D751,'Detailed Schedule'!$D$8:$EAA$9985,141,FALSE)</f>
        <v>32450.536666666667</v>
      </c>
      <c r="O751" s="26">
        <f>+VLOOKUP($D751,'Detailed Schedule'!$D$8:$EAA$9985,142,FALSE)+J751</f>
        <v>5851.74</v>
      </c>
      <c r="Q751" s="74">
        <f>+VLOOKUP($D751,'Detailed Schedule'!$D$8:$K$903,6,FALSE)</f>
        <v>6</v>
      </c>
      <c r="R751" s="75">
        <f>+VLOOKUP($D751,'Detailed Schedule'!$D$8:$K$903,5,FALSE)</f>
        <v>38302.28</v>
      </c>
      <c r="S751" s="75">
        <f>+VLOOKUP($D751,'Detailed Schedule'!$D$8:$K$903,7,FALSE)</f>
        <v>0</v>
      </c>
      <c r="T751" s="119">
        <f t="shared" si="65"/>
        <v>0</v>
      </c>
      <c r="U751" s="119">
        <f t="shared" si="66"/>
        <v>0</v>
      </c>
      <c r="V751" s="21" t="str">
        <f t="shared" si="67"/>
        <v>NO CHANGE</v>
      </c>
      <c r="W751" s="21" t="str">
        <f t="shared" si="68"/>
        <v>NO CHANGE</v>
      </c>
      <c r="X751" s="21" t="str">
        <f t="shared" si="69"/>
        <v>NO CHANGE</v>
      </c>
    </row>
    <row r="752" spans="1:24" outlineLevel="2">
      <c r="A752" s="136">
        <v>44218</v>
      </c>
      <c r="B752" s="24"/>
      <c r="C752" s="77">
        <v>597</v>
      </c>
      <c r="D752" s="137" t="s">
        <v>1124</v>
      </c>
      <c r="E752" s="137">
        <v>2</v>
      </c>
      <c r="F752" s="137" t="s">
        <v>179</v>
      </c>
      <c r="G752" s="137" t="str">
        <f>+VLOOKUP($D752,'Detailed Schedule'!$D$8:$EK$9993,4,FALSE)</f>
        <v>2021 F-150 D05874</v>
      </c>
      <c r="H752" s="55">
        <f>+VLOOKUP($D752,'Detailed Schedule'!$D$8:$EK$9993,5,FALSE)</f>
        <v>37361.33</v>
      </c>
      <c r="I752" s="22">
        <f>+VLOOKUP($D752,'Detailed Schedule'!$D$8:$EK$9993,6,FALSE)</f>
        <v>6</v>
      </c>
      <c r="J752" s="55">
        <f>+VLOOKUP($D752,'Detailed Schedule'!$D$8:$EK$9993,7,FALSE)</f>
        <v>0</v>
      </c>
      <c r="K752" s="56">
        <v>0</v>
      </c>
      <c r="L752" s="59">
        <f>+VLOOKUP($D752,'Detailed Schedule'!$D$8:$EAA$9985,137,FALSE)</f>
        <v>24388.648333333334</v>
      </c>
      <c r="M752" s="26">
        <f>+VLOOKUP($D752,'Detailed Schedule'!$D$8:$EAA$9985,140,FALSE)</f>
        <v>6226.8883333333324</v>
      </c>
      <c r="N752" s="26">
        <f>+VLOOKUP($D752,'Detailed Schedule'!$D$8:$EAA$9985,141,FALSE)</f>
        <v>30615.536666666667</v>
      </c>
      <c r="O752" s="26">
        <f>+VLOOKUP($D752,'Detailed Schedule'!$D$8:$EAA$9985,142,FALSE)+J752</f>
        <v>6745.79</v>
      </c>
      <c r="Q752" s="74">
        <f>+VLOOKUP($D752,'Detailed Schedule'!$D$8:$K$903,6,FALSE)</f>
        <v>6</v>
      </c>
      <c r="R752" s="75">
        <f>+VLOOKUP($D752,'Detailed Schedule'!$D$8:$K$903,5,FALSE)</f>
        <v>37361.33</v>
      </c>
      <c r="S752" s="75">
        <f>+VLOOKUP($D752,'Detailed Schedule'!$D$8:$K$903,7,FALSE)</f>
        <v>0</v>
      </c>
      <c r="T752" s="119">
        <f t="shared" ref="T752:T807" si="70">+S752-J752</f>
        <v>0</v>
      </c>
      <c r="U752" s="119">
        <f t="shared" ref="U752:U807" si="71">+R752-H752</f>
        <v>0</v>
      </c>
      <c r="V752" s="21" t="str">
        <f t="shared" ref="V752:V807" si="72">+IF(Q752=I752,"NO CHANGE","YES")</f>
        <v>NO CHANGE</v>
      </c>
      <c r="W752" s="21" t="str">
        <f t="shared" ref="W752:W807" si="73">+IF(R752=H752,"NO CHANGE","YES")</f>
        <v>NO CHANGE</v>
      </c>
      <c r="X752" s="21" t="str">
        <f t="shared" ref="X752:X807" si="74">+IF(S752=J752,"NO CHANGE","YES")</f>
        <v>NO CHANGE</v>
      </c>
    </row>
    <row r="753" spans="1:24" outlineLevel="2">
      <c r="A753" s="136">
        <v>44228</v>
      </c>
      <c r="B753" s="24"/>
      <c r="C753" s="77">
        <v>689</v>
      </c>
      <c r="D753" s="137" t="s">
        <v>1506</v>
      </c>
      <c r="E753" s="137">
        <v>2</v>
      </c>
      <c r="F753" s="137" t="s">
        <v>179</v>
      </c>
      <c r="G753" s="137" t="str">
        <f>+VLOOKUP($D753,'Detailed Schedule'!$D$8:$EK$9993,4,FALSE)</f>
        <v>TMA FOR SFB-11</v>
      </c>
      <c r="H753" s="55">
        <f>+VLOOKUP($D753,'Detailed Schedule'!$D$8:$EK$9993,5,FALSE)</f>
        <v>42744.800000000003</v>
      </c>
      <c r="I753" s="22">
        <f>+VLOOKUP($D753,'Detailed Schedule'!$D$8:$EK$9993,6,FALSE)</f>
        <v>5</v>
      </c>
      <c r="J753" s="55">
        <f>+VLOOKUP($D753,'Detailed Schedule'!$D$8:$EK$9993,7,FALSE)</f>
        <v>8500</v>
      </c>
      <c r="K753" s="56">
        <v>0</v>
      </c>
      <c r="L753" s="59">
        <f>+VLOOKUP($D753,'Detailed Schedule'!$D$8:$EAA$9985,137,FALSE)</f>
        <v>26825.090000000004</v>
      </c>
      <c r="M753" s="26">
        <f>+VLOOKUP($D753,'Detailed Schedule'!$D$8:$EAA$9985,140,FALSE)</f>
        <v>6848.9600000000009</v>
      </c>
      <c r="N753" s="26">
        <f>+VLOOKUP($D753,'Detailed Schedule'!$D$8:$EAA$9985,141,FALSE)</f>
        <v>33674.050000000003</v>
      </c>
      <c r="O753" s="26">
        <f>+VLOOKUP($D753,'Detailed Schedule'!$D$8:$EAA$9985,142,FALSE)+J753</f>
        <v>9070.75</v>
      </c>
      <c r="Q753" s="74">
        <f>+VLOOKUP($D753,'Detailed Schedule'!$D$8:$K$903,6,FALSE)</f>
        <v>5</v>
      </c>
      <c r="R753" s="75">
        <f>+VLOOKUP($D753,'Detailed Schedule'!$D$8:$K$903,5,FALSE)</f>
        <v>42744.800000000003</v>
      </c>
      <c r="S753" s="75">
        <f>+VLOOKUP($D753,'Detailed Schedule'!$D$8:$K$903,7,FALSE)</f>
        <v>8500</v>
      </c>
      <c r="T753" s="119">
        <f t="shared" si="70"/>
        <v>0</v>
      </c>
      <c r="U753" s="119">
        <f t="shared" si="71"/>
        <v>0</v>
      </c>
      <c r="V753" s="21" t="str">
        <f t="shared" si="72"/>
        <v>NO CHANGE</v>
      </c>
      <c r="W753" s="21" t="str">
        <f t="shared" si="73"/>
        <v>NO CHANGE</v>
      </c>
      <c r="X753" s="21" t="str">
        <f t="shared" si="74"/>
        <v>NO CHANGE</v>
      </c>
    </row>
    <row r="754" spans="1:24" outlineLevel="2">
      <c r="A754" s="136">
        <v>44256</v>
      </c>
      <c r="B754" s="24"/>
      <c r="C754" s="77">
        <v>607</v>
      </c>
      <c r="D754" s="137" t="s">
        <v>1126</v>
      </c>
      <c r="E754" s="137">
        <v>4</v>
      </c>
      <c r="F754" s="137" t="s">
        <v>179</v>
      </c>
      <c r="G754" s="137" t="str">
        <f>+VLOOKUP($D754,'Detailed Schedule'!$D$8:$EK$9993,4,FALSE)</f>
        <v>2021 F-250 D07383</v>
      </c>
      <c r="H754" s="55">
        <f>+VLOOKUP($D754,'Detailed Schedule'!$D$8:$EK$9993,5,FALSE)</f>
        <v>37711.910000000003</v>
      </c>
      <c r="I754" s="22">
        <f>+VLOOKUP($D754,'Detailed Schedule'!$D$8:$EK$9993,6,FALSE)</f>
        <v>6</v>
      </c>
      <c r="J754" s="55">
        <f>+VLOOKUP($D754,'Detailed Schedule'!$D$8:$EK$9993,7,FALSE)</f>
        <v>0</v>
      </c>
      <c r="K754" s="56">
        <v>0</v>
      </c>
      <c r="L754" s="59">
        <f>+VLOOKUP($D754,'Detailed Schedule'!$D$8:$EAA$9985,137,FALSE)</f>
        <v>24093.728333333333</v>
      </c>
      <c r="M754" s="26">
        <f>+VLOOKUP($D754,'Detailed Schedule'!$D$8:$EAA$9985,140,FALSE)</f>
        <v>6285.3183333333336</v>
      </c>
      <c r="N754" s="26">
        <f>+VLOOKUP($D754,'Detailed Schedule'!$D$8:$EAA$9985,141,FALSE)</f>
        <v>30379.046666666665</v>
      </c>
      <c r="O754" s="26">
        <f>+VLOOKUP($D754,'Detailed Schedule'!$D$8:$EAA$9985,142,FALSE)+J754</f>
        <v>7332.86</v>
      </c>
      <c r="Q754" s="74">
        <f>+VLOOKUP($D754,'Detailed Schedule'!$D$8:$K$903,6,FALSE)</f>
        <v>6</v>
      </c>
      <c r="R754" s="75">
        <f>+VLOOKUP($D754,'Detailed Schedule'!$D$8:$K$903,5,FALSE)</f>
        <v>37711.910000000003</v>
      </c>
      <c r="S754" s="75">
        <f>+VLOOKUP($D754,'Detailed Schedule'!$D$8:$K$903,7,FALSE)</f>
        <v>0</v>
      </c>
      <c r="T754" s="119">
        <f t="shared" si="70"/>
        <v>0</v>
      </c>
      <c r="U754" s="119">
        <f t="shared" si="71"/>
        <v>0</v>
      </c>
      <c r="V754" s="21" t="str">
        <f t="shared" si="72"/>
        <v>NO CHANGE</v>
      </c>
      <c r="W754" s="21" t="str">
        <f t="shared" si="73"/>
        <v>NO CHANGE</v>
      </c>
      <c r="X754" s="21" t="str">
        <f t="shared" si="74"/>
        <v>NO CHANGE</v>
      </c>
    </row>
    <row r="755" spans="1:24" outlineLevel="2">
      <c r="A755" s="136">
        <v>44258</v>
      </c>
      <c r="B755" s="24"/>
      <c r="C755" s="77">
        <v>610</v>
      </c>
      <c r="D755" s="137" t="s">
        <v>1130</v>
      </c>
      <c r="E755" s="137">
        <v>2</v>
      </c>
      <c r="F755" s="137" t="s">
        <v>179</v>
      </c>
      <c r="G755" s="137" t="str">
        <f>+VLOOKUP($D755,'Detailed Schedule'!$D$8:$EK$9993,4,FALSE)</f>
        <v>2021 F-250 C11822</v>
      </c>
      <c r="H755" s="55">
        <f>+VLOOKUP($D755,'Detailed Schedule'!$D$8:$EK$9993,5,FALSE)</f>
        <v>34045.9</v>
      </c>
      <c r="I755" s="22">
        <f>+VLOOKUP($D755,'Detailed Schedule'!$D$8:$EK$9993,6,FALSE)</f>
        <v>6</v>
      </c>
      <c r="J755" s="55">
        <f>+VLOOKUP($D755,'Detailed Schedule'!$D$8:$EK$9993,7,FALSE)</f>
        <v>0</v>
      </c>
      <c r="K755" s="56">
        <v>0</v>
      </c>
      <c r="L755" s="59">
        <f>+VLOOKUP($D755,'Detailed Schedule'!$D$8:$EAA$9985,137,FALSE)</f>
        <v>21751.556666666667</v>
      </c>
      <c r="M755" s="26">
        <f>+VLOOKUP($D755,'Detailed Schedule'!$D$8:$EAA$9985,140,FALSE)</f>
        <v>5674.3166666666666</v>
      </c>
      <c r="N755" s="26">
        <f>+VLOOKUP($D755,'Detailed Schedule'!$D$8:$EAA$9985,141,FALSE)</f>
        <v>27425.873333333333</v>
      </c>
      <c r="O755" s="26">
        <f>+VLOOKUP($D755,'Detailed Schedule'!$D$8:$EAA$9985,142,FALSE)+J755</f>
        <v>6620.03</v>
      </c>
      <c r="Q755" s="74">
        <f>+VLOOKUP($D755,'Detailed Schedule'!$D$8:$K$903,6,FALSE)</f>
        <v>6</v>
      </c>
      <c r="R755" s="75">
        <f>+VLOOKUP($D755,'Detailed Schedule'!$D$8:$K$903,5,FALSE)</f>
        <v>34045.9</v>
      </c>
      <c r="S755" s="75">
        <f>+VLOOKUP($D755,'Detailed Schedule'!$D$8:$K$903,7,FALSE)</f>
        <v>0</v>
      </c>
      <c r="T755" s="119">
        <f t="shared" si="70"/>
        <v>0</v>
      </c>
      <c r="U755" s="119">
        <f t="shared" si="71"/>
        <v>0</v>
      </c>
      <c r="V755" s="21" t="str">
        <f t="shared" si="72"/>
        <v>NO CHANGE</v>
      </c>
      <c r="W755" s="21" t="str">
        <f t="shared" si="73"/>
        <v>NO CHANGE</v>
      </c>
      <c r="X755" s="21" t="str">
        <f t="shared" si="74"/>
        <v>NO CHANGE</v>
      </c>
    </row>
    <row r="756" spans="1:24" outlineLevel="2">
      <c r="A756" s="136">
        <v>44260</v>
      </c>
      <c r="B756" s="24"/>
      <c r="C756" s="77">
        <v>611</v>
      </c>
      <c r="D756" s="137" t="s">
        <v>1134</v>
      </c>
      <c r="E756" s="137">
        <v>2</v>
      </c>
      <c r="F756" s="137" t="s">
        <v>179</v>
      </c>
      <c r="G756" s="137" t="str">
        <f>+VLOOKUP($D756,'Detailed Schedule'!$D$8:$EK$9993,4,FALSE)</f>
        <v>2021 F-250 D13947</v>
      </c>
      <c r="H756" s="55">
        <f>+VLOOKUP($D756,'Detailed Schedule'!$D$8:$EK$9993,5,FALSE)</f>
        <v>34250.089999999997</v>
      </c>
      <c r="I756" s="22">
        <f>+VLOOKUP($D756,'Detailed Schedule'!$D$8:$EK$9993,6,FALSE)</f>
        <v>6</v>
      </c>
      <c r="J756" s="55">
        <f>+VLOOKUP($D756,'Detailed Schedule'!$D$8:$EK$9993,7,FALSE)</f>
        <v>0</v>
      </c>
      <c r="K756" s="56">
        <v>0</v>
      </c>
      <c r="L756" s="59">
        <f>+VLOOKUP($D756,'Detailed Schedule'!$D$8:$EAA$9985,137,FALSE)</f>
        <v>21882.008333333331</v>
      </c>
      <c r="M756" s="26">
        <f>+VLOOKUP($D756,'Detailed Schedule'!$D$8:$EAA$9985,140,FALSE)</f>
        <v>5708.3483333333324</v>
      </c>
      <c r="N756" s="26">
        <f>+VLOOKUP($D756,'Detailed Schedule'!$D$8:$EAA$9985,141,FALSE)</f>
        <v>27590.356666666663</v>
      </c>
      <c r="O756" s="26">
        <f>+VLOOKUP($D756,'Detailed Schedule'!$D$8:$EAA$9985,142,FALSE)+J756</f>
        <v>6659.73</v>
      </c>
      <c r="Q756" s="74">
        <f>+VLOOKUP($D756,'Detailed Schedule'!$D$8:$K$903,6,FALSE)</f>
        <v>6</v>
      </c>
      <c r="R756" s="75">
        <f>+VLOOKUP($D756,'Detailed Schedule'!$D$8:$K$903,5,FALSE)</f>
        <v>34250.089999999997</v>
      </c>
      <c r="S756" s="75">
        <f>+VLOOKUP($D756,'Detailed Schedule'!$D$8:$K$903,7,FALSE)</f>
        <v>0</v>
      </c>
      <c r="T756" s="119">
        <f t="shared" si="70"/>
        <v>0</v>
      </c>
      <c r="U756" s="119">
        <f t="shared" si="71"/>
        <v>0</v>
      </c>
      <c r="V756" s="21" t="str">
        <f t="shared" si="72"/>
        <v>NO CHANGE</v>
      </c>
      <c r="W756" s="21" t="str">
        <f t="shared" si="73"/>
        <v>NO CHANGE</v>
      </c>
      <c r="X756" s="21" t="str">
        <f t="shared" si="74"/>
        <v>NO CHANGE</v>
      </c>
    </row>
    <row r="757" spans="1:24" outlineLevel="2">
      <c r="A757" s="136">
        <v>44265</v>
      </c>
      <c r="B757" s="24"/>
      <c r="C757" s="77">
        <v>674</v>
      </c>
      <c r="D757" s="137" t="s">
        <v>1128</v>
      </c>
      <c r="E757" s="137">
        <v>4</v>
      </c>
      <c r="F757" s="137" t="s">
        <v>179</v>
      </c>
      <c r="G757" s="137" t="str">
        <f>+VLOOKUP($D757,'Detailed Schedule'!$D$8:$EK$9993,4,FALSE)</f>
        <v>SADDLE BOX FOR PT-190</v>
      </c>
      <c r="H757" s="55">
        <f>+VLOOKUP($D757,'Detailed Schedule'!$D$8:$EK$9993,5,FALSE)</f>
        <v>3216.9700000000003</v>
      </c>
      <c r="I757" s="22">
        <f>+VLOOKUP($D757,'Detailed Schedule'!$D$8:$EK$9993,6,FALSE)</f>
        <v>6</v>
      </c>
      <c r="J757" s="55">
        <f>+VLOOKUP($D757,'Detailed Schedule'!$D$8:$EK$9993,7,FALSE)</f>
        <v>0</v>
      </c>
      <c r="K757" s="56">
        <v>0</v>
      </c>
      <c r="L757" s="59">
        <f>+VLOOKUP($D757,'Detailed Schedule'!$D$8:$EAA$9985,137,FALSE)</f>
        <v>2055.2816666666668</v>
      </c>
      <c r="M757" s="26">
        <f>+VLOOKUP($D757,'Detailed Schedule'!$D$8:$EAA$9985,140,FALSE)</f>
        <v>536.16166666666675</v>
      </c>
      <c r="N757" s="26">
        <f>+VLOOKUP($D757,'Detailed Schedule'!$D$8:$EAA$9985,141,FALSE)</f>
        <v>2591.4433333333336</v>
      </c>
      <c r="O757" s="26">
        <f>+VLOOKUP($D757,'Detailed Schedule'!$D$8:$EAA$9985,142,FALSE)+J757</f>
        <v>625.53</v>
      </c>
      <c r="Q757" s="74">
        <f>+VLOOKUP($D757,'Detailed Schedule'!$D$8:$K$903,6,FALSE)</f>
        <v>6</v>
      </c>
      <c r="R757" s="75">
        <f>+VLOOKUP($D757,'Detailed Schedule'!$D$8:$K$903,5,FALSE)</f>
        <v>3216.9700000000003</v>
      </c>
      <c r="S757" s="75">
        <f>+VLOOKUP($D757,'Detailed Schedule'!$D$8:$K$903,7,FALSE)</f>
        <v>0</v>
      </c>
      <c r="T757" s="119">
        <f t="shared" si="70"/>
        <v>0</v>
      </c>
      <c r="U757" s="119">
        <f t="shared" si="71"/>
        <v>0</v>
      </c>
      <c r="V757" s="21" t="str">
        <f t="shared" si="72"/>
        <v>NO CHANGE</v>
      </c>
      <c r="W757" s="21" t="str">
        <f t="shared" si="73"/>
        <v>NO CHANGE</v>
      </c>
      <c r="X757" s="21" t="str">
        <f t="shared" si="74"/>
        <v>NO CHANGE</v>
      </c>
    </row>
    <row r="758" spans="1:24" outlineLevel="2">
      <c r="A758" s="136">
        <v>44265</v>
      </c>
      <c r="B758" s="24"/>
      <c r="C758" s="77">
        <v>675</v>
      </c>
      <c r="D758" s="137" t="s">
        <v>1132</v>
      </c>
      <c r="E758" s="137">
        <v>2</v>
      </c>
      <c r="F758" s="137" t="s">
        <v>179</v>
      </c>
      <c r="G758" s="137" t="str">
        <f>+VLOOKUP($D758,'Detailed Schedule'!$D$8:$EK$9993,4,FALSE)</f>
        <v>SADDLE BOX FOR PT-193</v>
      </c>
      <c r="H758" s="55">
        <f>+VLOOKUP($D758,'Detailed Schedule'!$D$8:$EK$9993,5,FALSE)</f>
        <v>3216.96</v>
      </c>
      <c r="I758" s="22">
        <f>+VLOOKUP($D758,'Detailed Schedule'!$D$8:$EK$9993,6,FALSE)</f>
        <v>6</v>
      </c>
      <c r="J758" s="55">
        <f>+VLOOKUP($D758,'Detailed Schedule'!$D$8:$EK$9993,7,FALSE)</f>
        <v>0</v>
      </c>
      <c r="K758" s="56">
        <v>0</v>
      </c>
      <c r="L758" s="59">
        <f>+VLOOKUP($D758,'Detailed Schedule'!$D$8:$EAA$9985,137,FALSE)</f>
        <v>2055.2799999999997</v>
      </c>
      <c r="M758" s="26">
        <f>+VLOOKUP($D758,'Detailed Schedule'!$D$8:$EAA$9985,140,FALSE)</f>
        <v>536.16</v>
      </c>
      <c r="N758" s="26">
        <f>+VLOOKUP($D758,'Detailed Schedule'!$D$8:$EAA$9985,141,FALSE)</f>
        <v>2591.4399999999996</v>
      </c>
      <c r="O758" s="26">
        <f>+VLOOKUP($D758,'Detailed Schedule'!$D$8:$EAA$9985,142,FALSE)+J758</f>
        <v>625.52</v>
      </c>
      <c r="Q758" s="74">
        <f>+VLOOKUP($D758,'Detailed Schedule'!$D$8:$K$903,6,FALSE)</f>
        <v>6</v>
      </c>
      <c r="R758" s="75">
        <f>+VLOOKUP($D758,'Detailed Schedule'!$D$8:$K$903,5,FALSE)</f>
        <v>3216.96</v>
      </c>
      <c r="S758" s="75">
        <f>+VLOOKUP($D758,'Detailed Schedule'!$D$8:$K$903,7,FALSE)</f>
        <v>0</v>
      </c>
      <c r="T758" s="119">
        <f t="shared" si="70"/>
        <v>0</v>
      </c>
      <c r="U758" s="119">
        <f t="shared" si="71"/>
        <v>0</v>
      </c>
      <c r="V758" s="21" t="str">
        <f t="shared" si="72"/>
        <v>NO CHANGE</v>
      </c>
      <c r="W758" s="21" t="str">
        <f t="shared" si="73"/>
        <v>NO CHANGE</v>
      </c>
      <c r="X758" s="21" t="str">
        <f t="shared" si="74"/>
        <v>NO CHANGE</v>
      </c>
    </row>
    <row r="759" spans="1:24" outlineLevel="2">
      <c r="A759" s="136">
        <v>44265</v>
      </c>
      <c r="B759" s="24"/>
      <c r="C759" s="77">
        <v>676</v>
      </c>
      <c r="D759" s="137" t="s">
        <v>1136</v>
      </c>
      <c r="E759" s="137">
        <v>4</v>
      </c>
      <c r="F759" s="137" t="s">
        <v>179</v>
      </c>
      <c r="G759" s="137" t="str">
        <f>+VLOOKUP($D759,'Detailed Schedule'!$D$8:$EK$9993,4,FALSE)</f>
        <v>SADDLE BOX FOR PT-194</v>
      </c>
      <c r="H759" s="55">
        <f>+VLOOKUP($D759,'Detailed Schedule'!$D$8:$EK$9993,5,FALSE)</f>
        <v>3216.96</v>
      </c>
      <c r="I759" s="22">
        <f>+VLOOKUP($D759,'Detailed Schedule'!$D$8:$EK$9993,6,FALSE)</f>
        <v>6</v>
      </c>
      <c r="J759" s="55">
        <f>+VLOOKUP($D759,'Detailed Schedule'!$D$8:$EK$9993,7,FALSE)</f>
        <v>0</v>
      </c>
      <c r="K759" s="56">
        <v>0</v>
      </c>
      <c r="L759" s="59">
        <f>+VLOOKUP($D759,'Detailed Schedule'!$D$8:$EAA$9985,137,FALSE)</f>
        <v>2055.2799999999997</v>
      </c>
      <c r="M759" s="26">
        <f>+VLOOKUP($D759,'Detailed Schedule'!$D$8:$EAA$9985,140,FALSE)</f>
        <v>536.16</v>
      </c>
      <c r="N759" s="26">
        <f>+VLOOKUP($D759,'Detailed Schedule'!$D$8:$EAA$9985,141,FALSE)</f>
        <v>2591.4399999999996</v>
      </c>
      <c r="O759" s="26">
        <f>+VLOOKUP($D759,'Detailed Schedule'!$D$8:$EAA$9985,142,FALSE)+J759</f>
        <v>625.52</v>
      </c>
      <c r="Q759" s="74">
        <f>+VLOOKUP($D759,'Detailed Schedule'!$D$8:$K$903,6,FALSE)</f>
        <v>6</v>
      </c>
      <c r="R759" s="75">
        <f>+VLOOKUP($D759,'Detailed Schedule'!$D$8:$K$903,5,FALSE)</f>
        <v>3216.96</v>
      </c>
      <c r="S759" s="75">
        <f>+VLOOKUP($D759,'Detailed Schedule'!$D$8:$K$903,7,FALSE)</f>
        <v>0</v>
      </c>
      <c r="T759" s="119">
        <f t="shared" si="70"/>
        <v>0</v>
      </c>
      <c r="U759" s="119">
        <f t="shared" si="71"/>
        <v>0</v>
      </c>
      <c r="V759" s="21" t="str">
        <f t="shared" si="72"/>
        <v>NO CHANGE</v>
      </c>
      <c r="W759" s="21" t="str">
        <f t="shared" si="73"/>
        <v>NO CHANGE</v>
      </c>
      <c r="X759" s="21" t="str">
        <f t="shared" si="74"/>
        <v>NO CHANGE</v>
      </c>
    </row>
    <row r="760" spans="1:24" outlineLevel="2">
      <c r="A760" s="136">
        <v>44284</v>
      </c>
      <c r="B760" s="24"/>
      <c r="C760" s="77">
        <v>596</v>
      </c>
      <c r="D760" s="137" t="s">
        <v>1138</v>
      </c>
      <c r="E760" s="137">
        <v>1</v>
      </c>
      <c r="F760" s="137" t="s">
        <v>179</v>
      </c>
      <c r="G760" s="137" t="str">
        <f>+VLOOKUP($D760,'Detailed Schedule'!$D$8:$EK$9993,4,FALSE)</f>
        <v>2021 TUNDRA 003032</v>
      </c>
      <c r="H760" s="55">
        <f>+VLOOKUP($D760,'Detailed Schedule'!$D$8:$EK$9993,5,FALSE)</f>
        <v>46466.450000000004</v>
      </c>
      <c r="I760" s="22">
        <f>+VLOOKUP($D760,'Detailed Schedule'!$D$8:$EK$9993,6,FALSE)</f>
        <v>6</v>
      </c>
      <c r="J760" s="55">
        <f>+VLOOKUP($D760,'Detailed Schedule'!$D$8:$EK$9993,7,FALSE)</f>
        <v>10000</v>
      </c>
      <c r="K760" s="56">
        <v>0</v>
      </c>
      <c r="L760" s="59">
        <f>+VLOOKUP($D760,'Detailed Schedule'!$D$8:$EAA$9985,137,FALSE)</f>
        <v>22791.531666666669</v>
      </c>
      <c r="M760" s="26">
        <f>+VLOOKUP($D760,'Detailed Schedule'!$D$8:$EAA$9985,140,FALSE)</f>
        <v>6077.7416666666677</v>
      </c>
      <c r="N760" s="26">
        <f>+VLOOKUP($D760,'Detailed Schedule'!$D$8:$EAA$9985,141,FALSE)</f>
        <v>28869.273333333338</v>
      </c>
      <c r="O760" s="26">
        <f>+VLOOKUP($D760,'Detailed Schedule'!$D$8:$EAA$9985,142,FALSE)+J760</f>
        <v>17597.18</v>
      </c>
      <c r="Q760" s="74">
        <f>+VLOOKUP($D760,'Detailed Schedule'!$D$8:$K$903,6,FALSE)</f>
        <v>6</v>
      </c>
      <c r="R760" s="75">
        <f>+VLOOKUP($D760,'Detailed Schedule'!$D$8:$K$903,5,FALSE)</f>
        <v>46466.450000000004</v>
      </c>
      <c r="S760" s="75">
        <f>+VLOOKUP($D760,'Detailed Schedule'!$D$8:$K$903,7,FALSE)</f>
        <v>10000</v>
      </c>
      <c r="T760" s="119">
        <f t="shared" si="70"/>
        <v>0</v>
      </c>
      <c r="U760" s="119">
        <f t="shared" si="71"/>
        <v>0</v>
      </c>
      <c r="V760" s="21" t="str">
        <f t="shared" si="72"/>
        <v>NO CHANGE</v>
      </c>
      <c r="W760" s="21" t="str">
        <f t="shared" si="73"/>
        <v>NO CHANGE</v>
      </c>
      <c r="X760" s="21" t="str">
        <f t="shared" si="74"/>
        <v>NO CHANGE</v>
      </c>
    </row>
    <row r="761" spans="1:24" outlineLevel="2">
      <c r="A761" s="136">
        <v>44375</v>
      </c>
      <c r="B761" s="24"/>
      <c r="C761" s="77">
        <v>684</v>
      </c>
      <c r="D761" s="137" t="s">
        <v>969</v>
      </c>
      <c r="E761" s="137">
        <v>1</v>
      </c>
      <c r="F761" s="137" t="s">
        <v>179</v>
      </c>
      <c r="G761" s="137" t="str">
        <f>+VLOOKUP($D761,'Detailed Schedule'!$D$8:$EK$9993,4,FALSE)</f>
        <v>REPLACE ENGINE &amp; TRANS ON MT-03</v>
      </c>
      <c r="H761" s="55">
        <f>+VLOOKUP($D761,'Detailed Schedule'!$D$8:$EK$9993,5,FALSE)</f>
        <v>43732.090000000004</v>
      </c>
      <c r="I761" s="22">
        <f>+VLOOKUP($D761,'Detailed Schedule'!$D$8:$EK$9993,6,FALSE)</f>
        <v>5</v>
      </c>
      <c r="J761" s="55">
        <f>+VLOOKUP($D761,'Detailed Schedule'!$D$8:$EK$9993,7,FALSE)</f>
        <v>7000</v>
      </c>
      <c r="K761" s="56">
        <v>0</v>
      </c>
      <c r="L761" s="59">
        <f>+VLOOKUP($D761,'Detailed Schedule'!$D$8:$EAA$9985,137,FALSE)</f>
        <v>24712.468000000001</v>
      </c>
      <c r="M761" s="26">
        <f>+VLOOKUP($D761,'Detailed Schedule'!$D$8:$EAA$9985,140,FALSE)</f>
        <v>7346.4179999999997</v>
      </c>
      <c r="N761" s="26">
        <f>+VLOOKUP($D761,'Detailed Schedule'!$D$8:$EAA$9985,141,FALSE)</f>
        <v>32058.885999999999</v>
      </c>
      <c r="O761" s="26">
        <f>+VLOOKUP($D761,'Detailed Schedule'!$D$8:$EAA$9985,142,FALSE)+J761</f>
        <v>11673.2</v>
      </c>
      <c r="Q761" s="74">
        <f>+VLOOKUP($D761,'Detailed Schedule'!$D$8:$K$903,6,FALSE)</f>
        <v>5</v>
      </c>
      <c r="R761" s="75">
        <f>+VLOOKUP($D761,'Detailed Schedule'!$D$8:$K$903,5,FALSE)</f>
        <v>43732.090000000004</v>
      </c>
      <c r="S761" s="75">
        <f>+VLOOKUP($D761,'Detailed Schedule'!$D$8:$K$903,7,FALSE)</f>
        <v>7000</v>
      </c>
      <c r="T761" s="119">
        <f t="shared" si="70"/>
        <v>0</v>
      </c>
      <c r="U761" s="119">
        <f t="shared" si="71"/>
        <v>0</v>
      </c>
      <c r="V761" s="21" t="str">
        <f t="shared" si="72"/>
        <v>NO CHANGE</v>
      </c>
      <c r="W761" s="21" t="str">
        <f t="shared" si="73"/>
        <v>NO CHANGE</v>
      </c>
      <c r="X761" s="21" t="str">
        <f t="shared" si="74"/>
        <v>NO CHANGE</v>
      </c>
    </row>
    <row r="762" spans="1:24" outlineLevel="2">
      <c r="A762" s="136">
        <v>44379</v>
      </c>
      <c r="B762" s="24"/>
      <c r="C762" s="77">
        <v>625</v>
      </c>
      <c r="D762" s="137" t="s">
        <v>344</v>
      </c>
      <c r="E762" s="137">
        <v>1</v>
      </c>
      <c r="F762" s="137" t="s">
        <v>179</v>
      </c>
      <c r="G762" s="137" t="str">
        <f>+VLOOKUP($D762,'Detailed Schedule'!$D$8:$EK$9993,4,FALSE)</f>
        <v>2007 FREIGHTLINER MT55</v>
      </c>
      <c r="H762" s="55">
        <f>+VLOOKUP($D762,'Detailed Schedule'!$D$8:$EK$9993,5,FALSE)</f>
        <v>45310</v>
      </c>
      <c r="I762" s="22">
        <f>+VLOOKUP($D762,'Detailed Schedule'!$D$8:$EK$9993,6,FALSE)</f>
        <v>6</v>
      </c>
      <c r="J762" s="55">
        <f>+VLOOKUP($D762,'Detailed Schedule'!$D$8:$EK$9993,7,FALSE)</f>
        <v>10000</v>
      </c>
      <c r="K762" s="56">
        <v>0</v>
      </c>
      <c r="L762" s="59">
        <f>+VLOOKUP($D762,'Detailed Schedule'!$D$8:$EAA$9985,137,FALSE)</f>
        <v>20597.5</v>
      </c>
      <c r="M762" s="26">
        <f>+VLOOKUP($D762,'Detailed Schedule'!$D$8:$EAA$9985,140,FALSE)</f>
        <v>5885</v>
      </c>
      <c r="N762" s="26">
        <f>+VLOOKUP($D762,'Detailed Schedule'!$D$8:$EAA$9985,141,FALSE)</f>
        <v>26482.5</v>
      </c>
      <c r="O762" s="26">
        <f>+VLOOKUP($D762,'Detailed Schedule'!$D$8:$EAA$9985,142,FALSE)+J762</f>
        <v>18827.5</v>
      </c>
      <c r="Q762" s="74">
        <f>+VLOOKUP($D762,'Detailed Schedule'!$D$8:$K$903,6,FALSE)</f>
        <v>6</v>
      </c>
      <c r="R762" s="75">
        <f>+VLOOKUP($D762,'Detailed Schedule'!$D$8:$K$903,5,FALSE)</f>
        <v>45310</v>
      </c>
      <c r="S762" s="75">
        <f>+VLOOKUP($D762,'Detailed Schedule'!$D$8:$K$903,7,FALSE)</f>
        <v>10000</v>
      </c>
      <c r="T762" s="119">
        <f t="shared" si="70"/>
        <v>0</v>
      </c>
      <c r="U762" s="119">
        <f t="shared" si="71"/>
        <v>0</v>
      </c>
      <c r="V762" s="21" t="str">
        <f t="shared" si="72"/>
        <v>NO CHANGE</v>
      </c>
      <c r="W762" s="21" t="str">
        <f t="shared" si="73"/>
        <v>NO CHANGE</v>
      </c>
      <c r="X762" s="21" t="str">
        <f t="shared" si="74"/>
        <v>NO CHANGE</v>
      </c>
    </row>
    <row r="763" spans="1:24" outlineLevel="2">
      <c r="A763" s="136">
        <v>44389</v>
      </c>
      <c r="B763" s="24"/>
      <c r="C763" s="77">
        <v>626</v>
      </c>
      <c r="D763" s="137" t="s">
        <v>209</v>
      </c>
      <c r="E763" s="137">
        <v>1</v>
      </c>
      <c r="F763" s="137" t="s">
        <v>179</v>
      </c>
      <c r="G763" s="137" t="str">
        <f>+VLOOKUP($D763,'Detailed Schedule'!$D$8:$EK$9993,4,FALSE)</f>
        <v>2015 F-550 C73478</v>
      </c>
      <c r="H763" s="55">
        <f>+VLOOKUP($D763,'Detailed Schedule'!$D$8:$EK$9993,5,FALSE)</f>
        <v>64900</v>
      </c>
      <c r="I763" s="22">
        <f>+VLOOKUP($D763,'Detailed Schedule'!$D$8:$EK$9993,6,FALSE)</f>
        <v>7</v>
      </c>
      <c r="J763" s="55">
        <f>+VLOOKUP($D763,'Detailed Schedule'!$D$8:$EK$9993,7,FALSE)</f>
        <v>15000</v>
      </c>
      <c r="K763" s="56">
        <v>0</v>
      </c>
      <c r="L763" s="59">
        <f>+VLOOKUP($D763,'Detailed Schedule'!$D$8:$EAA$9985,137,FALSE)</f>
        <v>24950.001428571428</v>
      </c>
      <c r="M763" s="26">
        <f>+VLOOKUP($D763,'Detailed Schedule'!$D$8:$EAA$9985,140,FALSE)</f>
        <v>7128.5714285714284</v>
      </c>
      <c r="N763" s="26">
        <f>+VLOOKUP($D763,'Detailed Schedule'!$D$8:$EAA$9985,141,FALSE)</f>
        <v>32078.572857142855</v>
      </c>
      <c r="O763" s="26">
        <f>+VLOOKUP($D763,'Detailed Schedule'!$D$8:$EAA$9985,142,FALSE)+J763</f>
        <v>32821.43</v>
      </c>
      <c r="Q763" s="74">
        <f>+VLOOKUP($D763,'Detailed Schedule'!$D$8:$K$903,6,FALSE)</f>
        <v>7</v>
      </c>
      <c r="R763" s="75">
        <f>+VLOOKUP($D763,'Detailed Schedule'!$D$8:$K$903,5,FALSE)</f>
        <v>64900</v>
      </c>
      <c r="S763" s="75">
        <f>+VLOOKUP($D763,'Detailed Schedule'!$D$8:$K$903,7,FALSE)</f>
        <v>15000</v>
      </c>
      <c r="T763" s="119">
        <f t="shared" si="70"/>
        <v>0</v>
      </c>
      <c r="U763" s="119">
        <f t="shared" si="71"/>
        <v>0</v>
      </c>
      <c r="V763" s="21" t="str">
        <f t="shared" si="72"/>
        <v>NO CHANGE</v>
      </c>
      <c r="W763" s="21" t="str">
        <f t="shared" si="73"/>
        <v>NO CHANGE</v>
      </c>
      <c r="X763" s="21" t="str">
        <f t="shared" si="74"/>
        <v>NO CHANGE</v>
      </c>
    </row>
    <row r="764" spans="1:24" outlineLevel="2">
      <c r="A764" s="136">
        <v>44396</v>
      </c>
      <c r="B764" s="24"/>
      <c r="C764" s="77">
        <v>623</v>
      </c>
      <c r="D764" s="137" t="s">
        <v>1140</v>
      </c>
      <c r="E764" s="137">
        <v>1</v>
      </c>
      <c r="F764" s="137" t="s">
        <v>179</v>
      </c>
      <c r="G764" s="137" t="str">
        <f>+VLOOKUP($D764,'Detailed Schedule'!$D$8:$EK$9993,4,FALSE)</f>
        <v>2021 F-150 C09726</v>
      </c>
      <c r="H764" s="55">
        <f>+VLOOKUP($D764,'Detailed Schedule'!$D$8:$EK$9993,5,FALSE)</f>
        <v>46604.65</v>
      </c>
      <c r="I764" s="22">
        <f>+VLOOKUP($D764,'Detailed Schedule'!$D$8:$EK$9993,6,FALSE)</f>
        <v>6</v>
      </c>
      <c r="J764" s="55">
        <f>+VLOOKUP($D764,'Detailed Schedule'!$D$8:$EK$9993,7,FALSE)</f>
        <v>10000</v>
      </c>
      <c r="K764" s="56">
        <v>0</v>
      </c>
      <c r="L764" s="59">
        <f>+VLOOKUP($D764,'Detailed Schedule'!$D$8:$EAA$9985,137,FALSE)</f>
        <v>20844.325000000001</v>
      </c>
      <c r="M764" s="26">
        <f>+VLOOKUP($D764,'Detailed Schedule'!$D$8:$EAA$9985,140,FALSE)</f>
        <v>6100.7750000000005</v>
      </c>
      <c r="N764" s="26">
        <f>+VLOOKUP($D764,'Detailed Schedule'!$D$8:$EAA$9985,141,FALSE)</f>
        <v>26945.100000000002</v>
      </c>
      <c r="O764" s="26">
        <f>+VLOOKUP($D764,'Detailed Schedule'!$D$8:$EAA$9985,142,FALSE)+J764</f>
        <v>19659.55</v>
      </c>
      <c r="Q764" s="74">
        <f>+VLOOKUP($D764,'Detailed Schedule'!$D$8:$K$903,6,FALSE)</f>
        <v>6</v>
      </c>
      <c r="R764" s="75">
        <f>+VLOOKUP($D764,'Detailed Schedule'!$D$8:$K$903,5,FALSE)</f>
        <v>46604.65</v>
      </c>
      <c r="S764" s="75">
        <f>+VLOOKUP($D764,'Detailed Schedule'!$D$8:$K$903,7,FALSE)</f>
        <v>10000</v>
      </c>
      <c r="T764" s="119">
        <f t="shared" si="70"/>
        <v>0</v>
      </c>
      <c r="U764" s="119">
        <f t="shared" si="71"/>
        <v>0</v>
      </c>
      <c r="V764" s="21" t="str">
        <f t="shared" si="72"/>
        <v>NO CHANGE</v>
      </c>
      <c r="W764" s="21" t="str">
        <f t="shared" si="73"/>
        <v>NO CHANGE</v>
      </c>
      <c r="X764" s="21" t="str">
        <f t="shared" si="74"/>
        <v>NO CHANGE</v>
      </c>
    </row>
    <row r="765" spans="1:24" outlineLevel="2">
      <c r="A765" s="136">
        <v>44396</v>
      </c>
      <c r="B765" s="24"/>
      <c r="C765" s="77">
        <v>624</v>
      </c>
      <c r="D765" s="137" t="s">
        <v>1142</v>
      </c>
      <c r="E765" s="137">
        <v>1</v>
      </c>
      <c r="F765" s="137" t="s">
        <v>179</v>
      </c>
      <c r="G765" s="137" t="str">
        <f>+VLOOKUP($D765,'Detailed Schedule'!$D$8:$EK$9993,4,FALSE)</f>
        <v>2021 F-150 C09725</v>
      </c>
      <c r="H765" s="55">
        <f>+VLOOKUP($D765,'Detailed Schedule'!$D$8:$EK$9993,5,FALSE)</f>
        <v>46587.15</v>
      </c>
      <c r="I765" s="22">
        <f>+VLOOKUP($D765,'Detailed Schedule'!$D$8:$EK$9993,6,FALSE)</f>
        <v>6</v>
      </c>
      <c r="J765" s="55">
        <f>+VLOOKUP($D765,'Detailed Schedule'!$D$8:$EK$9993,7,FALSE)</f>
        <v>10000</v>
      </c>
      <c r="K765" s="56">
        <v>0</v>
      </c>
      <c r="L765" s="59">
        <f>+VLOOKUP($D765,'Detailed Schedule'!$D$8:$EAA$9985,137,FALSE)</f>
        <v>20834.348333333332</v>
      </c>
      <c r="M765" s="26">
        <f>+VLOOKUP($D765,'Detailed Schedule'!$D$8:$EAA$9985,140,FALSE)</f>
        <v>6097.8583333333336</v>
      </c>
      <c r="N765" s="26">
        <f>+VLOOKUP($D765,'Detailed Schedule'!$D$8:$EAA$9985,141,FALSE)</f>
        <v>26932.206666666665</v>
      </c>
      <c r="O765" s="26">
        <f>+VLOOKUP($D765,'Detailed Schedule'!$D$8:$EAA$9985,142,FALSE)+J765</f>
        <v>19654.940000000002</v>
      </c>
      <c r="Q765" s="74">
        <f>+VLOOKUP($D765,'Detailed Schedule'!$D$8:$K$903,6,FALSE)</f>
        <v>6</v>
      </c>
      <c r="R765" s="75">
        <f>+VLOOKUP($D765,'Detailed Schedule'!$D$8:$K$903,5,FALSE)</f>
        <v>46587.15</v>
      </c>
      <c r="S765" s="75">
        <f>+VLOOKUP($D765,'Detailed Schedule'!$D$8:$K$903,7,FALSE)</f>
        <v>10000</v>
      </c>
      <c r="T765" s="119">
        <f t="shared" si="70"/>
        <v>0</v>
      </c>
      <c r="U765" s="119">
        <f t="shared" si="71"/>
        <v>0</v>
      </c>
      <c r="V765" s="21" t="str">
        <f t="shared" si="72"/>
        <v>NO CHANGE</v>
      </c>
      <c r="W765" s="21" t="str">
        <f t="shared" si="73"/>
        <v>NO CHANGE</v>
      </c>
      <c r="X765" s="21" t="str">
        <f t="shared" si="74"/>
        <v>NO CHANGE</v>
      </c>
    </row>
    <row r="766" spans="1:24" outlineLevel="2">
      <c r="A766" s="136">
        <v>44476</v>
      </c>
      <c r="B766" s="24"/>
      <c r="C766" s="77">
        <v>648</v>
      </c>
      <c r="D766" s="137" t="s">
        <v>1144</v>
      </c>
      <c r="E766" s="137">
        <v>3</v>
      </c>
      <c r="F766" s="137" t="s">
        <v>179</v>
      </c>
      <c r="G766" s="137" t="str">
        <f>+VLOOKUP($D766,'Detailed Schedule'!$D$8:$EK$9993,4,FALSE)</f>
        <v>2022 F-250 C70266</v>
      </c>
      <c r="H766" s="55">
        <f>+VLOOKUP($D766,'Detailed Schedule'!$D$8:$EK$9993,5,FALSE)</f>
        <v>39872.61</v>
      </c>
      <c r="I766" s="22">
        <f>+VLOOKUP($D766,'Detailed Schedule'!$D$8:$EK$9993,6,FALSE)</f>
        <v>6</v>
      </c>
      <c r="J766" s="55">
        <f>+VLOOKUP($D766,'Detailed Schedule'!$D$8:$EK$9993,7,FALSE)</f>
        <v>0</v>
      </c>
      <c r="K766" s="56">
        <v>0</v>
      </c>
      <c r="L766" s="59">
        <f>+VLOOKUP($D766,'Detailed Schedule'!$D$8:$EAA$9985,137,FALSE)</f>
        <v>21597.674999999999</v>
      </c>
      <c r="M766" s="26">
        <f>+VLOOKUP($D766,'Detailed Schedule'!$D$8:$EAA$9985,140,FALSE)</f>
        <v>6645.4349999999995</v>
      </c>
      <c r="N766" s="26">
        <f>+VLOOKUP($D766,'Detailed Schedule'!$D$8:$EAA$9985,141,FALSE)</f>
        <v>28243.11</v>
      </c>
      <c r="O766" s="26">
        <f>+VLOOKUP($D766,'Detailed Schedule'!$D$8:$EAA$9985,142,FALSE)+J766</f>
        <v>11629.5</v>
      </c>
      <c r="Q766" s="74">
        <f>+VLOOKUP($D766,'Detailed Schedule'!$D$8:$K$903,6,FALSE)</f>
        <v>6</v>
      </c>
      <c r="R766" s="75">
        <f>+VLOOKUP($D766,'Detailed Schedule'!$D$8:$K$903,5,FALSE)</f>
        <v>39872.61</v>
      </c>
      <c r="S766" s="75">
        <f>+VLOOKUP($D766,'Detailed Schedule'!$D$8:$K$903,7,FALSE)</f>
        <v>0</v>
      </c>
      <c r="T766" s="119">
        <f t="shared" si="70"/>
        <v>0</v>
      </c>
      <c r="U766" s="119">
        <f t="shared" si="71"/>
        <v>0</v>
      </c>
      <c r="V766" s="21" t="str">
        <f t="shared" si="72"/>
        <v>NO CHANGE</v>
      </c>
      <c r="W766" s="21" t="str">
        <f t="shared" si="73"/>
        <v>NO CHANGE</v>
      </c>
      <c r="X766" s="21" t="str">
        <f t="shared" si="74"/>
        <v>NO CHANGE</v>
      </c>
    </row>
    <row r="767" spans="1:24" outlineLevel="2">
      <c r="A767" s="136">
        <v>44476</v>
      </c>
      <c r="B767" s="24"/>
      <c r="C767" s="77">
        <v>650</v>
      </c>
      <c r="D767" s="137" t="s">
        <v>1150</v>
      </c>
      <c r="E767" s="137">
        <v>2</v>
      </c>
      <c r="F767" s="137" t="s">
        <v>179</v>
      </c>
      <c r="G767" s="137" t="str">
        <f>+VLOOKUP($D767,'Detailed Schedule'!$D$8:$EK$9993,4,FALSE)</f>
        <v>2022 F-250 C70268</v>
      </c>
      <c r="H767" s="55">
        <f>+VLOOKUP($D767,'Detailed Schedule'!$D$8:$EK$9993,5,FALSE)</f>
        <v>39872.61</v>
      </c>
      <c r="I767" s="22">
        <f>+VLOOKUP($D767,'Detailed Schedule'!$D$8:$EK$9993,6,FALSE)</f>
        <v>6</v>
      </c>
      <c r="J767" s="55">
        <f>+VLOOKUP($D767,'Detailed Schedule'!$D$8:$EK$9993,7,FALSE)</f>
        <v>0</v>
      </c>
      <c r="K767" s="56">
        <v>0</v>
      </c>
      <c r="L767" s="59">
        <f>+VLOOKUP($D767,'Detailed Schedule'!$D$8:$EAA$9985,137,FALSE)</f>
        <v>21597.674999999999</v>
      </c>
      <c r="M767" s="26">
        <f>+VLOOKUP($D767,'Detailed Schedule'!$D$8:$EAA$9985,140,FALSE)</f>
        <v>6645.4349999999995</v>
      </c>
      <c r="N767" s="26">
        <f>+VLOOKUP($D767,'Detailed Schedule'!$D$8:$EAA$9985,141,FALSE)</f>
        <v>28243.11</v>
      </c>
      <c r="O767" s="26">
        <f>+VLOOKUP($D767,'Detailed Schedule'!$D$8:$EAA$9985,142,FALSE)+J767</f>
        <v>11629.5</v>
      </c>
      <c r="Q767" s="74">
        <f>+VLOOKUP($D767,'Detailed Schedule'!$D$8:$K$903,6,FALSE)</f>
        <v>6</v>
      </c>
      <c r="R767" s="75">
        <f>+VLOOKUP($D767,'Detailed Schedule'!$D$8:$K$903,5,FALSE)</f>
        <v>39872.61</v>
      </c>
      <c r="S767" s="75">
        <f>+VLOOKUP($D767,'Detailed Schedule'!$D$8:$K$903,7,FALSE)</f>
        <v>0</v>
      </c>
      <c r="T767" s="119">
        <f t="shared" si="70"/>
        <v>0</v>
      </c>
      <c r="U767" s="119">
        <f t="shared" si="71"/>
        <v>0</v>
      </c>
      <c r="V767" s="21" t="str">
        <f t="shared" si="72"/>
        <v>NO CHANGE</v>
      </c>
      <c r="W767" s="21" t="str">
        <f t="shared" si="73"/>
        <v>NO CHANGE</v>
      </c>
      <c r="X767" s="21" t="str">
        <f t="shared" si="74"/>
        <v>NO CHANGE</v>
      </c>
    </row>
    <row r="768" spans="1:24" outlineLevel="2">
      <c r="A768" s="136">
        <v>44476</v>
      </c>
      <c r="B768" s="24"/>
      <c r="C768" s="77">
        <v>651</v>
      </c>
      <c r="D768" s="137" t="s">
        <v>1154</v>
      </c>
      <c r="E768" s="137">
        <v>2</v>
      </c>
      <c r="F768" s="137" t="s">
        <v>179</v>
      </c>
      <c r="G768" s="137" t="str">
        <f>+VLOOKUP($D768,'Detailed Schedule'!$D$8:$EK$9993,4,FALSE)</f>
        <v>2022 F-250 C70269</v>
      </c>
      <c r="H768" s="55">
        <f>+VLOOKUP($D768,'Detailed Schedule'!$D$8:$EK$9993,5,FALSE)</f>
        <v>39872.61</v>
      </c>
      <c r="I768" s="22">
        <f>+VLOOKUP($D768,'Detailed Schedule'!$D$8:$EK$9993,6,FALSE)</f>
        <v>6</v>
      </c>
      <c r="J768" s="55">
        <f>+VLOOKUP($D768,'Detailed Schedule'!$D$8:$EK$9993,7,FALSE)</f>
        <v>0</v>
      </c>
      <c r="K768" s="56">
        <v>0</v>
      </c>
      <c r="L768" s="59">
        <f>+VLOOKUP($D768,'Detailed Schedule'!$D$8:$EAA$9985,137,FALSE)</f>
        <v>21597.674999999999</v>
      </c>
      <c r="M768" s="26">
        <f>+VLOOKUP($D768,'Detailed Schedule'!$D$8:$EAA$9985,140,FALSE)</f>
        <v>6645.4349999999995</v>
      </c>
      <c r="N768" s="26">
        <f>+VLOOKUP($D768,'Detailed Schedule'!$D$8:$EAA$9985,141,FALSE)</f>
        <v>28243.11</v>
      </c>
      <c r="O768" s="26">
        <f>+VLOOKUP($D768,'Detailed Schedule'!$D$8:$EAA$9985,142,FALSE)+J768</f>
        <v>11629.5</v>
      </c>
      <c r="Q768" s="74">
        <f>+VLOOKUP($D768,'Detailed Schedule'!$D$8:$K$903,6,FALSE)</f>
        <v>6</v>
      </c>
      <c r="R768" s="75">
        <f>+VLOOKUP($D768,'Detailed Schedule'!$D$8:$K$903,5,FALSE)</f>
        <v>39872.61</v>
      </c>
      <c r="S768" s="75">
        <f>+VLOOKUP($D768,'Detailed Schedule'!$D$8:$K$903,7,FALSE)</f>
        <v>0</v>
      </c>
      <c r="T768" s="119">
        <f t="shared" si="70"/>
        <v>0</v>
      </c>
      <c r="U768" s="119">
        <f t="shared" si="71"/>
        <v>0</v>
      </c>
      <c r="V768" s="21" t="str">
        <f t="shared" si="72"/>
        <v>NO CHANGE</v>
      </c>
      <c r="W768" s="21" t="str">
        <f t="shared" si="73"/>
        <v>NO CHANGE</v>
      </c>
      <c r="X768" s="21" t="str">
        <f t="shared" si="74"/>
        <v>NO CHANGE</v>
      </c>
    </row>
    <row r="769" spans="1:24" outlineLevel="2">
      <c r="A769" s="136">
        <v>44517</v>
      </c>
      <c r="B769" s="24"/>
      <c r="C769" s="77">
        <v>644</v>
      </c>
      <c r="D769" s="137" t="s">
        <v>1158</v>
      </c>
      <c r="E769" s="137">
        <v>1</v>
      </c>
      <c r="F769" s="137" t="s">
        <v>179</v>
      </c>
      <c r="G769" s="137" t="str">
        <f>+VLOOKUP($D769,'Detailed Schedule'!$D$8:$EK$9993,4,FALSE)</f>
        <v>2021 F-150 E74176</v>
      </c>
      <c r="H769" s="55">
        <f>+VLOOKUP($D769,'Detailed Schedule'!$D$8:$EK$9993,5,FALSE)</f>
        <v>47794.94</v>
      </c>
      <c r="I769" s="22">
        <f>+VLOOKUP($D769,'Detailed Schedule'!$D$8:$EK$9993,6,FALSE)</f>
        <v>6</v>
      </c>
      <c r="J769" s="55">
        <f>+VLOOKUP($D769,'Detailed Schedule'!$D$8:$EK$9993,7,FALSE)</f>
        <v>10000</v>
      </c>
      <c r="K769" s="56">
        <v>0</v>
      </c>
      <c r="L769" s="59">
        <f>+VLOOKUP($D769,'Detailed Schedule'!$D$8:$EAA$9985,137,FALSE)</f>
        <v>19422.406666666669</v>
      </c>
      <c r="M769" s="26">
        <f>+VLOOKUP($D769,'Detailed Schedule'!$D$8:$EAA$9985,140,FALSE)</f>
        <v>6299.1566666666677</v>
      </c>
      <c r="N769" s="26">
        <f>+VLOOKUP($D769,'Detailed Schedule'!$D$8:$EAA$9985,141,FALSE)</f>
        <v>25721.563333333339</v>
      </c>
      <c r="O769" s="26">
        <f>+VLOOKUP($D769,'Detailed Schedule'!$D$8:$EAA$9985,142,FALSE)+J769</f>
        <v>22073.379999999997</v>
      </c>
      <c r="Q769" s="74">
        <f>+VLOOKUP($D769,'Detailed Schedule'!$D$8:$K$903,6,FALSE)</f>
        <v>6</v>
      </c>
      <c r="R769" s="75">
        <f>+VLOOKUP($D769,'Detailed Schedule'!$D$8:$K$903,5,FALSE)</f>
        <v>47794.94</v>
      </c>
      <c r="S769" s="75">
        <f>+VLOOKUP($D769,'Detailed Schedule'!$D$8:$K$903,7,FALSE)</f>
        <v>10000</v>
      </c>
      <c r="T769" s="119">
        <f t="shared" si="70"/>
        <v>0</v>
      </c>
      <c r="U769" s="119">
        <f t="shared" si="71"/>
        <v>0</v>
      </c>
      <c r="V769" s="21" t="str">
        <f t="shared" si="72"/>
        <v>NO CHANGE</v>
      </c>
      <c r="W769" s="21" t="str">
        <f t="shared" si="73"/>
        <v>NO CHANGE</v>
      </c>
      <c r="X769" s="21" t="str">
        <f t="shared" si="74"/>
        <v>NO CHANGE</v>
      </c>
    </row>
    <row r="770" spans="1:24" outlineLevel="2">
      <c r="A770" s="136">
        <v>44524</v>
      </c>
      <c r="B770" s="24"/>
      <c r="C770" s="77">
        <v>645</v>
      </c>
      <c r="D770" s="137" t="s">
        <v>1162</v>
      </c>
      <c r="E770" s="137">
        <v>1</v>
      </c>
      <c r="F770" s="137" t="s">
        <v>179</v>
      </c>
      <c r="G770" s="137" t="str">
        <f>+VLOOKUP($D770,'Detailed Schedule'!$D$8:$EK$9993,4,FALSE)</f>
        <v>2021 F-150 XLT LARIAT E95645</v>
      </c>
      <c r="H770" s="55">
        <f>+VLOOKUP($D770,'Detailed Schedule'!$D$8:$EK$9993,5,FALSE)</f>
        <v>62832.630000000005</v>
      </c>
      <c r="I770" s="22">
        <f>+VLOOKUP($D770,'Detailed Schedule'!$D$8:$EK$9993,6,FALSE)</f>
        <v>6</v>
      </c>
      <c r="J770" s="55">
        <f>+VLOOKUP($D770,'Detailed Schedule'!$D$8:$EK$9993,7,FALSE)</f>
        <v>15000</v>
      </c>
      <c r="K770" s="56">
        <v>0</v>
      </c>
      <c r="L770" s="59">
        <f>+VLOOKUP($D770,'Detailed Schedule'!$D$8:$EAA$9985,137,FALSE)</f>
        <v>24580.665000000001</v>
      </c>
      <c r="M770" s="26">
        <f>+VLOOKUP($D770,'Detailed Schedule'!$D$8:$EAA$9985,140,FALSE)</f>
        <v>7972.1049999999996</v>
      </c>
      <c r="N770" s="26">
        <f>+VLOOKUP($D770,'Detailed Schedule'!$D$8:$EAA$9985,141,FALSE)</f>
        <v>32552.77</v>
      </c>
      <c r="O770" s="26">
        <f>+VLOOKUP($D770,'Detailed Schedule'!$D$8:$EAA$9985,142,FALSE)+J770</f>
        <v>30279.86</v>
      </c>
      <c r="Q770" s="74">
        <f>+VLOOKUP($D770,'Detailed Schedule'!$D$8:$K$903,6,FALSE)</f>
        <v>6</v>
      </c>
      <c r="R770" s="75">
        <f>+VLOOKUP($D770,'Detailed Schedule'!$D$8:$K$903,5,FALSE)</f>
        <v>62832.630000000005</v>
      </c>
      <c r="S770" s="75">
        <f>+VLOOKUP($D770,'Detailed Schedule'!$D$8:$K$903,7,FALSE)</f>
        <v>15000</v>
      </c>
      <c r="T770" s="119">
        <f t="shared" si="70"/>
        <v>0</v>
      </c>
      <c r="U770" s="119">
        <f t="shared" si="71"/>
        <v>0</v>
      </c>
      <c r="V770" s="21" t="str">
        <f t="shared" si="72"/>
        <v>NO CHANGE</v>
      </c>
      <c r="W770" s="21" t="str">
        <f t="shared" si="73"/>
        <v>NO CHANGE</v>
      </c>
      <c r="X770" s="21" t="str">
        <f t="shared" si="74"/>
        <v>NO CHANGE</v>
      </c>
    </row>
    <row r="771" spans="1:24" outlineLevel="2">
      <c r="A771" s="136">
        <v>44531</v>
      </c>
      <c r="B771" s="24"/>
      <c r="C771" s="77">
        <v>677</v>
      </c>
      <c r="D771" s="137" t="s">
        <v>1146</v>
      </c>
      <c r="E771" s="137">
        <v>3</v>
      </c>
      <c r="F771" s="137" t="s">
        <v>179</v>
      </c>
      <c r="G771" s="137" t="str">
        <f>+VLOOKUP($D771,'Detailed Schedule'!$D$8:$EK$9993,4,FALSE)</f>
        <v>SADDLE BOX FOR PT-199</v>
      </c>
      <c r="H771" s="55">
        <f>+VLOOKUP($D771,'Detailed Schedule'!$D$8:$EK$9993,5,FALSE)</f>
        <v>1656.39</v>
      </c>
      <c r="I771" s="22">
        <f>+VLOOKUP($D771,'Detailed Schedule'!$D$8:$EK$9993,6,FALSE)</f>
        <v>6</v>
      </c>
      <c r="J771" s="55">
        <f>+VLOOKUP($D771,'Detailed Schedule'!$D$8:$EK$9993,7,FALSE)</f>
        <v>0</v>
      </c>
      <c r="K771" s="56">
        <v>0</v>
      </c>
      <c r="L771" s="59">
        <f>+VLOOKUP($D771,'Detailed Schedule'!$D$8:$EAA$9985,137,FALSE)</f>
        <v>851.21499999999992</v>
      </c>
      <c r="M771" s="26">
        <f>+VLOOKUP($D771,'Detailed Schedule'!$D$8:$EAA$9985,140,FALSE)</f>
        <v>276.065</v>
      </c>
      <c r="N771" s="26">
        <f>+VLOOKUP($D771,'Detailed Schedule'!$D$8:$EAA$9985,141,FALSE)</f>
        <v>1127.28</v>
      </c>
      <c r="O771" s="26">
        <f>+VLOOKUP($D771,'Detailed Schedule'!$D$8:$EAA$9985,142,FALSE)+J771</f>
        <v>529.11</v>
      </c>
      <c r="Q771" s="74">
        <f>+VLOOKUP($D771,'Detailed Schedule'!$D$8:$K$903,6,FALSE)</f>
        <v>6</v>
      </c>
      <c r="R771" s="75">
        <f>+VLOOKUP($D771,'Detailed Schedule'!$D$8:$K$903,5,FALSE)</f>
        <v>1656.39</v>
      </c>
      <c r="S771" s="75">
        <f>+VLOOKUP($D771,'Detailed Schedule'!$D$8:$K$903,7,FALSE)</f>
        <v>0</v>
      </c>
      <c r="T771" s="119">
        <f t="shared" si="70"/>
        <v>0</v>
      </c>
      <c r="U771" s="119">
        <f t="shared" si="71"/>
        <v>0</v>
      </c>
      <c r="V771" s="21" t="str">
        <f t="shared" si="72"/>
        <v>NO CHANGE</v>
      </c>
      <c r="W771" s="21" t="str">
        <f t="shared" si="73"/>
        <v>NO CHANGE</v>
      </c>
      <c r="X771" s="21" t="str">
        <f t="shared" si="74"/>
        <v>NO CHANGE</v>
      </c>
    </row>
    <row r="772" spans="1:24" outlineLevel="2">
      <c r="A772" s="136">
        <v>44531</v>
      </c>
      <c r="B772" s="24"/>
      <c r="C772" s="77">
        <v>679</v>
      </c>
      <c r="D772" s="137" t="s">
        <v>1152</v>
      </c>
      <c r="E772" s="137">
        <v>2</v>
      </c>
      <c r="F772" s="137" t="s">
        <v>179</v>
      </c>
      <c r="G772" s="137" t="str">
        <f>+VLOOKUP($D772,'Detailed Schedule'!$D$8:$EK$9993,4,FALSE)</f>
        <v>SADDLE BOX FOR PT-201</v>
      </c>
      <c r="H772" s="55">
        <f>+VLOOKUP($D772,'Detailed Schedule'!$D$8:$EK$9993,5,FALSE)</f>
        <v>1656.39</v>
      </c>
      <c r="I772" s="22">
        <f>+VLOOKUP($D772,'Detailed Schedule'!$D$8:$EK$9993,6,FALSE)</f>
        <v>6</v>
      </c>
      <c r="J772" s="55">
        <f>+VLOOKUP($D772,'Detailed Schedule'!$D$8:$EK$9993,7,FALSE)</f>
        <v>0</v>
      </c>
      <c r="K772" s="56">
        <v>0</v>
      </c>
      <c r="L772" s="59">
        <f>+VLOOKUP($D772,'Detailed Schedule'!$D$8:$EAA$9985,137,FALSE)</f>
        <v>851.21499999999992</v>
      </c>
      <c r="M772" s="26">
        <f>+VLOOKUP($D772,'Detailed Schedule'!$D$8:$EAA$9985,140,FALSE)</f>
        <v>276.065</v>
      </c>
      <c r="N772" s="26">
        <f>+VLOOKUP($D772,'Detailed Schedule'!$D$8:$EAA$9985,141,FALSE)</f>
        <v>1127.28</v>
      </c>
      <c r="O772" s="26">
        <f>+VLOOKUP($D772,'Detailed Schedule'!$D$8:$EAA$9985,142,FALSE)+J772</f>
        <v>529.11</v>
      </c>
      <c r="Q772" s="74">
        <f>+VLOOKUP($D772,'Detailed Schedule'!$D$8:$K$903,6,FALSE)</f>
        <v>6</v>
      </c>
      <c r="R772" s="75">
        <f>+VLOOKUP($D772,'Detailed Schedule'!$D$8:$K$903,5,FALSE)</f>
        <v>1656.39</v>
      </c>
      <c r="S772" s="75">
        <f>+VLOOKUP($D772,'Detailed Schedule'!$D$8:$K$903,7,FALSE)</f>
        <v>0</v>
      </c>
      <c r="T772" s="119">
        <f t="shared" si="70"/>
        <v>0</v>
      </c>
      <c r="U772" s="119">
        <f t="shared" si="71"/>
        <v>0</v>
      </c>
      <c r="V772" s="21" t="str">
        <f t="shared" si="72"/>
        <v>NO CHANGE</v>
      </c>
      <c r="W772" s="21" t="str">
        <f t="shared" si="73"/>
        <v>NO CHANGE</v>
      </c>
      <c r="X772" s="21" t="str">
        <f t="shared" si="74"/>
        <v>NO CHANGE</v>
      </c>
    </row>
    <row r="773" spans="1:24" outlineLevel="2">
      <c r="A773" s="136">
        <v>44531</v>
      </c>
      <c r="B773" s="24"/>
      <c r="C773" s="77">
        <v>680</v>
      </c>
      <c r="D773" s="137" t="s">
        <v>1156</v>
      </c>
      <c r="E773" s="137">
        <v>3</v>
      </c>
      <c r="F773" s="137" t="s">
        <v>179</v>
      </c>
      <c r="G773" s="137" t="str">
        <f>+VLOOKUP($D773,'Detailed Schedule'!$D$8:$EK$9993,4,FALSE)</f>
        <v>SADDLE BOX FOR PT-202</v>
      </c>
      <c r="H773" s="55">
        <f>+VLOOKUP($D773,'Detailed Schedule'!$D$8:$EK$9993,5,FALSE)</f>
        <v>1656.39</v>
      </c>
      <c r="I773" s="22">
        <f>+VLOOKUP($D773,'Detailed Schedule'!$D$8:$EK$9993,6,FALSE)</f>
        <v>6</v>
      </c>
      <c r="J773" s="55">
        <f>+VLOOKUP($D773,'Detailed Schedule'!$D$8:$EK$9993,7,FALSE)</f>
        <v>0</v>
      </c>
      <c r="K773" s="56">
        <v>0</v>
      </c>
      <c r="L773" s="59">
        <f>+VLOOKUP($D773,'Detailed Schedule'!$D$8:$EAA$9985,137,FALSE)</f>
        <v>851.21499999999992</v>
      </c>
      <c r="M773" s="26">
        <f>+VLOOKUP($D773,'Detailed Schedule'!$D$8:$EAA$9985,140,FALSE)</f>
        <v>276.065</v>
      </c>
      <c r="N773" s="26">
        <f>+VLOOKUP($D773,'Detailed Schedule'!$D$8:$EAA$9985,141,FALSE)</f>
        <v>1127.28</v>
      </c>
      <c r="O773" s="26">
        <f>+VLOOKUP($D773,'Detailed Schedule'!$D$8:$EAA$9985,142,FALSE)+J773</f>
        <v>529.11</v>
      </c>
      <c r="Q773" s="74">
        <f>+VLOOKUP($D773,'Detailed Schedule'!$D$8:$K$903,6,FALSE)</f>
        <v>6</v>
      </c>
      <c r="R773" s="75">
        <f>+VLOOKUP($D773,'Detailed Schedule'!$D$8:$K$903,5,FALSE)</f>
        <v>1656.39</v>
      </c>
      <c r="S773" s="75">
        <f>+VLOOKUP($D773,'Detailed Schedule'!$D$8:$K$903,7,FALSE)</f>
        <v>0</v>
      </c>
      <c r="T773" s="119">
        <f t="shared" si="70"/>
        <v>0</v>
      </c>
      <c r="U773" s="119">
        <f t="shared" si="71"/>
        <v>0</v>
      </c>
      <c r="V773" s="21" t="str">
        <f t="shared" si="72"/>
        <v>NO CHANGE</v>
      </c>
      <c r="W773" s="21" t="str">
        <f t="shared" si="73"/>
        <v>NO CHANGE</v>
      </c>
      <c r="X773" s="21" t="str">
        <f t="shared" si="74"/>
        <v>NO CHANGE</v>
      </c>
    </row>
    <row r="774" spans="1:24" outlineLevel="2">
      <c r="A774" s="136">
        <v>44579</v>
      </c>
      <c r="B774" s="24"/>
      <c r="C774" s="77">
        <v>707</v>
      </c>
      <c r="D774" s="137" t="s">
        <v>1738</v>
      </c>
      <c r="E774" s="137">
        <v>2</v>
      </c>
      <c r="F774" s="137" t="s">
        <v>179</v>
      </c>
      <c r="G774" s="137" t="str">
        <f>+VLOOKUP($D774,'Detailed Schedule'!$D$8:$EK$9993,4,FALSE)</f>
        <v>2015 FREIGHLINER M2 4000GAL</v>
      </c>
      <c r="H774" s="55">
        <f>+VLOOKUP($D774,'Detailed Schedule'!$D$8:$EK$9993,5,FALSE)</f>
        <v>88765</v>
      </c>
      <c r="I774" s="22">
        <f>+VLOOKUP($D774,'Detailed Schedule'!$D$8:$EK$9993,6,FALSE)</f>
        <v>7</v>
      </c>
      <c r="J774" s="55">
        <f>+VLOOKUP($D774,'Detailed Schedule'!$D$8:$EK$9993,7,FALSE)</f>
        <v>20000</v>
      </c>
      <c r="K774" s="56">
        <v>0</v>
      </c>
      <c r="L774" s="59">
        <f>+VLOOKUP($D774,'Detailed Schedule'!$D$8:$EAA$9985,137,FALSE)</f>
        <v>28652.08142857143</v>
      </c>
      <c r="M774" s="26">
        <f>+VLOOKUP($D774,'Detailed Schedule'!$D$8:$EAA$9985,140,FALSE)</f>
        <v>9823.5714285714294</v>
      </c>
      <c r="N774" s="26">
        <f>+VLOOKUP($D774,'Detailed Schedule'!$D$8:$EAA$9985,141,FALSE)</f>
        <v>38475.652857142857</v>
      </c>
      <c r="O774" s="26">
        <f>+VLOOKUP($D774,'Detailed Schedule'!$D$8:$EAA$9985,142,FALSE)+J774</f>
        <v>50289.35</v>
      </c>
      <c r="Q774" s="74">
        <f>+VLOOKUP($D774,'Detailed Schedule'!$D$8:$K$903,6,FALSE)</f>
        <v>7</v>
      </c>
      <c r="R774" s="75">
        <f>+VLOOKUP($D774,'Detailed Schedule'!$D$8:$K$903,5,FALSE)</f>
        <v>88765</v>
      </c>
      <c r="S774" s="75">
        <f>+VLOOKUP($D774,'Detailed Schedule'!$D$8:$K$903,7,FALSE)</f>
        <v>20000</v>
      </c>
      <c r="T774" s="119">
        <f t="shared" si="70"/>
        <v>0</v>
      </c>
      <c r="U774" s="119">
        <f t="shared" si="71"/>
        <v>0</v>
      </c>
      <c r="V774" s="21" t="str">
        <f t="shared" si="72"/>
        <v>NO CHANGE</v>
      </c>
      <c r="W774" s="21" t="str">
        <f t="shared" si="73"/>
        <v>NO CHANGE</v>
      </c>
      <c r="X774" s="21" t="str">
        <f t="shared" si="74"/>
        <v>NO CHANGE</v>
      </c>
    </row>
    <row r="775" spans="1:24" outlineLevel="2">
      <c r="A775" s="136">
        <v>44582</v>
      </c>
      <c r="B775" s="24"/>
      <c r="C775" s="77">
        <v>758</v>
      </c>
      <c r="D775" s="137" t="s">
        <v>1160</v>
      </c>
      <c r="E775" s="137">
        <v>1</v>
      </c>
      <c r="F775" s="137" t="s">
        <v>179</v>
      </c>
      <c r="G775" s="137" t="str">
        <f>+VLOOKUP($D775,'Detailed Schedule'!$D$8:$EK$9993,4,FALSE)</f>
        <v>TRUCK SETUP</v>
      </c>
      <c r="H775" s="55">
        <f>+VLOOKUP($D775,'Detailed Schedule'!$D$8:$EK$9993,5,FALSE)</f>
        <v>3161.15</v>
      </c>
      <c r="I775" s="22">
        <f>+VLOOKUP($D775,'Detailed Schedule'!$D$8:$EK$9993,6,FALSE)</f>
        <v>6</v>
      </c>
      <c r="J775" s="55">
        <f>+VLOOKUP($D775,'Detailed Schedule'!$D$8:$EK$9993,7,FALSE)</f>
        <v>0</v>
      </c>
      <c r="K775" s="56">
        <v>0</v>
      </c>
      <c r="L775" s="59">
        <f>+VLOOKUP($D775,'Detailed Schedule'!$D$8:$EAA$9985,137,FALSE)</f>
        <v>1536.6683333333333</v>
      </c>
      <c r="M775" s="26">
        <f>+VLOOKUP($D775,'Detailed Schedule'!$D$8:$EAA$9985,140,FALSE)</f>
        <v>526.85833333333335</v>
      </c>
      <c r="N775" s="26">
        <f>+VLOOKUP($D775,'Detailed Schedule'!$D$8:$EAA$9985,141,FALSE)</f>
        <v>2063.5266666666666</v>
      </c>
      <c r="O775" s="26">
        <f>+VLOOKUP($D775,'Detailed Schedule'!$D$8:$EAA$9985,142,FALSE)+J775</f>
        <v>1097.6199999999999</v>
      </c>
      <c r="Q775" s="74">
        <f>+VLOOKUP($D775,'Detailed Schedule'!$D$8:$K$903,6,FALSE)</f>
        <v>6</v>
      </c>
      <c r="R775" s="75">
        <f>+VLOOKUP($D775,'Detailed Schedule'!$D$8:$K$903,5,FALSE)</f>
        <v>3161.15</v>
      </c>
      <c r="S775" s="75">
        <f>+VLOOKUP($D775,'Detailed Schedule'!$D$8:$K$903,7,FALSE)</f>
        <v>0</v>
      </c>
      <c r="T775" s="119">
        <f t="shared" si="70"/>
        <v>0</v>
      </c>
      <c r="U775" s="119">
        <f t="shared" si="71"/>
        <v>0</v>
      </c>
      <c r="V775" s="21" t="str">
        <f t="shared" si="72"/>
        <v>NO CHANGE</v>
      </c>
      <c r="W775" s="21" t="str">
        <f t="shared" si="73"/>
        <v>NO CHANGE</v>
      </c>
      <c r="X775" s="21" t="str">
        <f t="shared" si="74"/>
        <v>NO CHANGE</v>
      </c>
    </row>
    <row r="776" spans="1:24" outlineLevel="2">
      <c r="A776" s="136">
        <v>44585</v>
      </c>
      <c r="B776" s="24"/>
      <c r="C776" s="77">
        <v>691</v>
      </c>
      <c r="D776" s="137" t="s">
        <v>289</v>
      </c>
      <c r="E776" s="137">
        <v>2</v>
      </c>
      <c r="F776" s="137" t="s">
        <v>179</v>
      </c>
      <c r="G776" s="137" t="str">
        <f>+VLOOKUP($D776,'Detailed Schedule'!$D$8:$EK$9993,4,FALSE)</f>
        <v>2015 CATERPILLAR CT660</v>
      </c>
      <c r="H776" s="55">
        <f>+VLOOKUP($D776,'Detailed Schedule'!$D$8:$EK$9993,5,FALSE)</f>
        <v>83700</v>
      </c>
      <c r="I776" s="22">
        <f>+VLOOKUP($D776,'Detailed Schedule'!$D$8:$EK$9993,6,FALSE)</f>
        <v>10</v>
      </c>
      <c r="J776" s="55">
        <f>+VLOOKUP($D776,'Detailed Schedule'!$D$8:$EK$9993,7,FALSE)</f>
        <v>20000</v>
      </c>
      <c r="K776" s="56">
        <v>0</v>
      </c>
      <c r="L776" s="59">
        <f>+VLOOKUP($D776,'Detailed Schedule'!$D$8:$EAA$9985,137,FALSE)</f>
        <v>18579.169999999998</v>
      </c>
      <c r="M776" s="26">
        <f>+VLOOKUP($D776,'Detailed Schedule'!$D$8:$EAA$9985,140,FALSE)</f>
        <v>6370</v>
      </c>
      <c r="N776" s="26">
        <f>+VLOOKUP($D776,'Detailed Schedule'!$D$8:$EAA$9985,141,FALSE)</f>
        <v>24949.17</v>
      </c>
      <c r="O776" s="26">
        <f>+VLOOKUP($D776,'Detailed Schedule'!$D$8:$EAA$9985,142,FALSE)+J776</f>
        <v>58750.83</v>
      </c>
      <c r="Q776" s="74">
        <f>+VLOOKUP($D776,'Detailed Schedule'!$D$8:$K$903,6,FALSE)</f>
        <v>10</v>
      </c>
      <c r="R776" s="75">
        <f>+VLOOKUP($D776,'Detailed Schedule'!$D$8:$K$903,5,FALSE)</f>
        <v>83700</v>
      </c>
      <c r="S776" s="75">
        <f>+VLOOKUP($D776,'Detailed Schedule'!$D$8:$K$903,7,FALSE)</f>
        <v>20000</v>
      </c>
      <c r="T776" s="119">
        <f t="shared" si="70"/>
        <v>0</v>
      </c>
      <c r="U776" s="119">
        <f t="shared" si="71"/>
        <v>0</v>
      </c>
      <c r="V776" s="21" t="str">
        <f t="shared" si="72"/>
        <v>NO CHANGE</v>
      </c>
      <c r="W776" s="21" t="str">
        <f t="shared" si="73"/>
        <v>NO CHANGE</v>
      </c>
      <c r="X776" s="21" t="str">
        <f t="shared" si="74"/>
        <v>NO CHANGE</v>
      </c>
    </row>
    <row r="777" spans="1:24" outlineLevel="2">
      <c r="A777" s="136">
        <v>44588</v>
      </c>
      <c r="B777" s="24"/>
      <c r="C777" s="77">
        <v>759</v>
      </c>
      <c r="D777" s="137" t="s">
        <v>1164</v>
      </c>
      <c r="E777" s="137">
        <v>1</v>
      </c>
      <c r="F777" s="137" t="s">
        <v>179</v>
      </c>
      <c r="G777" s="137" t="str">
        <f>+VLOOKUP($D777,'Detailed Schedule'!$D$8:$EK$9993,4,FALSE)</f>
        <v>TRUCK SETUP</v>
      </c>
      <c r="H777" s="55">
        <f>+VLOOKUP($D777,'Detailed Schedule'!$D$8:$EK$9993,5,FALSE)</f>
        <v>1755.1000000000001</v>
      </c>
      <c r="I777" s="22">
        <f>+VLOOKUP($D777,'Detailed Schedule'!$D$8:$EK$9993,6,FALSE)</f>
        <v>6</v>
      </c>
      <c r="J777" s="55">
        <f>+VLOOKUP($D777,'Detailed Schedule'!$D$8:$EK$9993,7,FALSE)</f>
        <v>0</v>
      </c>
      <c r="K777" s="56">
        <v>0</v>
      </c>
      <c r="L777" s="59">
        <f>+VLOOKUP($D777,'Detailed Schedule'!$D$8:$EAA$9985,137,FALSE)</f>
        <v>853.17666666666673</v>
      </c>
      <c r="M777" s="26">
        <f>+VLOOKUP($D777,'Detailed Schedule'!$D$8:$EAA$9985,140,FALSE)</f>
        <v>292.51666666666671</v>
      </c>
      <c r="N777" s="26">
        <f>+VLOOKUP($D777,'Detailed Schedule'!$D$8:$EAA$9985,141,FALSE)</f>
        <v>1145.6933333333334</v>
      </c>
      <c r="O777" s="26">
        <f>+VLOOKUP($D777,'Detailed Schedule'!$D$8:$EAA$9985,142,FALSE)+J777</f>
        <v>609.41</v>
      </c>
      <c r="Q777" s="74">
        <f>+VLOOKUP($D777,'Detailed Schedule'!$D$8:$K$903,6,FALSE)</f>
        <v>6</v>
      </c>
      <c r="R777" s="75">
        <f>+VLOOKUP($D777,'Detailed Schedule'!$D$8:$K$903,5,FALSE)</f>
        <v>1755.1000000000001</v>
      </c>
      <c r="S777" s="75">
        <f>+VLOOKUP($D777,'Detailed Schedule'!$D$8:$K$903,7,FALSE)</f>
        <v>0</v>
      </c>
      <c r="T777" s="119">
        <f t="shared" si="70"/>
        <v>0</v>
      </c>
      <c r="U777" s="119">
        <f t="shared" si="71"/>
        <v>0</v>
      </c>
      <c r="V777" s="21" t="str">
        <f t="shared" si="72"/>
        <v>NO CHANGE</v>
      </c>
      <c r="W777" s="21" t="str">
        <f t="shared" si="73"/>
        <v>NO CHANGE</v>
      </c>
      <c r="X777" s="21" t="str">
        <f t="shared" si="74"/>
        <v>NO CHANGE</v>
      </c>
    </row>
    <row r="778" spans="1:24" outlineLevel="2">
      <c r="A778" s="136">
        <v>44588</v>
      </c>
      <c r="B778" s="24"/>
      <c r="C778" s="77">
        <v>706</v>
      </c>
      <c r="D778" s="137" t="s">
        <v>1736</v>
      </c>
      <c r="E778" s="137">
        <v>4</v>
      </c>
      <c r="F778" s="137" t="s">
        <v>179</v>
      </c>
      <c r="G778" s="137" t="str">
        <f>+VLOOKUP($D778,'Detailed Schedule'!$D$8:$EK$9993,4,FALSE)</f>
        <v>2014 FREIGHTLINER M2 2000GAL</v>
      </c>
      <c r="H778" s="55">
        <f>+VLOOKUP($D778,'Detailed Schedule'!$D$8:$EK$9993,5,FALSE)</f>
        <v>57372.5</v>
      </c>
      <c r="I778" s="22">
        <f>+VLOOKUP($D778,'Detailed Schedule'!$D$8:$EK$9993,6,FALSE)</f>
        <v>7</v>
      </c>
      <c r="J778" s="55">
        <f>+VLOOKUP($D778,'Detailed Schedule'!$D$8:$EK$9993,7,FALSE)</f>
        <v>7500</v>
      </c>
      <c r="K778" s="56">
        <v>0</v>
      </c>
      <c r="L778" s="59">
        <f>+VLOOKUP($D778,'Detailed Schedule'!$D$8:$EAA$9985,137,FALSE)</f>
        <v>20780.20285714286</v>
      </c>
      <c r="M778" s="26">
        <f>+VLOOKUP($D778,'Detailed Schedule'!$D$8:$EAA$9985,140,FALSE)</f>
        <v>7124.6428571428569</v>
      </c>
      <c r="N778" s="26">
        <f>+VLOOKUP($D778,'Detailed Schedule'!$D$8:$EAA$9985,141,FALSE)</f>
        <v>27904.845714285715</v>
      </c>
      <c r="O778" s="26">
        <f>+VLOOKUP($D778,'Detailed Schedule'!$D$8:$EAA$9985,142,FALSE)+J778</f>
        <v>29467.65</v>
      </c>
      <c r="Q778" s="74">
        <f>+VLOOKUP($D778,'Detailed Schedule'!$D$8:$K$903,6,FALSE)</f>
        <v>7</v>
      </c>
      <c r="R778" s="75">
        <f>+VLOOKUP($D778,'Detailed Schedule'!$D$8:$K$903,5,FALSE)</f>
        <v>57372.5</v>
      </c>
      <c r="S778" s="75">
        <f>+VLOOKUP($D778,'Detailed Schedule'!$D$8:$K$903,7,FALSE)</f>
        <v>7500</v>
      </c>
      <c r="T778" s="119">
        <f t="shared" si="70"/>
        <v>0</v>
      </c>
      <c r="U778" s="119">
        <f t="shared" si="71"/>
        <v>0</v>
      </c>
      <c r="V778" s="21" t="str">
        <f t="shared" si="72"/>
        <v>NO CHANGE</v>
      </c>
      <c r="W778" s="21" t="str">
        <f t="shared" si="73"/>
        <v>NO CHANGE</v>
      </c>
      <c r="X778" s="21" t="str">
        <f t="shared" si="74"/>
        <v>NO CHANGE</v>
      </c>
    </row>
    <row r="779" spans="1:24" outlineLevel="2">
      <c r="A779" s="136">
        <v>44610</v>
      </c>
      <c r="B779" s="24"/>
      <c r="C779" s="77">
        <v>710</v>
      </c>
      <c r="D779" s="137" t="s">
        <v>983</v>
      </c>
      <c r="E779" s="137">
        <v>2</v>
      </c>
      <c r="F779" s="137" t="s">
        <v>179</v>
      </c>
      <c r="G779" s="137" t="str">
        <f>+VLOOKUP($D779,'Detailed Schedule'!$D$8:$EK$9993,4,FALSE)</f>
        <v>2018 F-550 W/6K CRANE</v>
      </c>
      <c r="H779" s="55">
        <f>+VLOOKUP($D779,'Detailed Schedule'!$D$8:$EK$9993,5,FALSE)</f>
        <v>101491.37</v>
      </c>
      <c r="I779" s="22">
        <f>+VLOOKUP($D779,'Detailed Schedule'!$D$8:$EK$9993,6,FALSE)</f>
        <v>10</v>
      </c>
      <c r="J779" s="55">
        <f>+VLOOKUP($D779,'Detailed Schedule'!$D$8:$EK$9993,7,FALSE)</f>
        <v>20000</v>
      </c>
      <c r="K779" s="56">
        <v>0</v>
      </c>
      <c r="L779" s="59">
        <f>+VLOOKUP($D779,'Detailed Schedule'!$D$8:$EAA$9985,137,FALSE)</f>
        <v>23089.226999999999</v>
      </c>
      <c r="M779" s="26">
        <f>+VLOOKUP($D779,'Detailed Schedule'!$D$8:$EAA$9985,140,FALSE)</f>
        <v>8149.1369999999997</v>
      </c>
      <c r="N779" s="26">
        <f>+VLOOKUP($D779,'Detailed Schedule'!$D$8:$EAA$9985,141,FALSE)</f>
        <v>31238.363999999998</v>
      </c>
      <c r="O779" s="26">
        <f>+VLOOKUP($D779,'Detailed Schedule'!$D$8:$EAA$9985,142,FALSE)+J779</f>
        <v>70253.010000000009</v>
      </c>
      <c r="Q779" s="74">
        <f>+VLOOKUP($D779,'Detailed Schedule'!$D$8:$K$903,6,FALSE)</f>
        <v>10</v>
      </c>
      <c r="R779" s="75">
        <f>+VLOOKUP($D779,'Detailed Schedule'!$D$8:$K$903,5,FALSE)</f>
        <v>101491.37</v>
      </c>
      <c r="S779" s="75">
        <f>+VLOOKUP($D779,'Detailed Schedule'!$D$8:$K$903,7,FALSE)</f>
        <v>20000</v>
      </c>
      <c r="T779" s="119">
        <f t="shared" si="70"/>
        <v>0</v>
      </c>
      <c r="U779" s="119">
        <f t="shared" si="71"/>
        <v>0</v>
      </c>
      <c r="V779" s="21" t="str">
        <f t="shared" si="72"/>
        <v>NO CHANGE</v>
      </c>
      <c r="W779" s="21" t="str">
        <f t="shared" si="73"/>
        <v>NO CHANGE</v>
      </c>
      <c r="X779" s="21" t="str">
        <f t="shared" si="74"/>
        <v>NO CHANGE</v>
      </c>
    </row>
    <row r="780" spans="1:24" outlineLevel="2">
      <c r="A780" s="136">
        <v>44643</v>
      </c>
      <c r="B780" s="24"/>
      <c r="C780" s="77">
        <v>711</v>
      </c>
      <c r="D780" s="137" t="s">
        <v>1165</v>
      </c>
      <c r="E780" s="137">
        <v>2</v>
      </c>
      <c r="F780" s="137" t="s">
        <v>179</v>
      </c>
      <c r="G780" s="137" t="str">
        <f>+VLOOKUP($D780,'Detailed Schedule'!$D$8:$EK$9993,4,FALSE)</f>
        <v>2020 F-250 D24350</v>
      </c>
      <c r="H780" s="55">
        <f>+VLOOKUP($D780,'Detailed Schedule'!$D$8:$EK$9993,5,FALSE)</f>
        <v>52812.630000000005</v>
      </c>
      <c r="I780" s="22">
        <f>+VLOOKUP($D780,'Detailed Schedule'!$D$8:$EK$9993,6,FALSE)</f>
        <v>6</v>
      </c>
      <c r="J780" s="55">
        <f>+VLOOKUP($D780,'Detailed Schedule'!$D$8:$EK$9993,7,FALSE)</f>
        <v>0</v>
      </c>
      <c r="K780" s="56">
        <v>0</v>
      </c>
      <c r="L780" s="59">
        <f>+VLOOKUP($D780,'Detailed Schedule'!$D$8:$EAA$9985,137,FALSE)</f>
        <v>24205.795000000002</v>
      </c>
      <c r="M780" s="26">
        <f>+VLOOKUP($D780,'Detailed Schedule'!$D$8:$EAA$9985,140,FALSE)</f>
        <v>8802.1050000000014</v>
      </c>
      <c r="N780" s="26">
        <f>+VLOOKUP($D780,'Detailed Schedule'!$D$8:$EAA$9985,141,FALSE)</f>
        <v>33007.9</v>
      </c>
      <c r="O780" s="26">
        <f>+VLOOKUP($D780,'Detailed Schedule'!$D$8:$EAA$9985,142,FALSE)+J780</f>
        <v>19804.73</v>
      </c>
      <c r="Q780" s="74">
        <f>+VLOOKUP($D780,'Detailed Schedule'!$D$8:$K$903,6,FALSE)</f>
        <v>6</v>
      </c>
      <c r="R780" s="75">
        <f>+VLOOKUP($D780,'Detailed Schedule'!$D$8:$K$903,5,FALSE)</f>
        <v>52812.630000000005</v>
      </c>
      <c r="S780" s="75">
        <f>+VLOOKUP($D780,'Detailed Schedule'!$D$8:$K$903,7,FALSE)</f>
        <v>0</v>
      </c>
      <c r="T780" s="119">
        <f t="shared" si="70"/>
        <v>0</v>
      </c>
      <c r="U780" s="119">
        <f t="shared" si="71"/>
        <v>0</v>
      </c>
      <c r="V780" s="21" t="str">
        <f t="shared" si="72"/>
        <v>NO CHANGE</v>
      </c>
      <c r="W780" s="21" t="str">
        <f t="shared" si="73"/>
        <v>NO CHANGE</v>
      </c>
      <c r="X780" s="21" t="str">
        <f t="shared" si="74"/>
        <v>NO CHANGE</v>
      </c>
    </row>
    <row r="781" spans="1:24" outlineLevel="2">
      <c r="A781" s="136">
        <v>44643</v>
      </c>
      <c r="B781" s="24"/>
      <c r="C781" s="77">
        <v>712</v>
      </c>
      <c r="D781" s="137" t="s">
        <v>1167</v>
      </c>
      <c r="E781" s="137">
        <v>2</v>
      </c>
      <c r="F781" s="137" t="s">
        <v>179</v>
      </c>
      <c r="G781" s="137" t="str">
        <f>+VLOOKUP($D781,'Detailed Schedule'!$D$8:$EK$9993,4,FALSE)</f>
        <v>2019 F-250 D92216</v>
      </c>
      <c r="H781" s="55">
        <f>+VLOOKUP($D781,'Detailed Schedule'!$D$8:$EK$9993,5,FALSE)</f>
        <v>45140.31</v>
      </c>
      <c r="I781" s="22">
        <f>+VLOOKUP($D781,'Detailed Schedule'!$D$8:$EK$9993,6,FALSE)</f>
        <v>6</v>
      </c>
      <c r="J781" s="55">
        <f>+VLOOKUP($D781,'Detailed Schedule'!$D$8:$EK$9993,7,FALSE)</f>
        <v>0</v>
      </c>
      <c r="K781" s="56">
        <v>0</v>
      </c>
      <c r="L781" s="59">
        <f>+VLOOKUP($D781,'Detailed Schedule'!$D$8:$EAA$9985,137,FALSE)</f>
        <v>20689.314999999999</v>
      </c>
      <c r="M781" s="26">
        <f>+VLOOKUP($D781,'Detailed Schedule'!$D$8:$EAA$9985,140,FALSE)</f>
        <v>7523.3849999999984</v>
      </c>
      <c r="N781" s="26">
        <f>+VLOOKUP($D781,'Detailed Schedule'!$D$8:$EAA$9985,141,FALSE)</f>
        <v>28212.699999999997</v>
      </c>
      <c r="O781" s="26">
        <f>+VLOOKUP($D781,'Detailed Schedule'!$D$8:$EAA$9985,142,FALSE)+J781</f>
        <v>16927.61</v>
      </c>
      <c r="Q781" s="74">
        <f>+VLOOKUP($D781,'Detailed Schedule'!$D$8:$K$903,6,FALSE)</f>
        <v>6</v>
      </c>
      <c r="R781" s="75">
        <f>+VLOOKUP($D781,'Detailed Schedule'!$D$8:$K$903,5,FALSE)</f>
        <v>45140.31</v>
      </c>
      <c r="S781" s="75">
        <f>+VLOOKUP($D781,'Detailed Schedule'!$D$8:$K$903,7,FALSE)</f>
        <v>0</v>
      </c>
      <c r="T781" s="119">
        <f t="shared" si="70"/>
        <v>0</v>
      </c>
      <c r="U781" s="119">
        <f t="shared" si="71"/>
        <v>0</v>
      </c>
      <c r="V781" s="21" t="str">
        <f t="shared" si="72"/>
        <v>NO CHANGE</v>
      </c>
      <c r="W781" s="21" t="str">
        <f t="shared" si="73"/>
        <v>NO CHANGE</v>
      </c>
      <c r="X781" s="21" t="str">
        <f t="shared" si="74"/>
        <v>NO CHANGE</v>
      </c>
    </row>
    <row r="782" spans="1:24" outlineLevel="2">
      <c r="A782" s="136">
        <v>44649</v>
      </c>
      <c r="B782" s="24"/>
      <c r="C782" s="77">
        <v>699</v>
      </c>
      <c r="D782" s="137" t="s">
        <v>1169</v>
      </c>
      <c r="E782" s="137">
        <v>1</v>
      </c>
      <c r="F782" s="137" t="s">
        <v>179</v>
      </c>
      <c r="G782" s="137" t="str">
        <f>+VLOOKUP($D782,'Detailed Schedule'!$D$8:$EK$9993,4,FALSE)</f>
        <v>2022 F-150 A44565</v>
      </c>
      <c r="H782" s="55">
        <f>+VLOOKUP($D782,'Detailed Schedule'!$D$8:$EK$9993,5,FALSE)</f>
        <v>44336.28</v>
      </c>
      <c r="I782" s="22">
        <f>+VLOOKUP($D782,'Detailed Schedule'!$D$8:$EK$9993,6,FALSE)</f>
        <v>6</v>
      </c>
      <c r="J782" s="55">
        <f>+VLOOKUP($D782,'Detailed Schedule'!$D$8:$EK$9993,7,FALSE)</f>
        <v>0</v>
      </c>
      <c r="K782" s="56">
        <v>0</v>
      </c>
      <c r="L782" s="59">
        <f>+VLOOKUP($D782,'Detailed Schedule'!$D$8:$EAA$9985,137,FALSE)</f>
        <v>20320.8</v>
      </c>
      <c r="M782" s="26">
        <f>+VLOOKUP($D782,'Detailed Schedule'!$D$8:$EAA$9985,140,FALSE)</f>
        <v>7389.3799999999992</v>
      </c>
      <c r="N782" s="26">
        <f>+VLOOKUP($D782,'Detailed Schedule'!$D$8:$EAA$9985,141,FALSE)</f>
        <v>27710.18</v>
      </c>
      <c r="O782" s="26">
        <f>+VLOOKUP($D782,'Detailed Schedule'!$D$8:$EAA$9985,142,FALSE)+J782</f>
        <v>16626.099999999999</v>
      </c>
      <c r="Q782" s="74">
        <f>+VLOOKUP($D782,'Detailed Schedule'!$D$8:$K$903,6,FALSE)</f>
        <v>6</v>
      </c>
      <c r="R782" s="75">
        <f>+VLOOKUP($D782,'Detailed Schedule'!$D$8:$K$903,5,FALSE)</f>
        <v>44336.28</v>
      </c>
      <c r="S782" s="75">
        <f>+VLOOKUP($D782,'Detailed Schedule'!$D$8:$K$903,7,FALSE)</f>
        <v>0</v>
      </c>
      <c r="T782" s="119">
        <f t="shared" si="70"/>
        <v>0</v>
      </c>
      <c r="U782" s="119">
        <f t="shared" si="71"/>
        <v>0</v>
      </c>
      <c r="V782" s="21" t="str">
        <f t="shared" si="72"/>
        <v>NO CHANGE</v>
      </c>
      <c r="W782" s="21" t="str">
        <f t="shared" si="73"/>
        <v>NO CHANGE</v>
      </c>
      <c r="X782" s="21" t="str">
        <f t="shared" si="74"/>
        <v>NO CHANGE</v>
      </c>
    </row>
    <row r="783" spans="1:24" outlineLevel="2">
      <c r="A783" s="136">
        <v>44649</v>
      </c>
      <c r="B783" s="24"/>
      <c r="C783" s="77">
        <v>701</v>
      </c>
      <c r="D783" s="137" t="s">
        <v>1171</v>
      </c>
      <c r="E783" s="137">
        <v>1</v>
      </c>
      <c r="F783" s="137" t="s">
        <v>179</v>
      </c>
      <c r="G783" s="137" t="str">
        <f>+VLOOKUP($D783,'Detailed Schedule'!$D$8:$EK$9993,4,FALSE)</f>
        <v>2022 F-250 D51397</v>
      </c>
      <c r="H783" s="55">
        <f>+VLOOKUP($D783,'Detailed Schedule'!$D$8:$EK$9993,5,FALSE)</f>
        <v>46502.04</v>
      </c>
      <c r="I783" s="22">
        <f>+VLOOKUP($D783,'Detailed Schedule'!$D$8:$EK$9993,6,FALSE)</f>
        <v>6</v>
      </c>
      <c r="J783" s="55">
        <f>+VLOOKUP($D783,'Detailed Schedule'!$D$8:$EK$9993,7,FALSE)</f>
        <v>0</v>
      </c>
      <c r="K783" s="56">
        <v>0</v>
      </c>
      <c r="L783" s="59">
        <f>+VLOOKUP($D783,'Detailed Schedule'!$D$8:$EAA$9985,137,FALSE)</f>
        <v>21313.440000000002</v>
      </c>
      <c r="M783" s="26">
        <f>+VLOOKUP($D783,'Detailed Schedule'!$D$8:$EAA$9985,140,FALSE)</f>
        <v>7750.34</v>
      </c>
      <c r="N783" s="26">
        <f>+VLOOKUP($D783,'Detailed Schedule'!$D$8:$EAA$9985,141,FALSE)</f>
        <v>29063.780000000002</v>
      </c>
      <c r="O783" s="26">
        <f>+VLOOKUP($D783,'Detailed Schedule'!$D$8:$EAA$9985,142,FALSE)+J783</f>
        <v>17438.259999999998</v>
      </c>
      <c r="Q783" s="74">
        <f>+VLOOKUP($D783,'Detailed Schedule'!$D$8:$K$903,6,FALSE)</f>
        <v>6</v>
      </c>
      <c r="R783" s="75">
        <f>+VLOOKUP($D783,'Detailed Schedule'!$D$8:$K$903,5,FALSE)</f>
        <v>46502.04</v>
      </c>
      <c r="S783" s="75">
        <f>+VLOOKUP($D783,'Detailed Schedule'!$D$8:$K$903,7,FALSE)</f>
        <v>0</v>
      </c>
      <c r="T783" s="119">
        <f t="shared" si="70"/>
        <v>0</v>
      </c>
      <c r="U783" s="119">
        <f t="shared" si="71"/>
        <v>0</v>
      </c>
      <c r="V783" s="21" t="str">
        <f t="shared" si="72"/>
        <v>NO CHANGE</v>
      </c>
      <c r="W783" s="21" t="str">
        <f t="shared" si="73"/>
        <v>NO CHANGE</v>
      </c>
      <c r="X783" s="21" t="str">
        <f t="shared" si="74"/>
        <v>NO CHANGE</v>
      </c>
    </row>
    <row r="784" spans="1:24" outlineLevel="2">
      <c r="A784" s="136">
        <v>44649</v>
      </c>
      <c r="B784" s="24"/>
      <c r="C784" s="77">
        <v>700</v>
      </c>
      <c r="D784" s="137" t="s">
        <v>1173</v>
      </c>
      <c r="E784" s="137">
        <v>1</v>
      </c>
      <c r="F784" s="137" t="s">
        <v>179</v>
      </c>
      <c r="G784" s="137" t="str">
        <f>+VLOOKUP($D784,'Detailed Schedule'!$D$8:$EK$9993,4,FALSE)</f>
        <v>2022 F-250</v>
      </c>
      <c r="H784" s="55">
        <f>+VLOOKUP($D784,'Detailed Schedule'!$D$8:$EK$9993,5,FALSE)</f>
        <v>42569.04</v>
      </c>
      <c r="I784" s="22">
        <f>+VLOOKUP($D784,'Detailed Schedule'!$D$8:$EK$9993,6,FALSE)</f>
        <v>6</v>
      </c>
      <c r="J784" s="55">
        <f>+VLOOKUP($D784,'Detailed Schedule'!$D$8:$EK$9993,7,FALSE)</f>
        <v>0</v>
      </c>
      <c r="K784" s="56">
        <v>0</v>
      </c>
      <c r="L784" s="59">
        <f>+VLOOKUP($D784,'Detailed Schedule'!$D$8:$EAA$9985,137,FALSE)</f>
        <v>19510.810000000001</v>
      </c>
      <c r="M784" s="26">
        <f>+VLOOKUP($D784,'Detailed Schedule'!$D$8:$EAA$9985,140,FALSE)</f>
        <v>7094.84</v>
      </c>
      <c r="N784" s="26">
        <f>+VLOOKUP($D784,'Detailed Schedule'!$D$8:$EAA$9985,141,FALSE)</f>
        <v>26605.65</v>
      </c>
      <c r="O784" s="26">
        <f>+VLOOKUP($D784,'Detailed Schedule'!$D$8:$EAA$9985,142,FALSE)+J784</f>
        <v>15963.39</v>
      </c>
      <c r="Q784" s="74">
        <f>+VLOOKUP($D784,'Detailed Schedule'!$D$8:$K$903,6,FALSE)</f>
        <v>6</v>
      </c>
      <c r="R784" s="75">
        <f>+VLOOKUP($D784,'Detailed Schedule'!$D$8:$K$903,5,FALSE)</f>
        <v>42569.04</v>
      </c>
      <c r="S784" s="75">
        <f>+VLOOKUP($D784,'Detailed Schedule'!$D$8:$K$903,7,FALSE)</f>
        <v>0</v>
      </c>
      <c r="T784" s="119">
        <f t="shared" si="70"/>
        <v>0</v>
      </c>
      <c r="U784" s="119">
        <f t="shared" si="71"/>
        <v>0</v>
      </c>
      <c r="V784" s="21" t="str">
        <f t="shared" si="72"/>
        <v>NO CHANGE</v>
      </c>
      <c r="W784" s="21" t="str">
        <f t="shared" si="73"/>
        <v>NO CHANGE</v>
      </c>
      <c r="X784" s="21" t="str">
        <f t="shared" si="74"/>
        <v>NO CHANGE</v>
      </c>
    </row>
    <row r="785" spans="1:24" outlineLevel="2">
      <c r="A785" s="136">
        <v>44659</v>
      </c>
      <c r="B785" s="24"/>
      <c r="C785" s="77">
        <v>671</v>
      </c>
      <c r="D785" s="137" t="s">
        <v>981</v>
      </c>
      <c r="E785" s="137">
        <v>1</v>
      </c>
      <c r="F785" s="137" t="s">
        <v>179</v>
      </c>
      <c r="G785" s="137" t="str">
        <f>+VLOOKUP($D785,'Detailed Schedule'!$D$8:$EK$9993,4,FALSE)</f>
        <v>2022 INTL MV W/12K CRANE</v>
      </c>
      <c r="H785" s="55">
        <f>+VLOOKUP($D785,'Detailed Schedule'!$D$8:$EK$9993,5,FALSE)</f>
        <v>195441.35</v>
      </c>
      <c r="I785" s="22">
        <f>+VLOOKUP($D785,'Detailed Schedule'!$D$8:$EK$9993,6,FALSE)</f>
        <v>10</v>
      </c>
      <c r="J785" s="55">
        <f>+VLOOKUP($D785,'Detailed Schedule'!$D$8:$EK$9993,7,FALSE)</f>
        <v>80000</v>
      </c>
      <c r="K785" s="56">
        <v>0</v>
      </c>
      <c r="L785" s="59">
        <f>+VLOOKUP($D785,'Detailed Schedule'!$D$8:$EAA$9985,137,FALSE)</f>
        <v>31746.375</v>
      </c>
      <c r="M785" s="26">
        <f>+VLOOKUP($D785,'Detailed Schedule'!$D$8:$EAA$9985,140,FALSE)</f>
        <v>11544.135</v>
      </c>
      <c r="N785" s="26">
        <f>+VLOOKUP($D785,'Detailed Schedule'!$D$8:$EAA$9985,141,FALSE)</f>
        <v>43290.51</v>
      </c>
      <c r="O785" s="26">
        <f>+VLOOKUP($D785,'Detailed Schedule'!$D$8:$EAA$9985,142,FALSE)+J785</f>
        <v>152150.84</v>
      </c>
      <c r="Q785" s="74">
        <f>+VLOOKUP($D785,'Detailed Schedule'!$D$8:$K$903,6,FALSE)</f>
        <v>10</v>
      </c>
      <c r="R785" s="75">
        <f>+VLOOKUP($D785,'Detailed Schedule'!$D$8:$K$903,5,FALSE)</f>
        <v>195441.35</v>
      </c>
      <c r="S785" s="75">
        <f>+VLOOKUP($D785,'Detailed Schedule'!$D$8:$K$903,7,FALSE)</f>
        <v>80000</v>
      </c>
      <c r="T785" s="119">
        <f t="shared" si="70"/>
        <v>0</v>
      </c>
      <c r="U785" s="119">
        <f t="shared" si="71"/>
        <v>0</v>
      </c>
      <c r="V785" s="21" t="str">
        <f t="shared" si="72"/>
        <v>NO CHANGE</v>
      </c>
      <c r="W785" s="21" t="str">
        <f t="shared" si="73"/>
        <v>NO CHANGE</v>
      </c>
      <c r="X785" s="21" t="str">
        <f t="shared" si="74"/>
        <v>NO CHANGE</v>
      </c>
    </row>
    <row r="786" spans="1:24" outlineLevel="2">
      <c r="A786" s="136">
        <v>44712</v>
      </c>
      <c r="B786" s="24"/>
      <c r="C786" s="77">
        <v>740</v>
      </c>
      <c r="D786" s="137" t="s">
        <v>1177</v>
      </c>
      <c r="E786" s="137">
        <v>2</v>
      </c>
      <c r="F786" s="137" t="s">
        <v>179</v>
      </c>
      <c r="G786" s="137" t="str">
        <f>+VLOOKUP($D786,'Detailed Schedule'!$D$8:$EK$9993,4,FALSE)</f>
        <v>2022 F-250 D72117</v>
      </c>
      <c r="H786" s="55">
        <f>+VLOOKUP($D786,'Detailed Schedule'!$D$8:$EK$9993,5,FALSE)</f>
        <v>44213.04</v>
      </c>
      <c r="I786" s="22">
        <f>+VLOOKUP($D786,'Detailed Schedule'!$D$8:$EK$9993,6,FALSE)</f>
        <v>6</v>
      </c>
      <c r="J786" s="55">
        <f>+VLOOKUP($D786,'Detailed Schedule'!$D$8:$EK$9993,7,FALSE)</f>
        <v>0</v>
      </c>
      <c r="K786" s="56">
        <v>0</v>
      </c>
      <c r="L786" s="59">
        <f>+VLOOKUP($D786,'Detailed Schedule'!$D$8:$EAA$9985,137,FALSE)</f>
        <v>19036.169999999998</v>
      </c>
      <c r="M786" s="26">
        <f>+VLOOKUP($D786,'Detailed Schedule'!$D$8:$EAA$9985,140,FALSE)</f>
        <v>7368.84</v>
      </c>
      <c r="N786" s="26">
        <f>+VLOOKUP($D786,'Detailed Schedule'!$D$8:$EAA$9985,141,FALSE)</f>
        <v>26405.01</v>
      </c>
      <c r="O786" s="26">
        <f>+VLOOKUP($D786,'Detailed Schedule'!$D$8:$EAA$9985,142,FALSE)+J786</f>
        <v>17808.03</v>
      </c>
      <c r="Q786" s="74">
        <f>+VLOOKUP($D786,'Detailed Schedule'!$D$8:$K$903,6,FALSE)</f>
        <v>6</v>
      </c>
      <c r="R786" s="75">
        <f>+VLOOKUP($D786,'Detailed Schedule'!$D$8:$K$903,5,FALSE)</f>
        <v>44213.04</v>
      </c>
      <c r="S786" s="75">
        <f>+VLOOKUP($D786,'Detailed Schedule'!$D$8:$K$903,7,FALSE)</f>
        <v>0</v>
      </c>
      <c r="T786" s="119">
        <f t="shared" si="70"/>
        <v>0</v>
      </c>
      <c r="U786" s="119">
        <f t="shared" si="71"/>
        <v>0</v>
      </c>
      <c r="V786" s="21" t="str">
        <f t="shared" si="72"/>
        <v>NO CHANGE</v>
      </c>
      <c r="W786" s="21" t="str">
        <f t="shared" si="73"/>
        <v>NO CHANGE</v>
      </c>
      <c r="X786" s="21" t="str">
        <f t="shared" si="74"/>
        <v>NO CHANGE</v>
      </c>
    </row>
    <row r="787" spans="1:24" outlineLevel="2">
      <c r="A787" s="136">
        <v>44716</v>
      </c>
      <c r="B787" s="24"/>
      <c r="C787" s="77">
        <v>738</v>
      </c>
      <c r="D787" s="137" t="s">
        <v>1175</v>
      </c>
      <c r="E787" s="137">
        <v>2</v>
      </c>
      <c r="F787" s="137" t="s">
        <v>179</v>
      </c>
      <c r="G787" s="137" t="str">
        <f>+VLOOKUP($D787,'Detailed Schedule'!$D$8:$EK$9993,4,FALSE)</f>
        <v>2021 F-250 D19753</v>
      </c>
      <c r="H787" s="55">
        <f>+VLOOKUP($D787,'Detailed Schedule'!$D$8:$EK$9993,5,FALSE)</f>
        <v>51150</v>
      </c>
      <c r="I787" s="22">
        <f>+VLOOKUP($D787,'Detailed Schedule'!$D$8:$EK$9993,6,FALSE)</f>
        <v>6</v>
      </c>
      <c r="J787" s="55">
        <f>+VLOOKUP($D787,'Detailed Schedule'!$D$8:$EK$9993,7,FALSE)</f>
        <v>0</v>
      </c>
      <c r="K787" s="56">
        <v>0</v>
      </c>
      <c r="L787" s="59">
        <f>+VLOOKUP($D787,'Detailed Schedule'!$D$8:$EAA$9985,137,FALSE)</f>
        <v>22022.92</v>
      </c>
      <c r="M787" s="26">
        <f>+VLOOKUP($D787,'Detailed Schedule'!$D$8:$EAA$9985,140,FALSE)</f>
        <v>8525</v>
      </c>
      <c r="N787" s="26">
        <f>+VLOOKUP($D787,'Detailed Schedule'!$D$8:$EAA$9985,141,FALSE)</f>
        <v>30547.919999999998</v>
      </c>
      <c r="O787" s="26">
        <f>+VLOOKUP($D787,'Detailed Schedule'!$D$8:$EAA$9985,142,FALSE)+J787</f>
        <v>20602.080000000002</v>
      </c>
      <c r="Q787" s="74">
        <f>+VLOOKUP($D787,'Detailed Schedule'!$D$8:$K$903,6,FALSE)</f>
        <v>6</v>
      </c>
      <c r="R787" s="75">
        <f>+VLOOKUP($D787,'Detailed Schedule'!$D$8:$K$903,5,FALSE)</f>
        <v>51150</v>
      </c>
      <c r="S787" s="75">
        <f>+VLOOKUP($D787,'Detailed Schedule'!$D$8:$K$903,7,FALSE)</f>
        <v>0</v>
      </c>
      <c r="T787" s="119">
        <f t="shared" si="70"/>
        <v>0</v>
      </c>
      <c r="U787" s="119">
        <f t="shared" si="71"/>
        <v>0</v>
      </c>
      <c r="V787" s="21" t="str">
        <f t="shared" si="72"/>
        <v>NO CHANGE</v>
      </c>
      <c r="W787" s="21" t="str">
        <f t="shared" si="73"/>
        <v>NO CHANGE</v>
      </c>
      <c r="X787" s="21" t="str">
        <f t="shared" si="74"/>
        <v>NO CHANGE</v>
      </c>
    </row>
    <row r="788" spans="1:24" outlineLevel="2">
      <c r="A788" s="136">
        <v>44718</v>
      </c>
      <c r="B788" s="24"/>
      <c r="C788" s="77">
        <v>742</v>
      </c>
      <c r="D788" s="137" t="s">
        <v>291</v>
      </c>
      <c r="E788" s="137">
        <v>2</v>
      </c>
      <c r="F788" s="137" t="s">
        <v>179</v>
      </c>
      <c r="G788" s="137" t="str">
        <f>+VLOOKUP($D788,'Detailed Schedule'!$D$8:$EK$9993,4,FALSE)</f>
        <v>2014 KENWORTH MIXER 17283</v>
      </c>
      <c r="H788" s="55">
        <f>+VLOOKUP($D788,'Detailed Schedule'!$D$8:$EK$9993,5,FALSE)</f>
        <v>69950</v>
      </c>
      <c r="I788" s="22">
        <f>+VLOOKUP($D788,'Detailed Schedule'!$D$8:$EK$9993,6,FALSE)</f>
        <v>7</v>
      </c>
      <c r="J788" s="55">
        <f>+VLOOKUP($D788,'Detailed Schedule'!$D$8:$EK$9993,7,FALSE)</f>
        <v>20000</v>
      </c>
      <c r="K788" s="56">
        <v>0</v>
      </c>
      <c r="L788" s="59">
        <f>+VLOOKUP($D788,'Detailed Schedule'!$D$8:$EAA$9985,137,FALSE)</f>
        <v>18433.924285714285</v>
      </c>
      <c r="M788" s="26">
        <f>+VLOOKUP($D788,'Detailed Schedule'!$D$8:$EAA$9985,140,FALSE)</f>
        <v>7135.7142857142853</v>
      </c>
      <c r="N788" s="26">
        <f>+VLOOKUP($D788,'Detailed Schedule'!$D$8:$EAA$9985,141,FALSE)</f>
        <v>25569.638571428572</v>
      </c>
      <c r="O788" s="26">
        <f>+VLOOKUP($D788,'Detailed Schedule'!$D$8:$EAA$9985,142,FALSE)+J788</f>
        <v>44380.36</v>
      </c>
      <c r="Q788" s="74">
        <f>+VLOOKUP($D788,'Detailed Schedule'!$D$8:$K$903,6,FALSE)</f>
        <v>7</v>
      </c>
      <c r="R788" s="75">
        <f>+VLOOKUP($D788,'Detailed Schedule'!$D$8:$K$903,5,FALSE)</f>
        <v>69950</v>
      </c>
      <c r="S788" s="75">
        <f>+VLOOKUP($D788,'Detailed Schedule'!$D$8:$K$903,7,FALSE)</f>
        <v>20000</v>
      </c>
      <c r="T788" s="119">
        <f t="shared" si="70"/>
        <v>0</v>
      </c>
      <c r="U788" s="119">
        <f t="shared" si="71"/>
        <v>0</v>
      </c>
      <c r="V788" s="21" t="str">
        <f t="shared" si="72"/>
        <v>NO CHANGE</v>
      </c>
      <c r="W788" s="21" t="str">
        <f t="shared" si="73"/>
        <v>NO CHANGE</v>
      </c>
      <c r="X788" s="21" t="str">
        <f t="shared" si="74"/>
        <v>NO CHANGE</v>
      </c>
    </row>
    <row r="789" spans="1:24" outlineLevel="2">
      <c r="A789" s="136">
        <v>44720</v>
      </c>
      <c r="B789" s="24"/>
      <c r="C789" s="77">
        <v>731</v>
      </c>
      <c r="D789" s="137" t="s">
        <v>1179</v>
      </c>
      <c r="E789" s="137">
        <v>1</v>
      </c>
      <c r="F789" s="137" t="s">
        <v>179</v>
      </c>
      <c r="G789" s="137" t="str">
        <f>+VLOOKUP($D789,'Detailed Schedule'!$D$8:$EK$9993,4,FALSE)</f>
        <v>2022 F-250 E64468</v>
      </c>
      <c r="H789" s="55">
        <f>+VLOOKUP($D789,'Detailed Schedule'!$D$8:$EK$9993,5,FALSE)</f>
        <v>48939.6</v>
      </c>
      <c r="I789" s="22">
        <f>+VLOOKUP($D789,'Detailed Schedule'!$D$8:$EK$9993,6,FALSE)</f>
        <v>6</v>
      </c>
      <c r="J789" s="55">
        <f>+VLOOKUP($D789,'Detailed Schedule'!$D$8:$EK$9993,7,FALSE)</f>
        <v>0</v>
      </c>
      <c r="K789" s="56">
        <v>0</v>
      </c>
      <c r="L789" s="59">
        <f>+VLOOKUP($D789,'Detailed Schedule'!$D$8:$EAA$9985,137,FALSE)</f>
        <v>21071.22</v>
      </c>
      <c r="M789" s="26">
        <f>+VLOOKUP($D789,'Detailed Schedule'!$D$8:$EAA$9985,140,FALSE)</f>
        <v>8156.5999999999985</v>
      </c>
      <c r="N789" s="26">
        <f>+VLOOKUP($D789,'Detailed Schedule'!$D$8:$EAA$9985,141,FALSE)</f>
        <v>29227.82</v>
      </c>
      <c r="O789" s="26">
        <f>+VLOOKUP($D789,'Detailed Schedule'!$D$8:$EAA$9985,142,FALSE)+J789</f>
        <v>19711.78</v>
      </c>
      <c r="Q789" s="74">
        <f>+VLOOKUP($D789,'Detailed Schedule'!$D$8:$K$903,6,FALSE)</f>
        <v>6</v>
      </c>
      <c r="R789" s="75">
        <f>+VLOOKUP($D789,'Detailed Schedule'!$D$8:$K$903,5,FALSE)</f>
        <v>48939.6</v>
      </c>
      <c r="S789" s="75">
        <f>+VLOOKUP($D789,'Detailed Schedule'!$D$8:$K$903,7,FALSE)</f>
        <v>0</v>
      </c>
      <c r="T789" s="119">
        <f t="shared" si="70"/>
        <v>0</v>
      </c>
      <c r="U789" s="119">
        <f t="shared" si="71"/>
        <v>0</v>
      </c>
      <c r="V789" s="21" t="str">
        <f t="shared" si="72"/>
        <v>NO CHANGE</v>
      </c>
      <c r="W789" s="21" t="str">
        <f t="shared" si="73"/>
        <v>NO CHANGE</v>
      </c>
      <c r="X789" s="21" t="str">
        <f t="shared" si="74"/>
        <v>NO CHANGE</v>
      </c>
    </row>
    <row r="790" spans="1:24" outlineLevel="2">
      <c r="A790" s="136">
        <v>44742</v>
      </c>
      <c r="B790" s="24"/>
      <c r="C790" s="77">
        <v>743</v>
      </c>
      <c r="D790" s="137" t="s">
        <v>1183</v>
      </c>
      <c r="E790" s="137">
        <v>2</v>
      </c>
      <c r="F790" s="137" t="s">
        <v>179</v>
      </c>
      <c r="G790" s="137" t="str">
        <f>+VLOOKUP($D790,'Detailed Schedule'!$D$8:$EK$9993,4,FALSE)</f>
        <v>2022 F-250 E64467</v>
      </c>
      <c r="H790" s="55">
        <f>+VLOOKUP($D790,'Detailed Schedule'!$D$8:$EK$9993,5,FALSE)</f>
        <v>49845.020000000004</v>
      </c>
      <c r="I790" s="22">
        <f>+VLOOKUP($D790,'Detailed Schedule'!$D$8:$EK$9993,6,FALSE)</f>
        <v>6</v>
      </c>
      <c r="J790" s="55">
        <f>+VLOOKUP($D790,'Detailed Schedule'!$D$8:$EK$9993,7,FALSE)</f>
        <v>0</v>
      </c>
      <c r="K790" s="56">
        <v>0</v>
      </c>
      <c r="L790" s="59">
        <f>+VLOOKUP($D790,'Detailed Schedule'!$D$8:$EAA$9985,137,FALSE)</f>
        <v>20768.753333333334</v>
      </c>
      <c r="M790" s="26">
        <f>+VLOOKUP($D790,'Detailed Schedule'!$D$8:$EAA$9985,140,FALSE)</f>
        <v>8307.503333333334</v>
      </c>
      <c r="N790" s="26">
        <f>+VLOOKUP($D790,'Detailed Schedule'!$D$8:$EAA$9985,141,FALSE)</f>
        <v>29076.256666666668</v>
      </c>
      <c r="O790" s="26">
        <f>+VLOOKUP($D790,'Detailed Schedule'!$D$8:$EAA$9985,142,FALSE)+J790</f>
        <v>20768.759999999998</v>
      </c>
      <c r="Q790" s="74">
        <f>+VLOOKUP($D790,'Detailed Schedule'!$D$8:$K$903,6,FALSE)</f>
        <v>6</v>
      </c>
      <c r="R790" s="75">
        <f>+VLOOKUP($D790,'Detailed Schedule'!$D$8:$K$903,5,FALSE)</f>
        <v>49845.020000000004</v>
      </c>
      <c r="S790" s="75">
        <f>+VLOOKUP($D790,'Detailed Schedule'!$D$8:$K$903,7,FALSE)</f>
        <v>0</v>
      </c>
      <c r="T790" s="119">
        <f t="shared" si="70"/>
        <v>0</v>
      </c>
      <c r="U790" s="119">
        <f t="shared" si="71"/>
        <v>0</v>
      </c>
      <c r="V790" s="21" t="str">
        <f t="shared" si="72"/>
        <v>NO CHANGE</v>
      </c>
      <c r="W790" s="21" t="str">
        <f t="shared" si="73"/>
        <v>NO CHANGE</v>
      </c>
      <c r="X790" s="21" t="str">
        <f t="shared" si="74"/>
        <v>NO CHANGE</v>
      </c>
    </row>
    <row r="791" spans="1:24" outlineLevel="2">
      <c r="A791" s="136">
        <v>44742</v>
      </c>
      <c r="B791" s="24"/>
      <c r="C791" s="77">
        <v>744</v>
      </c>
      <c r="D791" s="137" t="s">
        <v>1185</v>
      </c>
      <c r="E791" s="137">
        <v>2</v>
      </c>
      <c r="F791" s="137" t="s">
        <v>179</v>
      </c>
      <c r="G791" s="137" t="str">
        <f>+VLOOKUP($D791,'Detailed Schedule'!$D$8:$EK$9993,4,FALSE)</f>
        <v>2022 F-250 E64466</v>
      </c>
      <c r="H791" s="55">
        <f>+VLOOKUP($D791,'Detailed Schedule'!$D$8:$EK$9993,5,FALSE)</f>
        <v>49845.020000000004</v>
      </c>
      <c r="I791" s="22">
        <f>+VLOOKUP($D791,'Detailed Schedule'!$D$8:$EK$9993,6,FALSE)</f>
        <v>6</v>
      </c>
      <c r="J791" s="55">
        <f>+VLOOKUP($D791,'Detailed Schedule'!$D$8:$EK$9993,7,FALSE)</f>
        <v>0</v>
      </c>
      <c r="K791" s="56">
        <v>0</v>
      </c>
      <c r="L791" s="59">
        <f>+VLOOKUP($D791,'Detailed Schedule'!$D$8:$EAA$9985,137,FALSE)</f>
        <v>20768.753333333334</v>
      </c>
      <c r="M791" s="26">
        <f>+VLOOKUP($D791,'Detailed Schedule'!$D$8:$EAA$9985,140,FALSE)</f>
        <v>8307.503333333334</v>
      </c>
      <c r="N791" s="26">
        <f>+VLOOKUP($D791,'Detailed Schedule'!$D$8:$EAA$9985,141,FALSE)</f>
        <v>29076.256666666668</v>
      </c>
      <c r="O791" s="26">
        <f>+VLOOKUP($D791,'Detailed Schedule'!$D$8:$EAA$9985,142,FALSE)+J791</f>
        <v>20768.759999999998</v>
      </c>
      <c r="Q791" s="74">
        <f>+VLOOKUP($D791,'Detailed Schedule'!$D$8:$K$903,6,FALSE)</f>
        <v>6</v>
      </c>
      <c r="R791" s="75">
        <f>+VLOOKUP($D791,'Detailed Schedule'!$D$8:$K$903,5,FALSE)</f>
        <v>49845.020000000004</v>
      </c>
      <c r="S791" s="75">
        <f>+VLOOKUP($D791,'Detailed Schedule'!$D$8:$K$903,7,FALSE)</f>
        <v>0</v>
      </c>
      <c r="T791" s="119">
        <f t="shared" si="70"/>
        <v>0</v>
      </c>
      <c r="U791" s="119">
        <f t="shared" si="71"/>
        <v>0</v>
      </c>
      <c r="V791" s="21" t="str">
        <f t="shared" si="72"/>
        <v>NO CHANGE</v>
      </c>
      <c r="W791" s="21" t="str">
        <f t="shared" si="73"/>
        <v>NO CHANGE</v>
      </c>
      <c r="X791" s="21" t="str">
        <f t="shared" si="74"/>
        <v>NO CHANGE</v>
      </c>
    </row>
    <row r="792" spans="1:24" outlineLevel="2">
      <c r="A792" s="136">
        <v>44743</v>
      </c>
      <c r="B792" s="24"/>
      <c r="C792" s="77">
        <v>718</v>
      </c>
      <c r="D792" s="137" t="s">
        <v>1181</v>
      </c>
      <c r="E792" s="137">
        <v>1</v>
      </c>
      <c r="F792" s="137" t="s">
        <v>179</v>
      </c>
      <c r="G792" s="137" t="str">
        <f>+VLOOKUP($D792,'Detailed Schedule'!$D$8:$EK$9993,4,FALSE)</f>
        <v>2022 F-250 R25463</v>
      </c>
      <c r="H792" s="55">
        <f>+VLOOKUP($D792,'Detailed Schedule'!$D$8:$EK$9993,5,FALSE)</f>
        <v>51531.380000000005</v>
      </c>
      <c r="I792" s="22">
        <f>+VLOOKUP($D792,'Detailed Schedule'!$D$8:$EK$9993,6,FALSE)</f>
        <v>6</v>
      </c>
      <c r="J792" s="55">
        <f>+VLOOKUP($D792,'Detailed Schedule'!$D$8:$EK$9993,7,FALSE)</f>
        <v>0</v>
      </c>
      <c r="K792" s="56">
        <v>0</v>
      </c>
      <c r="L792" s="59">
        <f>+VLOOKUP($D792,'Detailed Schedule'!$D$8:$EAA$9985,137,FALSE)</f>
        <v>21471.403333333335</v>
      </c>
      <c r="M792" s="26">
        <f>+VLOOKUP($D792,'Detailed Schedule'!$D$8:$EAA$9985,140,FALSE)</f>
        <v>8588.5633333333335</v>
      </c>
      <c r="N792" s="26">
        <f>+VLOOKUP($D792,'Detailed Schedule'!$D$8:$EAA$9985,141,FALSE)</f>
        <v>30059.966666666667</v>
      </c>
      <c r="O792" s="26">
        <f>+VLOOKUP($D792,'Detailed Schedule'!$D$8:$EAA$9985,142,FALSE)+J792</f>
        <v>21471.41</v>
      </c>
      <c r="Q792" s="74">
        <f>+VLOOKUP($D792,'Detailed Schedule'!$D$8:$K$903,6,FALSE)</f>
        <v>6</v>
      </c>
      <c r="R792" s="75">
        <f>+VLOOKUP($D792,'Detailed Schedule'!$D$8:$K$903,5,FALSE)</f>
        <v>51531.380000000005</v>
      </c>
      <c r="S792" s="75">
        <f>+VLOOKUP($D792,'Detailed Schedule'!$D$8:$K$903,7,FALSE)</f>
        <v>0</v>
      </c>
      <c r="T792" s="119">
        <f t="shared" si="70"/>
        <v>0</v>
      </c>
      <c r="U792" s="119">
        <f t="shared" si="71"/>
        <v>0</v>
      </c>
      <c r="V792" s="21" t="str">
        <f t="shared" si="72"/>
        <v>NO CHANGE</v>
      </c>
      <c r="W792" s="21" t="str">
        <f t="shared" si="73"/>
        <v>NO CHANGE</v>
      </c>
      <c r="X792" s="21" t="str">
        <f t="shared" si="74"/>
        <v>NO CHANGE</v>
      </c>
    </row>
    <row r="793" spans="1:24" outlineLevel="2">
      <c r="A793" s="136">
        <v>44748</v>
      </c>
      <c r="B793" s="24"/>
      <c r="C793" s="77">
        <v>730</v>
      </c>
      <c r="D793" s="137" t="s">
        <v>1634</v>
      </c>
      <c r="E793" s="137">
        <v>2</v>
      </c>
      <c r="F793" s="137" t="s">
        <v>179</v>
      </c>
      <c r="G793" s="137" t="str">
        <f>+VLOOKUP($D793,'Detailed Schedule'!$D$8:$EK$9993,4,FALSE)</f>
        <v>2022 F-250 STREET SWEEPER</v>
      </c>
      <c r="H793" s="55">
        <f>+VLOOKUP($D793,'Detailed Schedule'!$D$8:$EK$9993,5,FALSE)</f>
        <v>92070</v>
      </c>
      <c r="I793" s="22">
        <f>+VLOOKUP($D793,'Detailed Schedule'!$D$8:$EK$9993,6,FALSE)</f>
        <v>7</v>
      </c>
      <c r="J793" s="55">
        <f>+VLOOKUP($D793,'Detailed Schedule'!$D$8:$EK$9993,7,FALSE)</f>
        <v>15000</v>
      </c>
      <c r="K793" s="56">
        <v>0</v>
      </c>
      <c r="L793" s="59">
        <f>+VLOOKUP($D793,'Detailed Schedule'!$D$8:$EAA$9985,137,FALSE)</f>
        <v>27525</v>
      </c>
      <c r="M793" s="26">
        <f>+VLOOKUP($D793,'Detailed Schedule'!$D$8:$EAA$9985,140,FALSE)</f>
        <v>4587.5</v>
      </c>
      <c r="N793" s="26">
        <f>+VLOOKUP($D793,'Detailed Schedule'!$D$8:$EAA$9985,141,FALSE)</f>
        <v>32112.5</v>
      </c>
      <c r="O793" s="26">
        <f>+VLOOKUP($D793,'Detailed Schedule'!$D$8:$EAA$9985,142,FALSE)+J793</f>
        <v>59957.5</v>
      </c>
      <c r="Q793" s="74">
        <f>+VLOOKUP($D793,'Detailed Schedule'!$D$8:$K$903,6,FALSE)</f>
        <v>7</v>
      </c>
      <c r="R793" s="75">
        <f>+VLOOKUP($D793,'Detailed Schedule'!$D$8:$K$903,5,FALSE)</f>
        <v>92070</v>
      </c>
      <c r="S793" s="75">
        <f>+VLOOKUP($D793,'Detailed Schedule'!$D$8:$K$903,7,FALSE)</f>
        <v>15000</v>
      </c>
      <c r="T793" s="119">
        <f t="shared" si="70"/>
        <v>0</v>
      </c>
      <c r="U793" s="119">
        <f t="shared" si="71"/>
        <v>0</v>
      </c>
      <c r="V793" s="21" t="str">
        <f t="shared" si="72"/>
        <v>NO CHANGE</v>
      </c>
      <c r="W793" s="21" t="str">
        <f t="shared" si="73"/>
        <v>NO CHANGE</v>
      </c>
      <c r="X793" s="21" t="str">
        <f t="shared" si="74"/>
        <v>NO CHANGE</v>
      </c>
    </row>
    <row r="794" spans="1:24" outlineLevel="2">
      <c r="A794" s="136">
        <v>44757</v>
      </c>
      <c r="B794" s="24"/>
      <c r="C794" s="77">
        <v>729</v>
      </c>
      <c r="D794" s="137" t="s">
        <v>1195</v>
      </c>
      <c r="E794" s="137">
        <v>2</v>
      </c>
      <c r="F794" s="137" t="s">
        <v>179</v>
      </c>
      <c r="G794" s="137" t="str">
        <f>+VLOOKUP($D794,'Detailed Schedule'!$D$8:$EK$9993,4,FALSE)</f>
        <v>2022 F-150 D92568</v>
      </c>
      <c r="H794" s="55">
        <f>+VLOOKUP($D794,'Detailed Schedule'!$D$8:$EK$9993,5,FALSE)</f>
        <v>45672.32</v>
      </c>
      <c r="I794" s="22">
        <f>+VLOOKUP($D794,'Detailed Schedule'!$D$8:$EK$9993,6,FALSE)</f>
        <v>6</v>
      </c>
      <c r="J794" s="55">
        <f>+VLOOKUP($D794,'Detailed Schedule'!$D$8:$EK$9993,7,FALSE)</f>
        <v>0</v>
      </c>
      <c r="K794" s="56">
        <v>0</v>
      </c>
      <c r="L794" s="59">
        <f>+VLOOKUP($D794,'Detailed Schedule'!$D$8:$EAA$9985,137,FALSE)</f>
        <v>19030.133333333331</v>
      </c>
      <c r="M794" s="26">
        <f>+VLOOKUP($D794,'Detailed Schedule'!$D$8:$EAA$9985,140,FALSE)</f>
        <v>7612.0533333333333</v>
      </c>
      <c r="N794" s="26">
        <f>+VLOOKUP($D794,'Detailed Schedule'!$D$8:$EAA$9985,141,FALSE)</f>
        <v>26642.186666666665</v>
      </c>
      <c r="O794" s="26">
        <f>+VLOOKUP($D794,'Detailed Schedule'!$D$8:$EAA$9985,142,FALSE)+J794</f>
        <v>19030.13</v>
      </c>
      <c r="Q794" s="74">
        <f>+VLOOKUP($D794,'Detailed Schedule'!$D$8:$K$903,6,FALSE)</f>
        <v>6</v>
      </c>
      <c r="R794" s="75">
        <f>+VLOOKUP($D794,'Detailed Schedule'!$D$8:$K$903,5,FALSE)</f>
        <v>45672.32</v>
      </c>
      <c r="S794" s="75">
        <f>+VLOOKUP($D794,'Detailed Schedule'!$D$8:$K$903,7,FALSE)</f>
        <v>0</v>
      </c>
      <c r="T794" s="119">
        <f t="shared" si="70"/>
        <v>0</v>
      </c>
      <c r="U794" s="119">
        <f t="shared" si="71"/>
        <v>0</v>
      </c>
      <c r="V794" s="21" t="str">
        <f t="shared" si="72"/>
        <v>NO CHANGE</v>
      </c>
      <c r="W794" s="21" t="str">
        <f t="shared" si="73"/>
        <v>NO CHANGE</v>
      </c>
      <c r="X794" s="21" t="str">
        <f t="shared" si="74"/>
        <v>NO CHANGE</v>
      </c>
    </row>
    <row r="795" spans="1:24" outlineLevel="2">
      <c r="A795" s="136">
        <v>44772</v>
      </c>
      <c r="B795" s="24"/>
      <c r="C795" s="77">
        <v>719</v>
      </c>
      <c r="D795" s="137" t="s">
        <v>1187</v>
      </c>
      <c r="E795" s="137">
        <v>1</v>
      </c>
      <c r="F795" s="137" t="s">
        <v>179</v>
      </c>
      <c r="G795" s="137" t="str">
        <f>+VLOOKUP($D795,'Detailed Schedule'!$D$8:$EK$9993,4,FALSE)</f>
        <v>2020 TOYOTA TUNDRA 879323</v>
      </c>
      <c r="H795" s="55">
        <f>+VLOOKUP($D795,'Detailed Schedule'!$D$8:$EK$9993,5,FALSE)</f>
        <v>49445.06</v>
      </c>
      <c r="I795" s="22">
        <f>+VLOOKUP($D795,'Detailed Schedule'!$D$8:$EK$9993,6,FALSE)</f>
        <v>6</v>
      </c>
      <c r="J795" s="55">
        <f>+VLOOKUP($D795,'Detailed Schedule'!$D$8:$EK$9993,7,FALSE)</f>
        <v>0</v>
      </c>
      <c r="K795" s="56">
        <v>0</v>
      </c>
      <c r="L795" s="59">
        <f>+VLOOKUP($D795,'Detailed Schedule'!$D$8:$EAA$9985,137,FALSE)</f>
        <v>19915.363333333335</v>
      </c>
      <c r="M795" s="26">
        <f>+VLOOKUP($D795,'Detailed Schedule'!$D$8:$EAA$9985,140,FALSE)</f>
        <v>8240.8433333333323</v>
      </c>
      <c r="N795" s="26">
        <f>+VLOOKUP($D795,'Detailed Schedule'!$D$8:$EAA$9985,141,FALSE)</f>
        <v>28156.206666666665</v>
      </c>
      <c r="O795" s="26">
        <f>+VLOOKUP($D795,'Detailed Schedule'!$D$8:$EAA$9985,142,FALSE)+J795</f>
        <v>21288.85</v>
      </c>
      <c r="Q795" s="74">
        <f>+VLOOKUP($D795,'Detailed Schedule'!$D$8:$K$903,6,FALSE)</f>
        <v>6</v>
      </c>
      <c r="R795" s="75">
        <f>+VLOOKUP($D795,'Detailed Schedule'!$D$8:$K$903,5,FALSE)</f>
        <v>49445.06</v>
      </c>
      <c r="S795" s="75">
        <f>+VLOOKUP($D795,'Detailed Schedule'!$D$8:$K$903,7,FALSE)</f>
        <v>0</v>
      </c>
      <c r="T795" s="119">
        <f t="shared" si="70"/>
        <v>0</v>
      </c>
      <c r="U795" s="119">
        <f t="shared" si="71"/>
        <v>0</v>
      </c>
      <c r="V795" s="21" t="str">
        <f t="shared" si="72"/>
        <v>NO CHANGE</v>
      </c>
      <c r="W795" s="21" t="str">
        <f t="shared" si="73"/>
        <v>NO CHANGE</v>
      </c>
      <c r="X795" s="21" t="str">
        <f t="shared" si="74"/>
        <v>NO CHANGE</v>
      </c>
    </row>
    <row r="796" spans="1:24" outlineLevel="2">
      <c r="A796" s="136">
        <v>44777</v>
      </c>
      <c r="B796" s="24"/>
      <c r="C796" s="77">
        <v>720</v>
      </c>
      <c r="D796" s="137" t="s">
        <v>1189</v>
      </c>
      <c r="E796" s="137">
        <v>1</v>
      </c>
      <c r="F796" s="137" t="s">
        <v>179</v>
      </c>
      <c r="G796" s="137" t="str">
        <f>+VLOOKUP($D796,'Detailed Schedule'!$D$8:$EK$9993,4,FALSE)</f>
        <v>2022 F-250 E96443</v>
      </c>
      <c r="H796" s="55">
        <f>+VLOOKUP($D796,'Detailed Schedule'!$D$8:$EK$9993,5,FALSE)</f>
        <v>58070.71</v>
      </c>
      <c r="I796" s="22">
        <f>+VLOOKUP($D796,'Detailed Schedule'!$D$8:$EK$9993,6,FALSE)</f>
        <v>6</v>
      </c>
      <c r="J796" s="55">
        <f>+VLOOKUP($D796,'Detailed Schedule'!$D$8:$EK$9993,7,FALSE)</f>
        <v>0</v>
      </c>
      <c r="K796" s="56">
        <v>0</v>
      </c>
      <c r="L796" s="59">
        <f>+VLOOKUP($D796,'Detailed Schedule'!$D$8:$EAA$9985,137,FALSE)</f>
        <v>23389.591666666667</v>
      </c>
      <c r="M796" s="26">
        <f>+VLOOKUP($D796,'Detailed Schedule'!$D$8:$EAA$9985,140,FALSE)</f>
        <v>9678.4516666666659</v>
      </c>
      <c r="N796" s="26">
        <f>+VLOOKUP($D796,'Detailed Schedule'!$D$8:$EAA$9985,141,FALSE)</f>
        <v>33068.043333333335</v>
      </c>
      <c r="O796" s="26">
        <f>+VLOOKUP($D796,'Detailed Schedule'!$D$8:$EAA$9985,142,FALSE)+J796</f>
        <v>25002.67</v>
      </c>
      <c r="Q796" s="74">
        <f>+VLOOKUP($D796,'Detailed Schedule'!$D$8:$K$903,6,FALSE)</f>
        <v>6</v>
      </c>
      <c r="R796" s="75">
        <f>+VLOOKUP($D796,'Detailed Schedule'!$D$8:$K$903,5,FALSE)</f>
        <v>58070.71</v>
      </c>
      <c r="S796" s="75">
        <f>+VLOOKUP($D796,'Detailed Schedule'!$D$8:$K$903,7,FALSE)</f>
        <v>0</v>
      </c>
      <c r="T796" s="119">
        <f t="shared" si="70"/>
        <v>0</v>
      </c>
      <c r="U796" s="119">
        <f t="shared" si="71"/>
        <v>0</v>
      </c>
      <c r="V796" s="21" t="str">
        <f t="shared" si="72"/>
        <v>NO CHANGE</v>
      </c>
      <c r="W796" s="21" t="str">
        <f t="shared" si="73"/>
        <v>NO CHANGE</v>
      </c>
      <c r="X796" s="21" t="str">
        <f t="shared" si="74"/>
        <v>NO CHANGE</v>
      </c>
    </row>
    <row r="797" spans="1:24" outlineLevel="2">
      <c r="A797" s="136">
        <v>44777</v>
      </c>
      <c r="B797" s="24"/>
      <c r="C797" s="77">
        <v>721</v>
      </c>
      <c r="D797" s="137" t="s">
        <v>1191</v>
      </c>
      <c r="E797" s="137">
        <v>1</v>
      </c>
      <c r="F797" s="137" t="s">
        <v>179</v>
      </c>
      <c r="G797" s="137" t="str">
        <f>+VLOOKUP($D797,'Detailed Schedule'!$D$8:$EK$9993,4,FALSE)</f>
        <v>2022 F-150 B38061</v>
      </c>
      <c r="H797" s="55">
        <f>+VLOOKUP($D797,'Detailed Schedule'!$D$8:$EK$9993,5,FALSE)</f>
        <v>53754.5</v>
      </c>
      <c r="I797" s="22">
        <f>+VLOOKUP($D797,'Detailed Schedule'!$D$8:$EK$9993,6,FALSE)</f>
        <v>6</v>
      </c>
      <c r="J797" s="55">
        <f>+VLOOKUP($D797,'Detailed Schedule'!$D$8:$EK$9993,7,FALSE)</f>
        <v>0</v>
      </c>
      <c r="K797" s="56">
        <v>0</v>
      </c>
      <c r="L797" s="59">
        <f>+VLOOKUP($D797,'Detailed Schedule'!$D$8:$EAA$9985,137,FALSE)</f>
        <v>21651.113333333335</v>
      </c>
      <c r="M797" s="26">
        <f>+VLOOKUP($D797,'Detailed Schedule'!$D$8:$EAA$9985,140,FALSE)</f>
        <v>8959.0833333333339</v>
      </c>
      <c r="N797" s="26">
        <f>+VLOOKUP($D797,'Detailed Schedule'!$D$8:$EAA$9985,141,FALSE)</f>
        <v>30610.19666666667</v>
      </c>
      <c r="O797" s="26">
        <f>+VLOOKUP($D797,'Detailed Schedule'!$D$8:$EAA$9985,142,FALSE)+J797</f>
        <v>23144.3</v>
      </c>
      <c r="Q797" s="74">
        <f>+VLOOKUP($D797,'Detailed Schedule'!$D$8:$K$903,6,FALSE)</f>
        <v>6</v>
      </c>
      <c r="R797" s="75">
        <f>+VLOOKUP($D797,'Detailed Schedule'!$D$8:$K$903,5,FALSE)</f>
        <v>53754.5</v>
      </c>
      <c r="S797" s="75">
        <f>+VLOOKUP($D797,'Detailed Schedule'!$D$8:$K$903,7,FALSE)</f>
        <v>0</v>
      </c>
      <c r="T797" s="119">
        <f t="shared" si="70"/>
        <v>0</v>
      </c>
      <c r="U797" s="119">
        <f t="shared" si="71"/>
        <v>0</v>
      </c>
      <c r="V797" s="21" t="str">
        <f t="shared" si="72"/>
        <v>NO CHANGE</v>
      </c>
      <c r="W797" s="21" t="str">
        <f t="shared" si="73"/>
        <v>NO CHANGE</v>
      </c>
      <c r="X797" s="21" t="str">
        <f t="shared" si="74"/>
        <v>NO CHANGE</v>
      </c>
    </row>
    <row r="798" spans="1:24" outlineLevel="2">
      <c r="A798" s="136">
        <v>44777</v>
      </c>
      <c r="B798" s="24"/>
      <c r="C798" s="77">
        <v>722</v>
      </c>
      <c r="D798" s="137" t="s">
        <v>1193</v>
      </c>
      <c r="E798" s="137">
        <v>1</v>
      </c>
      <c r="F798" s="137" t="s">
        <v>179</v>
      </c>
      <c r="G798" s="137" t="str">
        <f>+VLOOKUP($D798,'Detailed Schedule'!$D$8:$EK$9993,4,FALSE)</f>
        <v>2022 F-150 B38305</v>
      </c>
      <c r="H798" s="55">
        <f>+VLOOKUP($D798,'Detailed Schedule'!$D$8:$EK$9993,5,FALSE)</f>
        <v>53754.5</v>
      </c>
      <c r="I798" s="22">
        <f>+VLOOKUP($D798,'Detailed Schedule'!$D$8:$EK$9993,6,FALSE)</f>
        <v>6</v>
      </c>
      <c r="J798" s="55">
        <f>+VLOOKUP($D798,'Detailed Schedule'!$D$8:$EK$9993,7,FALSE)</f>
        <v>0</v>
      </c>
      <c r="K798" s="56">
        <v>0</v>
      </c>
      <c r="L798" s="59">
        <f>+VLOOKUP($D798,'Detailed Schedule'!$D$8:$EAA$9985,137,FALSE)</f>
        <v>21651.113333333335</v>
      </c>
      <c r="M798" s="26">
        <f>+VLOOKUP($D798,'Detailed Schedule'!$D$8:$EAA$9985,140,FALSE)</f>
        <v>8959.0833333333339</v>
      </c>
      <c r="N798" s="26">
        <f>+VLOOKUP($D798,'Detailed Schedule'!$D$8:$EAA$9985,141,FALSE)</f>
        <v>30610.19666666667</v>
      </c>
      <c r="O798" s="26">
        <f>+VLOOKUP($D798,'Detailed Schedule'!$D$8:$EAA$9985,142,FALSE)+J798</f>
        <v>23144.3</v>
      </c>
      <c r="Q798" s="74">
        <f>+VLOOKUP($D798,'Detailed Schedule'!$D$8:$K$903,6,FALSE)</f>
        <v>6</v>
      </c>
      <c r="R798" s="75">
        <f>+VLOOKUP($D798,'Detailed Schedule'!$D$8:$K$903,5,FALSE)</f>
        <v>53754.5</v>
      </c>
      <c r="S798" s="75">
        <f>+VLOOKUP($D798,'Detailed Schedule'!$D$8:$K$903,7,FALSE)</f>
        <v>0</v>
      </c>
      <c r="T798" s="119">
        <f t="shared" si="70"/>
        <v>0</v>
      </c>
      <c r="U798" s="119">
        <f t="shared" si="71"/>
        <v>0</v>
      </c>
      <c r="V798" s="21" t="str">
        <f t="shared" si="72"/>
        <v>NO CHANGE</v>
      </c>
      <c r="W798" s="21" t="str">
        <f t="shared" si="73"/>
        <v>NO CHANGE</v>
      </c>
      <c r="X798" s="21" t="str">
        <f t="shared" si="74"/>
        <v>NO CHANGE</v>
      </c>
    </row>
    <row r="799" spans="1:24" outlineLevel="2">
      <c r="A799" s="136">
        <v>44811</v>
      </c>
      <c r="B799" s="24"/>
      <c r="C799" s="77">
        <v>773</v>
      </c>
      <c r="D799" s="137" t="s">
        <v>447</v>
      </c>
      <c r="E799" s="137">
        <v>1</v>
      </c>
      <c r="F799" s="137" t="s">
        <v>179</v>
      </c>
      <c r="G799" s="137" t="str">
        <f>+VLOOKUP($D799,'Detailed Schedule'!$D$8:$EK$9993,4,FALSE)</f>
        <v>NEW HYDRAULIC PUMPS</v>
      </c>
      <c r="H799" s="55">
        <f>+VLOOKUP($D799,'Detailed Schedule'!$D$8:$EK$9993,5,FALSE)</f>
        <v>18919.87</v>
      </c>
      <c r="I799" s="22">
        <f>+VLOOKUP($D799,'Detailed Schedule'!$D$8:$EK$9993,6,FALSE)</f>
        <v>7</v>
      </c>
      <c r="J799" s="55">
        <f>+VLOOKUP($D799,'Detailed Schedule'!$D$8:$EK$9993,7,FALSE)</f>
        <v>0</v>
      </c>
      <c r="K799" s="56">
        <v>0</v>
      </c>
      <c r="L799" s="59">
        <f>+VLOOKUP($D799,'Detailed Schedule'!$D$8:$EAA$9985,137,FALSE)</f>
        <v>6306.6285714285714</v>
      </c>
      <c r="M799" s="26">
        <f>+VLOOKUP($D799,'Detailed Schedule'!$D$8:$EAA$9985,140,FALSE)</f>
        <v>2702.8385714285714</v>
      </c>
      <c r="N799" s="26">
        <f>+VLOOKUP($D799,'Detailed Schedule'!$D$8:$EAA$9985,141,FALSE)</f>
        <v>9009.4671428571419</v>
      </c>
      <c r="O799" s="26">
        <f>+VLOOKUP($D799,'Detailed Schedule'!$D$8:$EAA$9985,142,FALSE)+J799</f>
        <v>9910.4</v>
      </c>
      <c r="Q799" s="74">
        <f>+VLOOKUP($D799,'Detailed Schedule'!$D$8:$K$903,6,FALSE)</f>
        <v>7</v>
      </c>
      <c r="R799" s="75">
        <f>+VLOOKUP($D799,'Detailed Schedule'!$D$8:$K$903,5,FALSE)</f>
        <v>18919.87</v>
      </c>
      <c r="S799" s="75">
        <f>+VLOOKUP($D799,'Detailed Schedule'!$D$8:$K$903,7,FALSE)</f>
        <v>0</v>
      </c>
      <c r="T799" s="119">
        <f t="shared" si="70"/>
        <v>0</v>
      </c>
      <c r="U799" s="119">
        <f t="shared" si="71"/>
        <v>0</v>
      </c>
      <c r="V799" s="21" t="str">
        <f t="shared" si="72"/>
        <v>NO CHANGE</v>
      </c>
      <c r="W799" s="21" t="str">
        <f t="shared" si="73"/>
        <v>NO CHANGE</v>
      </c>
      <c r="X799" s="21" t="str">
        <f t="shared" si="74"/>
        <v>NO CHANGE</v>
      </c>
    </row>
    <row r="800" spans="1:24" outlineLevel="2">
      <c r="A800" s="136">
        <v>44832</v>
      </c>
      <c r="B800" s="24"/>
      <c r="C800" s="77">
        <v>751</v>
      </c>
      <c r="D800" s="137" t="s">
        <v>1632</v>
      </c>
      <c r="E800" s="137">
        <v>9</v>
      </c>
      <c r="F800" s="137" t="s">
        <v>179</v>
      </c>
      <c r="G800" s="137" t="str">
        <f>+VLOOKUP($D800,'Detailed Schedule'!$D$8:$EK$9993,4,FALSE)</f>
        <v>2022 FORD EXPEDITION MAX</v>
      </c>
      <c r="H800" s="55">
        <f>+VLOOKUP($D800,'Detailed Schedule'!$D$8:$EK$9993,5,FALSE)</f>
        <v>103686.22</v>
      </c>
      <c r="I800" s="22">
        <f>+VLOOKUP($D800,'Detailed Schedule'!$D$8:$EK$9993,6,FALSE)</f>
        <v>7</v>
      </c>
      <c r="J800" s="55">
        <f>+VLOOKUP($D800,'Detailed Schedule'!$D$8:$EK$9993,7,FALSE)</f>
        <v>30000</v>
      </c>
      <c r="K800" s="56">
        <v>0</v>
      </c>
      <c r="L800" s="59">
        <f>+VLOOKUP($D800,'Detailed Schedule'!$D$8:$EAA$9985,137,FALSE)</f>
        <v>23684.852857142858</v>
      </c>
      <c r="M800" s="26">
        <f>+VLOOKUP($D800,'Detailed Schedule'!$D$8:$EAA$9985,140,FALSE)</f>
        <v>10526.602857142858</v>
      </c>
      <c r="N800" s="26">
        <f>+VLOOKUP($D800,'Detailed Schedule'!$D$8:$EAA$9985,141,FALSE)</f>
        <v>34211.455714285716</v>
      </c>
      <c r="O800" s="26">
        <f>+VLOOKUP($D800,'Detailed Schedule'!$D$8:$EAA$9985,142,FALSE)+J800</f>
        <v>69474.760000000009</v>
      </c>
      <c r="Q800" s="74">
        <f>+VLOOKUP($D800,'Detailed Schedule'!$D$8:$K$903,6,FALSE)</f>
        <v>7</v>
      </c>
      <c r="R800" s="75">
        <f>+VLOOKUP($D800,'Detailed Schedule'!$D$8:$K$903,5,FALSE)</f>
        <v>103686.22</v>
      </c>
      <c r="S800" s="75">
        <f>+VLOOKUP($D800,'Detailed Schedule'!$D$8:$K$903,7,FALSE)</f>
        <v>30000</v>
      </c>
      <c r="T800" s="119">
        <f t="shared" si="70"/>
        <v>0</v>
      </c>
      <c r="U800" s="119">
        <f t="shared" si="71"/>
        <v>0</v>
      </c>
      <c r="V800" s="21" t="str">
        <f t="shared" si="72"/>
        <v>NO CHANGE</v>
      </c>
      <c r="W800" s="21" t="str">
        <f t="shared" si="73"/>
        <v>NO CHANGE</v>
      </c>
      <c r="X800" s="21" t="str">
        <f t="shared" si="74"/>
        <v>NO CHANGE</v>
      </c>
    </row>
    <row r="801" spans="1:24" outlineLevel="2">
      <c r="A801" s="136">
        <v>44845</v>
      </c>
      <c r="B801" s="24"/>
      <c r="C801" s="77">
        <v>746</v>
      </c>
      <c r="D801" s="137" t="s">
        <v>985</v>
      </c>
      <c r="E801" s="137">
        <v>1</v>
      </c>
      <c r="F801" s="137" t="s">
        <v>179</v>
      </c>
      <c r="G801" s="137" t="str">
        <f>+VLOOKUP($D801,'Detailed Schedule'!$D$8:$EK$9993,4,FALSE)</f>
        <v>2013 PETERBUILT 337 FUEL LUBE</v>
      </c>
      <c r="H801" s="55">
        <f>+VLOOKUP($D801,'Detailed Schedule'!$D$8:$EK$9993,5,FALSE)</f>
        <v>91500</v>
      </c>
      <c r="I801" s="22">
        <f>+VLOOKUP($D801,'Detailed Schedule'!$D$8:$EK$9993,6,FALSE)</f>
        <v>10</v>
      </c>
      <c r="J801" s="55">
        <f>+VLOOKUP($D801,'Detailed Schedule'!$D$8:$EK$9993,7,FALSE)</f>
        <v>15000</v>
      </c>
      <c r="K801" s="56">
        <v>0</v>
      </c>
      <c r="L801" s="59">
        <f>+VLOOKUP($D801,'Detailed Schedule'!$D$8:$EAA$9985,137,FALSE)</f>
        <v>17212.5</v>
      </c>
      <c r="M801" s="26">
        <f>+VLOOKUP($D801,'Detailed Schedule'!$D$8:$EAA$9985,140,FALSE)</f>
        <v>7650</v>
      </c>
      <c r="N801" s="26">
        <f>+VLOOKUP($D801,'Detailed Schedule'!$D$8:$EAA$9985,141,FALSE)</f>
        <v>24862.5</v>
      </c>
      <c r="O801" s="26">
        <f>+VLOOKUP($D801,'Detailed Schedule'!$D$8:$EAA$9985,142,FALSE)+J801</f>
        <v>66637.5</v>
      </c>
      <c r="Q801" s="74">
        <f>+VLOOKUP($D801,'Detailed Schedule'!$D$8:$K$903,6,FALSE)</f>
        <v>10</v>
      </c>
      <c r="R801" s="75">
        <f>+VLOOKUP($D801,'Detailed Schedule'!$D$8:$K$903,5,FALSE)</f>
        <v>91500</v>
      </c>
      <c r="S801" s="75">
        <f>+VLOOKUP($D801,'Detailed Schedule'!$D$8:$K$903,7,FALSE)</f>
        <v>15000</v>
      </c>
      <c r="T801" s="119">
        <f t="shared" si="70"/>
        <v>0</v>
      </c>
      <c r="U801" s="119">
        <f t="shared" si="71"/>
        <v>0</v>
      </c>
      <c r="V801" s="21" t="str">
        <f t="shared" si="72"/>
        <v>NO CHANGE</v>
      </c>
      <c r="W801" s="21" t="str">
        <f t="shared" si="73"/>
        <v>NO CHANGE</v>
      </c>
      <c r="X801" s="21" t="str">
        <f t="shared" si="74"/>
        <v>NO CHANGE</v>
      </c>
    </row>
    <row r="802" spans="1:24" outlineLevel="2">
      <c r="A802" s="136">
        <v>44854</v>
      </c>
      <c r="B802" s="24"/>
      <c r="C802" s="77">
        <v>749</v>
      </c>
      <c r="D802" s="137" t="s">
        <v>1510</v>
      </c>
      <c r="E802" s="137">
        <v>2</v>
      </c>
      <c r="F802" s="137" t="s">
        <v>179</v>
      </c>
      <c r="G802" s="137" t="str">
        <f>+VLOOKUP($D802,'Detailed Schedule'!$D$8:$EK$9993,4,FALSE)</f>
        <v>2023 MACK MD6 TMA</v>
      </c>
      <c r="H802" s="55">
        <f>+VLOOKUP($D802,'Detailed Schedule'!$D$8:$EK$9993,5,FALSE)</f>
        <v>137602.19</v>
      </c>
      <c r="I802" s="22">
        <f>+VLOOKUP($D802,'Detailed Schedule'!$D$8:$EK$9993,6,FALSE)</f>
        <v>6</v>
      </c>
      <c r="J802" s="55">
        <f>+VLOOKUP($D802,'Detailed Schedule'!$D$8:$EK$9993,7,FALSE)</f>
        <v>60000</v>
      </c>
      <c r="K802" s="56">
        <v>0</v>
      </c>
      <c r="L802" s="59">
        <f>+VLOOKUP($D802,'Detailed Schedule'!$D$8:$EAA$9985,137,FALSE)</f>
        <v>28023.018333333333</v>
      </c>
      <c r="M802" s="26">
        <f>+VLOOKUP($D802,'Detailed Schedule'!$D$8:$EAA$9985,140,FALSE)</f>
        <v>12933.698333333334</v>
      </c>
      <c r="N802" s="26">
        <f>+VLOOKUP($D802,'Detailed Schedule'!$D$8:$EAA$9985,141,FALSE)</f>
        <v>40956.716666666667</v>
      </c>
      <c r="O802" s="26">
        <f>+VLOOKUP($D802,'Detailed Schedule'!$D$8:$EAA$9985,142,FALSE)+J802</f>
        <v>96645.47</v>
      </c>
      <c r="Q802" s="74">
        <f>+VLOOKUP($D802,'Detailed Schedule'!$D$8:$K$903,6,FALSE)</f>
        <v>6</v>
      </c>
      <c r="R802" s="75">
        <f>+VLOOKUP($D802,'Detailed Schedule'!$D$8:$K$903,5,FALSE)</f>
        <v>137602.19</v>
      </c>
      <c r="S802" s="75">
        <f>+VLOOKUP($D802,'Detailed Schedule'!$D$8:$K$903,7,FALSE)</f>
        <v>60000</v>
      </c>
      <c r="T802" s="119">
        <f t="shared" si="70"/>
        <v>0</v>
      </c>
      <c r="U802" s="119">
        <f t="shared" si="71"/>
        <v>0</v>
      </c>
      <c r="V802" s="21" t="str">
        <f t="shared" si="72"/>
        <v>NO CHANGE</v>
      </c>
      <c r="W802" s="21" t="str">
        <f t="shared" si="73"/>
        <v>NO CHANGE</v>
      </c>
      <c r="X802" s="21" t="str">
        <f t="shared" si="74"/>
        <v>NO CHANGE</v>
      </c>
    </row>
    <row r="803" spans="1:24" outlineLevel="2">
      <c r="A803" s="136">
        <v>44867</v>
      </c>
      <c r="B803" s="24"/>
      <c r="C803" s="77">
        <v>748</v>
      </c>
      <c r="D803" s="137" t="s">
        <v>1508</v>
      </c>
      <c r="E803" s="137">
        <v>2</v>
      </c>
      <c r="F803" s="137" t="s">
        <v>179</v>
      </c>
      <c r="G803" s="137" t="str">
        <f>+VLOOKUP($D803,'Detailed Schedule'!$D$8:$EK$9993,4,FALSE)</f>
        <v>2023 MACK MD6 TMA</v>
      </c>
      <c r="H803" s="55">
        <f>+VLOOKUP($D803,'Detailed Schedule'!$D$8:$EK$9993,5,FALSE)</f>
        <v>137411.35999999999</v>
      </c>
      <c r="I803" s="22">
        <f>+VLOOKUP($D803,'Detailed Schedule'!$D$8:$EK$9993,6,FALSE)</f>
        <v>6</v>
      </c>
      <c r="J803" s="55">
        <f>+VLOOKUP($D803,'Detailed Schedule'!$D$8:$EK$9993,7,FALSE)</f>
        <v>60000</v>
      </c>
      <c r="K803" s="56">
        <v>0</v>
      </c>
      <c r="L803" s="59">
        <f>+VLOOKUP($D803,'Detailed Schedule'!$D$8:$EAA$9985,137,FALSE)</f>
        <v>27954.103333333333</v>
      </c>
      <c r="M803" s="26">
        <f>+VLOOKUP($D803,'Detailed Schedule'!$D$8:$EAA$9985,140,FALSE)</f>
        <v>12901.893333333333</v>
      </c>
      <c r="N803" s="26">
        <f>+VLOOKUP($D803,'Detailed Schedule'!$D$8:$EAA$9985,141,FALSE)</f>
        <v>40855.996666666666</v>
      </c>
      <c r="O803" s="26">
        <f>+VLOOKUP($D803,'Detailed Schedule'!$D$8:$EAA$9985,142,FALSE)+J803</f>
        <v>96555.36</v>
      </c>
      <c r="Q803" s="74">
        <f>+VLOOKUP($D803,'Detailed Schedule'!$D$8:$K$903,6,FALSE)</f>
        <v>6</v>
      </c>
      <c r="R803" s="75">
        <f>+VLOOKUP($D803,'Detailed Schedule'!$D$8:$K$903,5,FALSE)</f>
        <v>137411.35999999999</v>
      </c>
      <c r="S803" s="75">
        <f>+VLOOKUP($D803,'Detailed Schedule'!$D$8:$K$903,7,FALSE)</f>
        <v>60000</v>
      </c>
      <c r="T803" s="119">
        <f t="shared" si="70"/>
        <v>0</v>
      </c>
      <c r="U803" s="119">
        <f t="shared" si="71"/>
        <v>0</v>
      </c>
      <c r="V803" s="21" t="str">
        <f t="shared" si="72"/>
        <v>NO CHANGE</v>
      </c>
      <c r="W803" s="21" t="str">
        <f t="shared" si="73"/>
        <v>NO CHANGE</v>
      </c>
      <c r="X803" s="21" t="str">
        <f t="shared" si="74"/>
        <v>NO CHANGE</v>
      </c>
    </row>
    <row r="804" spans="1:24" outlineLevel="2">
      <c r="A804" s="136">
        <v>44875</v>
      </c>
      <c r="B804" s="24"/>
      <c r="C804" s="77">
        <v>747</v>
      </c>
      <c r="D804" s="137" t="s">
        <v>1197</v>
      </c>
      <c r="E804" s="137">
        <v>1</v>
      </c>
      <c r="F804" s="137" t="s">
        <v>179</v>
      </c>
      <c r="G804" s="137" t="str">
        <f>+VLOOKUP($D804,'Detailed Schedule'!$D$8:$EK$9993,4,FALSE)</f>
        <v>2022 F-150 PLATINUM B58400</v>
      </c>
      <c r="H804" s="55">
        <f>+VLOOKUP($D804,'Detailed Schedule'!$D$8:$EK$9993,5,FALSE)</f>
        <v>64142.380000000005</v>
      </c>
      <c r="I804" s="22">
        <f>+VLOOKUP($D804,'Detailed Schedule'!$D$8:$EK$9993,6,FALSE)</f>
        <v>6</v>
      </c>
      <c r="J804" s="55">
        <f>+VLOOKUP($D804,'Detailed Schedule'!$D$8:$EK$9993,7,FALSE)</f>
        <v>30000</v>
      </c>
      <c r="K804" s="56">
        <v>0</v>
      </c>
      <c r="L804" s="59">
        <f>+VLOOKUP($D804,'Detailed Schedule'!$D$8:$EAA$9985,137,FALSE)</f>
        <v>12329.196666666667</v>
      </c>
      <c r="M804" s="26">
        <f>+VLOOKUP($D804,'Detailed Schedule'!$D$8:$EAA$9985,140,FALSE)</f>
        <v>5690.3966666666674</v>
      </c>
      <c r="N804" s="26">
        <f>+VLOOKUP($D804,'Detailed Schedule'!$D$8:$EAA$9985,141,FALSE)</f>
        <v>18019.593333333334</v>
      </c>
      <c r="O804" s="26">
        <f>+VLOOKUP($D804,'Detailed Schedule'!$D$8:$EAA$9985,142,FALSE)+J804</f>
        <v>46122.79</v>
      </c>
      <c r="Q804" s="74">
        <f>+VLOOKUP($D804,'Detailed Schedule'!$D$8:$K$903,6,FALSE)</f>
        <v>6</v>
      </c>
      <c r="R804" s="75">
        <f>+VLOOKUP($D804,'Detailed Schedule'!$D$8:$K$903,5,FALSE)</f>
        <v>64142.380000000005</v>
      </c>
      <c r="S804" s="75">
        <f>+VLOOKUP($D804,'Detailed Schedule'!$D$8:$K$903,7,FALSE)</f>
        <v>30000</v>
      </c>
      <c r="T804" s="119">
        <f t="shared" si="70"/>
        <v>0</v>
      </c>
      <c r="U804" s="119">
        <f t="shared" si="71"/>
        <v>0</v>
      </c>
      <c r="V804" s="21" t="str">
        <f t="shared" si="72"/>
        <v>NO CHANGE</v>
      </c>
      <c r="W804" s="21" t="str">
        <f t="shared" si="73"/>
        <v>NO CHANGE</v>
      </c>
      <c r="X804" s="21" t="str">
        <f t="shared" si="74"/>
        <v>NO CHANGE</v>
      </c>
    </row>
    <row r="805" spans="1:24" outlineLevel="2">
      <c r="A805" s="136">
        <v>44949</v>
      </c>
      <c r="B805" s="24"/>
      <c r="C805" s="77">
        <v>796</v>
      </c>
      <c r="D805" s="137" t="s">
        <v>1199</v>
      </c>
      <c r="E805" s="137">
        <v>3</v>
      </c>
      <c r="F805" s="137" t="s">
        <v>179</v>
      </c>
      <c r="G805" s="137" t="str">
        <f>+VLOOKUP($D805,'Detailed Schedule'!$D$8:$EK$9993,4,FALSE)</f>
        <v>2022 F-250 G40582</v>
      </c>
      <c r="H805" s="55">
        <f>+VLOOKUP($D805,'Detailed Schedule'!$D$8:$EK$9993,5,FALSE)</f>
        <v>64500.01</v>
      </c>
      <c r="I805" s="22">
        <f>+VLOOKUP($D805,'Detailed Schedule'!$D$8:$EK$9993,6,FALSE)</f>
        <v>6</v>
      </c>
      <c r="J805" s="55">
        <f>+VLOOKUP($D805,'Detailed Schedule'!$D$8:$EK$9993,7,FALSE)</f>
        <v>0</v>
      </c>
      <c r="K805" s="56">
        <v>0</v>
      </c>
      <c r="L805" s="59">
        <f>+VLOOKUP($D805,'Detailed Schedule'!$D$8:$EAA$9985,137,FALSE)</f>
        <v>20604.171666666669</v>
      </c>
      <c r="M805" s="26">
        <f>+VLOOKUP($D805,'Detailed Schedule'!$D$8:$EAA$9985,140,FALSE)</f>
        <v>10750.001666666667</v>
      </c>
      <c r="N805" s="26">
        <f>+VLOOKUP($D805,'Detailed Schedule'!$D$8:$EAA$9985,141,FALSE)</f>
        <v>31354.173333333336</v>
      </c>
      <c r="O805" s="26">
        <f>+VLOOKUP($D805,'Detailed Schedule'!$D$8:$EAA$9985,142,FALSE)+J805</f>
        <v>33145.839999999997</v>
      </c>
      <c r="Q805" s="74">
        <f>+VLOOKUP($D805,'Detailed Schedule'!$D$8:$K$903,6,FALSE)</f>
        <v>6</v>
      </c>
      <c r="R805" s="75">
        <f>+VLOOKUP($D805,'Detailed Schedule'!$D$8:$K$903,5,FALSE)</f>
        <v>64500.01</v>
      </c>
      <c r="S805" s="75">
        <f>+VLOOKUP($D805,'Detailed Schedule'!$D$8:$K$903,7,FALSE)</f>
        <v>0</v>
      </c>
      <c r="T805" s="119">
        <f t="shared" si="70"/>
        <v>0</v>
      </c>
      <c r="U805" s="119">
        <f t="shared" si="71"/>
        <v>0</v>
      </c>
      <c r="V805" s="21" t="str">
        <f t="shared" si="72"/>
        <v>NO CHANGE</v>
      </c>
      <c r="W805" s="21" t="str">
        <f t="shared" si="73"/>
        <v>NO CHANGE</v>
      </c>
      <c r="X805" s="21" t="str">
        <f t="shared" si="74"/>
        <v>NO CHANGE</v>
      </c>
    </row>
    <row r="806" spans="1:24" outlineLevel="2">
      <c r="A806" s="136">
        <v>44949</v>
      </c>
      <c r="B806" s="24"/>
      <c r="C806" s="77">
        <v>797</v>
      </c>
      <c r="D806" s="137" t="s">
        <v>1201</v>
      </c>
      <c r="E806" s="137">
        <v>2</v>
      </c>
      <c r="F806" s="137" t="s">
        <v>179</v>
      </c>
      <c r="G806" s="137" t="str">
        <f>+VLOOKUP($D806,'Detailed Schedule'!$D$8:$EK$9993,4,FALSE)</f>
        <v>2022 F-250 G40597</v>
      </c>
      <c r="H806" s="55">
        <f>+VLOOKUP($D806,'Detailed Schedule'!$D$8:$EK$9993,5,FALSE)</f>
        <v>63246.51</v>
      </c>
      <c r="I806" s="22">
        <f>+VLOOKUP($D806,'Detailed Schedule'!$D$8:$EK$9993,6,FALSE)</f>
        <v>6</v>
      </c>
      <c r="J806" s="55">
        <f>+VLOOKUP($D806,'Detailed Schedule'!$D$8:$EK$9993,7,FALSE)</f>
        <v>0</v>
      </c>
      <c r="K806" s="56">
        <v>0</v>
      </c>
      <c r="L806" s="59">
        <f>+VLOOKUP($D806,'Detailed Schedule'!$D$8:$EAA$9985,137,FALSE)</f>
        <v>20203.755000000001</v>
      </c>
      <c r="M806" s="26">
        <f>+VLOOKUP($D806,'Detailed Schedule'!$D$8:$EAA$9985,140,FALSE)</f>
        <v>10541.085000000001</v>
      </c>
      <c r="N806" s="26">
        <f>+VLOOKUP($D806,'Detailed Schedule'!$D$8:$EAA$9985,141,FALSE)</f>
        <v>30744.840000000004</v>
      </c>
      <c r="O806" s="26">
        <f>+VLOOKUP($D806,'Detailed Schedule'!$D$8:$EAA$9985,142,FALSE)+J806</f>
        <v>32501.67</v>
      </c>
      <c r="Q806" s="74">
        <f>+VLOOKUP($D806,'Detailed Schedule'!$D$8:$K$903,6,FALSE)</f>
        <v>6</v>
      </c>
      <c r="R806" s="75">
        <f>+VLOOKUP($D806,'Detailed Schedule'!$D$8:$K$903,5,FALSE)</f>
        <v>63246.51</v>
      </c>
      <c r="S806" s="75">
        <f>+VLOOKUP($D806,'Detailed Schedule'!$D$8:$K$903,7,FALSE)</f>
        <v>0</v>
      </c>
      <c r="T806" s="119">
        <f t="shared" si="70"/>
        <v>0</v>
      </c>
      <c r="U806" s="119">
        <f t="shared" si="71"/>
        <v>0</v>
      </c>
      <c r="V806" s="21" t="str">
        <f t="shared" si="72"/>
        <v>NO CHANGE</v>
      </c>
      <c r="W806" s="21" t="str">
        <f t="shared" si="73"/>
        <v>NO CHANGE</v>
      </c>
      <c r="X806" s="21" t="str">
        <f t="shared" si="74"/>
        <v>NO CHANGE</v>
      </c>
    </row>
    <row r="807" spans="1:24" outlineLevel="2">
      <c r="A807" s="136">
        <v>44949</v>
      </c>
      <c r="B807" s="24"/>
      <c r="C807" s="77">
        <v>798</v>
      </c>
      <c r="D807" s="137" t="s">
        <v>1203</v>
      </c>
      <c r="E807" s="137">
        <v>2</v>
      </c>
      <c r="F807" s="137" t="s">
        <v>179</v>
      </c>
      <c r="G807" s="137" t="str">
        <f>+VLOOKUP($D807,'Detailed Schedule'!$D$8:$EK$9993,4,FALSE)</f>
        <v>2022 F-250 G40596</v>
      </c>
      <c r="H807" s="55">
        <f>+VLOOKUP($D807,'Detailed Schedule'!$D$8:$EK$9993,5,FALSE)</f>
        <v>63124.090000000004</v>
      </c>
      <c r="I807" s="22">
        <f>+VLOOKUP($D807,'Detailed Schedule'!$D$8:$EK$9993,6,FALSE)</f>
        <v>6</v>
      </c>
      <c r="J807" s="55">
        <f>+VLOOKUP($D807,'Detailed Schedule'!$D$8:$EK$9993,7,FALSE)</f>
        <v>0</v>
      </c>
      <c r="K807" s="56">
        <v>0</v>
      </c>
      <c r="L807" s="59">
        <f>+VLOOKUP($D807,'Detailed Schedule'!$D$8:$EAA$9985,137,FALSE)</f>
        <v>20164.641666666666</v>
      </c>
      <c r="M807" s="26">
        <f>+VLOOKUP($D807,'Detailed Schedule'!$D$8:$EAA$9985,140,FALSE)</f>
        <v>10520.681666666667</v>
      </c>
      <c r="N807" s="26">
        <f>+VLOOKUP($D807,'Detailed Schedule'!$D$8:$EAA$9985,141,FALSE)</f>
        <v>30685.323333333334</v>
      </c>
      <c r="O807" s="26">
        <f>+VLOOKUP($D807,'Detailed Schedule'!$D$8:$EAA$9985,142,FALSE)+J807</f>
        <v>32438.77</v>
      </c>
      <c r="Q807" s="74">
        <f>+VLOOKUP($D807,'Detailed Schedule'!$D$8:$K$903,6,FALSE)</f>
        <v>6</v>
      </c>
      <c r="R807" s="75">
        <f>+VLOOKUP($D807,'Detailed Schedule'!$D$8:$K$903,5,FALSE)</f>
        <v>63124.090000000004</v>
      </c>
      <c r="S807" s="75">
        <f>+VLOOKUP($D807,'Detailed Schedule'!$D$8:$K$903,7,FALSE)</f>
        <v>0</v>
      </c>
      <c r="T807" s="119">
        <f t="shared" si="70"/>
        <v>0</v>
      </c>
      <c r="U807" s="119">
        <f t="shared" si="71"/>
        <v>0</v>
      </c>
      <c r="V807" s="21" t="str">
        <f t="shared" si="72"/>
        <v>NO CHANGE</v>
      </c>
      <c r="W807" s="21" t="str">
        <f t="shared" si="73"/>
        <v>NO CHANGE</v>
      </c>
      <c r="X807" s="21" t="str">
        <f t="shared" si="74"/>
        <v>NO CHANGE</v>
      </c>
    </row>
    <row r="808" spans="1:24" outlineLevel="2">
      <c r="A808" s="136">
        <v>44949</v>
      </c>
      <c r="B808" s="24"/>
      <c r="C808" s="77">
        <v>799</v>
      </c>
      <c r="D808" s="137" t="s">
        <v>1205</v>
      </c>
      <c r="E808" s="137">
        <v>4</v>
      </c>
      <c r="F808" s="137" t="s">
        <v>179</v>
      </c>
      <c r="G808" s="137" t="str">
        <f>+VLOOKUP($D808,'Detailed Schedule'!$D$8:$EK$9993,4,FALSE)</f>
        <v>2022 F-250 G40594</v>
      </c>
      <c r="H808" s="55">
        <f>+VLOOKUP($D808,'Detailed Schedule'!$D$8:$EK$9993,5,FALSE)</f>
        <v>63048.340000000004</v>
      </c>
      <c r="I808" s="22">
        <f>+VLOOKUP($D808,'Detailed Schedule'!$D$8:$EK$9993,6,FALSE)</f>
        <v>6</v>
      </c>
      <c r="J808" s="55">
        <f>+VLOOKUP($D808,'Detailed Schedule'!$D$8:$EK$9993,7,FALSE)</f>
        <v>0</v>
      </c>
      <c r="K808" s="56">
        <v>0</v>
      </c>
      <c r="L808" s="59">
        <f>+VLOOKUP($D808,'Detailed Schedule'!$D$8:$EAA$9985,137,FALSE)</f>
        <v>20140.446666666667</v>
      </c>
      <c r="M808" s="26">
        <f>+VLOOKUP($D808,'Detailed Schedule'!$D$8:$EAA$9985,140,FALSE)</f>
        <v>10508.056666666667</v>
      </c>
      <c r="N808" s="26">
        <f>+VLOOKUP($D808,'Detailed Schedule'!$D$8:$EAA$9985,141,FALSE)</f>
        <v>30648.503333333334</v>
      </c>
      <c r="O808" s="26">
        <f>+VLOOKUP($D808,'Detailed Schedule'!$D$8:$EAA$9985,142,FALSE)+J808</f>
        <v>32399.84</v>
      </c>
      <c r="Q808" s="74">
        <f>+VLOOKUP($D808,'Detailed Schedule'!$D$8:$K$903,6,FALSE)</f>
        <v>6</v>
      </c>
      <c r="R808" s="75">
        <f>+VLOOKUP($D808,'Detailed Schedule'!$D$8:$K$903,5,FALSE)</f>
        <v>63048.340000000004</v>
      </c>
      <c r="S808" s="75">
        <f>+VLOOKUP($D808,'Detailed Schedule'!$D$8:$K$903,7,FALSE)</f>
        <v>0</v>
      </c>
      <c r="T808" s="119">
        <f t="shared" ref="T808:T869" si="75">+S808-J808</f>
        <v>0</v>
      </c>
      <c r="U808" s="119">
        <f t="shared" ref="U808:U869" si="76">+R808-H808</f>
        <v>0</v>
      </c>
      <c r="V808" s="21" t="str">
        <f t="shared" ref="V808:V869" si="77">+IF(Q808=I808,"NO CHANGE","YES")</f>
        <v>NO CHANGE</v>
      </c>
      <c r="W808" s="21" t="str">
        <f t="shared" ref="W808:W869" si="78">+IF(R808=H808,"NO CHANGE","YES")</f>
        <v>NO CHANGE</v>
      </c>
      <c r="X808" s="21" t="str">
        <f t="shared" ref="X808:X869" si="79">+IF(S808=J808,"NO CHANGE","YES")</f>
        <v>NO CHANGE</v>
      </c>
    </row>
    <row r="809" spans="1:24" outlineLevel="2">
      <c r="A809" s="136">
        <v>44956</v>
      </c>
      <c r="B809" s="24"/>
      <c r="C809" s="77">
        <v>777</v>
      </c>
      <c r="D809" s="137" t="s">
        <v>1207</v>
      </c>
      <c r="E809" s="137">
        <v>1</v>
      </c>
      <c r="F809" s="137" t="s">
        <v>179</v>
      </c>
      <c r="G809" s="137" t="str">
        <f>+VLOOKUP($D809,'Detailed Schedule'!$D$8:$EK$9993,4,FALSE)</f>
        <v>2023 F-150 D103564 PLUS SET UP</v>
      </c>
      <c r="H809" s="55">
        <f>+VLOOKUP($D809,'Detailed Schedule'!$D$8:$EK$9993,5,FALSE)</f>
        <v>59403.37</v>
      </c>
      <c r="I809" s="22">
        <f>+VLOOKUP($D809,'Detailed Schedule'!$D$8:$EK$9993,6,FALSE)</f>
        <v>6</v>
      </c>
      <c r="J809" s="55">
        <f>+VLOOKUP($D809,'Detailed Schedule'!$D$8:$EK$9993,7,FALSE)</f>
        <v>0</v>
      </c>
      <c r="K809" s="56">
        <v>0</v>
      </c>
      <c r="L809" s="59">
        <f>+VLOOKUP($D809,'Detailed Schedule'!$D$8:$EAA$9985,137,FALSE)</f>
        <v>18976.071666666667</v>
      </c>
      <c r="M809" s="26">
        <f>+VLOOKUP($D809,'Detailed Schedule'!$D$8:$EAA$9985,140,FALSE)</f>
        <v>9900.5616666666665</v>
      </c>
      <c r="N809" s="26">
        <f>+VLOOKUP($D809,'Detailed Schedule'!$D$8:$EAA$9985,141,FALSE)</f>
        <v>28876.633333333331</v>
      </c>
      <c r="O809" s="26">
        <f>+VLOOKUP($D809,'Detailed Schedule'!$D$8:$EAA$9985,142,FALSE)+J809</f>
        <v>30526.74</v>
      </c>
      <c r="Q809" s="74">
        <f>+VLOOKUP($D809,'Detailed Schedule'!$D$8:$K$903,6,FALSE)</f>
        <v>6</v>
      </c>
      <c r="R809" s="75">
        <f>+VLOOKUP($D809,'Detailed Schedule'!$D$8:$K$903,5,FALSE)</f>
        <v>59403.37</v>
      </c>
      <c r="S809" s="75">
        <f>+VLOOKUP($D809,'Detailed Schedule'!$D$8:$K$903,7,FALSE)</f>
        <v>0</v>
      </c>
      <c r="T809" s="119">
        <f t="shared" si="75"/>
        <v>0</v>
      </c>
      <c r="U809" s="119">
        <f t="shared" si="76"/>
        <v>0</v>
      </c>
      <c r="V809" s="21" t="str">
        <f t="shared" si="77"/>
        <v>NO CHANGE</v>
      </c>
      <c r="W809" s="21" t="str">
        <f t="shared" si="78"/>
        <v>NO CHANGE</v>
      </c>
      <c r="X809" s="21" t="str">
        <f t="shared" si="79"/>
        <v>NO CHANGE</v>
      </c>
    </row>
    <row r="810" spans="1:24" outlineLevel="2">
      <c r="A810" s="136">
        <v>44974</v>
      </c>
      <c r="B810" s="24"/>
      <c r="C810" s="77">
        <v>783</v>
      </c>
      <c r="D810" s="137" t="s">
        <v>1209</v>
      </c>
      <c r="E810" s="137">
        <v>1</v>
      </c>
      <c r="F810" s="137" t="s">
        <v>179</v>
      </c>
      <c r="G810" s="137" t="str">
        <f>+VLOOKUP($D810,'Detailed Schedule'!$D$8:$EK$9993,4,FALSE)</f>
        <v>2023 F-150 D46260 PLUS SET UP</v>
      </c>
      <c r="H810" s="55">
        <f>+VLOOKUP($D810,'Detailed Schedule'!$D$8:$EK$9993,5,FALSE)</f>
        <v>60850.01</v>
      </c>
      <c r="I810" s="22">
        <f>+VLOOKUP($D810,'Detailed Schedule'!$D$8:$EK$9993,6,FALSE)</f>
        <v>6</v>
      </c>
      <c r="J810" s="55">
        <f>+VLOOKUP($D810,'Detailed Schedule'!$D$8:$EK$9993,7,FALSE)</f>
        <v>8000</v>
      </c>
      <c r="K810" s="56">
        <v>0</v>
      </c>
      <c r="L810" s="59">
        <f>+VLOOKUP($D810,'Detailed Schedule'!$D$8:$EAA$9985,137,FALSE)</f>
        <v>16148.605000000001</v>
      </c>
      <c r="M810" s="26">
        <f>+VLOOKUP($D810,'Detailed Schedule'!$D$8:$EAA$9985,140,FALSE)</f>
        <v>8808.3350000000009</v>
      </c>
      <c r="N810" s="26">
        <f>+VLOOKUP($D810,'Detailed Schedule'!$D$8:$EAA$9985,141,FALSE)</f>
        <v>24956.940000000002</v>
      </c>
      <c r="O810" s="26">
        <f>+VLOOKUP($D810,'Detailed Schedule'!$D$8:$EAA$9985,142,FALSE)+J810</f>
        <v>35893.07</v>
      </c>
      <c r="Q810" s="74">
        <f>+VLOOKUP($D810,'Detailed Schedule'!$D$8:$K$903,6,FALSE)</f>
        <v>6</v>
      </c>
      <c r="R810" s="75">
        <f>+VLOOKUP($D810,'Detailed Schedule'!$D$8:$K$903,5,FALSE)</f>
        <v>60850.01</v>
      </c>
      <c r="S810" s="75">
        <f>+VLOOKUP($D810,'Detailed Schedule'!$D$8:$K$903,7,FALSE)</f>
        <v>8000</v>
      </c>
      <c r="T810" s="119">
        <f t="shared" si="75"/>
        <v>0</v>
      </c>
      <c r="U810" s="119">
        <f t="shared" si="76"/>
        <v>0</v>
      </c>
      <c r="V810" s="21" t="str">
        <f t="shared" si="77"/>
        <v>NO CHANGE</v>
      </c>
      <c r="W810" s="21" t="str">
        <f t="shared" si="78"/>
        <v>NO CHANGE</v>
      </c>
      <c r="X810" s="21" t="str">
        <f t="shared" si="79"/>
        <v>NO CHANGE</v>
      </c>
    </row>
    <row r="811" spans="1:24" outlineLevel="2">
      <c r="A811" s="136">
        <v>44974</v>
      </c>
      <c r="B811" s="24"/>
      <c r="C811" s="77">
        <v>784</v>
      </c>
      <c r="D811" s="137" t="s">
        <v>1211</v>
      </c>
      <c r="E811" s="137">
        <v>1</v>
      </c>
      <c r="F811" s="137" t="s">
        <v>179</v>
      </c>
      <c r="G811" s="137" t="str">
        <f>+VLOOKUP($D811,'Detailed Schedule'!$D$8:$EK$9993,4,FALSE)</f>
        <v>2023 F-150 D46731 PLUS SET UP</v>
      </c>
      <c r="H811" s="55">
        <f>+VLOOKUP($D811,'Detailed Schedule'!$D$8:$EK$9993,5,FALSE)</f>
        <v>60850.01</v>
      </c>
      <c r="I811" s="22">
        <f>+VLOOKUP($D811,'Detailed Schedule'!$D$8:$EK$9993,6,FALSE)</f>
        <v>6</v>
      </c>
      <c r="J811" s="55">
        <f>+VLOOKUP($D811,'Detailed Schedule'!$D$8:$EK$9993,7,FALSE)</f>
        <v>8000</v>
      </c>
      <c r="K811" s="56">
        <v>0</v>
      </c>
      <c r="L811" s="59">
        <f>+VLOOKUP($D811,'Detailed Schedule'!$D$8:$EAA$9985,137,FALSE)</f>
        <v>16148.605000000001</v>
      </c>
      <c r="M811" s="26">
        <f>+VLOOKUP($D811,'Detailed Schedule'!$D$8:$EAA$9985,140,FALSE)</f>
        <v>8808.3350000000009</v>
      </c>
      <c r="N811" s="26">
        <f>+VLOOKUP($D811,'Detailed Schedule'!$D$8:$EAA$9985,141,FALSE)</f>
        <v>24956.940000000002</v>
      </c>
      <c r="O811" s="26">
        <f>+VLOOKUP($D811,'Detailed Schedule'!$D$8:$EAA$9985,142,FALSE)+J811</f>
        <v>35893.07</v>
      </c>
      <c r="Q811" s="74">
        <f>+VLOOKUP($D811,'Detailed Schedule'!$D$8:$K$903,6,FALSE)</f>
        <v>6</v>
      </c>
      <c r="R811" s="75">
        <f>+VLOOKUP($D811,'Detailed Schedule'!$D$8:$K$903,5,FALSE)</f>
        <v>60850.01</v>
      </c>
      <c r="S811" s="75">
        <f>+VLOOKUP($D811,'Detailed Schedule'!$D$8:$K$903,7,FALSE)</f>
        <v>8000</v>
      </c>
      <c r="T811" s="119">
        <f t="shared" si="75"/>
        <v>0</v>
      </c>
      <c r="U811" s="119">
        <f t="shared" si="76"/>
        <v>0</v>
      </c>
      <c r="V811" s="21" t="str">
        <f t="shared" si="77"/>
        <v>NO CHANGE</v>
      </c>
      <c r="W811" s="21" t="str">
        <f t="shared" si="78"/>
        <v>NO CHANGE</v>
      </c>
      <c r="X811" s="21" t="str">
        <f t="shared" si="79"/>
        <v>NO CHANGE</v>
      </c>
    </row>
    <row r="812" spans="1:24" outlineLevel="2">
      <c r="A812" s="136">
        <v>44986</v>
      </c>
      <c r="B812" s="24"/>
      <c r="C812" s="77">
        <v>785</v>
      </c>
      <c r="D812" s="137" t="s">
        <v>211</v>
      </c>
      <c r="E812" s="137">
        <v>1</v>
      </c>
      <c r="F812" s="137" t="s">
        <v>179</v>
      </c>
      <c r="G812" s="137" t="str">
        <f>+VLOOKUP($D812,'Detailed Schedule'!$D$8:$EK$9993,4,FALSE)</f>
        <v>2018 DODGE RAM AT37G</v>
      </c>
      <c r="H812" s="55">
        <f>+VLOOKUP($D812,'Detailed Schedule'!$D$8:$EK$9993,5,FALSE)</f>
        <v>73906</v>
      </c>
      <c r="I812" s="22">
        <f>+VLOOKUP($D812,'Detailed Schedule'!$D$8:$EK$9993,6,FALSE)</f>
        <v>7</v>
      </c>
      <c r="J812" s="55">
        <f>+VLOOKUP($D812,'Detailed Schedule'!$D$8:$EK$9993,7,FALSE)</f>
        <v>15000</v>
      </c>
      <c r="K812" s="56">
        <v>0</v>
      </c>
      <c r="L812" s="59">
        <f>+VLOOKUP($D812,'Detailed Schedule'!$D$8:$EAA$9985,137,FALSE)</f>
        <v>15427.761904761905</v>
      </c>
      <c r="M812" s="26">
        <f>+VLOOKUP($D812,'Detailed Schedule'!$D$8:$EAA$9985,140,FALSE)</f>
        <v>8415.1428571428569</v>
      </c>
      <c r="N812" s="26">
        <f>+VLOOKUP($D812,'Detailed Schedule'!$D$8:$EAA$9985,141,FALSE)</f>
        <v>23842.904761904763</v>
      </c>
      <c r="O812" s="26">
        <f>+VLOOKUP($D812,'Detailed Schedule'!$D$8:$EAA$9985,142,FALSE)+J812</f>
        <v>50063.1</v>
      </c>
      <c r="Q812" s="74">
        <f>+VLOOKUP($D812,'Detailed Schedule'!$D$8:$K$903,6,FALSE)</f>
        <v>7</v>
      </c>
      <c r="R812" s="75">
        <f>+VLOOKUP($D812,'Detailed Schedule'!$D$8:$K$903,5,FALSE)</f>
        <v>73906</v>
      </c>
      <c r="S812" s="75">
        <f>+VLOOKUP($D812,'Detailed Schedule'!$D$8:$K$903,7,FALSE)</f>
        <v>15000</v>
      </c>
      <c r="T812" s="119">
        <f t="shared" si="75"/>
        <v>0</v>
      </c>
      <c r="U812" s="119">
        <f t="shared" si="76"/>
        <v>0</v>
      </c>
      <c r="V812" s="21" t="str">
        <f t="shared" si="77"/>
        <v>NO CHANGE</v>
      </c>
      <c r="W812" s="21" t="str">
        <f t="shared" si="78"/>
        <v>NO CHANGE</v>
      </c>
      <c r="X812" s="21" t="str">
        <f t="shared" si="79"/>
        <v>NO CHANGE</v>
      </c>
    </row>
    <row r="813" spans="1:24" outlineLevel="2">
      <c r="A813" s="136">
        <v>45020</v>
      </c>
      <c r="B813" s="24"/>
      <c r="C813" s="77">
        <v>806</v>
      </c>
      <c r="D813" s="137" t="s">
        <v>1213</v>
      </c>
      <c r="E813" s="137">
        <v>1</v>
      </c>
      <c r="F813" s="137" t="s">
        <v>179</v>
      </c>
      <c r="G813" s="137" t="str">
        <f>+VLOOKUP($D813,'Detailed Schedule'!$D$8:$EK$9993,4,FALSE)</f>
        <v>2023 F-250 C11164 PLUS SET UP</v>
      </c>
      <c r="H813" s="55">
        <f>+VLOOKUP($D813,'Detailed Schedule'!$D$8:$EK$9993,5,FALSE)</f>
        <v>59167.97</v>
      </c>
      <c r="I813" s="22">
        <f>+VLOOKUP($D813,'Detailed Schedule'!$D$8:$EK$9993,6,FALSE)</f>
        <v>6</v>
      </c>
      <c r="J813" s="55">
        <f>+VLOOKUP($D813,'Detailed Schedule'!$D$8:$EK$9993,7,FALSE)</f>
        <v>0</v>
      </c>
      <c r="K813" s="56">
        <v>0</v>
      </c>
      <c r="L813" s="59">
        <f>+VLOOKUP($D813,'Detailed Schedule'!$D$8:$EAA$9985,137,FALSE)</f>
        <v>17257.324583333335</v>
      </c>
      <c r="M813" s="26">
        <f>+VLOOKUP($D813,'Detailed Schedule'!$D$8:$EAA$9985,140,FALSE)</f>
        <v>9861.3283333333329</v>
      </c>
      <c r="N813" s="26">
        <f>+VLOOKUP($D813,'Detailed Schedule'!$D$8:$EAA$9985,141,FALSE)</f>
        <v>27118.652916666666</v>
      </c>
      <c r="O813" s="26">
        <f>+VLOOKUP($D813,'Detailed Schedule'!$D$8:$EAA$9985,142,FALSE)+J813</f>
        <v>32049.32</v>
      </c>
      <c r="Q813" s="74">
        <f>+VLOOKUP($D813,'Detailed Schedule'!$D$8:$K$903,6,FALSE)</f>
        <v>6</v>
      </c>
      <c r="R813" s="75">
        <f>+VLOOKUP($D813,'Detailed Schedule'!$D$8:$K$903,5,FALSE)</f>
        <v>59167.97</v>
      </c>
      <c r="S813" s="75">
        <f>+VLOOKUP($D813,'Detailed Schedule'!$D$8:$K$903,7,FALSE)</f>
        <v>0</v>
      </c>
      <c r="T813" s="119">
        <f t="shared" si="75"/>
        <v>0</v>
      </c>
      <c r="U813" s="119">
        <f t="shared" si="76"/>
        <v>0</v>
      </c>
      <c r="V813" s="21" t="str">
        <f t="shared" si="77"/>
        <v>NO CHANGE</v>
      </c>
      <c r="W813" s="21" t="str">
        <f t="shared" si="78"/>
        <v>NO CHANGE</v>
      </c>
      <c r="X813" s="21" t="str">
        <f t="shared" si="79"/>
        <v>NO CHANGE</v>
      </c>
    </row>
    <row r="814" spans="1:24" outlineLevel="2">
      <c r="A814" s="136">
        <v>45020</v>
      </c>
      <c r="B814" s="24"/>
      <c r="C814" s="77">
        <v>808</v>
      </c>
      <c r="D814" s="137" t="s">
        <v>1215</v>
      </c>
      <c r="E814" s="137">
        <v>1</v>
      </c>
      <c r="F814" s="137" t="s">
        <v>179</v>
      </c>
      <c r="G814" s="137" t="str">
        <f>+VLOOKUP($D814,'Detailed Schedule'!$D$8:$EK$9993,4,FALSE)</f>
        <v>2023 F-250 C11163 PLUS SET UP</v>
      </c>
      <c r="H814" s="55">
        <f>+VLOOKUP($D814,'Detailed Schedule'!$D$8:$EK$9993,5,FALSE)</f>
        <v>59167.97</v>
      </c>
      <c r="I814" s="22">
        <f>+VLOOKUP($D814,'Detailed Schedule'!$D$8:$EK$9993,6,FALSE)</f>
        <v>6</v>
      </c>
      <c r="J814" s="55">
        <f>+VLOOKUP($D814,'Detailed Schedule'!$D$8:$EK$9993,7,FALSE)</f>
        <v>0</v>
      </c>
      <c r="K814" s="56">
        <v>0</v>
      </c>
      <c r="L814" s="59">
        <f>+VLOOKUP($D814,'Detailed Schedule'!$D$8:$EAA$9985,137,FALSE)</f>
        <v>17257.324583333335</v>
      </c>
      <c r="M814" s="26">
        <f>+VLOOKUP($D814,'Detailed Schedule'!$D$8:$EAA$9985,140,FALSE)</f>
        <v>9861.3283333333329</v>
      </c>
      <c r="N814" s="26">
        <f>+VLOOKUP($D814,'Detailed Schedule'!$D$8:$EAA$9985,141,FALSE)</f>
        <v>27118.652916666666</v>
      </c>
      <c r="O814" s="26">
        <f>+VLOOKUP($D814,'Detailed Schedule'!$D$8:$EAA$9985,142,FALSE)+J814</f>
        <v>32049.32</v>
      </c>
      <c r="Q814" s="74">
        <f>+VLOOKUP($D814,'Detailed Schedule'!$D$8:$K$903,6,FALSE)</f>
        <v>6</v>
      </c>
      <c r="R814" s="75">
        <f>+VLOOKUP($D814,'Detailed Schedule'!$D$8:$K$903,5,FALSE)</f>
        <v>59167.97</v>
      </c>
      <c r="S814" s="75">
        <f>+VLOOKUP($D814,'Detailed Schedule'!$D$8:$K$903,7,FALSE)</f>
        <v>0</v>
      </c>
      <c r="T814" s="119">
        <f t="shared" si="75"/>
        <v>0</v>
      </c>
      <c r="U814" s="119">
        <f t="shared" si="76"/>
        <v>0</v>
      </c>
      <c r="V814" s="21" t="str">
        <f t="shared" si="77"/>
        <v>NO CHANGE</v>
      </c>
      <c r="W814" s="21" t="str">
        <f t="shared" si="78"/>
        <v>NO CHANGE</v>
      </c>
      <c r="X814" s="21" t="str">
        <f t="shared" si="79"/>
        <v>NO CHANGE</v>
      </c>
    </row>
    <row r="815" spans="1:24" outlineLevel="2">
      <c r="A815" s="136">
        <v>45088</v>
      </c>
      <c r="B815" s="24"/>
      <c r="C815" s="77">
        <v>815</v>
      </c>
      <c r="D815" s="137" t="s">
        <v>1217</v>
      </c>
      <c r="E815" s="137">
        <v>4</v>
      </c>
      <c r="F815" s="137" t="s">
        <v>179</v>
      </c>
      <c r="G815" s="137" t="str">
        <f>+VLOOKUP($D815,'Detailed Schedule'!$D$8:$EK$9993,4,FALSE)</f>
        <v>2023 F-150 D66303</v>
      </c>
      <c r="H815" s="55">
        <f>+VLOOKUP($D815,'Detailed Schedule'!$D$8:$EK$9993,5,FALSE)</f>
        <v>57000</v>
      </c>
      <c r="I815" s="22">
        <f>+VLOOKUP($D815,'Detailed Schedule'!$D$8:$EK$9993,6,FALSE)</f>
        <v>6</v>
      </c>
      <c r="J815" s="55">
        <f>+VLOOKUP($D815,'Detailed Schedule'!$D$8:$EK$9993,7,FALSE)</f>
        <v>0</v>
      </c>
      <c r="K815" s="56">
        <v>0</v>
      </c>
      <c r="L815" s="59">
        <f>+VLOOKUP($D815,'Detailed Schedule'!$D$8:$EAA$9985,137,FALSE)</f>
        <v>15041.666666666666</v>
      </c>
      <c r="M815" s="26">
        <f>+VLOOKUP($D815,'Detailed Schedule'!$D$8:$EAA$9985,140,FALSE)</f>
        <v>9500</v>
      </c>
      <c r="N815" s="26">
        <f>+VLOOKUP($D815,'Detailed Schedule'!$D$8:$EAA$9985,141,FALSE)</f>
        <v>24541.666666666664</v>
      </c>
      <c r="O815" s="26">
        <f>+VLOOKUP($D815,'Detailed Schedule'!$D$8:$EAA$9985,142,FALSE)+J815</f>
        <v>32458.33</v>
      </c>
      <c r="Q815" s="74">
        <f>+VLOOKUP($D815,'Detailed Schedule'!$D$8:$K$903,6,FALSE)</f>
        <v>6</v>
      </c>
      <c r="R815" s="75">
        <f>+VLOOKUP($D815,'Detailed Schedule'!$D$8:$K$903,5,FALSE)</f>
        <v>57000</v>
      </c>
      <c r="S815" s="75">
        <f>+VLOOKUP($D815,'Detailed Schedule'!$D$8:$K$903,7,FALSE)</f>
        <v>0</v>
      </c>
      <c r="T815" s="119">
        <f t="shared" si="75"/>
        <v>0</v>
      </c>
      <c r="U815" s="119">
        <f t="shared" si="76"/>
        <v>0</v>
      </c>
      <c r="V815" s="21" t="str">
        <f t="shared" si="77"/>
        <v>NO CHANGE</v>
      </c>
      <c r="W815" s="21" t="str">
        <f t="shared" si="78"/>
        <v>NO CHANGE</v>
      </c>
      <c r="X815" s="21" t="str">
        <f t="shared" si="79"/>
        <v>NO CHANGE</v>
      </c>
    </row>
    <row r="816" spans="1:24" outlineLevel="2">
      <c r="A816" s="136">
        <v>45098</v>
      </c>
      <c r="B816" s="24"/>
      <c r="C816" s="77">
        <v>817</v>
      </c>
      <c r="D816" s="137" t="s">
        <v>1221</v>
      </c>
      <c r="E816" s="137">
        <v>2</v>
      </c>
      <c r="F816" s="137" t="s">
        <v>179</v>
      </c>
      <c r="G816" s="137" t="str">
        <f>+VLOOKUP($D816,'Detailed Schedule'!$D$8:$EK$9993,4,FALSE)</f>
        <v>2023 F-250 D16149</v>
      </c>
      <c r="H816" s="55">
        <f>+VLOOKUP($D816,'Detailed Schedule'!$D$8:$EK$9993,5,FALSE)</f>
        <v>69487.5</v>
      </c>
      <c r="I816" s="22">
        <f>+VLOOKUP($D816,'Detailed Schedule'!$D$8:$EK$9993,6,FALSE)</f>
        <v>6</v>
      </c>
      <c r="J816" s="55">
        <f>+VLOOKUP($D816,'Detailed Schedule'!$D$8:$EK$9993,7,FALSE)</f>
        <v>0</v>
      </c>
      <c r="K816" s="56">
        <v>0</v>
      </c>
      <c r="L816" s="59">
        <f>+VLOOKUP($D816,'Detailed Schedule'!$D$8:$EAA$9985,137,FALSE)</f>
        <v>17371.88</v>
      </c>
      <c r="M816" s="26">
        <f>+VLOOKUP($D816,'Detailed Schedule'!$D$8:$EAA$9985,140,FALSE)</f>
        <v>11581.25</v>
      </c>
      <c r="N816" s="26">
        <f>+VLOOKUP($D816,'Detailed Schedule'!$D$8:$EAA$9985,141,FALSE)</f>
        <v>28953.13</v>
      </c>
      <c r="O816" s="26">
        <f>+VLOOKUP($D816,'Detailed Schedule'!$D$8:$EAA$9985,142,FALSE)+J816</f>
        <v>40534.370000000003</v>
      </c>
      <c r="Q816" s="74">
        <f>+VLOOKUP($D816,'Detailed Schedule'!$D$8:$K$903,6,FALSE)</f>
        <v>6</v>
      </c>
      <c r="R816" s="75">
        <f>+VLOOKUP($D816,'Detailed Schedule'!$D$8:$K$903,5,FALSE)</f>
        <v>69487.5</v>
      </c>
      <c r="S816" s="75">
        <f>+VLOOKUP($D816,'Detailed Schedule'!$D$8:$K$903,7,FALSE)</f>
        <v>0</v>
      </c>
      <c r="T816" s="119">
        <f t="shared" si="75"/>
        <v>0</v>
      </c>
      <c r="U816" s="119">
        <f t="shared" si="76"/>
        <v>0</v>
      </c>
      <c r="V816" s="21" t="str">
        <f t="shared" si="77"/>
        <v>NO CHANGE</v>
      </c>
      <c r="W816" s="21" t="str">
        <f t="shared" si="78"/>
        <v>NO CHANGE</v>
      </c>
      <c r="X816" s="21" t="str">
        <f t="shared" si="79"/>
        <v>NO CHANGE</v>
      </c>
    </row>
    <row r="817" spans="1:24" outlineLevel="2">
      <c r="A817" s="136">
        <v>45101</v>
      </c>
      <c r="B817" s="24"/>
      <c r="C817" s="77">
        <v>816</v>
      </c>
      <c r="D817" s="137" t="s">
        <v>1219</v>
      </c>
      <c r="E817" s="137">
        <v>4</v>
      </c>
      <c r="F817" s="137" t="s">
        <v>179</v>
      </c>
      <c r="G817" s="137" t="str">
        <f>+VLOOKUP($D817,'Detailed Schedule'!$D$8:$EK$9993,4,FALSE)</f>
        <v>2023 F-250 D11980</v>
      </c>
      <c r="H817" s="55">
        <f>+VLOOKUP($D817,'Detailed Schedule'!$D$8:$EK$9993,5,FALSE)</f>
        <v>63629.55</v>
      </c>
      <c r="I817" s="22">
        <f>+VLOOKUP($D817,'Detailed Schedule'!$D$8:$EK$9993,6,FALSE)</f>
        <v>6</v>
      </c>
      <c r="J817" s="55">
        <f>+VLOOKUP($D817,'Detailed Schedule'!$D$8:$EK$9993,7,FALSE)</f>
        <v>0</v>
      </c>
      <c r="K817" s="56">
        <v>0</v>
      </c>
      <c r="L817" s="59">
        <f>+VLOOKUP($D817,'Detailed Schedule'!$D$8:$EAA$9985,137,FALSE)</f>
        <v>15907.395</v>
      </c>
      <c r="M817" s="26">
        <f>+VLOOKUP($D817,'Detailed Schedule'!$D$8:$EAA$9985,140,FALSE)</f>
        <v>10604.925000000001</v>
      </c>
      <c r="N817" s="26">
        <f>+VLOOKUP($D817,'Detailed Schedule'!$D$8:$EAA$9985,141,FALSE)</f>
        <v>26512.32</v>
      </c>
      <c r="O817" s="26">
        <f>+VLOOKUP($D817,'Detailed Schedule'!$D$8:$EAA$9985,142,FALSE)+J817</f>
        <v>37117.230000000003</v>
      </c>
      <c r="Q817" s="74">
        <f>+VLOOKUP($D817,'Detailed Schedule'!$D$8:$K$903,6,FALSE)</f>
        <v>6</v>
      </c>
      <c r="R817" s="75">
        <f>+VLOOKUP($D817,'Detailed Schedule'!$D$8:$K$903,5,FALSE)</f>
        <v>63629.55</v>
      </c>
      <c r="S817" s="75">
        <f>+VLOOKUP($D817,'Detailed Schedule'!$D$8:$K$903,7,FALSE)</f>
        <v>0</v>
      </c>
      <c r="T817" s="119">
        <f t="shared" si="75"/>
        <v>0</v>
      </c>
      <c r="U817" s="119">
        <f t="shared" si="76"/>
        <v>0</v>
      </c>
      <c r="V817" s="21" t="str">
        <f t="shared" si="77"/>
        <v>NO CHANGE</v>
      </c>
      <c r="W817" s="21" t="str">
        <f t="shared" si="78"/>
        <v>NO CHANGE</v>
      </c>
      <c r="X817" s="21" t="str">
        <f t="shared" si="79"/>
        <v>NO CHANGE</v>
      </c>
    </row>
    <row r="818" spans="1:24" outlineLevel="2">
      <c r="A818" s="136">
        <v>45114</v>
      </c>
      <c r="B818" s="24"/>
      <c r="C818" s="77">
        <v>807</v>
      </c>
      <c r="D818" s="137" t="s">
        <v>1223</v>
      </c>
      <c r="E818" s="137">
        <v>1</v>
      </c>
      <c r="F818" s="137" t="s">
        <v>179</v>
      </c>
      <c r="G818" s="137" t="str">
        <f>+VLOOKUP($D818,'Detailed Schedule'!$D$8:$EK$9993,4,FALSE)</f>
        <v>2023 F-250 C11162</v>
      </c>
      <c r="H818" s="55">
        <f>+VLOOKUP($D818,'Detailed Schedule'!$D$8:$EK$9993,5,FALSE)</f>
        <v>57758.73</v>
      </c>
      <c r="I818" s="22">
        <f>+VLOOKUP($D818,'Detailed Schedule'!$D$8:$EK$9993,6,FALSE)</f>
        <v>6</v>
      </c>
      <c r="J818" s="55">
        <f>+VLOOKUP($D818,'Detailed Schedule'!$D$8:$EK$9993,7,FALSE)</f>
        <v>0</v>
      </c>
      <c r="K818" s="56">
        <v>0</v>
      </c>
      <c r="L818" s="59">
        <f>+VLOOKUP($D818,'Detailed Schedule'!$D$8:$EAA$9985,137,FALSE)</f>
        <v>14439.682499999999</v>
      </c>
      <c r="M818" s="26">
        <f>+VLOOKUP($D818,'Detailed Schedule'!$D$8:$EAA$9985,140,FALSE)</f>
        <v>9626.4549999999999</v>
      </c>
      <c r="N818" s="26">
        <f>+VLOOKUP($D818,'Detailed Schedule'!$D$8:$EAA$9985,141,FALSE)</f>
        <v>24066.137499999997</v>
      </c>
      <c r="O818" s="26">
        <f>+VLOOKUP($D818,'Detailed Schedule'!$D$8:$EAA$9985,142,FALSE)+J818</f>
        <v>33692.589999999997</v>
      </c>
      <c r="Q818" s="74">
        <f>+VLOOKUP($D818,'Detailed Schedule'!$D$8:$K$903,6,FALSE)</f>
        <v>6</v>
      </c>
      <c r="R818" s="75">
        <f>+VLOOKUP($D818,'Detailed Schedule'!$D$8:$K$903,5,FALSE)</f>
        <v>57758.73</v>
      </c>
      <c r="S818" s="75">
        <f>+VLOOKUP($D818,'Detailed Schedule'!$D$8:$K$903,7,FALSE)</f>
        <v>0</v>
      </c>
      <c r="T818" s="119">
        <f t="shared" si="75"/>
        <v>0</v>
      </c>
      <c r="U818" s="119">
        <f t="shared" si="76"/>
        <v>0</v>
      </c>
      <c r="V818" s="21" t="str">
        <f t="shared" si="77"/>
        <v>NO CHANGE</v>
      </c>
      <c r="W818" s="21" t="str">
        <f t="shared" si="78"/>
        <v>NO CHANGE</v>
      </c>
      <c r="X818" s="21" t="str">
        <f t="shared" si="79"/>
        <v>NO CHANGE</v>
      </c>
    </row>
    <row r="819" spans="1:24" outlineLevel="2">
      <c r="A819" s="136">
        <v>45118</v>
      </c>
      <c r="B819" s="24"/>
      <c r="C819" s="77">
        <v>848</v>
      </c>
      <c r="D819" s="137" t="s">
        <v>1225</v>
      </c>
      <c r="E819" s="137">
        <v>4</v>
      </c>
      <c r="F819" s="137" t="s">
        <v>179</v>
      </c>
      <c r="G819" s="137" t="str">
        <f>+VLOOKUP($D819,'Detailed Schedule'!$D$8:$EK$9993,4,FALSE)</f>
        <v>2023 F-150 E61496</v>
      </c>
      <c r="H819" s="55">
        <f>+VLOOKUP($D819,'Detailed Schedule'!$D$8:$EK$9993,5,FALSE)</f>
        <v>46877.13</v>
      </c>
      <c r="I819" s="22">
        <f>+VLOOKUP($D819,'Detailed Schedule'!$D$8:$EK$9993,6,FALSE)</f>
        <v>6</v>
      </c>
      <c r="J819" s="55">
        <f>+VLOOKUP($D819,'Detailed Schedule'!$D$8:$EK$9993,7,FALSE)</f>
        <v>0</v>
      </c>
      <c r="K819" s="56">
        <v>0</v>
      </c>
      <c r="L819" s="59">
        <f>+VLOOKUP($D819,'Detailed Schedule'!$D$8:$EAA$9985,137,FALSE)</f>
        <v>11719.282499999999</v>
      </c>
      <c r="M819" s="26">
        <f>+VLOOKUP($D819,'Detailed Schedule'!$D$8:$EAA$9985,140,FALSE)</f>
        <v>7812.8549999999996</v>
      </c>
      <c r="N819" s="26">
        <f>+VLOOKUP($D819,'Detailed Schedule'!$D$8:$EAA$9985,141,FALSE)</f>
        <v>19532.137499999997</v>
      </c>
      <c r="O819" s="26">
        <f>+VLOOKUP($D819,'Detailed Schedule'!$D$8:$EAA$9985,142,FALSE)+J819</f>
        <v>27344.99</v>
      </c>
      <c r="Q819" s="74">
        <f>+VLOOKUP($D819,'Detailed Schedule'!$D$8:$K$903,6,FALSE)</f>
        <v>6</v>
      </c>
      <c r="R819" s="75">
        <f>+VLOOKUP($D819,'Detailed Schedule'!$D$8:$K$903,5,FALSE)</f>
        <v>46877.13</v>
      </c>
      <c r="S819" s="75">
        <f>+VLOOKUP($D819,'Detailed Schedule'!$D$8:$K$903,7,FALSE)</f>
        <v>0</v>
      </c>
      <c r="T819" s="119">
        <f t="shared" si="75"/>
        <v>0</v>
      </c>
      <c r="U819" s="119">
        <f t="shared" si="76"/>
        <v>0</v>
      </c>
      <c r="V819" s="21" t="str">
        <f t="shared" si="77"/>
        <v>NO CHANGE</v>
      </c>
      <c r="W819" s="21" t="str">
        <f t="shared" si="78"/>
        <v>NO CHANGE</v>
      </c>
      <c r="X819" s="21" t="str">
        <f t="shared" si="79"/>
        <v>NO CHANGE</v>
      </c>
    </row>
    <row r="820" spans="1:24" outlineLevel="2">
      <c r="A820" s="136">
        <v>45118</v>
      </c>
      <c r="B820" s="24"/>
      <c r="C820" s="77">
        <v>849</v>
      </c>
      <c r="D820" s="137" t="s">
        <v>1227</v>
      </c>
      <c r="E820" s="137">
        <v>2</v>
      </c>
      <c r="F820" s="137" t="s">
        <v>179</v>
      </c>
      <c r="G820" s="137" t="str">
        <f>+VLOOKUP($D820,'Detailed Schedule'!$D$8:$EK$9993,4,FALSE)</f>
        <v>2023 F-150 E61809</v>
      </c>
      <c r="H820" s="55">
        <f>+VLOOKUP($D820,'Detailed Schedule'!$D$8:$EK$9993,5,FALSE)</f>
        <v>46877.13</v>
      </c>
      <c r="I820" s="22">
        <f>+VLOOKUP($D820,'Detailed Schedule'!$D$8:$EK$9993,6,FALSE)</f>
        <v>6</v>
      </c>
      <c r="J820" s="55">
        <f>+VLOOKUP($D820,'Detailed Schedule'!$D$8:$EK$9993,7,FALSE)</f>
        <v>0</v>
      </c>
      <c r="K820" s="56">
        <v>0</v>
      </c>
      <c r="L820" s="59">
        <f>+VLOOKUP($D820,'Detailed Schedule'!$D$8:$EAA$9985,137,FALSE)</f>
        <v>11719.282499999999</v>
      </c>
      <c r="M820" s="26">
        <f>+VLOOKUP($D820,'Detailed Schedule'!$D$8:$EAA$9985,140,FALSE)</f>
        <v>7812.8549999999996</v>
      </c>
      <c r="N820" s="26">
        <f>+VLOOKUP($D820,'Detailed Schedule'!$D$8:$EAA$9985,141,FALSE)</f>
        <v>19532.137499999997</v>
      </c>
      <c r="O820" s="26">
        <f>+VLOOKUP($D820,'Detailed Schedule'!$D$8:$EAA$9985,142,FALSE)+J820</f>
        <v>27344.99</v>
      </c>
      <c r="Q820" s="74">
        <f>+VLOOKUP($D820,'Detailed Schedule'!$D$8:$K$903,6,FALSE)</f>
        <v>6</v>
      </c>
      <c r="R820" s="75">
        <f>+VLOOKUP($D820,'Detailed Schedule'!$D$8:$K$903,5,FALSE)</f>
        <v>46877.13</v>
      </c>
      <c r="S820" s="75">
        <f>+VLOOKUP($D820,'Detailed Schedule'!$D$8:$K$903,7,FALSE)</f>
        <v>0</v>
      </c>
      <c r="T820" s="119">
        <f t="shared" si="75"/>
        <v>0</v>
      </c>
      <c r="U820" s="119">
        <f t="shared" si="76"/>
        <v>0</v>
      </c>
      <c r="V820" s="21" t="str">
        <f t="shared" si="77"/>
        <v>NO CHANGE</v>
      </c>
      <c r="W820" s="21" t="str">
        <f t="shared" si="78"/>
        <v>NO CHANGE</v>
      </c>
      <c r="X820" s="21" t="str">
        <f t="shared" si="79"/>
        <v>NO CHANGE</v>
      </c>
    </row>
    <row r="821" spans="1:24" outlineLevel="2">
      <c r="A821" s="136">
        <v>45118</v>
      </c>
      <c r="B821" s="24"/>
      <c r="C821" s="77">
        <v>850</v>
      </c>
      <c r="D821" s="137" t="s">
        <v>1229</v>
      </c>
      <c r="E821" s="137">
        <v>2</v>
      </c>
      <c r="F821" s="137" t="s">
        <v>179</v>
      </c>
      <c r="G821" s="137" t="str">
        <f>+VLOOKUP($D821,'Detailed Schedule'!$D$8:$EK$9993,4,FALSE)</f>
        <v>2023 F-150 E62561</v>
      </c>
      <c r="H821" s="55">
        <f>+VLOOKUP($D821,'Detailed Schedule'!$D$8:$EK$9993,5,FALSE)</f>
        <v>46877.13</v>
      </c>
      <c r="I821" s="22">
        <f>+VLOOKUP($D821,'Detailed Schedule'!$D$8:$EK$9993,6,FALSE)</f>
        <v>6</v>
      </c>
      <c r="J821" s="55">
        <f>+VLOOKUP($D821,'Detailed Schedule'!$D$8:$EK$9993,7,FALSE)</f>
        <v>0</v>
      </c>
      <c r="K821" s="56">
        <v>0</v>
      </c>
      <c r="L821" s="59">
        <f>+VLOOKUP($D821,'Detailed Schedule'!$D$8:$EAA$9985,137,FALSE)</f>
        <v>11719.282499999999</v>
      </c>
      <c r="M821" s="26">
        <f>+VLOOKUP($D821,'Detailed Schedule'!$D$8:$EAA$9985,140,FALSE)</f>
        <v>7812.8549999999996</v>
      </c>
      <c r="N821" s="26">
        <f>+VLOOKUP($D821,'Detailed Schedule'!$D$8:$EAA$9985,141,FALSE)</f>
        <v>19532.137499999997</v>
      </c>
      <c r="O821" s="26">
        <f>+VLOOKUP($D821,'Detailed Schedule'!$D$8:$EAA$9985,142,FALSE)+J821</f>
        <v>27344.99</v>
      </c>
      <c r="Q821" s="74">
        <f>+VLOOKUP($D821,'Detailed Schedule'!$D$8:$K$903,6,FALSE)</f>
        <v>6</v>
      </c>
      <c r="R821" s="75">
        <f>+VLOOKUP($D821,'Detailed Schedule'!$D$8:$K$903,5,FALSE)</f>
        <v>46877.13</v>
      </c>
      <c r="S821" s="75">
        <f>+VLOOKUP($D821,'Detailed Schedule'!$D$8:$K$903,7,FALSE)</f>
        <v>0</v>
      </c>
      <c r="T821" s="119">
        <f t="shared" si="75"/>
        <v>0</v>
      </c>
      <c r="U821" s="119">
        <f t="shared" si="76"/>
        <v>0</v>
      </c>
      <c r="V821" s="21" t="str">
        <f t="shared" si="77"/>
        <v>NO CHANGE</v>
      </c>
      <c r="W821" s="21" t="str">
        <f t="shared" si="78"/>
        <v>NO CHANGE</v>
      </c>
      <c r="X821" s="21" t="str">
        <f t="shared" si="79"/>
        <v>NO CHANGE</v>
      </c>
    </row>
    <row r="822" spans="1:24" outlineLevel="2">
      <c r="A822" s="136">
        <v>45118</v>
      </c>
      <c r="B822" s="24"/>
      <c r="C822" s="77">
        <v>851</v>
      </c>
      <c r="D822" s="137" t="s">
        <v>1231</v>
      </c>
      <c r="E822" s="137">
        <v>2</v>
      </c>
      <c r="F822" s="137" t="s">
        <v>179</v>
      </c>
      <c r="G822" s="137" t="str">
        <f>+VLOOKUP($D822,'Detailed Schedule'!$D$8:$EK$9993,4,FALSE)</f>
        <v>2023 F-250 C76874</v>
      </c>
      <c r="H822" s="55">
        <f>+VLOOKUP($D822,'Detailed Schedule'!$D$8:$EK$9993,5,FALSE)</f>
        <v>63981.42</v>
      </c>
      <c r="I822" s="22">
        <f>+VLOOKUP($D822,'Detailed Schedule'!$D$8:$EK$9993,6,FALSE)</f>
        <v>6</v>
      </c>
      <c r="J822" s="55">
        <f>+VLOOKUP($D822,'Detailed Schedule'!$D$8:$EK$9993,7,FALSE)</f>
        <v>0</v>
      </c>
      <c r="K822" s="56">
        <v>0</v>
      </c>
      <c r="L822" s="59">
        <f>+VLOOKUP($D822,'Detailed Schedule'!$D$8:$EAA$9985,137,FALSE)</f>
        <v>15995.355</v>
      </c>
      <c r="M822" s="26">
        <f>+VLOOKUP($D822,'Detailed Schedule'!$D$8:$EAA$9985,140,FALSE)</f>
        <v>10663.57</v>
      </c>
      <c r="N822" s="26">
        <f>+VLOOKUP($D822,'Detailed Schedule'!$D$8:$EAA$9985,141,FALSE)</f>
        <v>26658.924999999999</v>
      </c>
      <c r="O822" s="26">
        <f>+VLOOKUP($D822,'Detailed Schedule'!$D$8:$EAA$9985,142,FALSE)+J822</f>
        <v>37322.5</v>
      </c>
      <c r="Q822" s="74">
        <f>+VLOOKUP($D822,'Detailed Schedule'!$D$8:$K$903,6,FALSE)</f>
        <v>6</v>
      </c>
      <c r="R822" s="75">
        <f>+VLOOKUP($D822,'Detailed Schedule'!$D$8:$K$903,5,FALSE)</f>
        <v>63981.42</v>
      </c>
      <c r="S822" s="75">
        <f>+VLOOKUP($D822,'Detailed Schedule'!$D$8:$K$903,7,FALSE)</f>
        <v>0</v>
      </c>
      <c r="T822" s="119">
        <f t="shared" si="75"/>
        <v>0</v>
      </c>
      <c r="U822" s="119">
        <f t="shared" si="76"/>
        <v>0</v>
      </c>
      <c r="V822" s="21" t="str">
        <f t="shared" si="77"/>
        <v>NO CHANGE</v>
      </c>
      <c r="W822" s="21" t="str">
        <f t="shared" si="78"/>
        <v>NO CHANGE</v>
      </c>
      <c r="X822" s="21" t="str">
        <f t="shared" si="79"/>
        <v>NO CHANGE</v>
      </c>
    </row>
    <row r="823" spans="1:24" outlineLevel="2">
      <c r="A823" s="136">
        <v>45132</v>
      </c>
      <c r="B823" s="24"/>
      <c r="C823" s="77">
        <v>852</v>
      </c>
      <c r="D823" s="137" t="s">
        <v>1233</v>
      </c>
      <c r="E823" s="137">
        <v>2</v>
      </c>
      <c r="F823" s="137" t="s">
        <v>179</v>
      </c>
      <c r="G823" s="137" t="str">
        <f>+VLOOKUP($D823,'Detailed Schedule'!$D$8:$EK$9993,4,FALSE)</f>
        <v>2023 F-150 D89011</v>
      </c>
      <c r="H823" s="55">
        <f>+VLOOKUP($D823,'Detailed Schedule'!$D$8:$EK$9993,5,FALSE)</f>
        <v>46000</v>
      </c>
      <c r="I823" s="22">
        <f>+VLOOKUP($D823,'Detailed Schedule'!$D$8:$EK$9993,6,FALSE)</f>
        <v>6</v>
      </c>
      <c r="J823" s="55">
        <f>+VLOOKUP($D823,'Detailed Schedule'!$D$8:$EK$9993,7,FALSE)</f>
        <v>0</v>
      </c>
      <c r="K823" s="56">
        <v>0</v>
      </c>
      <c r="L823" s="59">
        <f>+VLOOKUP($D823,'Detailed Schedule'!$D$8:$EAA$9985,137,FALSE)</f>
        <v>10861.116666666667</v>
      </c>
      <c r="M823" s="26">
        <f>+VLOOKUP($D823,'Detailed Schedule'!$D$8:$EAA$9985,140,FALSE)</f>
        <v>7666.666666666667</v>
      </c>
      <c r="N823" s="26">
        <f>+VLOOKUP($D823,'Detailed Schedule'!$D$8:$EAA$9985,141,FALSE)</f>
        <v>18527.783333333333</v>
      </c>
      <c r="O823" s="26">
        <f>+VLOOKUP($D823,'Detailed Schedule'!$D$8:$EAA$9985,142,FALSE)+J823</f>
        <v>27472.22</v>
      </c>
      <c r="Q823" s="74">
        <f>+VLOOKUP($D823,'Detailed Schedule'!$D$8:$K$903,6,FALSE)</f>
        <v>6</v>
      </c>
      <c r="R823" s="75">
        <f>+VLOOKUP($D823,'Detailed Schedule'!$D$8:$K$903,5,FALSE)</f>
        <v>46000</v>
      </c>
      <c r="S823" s="75">
        <f>+VLOOKUP($D823,'Detailed Schedule'!$D$8:$K$903,7,FALSE)</f>
        <v>0</v>
      </c>
      <c r="T823" s="119">
        <f t="shared" si="75"/>
        <v>0</v>
      </c>
      <c r="U823" s="119">
        <f t="shared" si="76"/>
        <v>0</v>
      </c>
      <c r="V823" s="21" t="str">
        <f t="shared" si="77"/>
        <v>NO CHANGE</v>
      </c>
      <c r="W823" s="21" t="str">
        <f t="shared" si="78"/>
        <v>NO CHANGE</v>
      </c>
      <c r="X823" s="21" t="str">
        <f t="shared" si="79"/>
        <v>NO CHANGE</v>
      </c>
    </row>
    <row r="824" spans="1:24" outlineLevel="2">
      <c r="A824" s="136">
        <v>45132</v>
      </c>
      <c r="B824" s="24"/>
      <c r="C824" s="77">
        <v>853</v>
      </c>
      <c r="D824" s="137" t="s">
        <v>1235</v>
      </c>
      <c r="E824" s="137">
        <v>2</v>
      </c>
      <c r="F824" s="137" t="s">
        <v>179</v>
      </c>
      <c r="G824" s="137" t="str">
        <f>+VLOOKUP($D824,'Detailed Schedule'!$D$8:$EK$9993,4,FALSE)</f>
        <v>2023 F-1250 E28277</v>
      </c>
      <c r="H824" s="55">
        <f>+VLOOKUP($D824,'Detailed Schedule'!$D$8:$EK$9993,5,FALSE)</f>
        <v>46000</v>
      </c>
      <c r="I824" s="22">
        <f>+VLOOKUP($D824,'Detailed Schedule'!$D$8:$EK$9993,6,FALSE)</f>
        <v>6</v>
      </c>
      <c r="J824" s="55">
        <f>+VLOOKUP($D824,'Detailed Schedule'!$D$8:$EK$9993,7,FALSE)</f>
        <v>0</v>
      </c>
      <c r="K824" s="56">
        <v>0</v>
      </c>
      <c r="L824" s="59">
        <f>+VLOOKUP($D824,'Detailed Schedule'!$D$8:$EAA$9985,137,FALSE)</f>
        <v>10861.116666666667</v>
      </c>
      <c r="M824" s="26">
        <f>+VLOOKUP($D824,'Detailed Schedule'!$D$8:$EAA$9985,140,FALSE)</f>
        <v>7666.666666666667</v>
      </c>
      <c r="N824" s="26">
        <f>+VLOOKUP($D824,'Detailed Schedule'!$D$8:$EAA$9985,141,FALSE)</f>
        <v>18527.783333333333</v>
      </c>
      <c r="O824" s="26">
        <f>+VLOOKUP($D824,'Detailed Schedule'!$D$8:$EAA$9985,142,FALSE)+J824</f>
        <v>27472.22</v>
      </c>
      <c r="Q824" s="74">
        <f>+VLOOKUP($D824,'Detailed Schedule'!$D$8:$K$903,6,FALSE)</f>
        <v>6</v>
      </c>
      <c r="R824" s="75">
        <f>+VLOOKUP($D824,'Detailed Schedule'!$D$8:$K$903,5,FALSE)</f>
        <v>46000</v>
      </c>
      <c r="S824" s="75">
        <f>+VLOOKUP($D824,'Detailed Schedule'!$D$8:$K$903,7,FALSE)</f>
        <v>0</v>
      </c>
      <c r="T824" s="119">
        <f t="shared" si="75"/>
        <v>0</v>
      </c>
      <c r="U824" s="119">
        <f t="shared" si="76"/>
        <v>0</v>
      </c>
      <c r="V824" s="21" t="str">
        <f t="shared" si="77"/>
        <v>NO CHANGE</v>
      </c>
      <c r="W824" s="21" t="str">
        <f t="shared" si="78"/>
        <v>NO CHANGE</v>
      </c>
      <c r="X824" s="21" t="str">
        <f t="shared" si="79"/>
        <v>NO CHANGE</v>
      </c>
    </row>
    <row r="825" spans="1:24" outlineLevel="2">
      <c r="A825" s="136">
        <v>45132</v>
      </c>
      <c r="B825" s="24"/>
      <c r="C825" s="77">
        <v>854</v>
      </c>
      <c r="D825" s="137" t="s">
        <v>1237</v>
      </c>
      <c r="E825" s="137">
        <v>2</v>
      </c>
      <c r="F825" s="137" t="s">
        <v>179</v>
      </c>
      <c r="G825" s="137" t="str">
        <f>+VLOOKUP($D825,'Detailed Schedule'!$D$8:$EK$9993,4,FALSE)</f>
        <v>2023 F-150 E28434</v>
      </c>
      <c r="H825" s="55">
        <f>+VLOOKUP($D825,'Detailed Schedule'!$D$8:$EK$9993,5,FALSE)</f>
        <v>46000</v>
      </c>
      <c r="I825" s="22">
        <f>+VLOOKUP($D825,'Detailed Schedule'!$D$8:$EK$9993,6,FALSE)</f>
        <v>6</v>
      </c>
      <c r="J825" s="55">
        <f>+VLOOKUP($D825,'Detailed Schedule'!$D$8:$EK$9993,7,FALSE)</f>
        <v>0</v>
      </c>
      <c r="K825" s="56">
        <v>0</v>
      </c>
      <c r="L825" s="59">
        <f>+VLOOKUP($D825,'Detailed Schedule'!$D$8:$EAA$9985,137,FALSE)</f>
        <v>10861.116666666667</v>
      </c>
      <c r="M825" s="26">
        <f>+VLOOKUP($D825,'Detailed Schedule'!$D$8:$EAA$9985,140,FALSE)</f>
        <v>7666.666666666667</v>
      </c>
      <c r="N825" s="26">
        <f>+VLOOKUP($D825,'Detailed Schedule'!$D$8:$EAA$9985,141,FALSE)</f>
        <v>18527.783333333333</v>
      </c>
      <c r="O825" s="26">
        <f>+VLOOKUP($D825,'Detailed Schedule'!$D$8:$EAA$9985,142,FALSE)+J825</f>
        <v>27472.22</v>
      </c>
      <c r="Q825" s="74">
        <f>+VLOOKUP($D825,'Detailed Schedule'!$D$8:$K$903,6,FALSE)</f>
        <v>6</v>
      </c>
      <c r="R825" s="75">
        <f>+VLOOKUP($D825,'Detailed Schedule'!$D$8:$K$903,5,FALSE)</f>
        <v>46000</v>
      </c>
      <c r="S825" s="75">
        <f>+VLOOKUP($D825,'Detailed Schedule'!$D$8:$K$903,7,FALSE)</f>
        <v>0</v>
      </c>
      <c r="T825" s="119">
        <f t="shared" si="75"/>
        <v>0</v>
      </c>
      <c r="U825" s="119">
        <f t="shared" si="76"/>
        <v>0</v>
      </c>
      <c r="V825" s="21" t="str">
        <f t="shared" si="77"/>
        <v>NO CHANGE</v>
      </c>
      <c r="W825" s="21" t="str">
        <f t="shared" si="78"/>
        <v>NO CHANGE</v>
      </c>
      <c r="X825" s="21" t="str">
        <f t="shared" si="79"/>
        <v>NO CHANGE</v>
      </c>
    </row>
    <row r="826" spans="1:24" outlineLevel="2">
      <c r="A826" s="136">
        <v>45132</v>
      </c>
      <c r="B826" s="24"/>
      <c r="C826" s="77">
        <v>855</v>
      </c>
      <c r="D826" s="137" t="s">
        <v>1239</v>
      </c>
      <c r="E826" s="137">
        <v>4</v>
      </c>
      <c r="F826" s="137" t="s">
        <v>179</v>
      </c>
      <c r="G826" s="137" t="str">
        <f>+VLOOKUP($D826,'Detailed Schedule'!$D$8:$EK$9993,4,FALSE)</f>
        <v>2023 F-150 E58961</v>
      </c>
      <c r="H826" s="55">
        <f>+VLOOKUP($D826,'Detailed Schedule'!$D$8:$EK$9993,5,FALSE)</f>
        <v>46000</v>
      </c>
      <c r="I826" s="22">
        <f>+VLOOKUP($D826,'Detailed Schedule'!$D$8:$EK$9993,6,FALSE)</f>
        <v>6</v>
      </c>
      <c r="J826" s="55">
        <f>+VLOOKUP($D826,'Detailed Schedule'!$D$8:$EK$9993,7,FALSE)</f>
        <v>0</v>
      </c>
      <c r="K826" s="56">
        <v>0</v>
      </c>
      <c r="L826" s="59">
        <f>+VLOOKUP($D826,'Detailed Schedule'!$D$8:$EAA$9985,137,FALSE)</f>
        <v>10861.116666666667</v>
      </c>
      <c r="M826" s="26">
        <f>+VLOOKUP($D826,'Detailed Schedule'!$D$8:$EAA$9985,140,FALSE)</f>
        <v>7666.666666666667</v>
      </c>
      <c r="N826" s="26">
        <f>+VLOOKUP($D826,'Detailed Schedule'!$D$8:$EAA$9985,141,FALSE)</f>
        <v>18527.783333333333</v>
      </c>
      <c r="O826" s="26">
        <f>+VLOOKUP($D826,'Detailed Schedule'!$D$8:$EAA$9985,142,FALSE)+J826</f>
        <v>27472.22</v>
      </c>
      <c r="Q826" s="74">
        <f>+VLOOKUP($D826,'Detailed Schedule'!$D$8:$K$903,6,FALSE)</f>
        <v>6</v>
      </c>
      <c r="R826" s="75">
        <f>+VLOOKUP($D826,'Detailed Schedule'!$D$8:$K$903,5,FALSE)</f>
        <v>46000</v>
      </c>
      <c r="S826" s="75">
        <f>+VLOOKUP($D826,'Detailed Schedule'!$D$8:$K$903,7,FALSE)</f>
        <v>0</v>
      </c>
      <c r="T826" s="119">
        <f t="shared" si="75"/>
        <v>0</v>
      </c>
      <c r="U826" s="119">
        <f t="shared" si="76"/>
        <v>0</v>
      </c>
      <c r="V826" s="21" t="str">
        <f t="shared" si="77"/>
        <v>NO CHANGE</v>
      </c>
      <c r="W826" s="21" t="str">
        <f t="shared" si="78"/>
        <v>NO CHANGE</v>
      </c>
      <c r="X826" s="21" t="str">
        <f t="shared" si="79"/>
        <v>NO CHANGE</v>
      </c>
    </row>
    <row r="827" spans="1:24" outlineLevel="2">
      <c r="A827" s="136">
        <v>45132</v>
      </c>
      <c r="B827" s="24"/>
      <c r="C827" s="77">
        <v>856</v>
      </c>
      <c r="D827" s="137" t="s">
        <v>1241</v>
      </c>
      <c r="E827" s="137">
        <v>2</v>
      </c>
      <c r="F827" s="137" t="s">
        <v>179</v>
      </c>
      <c r="G827" s="137" t="str">
        <f>+VLOOKUP($D827,'Detailed Schedule'!$D$8:$EK$9993,4,FALSE)</f>
        <v>2023 F-150 E58990</v>
      </c>
      <c r="H827" s="55">
        <f>+VLOOKUP($D827,'Detailed Schedule'!$D$8:$EK$9993,5,FALSE)</f>
        <v>46000</v>
      </c>
      <c r="I827" s="22">
        <f>+VLOOKUP($D827,'Detailed Schedule'!$D$8:$EK$9993,6,FALSE)</f>
        <v>6</v>
      </c>
      <c r="J827" s="55">
        <f>+VLOOKUP($D827,'Detailed Schedule'!$D$8:$EK$9993,7,FALSE)</f>
        <v>0</v>
      </c>
      <c r="K827" s="56">
        <v>0</v>
      </c>
      <c r="L827" s="59">
        <f>+VLOOKUP($D827,'Detailed Schedule'!$D$8:$EAA$9985,137,FALSE)</f>
        <v>10861.116666666667</v>
      </c>
      <c r="M827" s="26">
        <f>+VLOOKUP($D827,'Detailed Schedule'!$D$8:$EAA$9985,140,FALSE)</f>
        <v>7666.666666666667</v>
      </c>
      <c r="N827" s="26">
        <f>+VLOOKUP($D827,'Detailed Schedule'!$D$8:$EAA$9985,141,FALSE)</f>
        <v>18527.783333333333</v>
      </c>
      <c r="O827" s="26">
        <f>+VLOOKUP($D827,'Detailed Schedule'!$D$8:$EAA$9985,142,FALSE)+J827</f>
        <v>27472.22</v>
      </c>
      <c r="Q827" s="74">
        <f>+VLOOKUP($D827,'Detailed Schedule'!$D$8:$K$903,6,FALSE)</f>
        <v>6</v>
      </c>
      <c r="R827" s="75">
        <f>+VLOOKUP($D827,'Detailed Schedule'!$D$8:$K$903,5,FALSE)</f>
        <v>46000</v>
      </c>
      <c r="S827" s="75">
        <f>+VLOOKUP($D827,'Detailed Schedule'!$D$8:$K$903,7,FALSE)</f>
        <v>0</v>
      </c>
      <c r="T827" s="119">
        <f t="shared" si="75"/>
        <v>0</v>
      </c>
      <c r="U827" s="119">
        <f t="shared" si="76"/>
        <v>0</v>
      </c>
      <c r="V827" s="21" t="str">
        <f t="shared" si="77"/>
        <v>NO CHANGE</v>
      </c>
      <c r="W827" s="21" t="str">
        <f t="shared" si="78"/>
        <v>NO CHANGE</v>
      </c>
      <c r="X827" s="21" t="str">
        <f t="shared" si="79"/>
        <v>NO CHANGE</v>
      </c>
    </row>
    <row r="828" spans="1:24" outlineLevel="2">
      <c r="A828" s="136">
        <v>45146</v>
      </c>
      <c r="B828" s="24"/>
      <c r="C828" s="77">
        <v>828</v>
      </c>
      <c r="D828" s="137" t="s">
        <v>1243</v>
      </c>
      <c r="E828" s="137">
        <v>1</v>
      </c>
      <c r="F828" s="137" t="s">
        <v>179</v>
      </c>
      <c r="G828" s="137" t="str">
        <f>+VLOOKUP($D828,'Detailed Schedule'!$D$8:$EK$9993,4,FALSE)</f>
        <v>2023 F-250 D39343</v>
      </c>
      <c r="H828" s="55">
        <f>+VLOOKUP($D828,'Detailed Schedule'!$D$8:$EK$9993,5,FALSE)</f>
        <v>57672.61</v>
      </c>
      <c r="I828" s="22">
        <f>+VLOOKUP($D828,'Detailed Schedule'!$D$8:$EK$9993,6,FALSE)</f>
        <v>6</v>
      </c>
      <c r="J828" s="55">
        <f>+VLOOKUP($D828,'Detailed Schedule'!$D$8:$EK$9993,7,FALSE)</f>
        <v>0</v>
      </c>
      <c r="K828" s="56">
        <v>0</v>
      </c>
      <c r="L828" s="59">
        <f>+VLOOKUP($D828,'Detailed Schedule'!$D$8:$EAA$9985,137,FALSE)</f>
        <v>13617.144027777778</v>
      </c>
      <c r="M828" s="26">
        <f>+VLOOKUP($D828,'Detailed Schedule'!$D$8:$EAA$9985,140,FALSE)</f>
        <v>9612.1016666666674</v>
      </c>
      <c r="N828" s="26">
        <f>+VLOOKUP($D828,'Detailed Schedule'!$D$8:$EAA$9985,141,FALSE)</f>
        <v>23229.245694444446</v>
      </c>
      <c r="O828" s="26">
        <f>+VLOOKUP($D828,'Detailed Schedule'!$D$8:$EAA$9985,142,FALSE)+J828</f>
        <v>34443.360000000001</v>
      </c>
      <c r="Q828" s="74">
        <f>+VLOOKUP($D828,'Detailed Schedule'!$D$8:$K$903,6,FALSE)</f>
        <v>6</v>
      </c>
      <c r="R828" s="75">
        <f>+VLOOKUP($D828,'Detailed Schedule'!$D$8:$K$903,5,FALSE)</f>
        <v>57672.61</v>
      </c>
      <c r="S828" s="75">
        <f>+VLOOKUP($D828,'Detailed Schedule'!$D$8:$K$903,7,FALSE)</f>
        <v>0</v>
      </c>
      <c r="T828" s="119">
        <f t="shared" si="75"/>
        <v>0</v>
      </c>
      <c r="U828" s="119">
        <f t="shared" si="76"/>
        <v>0</v>
      </c>
      <c r="V828" s="21" t="str">
        <f t="shared" si="77"/>
        <v>NO CHANGE</v>
      </c>
      <c r="W828" s="21" t="str">
        <f t="shared" si="78"/>
        <v>NO CHANGE</v>
      </c>
      <c r="X828" s="21" t="str">
        <f t="shared" si="79"/>
        <v>NO CHANGE</v>
      </c>
    </row>
    <row r="829" spans="1:24" outlineLevel="2">
      <c r="A829" s="136">
        <v>45146</v>
      </c>
      <c r="B829" s="24"/>
      <c r="C829" s="77">
        <v>829</v>
      </c>
      <c r="D829" s="137" t="s">
        <v>1245</v>
      </c>
      <c r="E829" s="137">
        <v>1</v>
      </c>
      <c r="F829" s="137" t="s">
        <v>179</v>
      </c>
      <c r="G829" s="137" t="str">
        <f>+VLOOKUP($D829,'Detailed Schedule'!$D$8:$EK$9993,4,FALSE)</f>
        <v>2023 F-250 D39255</v>
      </c>
      <c r="H829" s="55">
        <f>+VLOOKUP($D829,'Detailed Schedule'!$D$8:$EK$9993,5,FALSE)</f>
        <v>58169.61</v>
      </c>
      <c r="I829" s="22">
        <f>+VLOOKUP($D829,'Detailed Schedule'!$D$8:$EK$9993,6,FALSE)</f>
        <v>6</v>
      </c>
      <c r="J829" s="55">
        <f>+VLOOKUP($D829,'Detailed Schedule'!$D$8:$EK$9993,7,FALSE)</f>
        <v>0</v>
      </c>
      <c r="K829" s="56">
        <v>0</v>
      </c>
      <c r="L829" s="59">
        <f>+VLOOKUP($D829,'Detailed Schedule'!$D$8:$EAA$9985,137,FALSE)</f>
        <v>13734.491249999999</v>
      </c>
      <c r="M829" s="26">
        <f>+VLOOKUP($D829,'Detailed Schedule'!$D$8:$EAA$9985,140,FALSE)</f>
        <v>9694.9349999999995</v>
      </c>
      <c r="N829" s="26">
        <f>+VLOOKUP($D829,'Detailed Schedule'!$D$8:$EAA$9985,141,FALSE)</f>
        <v>23429.426249999997</v>
      </c>
      <c r="O829" s="26">
        <f>+VLOOKUP($D829,'Detailed Schedule'!$D$8:$EAA$9985,142,FALSE)+J829</f>
        <v>34740.18</v>
      </c>
      <c r="Q829" s="74">
        <f>+VLOOKUP($D829,'Detailed Schedule'!$D$8:$K$903,6,FALSE)</f>
        <v>6</v>
      </c>
      <c r="R829" s="75">
        <f>+VLOOKUP($D829,'Detailed Schedule'!$D$8:$K$903,5,FALSE)</f>
        <v>58169.61</v>
      </c>
      <c r="S829" s="75">
        <f>+VLOOKUP($D829,'Detailed Schedule'!$D$8:$K$903,7,FALSE)</f>
        <v>0</v>
      </c>
      <c r="T829" s="119">
        <f t="shared" si="75"/>
        <v>0</v>
      </c>
      <c r="U829" s="119">
        <f t="shared" si="76"/>
        <v>0</v>
      </c>
      <c r="V829" s="21" t="str">
        <f t="shared" si="77"/>
        <v>NO CHANGE</v>
      </c>
      <c r="W829" s="21" t="str">
        <f t="shared" si="78"/>
        <v>NO CHANGE</v>
      </c>
      <c r="X829" s="21" t="str">
        <f t="shared" si="79"/>
        <v>NO CHANGE</v>
      </c>
    </row>
    <row r="830" spans="1:24" outlineLevel="2">
      <c r="A830" s="136">
        <v>45149</v>
      </c>
      <c r="B830" s="24"/>
      <c r="C830" s="77">
        <v>830</v>
      </c>
      <c r="D830" s="137" t="s">
        <v>1247</v>
      </c>
      <c r="E830" s="137">
        <v>1</v>
      </c>
      <c r="F830" s="137" t="s">
        <v>179</v>
      </c>
      <c r="G830" s="137" t="str">
        <f>+VLOOKUP($D830,'Detailed Schedule'!$D$8:$EK$9993,4,FALSE)</f>
        <v>2023 F-150 D46448</v>
      </c>
      <c r="H830" s="55">
        <f>+VLOOKUP($D830,'Detailed Schedule'!$D$8:$EK$9993,5,FALSE)</f>
        <v>63151.46</v>
      </c>
      <c r="I830" s="22">
        <f>+VLOOKUP($D830,'Detailed Schedule'!$D$8:$EK$9993,6,FALSE)</f>
        <v>6</v>
      </c>
      <c r="J830" s="55">
        <f>+VLOOKUP($D830,'Detailed Schedule'!$D$8:$EK$9993,7,FALSE)</f>
        <v>0</v>
      </c>
      <c r="K830" s="56">
        <v>0</v>
      </c>
      <c r="L830" s="59">
        <f>+VLOOKUP($D830,'Detailed Schedule'!$D$8:$EAA$9985,137,FALSE)</f>
        <v>14910.76138888889</v>
      </c>
      <c r="M830" s="26">
        <f>+VLOOKUP($D830,'Detailed Schedule'!$D$8:$EAA$9985,140,FALSE)</f>
        <v>10525.243333333334</v>
      </c>
      <c r="N830" s="26">
        <f>+VLOOKUP($D830,'Detailed Schedule'!$D$8:$EAA$9985,141,FALSE)</f>
        <v>25436.004722222224</v>
      </c>
      <c r="O830" s="26">
        <f>+VLOOKUP($D830,'Detailed Schedule'!$D$8:$EAA$9985,142,FALSE)+J830</f>
        <v>37715.46</v>
      </c>
      <c r="Q830" s="74">
        <f>+VLOOKUP($D830,'Detailed Schedule'!$D$8:$K$903,6,FALSE)</f>
        <v>6</v>
      </c>
      <c r="R830" s="75">
        <f>+VLOOKUP($D830,'Detailed Schedule'!$D$8:$K$903,5,FALSE)</f>
        <v>63151.46</v>
      </c>
      <c r="S830" s="75">
        <f>+VLOOKUP($D830,'Detailed Schedule'!$D$8:$K$903,7,FALSE)</f>
        <v>0</v>
      </c>
      <c r="T830" s="119">
        <f t="shared" si="75"/>
        <v>0</v>
      </c>
      <c r="U830" s="119">
        <f t="shared" si="76"/>
        <v>0</v>
      </c>
      <c r="V830" s="21" t="str">
        <f t="shared" si="77"/>
        <v>NO CHANGE</v>
      </c>
      <c r="W830" s="21" t="str">
        <f t="shared" si="78"/>
        <v>NO CHANGE</v>
      </c>
      <c r="X830" s="21" t="str">
        <f t="shared" si="79"/>
        <v>NO CHANGE</v>
      </c>
    </row>
    <row r="831" spans="1:24" outlineLevel="2">
      <c r="A831" s="136">
        <v>45153</v>
      </c>
      <c r="B831" s="24"/>
      <c r="C831" s="77">
        <v>831</v>
      </c>
      <c r="D831" s="137" t="s">
        <v>1249</v>
      </c>
      <c r="E831" s="137">
        <v>1</v>
      </c>
      <c r="F831" s="137" t="s">
        <v>179</v>
      </c>
      <c r="G831" s="137" t="str">
        <f>+VLOOKUP($D831,'Detailed Schedule'!$D$8:$EK$9993,4,FALSE)</f>
        <v>2023 F-250 PEC32748</v>
      </c>
      <c r="H831" s="55">
        <f>+VLOOKUP($D831,'Detailed Schedule'!$D$8:$EK$9993,5,FALSE)</f>
        <v>70043.399999999994</v>
      </c>
      <c r="I831" s="22">
        <f>+VLOOKUP($D831,'Detailed Schedule'!$D$8:$EK$9993,6,FALSE)</f>
        <v>6</v>
      </c>
      <c r="J831" s="55">
        <f>+VLOOKUP($D831,'Detailed Schedule'!$D$8:$EK$9993,7,FALSE)</f>
        <v>0</v>
      </c>
      <c r="K831" s="56">
        <v>0</v>
      </c>
      <c r="L831" s="59">
        <f>+VLOOKUP($D831,'Detailed Schedule'!$D$8:$EAA$9985,137,FALSE)</f>
        <v>16538.025000000001</v>
      </c>
      <c r="M831" s="26">
        <f>+VLOOKUP($D831,'Detailed Schedule'!$D$8:$EAA$9985,140,FALSE)</f>
        <v>11673.9</v>
      </c>
      <c r="N831" s="26">
        <f>+VLOOKUP($D831,'Detailed Schedule'!$D$8:$EAA$9985,141,FALSE)</f>
        <v>28211.925000000003</v>
      </c>
      <c r="O831" s="26">
        <f>+VLOOKUP($D831,'Detailed Schedule'!$D$8:$EAA$9985,142,FALSE)+J831</f>
        <v>41831.480000000003</v>
      </c>
      <c r="Q831" s="74">
        <f>+VLOOKUP($D831,'Detailed Schedule'!$D$8:$K$903,6,FALSE)</f>
        <v>6</v>
      </c>
      <c r="R831" s="75">
        <f>+VLOOKUP($D831,'Detailed Schedule'!$D$8:$K$903,5,FALSE)</f>
        <v>70043.399999999994</v>
      </c>
      <c r="S831" s="75">
        <f>+VLOOKUP($D831,'Detailed Schedule'!$D$8:$K$903,7,FALSE)</f>
        <v>0</v>
      </c>
      <c r="T831" s="119">
        <f t="shared" si="75"/>
        <v>0</v>
      </c>
      <c r="U831" s="119">
        <f t="shared" si="76"/>
        <v>0</v>
      </c>
      <c r="V831" s="21" t="str">
        <f t="shared" si="77"/>
        <v>NO CHANGE</v>
      </c>
      <c r="W831" s="21" t="str">
        <f t="shared" si="78"/>
        <v>NO CHANGE</v>
      </c>
      <c r="X831" s="21" t="str">
        <f t="shared" si="79"/>
        <v>NO CHANGE</v>
      </c>
    </row>
    <row r="832" spans="1:24" outlineLevel="2">
      <c r="A832" s="136">
        <v>45156</v>
      </c>
      <c r="B832" s="24"/>
      <c r="C832" s="77">
        <v>862</v>
      </c>
      <c r="D832" s="137" t="s">
        <v>1251</v>
      </c>
      <c r="E832" s="137">
        <v>2</v>
      </c>
      <c r="F832" s="137" t="s">
        <v>179</v>
      </c>
      <c r="G832" s="137" t="str">
        <f>+VLOOKUP($D832,'Detailed Schedule'!$D$8:$EK$9993,4,FALSE)</f>
        <v>2023 F-250 C04623</v>
      </c>
      <c r="H832" s="55">
        <f>+VLOOKUP($D832,'Detailed Schedule'!$D$8:$EK$9993,5,FALSE)</f>
        <v>50879.58</v>
      </c>
      <c r="I832" s="22">
        <f>+VLOOKUP($D832,'Detailed Schedule'!$D$8:$EK$9993,6,FALSE)</f>
        <v>6</v>
      </c>
      <c r="J832" s="55">
        <f>+VLOOKUP($D832,'Detailed Schedule'!$D$8:$EK$9993,7,FALSE)</f>
        <v>0</v>
      </c>
      <c r="K832" s="56">
        <v>0</v>
      </c>
      <c r="L832" s="59">
        <f>+VLOOKUP($D832,'Detailed Schedule'!$D$8:$EAA$9985,137,FALSE)</f>
        <v>11306.57</v>
      </c>
      <c r="M832" s="26">
        <f>+VLOOKUP($D832,'Detailed Schedule'!$D$8:$EAA$9985,140,FALSE)</f>
        <v>8479.93</v>
      </c>
      <c r="N832" s="26">
        <f>+VLOOKUP($D832,'Detailed Schedule'!$D$8:$EAA$9985,141,FALSE)</f>
        <v>19786.5</v>
      </c>
      <c r="O832" s="26">
        <f>+VLOOKUP($D832,'Detailed Schedule'!$D$8:$EAA$9985,142,FALSE)+J832</f>
        <v>31093.08</v>
      </c>
      <c r="Q832" s="74">
        <f>+VLOOKUP($D832,'Detailed Schedule'!$D$8:$K$903,6,FALSE)</f>
        <v>6</v>
      </c>
      <c r="R832" s="75">
        <f>+VLOOKUP($D832,'Detailed Schedule'!$D$8:$K$903,5,FALSE)</f>
        <v>50879.58</v>
      </c>
      <c r="S832" s="75">
        <f>+VLOOKUP($D832,'Detailed Schedule'!$D$8:$K$903,7,FALSE)</f>
        <v>0</v>
      </c>
      <c r="T832" s="119">
        <f t="shared" si="75"/>
        <v>0</v>
      </c>
      <c r="U832" s="119">
        <f t="shared" si="76"/>
        <v>0</v>
      </c>
      <c r="V832" s="21" t="str">
        <f t="shared" si="77"/>
        <v>NO CHANGE</v>
      </c>
      <c r="W832" s="21" t="str">
        <f t="shared" si="78"/>
        <v>NO CHANGE</v>
      </c>
      <c r="X832" s="21" t="str">
        <f t="shared" si="79"/>
        <v>NO CHANGE</v>
      </c>
    </row>
    <row r="833" spans="1:24" outlineLevel="2">
      <c r="A833" s="136">
        <v>45162</v>
      </c>
      <c r="B833" s="24"/>
      <c r="C833" s="77">
        <v>832</v>
      </c>
      <c r="D833" s="137" t="s">
        <v>1253</v>
      </c>
      <c r="E833" s="137">
        <v>1</v>
      </c>
      <c r="F833" s="137" t="s">
        <v>179</v>
      </c>
      <c r="G833" s="137" t="str">
        <f>+VLOOKUP($D833,'Detailed Schedule'!$D$8:$EK$9993,4,FALSE)</f>
        <v>2022 F-250 E68765</v>
      </c>
      <c r="H833" s="55">
        <f>+VLOOKUP($D833,'Detailed Schedule'!$D$8:$EK$9993,5,FALSE)</f>
        <v>49334.87</v>
      </c>
      <c r="I833" s="22">
        <f>+VLOOKUP($D833,'Detailed Schedule'!$D$8:$EK$9993,6,FALSE)</f>
        <v>6</v>
      </c>
      <c r="J833" s="55">
        <f>+VLOOKUP($D833,'Detailed Schedule'!$D$8:$EK$9993,7,FALSE)</f>
        <v>0</v>
      </c>
      <c r="K833" s="56">
        <v>0</v>
      </c>
      <c r="L833" s="59">
        <f>+VLOOKUP($D833,'Detailed Schedule'!$D$8:$EAA$9985,137,FALSE)</f>
        <v>10963.308333333334</v>
      </c>
      <c r="M833" s="26">
        <f>+VLOOKUP($D833,'Detailed Schedule'!$D$8:$EAA$9985,140,FALSE)</f>
        <v>8222.4783333333344</v>
      </c>
      <c r="N833" s="26">
        <f>+VLOOKUP($D833,'Detailed Schedule'!$D$8:$EAA$9985,141,FALSE)</f>
        <v>19185.786666666667</v>
      </c>
      <c r="O833" s="26">
        <f>+VLOOKUP($D833,'Detailed Schedule'!$D$8:$EAA$9985,142,FALSE)+J833</f>
        <v>30149.08</v>
      </c>
      <c r="Q833" s="74">
        <f>+VLOOKUP($D833,'Detailed Schedule'!$D$8:$K$903,6,FALSE)</f>
        <v>6</v>
      </c>
      <c r="R833" s="75">
        <f>+VLOOKUP($D833,'Detailed Schedule'!$D$8:$K$903,5,FALSE)</f>
        <v>49334.87</v>
      </c>
      <c r="S833" s="75">
        <f>+VLOOKUP($D833,'Detailed Schedule'!$D$8:$K$903,7,FALSE)</f>
        <v>0</v>
      </c>
      <c r="T833" s="119">
        <f t="shared" si="75"/>
        <v>0</v>
      </c>
      <c r="U833" s="119">
        <f t="shared" si="76"/>
        <v>0</v>
      </c>
      <c r="V833" s="21" t="str">
        <f t="shared" si="77"/>
        <v>NO CHANGE</v>
      </c>
      <c r="W833" s="21" t="str">
        <f t="shared" si="78"/>
        <v>NO CHANGE</v>
      </c>
      <c r="X833" s="21" t="str">
        <f t="shared" si="79"/>
        <v>NO CHANGE</v>
      </c>
    </row>
    <row r="834" spans="1:24" outlineLevel="2">
      <c r="A834" s="136">
        <v>45184</v>
      </c>
      <c r="B834" s="24"/>
      <c r="C834" s="77">
        <v>846</v>
      </c>
      <c r="D834" s="137" t="s">
        <v>755</v>
      </c>
      <c r="E834" s="137">
        <v>1</v>
      </c>
      <c r="F834" s="137" t="s">
        <v>179</v>
      </c>
      <c r="G834" s="137" t="str">
        <f>+VLOOKUP($D834,'Detailed Schedule'!$D$8:$EK$9993,4,FALSE)</f>
        <v>JCT BRUSHCUTTER TOP CAT</v>
      </c>
      <c r="H834" s="55">
        <f>+VLOOKUP($D834,'Detailed Schedule'!$D$8:$EK$9993,5,FALSE)</f>
        <v>2000</v>
      </c>
      <c r="I834" s="22">
        <f>+VLOOKUP($D834,'Detailed Schedule'!$D$8:$EK$9993,6,FALSE)</f>
        <v>5</v>
      </c>
      <c r="J834" s="55">
        <f>+VLOOKUP($D834,'Detailed Schedule'!$D$8:$EK$9993,7,FALSE)</f>
        <v>0</v>
      </c>
      <c r="K834" s="56">
        <v>0</v>
      </c>
      <c r="L834" s="59">
        <f>+VLOOKUP($D834,'Detailed Schedule'!$D$8:$EAA$9985,137,FALSE)</f>
        <v>533.33333333333337</v>
      </c>
      <c r="M834" s="26">
        <f>+VLOOKUP($D834,'Detailed Schedule'!$D$8:$EAA$9985,140,FALSE)</f>
        <v>400</v>
      </c>
      <c r="N834" s="26">
        <f>+VLOOKUP($D834,'Detailed Schedule'!$D$8:$EAA$9985,141,FALSE)</f>
        <v>933.33333333333337</v>
      </c>
      <c r="O834" s="26">
        <f>+VLOOKUP($D834,'Detailed Schedule'!$D$8:$EAA$9985,142,FALSE)+J834</f>
        <v>1066.67</v>
      </c>
      <c r="Q834" s="74">
        <f>+VLOOKUP($D834,'Detailed Schedule'!$D$8:$K$903,6,FALSE)</f>
        <v>5</v>
      </c>
      <c r="R834" s="75">
        <f>+VLOOKUP($D834,'Detailed Schedule'!$D$8:$K$903,5,FALSE)</f>
        <v>2000</v>
      </c>
      <c r="S834" s="75">
        <f>+VLOOKUP($D834,'Detailed Schedule'!$D$8:$K$903,7,FALSE)</f>
        <v>0</v>
      </c>
      <c r="T834" s="119">
        <f t="shared" si="75"/>
        <v>0</v>
      </c>
      <c r="U834" s="119">
        <f t="shared" si="76"/>
        <v>0</v>
      </c>
      <c r="V834" s="21" t="str">
        <f t="shared" si="77"/>
        <v>NO CHANGE</v>
      </c>
      <c r="W834" s="21" t="str">
        <f t="shared" si="78"/>
        <v>NO CHANGE</v>
      </c>
      <c r="X834" s="21" t="str">
        <f t="shared" si="79"/>
        <v>NO CHANGE</v>
      </c>
    </row>
    <row r="835" spans="1:24" outlineLevel="2">
      <c r="A835" s="136">
        <v>45296</v>
      </c>
      <c r="B835" s="24"/>
      <c r="C835" s="77"/>
      <c r="D835" s="137" t="s">
        <v>987</v>
      </c>
      <c r="E835" s="137">
        <v>2</v>
      </c>
      <c r="F835" s="137" t="s">
        <v>179</v>
      </c>
      <c r="G835" s="137" t="str">
        <f>+VLOOKUP($D835,'Detailed Schedule'!$D$8:$EK$9993,4,FALSE)</f>
        <v>2023 F-550 MAINTENANCE TRUCK</v>
      </c>
      <c r="H835" s="55">
        <f>+VLOOKUP($D835,'Detailed Schedule'!$D$8:$EK$9993,5,FALSE)</f>
        <v>194197.35</v>
      </c>
      <c r="I835" s="22">
        <f>+VLOOKUP($D835,'Detailed Schedule'!$D$8:$EK$9993,6,FALSE)</f>
        <v>6</v>
      </c>
      <c r="J835" s="55">
        <f>+VLOOKUP($D835,'Detailed Schedule'!$D$8:$EK$9993,7,FALSE)</f>
        <v>29129.602500000001</v>
      </c>
      <c r="K835" s="56">
        <v>0</v>
      </c>
      <c r="L835" s="59">
        <f>+VLOOKUP($D835,'Detailed Schedule'!$D$8:$EAA$9985,137,FALSE)</f>
        <v>27511.291249999998</v>
      </c>
      <c r="M835" s="26">
        <f>+VLOOKUP($D835,'Detailed Schedule'!$D$8:$EAA$9985,140,FALSE)</f>
        <v>27511.291249999998</v>
      </c>
      <c r="N835" s="26">
        <f>+VLOOKUP($D835,'Detailed Schedule'!$D$8:$EAA$9985,141,FALSE)</f>
        <v>55022.582499999997</v>
      </c>
      <c r="O835" s="26">
        <f>+VLOOKUP($D835,'Detailed Schedule'!$D$8:$EAA$9985,142,FALSE)+J835</f>
        <v>139174.77249999999</v>
      </c>
      <c r="Q835" s="74">
        <f>+VLOOKUP($D835,'Detailed Schedule'!$D$8:$K$903,6,FALSE)</f>
        <v>6</v>
      </c>
      <c r="R835" s="75">
        <f>+VLOOKUP($D835,'Detailed Schedule'!$D$8:$K$903,5,FALSE)</f>
        <v>194197.35</v>
      </c>
      <c r="S835" s="75">
        <f>+VLOOKUP($D835,'Detailed Schedule'!$D$8:$K$903,7,FALSE)</f>
        <v>29129.602500000001</v>
      </c>
      <c r="T835" s="119">
        <f t="shared" si="75"/>
        <v>0</v>
      </c>
      <c r="U835" s="119">
        <f t="shared" si="76"/>
        <v>0</v>
      </c>
      <c r="V835" s="21" t="str">
        <f t="shared" si="77"/>
        <v>NO CHANGE</v>
      </c>
      <c r="W835" s="21" t="str">
        <f t="shared" si="78"/>
        <v>NO CHANGE</v>
      </c>
      <c r="X835" s="21" t="str">
        <f t="shared" si="79"/>
        <v>NO CHANGE</v>
      </c>
    </row>
    <row r="836" spans="1:24" outlineLevel="2">
      <c r="A836" s="136">
        <v>45302</v>
      </c>
      <c r="B836" s="24"/>
      <c r="C836" s="77"/>
      <c r="D836" s="137" t="s">
        <v>293</v>
      </c>
      <c r="E836" s="137">
        <v>2</v>
      </c>
      <c r="F836" s="137" t="s">
        <v>179</v>
      </c>
      <c r="G836" s="137" t="str">
        <f>+VLOOKUP($D836,'Detailed Schedule'!$D$8:$EK$9993,4,FALSE)</f>
        <v>2025 WS Polyester Concrete Truck</v>
      </c>
      <c r="H836" s="55">
        <f>+VLOOKUP($D836,'Detailed Schedule'!$D$8:$EK$9993,5,FALSE)</f>
        <v>382328</v>
      </c>
      <c r="I836" s="22">
        <f>+VLOOKUP($D836,'Detailed Schedule'!$D$8:$EK$9993,6,FALSE)</f>
        <v>10</v>
      </c>
      <c r="J836" s="55">
        <f>+VLOOKUP($D836,'Detailed Schedule'!$D$8:$EK$9993,7,FALSE)</f>
        <v>150000</v>
      </c>
      <c r="K836" s="56">
        <v>0</v>
      </c>
      <c r="L836" s="59">
        <f>+VLOOKUP($D836,'Detailed Schedule'!$D$8:$EAA$9985,137,FALSE)</f>
        <v>23232.799999999999</v>
      </c>
      <c r="M836" s="26">
        <f>+VLOOKUP($D836,'Detailed Schedule'!$D$8:$EAA$9985,140,FALSE)</f>
        <v>23232.799999999999</v>
      </c>
      <c r="N836" s="26">
        <f>+VLOOKUP($D836,'Detailed Schedule'!$D$8:$EAA$9985,141,FALSE)</f>
        <v>46465.599999999999</v>
      </c>
      <c r="O836" s="26">
        <f>+VLOOKUP($D836,'Detailed Schedule'!$D$8:$EAA$9985,142,FALSE)+J836</f>
        <v>335862.4</v>
      </c>
      <c r="Q836" s="74">
        <f>+VLOOKUP($D836,'Detailed Schedule'!$D$8:$K$903,6,FALSE)</f>
        <v>10</v>
      </c>
      <c r="R836" s="75">
        <f>+VLOOKUP($D836,'Detailed Schedule'!$D$8:$K$903,5,FALSE)</f>
        <v>382328</v>
      </c>
      <c r="S836" s="75">
        <f>+VLOOKUP($D836,'Detailed Schedule'!$D$8:$K$903,7,FALSE)</f>
        <v>150000</v>
      </c>
      <c r="T836" s="119">
        <f t="shared" si="75"/>
        <v>0</v>
      </c>
      <c r="U836" s="119">
        <f t="shared" si="76"/>
        <v>0</v>
      </c>
      <c r="V836" s="21" t="str">
        <f t="shared" si="77"/>
        <v>NO CHANGE</v>
      </c>
      <c r="W836" s="21" t="str">
        <f t="shared" si="78"/>
        <v>NO CHANGE</v>
      </c>
      <c r="X836" s="21" t="str">
        <f t="shared" si="79"/>
        <v>NO CHANGE</v>
      </c>
    </row>
    <row r="837" spans="1:24" outlineLevel="2">
      <c r="A837" s="136">
        <v>45303</v>
      </c>
      <c r="B837" s="24"/>
      <c r="C837" s="77"/>
      <c r="D837" s="137" t="s">
        <v>1255</v>
      </c>
      <c r="E837" s="137">
        <v>1</v>
      </c>
      <c r="F837" s="137" t="s">
        <v>179</v>
      </c>
      <c r="G837" s="137" t="str">
        <f>+VLOOKUP($D837,'Detailed Schedule'!$D$8:$EK$9993,4,FALSE)</f>
        <v>2023 F-250 D40182</v>
      </c>
      <c r="H837" s="55">
        <f>+VLOOKUP($D837,'Detailed Schedule'!$D$8:$EK$9993,5,FALSE)</f>
        <v>60526.48</v>
      </c>
      <c r="I837" s="22">
        <f>+VLOOKUP($D837,'Detailed Schedule'!$D$8:$EK$9993,6,FALSE)</f>
        <v>6</v>
      </c>
      <c r="J837" s="55">
        <f>+VLOOKUP($D837,'Detailed Schedule'!$D$8:$EK$9993,7,FALSE)</f>
        <v>0</v>
      </c>
      <c r="K837" s="56">
        <v>0</v>
      </c>
      <c r="L837" s="59">
        <f>+VLOOKUP($D837,'Detailed Schedule'!$D$8:$EAA$9985,137,FALSE)</f>
        <v>10087.746666666668</v>
      </c>
      <c r="M837" s="26">
        <f>+VLOOKUP($D837,'Detailed Schedule'!$D$8:$EAA$9985,140,FALSE)</f>
        <v>10087.746666666668</v>
      </c>
      <c r="N837" s="26">
        <f>+VLOOKUP($D837,'Detailed Schedule'!$D$8:$EAA$9985,141,FALSE)</f>
        <v>20175.493333333336</v>
      </c>
      <c r="O837" s="26">
        <f>+VLOOKUP($D837,'Detailed Schedule'!$D$8:$EAA$9985,142,FALSE)+J837</f>
        <v>40350.99</v>
      </c>
      <c r="Q837" s="74">
        <f>+VLOOKUP($D837,'Detailed Schedule'!$D$8:$K$903,6,FALSE)</f>
        <v>6</v>
      </c>
      <c r="R837" s="75">
        <f>+VLOOKUP($D837,'Detailed Schedule'!$D$8:$K$903,5,FALSE)</f>
        <v>60526.48</v>
      </c>
      <c r="S837" s="75">
        <f>+VLOOKUP($D837,'Detailed Schedule'!$D$8:$K$903,7,FALSE)</f>
        <v>0</v>
      </c>
      <c r="T837" s="119">
        <f t="shared" si="75"/>
        <v>0</v>
      </c>
      <c r="U837" s="119">
        <f t="shared" si="76"/>
        <v>0</v>
      </c>
      <c r="V837" s="21" t="str">
        <f t="shared" si="77"/>
        <v>NO CHANGE</v>
      </c>
      <c r="W837" s="21" t="str">
        <f t="shared" si="78"/>
        <v>NO CHANGE</v>
      </c>
      <c r="X837" s="21" t="str">
        <f t="shared" si="79"/>
        <v>NO CHANGE</v>
      </c>
    </row>
    <row r="838" spans="1:24" outlineLevel="2">
      <c r="A838" s="136">
        <v>45321</v>
      </c>
      <c r="B838" s="24"/>
      <c r="C838" s="77"/>
      <c r="D838" s="137" t="s">
        <v>989</v>
      </c>
      <c r="E838" s="137">
        <v>2</v>
      </c>
      <c r="F838" s="137" t="s">
        <v>179</v>
      </c>
      <c r="G838" s="137" t="str">
        <f>+VLOOKUP($D838,'Detailed Schedule'!$D$8:$EK$9993,4,FALSE)</f>
        <v>2023 F-550D21569 LUBE TRUCK</v>
      </c>
      <c r="H838" s="55">
        <f>+VLOOKUP($D838,'Detailed Schedule'!$D$8:$EK$9993,5,FALSE)</f>
        <v>190478.19</v>
      </c>
      <c r="I838" s="22">
        <f>+VLOOKUP($D838,'Detailed Schedule'!$D$8:$EK$9993,6,FALSE)</f>
        <v>10</v>
      </c>
      <c r="J838" s="55">
        <f>+VLOOKUP($D838,'Detailed Schedule'!$D$8:$EK$9993,7,FALSE)</f>
        <v>40000</v>
      </c>
      <c r="K838" s="56">
        <v>0</v>
      </c>
      <c r="L838" s="59">
        <f>+VLOOKUP($D838,'Detailed Schedule'!$D$8:$EAA$9985,137,FALSE)</f>
        <v>13793.834083333331</v>
      </c>
      <c r="M838" s="26">
        <f>+VLOOKUP($D838,'Detailed Schedule'!$D$8:$EAA$9985,140,FALSE)</f>
        <v>15047.819</v>
      </c>
      <c r="N838" s="26">
        <f>+VLOOKUP($D838,'Detailed Schedule'!$D$8:$EAA$9985,141,FALSE)</f>
        <v>28841.653083333331</v>
      </c>
      <c r="O838" s="26">
        <f>+VLOOKUP($D838,'Detailed Schedule'!$D$8:$EAA$9985,142,FALSE)+J838</f>
        <v>161636.53999999998</v>
      </c>
      <c r="Q838" s="74">
        <f>+VLOOKUP($D838,'Detailed Schedule'!$D$8:$K$903,6,FALSE)</f>
        <v>10</v>
      </c>
      <c r="R838" s="75">
        <f>+VLOOKUP($D838,'Detailed Schedule'!$D$8:$K$903,5,FALSE)</f>
        <v>190478.19</v>
      </c>
      <c r="S838" s="75">
        <f>+VLOOKUP($D838,'Detailed Schedule'!$D$8:$K$903,7,FALSE)</f>
        <v>40000</v>
      </c>
      <c r="T838" s="119">
        <f t="shared" si="75"/>
        <v>0</v>
      </c>
      <c r="U838" s="119">
        <f t="shared" si="76"/>
        <v>0</v>
      </c>
      <c r="V838" s="21" t="str">
        <f t="shared" si="77"/>
        <v>NO CHANGE</v>
      </c>
      <c r="W838" s="21" t="str">
        <f t="shared" si="78"/>
        <v>NO CHANGE</v>
      </c>
      <c r="X838" s="21" t="str">
        <f t="shared" si="79"/>
        <v>NO CHANGE</v>
      </c>
    </row>
    <row r="839" spans="1:24" outlineLevel="2">
      <c r="A839" s="136">
        <v>45356</v>
      </c>
      <c r="B839" s="24"/>
      <c r="C839" s="77"/>
      <c r="D839" s="137" t="s">
        <v>1511</v>
      </c>
      <c r="E839" s="137">
        <v>2</v>
      </c>
      <c r="F839" s="137" t="s">
        <v>179</v>
      </c>
      <c r="G839" s="137" t="str">
        <f>+VLOOKUP($D839,'Detailed Schedule'!$D$8:$EK$9993,4,FALSE)</f>
        <v>2018 INTL 4300 FLATBED TRUCK</v>
      </c>
      <c r="H839" s="55">
        <f>+VLOOKUP($D839,'Detailed Schedule'!$D$8:$EK$9993,5,FALSE)</f>
        <v>80321.56</v>
      </c>
      <c r="I839" s="22">
        <f>+VLOOKUP($D839,'Detailed Schedule'!$D$8:$EK$9993,6,FALSE)</f>
        <v>7</v>
      </c>
      <c r="J839" s="55">
        <f>+VLOOKUP($D839,'Detailed Schedule'!$D$8:$EK$9993,7,FALSE)</f>
        <v>20000</v>
      </c>
      <c r="K839" s="56">
        <v>0</v>
      </c>
      <c r="L839" s="59">
        <f>+VLOOKUP($D839,'Detailed Schedule'!$D$8:$EAA$9985,137,FALSE)</f>
        <v>7388.7535714285705</v>
      </c>
      <c r="M839" s="26">
        <f>+VLOOKUP($D839,'Detailed Schedule'!$D$8:$EAA$9985,140,FALSE)</f>
        <v>8617.3657142857137</v>
      </c>
      <c r="N839" s="26">
        <f>+VLOOKUP($D839,'Detailed Schedule'!$D$8:$EAA$9985,141,FALSE)</f>
        <v>16006.119285714285</v>
      </c>
      <c r="O839" s="26">
        <f>+VLOOKUP($D839,'Detailed Schedule'!$D$8:$EAA$9985,142,FALSE)+J839</f>
        <v>64315.44</v>
      </c>
      <c r="Q839" s="74">
        <f>+VLOOKUP($D839,'Detailed Schedule'!$D$8:$K$903,6,FALSE)</f>
        <v>7</v>
      </c>
      <c r="R839" s="75">
        <f>+VLOOKUP($D839,'Detailed Schedule'!$D$8:$K$903,5,FALSE)</f>
        <v>80321.56</v>
      </c>
      <c r="S839" s="75">
        <f>+VLOOKUP($D839,'Detailed Schedule'!$D$8:$K$903,7,FALSE)</f>
        <v>20000</v>
      </c>
      <c r="T839" s="119">
        <f t="shared" si="75"/>
        <v>0</v>
      </c>
      <c r="U839" s="119">
        <f t="shared" si="76"/>
        <v>0</v>
      </c>
      <c r="V839" s="21" t="str">
        <f t="shared" si="77"/>
        <v>NO CHANGE</v>
      </c>
      <c r="W839" s="21" t="str">
        <f t="shared" si="78"/>
        <v>NO CHANGE</v>
      </c>
      <c r="X839" s="21" t="str">
        <f t="shared" si="79"/>
        <v>NO CHANGE</v>
      </c>
    </row>
    <row r="840" spans="1:24" outlineLevel="2">
      <c r="A840" s="136">
        <v>45356</v>
      </c>
      <c r="B840" s="24"/>
      <c r="C840" s="77"/>
      <c r="D840" s="137" t="s">
        <v>1513</v>
      </c>
      <c r="E840" s="137">
        <v>3</v>
      </c>
      <c r="F840" s="137" t="s">
        <v>179</v>
      </c>
      <c r="G840" s="137" t="str">
        <f>+VLOOKUP($D840,'Detailed Schedule'!$D$8:$EK$9993,4,FALSE)</f>
        <v>2017 FREIGHTLINER M2 FLATBED TRUCK</v>
      </c>
      <c r="H840" s="55">
        <f>+VLOOKUP($D840,'Detailed Schedule'!$D$8:$EK$9993,5,FALSE)</f>
        <v>83264.53</v>
      </c>
      <c r="I840" s="22">
        <f>+VLOOKUP($D840,'Detailed Schedule'!$D$8:$EK$9993,6,FALSE)</f>
        <v>7</v>
      </c>
      <c r="J840" s="55">
        <f>+VLOOKUP($D840,'Detailed Schedule'!$D$8:$EK$9993,7,FALSE)</f>
        <v>20000</v>
      </c>
      <c r="K840" s="56">
        <v>0</v>
      </c>
      <c r="L840" s="59">
        <f>+VLOOKUP($D840,'Detailed Schedule'!$D$8:$EAA$9985,137,FALSE)</f>
        <v>7531.4916666666659</v>
      </c>
      <c r="M840" s="26">
        <f>+VLOOKUP($D840,'Detailed Schedule'!$D$8:$EAA$9985,140,FALSE)</f>
        <v>9037.7899999999991</v>
      </c>
      <c r="N840" s="26">
        <f>+VLOOKUP($D840,'Detailed Schedule'!$D$8:$EAA$9985,141,FALSE)</f>
        <v>16569.281666666666</v>
      </c>
      <c r="O840" s="26">
        <f>+VLOOKUP($D840,'Detailed Schedule'!$D$8:$EAA$9985,142,FALSE)+J840</f>
        <v>66695.25</v>
      </c>
      <c r="Q840" s="74">
        <f>+VLOOKUP($D840,'Detailed Schedule'!$D$8:$K$903,6,FALSE)</f>
        <v>7</v>
      </c>
      <c r="R840" s="75">
        <f>+VLOOKUP($D840,'Detailed Schedule'!$D$8:$K$903,5,FALSE)</f>
        <v>83264.53</v>
      </c>
      <c r="S840" s="75">
        <f>+VLOOKUP($D840,'Detailed Schedule'!$D$8:$K$903,7,FALSE)</f>
        <v>20000</v>
      </c>
      <c r="T840" s="119">
        <f t="shared" si="75"/>
        <v>0</v>
      </c>
      <c r="U840" s="119">
        <f t="shared" si="76"/>
        <v>0</v>
      </c>
      <c r="V840" s="21" t="str">
        <f t="shared" si="77"/>
        <v>NO CHANGE</v>
      </c>
      <c r="W840" s="21" t="str">
        <f t="shared" si="78"/>
        <v>NO CHANGE</v>
      </c>
      <c r="X840" s="21" t="str">
        <f t="shared" si="79"/>
        <v>NO CHANGE</v>
      </c>
    </row>
    <row r="841" spans="1:24" outlineLevel="2">
      <c r="A841" s="136">
        <v>45356</v>
      </c>
      <c r="B841" s="24"/>
      <c r="C841" s="77"/>
      <c r="D841" s="137" t="s">
        <v>1515</v>
      </c>
      <c r="E841" s="137">
        <v>2</v>
      </c>
      <c r="F841" s="137" t="s">
        <v>179</v>
      </c>
      <c r="G841" s="137" t="str">
        <f>+VLOOKUP($D841,'Detailed Schedule'!$D$8:$EK$9993,4,FALSE)</f>
        <v>2019 INTL 4300 FLATBED TRUCK</v>
      </c>
      <c r="H841" s="55">
        <f>+VLOOKUP($D841,'Detailed Schedule'!$D$8:$EK$9993,5,FALSE)</f>
        <v>92765.53</v>
      </c>
      <c r="I841" s="22">
        <f>+VLOOKUP($D841,'Detailed Schedule'!$D$8:$EK$9993,6,FALSE)</f>
        <v>7</v>
      </c>
      <c r="J841" s="55">
        <f>+VLOOKUP($D841,'Detailed Schedule'!$D$8:$EK$9993,7,FALSE)</f>
        <v>25000</v>
      </c>
      <c r="K841" s="56">
        <v>0</v>
      </c>
      <c r="L841" s="59">
        <f>+VLOOKUP($D841,'Detailed Schedule'!$D$8:$EAA$9985,137,FALSE)</f>
        <v>8067.3249999999998</v>
      </c>
      <c r="M841" s="26">
        <f>+VLOOKUP($D841,'Detailed Schedule'!$D$8:$EAA$9985,140,FALSE)</f>
        <v>9680.7899999999991</v>
      </c>
      <c r="N841" s="26">
        <f>+VLOOKUP($D841,'Detailed Schedule'!$D$8:$EAA$9985,141,FALSE)</f>
        <v>17748.114999999998</v>
      </c>
      <c r="O841" s="26">
        <f>+VLOOKUP($D841,'Detailed Schedule'!$D$8:$EAA$9985,142,FALSE)+J841</f>
        <v>75017.42</v>
      </c>
      <c r="Q841" s="74">
        <f>+VLOOKUP($D841,'Detailed Schedule'!$D$8:$K$903,6,FALSE)</f>
        <v>7</v>
      </c>
      <c r="R841" s="75">
        <f>+VLOOKUP($D841,'Detailed Schedule'!$D$8:$K$903,5,FALSE)</f>
        <v>92765.53</v>
      </c>
      <c r="S841" s="75">
        <f>+VLOOKUP($D841,'Detailed Schedule'!$D$8:$K$903,7,FALSE)</f>
        <v>25000</v>
      </c>
      <c r="T841" s="119">
        <f t="shared" si="75"/>
        <v>0</v>
      </c>
      <c r="U841" s="119">
        <f t="shared" si="76"/>
        <v>0</v>
      </c>
      <c r="V841" s="21" t="str">
        <f t="shared" si="77"/>
        <v>NO CHANGE</v>
      </c>
      <c r="W841" s="21" t="str">
        <f t="shared" si="78"/>
        <v>NO CHANGE</v>
      </c>
      <c r="X841" s="21" t="str">
        <f t="shared" si="79"/>
        <v>NO CHANGE</v>
      </c>
    </row>
    <row r="842" spans="1:24" outlineLevel="2">
      <c r="A842" s="136">
        <v>45359</v>
      </c>
      <c r="B842" s="24"/>
      <c r="C842" s="77"/>
      <c r="D842" s="137" t="s">
        <v>975</v>
      </c>
      <c r="E842" s="137">
        <v>4</v>
      </c>
      <c r="F842" s="137" t="s">
        <v>179</v>
      </c>
      <c r="G842" s="137" t="str">
        <f>+VLOOKUP($D842,'Detailed Schedule'!$D$8:$EK$9993,4,FALSE)</f>
        <v>MT-07 (TMA) MOUNTED ATTENUATOR</v>
      </c>
      <c r="H842" s="55">
        <f>+VLOOKUP($D842,'Detailed Schedule'!$D$8:$EK$9993,5,FALSE)</f>
        <v>25129.11</v>
      </c>
      <c r="I842" s="22">
        <f>+VLOOKUP($D842,'Detailed Schedule'!$D$8:$EK$9993,6,FALSE)</f>
        <v>6</v>
      </c>
      <c r="J842" s="55">
        <f>+VLOOKUP($D842,'Detailed Schedule'!$D$8:$EK$9993,7,FALSE)</f>
        <v>0</v>
      </c>
      <c r="K842" s="56">
        <v>0</v>
      </c>
      <c r="L842" s="59">
        <f>+VLOOKUP($D842,'Detailed Schedule'!$D$8:$EAA$9985,137,FALSE)</f>
        <v>3490.1541666666667</v>
      </c>
      <c r="M842" s="26">
        <f>+VLOOKUP($D842,'Detailed Schedule'!$D$8:$EAA$9985,140,FALSE)</f>
        <v>4188.1850000000004</v>
      </c>
      <c r="N842" s="26">
        <f>+VLOOKUP($D842,'Detailed Schedule'!$D$8:$EAA$9985,141,FALSE)</f>
        <v>7678.3391666666666</v>
      </c>
      <c r="O842" s="26">
        <f>+VLOOKUP($D842,'Detailed Schedule'!$D$8:$EAA$9985,142,FALSE)+J842</f>
        <v>17450.77</v>
      </c>
      <c r="Q842" s="74">
        <f>+VLOOKUP($D842,'Detailed Schedule'!$D$8:$K$903,6,FALSE)</f>
        <v>6</v>
      </c>
      <c r="R842" s="75">
        <f>+VLOOKUP($D842,'Detailed Schedule'!$D$8:$K$903,5,FALSE)</f>
        <v>25129.11</v>
      </c>
      <c r="S842" s="75">
        <f>+VLOOKUP($D842,'Detailed Schedule'!$D$8:$K$903,7,FALSE)</f>
        <v>0</v>
      </c>
      <c r="T842" s="119">
        <f t="shared" si="75"/>
        <v>0</v>
      </c>
      <c r="U842" s="119">
        <f t="shared" si="76"/>
        <v>0</v>
      </c>
      <c r="V842" s="21" t="str">
        <f t="shared" si="77"/>
        <v>NO CHANGE</v>
      </c>
      <c r="W842" s="21" t="str">
        <f t="shared" si="78"/>
        <v>NO CHANGE</v>
      </c>
      <c r="X842" s="21" t="str">
        <f t="shared" si="79"/>
        <v>NO CHANGE</v>
      </c>
    </row>
    <row r="843" spans="1:24" outlineLevel="2">
      <c r="A843" s="136">
        <v>45362</v>
      </c>
      <c r="B843" s="24"/>
      <c r="C843" s="77"/>
      <c r="D843" s="137" t="s">
        <v>1257</v>
      </c>
      <c r="E843" s="137">
        <v>1</v>
      </c>
      <c r="F843" s="137" t="s">
        <v>179</v>
      </c>
      <c r="G843" s="137" t="str">
        <f>+VLOOKUP($D843,'Detailed Schedule'!$D$8:$EK$9993,4,FALSE)</f>
        <v>2024 F-250 D12146</v>
      </c>
      <c r="H843" s="55">
        <f>+VLOOKUP($D843,'Detailed Schedule'!$D$8:$EK$9993,5,FALSE)</f>
        <v>58887.22</v>
      </c>
      <c r="I843" s="22">
        <f>+VLOOKUP($D843,'Detailed Schedule'!$D$8:$EK$9993,6,FALSE)</f>
        <v>6</v>
      </c>
      <c r="J843" s="55">
        <f>+VLOOKUP($D843,'Detailed Schedule'!$D$8:$EK$9993,7,FALSE)</f>
        <v>0</v>
      </c>
      <c r="K843" s="56">
        <v>0</v>
      </c>
      <c r="L843" s="59">
        <f>+VLOOKUP($D843,'Detailed Schedule'!$D$8:$EAA$9985,137,FALSE)</f>
        <v>8178.7805555555551</v>
      </c>
      <c r="M843" s="26">
        <f>+VLOOKUP($D843,'Detailed Schedule'!$D$8:$EAA$9985,140,FALSE)</f>
        <v>9814.5366666666669</v>
      </c>
      <c r="N843" s="26">
        <f>+VLOOKUP($D843,'Detailed Schedule'!$D$8:$EAA$9985,141,FALSE)</f>
        <v>17993.31722222222</v>
      </c>
      <c r="O843" s="26">
        <f>+VLOOKUP($D843,'Detailed Schedule'!$D$8:$EAA$9985,142,FALSE)+J843</f>
        <v>40893.9</v>
      </c>
      <c r="Q843" s="74">
        <f>+VLOOKUP($D843,'Detailed Schedule'!$D$8:$K$903,6,FALSE)</f>
        <v>6</v>
      </c>
      <c r="R843" s="75">
        <f>+VLOOKUP($D843,'Detailed Schedule'!$D$8:$K$903,5,FALSE)</f>
        <v>58887.22</v>
      </c>
      <c r="S843" s="75">
        <f>+VLOOKUP($D843,'Detailed Schedule'!$D$8:$K$903,7,FALSE)</f>
        <v>0</v>
      </c>
      <c r="T843" s="119">
        <f t="shared" si="75"/>
        <v>0</v>
      </c>
      <c r="U843" s="119">
        <f t="shared" si="76"/>
        <v>0</v>
      </c>
      <c r="V843" s="21" t="str">
        <f t="shared" si="77"/>
        <v>NO CHANGE</v>
      </c>
      <c r="W843" s="21" t="str">
        <f t="shared" si="78"/>
        <v>NO CHANGE</v>
      </c>
      <c r="X843" s="21" t="str">
        <f t="shared" si="79"/>
        <v>NO CHANGE</v>
      </c>
    </row>
    <row r="844" spans="1:24" outlineLevel="2">
      <c r="A844" s="136">
        <v>45362</v>
      </c>
      <c r="B844" s="24"/>
      <c r="C844" s="77"/>
      <c r="D844" s="137" t="s">
        <v>1259</v>
      </c>
      <c r="E844" s="137">
        <v>1</v>
      </c>
      <c r="F844" s="137" t="s">
        <v>179</v>
      </c>
      <c r="G844" s="137" t="str">
        <f>+VLOOKUP($D844,'Detailed Schedule'!$D$8:$EK$9993,4,FALSE)</f>
        <v>2023 F-250 E16076</v>
      </c>
      <c r="H844" s="55">
        <f>+VLOOKUP($D844,'Detailed Schedule'!$D$8:$EK$9993,5,FALSE)</f>
        <v>54923.4</v>
      </c>
      <c r="I844" s="22">
        <f>+VLOOKUP($D844,'Detailed Schedule'!$D$8:$EK$9993,6,FALSE)</f>
        <v>6</v>
      </c>
      <c r="J844" s="55">
        <f>+VLOOKUP($D844,'Detailed Schedule'!$D$8:$EK$9993,7,FALSE)</f>
        <v>0</v>
      </c>
      <c r="K844" s="56">
        <v>0</v>
      </c>
      <c r="L844" s="59">
        <f>+VLOOKUP($D844,'Detailed Schedule'!$D$8:$EAA$9985,137,FALSE)</f>
        <v>7628.2499999999991</v>
      </c>
      <c r="M844" s="26">
        <f>+VLOOKUP($D844,'Detailed Schedule'!$D$8:$EAA$9985,140,FALSE)</f>
        <v>9153.9</v>
      </c>
      <c r="N844" s="26">
        <f>+VLOOKUP($D844,'Detailed Schedule'!$D$8:$EAA$9985,141,FALSE)</f>
        <v>16782.149999999998</v>
      </c>
      <c r="O844" s="26">
        <f>+VLOOKUP($D844,'Detailed Schedule'!$D$8:$EAA$9985,142,FALSE)+J844</f>
        <v>38141.25</v>
      </c>
      <c r="Q844" s="74">
        <f>+VLOOKUP($D844,'Detailed Schedule'!$D$8:$K$903,6,FALSE)</f>
        <v>6</v>
      </c>
      <c r="R844" s="75">
        <f>+VLOOKUP($D844,'Detailed Schedule'!$D$8:$K$903,5,FALSE)</f>
        <v>54923.4</v>
      </c>
      <c r="S844" s="75">
        <f>+VLOOKUP($D844,'Detailed Schedule'!$D$8:$K$903,7,FALSE)</f>
        <v>0</v>
      </c>
      <c r="T844" s="119">
        <f t="shared" si="75"/>
        <v>0</v>
      </c>
      <c r="U844" s="119">
        <f t="shared" si="76"/>
        <v>0</v>
      </c>
      <c r="V844" s="21" t="str">
        <f t="shared" si="77"/>
        <v>NO CHANGE</v>
      </c>
      <c r="W844" s="21" t="str">
        <f t="shared" si="78"/>
        <v>NO CHANGE</v>
      </c>
      <c r="X844" s="21" t="str">
        <f t="shared" si="79"/>
        <v>NO CHANGE</v>
      </c>
    </row>
    <row r="845" spans="1:24" outlineLevel="2">
      <c r="A845" s="136">
        <v>45366</v>
      </c>
      <c r="B845" s="24"/>
      <c r="C845" s="77"/>
      <c r="D845" s="137" t="s">
        <v>457</v>
      </c>
      <c r="E845" s="137">
        <v>1</v>
      </c>
      <c r="F845" s="137" t="s">
        <v>179</v>
      </c>
      <c r="G845" s="137" t="str">
        <f>+VLOOKUP($D845,'Detailed Schedule'!$D$8:$EK$9993,4,FALSE)</f>
        <v>2015 F-750 727489</v>
      </c>
      <c r="H845" s="55">
        <f>+VLOOKUP($D845,'Detailed Schedule'!$D$8:$EK$9993,5,FALSE)</f>
        <v>46000</v>
      </c>
      <c r="I845" s="22">
        <f>+VLOOKUP($D845,'Detailed Schedule'!$D$8:$EK$9993,6,FALSE)</f>
        <v>6</v>
      </c>
      <c r="J845" s="55">
        <f>+VLOOKUP($D845,'Detailed Schedule'!$D$8:$EK$9993,7,FALSE)</f>
        <v>15000</v>
      </c>
      <c r="K845" s="56">
        <v>0</v>
      </c>
      <c r="L845" s="59">
        <f>+VLOOKUP($D845,'Detailed Schedule'!$D$8:$EAA$9985,137,FALSE)</f>
        <v>4305.5555555555557</v>
      </c>
      <c r="M845" s="26">
        <f>+VLOOKUP($D845,'Detailed Schedule'!$D$8:$EAA$9985,140,FALSE)</f>
        <v>5166.666666666667</v>
      </c>
      <c r="N845" s="26">
        <f>+VLOOKUP($D845,'Detailed Schedule'!$D$8:$EAA$9985,141,FALSE)</f>
        <v>9472.2222222222226</v>
      </c>
      <c r="O845" s="26">
        <f>+VLOOKUP($D845,'Detailed Schedule'!$D$8:$EAA$9985,142,FALSE)+J845</f>
        <v>36527.78</v>
      </c>
      <c r="Q845" s="74">
        <f>+VLOOKUP($D845,'Detailed Schedule'!$D$8:$K$903,6,FALSE)</f>
        <v>6</v>
      </c>
      <c r="R845" s="75">
        <f>+VLOOKUP($D845,'Detailed Schedule'!$D$8:$K$903,5,FALSE)</f>
        <v>46000</v>
      </c>
      <c r="S845" s="75">
        <f>+VLOOKUP($D845,'Detailed Schedule'!$D$8:$K$903,7,FALSE)</f>
        <v>15000</v>
      </c>
      <c r="T845" s="119">
        <f t="shared" si="75"/>
        <v>0</v>
      </c>
      <c r="U845" s="119">
        <f t="shared" si="76"/>
        <v>0</v>
      </c>
      <c r="V845" s="21" t="str">
        <f t="shared" si="77"/>
        <v>NO CHANGE</v>
      </c>
      <c r="W845" s="21" t="str">
        <f t="shared" si="78"/>
        <v>NO CHANGE</v>
      </c>
      <c r="X845" s="21" t="str">
        <f t="shared" si="79"/>
        <v>NO CHANGE</v>
      </c>
    </row>
    <row r="846" spans="1:24" outlineLevel="2">
      <c r="A846" s="136">
        <v>45366</v>
      </c>
      <c r="B846" s="24"/>
      <c r="C846" s="77"/>
      <c r="D846" s="137" t="s">
        <v>449</v>
      </c>
      <c r="E846" s="137">
        <v>2</v>
      </c>
      <c r="F846" s="137" t="s">
        <v>179</v>
      </c>
      <c r="G846" s="137" t="str">
        <f>+VLOOKUP($D846,'Detailed Schedule'!$D$8:$EK$9993,4,FALSE)</f>
        <v>2014 PB DT 348 (219806)</v>
      </c>
      <c r="H846" s="55">
        <f>+VLOOKUP($D846,'Detailed Schedule'!$D$8:$EK$9993,5,FALSE)</f>
        <v>76282.53</v>
      </c>
      <c r="I846" s="22">
        <f>+VLOOKUP($D846,'Detailed Schedule'!$D$8:$EK$9993,6,FALSE)</f>
        <v>5</v>
      </c>
      <c r="J846" s="55">
        <f>+VLOOKUP($D846,'Detailed Schedule'!$D$8:$EK$9993,7,FALSE)</f>
        <v>7628.2530000000006</v>
      </c>
      <c r="K846" s="56">
        <v>0</v>
      </c>
      <c r="L846" s="59">
        <f>+VLOOKUP($D846,'Detailed Schedule'!$D$8:$EAA$9985,137,FALSE)</f>
        <v>11442.379499999999</v>
      </c>
      <c r="M846" s="26">
        <f>+VLOOKUP($D846,'Detailed Schedule'!$D$8:$EAA$9985,140,FALSE)</f>
        <v>13730.8554</v>
      </c>
      <c r="N846" s="26">
        <f>+VLOOKUP($D846,'Detailed Schedule'!$D$8:$EAA$9985,141,FALSE)</f>
        <v>25173.234899999999</v>
      </c>
      <c r="O846" s="26">
        <f>+VLOOKUP($D846,'Detailed Schedule'!$D$8:$EAA$9985,142,FALSE)+J846</f>
        <v>51109.293000000005</v>
      </c>
      <c r="Q846" s="74">
        <f>+VLOOKUP($D846,'Detailed Schedule'!$D$8:$K$903,6,FALSE)</f>
        <v>5</v>
      </c>
      <c r="R846" s="75">
        <f>+VLOOKUP($D846,'Detailed Schedule'!$D$8:$K$903,5,FALSE)</f>
        <v>76282.53</v>
      </c>
      <c r="S846" s="75">
        <f>+VLOOKUP($D846,'Detailed Schedule'!$D$8:$K$903,7,FALSE)</f>
        <v>7628.2530000000006</v>
      </c>
      <c r="T846" s="119">
        <f t="shared" si="75"/>
        <v>0</v>
      </c>
      <c r="U846" s="119">
        <f t="shared" si="76"/>
        <v>0</v>
      </c>
      <c r="V846" s="21" t="str">
        <f t="shared" si="77"/>
        <v>NO CHANGE</v>
      </c>
      <c r="W846" s="21" t="str">
        <f t="shared" si="78"/>
        <v>NO CHANGE</v>
      </c>
      <c r="X846" s="21" t="str">
        <f t="shared" si="79"/>
        <v>NO CHANGE</v>
      </c>
    </row>
    <row r="847" spans="1:24" outlineLevel="2">
      <c r="A847" s="136">
        <v>45369</v>
      </c>
      <c r="B847" s="24"/>
      <c r="C847" s="77"/>
      <c r="D847" s="137" t="s">
        <v>455</v>
      </c>
      <c r="E847" s="137">
        <v>1</v>
      </c>
      <c r="F847" s="137" t="s">
        <v>179</v>
      </c>
      <c r="G847" s="137" t="str">
        <f>+VLOOKUP($D847,'Detailed Schedule'!$D$8:$EK$9993,4,FALSE)</f>
        <v>2015 F-750 727506</v>
      </c>
      <c r="H847" s="55">
        <f>+VLOOKUP($D847,'Detailed Schedule'!$D$8:$EK$9993,5,FALSE)</f>
        <v>47000</v>
      </c>
      <c r="I847" s="22">
        <f>+VLOOKUP($D847,'Detailed Schedule'!$D$8:$EK$9993,6,FALSE)</f>
        <v>6</v>
      </c>
      <c r="J847" s="55">
        <f>+VLOOKUP($D847,'Detailed Schedule'!$D$8:$EK$9993,7,FALSE)</f>
        <v>15000</v>
      </c>
      <c r="K847" s="56">
        <v>0</v>
      </c>
      <c r="L847" s="59">
        <f>+VLOOKUP($D847,'Detailed Schedule'!$D$8:$EAA$9985,137,FALSE)</f>
        <v>3999.9999999999995</v>
      </c>
      <c r="M847" s="26">
        <f>+VLOOKUP($D847,'Detailed Schedule'!$D$8:$EAA$9985,140,FALSE)</f>
        <v>5333.333333333333</v>
      </c>
      <c r="N847" s="26">
        <f>+VLOOKUP($D847,'Detailed Schedule'!$D$8:$EAA$9985,141,FALSE)</f>
        <v>9333.3333333333321</v>
      </c>
      <c r="O847" s="26">
        <f>+VLOOKUP($D847,'Detailed Schedule'!$D$8:$EAA$9985,142,FALSE)+J847</f>
        <v>37666.67</v>
      </c>
      <c r="Q847" s="74">
        <f>+VLOOKUP($D847,'Detailed Schedule'!$D$8:$K$903,6,FALSE)</f>
        <v>6</v>
      </c>
      <c r="R847" s="75">
        <f>+VLOOKUP($D847,'Detailed Schedule'!$D$8:$K$903,5,FALSE)</f>
        <v>47000</v>
      </c>
      <c r="S847" s="75">
        <f>+VLOOKUP($D847,'Detailed Schedule'!$D$8:$K$903,7,FALSE)</f>
        <v>15000</v>
      </c>
      <c r="T847" s="119">
        <f t="shared" si="75"/>
        <v>0</v>
      </c>
      <c r="U847" s="119">
        <f t="shared" si="76"/>
        <v>0</v>
      </c>
      <c r="V847" s="21" t="str">
        <f t="shared" si="77"/>
        <v>NO CHANGE</v>
      </c>
      <c r="W847" s="21" t="str">
        <f t="shared" si="78"/>
        <v>NO CHANGE</v>
      </c>
      <c r="X847" s="21" t="str">
        <f t="shared" si="79"/>
        <v>NO CHANGE</v>
      </c>
    </row>
    <row r="848" spans="1:24" outlineLevel="2">
      <c r="A848" s="136">
        <v>45372</v>
      </c>
      <c r="B848" s="24"/>
      <c r="C848" s="77"/>
      <c r="D848" s="137" t="s">
        <v>451</v>
      </c>
      <c r="E848" s="137">
        <v>2</v>
      </c>
      <c r="F848" s="137" t="s">
        <v>179</v>
      </c>
      <c r="G848" s="137" t="str">
        <f>+VLOOKUP($D848,'Detailed Schedule'!$D$8:$EK$9993,4,FALSE)</f>
        <v>2019 FRGHT M2-106 DT (5850)</v>
      </c>
      <c r="H848" s="55">
        <f>+VLOOKUP($D848,'Detailed Schedule'!$D$8:$EK$9993,5,FALSE)</f>
        <v>99000</v>
      </c>
      <c r="I848" s="22">
        <f>+VLOOKUP($D848,'Detailed Schedule'!$D$8:$EK$9993,6,FALSE)</f>
        <v>5</v>
      </c>
      <c r="J848" s="55">
        <f>+VLOOKUP($D848,'Detailed Schedule'!$D$8:$EK$9993,7,FALSE)</f>
        <v>9900</v>
      </c>
      <c r="K848" s="56">
        <v>0</v>
      </c>
      <c r="L848" s="59">
        <f>+VLOOKUP($D848,'Detailed Schedule'!$D$8:$EAA$9985,137,FALSE)</f>
        <v>13365</v>
      </c>
      <c r="M848" s="26">
        <f>+VLOOKUP($D848,'Detailed Schedule'!$D$8:$EAA$9985,140,FALSE)</f>
        <v>17820</v>
      </c>
      <c r="N848" s="26">
        <f>+VLOOKUP($D848,'Detailed Schedule'!$D$8:$EAA$9985,141,FALSE)</f>
        <v>31185</v>
      </c>
      <c r="O848" s="26">
        <f>+VLOOKUP($D848,'Detailed Schedule'!$D$8:$EAA$9985,142,FALSE)+J848</f>
        <v>67815</v>
      </c>
      <c r="Q848" s="74">
        <f>+VLOOKUP($D848,'Detailed Schedule'!$D$8:$K$903,6,FALSE)</f>
        <v>5</v>
      </c>
      <c r="R848" s="75">
        <f>+VLOOKUP($D848,'Detailed Schedule'!$D$8:$K$903,5,FALSE)</f>
        <v>99000</v>
      </c>
      <c r="S848" s="75">
        <f>+VLOOKUP($D848,'Detailed Schedule'!$D$8:$K$903,7,FALSE)</f>
        <v>9900</v>
      </c>
      <c r="T848" s="119">
        <f t="shared" si="75"/>
        <v>0</v>
      </c>
      <c r="U848" s="119">
        <f t="shared" si="76"/>
        <v>0</v>
      </c>
      <c r="V848" s="21" t="str">
        <f t="shared" si="77"/>
        <v>NO CHANGE</v>
      </c>
      <c r="W848" s="21" t="str">
        <f t="shared" si="78"/>
        <v>NO CHANGE</v>
      </c>
      <c r="X848" s="21" t="str">
        <f t="shared" si="79"/>
        <v>NO CHANGE</v>
      </c>
    </row>
    <row r="849" spans="1:24" outlineLevel="2">
      <c r="A849" s="136">
        <v>45372</v>
      </c>
      <c r="B849" s="24"/>
      <c r="C849" s="77"/>
      <c r="D849" s="137" t="s">
        <v>453</v>
      </c>
      <c r="E849" s="137">
        <v>4</v>
      </c>
      <c r="F849" s="137" t="s">
        <v>179</v>
      </c>
      <c r="G849" s="137" t="str">
        <f>+VLOOKUP($D849,'Detailed Schedule'!$D$8:$EK$9993,4,FALSE)</f>
        <v>2018 FRGHT M2-106 DT (8632)</v>
      </c>
      <c r="H849" s="55">
        <f>+VLOOKUP($D849,'Detailed Schedule'!$D$8:$EK$9993,5,FALSE)</f>
        <v>115000</v>
      </c>
      <c r="I849" s="22">
        <f>+VLOOKUP($D849,'Detailed Schedule'!$D$8:$EK$9993,6,FALSE)</f>
        <v>5</v>
      </c>
      <c r="J849" s="55">
        <f>+VLOOKUP($D849,'Detailed Schedule'!$D$8:$EK$9993,7,FALSE)</f>
        <v>11500</v>
      </c>
      <c r="K849" s="56">
        <v>0</v>
      </c>
      <c r="L849" s="59">
        <f>+VLOOKUP($D849,'Detailed Schedule'!$D$8:$EAA$9985,137,FALSE)</f>
        <v>15525</v>
      </c>
      <c r="M849" s="26">
        <f>+VLOOKUP($D849,'Detailed Schedule'!$D$8:$EAA$9985,140,FALSE)</f>
        <v>20700</v>
      </c>
      <c r="N849" s="26">
        <f>+VLOOKUP($D849,'Detailed Schedule'!$D$8:$EAA$9985,141,FALSE)</f>
        <v>36225</v>
      </c>
      <c r="O849" s="26">
        <f>+VLOOKUP($D849,'Detailed Schedule'!$D$8:$EAA$9985,142,FALSE)+J849</f>
        <v>78775</v>
      </c>
      <c r="Q849" s="74">
        <f>+VLOOKUP($D849,'Detailed Schedule'!$D$8:$K$903,6,FALSE)</f>
        <v>5</v>
      </c>
      <c r="R849" s="75">
        <f>+VLOOKUP($D849,'Detailed Schedule'!$D$8:$K$903,5,FALSE)</f>
        <v>115000</v>
      </c>
      <c r="S849" s="75">
        <f>+VLOOKUP($D849,'Detailed Schedule'!$D$8:$K$903,7,FALSE)</f>
        <v>11500</v>
      </c>
      <c r="T849" s="119">
        <f t="shared" si="75"/>
        <v>0</v>
      </c>
      <c r="U849" s="119">
        <f t="shared" si="76"/>
        <v>0</v>
      </c>
      <c r="V849" s="21" t="str">
        <f t="shared" si="77"/>
        <v>NO CHANGE</v>
      </c>
      <c r="W849" s="21" t="str">
        <f t="shared" si="78"/>
        <v>NO CHANGE</v>
      </c>
      <c r="X849" s="21" t="str">
        <f t="shared" si="79"/>
        <v>NO CHANGE</v>
      </c>
    </row>
    <row r="850" spans="1:24" outlineLevel="2">
      <c r="A850" s="136">
        <v>45377</v>
      </c>
      <c r="B850" s="24"/>
      <c r="C850" s="77"/>
      <c r="D850" s="137" t="s">
        <v>1261</v>
      </c>
      <c r="E850" s="137">
        <v>1</v>
      </c>
      <c r="F850" s="137" t="s">
        <v>179</v>
      </c>
      <c r="G850" s="137" t="str">
        <f>+VLOOKUP($D850,'Detailed Schedule'!$D$8:$EK$9993,4,FALSE)</f>
        <v>2024 F-250 D63738</v>
      </c>
      <c r="H850" s="55">
        <f>+VLOOKUP($D850,'Detailed Schedule'!$D$8:$EK$9993,5,FALSE)</f>
        <v>61560.22</v>
      </c>
      <c r="I850" s="22">
        <f>+VLOOKUP($D850,'Detailed Schedule'!$D$8:$EK$9993,6,FALSE)</f>
        <v>6</v>
      </c>
      <c r="J850" s="55">
        <f>+VLOOKUP($D850,'Detailed Schedule'!$D$8:$EK$9993,7,FALSE)</f>
        <v>0</v>
      </c>
      <c r="K850" s="56">
        <v>0</v>
      </c>
      <c r="L850" s="59">
        <f>+VLOOKUP($D850,'Detailed Schedule'!$D$8:$EAA$9985,137,FALSE)</f>
        <v>7695.0275000000001</v>
      </c>
      <c r="M850" s="26">
        <f>+VLOOKUP($D850,'Detailed Schedule'!$D$8:$EAA$9985,140,FALSE)</f>
        <v>10260.036666666667</v>
      </c>
      <c r="N850" s="26">
        <f>+VLOOKUP($D850,'Detailed Schedule'!$D$8:$EAA$9985,141,FALSE)</f>
        <v>17955.064166666667</v>
      </c>
      <c r="O850" s="26">
        <f>+VLOOKUP($D850,'Detailed Schedule'!$D$8:$EAA$9985,142,FALSE)+J850</f>
        <v>43605.16</v>
      </c>
      <c r="Q850" s="74">
        <f>+VLOOKUP($D850,'Detailed Schedule'!$D$8:$K$903,6,FALSE)</f>
        <v>6</v>
      </c>
      <c r="R850" s="75">
        <f>+VLOOKUP($D850,'Detailed Schedule'!$D$8:$K$903,5,FALSE)</f>
        <v>61560.22</v>
      </c>
      <c r="S850" s="75">
        <f>+VLOOKUP($D850,'Detailed Schedule'!$D$8:$K$903,7,FALSE)</f>
        <v>0</v>
      </c>
      <c r="T850" s="119">
        <f t="shared" si="75"/>
        <v>0</v>
      </c>
      <c r="U850" s="119">
        <f t="shared" si="76"/>
        <v>0</v>
      </c>
      <c r="V850" s="21" t="str">
        <f t="shared" si="77"/>
        <v>NO CHANGE</v>
      </c>
      <c r="W850" s="21" t="str">
        <f t="shared" si="78"/>
        <v>NO CHANGE</v>
      </c>
      <c r="X850" s="21" t="str">
        <f t="shared" si="79"/>
        <v>NO CHANGE</v>
      </c>
    </row>
    <row r="851" spans="1:24" outlineLevel="2">
      <c r="A851" s="136">
        <v>45379</v>
      </c>
      <c r="B851" s="24"/>
      <c r="C851" s="77"/>
      <c r="D851" s="137" t="s">
        <v>1487</v>
      </c>
      <c r="E851" s="137">
        <v>1</v>
      </c>
      <c r="F851" s="137" t="s">
        <v>179</v>
      </c>
      <c r="G851" s="137" t="str">
        <f>+VLOOKUP($D851,'Detailed Schedule'!$D$8:$EK$9993,4,FALSE)</f>
        <v>CRATED 4X4 HYD SAFETY BASKET</v>
      </c>
      <c r="H851" s="55">
        <f>+VLOOKUP($D851,'Detailed Schedule'!$D$8:$EK$9993,5,FALSE)</f>
        <v>17835</v>
      </c>
      <c r="I851" s="22">
        <f>+VLOOKUP($D851,'Detailed Schedule'!$D$8:$EK$9993,6,FALSE)</f>
        <v>5</v>
      </c>
      <c r="J851" s="55">
        <f>+VLOOKUP($D851,'Detailed Schedule'!$D$8:$EK$9993,7,FALSE)</f>
        <v>0</v>
      </c>
      <c r="K851" s="56">
        <v>0</v>
      </c>
      <c r="L851" s="59">
        <f>+VLOOKUP($D851,'Detailed Schedule'!$D$8:$EAA$9985,137,FALSE)</f>
        <v>2675.25</v>
      </c>
      <c r="M851" s="26">
        <f>+VLOOKUP($D851,'Detailed Schedule'!$D$8:$EAA$9985,140,FALSE)</f>
        <v>3567</v>
      </c>
      <c r="N851" s="26">
        <f>+VLOOKUP($D851,'Detailed Schedule'!$D$8:$EAA$9985,141,FALSE)</f>
        <v>6242.25</v>
      </c>
      <c r="O851" s="26">
        <f>+VLOOKUP($D851,'Detailed Schedule'!$D$8:$EAA$9985,142,FALSE)+J851</f>
        <v>11592.75</v>
      </c>
      <c r="Q851" s="74">
        <f>+VLOOKUP($D851,'Detailed Schedule'!$D$8:$K$903,6,FALSE)</f>
        <v>5</v>
      </c>
      <c r="R851" s="75">
        <f>+VLOOKUP($D851,'Detailed Schedule'!$D$8:$K$903,5,FALSE)</f>
        <v>17835</v>
      </c>
      <c r="S851" s="75">
        <f>+VLOOKUP($D851,'Detailed Schedule'!$D$8:$K$903,7,FALSE)</f>
        <v>0</v>
      </c>
      <c r="T851" s="119">
        <f t="shared" si="75"/>
        <v>0</v>
      </c>
      <c r="U851" s="119">
        <f t="shared" si="76"/>
        <v>0</v>
      </c>
      <c r="V851" s="21" t="str">
        <f t="shared" si="77"/>
        <v>NO CHANGE</v>
      </c>
      <c r="W851" s="21" t="str">
        <f t="shared" si="78"/>
        <v>NO CHANGE</v>
      </c>
      <c r="X851" s="21" t="str">
        <f t="shared" si="79"/>
        <v>NO CHANGE</v>
      </c>
    </row>
    <row r="852" spans="1:24" outlineLevel="2">
      <c r="A852" s="136">
        <v>45394</v>
      </c>
      <c r="B852" s="24"/>
      <c r="C852" s="77"/>
      <c r="D852" s="137" t="s">
        <v>1267</v>
      </c>
      <c r="E852" s="137">
        <v>8</v>
      </c>
      <c r="F852" s="137" t="s">
        <v>179</v>
      </c>
      <c r="G852" s="137" t="str">
        <f>+VLOOKUP($D852,'Detailed Schedule'!$D$8:$EK$9993,4,FALSE)</f>
        <v>2023 F-150 B63951</v>
      </c>
      <c r="H852" s="55">
        <f>+VLOOKUP($D852,'Detailed Schedule'!$D$8:$EK$9993,5,FALSE)</f>
        <v>73994.87</v>
      </c>
      <c r="I852" s="22">
        <f>+VLOOKUP($D852,'Detailed Schedule'!$D$8:$EK$9993,6,FALSE)</f>
        <v>6</v>
      </c>
      <c r="J852" s="55">
        <f>+VLOOKUP($D852,'Detailed Schedule'!$D$8:$EK$9993,7,FALSE)</f>
        <v>30000</v>
      </c>
      <c r="K852" s="56">
        <v>0</v>
      </c>
      <c r="L852" s="59">
        <f>+VLOOKUP($D852,'Detailed Schedule'!$D$8:$EAA$9985,137,FALSE)</f>
        <v>5499.3587499999994</v>
      </c>
      <c r="M852" s="26">
        <f>+VLOOKUP($D852,'Detailed Schedule'!$D$8:$EAA$9985,140,FALSE)</f>
        <v>7332.4783333333326</v>
      </c>
      <c r="N852" s="26">
        <f>+VLOOKUP($D852,'Detailed Schedule'!$D$8:$EAA$9985,141,FALSE)</f>
        <v>12831.837083333332</v>
      </c>
      <c r="O852" s="26">
        <f>+VLOOKUP($D852,'Detailed Schedule'!$D$8:$EAA$9985,142,FALSE)+J852</f>
        <v>61163.03</v>
      </c>
      <c r="Q852" s="74">
        <f>+VLOOKUP($D852,'Detailed Schedule'!$D$8:$K$903,6,FALSE)</f>
        <v>6</v>
      </c>
      <c r="R852" s="75">
        <f>+VLOOKUP($D852,'Detailed Schedule'!$D$8:$K$903,5,FALSE)</f>
        <v>73994.87</v>
      </c>
      <c r="S852" s="75">
        <f>+VLOOKUP($D852,'Detailed Schedule'!$D$8:$K$903,7,FALSE)</f>
        <v>30000</v>
      </c>
      <c r="T852" s="119">
        <f t="shared" si="75"/>
        <v>0</v>
      </c>
      <c r="U852" s="119">
        <f t="shared" si="76"/>
        <v>0</v>
      </c>
      <c r="V852" s="21" t="str">
        <f t="shared" si="77"/>
        <v>NO CHANGE</v>
      </c>
      <c r="W852" s="21" t="str">
        <f t="shared" si="78"/>
        <v>NO CHANGE</v>
      </c>
      <c r="X852" s="21" t="str">
        <f t="shared" si="79"/>
        <v>NO CHANGE</v>
      </c>
    </row>
    <row r="853" spans="1:24" outlineLevel="2">
      <c r="A853" s="136">
        <v>45405</v>
      </c>
      <c r="B853" s="24"/>
      <c r="C853" s="77"/>
      <c r="D853" s="137" t="s">
        <v>1263</v>
      </c>
      <c r="E853" s="137">
        <v>1</v>
      </c>
      <c r="F853" s="137" t="s">
        <v>179</v>
      </c>
      <c r="G853" s="137" t="str">
        <f>+VLOOKUP($D853,'Detailed Schedule'!$D$8:$EK$9993,4,FALSE)</f>
        <v>2023 F-250 D91858</v>
      </c>
      <c r="H853" s="55">
        <f>+VLOOKUP($D853,'Detailed Schedule'!$D$8:$EK$9993,5,FALSE)</f>
        <v>67077.67</v>
      </c>
      <c r="I853" s="22">
        <f>+VLOOKUP($D853,'Detailed Schedule'!$D$8:$EK$9993,6,FALSE)</f>
        <v>6</v>
      </c>
      <c r="J853" s="55">
        <f>+VLOOKUP($D853,'Detailed Schedule'!$D$8:$EK$9993,7,FALSE)</f>
        <v>0</v>
      </c>
      <c r="K853" s="56">
        <v>0</v>
      </c>
      <c r="L853" s="59">
        <f>+VLOOKUP($D853,'Detailed Schedule'!$D$8:$EAA$9985,137,FALSE)</f>
        <v>7453.0744444444435</v>
      </c>
      <c r="M853" s="26">
        <f>+VLOOKUP($D853,'Detailed Schedule'!$D$8:$EAA$9985,140,FALSE)</f>
        <v>11179.611666666666</v>
      </c>
      <c r="N853" s="26">
        <f>+VLOOKUP($D853,'Detailed Schedule'!$D$8:$EAA$9985,141,FALSE)</f>
        <v>18632.68611111111</v>
      </c>
      <c r="O853" s="26">
        <f>+VLOOKUP($D853,'Detailed Schedule'!$D$8:$EAA$9985,142,FALSE)+J853</f>
        <v>48444.98</v>
      </c>
      <c r="Q853" s="74">
        <f>+VLOOKUP($D853,'Detailed Schedule'!$D$8:$K$903,6,FALSE)</f>
        <v>6</v>
      </c>
      <c r="R853" s="75">
        <f>+VLOOKUP($D853,'Detailed Schedule'!$D$8:$K$903,5,FALSE)</f>
        <v>67077.67</v>
      </c>
      <c r="S853" s="75">
        <f>+VLOOKUP($D853,'Detailed Schedule'!$D$8:$K$903,7,FALSE)</f>
        <v>0</v>
      </c>
      <c r="T853" s="119">
        <f t="shared" si="75"/>
        <v>0</v>
      </c>
      <c r="U853" s="119">
        <f t="shared" si="76"/>
        <v>0</v>
      </c>
      <c r="V853" s="21" t="str">
        <f t="shared" si="77"/>
        <v>NO CHANGE</v>
      </c>
      <c r="W853" s="21" t="str">
        <f t="shared" si="78"/>
        <v>NO CHANGE</v>
      </c>
      <c r="X853" s="21" t="str">
        <f t="shared" si="79"/>
        <v>NO CHANGE</v>
      </c>
    </row>
    <row r="854" spans="1:24" outlineLevel="2">
      <c r="A854" s="136">
        <v>45405</v>
      </c>
      <c r="B854" s="24"/>
      <c r="C854" s="77"/>
      <c r="D854" s="137" t="s">
        <v>1265</v>
      </c>
      <c r="E854" s="137">
        <v>1</v>
      </c>
      <c r="F854" s="137" t="s">
        <v>179</v>
      </c>
      <c r="G854" s="137" t="str">
        <f>+VLOOKUP($D854,'Detailed Schedule'!$D$8:$EK$9993,4,FALSE)</f>
        <v>2023 F-250 D92867</v>
      </c>
      <c r="H854" s="55">
        <f>+VLOOKUP($D854,'Detailed Schedule'!$D$8:$EK$9993,5,FALSE)</f>
        <v>66479.600000000006</v>
      </c>
      <c r="I854" s="22">
        <f>+VLOOKUP($D854,'Detailed Schedule'!$D$8:$EK$9993,6,FALSE)</f>
        <v>6</v>
      </c>
      <c r="J854" s="55">
        <f>+VLOOKUP($D854,'Detailed Schedule'!$D$8:$EK$9993,7,FALSE)</f>
        <v>0</v>
      </c>
      <c r="K854" s="56">
        <v>0</v>
      </c>
      <c r="L854" s="59">
        <f>+VLOOKUP($D854,'Detailed Schedule'!$D$8:$EAA$9985,137,FALSE)</f>
        <v>7386.6222222222232</v>
      </c>
      <c r="M854" s="26">
        <f>+VLOOKUP($D854,'Detailed Schedule'!$D$8:$EAA$9985,140,FALSE)</f>
        <v>11079.933333333334</v>
      </c>
      <c r="N854" s="26">
        <f>+VLOOKUP($D854,'Detailed Schedule'!$D$8:$EAA$9985,141,FALSE)</f>
        <v>18466.555555555558</v>
      </c>
      <c r="O854" s="26">
        <f>+VLOOKUP($D854,'Detailed Schedule'!$D$8:$EAA$9985,142,FALSE)+J854</f>
        <v>48013.04</v>
      </c>
      <c r="Q854" s="74">
        <f>+VLOOKUP($D854,'Detailed Schedule'!$D$8:$K$903,6,FALSE)</f>
        <v>6</v>
      </c>
      <c r="R854" s="75">
        <f>+VLOOKUP($D854,'Detailed Schedule'!$D$8:$K$903,5,FALSE)</f>
        <v>66479.600000000006</v>
      </c>
      <c r="S854" s="75">
        <f>+VLOOKUP($D854,'Detailed Schedule'!$D$8:$K$903,7,FALSE)</f>
        <v>0</v>
      </c>
      <c r="T854" s="119">
        <f t="shared" si="75"/>
        <v>0</v>
      </c>
      <c r="U854" s="119">
        <f t="shared" si="76"/>
        <v>0</v>
      </c>
      <c r="V854" s="21" t="str">
        <f t="shared" si="77"/>
        <v>NO CHANGE</v>
      </c>
      <c r="W854" s="21" t="str">
        <f t="shared" si="78"/>
        <v>NO CHANGE</v>
      </c>
      <c r="X854" s="21" t="str">
        <f t="shared" si="79"/>
        <v>NO CHANGE</v>
      </c>
    </row>
    <row r="855" spans="1:24" outlineLevel="2">
      <c r="A855" s="136">
        <v>45411</v>
      </c>
      <c r="B855" s="24"/>
      <c r="C855" s="77"/>
      <c r="D855" s="137" t="s">
        <v>295</v>
      </c>
      <c r="E855" s="137">
        <v>2</v>
      </c>
      <c r="F855" s="137" t="s">
        <v>179</v>
      </c>
      <c r="G855" s="137" t="str">
        <f>+VLOOKUP($D855,'Detailed Schedule'!$D$8:$EK$9993,4,FALSE)</f>
        <v>2012 KW CONCRETE MIXER (23504)</v>
      </c>
      <c r="H855" s="55">
        <f>+VLOOKUP($D855,'Detailed Schedule'!$D$8:$EK$9993,5,FALSE)</f>
        <v>79000</v>
      </c>
      <c r="I855" s="22">
        <f>+VLOOKUP($D855,'Detailed Schedule'!$D$8:$EK$9993,6,FALSE)</f>
        <v>10</v>
      </c>
      <c r="J855" s="55">
        <f>+VLOOKUP($D855,'Detailed Schedule'!$D$8:$EK$9993,7,FALSE)</f>
        <v>15800</v>
      </c>
      <c r="K855" s="56">
        <v>0</v>
      </c>
      <c r="L855" s="59">
        <f>+VLOOKUP($D855,'Detailed Schedule'!$D$8:$EAA$9985,137,FALSE)</f>
        <v>4213.333333333333</v>
      </c>
      <c r="M855" s="26">
        <f>+VLOOKUP($D855,'Detailed Schedule'!$D$8:$EAA$9985,140,FALSE)</f>
        <v>6320</v>
      </c>
      <c r="N855" s="26">
        <f>+VLOOKUP($D855,'Detailed Schedule'!$D$8:$EAA$9985,141,FALSE)</f>
        <v>10533.333333333332</v>
      </c>
      <c r="O855" s="26">
        <f>+VLOOKUP($D855,'Detailed Schedule'!$D$8:$EAA$9985,142,FALSE)+J855</f>
        <v>68466.67</v>
      </c>
      <c r="Q855" s="74">
        <f>+VLOOKUP($D855,'Detailed Schedule'!$D$8:$K$903,6,FALSE)</f>
        <v>10</v>
      </c>
      <c r="R855" s="75">
        <f>+VLOOKUP($D855,'Detailed Schedule'!$D$8:$K$903,5,FALSE)</f>
        <v>79000</v>
      </c>
      <c r="S855" s="75">
        <f>+VLOOKUP($D855,'Detailed Schedule'!$D$8:$K$903,7,FALSE)</f>
        <v>15800</v>
      </c>
      <c r="T855" s="119">
        <f t="shared" si="75"/>
        <v>0</v>
      </c>
      <c r="U855" s="119">
        <f t="shared" si="76"/>
        <v>0</v>
      </c>
      <c r="V855" s="21" t="str">
        <f t="shared" si="77"/>
        <v>NO CHANGE</v>
      </c>
      <c r="W855" s="21" t="str">
        <f t="shared" si="78"/>
        <v>NO CHANGE</v>
      </c>
      <c r="X855" s="21" t="str">
        <f t="shared" si="79"/>
        <v>NO CHANGE</v>
      </c>
    </row>
    <row r="856" spans="1:24" outlineLevel="2">
      <c r="A856" s="136">
        <v>45442</v>
      </c>
      <c r="B856" s="24"/>
      <c r="C856" s="77"/>
      <c r="D856" s="137" t="s">
        <v>1269</v>
      </c>
      <c r="E856" s="137">
        <v>1</v>
      </c>
      <c r="F856" s="137" t="s">
        <v>179</v>
      </c>
      <c r="G856" s="137" t="str">
        <f>+VLOOKUP($D856,'Detailed Schedule'!$D$8:$EK$9993,4,FALSE)</f>
        <v>2024 F-250 E12583</v>
      </c>
      <c r="H856" s="55">
        <f>+VLOOKUP($D856,'Detailed Schedule'!$D$8:$EK$9993,5,FALSE)</f>
        <v>58459.58</v>
      </c>
      <c r="I856" s="22">
        <f>+VLOOKUP($D856,'Detailed Schedule'!$D$8:$EK$9993,6,FALSE)</f>
        <v>6</v>
      </c>
      <c r="J856" s="55">
        <f>+VLOOKUP($D856,'Detailed Schedule'!$D$8:$EK$9993,7,FALSE)</f>
        <v>0</v>
      </c>
      <c r="K856" s="56">
        <v>0</v>
      </c>
      <c r="L856" s="59">
        <f>+VLOOKUP($D856,'Detailed Schedule'!$D$8:$EAA$9985,137,FALSE)</f>
        <v>5683.5702777777788</v>
      </c>
      <c r="M856" s="26">
        <f>+VLOOKUP($D856,'Detailed Schedule'!$D$8:$EAA$9985,140,FALSE)</f>
        <v>9743.2633333333342</v>
      </c>
      <c r="N856" s="26">
        <f>+VLOOKUP($D856,'Detailed Schedule'!$D$8:$EAA$9985,141,FALSE)</f>
        <v>15426.833611111113</v>
      </c>
      <c r="O856" s="26">
        <f>+VLOOKUP($D856,'Detailed Schedule'!$D$8:$EAA$9985,142,FALSE)+J856</f>
        <v>43032.75</v>
      </c>
      <c r="Q856" s="74">
        <f>+VLOOKUP($D856,'Detailed Schedule'!$D$8:$K$903,6,FALSE)</f>
        <v>6</v>
      </c>
      <c r="R856" s="75">
        <f>+VLOOKUP($D856,'Detailed Schedule'!$D$8:$K$903,5,FALSE)</f>
        <v>58459.58</v>
      </c>
      <c r="S856" s="75">
        <f>+VLOOKUP($D856,'Detailed Schedule'!$D$8:$K$903,7,FALSE)</f>
        <v>0</v>
      </c>
      <c r="T856" s="119">
        <f t="shared" si="75"/>
        <v>0</v>
      </c>
      <c r="U856" s="119">
        <f t="shared" si="76"/>
        <v>0</v>
      </c>
      <c r="V856" s="21" t="str">
        <f t="shared" si="77"/>
        <v>NO CHANGE</v>
      </c>
      <c r="W856" s="21" t="str">
        <f t="shared" si="78"/>
        <v>NO CHANGE</v>
      </c>
      <c r="X856" s="21" t="str">
        <f t="shared" si="79"/>
        <v>NO CHANGE</v>
      </c>
    </row>
    <row r="857" spans="1:24" outlineLevel="2">
      <c r="A857" s="136">
        <v>45448</v>
      </c>
      <c r="B857" s="24"/>
      <c r="C857" s="77"/>
      <c r="D857" s="137" t="s">
        <v>1517</v>
      </c>
      <c r="E857" s="137">
        <v>1</v>
      </c>
      <c r="F857" s="137" t="s">
        <v>179</v>
      </c>
      <c r="G857" s="137" t="str">
        <f>+VLOOKUP($D857,'Detailed Schedule'!$D$8:$EK$9993,4,FALSE)</f>
        <v>2019 Freighliner M2 KG0894</v>
      </c>
      <c r="H857" s="55">
        <f>+VLOOKUP($D857,'Detailed Schedule'!$D$8:$EK$9993,5,FALSE)</f>
        <v>68550.38</v>
      </c>
      <c r="I857" s="22">
        <f>+VLOOKUP($D857,'Detailed Schedule'!$D$8:$EK$9993,6,FALSE)</f>
        <v>7</v>
      </c>
      <c r="J857" s="55">
        <f>+VLOOKUP($D857,'Detailed Schedule'!$D$8:$EK$9993,7,FALSE)</f>
        <v>15000</v>
      </c>
      <c r="K857" s="56">
        <v>0</v>
      </c>
      <c r="L857" s="59">
        <f>+VLOOKUP($D857,'Detailed Schedule'!$D$8:$EAA$9985,137,FALSE)</f>
        <v>4462.5316666666677</v>
      </c>
      <c r="M857" s="26">
        <f>+VLOOKUP($D857,'Detailed Schedule'!$D$8:$EAA$9985,140,FALSE)</f>
        <v>7650.0542857142864</v>
      </c>
      <c r="N857" s="26">
        <f>+VLOOKUP($D857,'Detailed Schedule'!$D$8:$EAA$9985,141,FALSE)</f>
        <v>12112.585952380954</v>
      </c>
      <c r="O857" s="26">
        <f>+VLOOKUP($D857,'Detailed Schedule'!$D$8:$EAA$9985,142,FALSE)+J857</f>
        <v>56437.79</v>
      </c>
      <c r="Q857" s="74">
        <f>+VLOOKUP($D857,'Detailed Schedule'!$D$8:$K$903,6,FALSE)</f>
        <v>7</v>
      </c>
      <c r="R857" s="75">
        <f>+VLOOKUP($D857,'Detailed Schedule'!$D$8:$K$903,5,FALSE)</f>
        <v>68550.38</v>
      </c>
      <c r="S857" s="75">
        <f>+VLOOKUP($D857,'Detailed Schedule'!$D$8:$K$903,7,FALSE)</f>
        <v>15000</v>
      </c>
      <c r="T857" s="119">
        <f t="shared" si="75"/>
        <v>0</v>
      </c>
      <c r="U857" s="119">
        <f t="shared" si="76"/>
        <v>0</v>
      </c>
      <c r="V857" s="21" t="str">
        <f t="shared" si="77"/>
        <v>NO CHANGE</v>
      </c>
      <c r="W857" s="21" t="str">
        <f t="shared" si="78"/>
        <v>NO CHANGE</v>
      </c>
      <c r="X857" s="21" t="str">
        <f t="shared" si="79"/>
        <v>NO CHANGE</v>
      </c>
    </row>
    <row r="858" spans="1:24" outlineLevel="2">
      <c r="A858" s="136">
        <v>45449</v>
      </c>
      <c r="B858" s="24"/>
      <c r="C858" s="77"/>
      <c r="D858" s="137" t="s">
        <v>1271</v>
      </c>
      <c r="E858" s="137">
        <v>1</v>
      </c>
      <c r="F858" s="137" t="s">
        <v>179</v>
      </c>
      <c r="G858" s="137" t="str">
        <f>+VLOOKUP($D858,'Detailed Schedule'!$D$8:$EK$9993,4,FALSE)</f>
        <v>2024 F-250 E12581</v>
      </c>
      <c r="H858" s="55">
        <f>+VLOOKUP($D858,'Detailed Schedule'!$D$8:$EK$9993,5,FALSE)</f>
        <v>56637.31</v>
      </c>
      <c r="I858" s="22">
        <f>+VLOOKUP($D858,'Detailed Schedule'!$D$8:$EK$9993,6,FALSE)</f>
        <v>6</v>
      </c>
      <c r="J858" s="55">
        <f>+VLOOKUP($D858,'Detailed Schedule'!$D$8:$EK$9993,7,FALSE)</f>
        <v>0</v>
      </c>
      <c r="K858" s="56">
        <v>0</v>
      </c>
      <c r="L858" s="59">
        <f>+VLOOKUP($D858,'Detailed Schedule'!$D$8:$EAA$9985,137,FALSE)</f>
        <v>5506.4051388888893</v>
      </c>
      <c r="M858" s="26">
        <f>+VLOOKUP($D858,'Detailed Schedule'!$D$8:$EAA$9985,140,FALSE)</f>
        <v>9439.5516666666663</v>
      </c>
      <c r="N858" s="26">
        <f>+VLOOKUP($D858,'Detailed Schedule'!$D$8:$EAA$9985,141,FALSE)</f>
        <v>14945.956805555556</v>
      </c>
      <c r="O858" s="26">
        <f>+VLOOKUP($D858,'Detailed Schedule'!$D$8:$EAA$9985,142,FALSE)+J858</f>
        <v>41691.35</v>
      </c>
      <c r="Q858" s="74">
        <f>+VLOOKUP($D858,'Detailed Schedule'!$D$8:$K$903,6,FALSE)</f>
        <v>6</v>
      </c>
      <c r="R858" s="75">
        <f>+VLOOKUP($D858,'Detailed Schedule'!$D$8:$K$903,5,FALSE)</f>
        <v>56637.31</v>
      </c>
      <c r="S858" s="75">
        <f>+VLOOKUP($D858,'Detailed Schedule'!$D$8:$K$903,7,FALSE)</f>
        <v>0</v>
      </c>
      <c r="T858" s="119">
        <f t="shared" si="75"/>
        <v>0</v>
      </c>
      <c r="U858" s="119">
        <f t="shared" si="76"/>
        <v>0</v>
      </c>
      <c r="V858" s="21" t="str">
        <f t="shared" si="77"/>
        <v>NO CHANGE</v>
      </c>
      <c r="W858" s="21" t="str">
        <f t="shared" si="78"/>
        <v>NO CHANGE</v>
      </c>
      <c r="X858" s="21" t="str">
        <f t="shared" si="79"/>
        <v>NO CHANGE</v>
      </c>
    </row>
    <row r="859" spans="1:24" outlineLevel="2">
      <c r="A859" s="136">
        <v>45449</v>
      </c>
      <c r="B859" s="24"/>
      <c r="C859" s="77"/>
      <c r="D859" s="137" t="s">
        <v>1273</v>
      </c>
      <c r="E859" s="137">
        <v>1</v>
      </c>
      <c r="F859" s="137" t="s">
        <v>179</v>
      </c>
      <c r="G859" s="137" t="str">
        <f>+VLOOKUP($D859,'Detailed Schedule'!$D$8:$EK$9993,4,FALSE)</f>
        <v>2024 F-250 E14598</v>
      </c>
      <c r="H859" s="55">
        <f>+VLOOKUP($D859,'Detailed Schedule'!$D$8:$EK$9993,5,FALSE)</f>
        <v>56637.31</v>
      </c>
      <c r="I859" s="22">
        <f>+VLOOKUP($D859,'Detailed Schedule'!$D$8:$EK$9993,6,FALSE)</f>
        <v>6</v>
      </c>
      <c r="J859" s="55">
        <f>+VLOOKUP($D859,'Detailed Schedule'!$D$8:$EK$9993,7,FALSE)</f>
        <v>0</v>
      </c>
      <c r="K859" s="56">
        <v>0</v>
      </c>
      <c r="L859" s="59">
        <f>+VLOOKUP($D859,'Detailed Schedule'!$D$8:$EAA$9985,137,FALSE)</f>
        <v>5506.4051388888893</v>
      </c>
      <c r="M859" s="26">
        <f>+VLOOKUP($D859,'Detailed Schedule'!$D$8:$EAA$9985,140,FALSE)</f>
        <v>9439.5516666666663</v>
      </c>
      <c r="N859" s="26">
        <f>+VLOOKUP($D859,'Detailed Schedule'!$D$8:$EAA$9985,141,FALSE)</f>
        <v>14945.956805555556</v>
      </c>
      <c r="O859" s="26">
        <f>+VLOOKUP($D859,'Detailed Schedule'!$D$8:$EAA$9985,142,FALSE)+J859</f>
        <v>41691.35</v>
      </c>
      <c r="Q859" s="74">
        <f>+VLOOKUP($D859,'Detailed Schedule'!$D$8:$K$903,6,FALSE)</f>
        <v>6</v>
      </c>
      <c r="R859" s="75">
        <f>+VLOOKUP($D859,'Detailed Schedule'!$D$8:$K$903,5,FALSE)</f>
        <v>56637.31</v>
      </c>
      <c r="S859" s="75">
        <f>+VLOOKUP($D859,'Detailed Schedule'!$D$8:$K$903,7,FALSE)</f>
        <v>0</v>
      </c>
      <c r="T859" s="119">
        <f t="shared" si="75"/>
        <v>0</v>
      </c>
      <c r="U859" s="119">
        <f t="shared" si="76"/>
        <v>0</v>
      </c>
      <c r="V859" s="21" t="str">
        <f t="shared" si="77"/>
        <v>NO CHANGE</v>
      </c>
      <c r="W859" s="21" t="str">
        <f t="shared" si="78"/>
        <v>NO CHANGE</v>
      </c>
      <c r="X859" s="21" t="str">
        <f t="shared" si="79"/>
        <v>NO CHANGE</v>
      </c>
    </row>
    <row r="860" spans="1:24" outlineLevel="2">
      <c r="A860" s="136">
        <v>45456</v>
      </c>
      <c r="B860" s="24"/>
      <c r="C860" s="77"/>
      <c r="D860" s="137" t="s">
        <v>1275</v>
      </c>
      <c r="E860" s="137">
        <v>1</v>
      </c>
      <c r="F860" s="137" t="s">
        <v>179</v>
      </c>
      <c r="G860" s="137" t="str">
        <f>+VLOOKUP($D860,'Detailed Schedule'!$D$8:$EK$9993,4,FALSE)</f>
        <v>2024 F-150 E13966</v>
      </c>
      <c r="H860" s="55">
        <f>+VLOOKUP($D860,'Detailed Schedule'!$D$8:$EK$9993,5,FALSE)</f>
        <v>49016.7</v>
      </c>
      <c r="I860" s="22">
        <f>+VLOOKUP($D860,'Detailed Schedule'!$D$8:$EK$9993,6,FALSE)</f>
        <v>6</v>
      </c>
      <c r="J860" s="55">
        <f>+VLOOKUP($D860,'Detailed Schedule'!$D$8:$EK$9993,7,FALSE)</f>
        <v>0</v>
      </c>
      <c r="K860" s="56">
        <v>0</v>
      </c>
      <c r="L860" s="59">
        <f>+VLOOKUP($D860,'Detailed Schedule'!$D$8:$EAA$9985,137,FALSE)</f>
        <v>4765.5124999999998</v>
      </c>
      <c r="M860" s="26">
        <f>+VLOOKUP($D860,'Detailed Schedule'!$D$8:$EAA$9985,140,FALSE)</f>
        <v>8169.4500000000007</v>
      </c>
      <c r="N860" s="26">
        <f>+VLOOKUP($D860,'Detailed Schedule'!$D$8:$EAA$9985,141,FALSE)</f>
        <v>12934.962500000001</v>
      </c>
      <c r="O860" s="26">
        <f>+VLOOKUP($D860,'Detailed Schedule'!$D$8:$EAA$9985,142,FALSE)+J860</f>
        <v>36081.74</v>
      </c>
      <c r="Q860" s="74">
        <f>+VLOOKUP($D860,'Detailed Schedule'!$D$8:$K$903,6,FALSE)</f>
        <v>6</v>
      </c>
      <c r="R860" s="75">
        <f>+VLOOKUP($D860,'Detailed Schedule'!$D$8:$K$903,5,FALSE)</f>
        <v>49016.7</v>
      </c>
      <c r="S860" s="75">
        <f>+VLOOKUP($D860,'Detailed Schedule'!$D$8:$K$903,7,FALSE)</f>
        <v>0</v>
      </c>
      <c r="T860" s="119">
        <f t="shared" si="75"/>
        <v>0</v>
      </c>
      <c r="U860" s="119">
        <f t="shared" si="76"/>
        <v>0</v>
      </c>
      <c r="V860" s="21" t="str">
        <f t="shared" si="77"/>
        <v>NO CHANGE</v>
      </c>
      <c r="W860" s="21" t="str">
        <f t="shared" si="78"/>
        <v>NO CHANGE</v>
      </c>
      <c r="X860" s="21" t="str">
        <f t="shared" si="79"/>
        <v>NO CHANGE</v>
      </c>
    </row>
    <row r="861" spans="1:24" outlineLevel="2">
      <c r="A861" s="136">
        <v>45474</v>
      </c>
      <c r="B861" s="24"/>
      <c r="C861" s="77"/>
      <c r="D861" s="137" t="s">
        <v>1277</v>
      </c>
      <c r="E861" s="137">
        <v>1</v>
      </c>
      <c r="F861" s="137" t="s">
        <v>179</v>
      </c>
      <c r="G861" s="137" t="str">
        <f>+VLOOKUP($D861,'Detailed Schedule'!$D$8:$EK$9993,4,FALSE)</f>
        <v>2024 F-250 D59973</v>
      </c>
      <c r="H861" s="55">
        <f>+VLOOKUP($D861,'Detailed Schedule'!$D$8:$EK$9993,5,FALSE)</f>
        <v>72053.55</v>
      </c>
      <c r="I861" s="22">
        <f>+VLOOKUP($D861,'Detailed Schedule'!$D$8:$EK$9993,6,FALSE)</f>
        <v>6</v>
      </c>
      <c r="J861" s="55">
        <f>+VLOOKUP($D861,'Detailed Schedule'!$D$8:$EK$9993,7,FALSE)</f>
        <v>0</v>
      </c>
      <c r="K861" s="56">
        <v>0</v>
      </c>
      <c r="L861" s="59">
        <f>+VLOOKUP($D861,'Detailed Schedule'!$D$8:$EAA$9985,137,FALSE)</f>
        <v>6004.4625000000005</v>
      </c>
      <c r="M861" s="26">
        <f>+VLOOKUP($D861,'Detailed Schedule'!$D$8:$EAA$9985,140,FALSE)</f>
        <v>12008.925000000001</v>
      </c>
      <c r="N861" s="26">
        <f>+VLOOKUP($D861,'Detailed Schedule'!$D$8:$EAA$9985,141,FALSE)</f>
        <v>18013.387500000001</v>
      </c>
      <c r="O861" s="26">
        <f>+VLOOKUP($D861,'Detailed Schedule'!$D$8:$EAA$9985,142,FALSE)+J861</f>
        <v>54040.160000000003</v>
      </c>
      <c r="Q861" s="74">
        <f>+VLOOKUP($D861,'Detailed Schedule'!$D$8:$K$903,6,FALSE)</f>
        <v>6</v>
      </c>
      <c r="R861" s="75">
        <f>+VLOOKUP($D861,'Detailed Schedule'!$D$8:$K$903,5,FALSE)</f>
        <v>72053.55</v>
      </c>
      <c r="S861" s="75">
        <f>+VLOOKUP($D861,'Detailed Schedule'!$D$8:$K$903,7,FALSE)</f>
        <v>0</v>
      </c>
      <c r="T861" s="119">
        <f t="shared" si="75"/>
        <v>0</v>
      </c>
      <c r="U861" s="119">
        <f t="shared" si="76"/>
        <v>0</v>
      </c>
      <c r="V861" s="21" t="str">
        <f t="shared" si="77"/>
        <v>NO CHANGE</v>
      </c>
      <c r="W861" s="21" t="str">
        <f t="shared" si="78"/>
        <v>NO CHANGE</v>
      </c>
      <c r="X861" s="21" t="str">
        <f t="shared" si="79"/>
        <v>NO CHANGE</v>
      </c>
    </row>
    <row r="862" spans="1:24" outlineLevel="2">
      <c r="A862" s="136">
        <v>45474</v>
      </c>
      <c r="B862" s="24"/>
      <c r="C862" s="77"/>
      <c r="D862" s="137" t="s">
        <v>1279</v>
      </c>
      <c r="E862" s="137">
        <v>1</v>
      </c>
      <c r="F862" s="137" t="s">
        <v>179</v>
      </c>
      <c r="G862" s="137" t="str">
        <f>+VLOOKUP($D862,'Detailed Schedule'!$D$8:$EK$9993,4,FALSE)</f>
        <v>2024 F-150 D06478</v>
      </c>
      <c r="H862" s="55">
        <f>+VLOOKUP($D862,'Detailed Schedule'!$D$8:$EK$9993,5,FALSE)</f>
        <v>49832.21</v>
      </c>
      <c r="I862" s="22">
        <f>+VLOOKUP($D862,'Detailed Schedule'!$D$8:$EK$9993,6,FALSE)</f>
        <v>6</v>
      </c>
      <c r="J862" s="55">
        <f>+VLOOKUP($D862,'Detailed Schedule'!$D$8:$EK$9993,7,FALSE)</f>
        <v>0</v>
      </c>
      <c r="K862" s="56">
        <v>0</v>
      </c>
      <c r="L862" s="59">
        <f>+VLOOKUP($D862,'Detailed Schedule'!$D$8:$EAA$9985,137,FALSE)</f>
        <v>4152.6841666666669</v>
      </c>
      <c r="M862" s="26">
        <f>+VLOOKUP($D862,'Detailed Schedule'!$D$8:$EAA$9985,140,FALSE)</f>
        <v>8305.3683333333338</v>
      </c>
      <c r="N862" s="26">
        <f>+VLOOKUP($D862,'Detailed Schedule'!$D$8:$EAA$9985,141,FALSE)</f>
        <v>12458.052500000002</v>
      </c>
      <c r="O862" s="26">
        <f>+VLOOKUP($D862,'Detailed Schedule'!$D$8:$EAA$9985,142,FALSE)+J862</f>
        <v>37374.160000000003</v>
      </c>
      <c r="Q862" s="74">
        <f>+VLOOKUP($D862,'Detailed Schedule'!$D$8:$K$903,6,FALSE)</f>
        <v>6</v>
      </c>
      <c r="R862" s="75">
        <f>+VLOOKUP($D862,'Detailed Schedule'!$D$8:$K$903,5,FALSE)</f>
        <v>49832.21</v>
      </c>
      <c r="S862" s="75">
        <f>+VLOOKUP($D862,'Detailed Schedule'!$D$8:$K$903,7,FALSE)</f>
        <v>0</v>
      </c>
      <c r="T862" s="119">
        <f t="shared" si="75"/>
        <v>0</v>
      </c>
      <c r="U862" s="119">
        <f t="shared" si="76"/>
        <v>0</v>
      </c>
      <c r="V862" s="21" t="str">
        <f t="shared" si="77"/>
        <v>NO CHANGE</v>
      </c>
      <c r="W862" s="21" t="str">
        <f t="shared" si="78"/>
        <v>NO CHANGE</v>
      </c>
      <c r="X862" s="21" t="str">
        <f t="shared" si="79"/>
        <v>NO CHANGE</v>
      </c>
    </row>
    <row r="863" spans="1:24" outlineLevel="2">
      <c r="A863" s="136">
        <v>45478</v>
      </c>
      <c r="B863" s="24"/>
      <c r="C863" s="77"/>
      <c r="D863" s="137" t="s">
        <v>1281</v>
      </c>
      <c r="E863" s="137">
        <v>1</v>
      </c>
      <c r="F863" s="137" t="s">
        <v>179</v>
      </c>
      <c r="G863" s="137" t="str">
        <f>+VLOOKUP($D863,'Detailed Schedule'!$D$8:$EK$9993,4,FALSE)</f>
        <v>2024 F-150 A47508</v>
      </c>
      <c r="H863" s="55">
        <f>+VLOOKUP($D863,'Detailed Schedule'!$D$8:$EK$9993,5,FALSE)</f>
        <v>61662.12</v>
      </c>
      <c r="I863" s="22">
        <f>+VLOOKUP($D863,'Detailed Schedule'!$D$8:$EK$9993,6,FALSE)</f>
        <v>6</v>
      </c>
      <c r="J863" s="55">
        <f>+VLOOKUP($D863,'Detailed Schedule'!$D$8:$EK$9993,7,FALSE)</f>
        <v>8000</v>
      </c>
      <c r="K863" s="56">
        <v>0</v>
      </c>
      <c r="L863" s="59">
        <f>+VLOOKUP($D863,'Detailed Schedule'!$D$8:$EAA$9985,137,FALSE)</f>
        <v>4471.8433333333332</v>
      </c>
      <c r="M863" s="26">
        <f>+VLOOKUP($D863,'Detailed Schedule'!$D$8:$EAA$9985,140,FALSE)</f>
        <v>8943.6866666666665</v>
      </c>
      <c r="N863" s="26">
        <f>+VLOOKUP($D863,'Detailed Schedule'!$D$8:$EAA$9985,141,FALSE)</f>
        <v>13415.529999999999</v>
      </c>
      <c r="O863" s="26">
        <f>+VLOOKUP($D863,'Detailed Schedule'!$D$8:$EAA$9985,142,FALSE)+J863</f>
        <v>48246.59</v>
      </c>
      <c r="Q863" s="74">
        <f>+VLOOKUP($D863,'Detailed Schedule'!$D$8:$K$903,6,FALSE)</f>
        <v>6</v>
      </c>
      <c r="R863" s="75">
        <f>+VLOOKUP($D863,'Detailed Schedule'!$D$8:$K$903,5,FALSE)</f>
        <v>61662.12</v>
      </c>
      <c r="S863" s="75">
        <f>+VLOOKUP($D863,'Detailed Schedule'!$D$8:$K$903,7,FALSE)</f>
        <v>8000</v>
      </c>
      <c r="T863" s="119">
        <f t="shared" si="75"/>
        <v>0</v>
      </c>
      <c r="U863" s="119">
        <f t="shared" si="76"/>
        <v>0</v>
      </c>
      <c r="V863" s="21" t="str">
        <f t="shared" si="77"/>
        <v>NO CHANGE</v>
      </c>
      <c r="W863" s="21" t="str">
        <f t="shared" si="78"/>
        <v>NO CHANGE</v>
      </c>
      <c r="X863" s="21" t="str">
        <f t="shared" si="79"/>
        <v>NO CHANGE</v>
      </c>
    </row>
    <row r="864" spans="1:24" outlineLevel="2">
      <c r="A864" s="136">
        <v>45483</v>
      </c>
      <c r="B864" s="24"/>
      <c r="C864" s="77"/>
      <c r="D864" s="137" t="s">
        <v>1519</v>
      </c>
      <c r="E864" s="137">
        <v>1</v>
      </c>
      <c r="F864" s="137" t="s">
        <v>179</v>
      </c>
      <c r="G864" s="137" t="str">
        <f>+VLOOKUP($D864,'Detailed Schedule'!$D$8:$EK$9993,4,FALSE)</f>
        <v>2020 International MV607</v>
      </c>
      <c r="H864" s="55">
        <f>+VLOOKUP($D864,'Detailed Schedule'!$D$8:$EK$9993,5,FALSE)</f>
        <v>67380</v>
      </c>
      <c r="I864" s="22">
        <f>+VLOOKUP($D864,'Detailed Schedule'!$D$8:$EK$9993,6,FALSE)</f>
        <v>7</v>
      </c>
      <c r="J864" s="55">
        <f>+VLOOKUP($D864,'Detailed Schedule'!$D$8:$EK$9993,7,FALSE)</f>
        <v>15000</v>
      </c>
      <c r="K864" s="56">
        <v>0</v>
      </c>
      <c r="L864" s="59">
        <f>+VLOOKUP($D864,'Detailed Schedule'!$D$8:$EAA$9985,137,FALSE)</f>
        <v>3741.4285714285716</v>
      </c>
      <c r="M864" s="26">
        <f>+VLOOKUP($D864,'Detailed Schedule'!$D$8:$EAA$9985,140,FALSE)</f>
        <v>7482.8571428571431</v>
      </c>
      <c r="N864" s="26">
        <f>+VLOOKUP($D864,'Detailed Schedule'!$D$8:$EAA$9985,141,FALSE)</f>
        <v>11224.285714285714</v>
      </c>
      <c r="O864" s="26">
        <f>+VLOOKUP($D864,'Detailed Schedule'!$D$8:$EAA$9985,142,FALSE)+J864</f>
        <v>56155.71</v>
      </c>
      <c r="Q864" s="74">
        <f>+VLOOKUP($D864,'Detailed Schedule'!$D$8:$K$903,6,FALSE)</f>
        <v>7</v>
      </c>
      <c r="R864" s="75">
        <f>+VLOOKUP($D864,'Detailed Schedule'!$D$8:$K$903,5,FALSE)</f>
        <v>67380</v>
      </c>
      <c r="S864" s="75">
        <f>+VLOOKUP($D864,'Detailed Schedule'!$D$8:$K$903,7,FALSE)</f>
        <v>15000</v>
      </c>
      <c r="T864" s="119">
        <f t="shared" si="75"/>
        <v>0</v>
      </c>
      <c r="U864" s="119">
        <f t="shared" si="76"/>
        <v>0</v>
      </c>
      <c r="V864" s="21" t="str">
        <f t="shared" si="77"/>
        <v>NO CHANGE</v>
      </c>
      <c r="W864" s="21" t="str">
        <f t="shared" si="78"/>
        <v>NO CHANGE</v>
      </c>
      <c r="X864" s="21" t="str">
        <f t="shared" si="79"/>
        <v>NO CHANGE</v>
      </c>
    </row>
    <row r="865" spans="1:24" outlineLevel="2">
      <c r="A865" s="136">
        <v>45483</v>
      </c>
      <c r="B865" s="24"/>
      <c r="C865" s="77"/>
      <c r="D865" s="137" t="s">
        <v>1521</v>
      </c>
      <c r="E865" s="137">
        <v>1</v>
      </c>
      <c r="F865" s="137" t="s">
        <v>179</v>
      </c>
      <c r="G865" s="137" t="str">
        <f>+VLOOKUP($D865,'Detailed Schedule'!$D$8:$EK$9993,4,FALSE)</f>
        <v>2020 International MV607</v>
      </c>
      <c r="H865" s="55">
        <f>+VLOOKUP($D865,'Detailed Schedule'!$D$8:$EK$9993,5,FALSE)</f>
        <v>67380</v>
      </c>
      <c r="I865" s="22">
        <f>+VLOOKUP($D865,'Detailed Schedule'!$D$8:$EK$9993,6,FALSE)</f>
        <v>7</v>
      </c>
      <c r="J865" s="55">
        <f>+VLOOKUP($D865,'Detailed Schedule'!$D$8:$EK$9993,7,FALSE)</f>
        <v>15000</v>
      </c>
      <c r="K865" s="56">
        <v>0</v>
      </c>
      <c r="L865" s="59">
        <f>+VLOOKUP($D865,'Detailed Schedule'!$D$8:$EAA$9985,137,FALSE)</f>
        <v>3741.4285714285716</v>
      </c>
      <c r="M865" s="26">
        <f>+VLOOKUP($D865,'Detailed Schedule'!$D$8:$EAA$9985,140,FALSE)</f>
        <v>7482.8571428571431</v>
      </c>
      <c r="N865" s="26">
        <f>+VLOOKUP($D865,'Detailed Schedule'!$D$8:$EAA$9985,141,FALSE)</f>
        <v>11224.285714285714</v>
      </c>
      <c r="O865" s="26">
        <f>+VLOOKUP($D865,'Detailed Schedule'!$D$8:$EAA$9985,142,FALSE)+J865</f>
        <v>56155.71</v>
      </c>
      <c r="Q865" s="74">
        <f>+VLOOKUP($D865,'Detailed Schedule'!$D$8:$K$903,6,FALSE)</f>
        <v>7</v>
      </c>
      <c r="R865" s="75">
        <f>+VLOOKUP($D865,'Detailed Schedule'!$D$8:$K$903,5,FALSE)</f>
        <v>67380</v>
      </c>
      <c r="S865" s="75">
        <f>+VLOOKUP($D865,'Detailed Schedule'!$D$8:$K$903,7,FALSE)</f>
        <v>15000</v>
      </c>
      <c r="T865" s="119">
        <f t="shared" si="75"/>
        <v>0</v>
      </c>
      <c r="U865" s="119">
        <f t="shared" si="76"/>
        <v>0</v>
      </c>
      <c r="V865" s="21" t="str">
        <f t="shared" si="77"/>
        <v>NO CHANGE</v>
      </c>
      <c r="W865" s="21" t="str">
        <f t="shared" si="78"/>
        <v>NO CHANGE</v>
      </c>
      <c r="X865" s="21" t="str">
        <f t="shared" si="79"/>
        <v>NO CHANGE</v>
      </c>
    </row>
    <row r="866" spans="1:24" outlineLevel="2">
      <c r="A866" s="136">
        <v>45504</v>
      </c>
      <c r="B866" s="24"/>
      <c r="C866" s="77"/>
      <c r="D866" s="137" t="s">
        <v>1287</v>
      </c>
      <c r="E866" s="137">
        <v>2</v>
      </c>
      <c r="F866" s="137" t="s">
        <v>179</v>
      </c>
      <c r="G866" s="137" t="str">
        <f>+VLOOKUP($D866,'Detailed Schedule'!$D$8:$EK$9993,4,FALSE)</f>
        <v>2024 LE VANTAGE 322 WELDER</v>
      </c>
      <c r="H866" s="55">
        <f>+VLOOKUP($D866,'Detailed Schedule'!$D$8:$EK$9993,5,FALSE)</f>
        <v>24223.439999999999</v>
      </c>
      <c r="I866" s="22">
        <f>+VLOOKUP($D866,'Detailed Schedule'!$D$8:$EK$9993,6,FALSE)</f>
        <v>7</v>
      </c>
      <c r="J866" s="55">
        <f>+VLOOKUP($D866,'Detailed Schedule'!$D$8:$EK$9993,7,FALSE)</f>
        <v>0</v>
      </c>
      <c r="K866" s="56">
        <v>0</v>
      </c>
      <c r="L866" s="59">
        <f>+VLOOKUP($D866,'Detailed Schedule'!$D$8:$EAA$9985,137,FALSE)</f>
        <v>1441.8714285714284</v>
      </c>
      <c r="M866" s="26">
        <f>+VLOOKUP($D866,'Detailed Schedule'!$D$8:$EAA$9985,140,FALSE)</f>
        <v>3460.4914285714285</v>
      </c>
      <c r="N866" s="26">
        <f>+VLOOKUP($D866,'Detailed Schedule'!$D$8:$EAA$9985,141,FALSE)</f>
        <v>4902.3628571428571</v>
      </c>
      <c r="O866" s="26">
        <f>+VLOOKUP($D866,'Detailed Schedule'!$D$8:$EAA$9985,142,FALSE)+J866</f>
        <v>19321.080000000002</v>
      </c>
      <c r="Q866" s="74">
        <f>+VLOOKUP($D866,'Detailed Schedule'!$D$8:$K$903,6,FALSE)</f>
        <v>7</v>
      </c>
      <c r="R866" s="75">
        <f>+VLOOKUP($D866,'Detailed Schedule'!$D$8:$K$903,5,FALSE)</f>
        <v>24223.439999999999</v>
      </c>
      <c r="S866" s="75">
        <f>+VLOOKUP($D866,'Detailed Schedule'!$D$8:$K$903,7,FALSE)</f>
        <v>0</v>
      </c>
      <c r="T866" s="119">
        <f t="shared" si="75"/>
        <v>0</v>
      </c>
      <c r="U866" s="119">
        <f t="shared" si="76"/>
        <v>0</v>
      </c>
      <c r="V866" s="21" t="str">
        <f t="shared" si="77"/>
        <v>NO CHANGE</v>
      </c>
      <c r="W866" s="21" t="str">
        <f t="shared" si="78"/>
        <v>NO CHANGE</v>
      </c>
      <c r="X866" s="21" t="str">
        <f t="shared" si="79"/>
        <v>NO CHANGE</v>
      </c>
    </row>
    <row r="867" spans="1:24" outlineLevel="2">
      <c r="A867" s="136">
        <v>45504</v>
      </c>
      <c r="B867" s="24"/>
      <c r="C867" s="77"/>
      <c r="D867" s="137" t="s">
        <v>1291</v>
      </c>
      <c r="E867" s="137">
        <v>1</v>
      </c>
      <c r="F867" s="137" t="s">
        <v>179</v>
      </c>
      <c r="G867" s="137" t="str">
        <f>+VLOOKUP($D867,'Detailed Schedule'!$D$8:$EK$9993,4,FALSE)</f>
        <v>2024 F-150 B22723</v>
      </c>
      <c r="H867" s="55">
        <f>+VLOOKUP($D867,'Detailed Schedule'!$D$8:$EK$9993,5,FALSE)</f>
        <v>61629.26</v>
      </c>
      <c r="I867" s="22">
        <f>+VLOOKUP($D867,'Detailed Schedule'!$D$8:$EK$9993,6,FALSE)</f>
        <v>6</v>
      </c>
      <c r="J867" s="55">
        <f>+VLOOKUP($D867,'Detailed Schedule'!$D$8:$EK$9993,7,FALSE)</f>
        <v>0</v>
      </c>
      <c r="K867" s="56">
        <v>0</v>
      </c>
      <c r="L867" s="59">
        <f>+VLOOKUP($D867,'Detailed Schedule'!$D$8:$EAA$9985,137,FALSE)</f>
        <v>4279.8097222222223</v>
      </c>
      <c r="M867" s="26">
        <f>+VLOOKUP($D867,'Detailed Schedule'!$D$8:$EAA$9985,140,FALSE)</f>
        <v>10271.543333333333</v>
      </c>
      <c r="N867" s="26">
        <f>+VLOOKUP($D867,'Detailed Schedule'!$D$8:$EAA$9985,141,FALSE)</f>
        <v>14551.353055555555</v>
      </c>
      <c r="O867" s="26">
        <f>+VLOOKUP($D867,'Detailed Schedule'!$D$8:$EAA$9985,142,FALSE)+J867</f>
        <v>47077.91</v>
      </c>
      <c r="Q867" s="74">
        <f>+VLOOKUP($D867,'Detailed Schedule'!$D$8:$K$903,6,FALSE)</f>
        <v>6</v>
      </c>
      <c r="R867" s="75">
        <f>+VLOOKUP($D867,'Detailed Schedule'!$D$8:$K$903,5,FALSE)</f>
        <v>61629.26</v>
      </c>
      <c r="S867" s="75">
        <f>+VLOOKUP($D867,'Detailed Schedule'!$D$8:$K$903,7,FALSE)</f>
        <v>0</v>
      </c>
      <c r="T867" s="119">
        <f t="shared" si="75"/>
        <v>0</v>
      </c>
      <c r="U867" s="119">
        <f t="shared" si="76"/>
        <v>0</v>
      </c>
      <c r="V867" s="21" t="str">
        <f t="shared" si="77"/>
        <v>NO CHANGE</v>
      </c>
      <c r="W867" s="21" t="str">
        <f t="shared" si="78"/>
        <v>NO CHANGE</v>
      </c>
      <c r="X867" s="21" t="str">
        <f t="shared" si="79"/>
        <v>NO CHANGE</v>
      </c>
    </row>
    <row r="868" spans="1:24" outlineLevel="2">
      <c r="A868" s="136">
        <v>45505</v>
      </c>
      <c r="B868" s="24"/>
      <c r="C868" s="77"/>
      <c r="D868" s="137" t="s">
        <v>1283</v>
      </c>
      <c r="E868" s="137">
        <v>2</v>
      </c>
      <c r="F868" s="137" t="s">
        <v>179</v>
      </c>
      <c r="G868" s="137" t="str">
        <f>+VLOOKUP($D868,'Detailed Schedule'!$D$8:$EK$9993,4,FALSE)</f>
        <v>2024 FD MAVERICK XLT (B25305)</v>
      </c>
      <c r="H868" s="55">
        <f>+VLOOKUP($D868,'Detailed Schedule'!$D$8:$EK$9993,5,FALSE)</f>
        <v>31887.75</v>
      </c>
      <c r="I868" s="22">
        <f>+VLOOKUP($D868,'Detailed Schedule'!$D$8:$EK$9993,6,FALSE)</f>
        <v>6</v>
      </c>
      <c r="J868" s="55">
        <f>+VLOOKUP($D868,'Detailed Schedule'!$D$8:$EK$9993,7,FALSE)</f>
        <v>3188.7750000000001</v>
      </c>
      <c r="K868" s="56">
        <v>0</v>
      </c>
      <c r="L868" s="59">
        <f>+VLOOKUP($D868,'Detailed Schedule'!$D$8:$EAA$9985,137,FALSE)</f>
        <v>1992.9843749999998</v>
      </c>
      <c r="M868" s="26">
        <f>+VLOOKUP($D868,'Detailed Schedule'!$D$8:$EAA$9985,140,FALSE)</f>
        <v>4783.1624999999995</v>
      </c>
      <c r="N868" s="26">
        <f>+VLOOKUP($D868,'Detailed Schedule'!$D$8:$EAA$9985,141,FALSE)</f>
        <v>6776.1468749999995</v>
      </c>
      <c r="O868" s="26">
        <f>+VLOOKUP($D868,'Detailed Schedule'!$D$8:$EAA$9985,142,FALSE)+J868</f>
        <v>25111.605000000003</v>
      </c>
      <c r="Q868" s="74">
        <f>+VLOOKUP($D868,'Detailed Schedule'!$D$8:$K$903,6,FALSE)</f>
        <v>6</v>
      </c>
      <c r="R868" s="75">
        <f>+VLOOKUP($D868,'Detailed Schedule'!$D$8:$K$903,5,FALSE)</f>
        <v>31887.75</v>
      </c>
      <c r="S868" s="75">
        <f>+VLOOKUP($D868,'Detailed Schedule'!$D$8:$K$903,7,FALSE)</f>
        <v>3188.7750000000001</v>
      </c>
      <c r="T868" s="119">
        <f t="shared" si="75"/>
        <v>0</v>
      </c>
      <c r="U868" s="119">
        <f t="shared" si="76"/>
        <v>0</v>
      </c>
      <c r="V868" s="21" t="str">
        <f t="shared" si="77"/>
        <v>NO CHANGE</v>
      </c>
      <c r="W868" s="21" t="str">
        <f t="shared" si="78"/>
        <v>NO CHANGE</v>
      </c>
      <c r="X868" s="21" t="str">
        <f t="shared" si="79"/>
        <v>NO CHANGE</v>
      </c>
    </row>
    <row r="869" spans="1:24" outlineLevel="2">
      <c r="A869" s="136">
        <v>45505</v>
      </c>
      <c r="B869" s="24"/>
      <c r="C869" s="77"/>
      <c r="D869" s="137" t="s">
        <v>1289</v>
      </c>
      <c r="E869" s="137">
        <v>2</v>
      </c>
      <c r="F869" s="137" t="s">
        <v>179</v>
      </c>
      <c r="G869" s="137" t="str">
        <f>+VLOOKUP($D869,'Detailed Schedule'!$D$8:$EK$9993,4,FALSE)</f>
        <v>2024 FORD MAVERICK XL (2821)</v>
      </c>
      <c r="H869" s="55">
        <f>+VLOOKUP($D869,'Detailed Schedule'!$D$8:$EK$9993,5,FALSE)</f>
        <v>29449.34</v>
      </c>
      <c r="I869" s="22">
        <f>+VLOOKUP($D869,'Detailed Schedule'!$D$8:$EK$9993,6,FALSE)</f>
        <v>6</v>
      </c>
      <c r="J869" s="55">
        <f>+VLOOKUP($D869,'Detailed Schedule'!$D$8:$EK$9993,7,FALSE)</f>
        <v>2944.9340000000002</v>
      </c>
      <c r="K869" s="56">
        <v>0</v>
      </c>
      <c r="L869" s="59">
        <f>+VLOOKUP($D869,'Detailed Schedule'!$D$8:$EAA$9985,137,FALSE)</f>
        <v>1840.5837499999998</v>
      </c>
      <c r="M869" s="26">
        <f>+VLOOKUP($D869,'Detailed Schedule'!$D$8:$EAA$9985,140,FALSE)</f>
        <v>4417.4009999999998</v>
      </c>
      <c r="N869" s="26">
        <f>+VLOOKUP($D869,'Detailed Schedule'!$D$8:$EAA$9985,141,FALSE)</f>
        <v>6257.9847499999996</v>
      </c>
      <c r="O869" s="26">
        <f>+VLOOKUP($D869,'Detailed Schedule'!$D$8:$EAA$9985,142,FALSE)+J869</f>
        <v>23191.353999999999</v>
      </c>
      <c r="Q869" s="74">
        <f>+VLOOKUP($D869,'Detailed Schedule'!$D$8:$K$903,6,FALSE)</f>
        <v>6</v>
      </c>
      <c r="R869" s="75">
        <f>+VLOOKUP($D869,'Detailed Schedule'!$D$8:$K$903,5,FALSE)</f>
        <v>29449.34</v>
      </c>
      <c r="S869" s="75">
        <f>+VLOOKUP($D869,'Detailed Schedule'!$D$8:$K$903,7,FALSE)</f>
        <v>2944.9340000000002</v>
      </c>
      <c r="T869" s="119">
        <f t="shared" si="75"/>
        <v>0</v>
      </c>
      <c r="U869" s="119">
        <f t="shared" si="76"/>
        <v>0</v>
      </c>
      <c r="V869" s="21" t="str">
        <f t="shared" si="77"/>
        <v>NO CHANGE</v>
      </c>
      <c r="W869" s="21" t="str">
        <f t="shared" si="78"/>
        <v>NO CHANGE</v>
      </c>
      <c r="X869" s="21" t="str">
        <f t="shared" si="79"/>
        <v>NO CHANGE</v>
      </c>
    </row>
    <row r="870" spans="1:24" outlineLevel="2">
      <c r="A870" s="136">
        <v>45509</v>
      </c>
      <c r="B870" s="24"/>
      <c r="C870" s="77"/>
      <c r="D870" s="137" t="s">
        <v>1285</v>
      </c>
      <c r="E870" s="137">
        <v>2</v>
      </c>
      <c r="F870" s="137" t="s">
        <v>179</v>
      </c>
      <c r="G870" s="137" t="str">
        <f>+VLOOKUP($D870,'Detailed Schedule'!$D$8:$EK$9993,4,FALSE)</f>
        <v>2024 F350 FLATBED WELDING TK</v>
      </c>
      <c r="H870" s="55">
        <f>+VLOOKUP($D870,'Detailed Schedule'!$D$8:$EK$9993,5,FALSE)</f>
        <v>85635.1</v>
      </c>
      <c r="I870" s="22">
        <f>+VLOOKUP($D870,'Detailed Schedule'!$D$8:$EK$9993,6,FALSE)</f>
        <v>6</v>
      </c>
      <c r="J870" s="55">
        <f>+VLOOKUP($D870,'Detailed Schedule'!$D$8:$EK$9993,7,FALSE)</f>
        <v>17127.02</v>
      </c>
      <c r="K870" s="56">
        <v>0</v>
      </c>
      <c r="L870" s="59">
        <f>+VLOOKUP($D870,'Detailed Schedule'!$D$8:$EAA$9985,137,FALSE)</f>
        <v>4757.5055555555555</v>
      </c>
      <c r="M870" s="26">
        <f>+VLOOKUP($D870,'Detailed Schedule'!$D$8:$EAA$9985,140,FALSE)</f>
        <v>11418.013333333334</v>
      </c>
      <c r="N870" s="26">
        <f>+VLOOKUP($D870,'Detailed Schedule'!$D$8:$EAA$9985,141,FALSE)</f>
        <v>16175.51888888889</v>
      </c>
      <c r="O870" s="26">
        <f>+VLOOKUP($D870,'Detailed Schedule'!$D$8:$EAA$9985,142,FALSE)+J870</f>
        <v>69459.58</v>
      </c>
      <c r="Q870" s="74">
        <f>+VLOOKUP($D870,'Detailed Schedule'!$D$8:$K$903,6,FALSE)</f>
        <v>6</v>
      </c>
      <c r="R870" s="75">
        <f>+VLOOKUP($D870,'Detailed Schedule'!$D$8:$K$903,5,FALSE)</f>
        <v>85635.1</v>
      </c>
      <c r="S870" s="75">
        <f>+VLOOKUP($D870,'Detailed Schedule'!$D$8:$K$903,7,FALSE)</f>
        <v>17127.02</v>
      </c>
      <c r="T870" s="119">
        <f t="shared" ref="T870:T884" si="80">+S870-J870</f>
        <v>0</v>
      </c>
      <c r="U870" s="119">
        <f t="shared" ref="U870:U884" si="81">+R870-H870</f>
        <v>0</v>
      </c>
      <c r="V870" s="21" t="str">
        <f t="shared" ref="V870:V884" si="82">+IF(Q870=I870,"NO CHANGE","YES")</f>
        <v>NO CHANGE</v>
      </c>
      <c r="W870" s="21" t="str">
        <f t="shared" ref="W870:W884" si="83">+IF(R870=H870,"NO CHANGE","YES")</f>
        <v>NO CHANGE</v>
      </c>
      <c r="X870" s="21" t="str">
        <f t="shared" ref="X870:X884" si="84">+IF(S870=J870,"NO CHANGE","YES")</f>
        <v>NO CHANGE</v>
      </c>
    </row>
    <row r="871" spans="1:24" outlineLevel="2">
      <c r="A871" s="136">
        <v>45519</v>
      </c>
      <c r="B871" s="24"/>
      <c r="C871" s="77"/>
      <c r="D871" s="137" t="s">
        <v>1522</v>
      </c>
      <c r="E871" s="137">
        <v>2</v>
      </c>
      <c r="F871" s="137" t="s">
        <v>179</v>
      </c>
      <c r="G871" s="137" t="str">
        <f>+VLOOKUP($D871,'Detailed Schedule'!$D$8:$EK$9993,4,FALSE)</f>
        <v>2016 FRGHT M2 (V9036)</v>
      </c>
      <c r="H871" s="55">
        <f>+VLOOKUP($D871,'Detailed Schedule'!$D$8:$EK$9993,5,FALSE)</f>
        <v>74921.929999999993</v>
      </c>
      <c r="I871" s="22">
        <f>+VLOOKUP($D871,'Detailed Schedule'!$D$8:$EK$9993,6,FALSE)</f>
        <v>7</v>
      </c>
      <c r="J871" s="55">
        <f>+VLOOKUP($D871,'Detailed Schedule'!$D$8:$EK$9993,7,FALSE)</f>
        <v>15000</v>
      </c>
      <c r="K871" s="56">
        <v>0</v>
      </c>
      <c r="L871" s="59">
        <f>+VLOOKUP($D871,'Detailed Schedule'!$D$8:$EAA$9985,137,FALSE)</f>
        <v>3566.7815476190476</v>
      </c>
      <c r="M871" s="26">
        <f>+VLOOKUP($D871,'Detailed Schedule'!$D$8:$EAA$9985,140,FALSE)</f>
        <v>8560.2757142857135</v>
      </c>
      <c r="N871" s="26">
        <f>+VLOOKUP($D871,'Detailed Schedule'!$D$8:$EAA$9985,141,FALSE)</f>
        <v>12127.057261904762</v>
      </c>
      <c r="O871" s="26">
        <f>+VLOOKUP($D871,'Detailed Schedule'!$D$8:$EAA$9985,142,FALSE)+J871</f>
        <v>62794.87</v>
      </c>
      <c r="Q871" s="74">
        <f>+VLOOKUP($D871,'Detailed Schedule'!$D$8:$K$903,6,FALSE)</f>
        <v>7</v>
      </c>
      <c r="R871" s="75">
        <f>+VLOOKUP($D871,'Detailed Schedule'!$D$8:$K$903,5,FALSE)</f>
        <v>74921.929999999993</v>
      </c>
      <c r="S871" s="75">
        <f>+VLOOKUP($D871,'Detailed Schedule'!$D$8:$K$903,7,FALSE)</f>
        <v>15000</v>
      </c>
      <c r="T871" s="119">
        <f t="shared" si="80"/>
        <v>0</v>
      </c>
      <c r="U871" s="119">
        <f t="shared" si="81"/>
        <v>0</v>
      </c>
      <c r="V871" s="21" t="str">
        <f t="shared" si="82"/>
        <v>NO CHANGE</v>
      </c>
      <c r="W871" s="21" t="str">
        <f t="shared" si="83"/>
        <v>NO CHANGE</v>
      </c>
      <c r="X871" s="21" t="str">
        <f t="shared" si="84"/>
        <v>NO CHANGE</v>
      </c>
    </row>
    <row r="872" spans="1:24" outlineLevel="2">
      <c r="A872" s="136">
        <v>45519</v>
      </c>
      <c r="B872" s="24"/>
      <c r="C872" s="77"/>
      <c r="D872" s="137" t="s">
        <v>1524</v>
      </c>
      <c r="E872" s="137">
        <v>2</v>
      </c>
      <c r="F872" s="137" t="s">
        <v>179</v>
      </c>
      <c r="G872" s="137" t="str">
        <f>+VLOOKUP($D872,'Detailed Schedule'!$D$8:$EK$9993,4,FALSE)</f>
        <v>2019 FRGHT M2 (B9153)</v>
      </c>
      <c r="H872" s="55">
        <f>+VLOOKUP($D872,'Detailed Schedule'!$D$8:$EK$9993,5,FALSE)</f>
        <v>83921.93</v>
      </c>
      <c r="I872" s="22">
        <f>+VLOOKUP($D872,'Detailed Schedule'!$D$8:$EK$9993,6,FALSE)</f>
        <v>7</v>
      </c>
      <c r="J872" s="55">
        <f>+VLOOKUP($D872,'Detailed Schedule'!$D$8:$EK$9993,7,FALSE)</f>
        <v>15000</v>
      </c>
      <c r="K872" s="56">
        <v>0</v>
      </c>
      <c r="L872" s="59">
        <f>+VLOOKUP($D872,'Detailed Schedule'!$D$8:$EAA$9985,137,FALSE)</f>
        <v>4102.4958333333334</v>
      </c>
      <c r="M872" s="26">
        <f>+VLOOKUP($D872,'Detailed Schedule'!$D$8:$EAA$9985,140,FALSE)</f>
        <v>9845.99</v>
      </c>
      <c r="N872" s="26">
        <f>+VLOOKUP($D872,'Detailed Schedule'!$D$8:$EAA$9985,141,FALSE)</f>
        <v>13948.485833333332</v>
      </c>
      <c r="O872" s="26">
        <f>+VLOOKUP($D872,'Detailed Schedule'!$D$8:$EAA$9985,142,FALSE)+J872</f>
        <v>69973.440000000002</v>
      </c>
      <c r="Q872" s="74">
        <f>+VLOOKUP($D872,'Detailed Schedule'!$D$8:$K$903,6,FALSE)</f>
        <v>7</v>
      </c>
      <c r="R872" s="75">
        <f>+VLOOKUP($D872,'Detailed Schedule'!$D$8:$K$903,5,FALSE)</f>
        <v>83921.93</v>
      </c>
      <c r="S872" s="75">
        <f>+VLOOKUP($D872,'Detailed Schedule'!$D$8:$K$903,7,FALSE)</f>
        <v>15000</v>
      </c>
      <c r="T872" s="119">
        <f t="shared" si="80"/>
        <v>0</v>
      </c>
      <c r="U872" s="119">
        <f t="shared" si="81"/>
        <v>0</v>
      </c>
      <c r="V872" s="21" t="str">
        <f t="shared" si="82"/>
        <v>NO CHANGE</v>
      </c>
      <c r="W872" s="21" t="str">
        <f t="shared" si="83"/>
        <v>NO CHANGE</v>
      </c>
      <c r="X872" s="21" t="str">
        <f t="shared" si="84"/>
        <v>NO CHANGE</v>
      </c>
    </row>
    <row r="873" spans="1:24" outlineLevel="2">
      <c r="A873" s="136">
        <v>45520</v>
      </c>
      <c r="B873" s="24"/>
      <c r="C873" s="77"/>
      <c r="D873" s="137" t="s">
        <v>1293</v>
      </c>
      <c r="E873" s="137">
        <v>1</v>
      </c>
      <c r="F873" s="137" t="s">
        <v>179</v>
      </c>
      <c r="G873" s="137" t="str">
        <f>+VLOOKUP($D873,'Detailed Schedule'!$D$8:$EK$9993,4,FALSE)</f>
        <v>2024 F-150 E28395</v>
      </c>
      <c r="H873" s="55">
        <f>+VLOOKUP($D873,'Detailed Schedule'!$D$8:$EK$9993,5,FALSE)</f>
        <v>51757.83</v>
      </c>
      <c r="I873" s="22">
        <f>+VLOOKUP($D873,'Detailed Schedule'!$D$8:$EK$9993,6,FALSE)</f>
        <v>6</v>
      </c>
      <c r="J873" s="55">
        <f>+VLOOKUP($D873,'Detailed Schedule'!$D$8:$EK$9993,7,FALSE)</f>
        <v>0</v>
      </c>
      <c r="K873" s="56">
        <v>0</v>
      </c>
      <c r="L873" s="59">
        <f>+VLOOKUP($D873,'Detailed Schedule'!$D$8:$EAA$9985,137,FALSE)</f>
        <v>2875.4349999999999</v>
      </c>
      <c r="M873" s="26">
        <f>+VLOOKUP($D873,'Detailed Schedule'!$D$8:$EAA$9985,140,FALSE)</f>
        <v>8626.3050000000003</v>
      </c>
      <c r="N873" s="26">
        <f>+VLOOKUP($D873,'Detailed Schedule'!$D$8:$EAA$9985,141,FALSE)</f>
        <v>11501.74</v>
      </c>
      <c r="O873" s="26">
        <f>+VLOOKUP($D873,'Detailed Schedule'!$D$8:$EAA$9985,142,FALSE)+J873</f>
        <v>40256.089999999997</v>
      </c>
      <c r="Q873" s="74">
        <f>+VLOOKUP($D873,'Detailed Schedule'!$D$8:$K$903,6,FALSE)</f>
        <v>6</v>
      </c>
      <c r="R873" s="75">
        <f>+VLOOKUP($D873,'Detailed Schedule'!$D$8:$K$903,5,FALSE)</f>
        <v>51757.83</v>
      </c>
      <c r="S873" s="75">
        <f>+VLOOKUP($D873,'Detailed Schedule'!$D$8:$K$903,7,FALSE)</f>
        <v>0</v>
      </c>
      <c r="T873" s="119">
        <f t="shared" si="80"/>
        <v>0</v>
      </c>
      <c r="U873" s="119">
        <f t="shared" si="81"/>
        <v>0</v>
      </c>
      <c r="V873" s="21" t="str">
        <f t="shared" si="82"/>
        <v>NO CHANGE</v>
      </c>
      <c r="W873" s="21" t="str">
        <f t="shared" si="83"/>
        <v>NO CHANGE</v>
      </c>
      <c r="X873" s="21" t="str">
        <f t="shared" si="84"/>
        <v>NO CHANGE</v>
      </c>
    </row>
    <row r="874" spans="1:24" outlineLevel="2">
      <c r="A874" s="136">
        <v>45520</v>
      </c>
      <c r="B874" s="24"/>
      <c r="C874" s="77"/>
      <c r="D874" s="137" t="s">
        <v>1295</v>
      </c>
      <c r="E874" s="137">
        <v>1</v>
      </c>
      <c r="F874" s="137" t="s">
        <v>179</v>
      </c>
      <c r="G874" s="137" t="str">
        <f>+VLOOKUP($D874,'Detailed Schedule'!$D$8:$EK$9993,4,FALSE)</f>
        <v>2024 F-250 E14013</v>
      </c>
      <c r="H874" s="55">
        <f>+VLOOKUP($D874,'Detailed Schedule'!$D$8:$EK$9993,5,FALSE)</f>
        <v>47587.25</v>
      </c>
      <c r="I874" s="22">
        <f>+VLOOKUP($D874,'Detailed Schedule'!$D$8:$EK$9993,6,FALSE)</f>
        <v>6</v>
      </c>
      <c r="J874" s="55">
        <f>+VLOOKUP($D874,'Detailed Schedule'!$D$8:$EK$9993,7,FALSE)</f>
        <v>0</v>
      </c>
      <c r="K874" s="56">
        <v>0</v>
      </c>
      <c r="L874" s="59">
        <f>+VLOOKUP($D874,'Detailed Schedule'!$D$8:$EAA$9985,137,FALSE)</f>
        <v>2643.7361111111109</v>
      </c>
      <c r="M874" s="26">
        <f>+VLOOKUP($D874,'Detailed Schedule'!$D$8:$EAA$9985,140,FALSE)</f>
        <v>7931.2083333333321</v>
      </c>
      <c r="N874" s="26">
        <f>+VLOOKUP($D874,'Detailed Schedule'!$D$8:$EAA$9985,141,FALSE)</f>
        <v>10574.944444444443</v>
      </c>
      <c r="O874" s="26">
        <f>+VLOOKUP($D874,'Detailed Schedule'!$D$8:$EAA$9985,142,FALSE)+J874</f>
        <v>37012.31</v>
      </c>
      <c r="Q874" s="74">
        <f>+VLOOKUP($D874,'Detailed Schedule'!$D$8:$K$903,6,FALSE)</f>
        <v>6</v>
      </c>
      <c r="R874" s="75">
        <f>+VLOOKUP($D874,'Detailed Schedule'!$D$8:$K$903,5,FALSE)</f>
        <v>47587.25</v>
      </c>
      <c r="S874" s="75">
        <f>+VLOOKUP($D874,'Detailed Schedule'!$D$8:$K$903,7,FALSE)</f>
        <v>0</v>
      </c>
      <c r="T874" s="119">
        <f t="shared" si="80"/>
        <v>0</v>
      </c>
      <c r="U874" s="119">
        <f t="shared" si="81"/>
        <v>0</v>
      </c>
      <c r="V874" s="21" t="str">
        <f t="shared" si="82"/>
        <v>NO CHANGE</v>
      </c>
      <c r="W874" s="21" t="str">
        <f t="shared" si="83"/>
        <v>NO CHANGE</v>
      </c>
      <c r="X874" s="21" t="str">
        <f t="shared" si="84"/>
        <v>NO CHANGE</v>
      </c>
    </row>
    <row r="875" spans="1:24" outlineLevel="2">
      <c r="A875" s="136">
        <v>45541</v>
      </c>
      <c r="B875" s="24"/>
      <c r="C875" s="77"/>
      <c r="D875" s="137" t="s">
        <v>1459</v>
      </c>
      <c r="E875" s="137">
        <v>2</v>
      </c>
      <c r="F875" s="137" t="s">
        <v>179</v>
      </c>
      <c r="G875" s="137" t="str">
        <f>+VLOOKUP($D875,'Detailed Schedule'!$D$8:$EK$9993,4,FALSE)</f>
        <v>2025 KW T880 SEMI</v>
      </c>
      <c r="H875" s="55">
        <f>+VLOOKUP($D875,'Detailed Schedule'!$D$8:$EK$9993,5,FALSE)</f>
        <v>223357.65</v>
      </c>
      <c r="I875" s="22">
        <f>+VLOOKUP($D875,'Detailed Schedule'!$D$8:$EK$9993,6,FALSE)</f>
        <v>10</v>
      </c>
      <c r="J875" s="55">
        <f>+VLOOKUP($D875,'Detailed Schedule'!$D$8:$EK$9993,7,FALSE)</f>
        <v>44671.53</v>
      </c>
      <c r="K875" s="56">
        <v>0</v>
      </c>
      <c r="L875" s="59">
        <f>+VLOOKUP($D875,'Detailed Schedule'!$D$8:$EAA$9985,137,FALSE)</f>
        <v>5956.2040000000006</v>
      </c>
      <c r="M875" s="26">
        <f>+VLOOKUP($D875,'Detailed Schedule'!$D$8:$EAA$9985,140,FALSE)</f>
        <v>17868.612000000001</v>
      </c>
      <c r="N875" s="26">
        <f>+VLOOKUP($D875,'Detailed Schedule'!$D$8:$EAA$9985,141,FALSE)</f>
        <v>23824.816000000003</v>
      </c>
      <c r="O875" s="26">
        <f>+VLOOKUP($D875,'Detailed Schedule'!$D$8:$EAA$9985,142,FALSE)+J875</f>
        <v>199532.83</v>
      </c>
      <c r="Q875" s="74">
        <f>+VLOOKUP($D875,'Detailed Schedule'!$D$8:$K$903,6,FALSE)</f>
        <v>10</v>
      </c>
      <c r="R875" s="75">
        <f>+VLOOKUP($D875,'Detailed Schedule'!$D$8:$K$903,5,FALSE)</f>
        <v>223357.65</v>
      </c>
      <c r="S875" s="75">
        <f>+VLOOKUP($D875,'Detailed Schedule'!$D$8:$K$903,7,FALSE)</f>
        <v>44671.53</v>
      </c>
      <c r="T875" s="119">
        <f t="shared" si="80"/>
        <v>0</v>
      </c>
      <c r="U875" s="119">
        <f t="shared" si="81"/>
        <v>0</v>
      </c>
      <c r="V875" s="21" t="str">
        <f t="shared" si="82"/>
        <v>NO CHANGE</v>
      </c>
      <c r="W875" s="21" t="str">
        <f t="shared" si="83"/>
        <v>NO CHANGE</v>
      </c>
      <c r="X875" s="21" t="str">
        <f t="shared" si="84"/>
        <v>NO CHANGE</v>
      </c>
    </row>
    <row r="876" spans="1:24" outlineLevel="2">
      <c r="A876" s="136">
        <v>45560</v>
      </c>
      <c r="B876" s="24"/>
      <c r="C876" s="77"/>
      <c r="D876" s="137" t="s">
        <v>435</v>
      </c>
      <c r="E876" s="137">
        <v>1</v>
      </c>
      <c r="F876" s="137" t="s">
        <v>179</v>
      </c>
      <c r="G876" s="137" t="str">
        <f>+VLOOKUP($D876,'Detailed Schedule'!$D$8:$EK$9993,4,FALSE)</f>
        <v>DT-02 TRANSMISSION REPLACEMENT</v>
      </c>
      <c r="H876" s="55">
        <f>+VLOOKUP($D876,'Detailed Schedule'!$D$8:$EK$9993,5,FALSE)</f>
        <v>12273.76</v>
      </c>
      <c r="I876" s="22">
        <f>+VLOOKUP($D876,'Detailed Schedule'!$D$8:$EK$9993,6,FALSE)</f>
        <v>5</v>
      </c>
      <c r="J876" s="55">
        <f>+VLOOKUP($D876,'Detailed Schedule'!$D$8:$EK$9993,7,FALSE)</f>
        <v>0</v>
      </c>
      <c r="K876" s="56">
        <v>0</v>
      </c>
      <c r="L876" s="59">
        <f>+VLOOKUP($D876,'Detailed Schedule'!$D$8:$EAA$9985,137,FALSE)</f>
        <v>613.68799999999999</v>
      </c>
      <c r="M876" s="26">
        <f>+VLOOKUP($D876,'Detailed Schedule'!$D$8:$EAA$9985,140,FALSE)</f>
        <v>2454.752</v>
      </c>
      <c r="N876" s="26">
        <f>+VLOOKUP($D876,'Detailed Schedule'!$D$8:$EAA$9985,141,FALSE)</f>
        <v>3068.44</v>
      </c>
      <c r="O876" s="26">
        <f>+VLOOKUP($D876,'Detailed Schedule'!$D$8:$EAA$9985,142,FALSE)+J876</f>
        <v>9205.32</v>
      </c>
      <c r="Q876" s="74">
        <f>+VLOOKUP($D876,'Detailed Schedule'!$D$8:$K$903,6,FALSE)</f>
        <v>5</v>
      </c>
      <c r="R876" s="75">
        <f>+VLOOKUP($D876,'Detailed Schedule'!$D$8:$K$903,5,FALSE)</f>
        <v>12273.76</v>
      </c>
      <c r="S876" s="75">
        <f>+VLOOKUP($D876,'Detailed Schedule'!$D$8:$K$903,7,FALSE)</f>
        <v>0</v>
      </c>
      <c r="T876" s="119">
        <f t="shared" si="80"/>
        <v>0</v>
      </c>
      <c r="U876" s="119">
        <f t="shared" si="81"/>
        <v>0</v>
      </c>
      <c r="V876" s="21" t="str">
        <f t="shared" si="82"/>
        <v>NO CHANGE</v>
      </c>
      <c r="W876" s="21" t="str">
        <f t="shared" si="83"/>
        <v>NO CHANGE</v>
      </c>
      <c r="X876" s="21" t="str">
        <f t="shared" si="84"/>
        <v>NO CHANGE</v>
      </c>
    </row>
    <row r="877" spans="1:24" outlineLevel="2">
      <c r="A877" s="136">
        <v>45566</v>
      </c>
      <c r="B877" s="24"/>
      <c r="C877" s="77"/>
      <c r="D877" s="137" t="s">
        <v>1313</v>
      </c>
      <c r="E877" s="137">
        <v>2</v>
      </c>
      <c r="F877" s="137" t="s">
        <v>179</v>
      </c>
      <c r="G877" s="137" t="str">
        <f>+VLOOKUP($D877,'Detailed Schedule'!$D$8:$EK$9993,4,FALSE)</f>
        <v>2024 F250 XL (REF26875)</v>
      </c>
      <c r="H877" s="55">
        <f>+VLOOKUP($D877,'Detailed Schedule'!$D$8:$EK$9993,5,FALSE)</f>
        <v>57142.879999999997</v>
      </c>
      <c r="I877" s="22">
        <f>+VLOOKUP($D877,'Detailed Schedule'!$D$8:$EK$9993,6,FALSE)</f>
        <v>6</v>
      </c>
      <c r="J877" s="55">
        <f>+VLOOKUP($D877,'Detailed Schedule'!$D$8:$EK$9993,7,FALSE)</f>
        <v>8571.4319999999989</v>
      </c>
      <c r="K877" s="56">
        <v>0</v>
      </c>
      <c r="L877" s="59">
        <f>+VLOOKUP($D877,'Detailed Schedule'!$D$8:$EAA$9985,137,FALSE)</f>
        <v>2023.8103333333329</v>
      </c>
      <c r="M877" s="26">
        <f>+VLOOKUP($D877,'Detailed Schedule'!$D$8:$EAA$9985,140,FALSE)</f>
        <v>8095.2413333333316</v>
      </c>
      <c r="N877" s="26">
        <f>+VLOOKUP($D877,'Detailed Schedule'!$D$8:$EAA$9985,141,FALSE)</f>
        <v>10119.051666666664</v>
      </c>
      <c r="O877" s="26">
        <f>+VLOOKUP($D877,'Detailed Schedule'!$D$8:$EAA$9985,142,FALSE)+J877</f>
        <v>47023.832000000002</v>
      </c>
      <c r="Q877" s="74">
        <f>+VLOOKUP($D877,'Detailed Schedule'!$D$8:$K$903,6,FALSE)</f>
        <v>6</v>
      </c>
      <c r="R877" s="75">
        <f>+VLOOKUP($D877,'Detailed Schedule'!$D$8:$K$903,5,FALSE)</f>
        <v>57142.879999999997</v>
      </c>
      <c r="S877" s="75">
        <f>+VLOOKUP($D877,'Detailed Schedule'!$D$8:$K$903,7,FALSE)</f>
        <v>8571.4319999999989</v>
      </c>
      <c r="T877" s="119">
        <f t="shared" si="80"/>
        <v>0</v>
      </c>
      <c r="U877" s="119">
        <f t="shared" si="81"/>
        <v>0</v>
      </c>
      <c r="V877" s="21" t="str">
        <f t="shared" si="82"/>
        <v>NO CHANGE</v>
      </c>
      <c r="W877" s="21" t="str">
        <f t="shared" si="83"/>
        <v>NO CHANGE</v>
      </c>
      <c r="X877" s="21" t="str">
        <f t="shared" si="84"/>
        <v>NO CHANGE</v>
      </c>
    </row>
    <row r="878" spans="1:24" outlineLevel="2">
      <c r="A878" s="136">
        <v>45569</v>
      </c>
      <c r="B878" s="24"/>
      <c r="C878" s="77"/>
      <c r="D878" s="137" t="s">
        <v>1297</v>
      </c>
      <c r="E878" s="137">
        <v>2</v>
      </c>
      <c r="F878" s="137" t="s">
        <v>179</v>
      </c>
      <c r="G878" s="137" t="str">
        <f>+VLOOKUP($D878,'Detailed Schedule'!$D$8:$EK$9993,4,FALSE)</f>
        <v>2024 FORD MAVERICK (RRB41786)</v>
      </c>
      <c r="H878" s="55">
        <f>+VLOOKUP($D878,'Detailed Schedule'!$D$8:$EK$9993,5,FALSE)</f>
        <v>28870.43</v>
      </c>
      <c r="I878" s="22">
        <f>+VLOOKUP($D878,'Detailed Schedule'!$D$8:$EK$9993,6,FALSE)</f>
        <v>6</v>
      </c>
      <c r="J878" s="55">
        <f>+VLOOKUP($D878,'Detailed Schedule'!$D$8:$EK$9993,7,FALSE)</f>
        <v>4330.5644999999995</v>
      </c>
      <c r="K878" s="56">
        <v>0</v>
      </c>
      <c r="L878" s="59">
        <f>+VLOOKUP($D878,'Detailed Schedule'!$D$8:$EAA$9985,137,FALSE)</f>
        <v>1022.4943958333333</v>
      </c>
      <c r="M878" s="26">
        <f>+VLOOKUP($D878,'Detailed Schedule'!$D$8:$EAA$9985,140,FALSE)</f>
        <v>4089.9775833333333</v>
      </c>
      <c r="N878" s="26">
        <f>+VLOOKUP($D878,'Detailed Schedule'!$D$8:$EAA$9985,141,FALSE)</f>
        <v>5112.4719791666666</v>
      </c>
      <c r="O878" s="26">
        <f>+VLOOKUP($D878,'Detailed Schedule'!$D$8:$EAA$9985,142,FALSE)+J878</f>
        <v>23757.9545</v>
      </c>
      <c r="Q878" s="74">
        <f>+VLOOKUP($D878,'Detailed Schedule'!$D$8:$K$903,6,FALSE)</f>
        <v>6</v>
      </c>
      <c r="R878" s="75">
        <f>+VLOOKUP($D878,'Detailed Schedule'!$D$8:$K$903,5,FALSE)</f>
        <v>28870.43</v>
      </c>
      <c r="S878" s="75">
        <f>+VLOOKUP($D878,'Detailed Schedule'!$D$8:$K$903,7,FALSE)</f>
        <v>4330.5644999999995</v>
      </c>
      <c r="T878" s="119">
        <f t="shared" si="80"/>
        <v>0</v>
      </c>
      <c r="U878" s="119">
        <f t="shared" si="81"/>
        <v>0</v>
      </c>
      <c r="V878" s="21" t="str">
        <f t="shared" si="82"/>
        <v>NO CHANGE</v>
      </c>
      <c r="W878" s="21" t="str">
        <f t="shared" si="83"/>
        <v>NO CHANGE</v>
      </c>
      <c r="X878" s="21" t="str">
        <f t="shared" si="84"/>
        <v>NO CHANGE</v>
      </c>
    </row>
    <row r="879" spans="1:24" outlineLevel="2">
      <c r="A879" s="136">
        <v>45569</v>
      </c>
      <c r="B879" s="24"/>
      <c r="C879" s="77"/>
      <c r="D879" s="137" t="s">
        <v>1299</v>
      </c>
      <c r="E879" s="137">
        <v>2</v>
      </c>
      <c r="F879" s="137" t="s">
        <v>179</v>
      </c>
      <c r="G879" s="137" t="str">
        <f>+VLOOKUP($D879,'Detailed Schedule'!$D$8:$EK$9993,4,FALSE)</f>
        <v>2024 FORD MAVERICK (RRB40920)</v>
      </c>
      <c r="H879" s="55">
        <f>+VLOOKUP($D879,'Detailed Schedule'!$D$8:$EK$9993,5,FALSE)</f>
        <v>29339.18</v>
      </c>
      <c r="I879" s="22">
        <f>+VLOOKUP($D879,'Detailed Schedule'!$D$8:$EK$9993,6,FALSE)</f>
        <v>6</v>
      </c>
      <c r="J879" s="55">
        <f>+VLOOKUP($D879,'Detailed Schedule'!$D$8:$EK$9993,7,FALSE)</f>
        <v>4400.8769999999995</v>
      </c>
      <c r="K879" s="56">
        <v>0</v>
      </c>
      <c r="L879" s="59">
        <f>+VLOOKUP($D879,'Detailed Schedule'!$D$8:$EAA$9985,137,FALSE)</f>
        <v>1039.0959583333333</v>
      </c>
      <c r="M879" s="26">
        <f>+VLOOKUP($D879,'Detailed Schedule'!$D$8:$EAA$9985,140,FALSE)</f>
        <v>4156.3838333333333</v>
      </c>
      <c r="N879" s="26">
        <f>+VLOOKUP($D879,'Detailed Schedule'!$D$8:$EAA$9985,141,FALSE)</f>
        <v>5195.4797916666666</v>
      </c>
      <c r="O879" s="26">
        <f>+VLOOKUP($D879,'Detailed Schedule'!$D$8:$EAA$9985,142,FALSE)+J879</f>
        <v>24143.697</v>
      </c>
      <c r="Q879" s="74">
        <f>+VLOOKUP($D879,'Detailed Schedule'!$D$8:$K$903,6,FALSE)</f>
        <v>6</v>
      </c>
      <c r="R879" s="75">
        <f>+VLOOKUP($D879,'Detailed Schedule'!$D$8:$K$903,5,FALSE)</f>
        <v>29339.18</v>
      </c>
      <c r="S879" s="75">
        <f>+VLOOKUP($D879,'Detailed Schedule'!$D$8:$K$903,7,FALSE)</f>
        <v>4400.8769999999995</v>
      </c>
      <c r="T879" s="119">
        <f t="shared" si="80"/>
        <v>0</v>
      </c>
      <c r="U879" s="119">
        <f t="shared" si="81"/>
        <v>0</v>
      </c>
      <c r="V879" s="21" t="str">
        <f t="shared" si="82"/>
        <v>NO CHANGE</v>
      </c>
      <c r="W879" s="21" t="str">
        <f t="shared" si="83"/>
        <v>NO CHANGE</v>
      </c>
      <c r="X879" s="21" t="str">
        <f t="shared" si="84"/>
        <v>NO CHANGE</v>
      </c>
    </row>
    <row r="880" spans="1:24" outlineLevel="2">
      <c r="A880" s="136">
        <v>45569</v>
      </c>
      <c r="B880" s="24"/>
      <c r="C880" s="77"/>
      <c r="D880" s="137" t="s">
        <v>1301</v>
      </c>
      <c r="E880" s="137">
        <v>2</v>
      </c>
      <c r="F880" s="137" t="s">
        <v>179</v>
      </c>
      <c r="G880" s="137" t="str">
        <f>+VLOOKUP($D880,'Detailed Schedule'!$D$8:$EK$9993,4,FALSE)</f>
        <v>2024 FORD MAVERICK (RRB41388)</v>
      </c>
      <c r="H880" s="55">
        <f>+VLOOKUP($D880,'Detailed Schedule'!$D$8:$EK$9993,5,FALSE)</f>
        <v>28932.93</v>
      </c>
      <c r="I880" s="22">
        <f>+VLOOKUP($D880,'Detailed Schedule'!$D$8:$EK$9993,6,FALSE)</f>
        <v>6</v>
      </c>
      <c r="J880" s="55">
        <f>+VLOOKUP($D880,'Detailed Schedule'!$D$8:$EK$9993,7,FALSE)</f>
        <v>4339.9394999999995</v>
      </c>
      <c r="K880" s="56">
        <v>0</v>
      </c>
      <c r="L880" s="59">
        <f>+VLOOKUP($D880,'Detailed Schedule'!$D$8:$EAA$9985,137,FALSE)</f>
        <v>1024.7079375000001</v>
      </c>
      <c r="M880" s="26">
        <f>+VLOOKUP($D880,'Detailed Schedule'!$D$8:$EAA$9985,140,FALSE)</f>
        <v>4098.8317500000003</v>
      </c>
      <c r="N880" s="26">
        <f>+VLOOKUP($D880,'Detailed Schedule'!$D$8:$EAA$9985,141,FALSE)</f>
        <v>5123.5396875000006</v>
      </c>
      <c r="O880" s="26">
        <f>+VLOOKUP($D880,'Detailed Schedule'!$D$8:$EAA$9985,142,FALSE)+J880</f>
        <v>23809.389500000001</v>
      </c>
      <c r="Q880" s="74">
        <f>+VLOOKUP($D880,'Detailed Schedule'!$D$8:$K$903,6,FALSE)</f>
        <v>6</v>
      </c>
      <c r="R880" s="75">
        <f>+VLOOKUP($D880,'Detailed Schedule'!$D$8:$K$903,5,FALSE)</f>
        <v>28932.93</v>
      </c>
      <c r="S880" s="75">
        <f>+VLOOKUP($D880,'Detailed Schedule'!$D$8:$K$903,7,FALSE)</f>
        <v>4339.9394999999995</v>
      </c>
      <c r="T880" s="119">
        <f t="shared" si="80"/>
        <v>0</v>
      </c>
      <c r="U880" s="119">
        <f t="shared" si="81"/>
        <v>0</v>
      </c>
      <c r="V880" s="21" t="str">
        <f t="shared" si="82"/>
        <v>NO CHANGE</v>
      </c>
      <c r="W880" s="21" t="str">
        <f t="shared" si="83"/>
        <v>NO CHANGE</v>
      </c>
      <c r="X880" s="21" t="str">
        <f t="shared" si="84"/>
        <v>NO CHANGE</v>
      </c>
    </row>
    <row r="881" spans="1:24" outlineLevel="2">
      <c r="A881" s="136">
        <v>45569</v>
      </c>
      <c r="B881" s="24"/>
      <c r="C881" s="77"/>
      <c r="D881" s="137" t="s">
        <v>1303</v>
      </c>
      <c r="E881" s="137">
        <v>2</v>
      </c>
      <c r="F881" s="137" t="s">
        <v>179</v>
      </c>
      <c r="G881" s="137" t="str">
        <f>+VLOOKUP($D881,'Detailed Schedule'!$D$8:$EK$9993,4,FALSE)</f>
        <v>2024 FORD MAVERICK (RRB40474)</v>
      </c>
      <c r="H881" s="55">
        <f>+VLOOKUP($D881,'Detailed Schedule'!$D$8:$EK$9993,5,FALSE)</f>
        <v>29026.68</v>
      </c>
      <c r="I881" s="22">
        <f>+VLOOKUP($D881,'Detailed Schedule'!$D$8:$EK$9993,6,FALSE)</f>
        <v>6</v>
      </c>
      <c r="J881" s="55">
        <f>+VLOOKUP($D881,'Detailed Schedule'!$D$8:$EK$9993,7,FALSE)</f>
        <v>4354.0019999999995</v>
      </c>
      <c r="K881" s="56">
        <v>0</v>
      </c>
      <c r="L881" s="59">
        <f>+VLOOKUP($D881,'Detailed Schedule'!$D$8:$EAA$9985,137,FALSE)</f>
        <v>1028.0282500000001</v>
      </c>
      <c r="M881" s="26">
        <f>+VLOOKUP($D881,'Detailed Schedule'!$D$8:$EAA$9985,140,FALSE)</f>
        <v>4112.1130000000003</v>
      </c>
      <c r="N881" s="26">
        <f>+VLOOKUP($D881,'Detailed Schedule'!$D$8:$EAA$9985,141,FALSE)</f>
        <v>5140.1412500000006</v>
      </c>
      <c r="O881" s="26">
        <f>+VLOOKUP($D881,'Detailed Schedule'!$D$8:$EAA$9985,142,FALSE)+J881</f>
        <v>23886.542000000001</v>
      </c>
      <c r="Q881" s="74">
        <f>+VLOOKUP($D881,'Detailed Schedule'!$D$8:$K$903,6,FALSE)</f>
        <v>6</v>
      </c>
      <c r="R881" s="75">
        <f>+VLOOKUP($D881,'Detailed Schedule'!$D$8:$K$903,5,FALSE)</f>
        <v>29026.68</v>
      </c>
      <c r="S881" s="75">
        <f>+VLOOKUP($D881,'Detailed Schedule'!$D$8:$K$903,7,FALSE)</f>
        <v>4354.0019999999995</v>
      </c>
      <c r="T881" s="119">
        <f t="shared" si="80"/>
        <v>0</v>
      </c>
      <c r="U881" s="119">
        <f t="shared" si="81"/>
        <v>0</v>
      </c>
      <c r="V881" s="21" t="str">
        <f t="shared" si="82"/>
        <v>NO CHANGE</v>
      </c>
      <c r="W881" s="21" t="str">
        <f t="shared" si="83"/>
        <v>NO CHANGE</v>
      </c>
      <c r="X881" s="21" t="str">
        <f t="shared" si="84"/>
        <v>NO CHANGE</v>
      </c>
    </row>
    <row r="882" spans="1:24" outlineLevel="2">
      <c r="A882" s="136">
        <v>45569</v>
      </c>
      <c r="B882" s="24"/>
      <c r="C882" s="77"/>
      <c r="D882" s="137" t="s">
        <v>1305</v>
      </c>
      <c r="E882" s="137">
        <v>2</v>
      </c>
      <c r="F882" s="137" t="s">
        <v>179</v>
      </c>
      <c r="G882" s="137" t="str">
        <f>+VLOOKUP($D882,'Detailed Schedule'!$D$8:$EK$9993,4,FALSE)</f>
        <v>2024 FORD MAVERICK (RRB41295)</v>
      </c>
      <c r="H882" s="55">
        <f>+VLOOKUP($D882,'Detailed Schedule'!$D$8:$EK$9993,5,FALSE)</f>
        <v>28870.43</v>
      </c>
      <c r="I882" s="22">
        <f>+VLOOKUP($D882,'Detailed Schedule'!$D$8:$EK$9993,6,FALSE)</f>
        <v>6</v>
      </c>
      <c r="J882" s="55">
        <f>+VLOOKUP($D882,'Detailed Schedule'!$D$8:$EK$9993,7,FALSE)</f>
        <v>4330.5644999999995</v>
      </c>
      <c r="K882" s="56">
        <v>0</v>
      </c>
      <c r="L882" s="59">
        <f>+VLOOKUP($D882,'Detailed Schedule'!$D$8:$EAA$9985,137,FALSE)</f>
        <v>1022.4943958333333</v>
      </c>
      <c r="M882" s="26">
        <f>+VLOOKUP($D882,'Detailed Schedule'!$D$8:$EAA$9985,140,FALSE)</f>
        <v>4089.9775833333333</v>
      </c>
      <c r="N882" s="26">
        <f>+VLOOKUP($D882,'Detailed Schedule'!$D$8:$EAA$9985,141,FALSE)</f>
        <v>5112.4719791666666</v>
      </c>
      <c r="O882" s="26">
        <f>+VLOOKUP($D882,'Detailed Schedule'!$D$8:$EAA$9985,142,FALSE)+J882</f>
        <v>23757.9545</v>
      </c>
      <c r="Q882" s="74">
        <f>+VLOOKUP($D882,'Detailed Schedule'!$D$8:$K$903,6,FALSE)</f>
        <v>6</v>
      </c>
      <c r="R882" s="75">
        <f>+VLOOKUP($D882,'Detailed Schedule'!$D$8:$K$903,5,FALSE)</f>
        <v>28870.43</v>
      </c>
      <c r="S882" s="75">
        <f>+VLOOKUP($D882,'Detailed Schedule'!$D$8:$K$903,7,FALSE)</f>
        <v>4330.5644999999995</v>
      </c>
      <c r="T882" s="119">
        <f t="shared" si="80"/>
        <v>0</v>
      </c>
      <c r="U882" s="119">
        <f t="shared" si="81"/>
        <v>0</v>
      </c>
      <c r="V882" s="21" t="str">
        <f t="shared" si="82"/>
        <v>NO CHANGE</v>
      </c>
      <c r="W882" s="21" t="str">
        <f t="shared" si="83"/>
        <v>NO CHANGE</v>
      </c>
      <c r="X882" s="21" t="str">
        <f t="shared" si="84"/>
        <v>NO CHANGE</v>
      </c>
    </row>
    <row r="883" spans="1:24" outlineLevel="2">
      <c r="A883" s="136">
        <v>45579</v>
      </c>
      <c r="B883" s="24"/>
      <c r="C883" s="77"/>
      <c r="D883" s="137" t="s">
        <v>1307</v>
      </c>
      <c r="E883" s="137">
        <v>2</v>
      </c>
      <c r="F883" s="137" t="s">
        <v>179</v>
      </c>
      <c r="G883" s="137" t="str">
        <f>+VLOOKUP($D883,'Detailed Schedule'!$D$8:$EK$9993,4,FALSE)</f>
        <v>2024 F250 XL (REE94240)</v>
      </c>
      <c r="H883" s="55">
        <f>+VLOOKUP($D883,'Detailed Schedule'!$D$8:$EK$9993,5,FALSE)</f>
        <v>56859.18</v>
      </c>
      <c r="I883" s="22">
        <f>+VLOOKUP($D883,'Detailed Schedule'!$D$8:$EK$9993,6,FALSE)</f>
        <v>6</v>
      </c>
      <c r="J883" s="55">
        <f>+VLOOKUP($D883,'Detailed Schedule'!$D$8:$EK$9993,7,FALSE)</f>
        <v>8528.8770000000004</v>
      </c>
      <c r="K883" s="56">
        <v>0</v>
      </c>
      <c r="L883" s="59">
        <f>+VLOOKUP($D883,'Detailed Schedule'!$D$8:$EAA$9985,137,FALSE)</f>
        <v>2013.7626250000003</v>
      </c>
      <c r="M883" s="26">
        <f>+VLOOKUP($D883,'Detailed Schedule'!$D$8:$EAA$9985,140,FALSE)</f>
        <v>8055.0505000000012</v>
      </c>
      <c r="N883" s="26">
        <f>+VLOOKUP($D883,'Detailed Schedule'!$D$8:$EAA$9985,141,FALSE)</f>
        <v>10068.813125000001</v>
      </c>
      <c r="O883" s="26">
        <f>+VLOOKUP($D883,'Detailed Schedule'!$D$8:$EAA$9985,142,FALSE)+J883</f>
        <v>46790.366999999998</v>
      </c>
      <c r="Q883" s="74">
        <f>+VLOOKUP($D883,'Detailed Schedule'!$D$8:$K$903,6,FALSE)</f>
        <v>6</v>
      </c>
      <c r="R883" s="75">
        <f>+VLOOKUP($D883,'Detailed Schedule'!$D$8:$K$903,5,FALSE)</f>
        <v>56859.18</v>
      </c>
      <c r="S883" s="75">
        <f>+VLOOKUP($D883,'Detailed Schedule'!$D$8:$K$903,7,FALSE)</f>
        <v>8528.8770000000004</v>
      </c>
      <c r="T883" s="119">
        <f t="shared" si="80"/>
        <v>0</v>
      </c>
      <c r="U883" s="119">
        <f t="shared" si="81"/>
        <v>0</v>
      </c>
      <c r="V883" s="21" t="str">
        <f t="shared" si="82"/>
        <v>NO CHANGE</v>
      </c>
      <c r="W883" s="21" t="str">
        <f t="shared" si="83"/>
        <v>NO CHANGE</v>
      </c>
      <c r="X883" s="21" t="str">
        <f t="shared" si="84"/>
        <v>NO CHANGE</v>
      </c>
    </row>
    <row r="884" spans="1:24" outlineLevel="2">
      <c r="A884" s="136">
        <v>45579</v>
      </c>
      <c r="B884" s="24"/>
      <c r="C884" s="77"/>
      <c r="D884" s="137" t="s">
        <v>1309</v>
      </c>
      <c r="E884" s="137">
        <v>4</v>
      </c>
      <c r="F884" s="137" t="s">
        <v>179</v>
      </c>
      <c r="G884" s="137" t="str">
        <f>+VLOOKUP($D884,'Detailed Schedule'!$D$8:$EK$9993,4,FALSE)</f>
        <v>2024 F250 XL (REE93968)</v>
      </c>
      <c r="H884" s="55">
        <f>+VLOOKUP($D884,'Detailed Schedule'!$D$8:$EK$9993,5,FALSE)</f>
        <v>56859.18</v>
      </c>
      <c r="I884" s="22">
        <f>+VLOOKUP($D884,'Detailed Schedule'!$D$8:$EK$9993,6,FALSE)</f>
        <v>6</v>
      </c>
      <c r="J884" s="55">
        <f>+VLOOKUP($D884,'Detailed Schedule'!$D$8:$EK$9993,7,FALSE)</f>
        <v>8528.8770000000004</v>
      </c>
      <c r="K884" s="56">
        <v>0</v>
      </c>
      <c r="L884" s="59">
        <f>+VLOOKUP($D884,'Detailed Schedule'!$D$8:$EAA$9985,137,FALSE)</f>
        <v>2013.7626250000003</v>
      </c>
      <c r="M884" s="26">
        <f>+VLOOKUP($D884,'Detailed Schedule'!$D$8:$EAA$9985,140,FALSE)</f>
        <v>8055.0505000000012</v>
      </c>
      <c r="N884" s="26">
        <f>+VLOOKUP($D884,'Detailed Schedule'!$D$8:$EAA$9985,141,FALSE)</f>
        <v>10068.813125000001</v>
      </c>
      <c r="O884" s="26">
        <f>+VLOOKUP($D884,'Detailed Schedule'!$D$8:$EAA$9985,142,FALSE)+J884</f>
        <v>46790.366999999998</v>
      </c>
      <c r="Q884" s="74">
        <f>+VLOOKUP($D884,'Detailed Schedule'!$D$8:$K$903,6,FALSE)</f>
        <v>6</v>
      </c>
      <c r="R884" s="75">
        <f>+VLOOKUP($D884,'Detailed Schedule'!$D$8:$K$903,5,FALSE)</f>
        <v>56859.18</v>
      </c>
      <c r="S884" s="75">
        <f>+VLOOKUP($D884,'Detailed Schedule'!$D$8:$K$903,7,FALSE)</f>
        <v>8528.8770000000004</v>
      </c>
      <c r="T884" s="119">
        <f t="shared" si="80"/>
        <v>0</v>
      </c>
      <c r="U884" s="119">
        <f t="shared" si="81"/>
        <v>0</v>
      </c>
      <c r="V884" s="21" t="str">
        <f t="shared" si="82"/>
        <v>NO CHANGE</v>
      </c>
      <c r="W884" s="21" t="str">
        <f t="shared" si="83"/>
        <v>NO CHANGE</v>
      </c>
      <c r="X884" s="21" t="str">
        <f t="shared" si="84"/>
        <v>NO CHANGE</v>
      </c>
    </row>
    <row r="885" spans="1:24" outlineLevel="2">
      <c r="A885" s="136">
        <v>45579</v>
      </c>
      <c r="B885" s="24"/>
      <c r="C885" s="77"/>
      <c r="D885" s="137" t="s">
        <v>1311</v>
      </c>
      <c r="E885" s="137">
        <v>2</v>
      </c>
      <c r="F885" s="137" t="s">
        <v>179</v>
      </c>
      <c r="G885" s="137" t="str">
        <f>+VLOOKUP($D885,'Detailed Schedule'!$D$8:$EK$9993,4,FALSE)</f>
        <v>2024 F250 XL (REE94010)</v>
      </c>
      <c r="H885" s="55">
        <f>+VLOOKUP($D885,'Detailed Schedule'!$D$8:$EK$9993,5,FALSE)</f>
        <v>56859.18</v>
      </c>
      <c r="I885" s="22">
        <f>+VLOOKUP($D885,'Detailed Schedule'!$D$8:$EK$9993,6,FALSE)</f>
        <v>6</v>
      </c>
      <c r="J885" s="55">
        <f>+VLOOKUP($D885,'Detailed Schedule'!$D$8:$EK$9993,7,FALSE)</f>
        <v>8528.8770000000004</v>
      </c>
      <c r="K885" s="56">
        <v>0</v>
      </c>
      <c r="L885" s="59">
        <f>+VLOOKUP($D885,'Detailed Schedule'!$D$8:$EAA$9985,137,FALSE)</f>
        <v>2013.7626250000003</v>
      </c>
      <c r="M885" s="26">
        <f>+VLOOKUP($D885,'Detailed Schedule'!$D$8:$EAA$9985,140,FALSE)</f>
        <v>8055.0505000000012</v>
      </c>
      <c r="N885" s="26">
        <f>+VLOOKUP($D885,'Detailed Schedule'!$D$8:$EAA$9985,141,FALSE)</f>
        <v>10068.813125000001</v>
      </c>
      <c r="O885" s="26">
        <f>+VLOOKUP($D885,'Detailed Schedule'!$D$8:$EAA$9985,142,FALSE)+J885</f>
        <v>46790.366999999998</v>
      </c>
      <c r="Q885" s="74"/>
      <c r="R885" s="75"/>
      <c r="S885" s="75"/>
      <c r="T885" s="119"/>
      <c r="U885" s="119"/>
    </row>
    <row r="886" spans="1:24" outlineLevel="2">
      <c r="A886" s="136">
        <v>45608</v>
      </c>
      <c r="B886" s="24"/>
      <c r="C886" s="77"/>
      <c r="D886" s="137" t="s">
        <v>1624</v>
      </c>
      <c r="E886" s="137">
        <v>2</v>
      </c>
      <c r="F886" s="137" t="s">
        <v>179</v>
      </c>
      <c r="G886" s="137" t="str">
        <f>+VLOOKUP($D886,'Detailed Schedule'!$D$8:$EK$9993,4,FALSE)</f>
        <v>2017 MEC 6092RT SCISSOR LIFT</v>
      </c>
      <c r="H886" s="55">
        <f>+VLOOKUP($D886,'Detailed Schedule'!$D$8:$EK$9993,5,FALSE)</f>
        <v>24500</v>
      </c>
      <c r="I886" s="22">
        <f>+VLOOKUP($D886,'Detailed Schedule'!$D$8:$EK$9993,6,FALSE)</f>
        <v>5</v>
      </c>
      <c r="J886" s="55">
        <f>+VLOOKUP($D886,'Detailed Schedule'!$D$8:$EK$9993,7,FALSE)</f>
        <v>0</v>
      </c>
      <c r="K886" s="56">
        <v>0</v>
      </c>
      <c r="L886" s="59">
        <f>+VLOOKUP($D886,'Detailed Schedule'!$D$8:$EAA$9985,137,FALSE)</f>
        <v>816.66666666666663</v>
      </c>
      <c r="M886" s="26">
        <f>+VLOOKUP($D886,'Detailed Schedule'!$D$8:$EAA$9985,140,FALSE)</f>
        <v>4900</v>
      </c>
      <c r="N886" s="26">
        <f>+VLOOKUP($D886,'Detailed Schedule'!$D$8:$EAA$9985,141,FALSE)</f>
        <v>5716.666666666667</v>
      </c>
      <c r="O886" s="26">
        <f>+VLOOKUP($D886,'Detailed Schedule'!$D$8:$EAA$9985,142,FALSE)+J886</f>
        <v>18783.330000000002</v>
      </c>
      <c r="Q886" s="74"/>
      <c r="R886" s="75"/>
      <c r="S886" s="75"/>
      <c r="T886" s="119"/>
      <c r="U886" s="119"/>
    </row>
    <row r="887" spans="1:24" outlineLevel="2">
      <c r="A887" s="136">
        <v>45652</v>
      </c>
      <c r="B887" s="24"/>
      <c r="C887" s="77"/>
      <c r="D887" s="137" t="s">
        <v>1622</v>
      </c>
      <c r="E887" s="137">
        <v>2</v>
      </c>
      <c r="F887" s="137" t="s">
        <v>179</v>
      </c>
      <c r="G887" s="137" t="str">
        <f>+VLOOKUP($D887,'Detailed Schedule'!$D$8:$EK$9993,4,FALSE)</f>
        <v>2018 FRGHT M2 W5278 STK-01</v>
      </c>
      <c r="H887" s="55">
        <f>+VLOOKUP($D887,'Detailed Schedule'!$D$8:$EK$9993,5,FALSE)</f>
        <v>51950</v>
      </c>
      <c r="I887" s="22">
        <f>+VLOOKUP($D887,'Detailed Schedule'!$D$8:$EK$9993,6,FALSE)</f>
        <v>7</v>
      </c>
      <c r="J887" s="55">
        <f>+VLOOKUP($D887,'Detailed Schedule'!$D$8:$EK$9993,7,FALSE)</f>
        <v>5195</v>
      </c>
      <c r="K887" s="56">
        <v>0</v>
      </c>
      <c r="L887" s="59">
        <f>+VLOOKUP($D887,'Detailed Schedule'!$D$8:$EAA$9985,137,FALSE)</f>
        <v>0</v>
      </c>
      <c r="M887" s="26">
        <f>+VLOOKUP($D887,'Detailed Schedule'!$D$8:$EAA$9985,140,FALSE)</f>
        <v>6679.2857142857147</v>
      </c>
      <c r="N887" s="26">
        <f>+VLOOKUP($D887,'Detailed Schedule'!$D$8:$EAA$9985,141,FALSE)</f>
        <v>6679.2857142857147</v>
      </c>
      <c r="O887" s="26">
        <f>+VLOOKUP($D887,'Detailed Schedule'!$D$8:$EAA$9985,142,FALSE)+J887</f>
        <v>45270.71</v>
      </c>
      <c r="Q887" s="74"/>
      <c r="R887" s="75"/>
      <c r="S887" s="75"/>
      <c r="T887" s="119"/>
      <c r="U887" s="119"/>
    </row>
    <row r="888" spans="1:24" outlineLevel="2">
      <c r="A888" s="136">
        <v>45679</v>
      </c>
      <c r="B888" s="24"/>
      <c r="C888" s="77"/>
      <c r="D888" s="137" t="s">
        <v>991</v>
      </c>
      <c r="E888" s="137">
        <v>2</v>
      </c>
      <c r="F888" s="137" t="s">
        <v>179</v>
      </c>
      <c r="G888" s="137" t="str">
        <f>+VLOOKUP($D888,'Detailed Schedule'!$D$8:$EK$9993,4,FALSE)</f>
        <v>2024 F550 MT (E60786) MT-15</v>
      </c>
      <c r="H888" s="55">
        <f>+VLOOKUP($D888,'Detailed Schedule'!$D$8:$EK$9993,5,FALSE)</f>
        <v>195832.62</v>
      </c>
      <c r="I888" s="22">
        <f>+VLOOKUP($D888,'Detailed Schedule'!$D$8:$EK$9993,6,FALSE)</f>
        <v>10</v>
      </c>
      <c r="J888" s="55">
        <f>+VLOOKUP($D888,'Detailed Schedule'!$D$8:$EK$9993,7,FALSE)</f>
        <v>50000</v>
      </c>
      <c r="K888" s="56">
        <v>0</v>
      </c>
      <c r="L888" s="59">
        <f>+VLOOKUP($D888,'Detailed Schedule'!$D$8:$EAA$9985,137,FALSE)</f>
        <v>0</v>
      </c>
      <c r="M888" s="26">
        <f>+VLOOKUP($D888,'Detailed Schedule'!$D$8:$EAA$9985,140,FALSE)</f>
        <v>14583.261999999999</v>
      </c>
      <c r="N888" s="26">
        <f>+VLOOKUP($D888,'Detailed Schedule'!$D$8:$EAA$9985,141,FALSE)</f>
        <v>14583.261999999999</v>
      </c>
      <c r="O888" s="26">
        <f>+VLOOKUP($D888,'Detailed Schedule'!$D$8:$EAA$9985,142,FALSE)+J888</f>
        <v>181249.36</v>
      </c>
      <c r="Q888" s="74"/>
      <c r="R888" s="75"/>
      <c r="S888" s="75"/>
      <c r="T888" s="119"/>
      <c r="U888" s="119"/>
    </row>
    <row r="889" spans="1:24" outlineLevel="2">
      <c r="A889" s="136">
        <v>45686</v>
      </c>
      <c r="B889" s="24"/>
      <c r="C889" s="77"/>
      <c r="D889" s="137" t="s">
        <v>1315</v>
      </c>
      <c r="E889" s="137">
        <v>2</v>
      </c>
      <c r="F889" s="137" t="s">
        <v>179</v>
      </c>
      <c r="G889" s="137" t="str">
        <f>+VLOOKUP($D889,'Detailed Schedule'!$D$8:$EK$9993,4,FALSE)</f>
        <v>2024 F250 (F26630) PT-283</v>
      </c>
      <c r="H889" s="55">
        <f>+VLOOKUP($D889,'Detailed Schedule'!$D$8:$EK$9993,5,FALSE)</f>
        <v>57872.76</v>
      </c>
      <c r="I889" s="22">
        <f>+VLOOKUP($D889,'Detailed Schedule'!$D$8:$EK$9993,6,FALSE)</f>
        <v>6</v>
      </c>
      <c r="J889" s="55">
        <f>+VLOOKUP($D889,'Detailed Schedule'!$D$8:$EK$9993,7,FALSE)</f>
        <v>0</v>
      </c>
      <c r="K889" s="56">
        <v>0</v>
      </c>
      <c r="L889" s="59">
        <f>+VLOOKUP($D889,'Detailed Schedule'!$D$8:$EAA$9985,137,FALSE)</f>
        <v>0</v>
      </c>
      <c r="M889" s="26">
        <f>+VLOOKUP($D889,'Detailed Schedule'!$D$8:$EAA$9985,140,FALSE)</f>
        <v>9645.4600000000009</v>
      </c>
      <c r="N889" s="26">
        <f>+VLOOKUP($D889,'Detailed Schedule'!$D$8:$EAA$9985,141,FALSE)</f>
        <v>9645.4600000000009</v>
      </c>
      <c r="O889" s="26">
        <f>+VLOOKUP($D889,'Detailed Schedule'!$D$8:$EAA$9985,142,FALSE)+J889</f>
        <v>48227.3</v>
      </c>
      <c r="Q889" s="74"/>
      <c r="R889" s="75"/>
      <c r="S889" s="75"/>
      <c r="T889" s="119"/>
      <c r="U889" s="119"/>
    </row>
    <row r="890" spans="1:24" outlineLevel="2">
      <c r="A890" s="136">
        <v>45681</v>
      </c>
      <c r="B890" s="24"/>
      <c r="C890" s="77"/>
      <c r="D890" s="137" t="s">
        <v>1317</v>
      </c>
      <c r="E890" s="137">
        <v>2</v>
      </c>
      <c r="F890" s="137" t="s">
        <v>179</v>
      </c>
      <c r="G890" s="137" t="str">
        <f>+VLOOKUP($D890,'Detailed Schedule'!$D$8:$EK$9993,4,FALSE)</f>
        <v>2024 F250 (F26104) PT-284</v>
      </c>
      <c r="H890" s="55">
        <f>+VLOOKUP($D890,'Detailed Schedule'!$D$8:$EK$9993,5,FALSE)</f>
        <v>57872.76</v>
      </c>
      <c r="I890" s="22">
        <f>+VLOOKUP($D890,'Detailed Schedule'!$D$8:$EK$9993,6,FALSE)</f>
        <v>6</v>
      </c>
      <c r="J890" s="55">
        <f>+VLOOKUP($D890,'Detailed Schedule'!$D$8:$EK$9993,7,FALSE)</f>
        <v>0</v>
      </c>
      <c r="K890" s="56">
        <v>0</v>
      </c>
      <c r="L890" s="59">
        <f>+VLOOKUP($D890,'Detailed Schedule'!$D$8:$EAA$9985,137,FALSE)</f>
        <v>0</v>
      </c>
      <c r="M890" s="26">
        <f>+VLOOKUP($D890,'Detailed Schedule'!$D$8:$EAA$9985,140,FALSE)</f>
        <v>9645.4600000000009</v>
      </c>
      <c r="N890" s="26">
        <f>+VLOOKUP($D890,'Detailed Schedule'!$D$8:$EAA$9985,141,FALSE)</f>
        <v>9645.4600000000009</v>
      </c>
      <c r="O890" s="26">
        <f>+VLOOKUP($D890,'Detailed Schedule'!$D$8:$EAA$9985,142,FALSE)+J890</f>
        <v>48227.3</v>
      </c>
      <c r="Q890" s="74"/>
      <c r="R890" s="75"/>
      <c r="S890" s="75"/>
      <c r="T890" s="119"/>
      <c r="U890" s="119"/>
    </row>
    <row r="891" spans="1:24" outlineLevel="2">
      <c r="A891" s="136">
        <v>45693</v>
      </c>
      <c r="B891" s="24"/>
      <c r="C891" s="77"/>
      <c r="D891" s="137" t="s">
        <v>1461</v>
      </c>
      <c r="E891" s="137">
        <v>2</v>
      </c>
      <c r="F891" s="137" t="s">
        <v>179</v>
      </c>
      <c r="G891" s="137" t="str">
        <f>+VLOOKUP($D891,'Detailed Schedule'!$D$8:$EK$9993,4,FALSE)</f>
        <v>2017 MACK CXU613 (079522) S-11</v>
      </c>
      <c r="H891" s="55">
        <f>+VLOOKUP($D891,'Detailed Schedule'!$D$8:$EK$9993,5,FALSE)</f>
        <v>74926.679999999993</v>
      </c>
      <c r="I891" s="22">
        <f>+VLOOKUP($D891,'Detailed Schedule'!$D$8:$EK$9993,6,FALSE)</f>
        <v>10</v>
      </c>
      <c r="J891" s="55">
        <f>+VLOOKUP($D891,'Detailed Schedule'!$D$8:$EK$9993,7,FALSE)</f>
        <v>20000</v>
      </c>
      <c r="K891" s="56">
        <v>0</v>
      </c>
      <c r="L891" s="59">
        <f>+VLOOKUP($D891,'Detailed Schedule'!$D$8:$EAA$9985,137,FALSE)</f>
        <v>0</v>
      </c>
      <c r="M891" s="26">
        <f>+VLOOKUP($D891,'Detailed Schedule'!$D$8:$EAA$9985,140,FALSE)</f>
        <v>5034.9456666666665</v>
      </c>
      <c r="N891" s="26">
        <f>+VLOOKUP($D891,'Detailed Schedule'!$D$8:$EAA$9985,141,FALSE)</f>
        <v>5034.9456666666665</v>
      </c>
      <c r="O891" s="26">
        <f>+VLOOKUP($D891,'Detailed Schedule'!$D$8:$EAA$9985,142,FALSE)+J891</f>
        <v>69891.73000000001</v>
      </c>
      <c r="Q891" s="74"/>
      <c r="R891" s="75"/>
      <c r="S891" s="75"/>
      <c r="T891" s="119"/>
      <c r="U891" s="119"/>
    </row>
    <row r="892" spans="1:24" outlineLevel="2">
      <c r="A892" s="136">
        <v>45693</v>
      </c>
      <c r="B892" s="24"/>
      <c r="C892" s="77"/>
      <c r="D892" s="137" t="s">
        <v>1463</v>
      </c>
      <c r="E892" s="137">
        <v>2</v>
      </c>
      <c r="F892" s="137" t="s">
        <v>179</v>
      </c>
      <c r="G892" s="137" t="str">
        <f>+VLOOKUP($D892,'Detailed Schedule'!$D$8:$EK$9993,4,FALSE)</f>
        <v>2018 MACK CXU613 (085765) S-12</v>
      </c>
      <c r="H892" s="55">
        <f>+VLOOKUP($D892,'Detailed Schedule'!$D$8:$EK$9993,5,FALSE)</f>
        <v>75676.679999999993</v>
      </c>
      <c r="I892" s="22">
        <f>+VLOOKUP($D892,'Detailed Schedule'!$D$8:$EK$9993,6,FALSE)</f>
        <v>10</v>
      </c>
      <c r="J892" s="55">
        <f>+VLOOKUP($D892,'Detailed Schedule'!$D$8:$EK$9993,7,FALSE)</f>
        <v>20000</v>
      </c>
      <c r="K892" s="56">
        <v>0</v>
      </c>
      <c r="L892" s="59">
        <f>+VLOOKUP($D892,'Detailed Schedule'!$D$8:$EAA$9985,137,FALSE)</f>
        <v>0</v>
      </c>
      <c r="M892" s="26">
        <f>+VLOOKUP($D892,'Detailed Schedule'!$D$8:$EAA$9985,140,FALSE)</f>
        <v>5103.6956666666665</v>
      </c>
      <c r="N892" s="26">
        <f>+VLOOKUP($D892,'Detailed Schedule'!$D$8:$EAA$9985,141,FALSE)</f>
        <v>5103.6956666666665</v>
      </c>
      <c r="O892" s="26">
        <f>+VLOOKUP($D892,'Detailed Schedule'!$D$8:$EAA$9985,142,FALSE)+J892</f>
        <v>70572.98000000001</v>
      </c>
      <c r="Q892" s="74"/>
      <c r="R892" s="75"/>
      <c r="S892" s="75"/>
      <c r="T892" s="119"/>
      <c r="U892" s="119"/>
    </row>
    <row r="893" spans="1:24" outlineLevel="2">
      <c r="A893" s="136">
        <v>45693</v>
      </c>
      <c r="B893" s="24"/>
      <c r="C893" s="77"/>
      <c r="D893" s="137" t="s">
        <v>1465</v>
      </c>
      <c r="E893" s="137">
        <v>2</v>
      </c>
      <c r="F893" s="137" t="s">
        <v>179</v>
      </c>
      <c r="G893" s="137" t="str">
        <f>+VLOOKUP($D893,'Detailed Schedule'!$D$8:$EK$9993,4,FALSE)</f>
        <v>2018 MACK CXU613 (086733) S-13</v>
      </c>
      <c r="H893" s="55">
        <f>+VLOOKUP($D893,'Detailed Schedule'!$D$8:$EK$9993,5,FALSE)</f>
        <v>75676.679999999993</v>
      </c>
      <c r="I893" s="22">
        <f>+VLOOKUP($D893,'Detailed Schedule'!$D$8:$EK$9993,6,FALSE)</f>
        <v>10</v>
      </c>
      <c r="J893" s="55">
        <f>+VLOOKUP($D893,'Detailed Schedule'!$D$8:$EK$9993,7,FALSE)</f>
        <v>20000</v>
      </c>
      <c r="K893" s="56">
        <v>0</v>
      </c>
      <c r="L893" s="59">
        <f>+VLOOKUP($D893,'Detailed Schedule'!$D$8:$EAA$9985,137,FALSE)</f>
        <v>0</v>
      </c>
      <c r="M893" s="26">
        <f>+VLOOKUP($D893,'Detailed Schedule'!$D$8:$EAA$9985,140,FALSE)</f>
        <v>5103.6956666666665</v>
      </c>
      <c r="N893" s="26">
        <f>+VLOOKUP($D893,'Detailed Schedule'!$D$8:$EAA$9985,141,FALSE)</f>
        <v>5103.6956666666665</v>
      </c>
      <c r="O893" s="26">
        <f>+VLOOKUP($D893,'Detailed Schedule'!$D$8:$EAA$9985,142,FALSE)+J893</f>
        <v>70572.98000000001</v>
      </c>
      <c r="Q893" s="74"/>
      <c r="R893" s="75"/>
      <c r="S893" s="75"/>
      <c r="T893" s="119"/>
      <c r="U893" s="119"/>
    </row>
    <row r="894" spans="1:24" outlineLevel="2">
      <c r="A894" s="136">
        <v>45693</v>
      </c>
      <c r="B894" s="24"/>
      <c r="C894" s="77"/>
      <c r="D894" s="137" t="s">
        <v>1467</v>
      </c>
      <c r="E894" s="137">
        <v>2</v>
      </c>
      <c r="F894" s="137" t="s">
        <v>179</v>
      </c>
      <c r="G894" s="137" t="str">
        <f>+VLOOKUP($D894,'Detailed Schedule'!$D$8:$EK$9993,4,FALSE)</f>
        <v>2018 MACK CXU613 (085764) S-14</v>
      </c>
      <c r="H894" s="55">
        <f>+VLOOKUP($D894,'Detailed Schedule'!$D$8:$EK$9993,5,FALSE)</f>
        <v>74926.679999999993</v>
      </c>
      <c r="I894" s="22">
        <f>+VLOOKUP($D894,'Detailed Schedule'!$D$8:$EK$9993,6,FALSE)</f>
        <v>10</v>
      </c>
      <c r="J894" s="55">
        <f>+VLOOKUP($D894,'Detailed Schedule'!$D$8:$EK$9993,7,FALSE)</f>
        <v>20000</v>
      </c>
      <c r="K894" s="56">
        <v>0</v>
      </c>
      <c r="L894" s="59">
        <f>+VLOOKUP($D894,'Detailed Schedule'!$D$8:$EAA$9985,137,FALSE)</f>
        <v>0</v>
      </c>
      <c r="M894" s="26">
        <f>+VLOOKUP($D894,'Detailed Schedule'!$D$8:$EAA$9985,140,FALSE)</f>
        <v>5034.9456666666665</v>
      </c>
      <c r="N894" s="26">
        <f>+VLOOKUP($D894,'Detailed Schedule'!$D$8:$EAA$9985,141,FALSE)</f>
        <v>5034.9456666666665</v>
      </c>
      <c r="O894" s="26">
        <f>+VLOOKUP($D894,'Detailed Schedule'!$D$8:$EAA$9985,142,FALSE)+J894</f>
        <v>69891.73000000001</v>
      </c>
      <c r="Q894" s="74"/>
      <c r="R894" s="75"/>
      <c r="S894" s="75"/>
      <c r="T894" s="119"/>
      <c r="U894" s="119"/>
    </row>
    <row r="895" spans="1:24" outlineLevel="2">
      <c r="A895" s="136">
        <v>45733</v>
      </c>
      <c r="B895" s="24"/>
      <c r="C895" s="77"/>
      <c r="D895" s="137" t="s">
        <v>993</v>
      </c>
      <c r="E895" s="137">
        <v>2</v>
      </c>
      <c r="F895" s="137" t="s">
        <v>179</v>
      </c>
      <c r="G895" s="137" t="str">
        <f>+VLOOKUP($D895,'Detailed Schedule'!$D$8:$EK$9993,4,FALSE)</f>
        <v>2013 KW T370 FL (362371) MT-16</v>
      </c>
      <c r="H895" s="55">
        <f>+VLOOKUP($D895,'Detailed Schedule'!$D$8:$EK$9993,5,FALSE)</f>
        <v>99860.63</v>
      </c>
      <c r="I895" s="22">
        <f>+VLOOKUP($D895,'Detailed Schedule'!$D$8:$EK$9993,6,FALSE)</f>
        <v>7</v>
      </c>
      <c r="J895" s="55">
        <f>+VLOOKUP($D895,'Detailed Schedule'!$D$8:$EK$9993,7,FALSE)</f>
        <v>15000</v>
      </c>
      <c r="K895" s="56">
        <v>0</v>
      </c>
      <c r="L895" s="59">
        <f>+VLOOKUP($D895,'Detailed Schedule'!$D$8:$EAA$9985,137,FALSE)</f>
        <v>0</v>
      </c>
      <c r="M895" s="26">
        <f>+VLOOKUP($D895,'Detailed Schedule'!$D$8:$EAA$9985,140,FALSE)</f>
        <v>10102.455952380953</v>
      </c>
      <c r="N895" s="26">
        <f>+VLOOKUP($D895,'Detailed Schedule'!$D$8:$EAA$9985,141,FALSE)</f>
        <v>10102.455952380953</v>
      </c>
      <c r="O895" s="26">
        <f>+VLOOKUP($D895,'Detailed Schedule'!$D$8:$EAA$9985,142,FALSE)+J895</f>
        <v>89758.17</v>
      </c>
      <c r="Q895" s="74"/>
      <c r="R895" s="75"/>
      <c r="S895" s="75"/>
      <c r="T895" s="119"/>
      <c r="U895" s="119"/>
    </row>
    <row r="896" spans="1:24" outlineLevel="2">
      <c r="A896" s="136">
        <v>45719</v>
      </c>
      <c r="B896" s="24"/>
      <c r="C896" s="77"/>
      <c r="D896" s="137" t="s">
        <v>1319</v>
      </c>
      <c r="E896" s="137">
        <v>1</v>
      </c>
      <c r="F896" s="137" t="s">
        <v>179</v>
      </c>
      <c r="G896" s="137" t="str">
        <f>+VLOOKUP($D896,'Detailed Schedule'!$D$8:$EK$9993,4,FALSE)</f>
        <v>2023 F250 (D74056) PT-285</v>
      </c>
      <c r="H896" s="55">
        <f>+VLOOKUP($D896,'Detailed Schedule'!$D$8:$EK$9993,5,FALSE)</f>
        <v>57823.91</v>
      </c>
      <c r="I896" s="22">
        <f>+VLOOKUP($D896,'Detailed Schedule'!$D$8:$EK$9993,6,FALSE)</f>
        <v>6</v>
      </c>
      <c r="J896" s="55">
        <f>+VLOOKUP($D896,'Detailed Schedule'!$D$8:$EK$9993,7,FALSE)</f>
        <v>0</v>
      </c>
      <c r="K896" s="56">
        <v>0</v>
      </c>
      <c r="L896" s="59">
        <f>+VLOOKUP($D896,'Detailed Schedule'!$D$8:$EAA$9985,137,FALSE)</f>
        <v>0</v>
      </c>
      <c r="M896" s="26">
        <f>+VLOOKUP($D896,'Detailed Schedule'!$D$8:$EAA$9985,140,FALSE)</f>
        <v>8031.0986111111115</v>
      </c>
      <c r="N896" s="26">
        <f>+VLOOKUP($D896,'Detailed Schedule'!$D$8:$EAA$9985,141,FALSE)</f>
        <v>8031.0986111111115</v>
      </c>
      <c r="O896" s="26">
        <f>+VLOOKUP($D896,'Detailed Schedule'!$D$8:$EAA$9985,142,FALSE)+J896</f>
        <v>49792.81</v>
      </c>
      <c r="Q896" s="74"/>
      <c r="R896" s="75"/>
      <c r="S896" s="75"/>
      <c r="T896" s="119"/>
      <c r="U896" s="119"/>
    </row>
    <row r="897" spans="1:21" outlineLevel="2">
      <c r="A897" s="136">
        <v>45719</v>
      </c>
      <c r="B897" s="24"/>
      <c r="C897" s="77"/>
      <c r="D897" s="137" t="s">
        <v>1321</v>
      </c>
      <c r="E897" s="137">
        <v>1</v>
      </c>
      <c r="F897" s="137" t="s">
        <v>179</v>
      </c>
      <c r="G897" s="137" t="str">
        <f>+VLOOKUP($D897,'Detailed Schedule'!$D$8:$EK$9993,4,FALSE)</f>
        <v>2024 F250 (E72376) PT-286</v>
      </c>
      <c r="H897" s="55">
        <f>+VLOOKUP($D897,'Detailed Schedule'!$D$8:$EK$9993,5,FALSE)</f>
        <v>48674.06</v>
      </c>
      <c r="I897" s="22">
        <f>+VLOOKUP($D897,'Detailed Schedule'!$D$8:$EK$9993,6,FALSE)</f>
        <v>6</v>
      </c>
      <c r="J897" s="55">
        <f>+VLOOKUP($D897,'Detailed Schedule'!$D$8:$EK$9993,7,FALSE)</f>
        <v>0</v>
      </c>
      <c r="K897" s="56">
        <v>0</v>
      </c>
      <c r="L897" s="59">
        <f>+VLOOKUP($D897,'Detailed Schedule'!$D$8:$EAA$9985,137,FALSE)</f>
        <v>0</v>
      </c>
      <c r="M897" s="26">
        <f>+VLOOKUP($D897,'Detailed Schedule'!$D$8:$EAA$9985,140,FALSE)</f>
        <v>6760.2861111111106</v>
      </c>
      <c r="N897" s="26">
        <f>+VLOOKUP($D897,'Detailed Schedule'!$D$8:$EAA$9985,141,FALSE)</f>
        <v>6760.2861111111106</v>
      </c>
      <c r="O897" s="26">
        <f>+VLOOKUP($D897,'Detailed Schedule'!$D$8:$EAA$9985,142,FALSE)+J897</f>
        <v>41913.769999999997</v>
      </c>
      <c r="Q897" s="74"/>
      <c r="R897" s="75"/>
      <c r="S897" s="75"/>
      <c r="T897" s="119"/>
      <c r="U897" s="119"/>
    </row>
    <row r="898" spans="1:21" outlineLevel="2">
      <c r="A898" s="136">
        <v>45721</v>
      </c>
      <c r="B898" s="24"/>
      <c r="C898" s="77"/>
      <c r="D898" s="137" t="s">
        <v>1323</v>
      </c>
      <c r="E898" s="137">
        <v>1</v>
      </c>
      <c r="F898" s="137" t="s">
        <v>179</v>
      </c>
      <c r="G898" s="137" t="str">
        <f>+VLOOKUP($D898,'Detailed Schedule'!$D$8:$EK$9993,4,FALSE)</f>
        <v>2024 F250 (E93483) PT-287</v>
      </c>
      <c r="H898" s="55">
        <f>+VLOOKUP($D898,'Detailed Schedule'!$D$8:$EK$9993,5,FALSE)</f>
        <v>50110.03</v>
      </c>
      <c r="I898" s="22">
        <f>+VLOOKUP($D898,'Detailed Schedule'!$D$8:$EK$9993,6,FALSE)</f>
        <v>6</v>
      </c>
      <c r="J898" s="55">
        <f>+VLOOKUP($D898,'Detailed Schedule'!$D$8:$EK$9993,7,FALSE)</f>
        <v>0</v>
      </c>
      <c r="K898" s="56">
        <v>0</v>
      </c>
      <c r="L898" s="59">
        <f>+VLOOKUP($D898,'Detailed Schedule'!$D$8:$EAA$9985,137,FALSE)</f>
        <v>0</v>
      </c>
      <c r="M898" s="26">
        <f>+VLOOKUP($D898,'Detailed Schedule'!$D$8:$EAA$9985,140,FALSE)</f>
        <v>6959.7263888888892</v>
      </c>
      <c r="N898" s="26">
        <f>+VLOOKUP($D898,'Detailed Schedule'!$D$8:$EAA$9985,141,FALSE)</f>
        <v>6959.7263888888892</v>
      </c>
      <c r="O898" s="26">
        <f>+VLOOKUP($D898,'Detailed Schedule'!$D$8:$EAA$9985,142,FALSE)+J898</f>
        <v>43150.3</v>
      </c>
      <c r="Q898" s="74"/>
      <c r="R898" s="75"/>
      <c r="S898" s="75"/>
      <c r="T898" s="119"/>
      <c r="U898" s="119"/>
    </row>
    <row r="899" spans="1:21" outlineLevel="2">
      <c r="A899" s="136">
        <v>45721</v>
      </c>
      <c r="B899" s="24"/>
      <c r="C899" s="77"/>
      <c r="D899" s="137" t="s">
        <v>1325</v>
      </c>
      <c r="E899" s="137">
        <v>1</v>
      </c>
      <c r="F899" s="137" t="s">
        <v>179</v>
      </c>
      <c r="G899" s="137" t="str">
        <f>+VLOOKUP($D899,'Detailed Schedule'!$D$8:$EK$9993,4,FALSE)</f>
        <v>2024 F250 (F06775) PT-288</v>
      </c>
      <c r="H899" s="55">
        <f>+VLOOKUP($D899,'Detailed Schedule'!$D$8:$EK$9993,5,FALSE)</f>
        <v>51855.199999999997</v>
      </c>
      <c r="I899" s="22">
        <f>+VLOOKUP($D899,'Detailed Schedule'!$D$8:$EK$9993,6,FALSE)</f>
        <v>6</v>
      </c>
      <c r="J899" s="55">
        <f>+VLOOKUP($D899,'Detailed Schedule'!$D$8:$EK$9993,7,FALSE)</f>
        <v>0</v>
      </c>
      <c r="K899" s="56">
        <v>0</v>
      </c>
      <c r="L899" s="59">
        <f>+VLOOKUP($D899,'Detailed Schedule'!$D$8:$EAA$9985,137,FALSE)</f>
        <v>0</v>
      </c>
      <c r="M899" s="26">
        <f>+VLOOKUP($D899,'Detailed Schedule'!$D$8:$EAA$9985,140,FALSE)</f>
        <v>7202.1111111111113</v>
      </c>
      <c r="N899" s="26">
        <f>+VLOOKUP($D899,'Detailed Schedule'!$D$8:$EAA$9985,141,FALSE)</f>
        <v>7202.1111111111113</v>
      </c>
      <c r="O899" s="26">
        <f>+VLOOKUP($D899,'Detailed Schedule'!$D$8:$EAA$9985,142,FALSE)+J899</f>
        <v>44653.09</v>
      </c>
      <c r="Q899" s="74"/>
      <c r="R899" s="75"/>
      <c r="S899" s="75"/>
      <c r="T899" s="119"/>
      <c r="U899" s="119"/>
    </row>
    <row r="900" spans="1:21" outlineLevel="2">
      <c r="A900" s="136">
        <v>45721</v>
      </c>
      <c r="B900" s="24"/>
      <c r="C900" s="77"/>
      <c r="D900" s="137" t="s">
        <v>1327</v>
      </c>
      <c r="E900" s="137">
        <v>1</v>
      </c>
      <c r="F900" s="137" t="s">
        <v>179</v>
      </c>
      <c r="G900" s="137" t="str">
        <f>+VLOOKUP($D900,'Detailed Schedule'!$D$8:$EK$9993,4,FALSE)</f>
        <v>2024 F250 (D50105) PT-289</v>
      </c>
      <c r="H900" s="55">
        <f>+VLOOKUP($D900,'Detailed Schedule'!$D$8:$EK$9993,5,FALSE)</f>
        <v>51320.2</v>
      </c>
      <c r="I900" s="22">
        <f>+VLOOKUP($D900,'Detailed Schedule'!$D$8:$EK$9993,6,FALSE)</f>
        <v>6</v>
      </c>
      <c r="J900" s="55">
        <f>+VLOOKUP($D900,'Detailed Schedule'!$D$8:$EK$9993,7,FALSE)</f>
        <v>0</v>
      </c>
      <c r="K900" s="56">
        <v>0</v>
      </c>
      <c r="L900" s="59">
        <f>+VLOOKUP($D900,'Detailed Schedule'!$D$8:$EAA$9985,137,FALSE)</f>
        <v>0</v>
      </c>
      <c r="M900" s="26">
        <f>+VLOOKUP($D900,'Detailed Schedule'!$D$8:$EAA$9985,140,FALSE)</f>
        <v>7127.8055555555557</v>
      </c>
      <c r="N900" s="26">
        <f>+VLOOKUP($D900,'Detailed Schedule'!$D$8:$EAA$9985,141,FALSE)</f>
        <v>7127.8055555555557</v>
      </c>
      <c r="O900" s="26">
        <f>+VLOOKUP($D900,'Detailed Schedule'!$D$8:$EAA$9985,142,FALSE)+J900</f>
        <v>44192.39</v>
      </c>
      <c r="Q900" s="74"/>
      <c r="R900" s="75"/>
      <c r="S900" s="75"/>
      <c r="T900" s="119"/>
      <c r="U900" s="119"/>
    </row>
    <row r="901" spans="1:21" outlineLevel="2">
      <c r="A901" s="136">
        <v>45721</v>
      </c>
      <c r="B901" s="24"/>
      <c r="C901" s="77"/>
      <c r="D901" s="137" t="s">
        <v>1331</v>
      </c>
      <c r="E901" s="137">
        <v>1</v>
      </c>
      <c r="F901" s="137" t="s">
        <v>179</v>
      </c>
      <c r="G901" s="137" t="str">
        <f>+VLOOKUP($D901,'Detailed Schedule'!$D$8:$EK$9993,4,FALSE)</f>
        <v>2024 F250 (D01220) PT-290</v>
      </c>
      <c r="H901" s="55">
        <f>+VLOOKUP($D901,'Detailed Schedule'!$D$8:$EK$9993,5,FALSE)</f>
        <v>52518.6</v>
      </c>
      <c r="I901" s="22">
        <f>+VLOOKUP($D901,'Detailed Schedule'!$D$8:$EK$9993,6,FALSE)</f>
        <v>6</v>
      </c>
      <c r="J901" s="55">
        <f>+VLOOKUP($D901,'Detailed Schedule'!$D$8:$EK$9993,7,FALSE)</f>
        <v>0</v>
      </c>
      <c r="K901" s="56">
        <v>0</v>
      </c>
      <c r="L901" s="59">
        <f>+VLOOKUP($D901,'Detailed Schedule'!$D$8:$EAA$9985,137,FALSE)</f>
        <v>0</v>
      </c>
      <c r="M901" s="26">
        <f>+VLOOKUP($D901,'Detailed Schedule'!$D$8:$EAA$9985,140,FALSE)</f>
        <v>7294.2500000000009</v>
      </c>
      <c r="N901" s="26">
        <f>+VLOOKUP($D901,'Detailed Schedule'!$D$8:$EAA$9985,141,FALSE)</f>
        <v>7294.2500000000009</v>
      </c>
      <c r="O901" s="26">
        <f>+VLOOKUP($D901,'Detailed Schedule'!$D$8:$EAA$9985,142,FALSE)+J901</f>
        <v>45224.35</v>
      </c>
      <c r="Q901" s="74"/>
      <c r="R901" s="75"/>
      <c r="S901" s="75"/>
      <c r="T901" s="119"/>
      <c r="U901" s="119"/>
    </row>
    <row r="902" spans="1:21" outlineLevel="2">
      <c r="A902" s="29">
        <v>45737</v>
      </c>
      <c r="C902" s="35"/>
      <c r="D902" s="21" t="s">
        <v>859</v>
      </c>
      <c r="E902" s="21">
        <v>1</v>
      </c>
      <c r="F902" s="21" t="s">
        <v>179</v>
      </c>
      <c r="G902" s="137" t="str">
        <f>+VLOOKUP($D902,'Detailed Schedule'!$D$8:$EK$9993,4,FALSE)</f>
        <v>2021 FL M2 (B8540) LT-02</v>
      </c>
      <c r="H902" s="55">
        <f>+VLOOKUP($D902,'Detailed Schedule'!$D$8:$EK$9993,5,FALSE)</f>
        <v>171045</v>
      </c>
      <c r="I902" s="22">
        <f>+VLOOKUP($D902,'Detailed Schedule'!$D$8:$EK$9993,6,FALSE)</f>
        <v>10</v>
      </c>
      <c r="J902" s="55">
        <f>+VLOOKUP($D902,'Detailed Schedule'!$D$8:$EK$9993,7,FALSE)</f>
        <v>25000</v>
      </c>
      <c r="K902" s="56">
        <v>0</v>
      </c>
      <c r="L902" s="59">
        <f>+VLOOKUP($D902,'Detailed Schedule'!$D$8:$EAA$9985,137,FALSE)</f>
        <v>0</v>
      </c>
      <c r="M902" s="26">
        <f>+VLOOKUP($D902,'Detailed Schedule'!$D$8:$EAA$9985,140,FALSE)</f>
        <v>12170.416666666668</v>
      </c>
      <c r="N902" s="26">
        <f>+VLOOKUP($D902,'Detailed Schedule'!$D$8:$EAA$9985,141,FALSE)</f>
        <v>12170.416666666668</v>
      </c>
      <c r="O902" s="26">
        <f>+VLOOKUP($D902,'Detailed Schedule'!$D$8:$EAA$9985,142,FALSE)+J902</f>
        <v>158874.57999999999</v>
      </c>
      <c r="Q902" s="74"/>
      <c r="R902" s="75"/>
      <c r="S902" s="75"/>
      <c r="T902" s="119"/>
      <c r="U902" s="119"/>
    </row>
    <row r="903" spans="1:21" outlineLevel="2">
      <c r="A903" s="99"/>
      <c r="B903" s="99"/>
      <c r="C903" s="100"/>
      <c r="D903" s="93"/>
      <c r="E903" s="93"/>
      <c r="F903" s="101" t="s">
        <v>1773</v>
      </c>
      <c r="G903" s="93"/>
      <c r="H903" s="94">
        <f>SUBTOTAL(9,H635:H902)</f>
        <v>13716196.149999991</v>
      </c>
      <c r="I903" s="95"/>
      <c r="J903" s="94">
        <f>SUBTOTAL(9,J635:J902)</f>
        <v>1836499.1250000007</v>
      </c>
      <c r="K903" s="96"/>
      <c r="L903" s="188">
        <f>SUBTOTAL(9,L635:L902)</f>
        <v>5045638.3277668636</v>
      </c>
      <c r="M903" s="94">
        <f>SUBTOTAL(9,M635:M902)</f>
        <v>1478789.4134317457</v>
      </c>
      <c r="N903" s="94">
        <f>SUBTOTAL(9,N635:N902)</f>
        <v>6524427.7411986087</v>
      </c>
      <c r="O903" s="94">
        <f>SUBTOTAL(9,O635:O902)</f>
        <v>7191768.3750000019</v>
      </c>
      <c r="Q903" s="74"/>
      <c r="R903" s="75"/>
      <c r="S903" s="75"/>
      <c r="T903" s="119"/>
      <c r="U903" s="119"/>
    </row>
    <row r="904" spans="1:21" outlineLevel="2">
      <c r="A904" s="99"/>
      <c r="B904" s="99"/>
      <c r="C904" s="100"/>
      <c r="D904" s="93" t="s">
        <v>1766</v>
      </c>
      <c r="E904" s="93"/>
      <c r="F904" s="101"/>
      <c r="G904" s="93"/>
      <c r="H904" s="185">
        <f>+SUMIFS(H635:H902,$B$635:$B$902,"&lt;&gt;"&amp;$B$2)</f>
        <v>148082</v>
      </c>
      <c r="I904" s="95"/>
      <c r="J904" s="185">
        <f>+SUMIFS(J635:J902,$B$635:$B$902,"&lt;&gt;"&amp;$B$2)</f>
        <v>4000</v>
      </c>
      <c r="K904" s="96"/>
      <c r="L904" s="186">
        <f>+SUMIFS(L635:L902,$B$635:$B$902,"&lt;&gt;"&amp;$B$2)</f>
        <v>144082</v>
      </c>
      <c r="M904" s="185">
        <f>+SUMIFS(M635:M902,$B$635:$B$902,"&lt;&gt;"&amp;$B$2)</f>
        <v>0</v>
      </c>
      <c r="N904" s="185">
        <f>+SUMIFS(N635:N902,$B$635:$B$902,"&lt;&gt;"&amp;$B$2)</f>
        <v>144082</v>
      </c>
      <c r="O904" s="185">
        <f>+SUMIFS(O635:O902,$B$635:$B$902,"&lt;&gt;"&amp;$B$2)</f>
        <v>4000</v>
      </c>
      <c r="Q904" s="74"/>
      <c r="R904" s="75"/>
      <c r="S904" s="75"/>
      <c r="T904" s="119"/>
      <c r="U904" s="119"/>
    </row>
    <row r="905" spans="1:21" outlineLevel="1">
      <c r="A905" s="99"/>
      <c r="B905" s="99"/>
      <c r="C905" s="100"/>
      <c r="D905" s="93"/>
      <c r="E905" s="93"/>
      <c r="F905" s="101" t="s">
        <v>1774</v>
      </c>
      <c r="G905" s="93"/>
      <c r="H905" s="94">
        <f>+H903-H904</f>
        <v>13568114.149999991</v>
      </c>
      <c r="I905" s="95"/>
      <c r="J905" s="94">
        <f>+J903-J904</f>
        <v>1832499.1250000007</v>
      </c>
      <c r="K905" s="96"/>
      <c r="L905" s="188">
        <f>+L903-L904</f>
        <v>4901556.3277668636</v>
      </c>
      <c r="M905" s="94">
        <f>+M903-M904</f>
        <v>1478789.4134317457</v>
      </c>
      <c r="N905" s="94">
        <f>+N903-N904</f>
        <v>6380345.7411986087</v>
      </c>
      <c r="O905" s="94">
        <f>+O903-O904</f>
        <v>7187768.3750000019</v>
      </c>
      <c r="Q905" s="74"/>
      <c r="R905" s="75"/>
      <c r="S905" s="75"/>
      <c r="T905" s="119"/>
      <c r="U905" s="119"/>
    </row>
    <row r="906" spans="1:21" outlineLevel="2">
      <c r="A906" s="136">
        <v>43279</v>
      </c>
      <c r="B906" s="24"/>
      <c r="C906" s="77"/>
      <c r="D906" s="137" t="s">
        <v>1775</v>
      </c>
      <c r="E906" s="137"/>
      <c r="F906" s="137" t="s">
        <v>1776</v>
      </c>
      <c r="G906" s="137" t="s">
        <v>1777</v>
      </c>
      <c r="H906" s="55">
        <v>0</v>
      </c>
      <c r="I906" s="22">
        <v>0</v>
      </c>
      <c r="J906" s="56">
        <v>0</v>
      </c>
      <c r="K906" s="56">
        <v>0</v>
      </c>
      <c r="L906" s="59">
        <v>0</v>
      </c>
      <c r="M906" s="26">
        <v>0</v>
      </c>
      <c r="N906" s="26">
        <v>0</v>
      </c>
      <c r="O906" s="26">
        <v>0</v>
      </c>
      <c r="Q906" s="74"/>
      <c r="R906" s="74"/>
      <c r="S906" s="75"/>
      <c r="T906" s="119"/>
      <c r="U906" s="119"/>
    </row>
    <row r="907" spans="1:21" outlineLevel="2">
      <c r="A907" s="136">
        <v>43318</v>
      </c>
      <c r="B907" s="24"/>
      <c r="C907" s="77"/>
      <c r="D907" s="137" t="s">
        <v>1778</v>
      </c>
      <c r="E907" s="137"/>
      <c r="F907" s="137" t="s">
        <v>1776</v>
      </c>
      <c r="G907" s="137" t="s">
        <v>1779</v>
      </c>
      <c r="H907" s="55">
        <v>0</v>
      </c>
      <c r="I907" s="22">
        <v>0</v>
      </c>
      <c r="J907" s="56">
        <v>0</v>
      </c>
      <c r="K907" s="56">
        <v>0</v>
      </c>
      <c r="L907" s="59">
        <v>0</v>
      </c>
      <c r="M907" s="26">
        <v>0</v>
      </c>
      <c r="N907" s="26">
        <v>0</v>
      </c>
      <c r="O907" s="26">
        <v>0</v>
      </c>
      <c r="Q907" s="74"/>
      <c r="R907" s="74"/>
      <c r="S907" s="75"/>
      <c r="T907" s="119"/>
      <c r="U907" s="119"/>
    </row>
    <row r="908" spans="1:21" outlineLevel="2">
      <c r="A908" s="136">
        <v>43318</v>
      </c>
      <c r="B908" s="24"/>
      <c r="C908" s="77"/>
      <c r="D908" s="137" t="s">
        <v>1780</v>
      </c>
      <c r="E908" s="137"/>
      <c r="F908" s="137" t="s">
        <v>1776</v>
      </c>
      <c r="G908" s="137" t="s">
        <v>1779</v>
      </c>
      <c r="H908" s="55">
        <v>0</v>
      </c>
      <c r="I908" s="22">
        <v>0</v>
      </c>
      <c r="J908" s="56">
        <v>0</v>
      </c>
      <c r="K908" s="56">
        <v>0</v>
      </c>
      <c r="L908" s="59">
        <v>0</v>
      </c>
      <c r="M908" s="26">
        <v>0</v>
      </c>
      <c r="N908" s="26">
        <v>0</v>
      </c>
      <c r="O908" s="26">
        <v>0</v>
      </c>
      <c r="Q908" s="74"/>
      <c r="R908" s="74"/>
      <c r="S908" s="75"/>
      <c r="T908" s="119"/>
      <c r="U908" s="119"/>
    </row>
    <row r="909" spans="1:21" outlineLevel="2">
      <c r="A909" s="136">
        <v>43326</v>
      </c>
      <c r="B909" s="24"/>
      <c r="C909" s="77"/>
      <c r="D909" s="137" t="s">
        <v>1781</v>
      </c>
      <c r="E909" s="137"/>
      <c r="F909" s="137" t="s">
        <v>1776</v>
      </c>
      <c r="G909" s="137" t="s">
        <v>1782</v>
      </c>
      <c r="H909" s="55">
        <v>0</v>
      </c>
      <c r="I909" s="22">
        <v>0</v>
      </c>
      <c r="J909" s="56">
        <v>0</v>
      </c>
      <c r="K909" s="56">
        <v>0</v>
      </c>
      <c r="L909" s="59">
        <v>0</v>
      </c>
      <c r="M909" s="26">
        <v>0</v>
      </c>
      <c r="N909" s="26">
        <v>0</v>
      </c>
      <c r="O909" s="26">
        <v>0</v>
      </c>
      <c r="Q909" s="74"/>
      <c r="R909" s="74"/>
      <c r="S909" s="75"/>
      <c r="T909" s="119"/>
      <c r="U909" s="119"/>
    </row>
    <row r="910" spans="1:21" outlineLevel="2">
      <c r="A910" s="136">
        <v>43335</v>
      </c>
      <c r="B910" s="24"/>
      <c r="C910" s="77"/>
      <c r="D910" s="137" t="s">
        <v>1783</v>
      </c>
      <c r="E910" s="137"/>
      <c r="F910" s="137" t="s">
        <v>1776</v>
      </c>
      <c r="G910" s="137" t="s">
        <v>1784</v>
      </c>
      <c r="H910" s="55">
        <v>0</v>
      </c>
      <c r="I910" s="22">
        <v>0</v>
      </c>
      <c r="J910" s="56">
        <v>0</v>
      </c>
      <c r="K910" s="56">
        <v>0</v>
      </c>
      <c r="L910" s="59">
        <v>0</v>
      </c>
      <c r="M910" s="26">
        <v>0</v>
      </c>
      <c r="N910" s="26">
        <v>0</v>
      </c>
      <c r="O910" s="26">
        <v>0</v>
      </c>
      <c r="Q910" s="74"/>
      <c r="R910" s="74"/>
      <c r="S910" s="75"/>
      <c r="T910" s="119"/>
      <c r="U910" s="119"/>
    </row>
    <row r="911" spans="1:21" outlineLevel="2">
      <c r="A911" s="136">
        <v>43343</v>
      </c>
      <c r="B911" s="24"/>
      <c r="C911" s="77"/>
      <c r="D911" s="137" t="s">
        <v>1785</v>
      </c>
      <c r="E911" s="137"/>
      <c r="F911" s="137" t="s">
        <v>1776</v>
      </c>
      <c r="G911" s="137" t="s">
        <v>1786</v>
      </c>
      <c r="H911" s="55">
        <v>0</v>
      </c>
      <c r="I911" s="22">
        <v>0</v>
      </c>
      <c r="J911" s="56">
        <v>0</v>
      </c>
      <c r="K911" s="56">
        <v>0</v>
      </c>
      <c r="L911" s="59">
        <v>0</v>
      </c>
      <c r="M911" s="26">
        <v>0</v>
      </c>
      <c r="N911" s="26">
        <v>0</v>
      </c>
      <c r="O911" s="26">
        <v>0</v>
      </c>
      <c r="Q911" s="74"/>
      <c r="R911" s="74"/>
      <c r="S911" s="75"/>
      <c r="T911" s="119"/>
      <c r="U911" s="119"/>
    </row>
    <row r="912" spans="1:21" outlineLevel="2">
      <c r="A912" s="136">
        <v>43343</v>
      </c>
      <c r="B912" s="24"/>
      <c r="C912" s="77"/>
      <c r="D912" s="137" t="s">
        <v>1787</v>
      </c>
      <c r="E912" s="137"/>
      <c r="F912" s="137" t="s">
        <v>1776</v>
      </c>
      <c r="G912" s="137" t="s">
        <v>1786</v>
      </c>
      <c r="H912" s="55">
        <v>0</v>
      </c>
      <c r="I912" s="22">
        <v>0</v>
      </c>
      <c r="J912" s="56">
        <v>0</v>
      </c>
      <c r="K912" s="56">
        <v>0</v>
      </c>
      <c r="L912" s="59">
        <v>0</v>
      </c>
      <c r="M912" s="26">
        <v>0</v>
      </c>
      <c r="N912" s="26">
        <v>0</v>
      </c>
      <c r="O912" s="26">
        <v>0</v>
      </c>
      <c r="Q912" s="74"/>
      <c r="R912" s="74"/>
      <c r="S912" s="75"/>
      <c r="T912" s="119"/>
      <c r="U912" s="119"/>
    </row>
    <row r="913" spans="1:21" outlineLevel="2">
      <c r="A913" s="136">
        <v>43347</v>
      </c>
      <c r="B913" s="24"/>
      <c r="C913" s="77"/>
      <c r="D913" s="137" t="s">
        <v>1788</v>
      </c>
      <c r="E913" s="137"/>
      <c r="F913" s="137" t="s">
        <v>1776</v>
      </c>
      <c r="G913" s="137" t="s">
        <v>1789</v>
      </c>
      <c r="H913" s="55">
        <v>0</v>
      </c>
      <c r="I913" s="22">
        <v>0</v>
      </c>
      <c r="J913" s="56">
        <v>0</v>
      </c>
      <c r="K913" s="56">
        <v>0</v>
      </c>
      <c r="L913" s="59">
        <v>0</v>
      </c>
      <c r="M913" s="26">
        <v>0</v>
      </c>
      <c r="N913" s="26">
        <v>0</v>
      </c>
      <c r="O913" s="26">
        <v>0</v>
      </c>
      <c r="Q913" s="74"/>
      <c r="R913" s="74"/>
      <c r="S913" s="75"/>
      <c r="T913" s="119"/>
      <c r="U913" s="119"/>
    </row>
    <row r="914" spans="1:21" outlineLevel="2">
      <c r="A914" s="136">
        <v>43349</v>
      </c>
      <c r="B914" s="24"/>
      <c r="C914" s="77"/>
      <c r="D914" s="137" t="s">
        <v>1790</v>
      </c>
      <c r="E914" s="137"/>
      <c r="F914" s="137" t="s">
        <v>1776</v>
      </c>
      <c r="G914" s="137" t="s">
        <v>1791</v>
      </c>
      <c r="H914" s="55">
        <v>0</v>
      </c>
      <c r="I914" s="22">
        <v>0</v>
      </c>
      <c r="J914" s="56">
        <v>0</v>
      </c>
      <c r="K914" s="56">
        <v>0</v>
      </c>
      <c r="L914" s="59">
        <v>0</v>
      </c>
      <c r="M914" s="26">
        <v>0</v>
      </c>
      <c r="N914" s="26">
        <v>0</v>
      </c>
      <c r="O914" s="26">
        <v>0</v>
      </c>
      <c r="Q914" s="74"/>
      <c r="R914" s="74"/>
      <c r="S914" s="75"/>
      <c r="T914" s="119"/>
      <c r="U914" s="119"/>
    </row>
    <row r="915" spans="1:21" outlineLevel="2">
      <c r="A915" s="136">
        <v>43384</v>
      </c>
      <c r="B915" s="24"/>
      <c r="C915" s="77"/>
      <c r="D915" s="137" t="s">
        <v>1792</v>
      </c>
      <c r="E915" s="137"/>
      <c r="F915" s="137" t="s">
        <v>1776</v>
      </c>
      <c r="G915" s="137" t="s">
        <v>1793</v>
      </c>
      <c r="H915" s="55">
        <v>0</v>
      </c>
      <c r="I915" s="22">
        <v>0</v>
      </c>
      <c r="J915" s="56">
        <v>0</v>
      </c>
      <c r="K915" s="56">
        <v>0</v>
      </c>
      <c r="L915" s="59">
        <v>0</v>
      </c>
      <c r="M915" s="26">
        <v>0</v>
      </c>
      <c r="N915" s="26">
        <v>0</v>
      </c>
      <c r="O915" s="26">
        <v>0</v>
      </c>
      <c r="Q915" s="74"/>
      <c r="R915" s="74"/>
      <c r="S915" s="75"/>
      <c r="T915" s="119"/>
      <c r="U915" s="119"/>
    </row>
    <row r="916" spans="1:21" outlineLevel="2">
      <c r="A916" s="136">
        <v>43384</v>
      </c>
      <c r="B916" s="24"/>
      <c r="C916" s="77"/>
      <c r="D916" s="137" t="s">
        <v>1794</v>
      </c>
      <c r="E916" s="137"/>
      <c r="F916" s="137" t="s">
        <v>1776</v>
      </c>
      <c r="G916" s="137" t="s">
        <v>1793</v>
      </c>
      <c r="H916" s="55">
        <v>0</v>
      </c>
      <c r="I916" s="22">
        <v>0</v>
      </c>
      <c r="J916" s="56">
        <v>0</v>
      </c>
      <c r="K916" s="56">
        <v>0</v>
      </c>
      <c r="L916" s="59">
        <v>0</v>
      </c>
      <c r="M916" s="26">
        <v>0</v>
      </c>
      <c r="N916" s="26">
        <v>0</v>
      </c>
      <c r="O916" s="26">
        <v>0</v>
      </c>
      <c r="Q916" s="74"/>
      <c r="R916" s="74"/>
      <c r="S916" s="75"/>
      <c r="T916" s="119"/>
      <c r="U916" s="119"/>
    </row>
    <row r="917" spans="1:21" outlineLevel="2">
      <c r="A917" s="136">
        <v>43482</v>
      </c>
      <c r="B917" s="24"/>
      <c r="C917" s="77"/>
      <c r="D917" s="137" t="s">
        <v>1795</v>
      </c>
      <c r="E917" s="137"/>
      <c r="F917" s="137" t="s">
        <v>1776</v>
      </c>
      <c r="G917" s="137" t="s">
        <v>1796</v>
      </c>
      <c r="H917" s="55">
        <v>0</v>
      </c>
      <c r="I917" s="22">
        <v>0</v>
      </c>
      <c r="J917" s="56">
        <v>0</v>
      </c>
      <c r="K917" s="56">
        <v>0</v>
      </c>
      <c r="L917" s="59">
        <v>0</v>
      </c>
      <c r="M917" s="26">
        <v>0</v>
      </c>
      <c r="N917" s="26">
        <v>0</v>
      </c>
      <c r="O917" s="26">
        <v>0</v>
      </c>
      <c r="Q917" s="74"/>
      <c r="R917" s="74"/>
      <c r="S917" s="75"/>
      <c r="T917" s="119"/>
      <c r="U917" s="119"/>
    </row>
    <row r="918" spans="1:21" outlineLevel="2">
      <c r="A918" s="136">
        <v>43501</v>
      </c>
      <c r="B918" s="24"/>
      <c r="C918" s="77"/>
      <c r="D918" s="137" t="s">
        <v>1797</v>
      </c>
      <c r="E918" s="137"/>
      <c r="F918" s="137" t="s">
        <v>1776</v>
      </c>
      <c r="G918" s="137" t="s">
        <v>1798</v>
      </c>
      <c r="H918" s="55">
        <v>0</v>
      </c>
      <c r="I918" s="22">
        <v>0</v>
      </c>
      <c r="J918" s="56">
        <v>0</v>
      </c>
      <c r="K918" s="56">
        <v>0</v>
      </c>
      <c r="L918" s="59">
        <v>0</v>
      </c>
      <c r="M918" s="26">
        <v>0</v>
      </c>
      <c r="N918" s="26">
        <v>0</v>
      </c>
      <c r="O918" s="26">
        <v>0</v>
      </c>
      <c r="Q918" s="74"/>
      <c r="R918" s="74"/>
      <c r="S918" s="75"/>
      <c r="T918" s="119"/>
      <c r="U918" s="119"/>
    </row>
    <row r="919" spans="1:21" outlineLevel="2">
      <c r="A919" s="136">
        <v>43504</v>
      </c>
      <c r="B919" s="24"/>
      <c r="C919" s="77"/>
      <c r="D919" s="137" t="s">
        <v>1799</v>
      </c>
      <c r="E919" s="137"/>
      <c r="F919" s="137" t="s">
        <v>1776</v>
      </c>
      <c r="G919" s="137" t="s">
        <v>1800</v>
      </c>
      <c r="H919" s="55">
        <v>0</v>
      </c>
      <c r="I919" s="22">
        <v>0</v>
      </c>
      <c r="J919" s="56">
        <v>0</v>
      </c>
      <c r="K919" s="56">
        <v>0</v>
      </c>
      <c r="L919" s="59">
        <v>0</v>
      </c>
      <c r="M919" s="26">
        <v>0</v>
      </c>
      <c r="N919" s="26">
        <v>0</v>
      </c>
      <c r="O919" s="26">
        <v>0</v>
      </c>
      <c r="Q919" s="74"/>
      <c r="R919" s="74"/>
      <c r="S919" s="75"/>
      <c r="T919" s="119"/>
      <c r="U919" s="119"/>
    </row>
    <row r="920" spans="1:21" outlineLevel="2">
      <c r="A920" s="136">
        <v>43504</v>
      </c>
      <c r="B920" s="24"/>
      <c r="C920" s="77"/>
      <c r="D920" s="137" t="s">
        <v>1801</v>
      </c>
      <c r="E920" s="137"/>
      <c r="F920" s="137" t="s">
        <v>1776</v>
      </c>
      <c r="G920" s="137" t="s">
        <v>1802</v>
      </c>
      <c r="H920" s="55">
        <v>0</v>
      </c>
      <c r="I920" s="22">
        <v>0</v>
      </c>
      <c r="J920" s="56">
        <v>0</v>
      </c>
      <c r="K920" s="56">
        <v>0</v>
      </c>
      <c r="L920" s="59">
        <v>0</v>
      </c>
      <c r="M920" s="26">
        <v>0</v>
      </c>
      <c r="N920" s="26">
        <v>0</v>
      </c>
      <c r="O920" s="26">
        <v>0</v>
      </c>
      <c r="Q920" s="74"/>
      <c r="R920" s="74"/>
      <c r="S920" s="75"/>
      <c r="T920" s="119"/>
      <c r="U920" s="119"/>
    </row>
    <row r="921" spans="1:21" outlineLevel="2">
      <c r="A921" s="136">
        <v>43544</v>
      </c>
      <c r="B921" s="24"/>
      <c r="C921" s="77"/>
      <c r="D921" s="137" t="s">
        <v>1803</v>
      </c>
      <c r="E921" s="137"/>
      <c r="F921" s="137" t="s">
        <v>1776</v>
      </c>
      <c r="G921" s="137" t="s">
        <v>1804</v>
      </c>
      <c r="H921" s="55">
        <v>0</v>
      </c>
      <c r="I921" s="22">
        <v>0</v>
      </c>
      <c r="J921" s="56">
        <v>0</v>
      </c>
      <c r="K921" s="56">
        <v>0</v>
      </c>
      <c r="L921" s="59">
        <v>0</v>
      </c>
      <c r="M921" s="26">
        <v>0</v>
      </c>
      <c r="N921" s="26">
        <v>0</v>
      </c>
      <c r="O921" s="26">
        <v>0</v>
      </c>
      <c r="Q921" s="74"/>
      <c r="R921" s="74"/>
      <c r="S921" s="75"/>
      <c r="T921" s="119"/>
      <c r="U921" s="119"/>
    </row>
    <row r="922" spans="1:21" outlineLevel="2">
      <c r="A922" s="136">
        <v>43544</v>
      </c>
      <c r="B922" s="24"/>
      <c r="C922" s="77"/>
      <c r="D922" s="137" t="s">
        <v>1805</v>
      </c>
      <c r="E922" s="137"/>
      <c r="F922" s="137" t="s">
        <v>1776</v>
      </c>
      <c r="G922" s="137" t="s">
        <v>1806</v>
      </c>
      <c r="H922" s="55">
        <v>0</v>
      </c>
      <c r="I922" s="22">
        <v>0</v>
      </c>
      <c r="J922" s="56">
        <v>0</v>
      </c>
      <c r="K922" s="56">
        <v>0</v>
      </c>
      <c r="L922" s="59">
        <v>0</v>
      </c>
      <c r="M922" s="26">
        <v>0</v>
      </c>
      <c r="N922" s="26">
        <v>0</v>
      </c>
      <c r="O922" s="26">
        <v>0</v>
      </c>
      <c r="Q922" s="74"/>
      <c r="R922" s="74"/>
      <c r="S922" s="75"/>
      <c r="T922" s="119"/>
      <c r="U922" s="119"/>
    </row>
    <row r="923" spans="1:21" outlineLevel="2">
      <c r="A923" s="136">
        <v>43544</v>
      </c>
      <c r="B923" s="24"/>
      <c r="C923" s="77"/>
      <c r="D923" s="137" t="s">
        <v>1807</v>
      </c>
      <c r="E923" s="137"/>
      <c r="F923" s="137" t="s">
        <v>1776</v>
      </c>
      <c r="G923" s="137" t="s">
        <v>1806</v>
      </c>
      <c r="H923" s="55">
        <v>0</v>
      </c>
      <c r="I923" s="22">
        <v>0</v>
      </c>
      <c r="J923" s="56">
        <v>0</v>
      </c>
      <c r="K923" s="56">
        <v>0</v>
      </c>
      <c r="L923" s="59">
        <v>0</v>
      </c>
      <c r="M923" s="26">
        <v>0</v>
      </c>
      <c r="N923" s="26">
        <v>0</v>
      </c>
      <c r="O923" s="26">
        <v>0</v>
      </c>
      <c r="Q923" s="74"/>
      <c r="R923" s="74"/>
      <c r="S923" s="75"/>
      <c r="T923" s="119"/>
      <c r="U923" s="119"/>
    </row>
    <row r="924" spans="1:21" outlineLevel="2">
      <c r="A924" s="136">
        <v>43559</v>
      </c>
      <c r="B924" s="24"/>
      <c r="C924" s="77"/>
      <c r="D924" s="137" t="s">
        <v>1808</v>
      </c>
      <c r="E924" s="137"/>
      <c r="F924" s="137" t="s">
        <v>1776</v>
      </c>
      <c r="G924" s="137" t="s">
        <v>1809</v>
      </c>
      <c r="H924" s="55">
        <v>0</v>
      </c>
      <c r="I924" s="22">
        <v>0</v>
      </c>
      <c r="J924" s="56">
        <v>0</v>
      </c>
      <c r="K924" s="56">
        <v>0</v>
      </c>
      <c r="L924" s="59">
        <v>0</v>
      </c>
      <c r="M924" s="26">
        <v>0</v>
      </c>
      <c r="N924" s="26">
        <v>0</v>
      </c>
      <c r="O924" s="26">
        <v>0</v>
      </c>
      <c r="Q924" s="74"/>
      <c r="R924" s="74"/>
      <c r="S924" s="75"/>
      <c r="T924" s="119"/>
      <c r="U924" s="119"/>
    </row>
    <row r="925" spans="1:21" outlineLevel="2">
      <c r="A925" s="136">
        <v>43572</v>
      </c>
      <c r="B925" s="24"/>
      <c r="C925" s="77"/>
      <c r="D925" s="137" t="s">
        <v>1810</v>
      </c>
      <c r="E925" s="137"/>
      <c r="F925" s="137" t="s">
        <v>1776</v>
      </c>
      <c r="G925" s="137" t="s">
        <v>1811</v>
      </c>
      <c r="H925" s="55">
        <v>0</v>
      </c>
      <c r="I925" s="22">
        <v>0</v>
      </c>
      <c r="J925" s="56">
        <v>0</v>
      </c>
      <c r="K925" s="56">
        <v>0</v>
      </c>
      <c r="L925" s="59">
        <v>0</v>
      </c>
      <c r="M925" s="26">
        <v>0</v>
      </c>
      <c r="N925" s="26">
        <v>0</v>
      </c>
      <c r="O925" s="26">
        <v>0</v>
      </c>
      <c r="Q925" s="74"/>
      <c r="R925" s="74"/>
      <c r="S925" s="75"/>
      <c r="T925" s="119"/>
      <c r="U925" s="119"/>
    </row>
    <row r="926" spans="1:21" outlineLevel="2">
      <c r="A926" s="136">
        <v>43584</v>
      </c>
      <c r="B926" s="24"/>
      <c r="C926" s="77"/>
      <c r="D926" s="137" t="s">
        <v>1812</v>
      </c>
      <c r="E926" s="137"/>
      <c r="F926" s="137" t="s">
        <v>1776</v>
      </c>
      <c r="G926" s="137" t="s">
        <v>1813</v>
      </c>
      <c r="H926" s="55">
        <v>0</v>
      </c>
      <c r="I926" s="22">
        <v>0</v>
      </c>
      <c r="J926" s="56">
        <v>0</v>
      </c>
      <c r="K926" s="56">
        <v>0</v>
      </c>
      <c r="L926" s="59">
        <v>0</v>
      </c>
      <c r="M926" s="26">
        <v>0</v>
      </c>
      <c r="N926" s="26">
        <v>0</v>
      </c>
      <c r="O926" s="26">
        <v>0</v>
      </c>
      <c r="Q926" s="74"/>
      <c r="R926" s="74"/>
      <c r="S926" s="75"/>
      <c r="T926" s="119"/>
      <c r="U926" s="119"/>
    </row>
    <row r="927" spans="1:21" outlineLevel="2">
      <c r="A927" s="136">
        <v>43617</v>
      </c>
      <c r="B927" s="24"/>
      <c r="C927" s="77"/>
      <c r="D927" s="137" t="s">
        <v>1814</v>
      </c>
      <c r="E927" s="137"/>
      <c r="F927" s="137" t="s">
        <v>1776</v>
      </c>
      <c r="G927" s="137" t="s">
        <v>1815</v>
      </c>
      <c r="H927" s="55">
        <v>0</v>
      </c>
      <c r="I927" s="22">
        <v>0</v>
      </c>
      <c r="J927" s="56">
        <v>0</v>
      </c>
      <c r="K927" s="56">
        <v>0</v>
      </c>
      <c r="L927" s="59">
        <v>0</v>
      </c>
      <c r="M927" s="26">
        <v>0</v>
      </c>
      <c r="N927" s="26">
        <v>0</v>
      </c>
      <c r="O927" s="26">
        <v>0</v>
      </c>
      <c r="Q927" s="74"/>
      <c r="R927" s="74"/>
      <c r="S927" s="75"/>
      <c r="T927" s="119"/>
      <c r="U927" s="119"/>
    </row>
    <row r="928" spans="1:21" outlineLevel="2">
      <c r="A928" s="136">
        <v>43617</v>
      </c>
      <c r="B928" s="24"/>
      <c r="C928" s="77"/>
      <c r="D928" s="137" t="s">
        <v>1816</v>
      </c>
      <c r="E928" s="137"/>
      <c r="F928" s="137" t="s">
        <v>1776</v>
      </c>
      <c r="G928" s="137" t="s">
        <v>1817</v>
      </c>
      <c r="H928" s="55">
        <v>0</v>
      </c>
      <c r="I928" s="22">
        <v>0</v>
      </c>
      <c r="J928" s="56">
        <v>0</v>
      </c>
      <c r="K928" s="56">
        <v>0</v>
      </c>
      <c r="L928" s="59">
        <v>0</v>
      </c>
      <c r="M928" s="26">
        <v>0</v>
      </c>
      <c r="N928" s="26">
        <v>0</v>
      </c>
      <c r="O928" s="26">
        <v>0</v>
      </c>
      <c r="Q928" s="74"/>
      <c r="R928" s="74"/>
      <c r="S928" s="75"/>
      <c r="T928" s="119"/>
      <c r="U928" s="119"/>
    </row>
    <row r="929" spans="1:21" outlineLevel="2">
      <c r="A929" s="136">
        <v>43617</v>
      </c>
      <c r="B929" s="24"/>
      <c r="C929" s="77"/>
      <c r="D929" s="137" t="s">
        <v>1818</v>
      </c>
      <c r="E929" s="137"/>
      <c r="F929" s="137" t="s">
        <v>1776</v>
      </c>
      <c r="G929" s="137" t="s">
        <v>1817</v>
      </c>
      <c r="H929" s="55">
        <v>0</v>
      </c>
      <c r="I929" s="22">
        <v>0</v>
      </c>
      <c r="J929" s="56">
        <v>0</v>
      </c>
      <c r="K929" s="56">
        <v>0</v>
      </c>
      <c r="L929" s="59">
        <v>0</v>
      </c>
      <c r="M929" s="26">
        <v>0</v>
      </c>
      <c r="N929" s="26">
        <v>0</v>
      </c>
      <c r="O929" s="26">
        <v>0</v>
      </c>
      <c r="Q929" s="74"/>
      <c r="R929" s="74"/>
      <c r="S929" s="75"/>
      <c r="T929" s="119"/>
      <c r="U929" s="119"/>
    </row>
    <row r="930" spans="1:21" outlineLevel="2">
      <c r="A930" s="136">
        <v>43617</v>
      </c>
      <c r="B930" s="24"/>
      <c r="C930" s="77"/>
      <c r="D930" s="137" t="s">
        <v>1819</v>
      </c>
      <c r="E930" s="137"/>
      <c r="F930" s="137" t="s">
        <v>1776</v>
      </c>
      <c r="G930" s="137" t="s">
        <v>1817</v>
      </c>
      <c r="H930" s="55">
        <v>0</v>
      </c>
      <c r="I930" s="22">
        <v>0</v>
      </c>
      <c r="J930" s="56">
        <v>0</v>
      </c>
      <c r="K930" s="56">
        <v>0</v>
      </c>
      <c r="L930" s="59">
        <v>0</v>
      </c>
      <c r="M930" s="26">
        <v>0</v>
      </c>
      <c r="N930" s="26">
        <v>0</v>
      </c>
      <c r="O930" s="26">
        <v>0</v>
      </c>
      <c r="Q930" s="74"/>
      <c r="R930" s="74"/>
      <c r="S930" s="75"/>
      <c r="T930" s="119"/>
      <c r="U930" s="119"/>
    </row>
    <row r="931" spans="1:21" outlineLevel="2">
      <c r="A931" s="136">
        <v>43617</v>
      </c>
      <c r="B931" s="24"/>
      <c r="C931" s="77"/>
      <c r="D931" s="137" t="s">
        <v>1820</v>
      </c>
      <c r="E931" s="137"/>
      <c r="F931" s="137" t="s">
        <v>1776</v>
      </c>
      <c r="G931" s="137" t="s">
        <v>1815</v>
      </c>
      <c r="H931" s="55">
        <v>0</v>
      </c>
      <c r="I931" s="22">
        <v>0</v>
      </c>
      <c r="J931" s="56">
        <v>0</v>
      </c>
      <c r="K931" s="56">
        <v>0</v>
      </c>
      <c r="L931" s="59">
        <v>0</v>
      </c>
      <c r="M931" s="26">
        <v>0</v>
      </c>
      <c r="N931" s="26">
        <v>0</v>
      </c>
      <c r="O931" s="26">
        <v>0</v>
      </c>
      <c r="Q931" s="74"/>
      <c r="R931" s="74"/>
      <c r="S931" s="75"/>
      <c r="T931" s="119"/>
      <c r="U931" s="119"/>
    </row>
    <row r="932" spans="1:21" outlineLevel="2">
      <c r="A932" s="136">
        <v>43617</v>
      </c>
      <c r="B932" s="24"/>
      <c r="C932" s="77"/>
      <c r="D932" s="137" t="s">
        <v>1821</v>
      </c>
      <c r="E932" s="137"/>
      <c r="F932" s="137" t="s">
        <v>1776</v>
      </c>
      <c r="G932" s="137" t="s">
        <v>1822</v>
      </c>
      <c r="H932" s="55">
        <v>0</v>
      </c>
      <c r="I932" s="22">
        <v>0</v>
      </c>
      <c r="J932" s="56">
        <v>0</v>
      </c>
      <c r="K932" s="56">
        <v>0</v>
      </c>
      <c r="L932" s="59">
        <v>0</v>
      </c>
      <c r="M932" s="26">
        <v>0</v>
      </c>
      <c r="N932" s="26">
        <v>0</v>
      </c>
      <c r="O932" s="26">
        <v>0</v>
      </c>
      <c r="Q932" s="74"/>
      <c r="R932" s="74"/>
      <c r="S932" s="75"/>
      <c r="T932" s="119"/>
      <c r="U932" s="119"/>
    </row>
    <row r="933" spans="1:21" outlineLevel="2">
      <c r="A933" s="136">
        <v>43643</v>
      </c>
      <c r="B933" s="24"/>
      <c r="C933" s="77"/>
      <c r="D933" s="137" t="s">
        <v>1823</v>
      </c>
      <c r="E933" s="137"/>
      <c r="F933" s="137" t="s">
        <v>1776</v>
      </c>
      <c r="G933" s="137" t="s">
        <v>1824</v>
      </c>
      <c r="H933" s="55">
        <v>0</v>
      </c>
      <c r="I933" s="22">
        <v>0</v>
      </c>
      <c r="J933" s="56">
        <v>0</v>
      </c>
      <c r="K933" s="56">
        <v>0</v>
      </c>
      <c r="L933" s="59">
        <v>0</v>
      </c>
      <c r="M933" s="26">
        <v>0</v>
      </c>
      <c r="N933" s="26">
        <v>0</v>
      </c>
      <c r="O933" s="26">
        <v>0</v>
      </c>
      <c r="Q933" s="74"/>
      <c r="R933" s="74"/>
      <c r="S933" s="75"/>
      <c r="T933" s="119"/>
      <c r="U933" s="119"/>
    </row>
    <row r="934" spans="1:21" outlineLevel="2">
      <c r="A934" s="136">
        <v>43664</v>
      </c>
      <c r="B934" s="24"/>
      <c r="C934" s="77"/>
      <c r="D934" s="137" t="s">
        <v>1825</v>
      </c>
      <c r="E934" s="137"/>
      <c r="F934" s="137" t="s">
        <v>1776</v>
      </c>
      <c r="G934" s="137" t="s">
        <v>1826</v>
      </c>
      <c r="H934" s="55">
        <v>0</v>
      </c>
      <c r="I934" s="22">
        <v>0</v>
      </c>
      <c r="J934" s="56">
        <v>0</v>
      </c>
      <c r="K934" s="56">
        <v>0</v>
      </c>
      <c r="L934" s="59">
        <v>0</v>
      </c>
      <c r="M934" s="26">
        <v>0</v>
      </c>
      <c r="N934" s="26">
        <v>0</v>
      </c>
      <c r="O934" s="26">
        <v>0</v>
      </c>
      <c r="Q934" s="74"/>
      <c r="R934" s="74"/>
      <c r="S934" s="75"/>
      <c r="T934" s="119"/>
      <c r="U934" s="119"/>
    </row>
    <row r="935" spans="1:21" outlineLevel="2">
      <c r="A935" s="136">
        <v>43672</v>
      </c>
      <c r="B935" s="24"/>
      <c r="C935" s="77"/>
      <c r="D935" s="137" t="s">
        <v>1827</v>
      </c>
      <c r="E935" s="137"/>
      <c r="F935" s="137" t="s">
        <v>1776</v>
      </c>
      <c r="G935" s="137" t="s">
        <v>1806</v>
      </c>
      <c r="H935" s="55">
        <v>0</v>
      </c>
      <c r="I935" s="22">
        <v>0</v>
      </c>
      <c r="J935" s="56">
        <v>0</v>
      </c>
      <c r="K935" s="56">
        <v>0</v>
      </c>
      <c r="L935" s="59">
        <v>0</v>
      </c>
      <c r="M935" s="26">
        <v>0</v>
      </c>
      <c r="N935" s="26">
        <v>0</v>
      </c>
      <c r="O935" s="26">
        <v>0</v>
      </c>
      <c r="Q935" s="74"/>
      <c r="R935" s="74"/>
      <c r="S935" s="75"/>
      <c r="T935" s="119"/>
      <c r="U935" s="119"/>
    </row>
    <row r="936" spans="1:21" outlineLevel="2">
      <c r="A936" s="136">
        <v>43675</v>
      </c>
      <c r="B936" s="24"/>
      <c r="C936" s="77"/>
      <c r="D936" s="137" t="s">
        <v>1828</v>
      </c>
      <c r="E936" s="137"/>
      <c r="F936" s="137" t="s">
        <v>1776</v>
      </c>
      <c r="G936" s="137" t="s">
        <v>1829</v>
      </c>
      <c r="H936" s="55">
        <v>0</v>
      </c>
      <c r="I936" s="22">
        <v>0</v>
      </c>
      <c r="J936" s="56">
        <v>0</v>
      </c>
      <c r="K936" s="56">
        <v>0</v>
      </c>
      <c r="L936" s="59">
        <v>0</v>
      </c>
      <c r="M936" s="26">
        <v>0</v>
      </c>
      <c r="N936" s="26">
        <v>0</v>
      </c>
      <c r="O936" s="26">
        <v>0</v>
      </c>
      <c r="Q936" s="74"/>
      <c r="R936" s="74"/>
      <c r="S936" s="75"/>
      <c r="T936" s="119"/>
      <c r="U936" s="119"/>
    </row>
    <row r="937" spans="1:21" outlineLevel="2">
      <c r="A937" s="136">
        <v>43677</v>
      </c>
      <c r="B937" s="24"/>
      <c r="C937" s="77"/>
      <c r="D937" s="137" t="s">
        <v>1830</v>
      </c>
      <c r="E937" s="137"/>
      <c r="F937" s="137" t="s">
        <v>1776</v>
      </c>
      <c r="G937" s="137" t="s">
        <v>1831</v>
      </c>
      <c r="H937" s="55">
        <v>0</v>
      </c>
      <c r="I937" s="22">
        <v>0</v>
      </c>
      <c r="J937" s="56">
        <v>0</v>
      </c>
      <c r="K937" s="56">
        <v>0</v>
      </c>
      <c r="L937" s="59">
        <v>0</v>
      </c>
      <c r="M937" s="26">
        <v>0</v>
      </c>
      <c r="N937" s="26">
        <v>0</v>
      </c>
      <c r="O937" s="26">
        <v>0</v>
      </c>
      <c r="Q937" s="74"/>
      <c r="R937" s="74"/>
      <c r="S937" s="75"/>
      <c r="T937" s="119"/>
      <c r="U937" s="119"/>
    </row>
    <row r="938" spans="1:21" outlineLevel="2">
      <c r="A938" s="136">
        <v>43686</v>
      </c>
      <c r="B938" s="24"/>
      <c r="C938" s="77"/>
      <c r="D938" s="137" t="s">
        <v>1832</v>
      </c>
      <c r="E938" s="137"/>
      <c r="F938" s="137" t="s">
        <v>1776</v>
      </c>
      <c r="G938" s="137" t="s">
        <v>1833</v>
      </c>
      <c r="H938" s="55">
        <v>0</v>
      </c>
      <c r="I938" s="22">
        <v>0</v>
      </c>
      <c r="J938" s="56">
        <v>0</v>
      </c>
      <c r="K938" s="56">
        <v>0</v>
      </c>
      <c r="L938" s="59">
        <v>0</v>
      </c>
      <c r="M938" s="26">
        <v>0</v>
      </c>
      <c r="N938" s="26">
        <v>0</v>
      </c>
      <c r="O938" s="26">
        <v>0</v>
      </c>
      <c r="Q938" s="74"/>
      <c r="R938" s="74"/>
      <c r="S938" s="75"/>
      <c r="T938" s="119"/>
      <c r="U938" s="119"/>
    </row>
    <row r="939" spans="1:21" outlineLevel="2">
      <c r="A939" s="136">
        <v>43783</v>
      </c>
      <c r="B939" s="24"/>
      <c r="C939" s="77"/>
      <c r="D939" s="137" t="s">
        <v>1834</v>
      </c>
      <c r="E939" s="137"/>
      <c r="F939" s="137" t="s">
        <v>1776</v>
      </c>
      <c r="G939" s="137" t="s">
        <v>1835</v>
      </c>
      <c r="H939" s="55">
        <v>0</v>
      </c>
      <c r="I939" s="22">
        <v>0</v>
      </c>
      <c r="J939" s="56">
        <v>0</v>
      </c>
      <c r="K939" s="56">
        <v>0</v>
      </c>
      <c r="L939" s="59">
        <v>0</v>
      </c>
      <c r="M939" s="26">
        <v>0</v>
      </c>
      <c r="N939" s="26">
        <v>0</v>
      </c>
      <c r="O939" s="26">
        <v>0</v>
      </c>
      <c r="Q939" s="74"/>
      <c r="R939" s="74"/>
      <c r="S939" s="75"/>
      <c r="T939" s="119"/>
      <c r="U939" s="119"/>
    </row>
    <row r="940" spans="1:21" outlineLevel="2">
      <c r="A940" s="136">
        <v>43783</v>
      </c>
      <c r="B940" s="24"/>
      <c r="C940" s="77"/>
      <c r="D940" s="137" t="s">
        <v>1836</v>
      </c>
      <c r="E940" s="137"/>
      <c r="F940" s="137" t="s">
        <v>1776</v>
      </c>
      <c r="G940" s="137" t="s">
        <v>1837</v>
      </c>
      <c r="H940" s="55">
        <v>0</v>
      </c>
      <c r="I940" s="22">
        <v>0</v>
      </c>
      <c r="J940" s="56">
        <v>0</v>
      </c>
      <c r="K940" s="56">
        <v>0</v>
      </c>
      <c r="L940" s="59">
        <v>0</v>
      </c>
      <c r="M940" s="26">
        <v>0</v>
      </c>
      <c r="N940" s="26">
        <v>0</v>
      </c>
      <c r="O940" s="26">
        <v>0</v>
      </c>
      <c r="Q940" s="74"/>
      <c r="R940" s="74"/>
      <c r="S940" s="75"/>
      <c r="T940" s="119"/>
      <c r="U940" s="119"/>
    </row>
    <row r="941" spans="1:21" outlineLevel="2">
      <c r="A941" s="136">
        <v>43784</v>
      </c>
      <c r="B941" s="24"/>
      <c r="C941" s="77"/>
      <c r="D941" s="137" t="s">
        <v>1838</v>
      </c>
      <c r="E941" s="137"/>
      <c r="F941" s="137" t="s">
        <v>1776</v>
      </c>
      <c r="G941" s="137" t="s">
        <v>1839</v>
      </c>
      <c r="H941" s="55">
        <v>0</v>
      </c>
      <c r="I941" s="22">
        <v>0</v>
      </c>
      <c r="J941" s="56">
        <v>0</v>
      </c>
      <c r="K941" s="56">
        <v>0</v>
      </c>
      <c r="L941" s="59">
        <v>0</v>
      </c>
      <c r="M941" s="26">
        <v>0</v>
      </c>
      <c r="N941" s="26">
        <v>0</v>
      </c>
      <c r="O941" s="26">
        <v>0</v>
      </c>
      <c r="Q941" s="74"/>
      <c r="R941" s="74"/>
      <c r="S941" s="75"/>
      <c r="T941" s="119"/>
      <c r="U941" s="119"/>
    </row>
    <row r="942" spans="1:21" outlineLevel="2">
      <c r="A942" s="136">
        <v>43784</v>
      </c>
      <c r="B942" s="24"/>
      <c r="C942" s="77"/>
      <c r="D942" s="137" t="s">
        <v>1840</v>
      </c>
      <c r="E942" s="137"/>
      <c r="F942" s="137" t="s">
        <v>1776</v>
      </c>
      <c r="G942" s="137" t="s">
        <v>1839</v>
      </c>
      <c r="H942" s="55">
        <v>0</v>
      </c>
      <c r="I942" s="22">
        <v>0</v>
      </c>
      <c r="J942" s="56">
        <v>0</v>
      </c>
      <c r="K942" s="56">
        <v>0</v>
      </c>
      <c r="L942" s="59">
        <v>0</v>
      </c>
      <c r="M942" s="26">
        <v>0</v>
      </c>
      <c r="N942" s="26">
        <v>0</v>
      </c>
      <c r="O942" s="26">
        <v>0</v>
      </c>
      <c r="Q942" s="74"/>
      <c r="R942" s="74"/>
      <c r="S942" s="75"/>
      <c r="T942" s="119"/>
      <c r="U942" s="119"/>
    </row>
    <row r="943" spans="1:21" outlineLevel="2">
      <c r="A943" s="136">
        <v>43784</v>
      </c>
      <c r="B943" s="24"/>
      <c r="C943" s="77"/>
      <c r="D943" s="137" t="s">
        <v>1841</v>
      </c>
      <c r="E943" s="137"/>
      <c r="F943" s="137" t="s">
        <v>1776</v>
      </c>
      <c r="G943" s="137" t="s">
        <v>1842</v>
      </c>
      <c r="H943" s="55">
        <v>0</v>
      </c>
      <c r="I943" s="22">
        <v>0</v>
      </c>
      <c r="J943" s="56">
        <v>0</v>
      </c>
      <c r="K943" s="56">
        <v>0</v>
      </c>
      <c r="L943" s="59">
        <v>0</v>
      </c>
      <c r="M943" s="26">
        <v>0</v>
      </c>
      <c r="N943" s="26">
        <v>0</v>
      </c>
      <c r="O943" s="26">
        <v>0</v>
      </c>
      <c r="Q943" s="74"/>
      <c r="R943" s="74"/>
      <c r="S943" s="75"/>
      <c r="T943" s="119"/>
      <c r="U943" s="119"/>
    </row>
    <row r="944" spans="1:21" outlineLevel="2">
      <c r="A944" s="136">
        <v>43784</v>
      </c>
      <c r="B944" s="24"/>
      <c r="C944" s="77"/>
      <c r="D944" s="137" t="s">
        <v>1843</v>
      </c>
      <c r="E944" s="137"/>
      <c r="F944" s="137" t="s">
        <v>1776</v>
      </c>
      <c r="G944" s="137" t="s">
        <v>1842</v>
      </c>
      <c r="H944" s="55">
        <v>0</v>
      </c>
      <c r="I944" s="22">
        <v>0</v>
      </c>
      <c r="J944" s="56">
        <v>0</v>
      </c>
      <c r="K944" s="56">
        <v>0</v>
      </c>
      <c r="L944" s="59">
        <v>0</v>
      </c>
      <c r="M944" s="26">
        <v>0</v>
      </c>
      <c r="N944" s="26">
        <v>0</v>
      </c>
      <c r="O944" s="26">
        <v>0</v>
      </c>
      <c r="Q944" s="74"/>
      <c r="R944" s="74"/>
      <c r="S944" s="75"/>
      <c r="T944" s="119"/>
      <c r="U944" s="119"/>
    </row>
    <row r="945" spans="1:21" outlineLevel="2">
      <c r="A945" s="136">
        <v>43836</v>
      </c>
      <c r="B945" s="24"/>
      <c r="C945" s="77"/>
      <c r="D945" s="137" t="s">
        <v>1844</v>
      </c>
      <c r="E945" s="137"/>
      <c r="F945" s="137" t="s">
        <v>1776</v>
      </c>
      <c r="G945" s="137" t="s">
        <v>1806</v>
      </c>
      <c r="H945" s="55">
        <v>0</v>
      </c>
      <c r="I945" s="22">
        <v>0</v>
      </c>
      <c r="J945" s="56">
        <v>0</v>
      </c>
      <c r="K945" s="56">
        <v>0</v>
      </c>
      <c r="L945" s="59">
        <v>0</v>
      </c>
      <c r="M945" s="26">
        <v>0</v>
      </c>
      <c r="N945" s="26">
        <v>0</v>
      </c>
      <c r="O945" s="26">
        <v>0</v>
      </c>
      <c r="Q945" s="74"/>
      <c r="R945" s="74"/>
      <c r="S945" s="75"/>
      <c r="T945" s="119"/>
      <c r="U945" s="119"/>
    </row>
    <row r="946" spans="1:21" outlineLevel="2">
      <c r="A946" s="136">
        <v>43836</v>
      </c>
      <c r="B946" s="24"/>
      <c r="C946" s="77"/>
      <c r="D946" s="137" t="s">
        <v>1845</v>
      </c>
      <c r="E946" s="137"/>
      <c r="F946" s="137" t="s">
        <v>1776</v>
      </c>
      <c r="G946" s="137" t="s">
        <v>1806</v>
      </c>
      <c r="H946" s="55">
        <v>0</v>
      </c>
      <c r="I946" s="22">
        <v>0</v>
      </c>
      <c r="J946" s="56">
        <v>0</v>
      </c>
      <c r="K946" s="56">
        <v>0</v>
      </c>
      <c r="L946" s="59">
        <v>0</v>
      </c>
      <c r="M946" s="26">
        <v>0</v>
      </c>
      <c r="N946" s="26">
        <v>0</v>
      </c>
      <c r="O946" s="26">
        <v>0</v>
      </c>
      <c r="Q946" s="74"/>
      <c r="R946" s="74"/>
      <c r="S946" s="75"/>
      <c r="T946" s="119"/>
      <c r="U946" s="119"/>
    </row>
    <row r="947" spans="1:21" outlineLevel="2">
      <c r="A947" s="136">
        <v>43854</v>
      </c>
      <c r="B947" s="24"/>
      <c r="C947" s="77"/>
      <c r="D947" s="137" t="s">
        <v>1846</v>
      </c>
      <c r="E947" s="137"/>
      <c r="F947" s="137" t="s">
        <v>1776</v>
      </c>
      <c r="G947" s="137" t="s">
        <v>1806</v>
      </c>
      <c r="H947" s="55">
        <v>0</v>
      </c>
      <c r="I947" s="22">
        <v>0</v>
      </c>
      <c r="J947" s="56">
        <v>0</v>
      </c>
      <c r="K947" s="56">
        <v>0</v>
      </c>
      <c r="L947" s="59">
        <v>0</v>
      </c>
      <c r="M947" s="26">
        <v>0</v>
      </c>
      <c r="N947" s="26">
        <v>0</v>
      </c>
      <c r="O947" s="26">
        <v>0</v>
      </c>
      <c r="Q947" s="74"/>
      <c r="R947" s="74"/>
      <c r="S947" s="75"/>
      <c r="T947" s="119"/>
      <c r="U947" s="119"/>
    </row>
    <row r="948" spans="1:21" outlineLevel="2">
      <c r="A948" s="136">
        <v>43854</v>
      </c>
      <c r="B948" s="24"/>
      <c r="C948" s="77"/>
      <c r="D948" s="137" t="s">
        <v>1847</v>
      </c>
      <c r="E948" s="137"/>
      <c r="F948" s="137" t="s">
        <v>1776</v>
      </c>
      <c r="G948" s="137" t="s">
        <v>1848</v>
      </c>
      <c r="H948" s="55">
        <v>0</v>
      </c>
      <c r="I948" s="22">
        <v>0</v>
      </c>
      <c r="J948" s="56">
        <v>0</v>
      </c>
      <c r="K948" s="56">
        <v>0</v>
      </c>
      <c r="L948" s="59">
        <v>0</v>
      </c>
      <c r="M948" s="26">
        <v>0</v>
      </c>
      <c r="N948" s="26">
        <v>0</v>
      </c>
      <c r="O948" s="26">
        <v>0</v>
      </c>
      <c r="Q948" s="74"/>
      <c r="R948" s="74"/>
      <c r="S948" s="75"/>
      <c r="T948" s="119"/>
      <c r="U948" s="119"/>
    </row>
    <row r="949" spans="1:21" outlineLevel="2">
      <c r="A949" s="136">
        <v>43854</v>
      </c>
      <c r="B949" s="24"/>
      <c r="C949" s="77"/>
      <c r="D949" s="137" t="s">
        <v>1849</v>
      </c>
      <c r="E949" s="137"/>
      <c r="F949" s="137" t="s">
        <v>1776</v>
      </c>
      <c r="G949" s="137" t="s">
        <v>1850</v>
      </c>
      <c r="H949" s="55">
        <v>0</v>
      </c>
      <c r="I949" s="22">
        <v>0</v>
      </c>
      <c r="J949" s="56">
        <v>0</v>
      </c>
      <c r="K949" s="56">
        <v>0</v>
      </c>
      <c r="L949" s="59">
        <v>0</v>
      </c>
      <c r="M949" s="26">
        <v>0</v>
      </c>
      <c r="N949" s="26">
        <v>0</v>
      </c>
      <c r="O949" s="26">
        <v>0</v>
      </c>
      <c r="Q949" s="74"/>
      <c r="R949" s="74"/>
      <c r="S949" s="75"/>
      <c r="T949" s="119"/>
      <c r="U949" s="119"/>
    </row>
    <row r="950" spans="1:21" outlineLevel="2">
      <c r="A950" s="136">
        <v>43858</v>
      </c>
      <c r="B950" s="24"/>
      <c r="C950" s="77"/>
      <c r="D950" s="137" t="s">
        <v>1851</v>
      </c>
      <c r="E950" s="137"/>
      <c r="F950" s="137" t="s">
        <v>1776</v>
      </c>
      <c r="G950" s="137" t="s">
        <v>1852</v>
      </c>
      <c r="H950" s="55">
        <v>0</v>
      </c>
      <c r="I950" s="22">
        <v>0</v>
      </c>
      <c r="J950" s="56">
        <v>0</v>
      </c>
      <c r="K950" s="56">
        <v>0</v>
      </c>
      <c r="L950" s="59">
        <v>0</v>
      </c>
      <c r="M950" s="26">
        <v>0</v>
      </c>
      <c r="N950" s="26">
        <v>0</v>
      </c>
      <c r="O950" s="26">
        <v>0</v>
      </c>
      <c r="Q950" s="74"/>
      <c r="R950" s="74"/>
      <c r="S950" s="75"/>
      <c r="T950" s="119"/>
      <c r="U950" s="119"/>
    </row>
    <row r="951" spans="1:21" outlineLevel="2">
      <c r="A951" s="136">
        <v>43992</v>
      </c>
      <c r="B951" s="24"/>
      <c r="C951" s="77"/>
      <c r="D951" s="137" t="s">
        <v>1853</v>
      </c>
      <c r="E951" s="137"/>
      <c r="F951" s="137" t="s">
        <v>1776</v>
      </c>
      <c r="G951" s="137" t="s">
        <v>1854</v>
      </c>
      <c r="H951" s="55">
        <v>0</v>
      </c>
      <c r="I951" s="22">
        <v>0</v>
      </c>
      <c r="J951" s="56">
        <v>0</v>
      </c>
      <c r="K951" s="56">
        <v>0</v>
      </c>
      <c r="L951" s="59">
        <v>0</v>
      </c>
      <c r="M951" s="26">
        <v>0</v>
      </c>
      <c r="N951" s="26">
        <v>0</v>
      </c>
      <c r="O951" s="26">
        <v>0</v>
      </c>
      <c r="Q951" s="74"/>
      <c r="R951" s="74"/>
      <c r="S951" s="75"/>
      <c r="T951" s="119"/>
      <c r="U951" s="119"/>
    </row>
    <row r="952" spans="1:21" outlineLevel="2">
      <c r="A952" s="136">
        <v>43992</v>
      </c>
      <c r="B952" s="24"/>
      <c r="C952" s="77"/>
      <c r="D952" s="137" t="s">
        <v>1855</v>
      </c>
      <c r="E952" s="137"/>
      <c r="F952" s="137" t="s">
        <v>1776</v>
      </c>
      <c r="G952" s="137" t="s">
        <v>1856</v>
      </c>
      <c r="H952" s="55">
        <v>0</v>
      </c>
      <c r="I952" s="22">
        <v>0</v>
      </c>
      <c r="J952" s="56">
        <v>0</v>
      </c>
      <c r="K952" s="56">
        <v>0</v>
      </c>
      <c r="L952" s="59">
        <v>0</v>
      </c>
      <c r="M952" s="26">
        <v>0</v>
      </c>
      <c r="N952" s="26">
        <v>0</v>
      </c>
      <c r="O952" s="26">
        <v>0</v>
      </c>
      <c r="Q952" s="74"/>
      <c r="R952" s="74"/>
      <c r="S952" s="75"/>
      <c r="T952" s="119"/>
      <c r="U952" s="119"/>
    </row>
    <row r="953" spans="1:21" outlineLevel="2">
      <c r="A953" s="136">
        <v>43992</v>
      </c>
      <c r="B953" s="24"/>
      <c r="C953" s="77"/>
      <c r="D953" s="137" t="s">
        <v>1857</v>
      </c>
      <c r="E953" s="137"/>
      <c r="F953" s="137" t="s">
        <v>1776</v>
      </c>
      <c r="G953" s="137" t="s">
        <v>1858</v>
      </c>
      <c r="H953" s="55">
        <v>0</v>
      </c>
      <c r="I953" s="22">
        <v>0</v>
      </c>
      <c r="J953" s="56">
        <v>0</v>
      </c>
      <c r="K953" s="56">
        <v>0</v>
      </c>
      <c r="L953" s="59">
        <v>0</v>
      </c>
      <c r="M953" s="26">
        <v>0</v>
      </c>
      <c r="N953" s="26">
        <v>0</v>
      </c>
      <c r="O953" s="26">
        <v>0</v>
      </c>
      <c r="Q953" s="74"/>
      <c r="R953" s="74"/>
      <c r="S953" s="75"/>
      <c r="T953" s="119"/>
      <c r="U953" s="119"/>
    </row>
    <row r="954" spans="1:21" outlineLevel="2">
      <c r="A954" s="136">
        <v>44113</v>
      </c>
      <c r="B954" s="24"/>
      <c r="C954" s="77"/>
      <c r="D954" s="137" t="s">
        <v>1859</v>
      </c>
      <c r="E954" s="137"/>
      <c r="F954" s="137" t="s">
        <v>1776</v>
      </c>
      <c r="G954" s="137" t="s">
        <v>1860</v>
      </c>
      <c r="H954" s="55">
        <v>0</v>
      </c>
      <c r="I954" s="22">
        <v>0</v>
      </c>
      <c r="J954" s="56">
        <v>0</v>
      </c>
      <c r="K954" s="56">
        <v>0</v>
      </c>
      <c r="L954" s="59">
        <v>0</v>
      </c>
      <c r="M954" s="26">
        <v>0</v>
      </c>
      <c r="N954" s="26">
        <v>0</v>
      </c>
      <c r="O954" s="26">
        <v>0</v>
      </c>
      <c r="Q954" s="74"/>
      <c r="R954" s="74"/>
      <c r="S954" s="75"/>
      <c r="T954" s="119"/>
      <c r="U954" s="119"/>
    </row>
    <row r="955" spans="1:21" outlineLevel="2">
      <c r="A955" s="136">
        <v>44272</v>
      </c>
      <c r="B955" s="24"/>
      <c r="C955" s="77"/>
      <c r="D955" s="137" t="s">
        <v>1861</v>
      </c>
      <c r="E955" s="137"/>
      <c r="F955" s="137" t="s">
        <v>1776</v>
      </c>
      <c r="G955" s="137" t="s">
        <v>1862</v>
      </c>
      <c r="H955" s="55">
        <v>0</v>
      </c>
      <c r="I955" s="22">
        <v>0</v>
      </c>
      <c r="J955" s="56">
        <v>0</v>
      </c>
      <c r="K955" s="56">
        <v>0</v>
      </c>
      <c r="L955" s="59">
        <v>0</v>
      </c>
      <c r="M955" s="26">
        <v>0</v>
      </c>
      <c r="N955" s="26">
        <v>0</v>
      </c>
      <c r="O955" s="26">
        <v>0</v>
      </c>
      <c r="Q955" s="74"/>
      <c r="R955" s="74"/>
      <c r="S955" s="75"/>
      <c r="T955" s="119"/>
      <c r="U955" s="119"/>
    </row>
    <row r="956" spans="1:21" outlineLevel="2">
      <c r="A956" s="136">
        <v>44272</v>
      </c>
      <c r="B956" s="24"/>
      <c r="C956" s="77"/>
      <c r="D956" s="137" t="s">
        <v>1863</v>
      </c>
      <c r="E956" s="137"/>
      <c r="F956" s="137" t="s">
        <v>1776</v>
      </c>
      <c r="G956" s="137" t="s">
        <v>1864</v>
      </c>
      <c r="H956" s="55">
        <v>0</v>
      </c>
      <c r="I956" s="22">
        <v>0</v>
      </c>
      <c r="J956" s="56">
        <v>0</v>
      </c>
      <c r="K956" s="56">
        <v>0</v>
      </c>
      <c r="L956" s="59">
        <v>0</v>
      </c>
      <c r="M956" s="26">
        <v>0</v>
      </c>
      <c r="N956" s="26">
        <v>0</v>
      </c>
      <c r="O956" s="26">
        <v>0</v>
      </c>
      <c r="Q956" s="74"/>
      <c r="R956" s="74"/>
      <c r="S956" s="75"/>
      <c r="T956" s="119"/>
      <c r="U956" s="119"/>
    </row>
    <row r="957" spans="1:21" outlineLevel="2">
      <c r="A957" s="136">
        <v>44272</v>
      </c>
      <c r="B957" s="24"/>
      <c r="C957" s="77"/>
      <c r="D957" s="137" t="s">
        <v>1865</v>
      </c>
      <c r="E957" s="137"/>
      <c r="F957" s="137" t="s">
        <v>1776</v>
      </c>
      <c r="G957" s="137" t="s">
        <v>1866</v>
      </c>
      <c r="H957" s="55">
        <v>0</v>
      </c>
      <c r="I957" s="22">
        <v>0</v>
      </c>
      <c r="J957" s="56">
        <v>0</v>
      </c>
      <c r="K957" s="56">
        <v>0</v>
      </c>
      <c r="L957" s="59">
        <v>0</v>
      </c>
      <c r="M957" s="26">
        <v>0</v>
      </c>
      <c r="N957" s="26">
        <v>0</v>
      </c>
      <c r="O957" s="26">
        <v>0</v>
      </c>
      <c r="Q957" s="74"/>
      <c r="R957" s="74"/>
      <c r="S957" s="75"/>
      <c r="T957" s="119"/>
      <c r="U957" s="119"/>
    </row>
    <row r="958" spans="1:21" outlineLevel="2">
      <c r="A958" s="136">
        <v>44362</v>
      </c>
      <c r="B958" s="24"/>
      <c r="C958" s="77"/>
      <c r="D958" s="137" t="s">
        <v>1867</v>
      </c>
      <c r="E958" s="137"/>
      <c r="F958" s="137" t="s">
        <v>1776</v>
      </c>
      <c r="G958" s="137" t="s">
        <v>1868</v>
      </c>
      <c r="H958" s="55">
        <v>0</v>
      </c>
      <c r="I958" s="22">
        <v>0</v>
      </c>
      <c r="J958" s="56">
        <v>0</v>
      </c>
      <c r="K958" s="56">
        <v>0</v>
      </c>
      <c r="L958" s="59">
        <v>0</v>
      </c>
      <c r="M958" s="26">
        <v>0</v>
      </c>
      <c r="N958" s="26">
        <v>0</v>
      </c>
      <c r="O958" s="26">
        <v>0</v>
      </c>
      <c r="Q958" s="74"/>
      <c r="R958" s="74"/>
      <c r="S958" s="75"/>
      <c r="T958" s="119"/>
      <c r="U958" s="119"/>
    </row>
    <row r="959" spans="1:21" outlineLevel="2">
      <c r="A959" s="136">
        <v>44460</v>
      </c>
      <c r="B959" s="24"/>
      <c r="C959" s="77"/>
      <c r="D959" s="137" t="s">
        <v>1869</v>
      </c>
      <c r="E959" s="137"/>
      <c r="F959" s="137" t="s">
        <v>1776</v>
      </c>
      <c r="G959" s="137" t="s">
        <v>1870</v>
      </c>
      <c r="H959" s="55">
        <v>0</v>
      </c>
      <c r="I959" s="22">
        <v>0</v>
      </c>
      <c r="J959" s="56">
        <v>0</v>
      </c>
      <c r="K959" s="56">
        <v>0</v>
      </c>
      <c r="L959" s="59">
        <v>0</v>
      </c>
      <c r="M959" s="26">
        <v>0</v>
      </c>
      <c r="N959" s="26">
        <v>0</v>
      </c>
      <c r="O959" s="26">
        <v>0</v>
      </c>
      <c r="Q959" s="74"/>
      <c r="R959" s="74"/>
      <c r="S959" s="75"/>
      <c r="T959" s="119"/>
      <c r="U959" s="119"/>
    </row>
    <row r="960" spans="1:21" outlineLevel="2">
      <c r="A960" s="136">
        <v>44460</v>
      </c>
      <c r="B960" s="24"/>
      <c r="C960" s="77"/>
      <c r="D960" s="137" t="s">
        <v>1871</v>
      </c>
      <c r="E960" s="137"/>
      <c r="F960" s="137" t="s">
        <v>1776</v>
      </c>
      <c r="G960" s="137" t="s">
        <v>1870</v>
      </c>
      <c r="H960" s="55">
        <v>0</v>
      </c>
      <c r="I960" s="22">
        <v>0</v>
      </c>
      <c r="J960" s="56">
        <v>0</v>
      </c>
      <c r="K960" s="56">
        <v>0</v>
      </c>
      <c r="L960" s="59">
        <v>0</v>
      </c>
      <c r="M960" s="26">
        <v>0</v>
      </c>
      <c r="N960" s="26">
        <v>0</v>
      </c>
      <c r="O960" s="26">
        <v>0</v>
      </c>
      <c r="Q960" s="74"/>
      <c r="R960" s="74"/>
      <c r="S960" s="75"/>
      <c r="T960" s="119"/>
      <c r="U960" s="119"/>
    </row>
    <row r="961" spans="1:142" outlineLevel="2">
      <c r="A961" s="136">
        <v>44460</v>
      </c>
      <c r="B961" s="24"/>
      <c r="C961" s="77"/>
      <c r="D961" s="137" t="s">
        <v>1872</v>
      </c>
      <c r="E961" s="137"/>
      <c r="F961" s="137" t="s">
        <v>1776</v>
      </c>
      <c r="G961" s="137" t="s">
        <v>1873</v>
      </c>
      <c r="H961" s="55">
        <v>0</v>
      </c>
      <c r="I961" s="22">
        <v>0</v>
      </c>
      <c r="J961" s="56">
        <v>0</v>
      </c>
      <c r="K961" s="56">
        <v>0</v>
      </c>
      <c r="L961" s="59">
        <v>0</v>
      </c>
      <c r="M961" s="26">
        <v>0</v>
      </c>
      <c r="N961" s="26">
        <v>0</v>
      </c>
      <c r="O961" s="26">
        <v>0</v>
      </c>
      <c r="Q961" s="74"/>
      <c r="R961" s="74"/>
      <c r="S961" s="75"/>
      <c r="T961" s="119"/>
      <c r="U961" s="119"/>
    </row>
    <row r="962" spans="1:142" outlineLevel="2">
      <c r="A962" s="136">
        <v>44460</v>
      </c>
      <c r="B962" s="24"/>
      <c r="C962" s="77"/>
      <c r="D962" s="137" t="s">
        <v>1874</v>
      </c>
      <c r="E962" s="137"/>
      <c r="F962" s="137" t="s">
        <v>1776</v>
      </c>
      <c r="G962" s="137" t="s">
        <v>1873</v>
      </c>
      <c r="H962" s="55">
        <v>0</v>
      </c>
      <c r="I962" s="22">
        <v>0</v>
      </c>
      <c r="J962" s="56">
        <v>0</v>
      </c>
      <c r="K962" s="56">
        <v>0</v>
      </c>
      <c r="L962" s="59">
        <v>0</v>
      </c>
      <c r="M962" s="26">
        <v>0</v>
      </c>
      <c r="N962" s="26">
        <v>0</v>
      </c>
      <c r="O962" s="26">
        <v>0</v>
      </c>
      <c r="Q962" s="74"/>
      <c r="R962" s="74"/>
      <c r="S962" s="75"/>
      <c r="T962" s="119"/>
      <c r="U962" s="119"/>
    </row>
    <row r="963" spans="1:142" outlineLevel="1">
      <c r="A963" s="99"/>
      <c r="B963" s="99"/>
      <c r="C963" s="100"/>
      <c r="D963" s="93"/>
      <c r="E963" s="93"/>
      <c r="F963" s="101" t="s">
        <v>1875</v>
      </c>
      <c r="G963" s="93"/>
      <c r="H963" s="94">
        <f>SUBTOTAL(9,H906:H962)</f>
        <v>0</v>
      </c>
      <c r="I963" s="95"/>
      <c r="J963" s="96">
        <f>SUBTOTAL(9,J906:J962)</f>
        <v>0</v>
      </c>
      <c r="K963" s="96"/>
      <c r="L963" s="97">
        <f>SUBTOTAL(9,L906:L962)</f>
        <v>0</v>
      </c>
      <c r="M963" s="98">
        <f>SUBTOTAL(9,M906:M962)</f>
        <v>0</v>
      </c>
      <c r="N963" s="98">
        <f>SUBTOTAL(9,N906:N962)</f>
        <v>0</v>
      </c>
      <c r="O963" s="122">
        <f>SUBTOTAL(9,O906:O962)</f>
        <v>0</v>
      </c>
      <c r="Q963" s="74"/>
      <c r="R963" s="74"/>
      <c r="S963" s="75"/>
      <c r="T963" s="119"/>
      <c r="U963" s="119"/>
    </row>
    <row r="964" spans="1:142" outlineLevel="1">
      <c r="A964" s="168"/>
      <c r="B964" s="169"/>
      <c r="C964" s="170"/>
      <c r="D964" s="171"/>
      <c r="E964" s="171"/>
      <c r="F964" s="172" t="s">
        <v>1876</v>
      </c>
      <c r="G964" s="171"/>
      <c r="H964" s="173">
        <f>+H963+H632+H544+H536+H515+H438+H20+H13+H7+H903</f>
        <v>52385422.109999985</v>
      </c>
      <c r="I964" s="174"/>
      <c r="J964" s="173">
        <f>+J963+J632+J544+J536+J515+J438+J20+J13+J7+J903</f>
        <v>16357703.365500001</v>
      </c>
      <c r="K964" s="175"/>
      <c r="L964" s="173">
        <f>+L963+L632+L544+L536+L515+L438+L20+L13+L7+L903</f>
        <v>15317026.763290677</v>
      </c>
      <c r="M964" s="173">
        <f>+M963+M632+M544+M536+M515+M438+M20+M13+M7+M903</f>
        <v>3675349.0378055545</v>
      </c>
      <c r="N964" s="173">
        <f>+N963+N632+N544+N536+N515+N438+N20+N13+N7+N903</f>
        <v>18992375.801096231</v>
      </c>
      <c r="O964" s="173">
        <f>+O963+O632+O544+O536+O515+O438+O20+O13+O7+O903</f>
        <v>33393046.285499975</v>
      </c>
      <c r="P964" s="189"/>
      <c r="Q964" s="74"/>
      <c r="R964" s="74"/>
      <c r="S964" s="75"/>
      <c r="T964" s="119"/>
      <c r="U964" s="119"/>
    </row>
    <row r="965" spans="1:142" outlineLevel="1">
      <c r="A965" s="176"/>
      <c r="B965" s="161"/>
      <c r="C965" s="162"/>
      <c r="D965" s="163" t="s">
        <v>1766</v>
      </c>
      <c r="E965" s="163"/>
      <c r="F965" s="164"/>
      <c r="G965" s="163"/>
      <c r="H965" s="165">
        <f>+H904+H633+H439</f>
        <v>206215.66</v>
      </c>
      <c r="I965" s="166"/>
      <c r="J965" s="165">
        <f>+J904+J633+J439</f>
        <v>19000</v>
      </c>
      <c r="K965" s="167"/>
      <c r="L965" s="165">
        <f>+L904+L633+L439</f>
        <v>179709.43883333332</v>
      </c>
      <c r="M965" s="165">
        <f>+M904+M633+M439</f>
        <v>159.70683333333332</v>
      </c>
      <c r="N965" s="165">
        <f>+N904+N633+N439</f>
        <v>179869.14566666668</v>
      </c>
      <c r="O965" s="165">
        <f>+O904+O633+O439</f>
        <v>26346.510000000002</v>
      </c>
      <c r="P965" s="189"/>
      <c r="Q965" s="74"/>
      <c r="R965" s="74"/>
      <c r="S965" s="75"/>
      <c r="T965" s="119"/>
      <c r="U965" s="119"/>
    </row>
    <row r="966" spans="1:142" ht="13.5" thickBot="1">
      <c r="A966" s="177"/>
      <c r="B966" s="178"/>
      <c r="C966" s="179"/>
      <c r="D966" s="180"/>
      <c r="E966" s="180"/>
      <c r="F966" s="181" t="s">
        <v>1877</v>
      </c>
      <c r="G966" s="180"/>
      <c r="H966" s="182">
        <f>+H964-H965</f>
        <v>52179206.449999988</v>
      </c>
      <c r="I966" s="183"/>
      <c r="J966" s="182">
        <f>+J964-J965</f>
        <v>16338703.365500001</v>
      </c>
      <c r="K966" s="184"/>
      <c r="L966" s="182">
        <f>+L964-L965</f>
        <v>15137317.324457344</v>
      </c>
      <c r="M966" s="182">
        <f>+M964-M965</f>
        <v>3675189.3309722212</v>
      </c>
      <c r="N966" s="182">
        <f>+N964-N965</f>
        <v>18812506.655429564</v>
      </c>
      <c r="O966" s="182">
        <f>+O964-O965</f>
        <v>33366699.775499973</v>
      </c>
      <c r="P966" s="189"/>
      <c r="Q966" s="74"/>
      <c r="R966" s="74"/>
      <c r="S966" s="75"/>
      <c r="T966" s="119"/>
      <c r="U966" s="119"/>
    </row>
    <row r="967" spans="1:142" ht="13.5" thickTop="1">
      <c r="A967" s="24"/>
      <c r="C967" s="35"/>
      <c r="H967" s="23"/>
      <c r="I967" s="22"/>
      <c r="J967" s="25"/>
      <c r="K967" s="25"/>
      <c r="L967" s="59"/>
      <c r="M967" s="26"/>
      <c r="N967" s="26"/>
      <c r="O967" s="26"/>
      <c r="Q967" s="63"/>
      <c r="R967" s="63"/>
      <c r="S967" s="63"/>
      <c r="T967" s="119"/>
      <c r="U967" s="119"/>
    </row>
    <row r="968" spans="1:142">
      <c r="C968" s="35"/>
      <c r="H968" s="23"/>
      <c r="I968" s="22"/>
      <c r="J968" s="25"/>
      <c r="K968" s="25"/>
      <c r="L968" s="59"/>
      <c r="M968" s="26"/>
      <c r="N968" s="26"/>
      <c r="O968" s="26"/>
      <c r="Q968" s="63"/>
      <c r="R968" s="63"/>
      <c r="S968" s="63"/>
      <c r="T968" s="119"/>
      <c r="U968" s="119"/>
    </row>
    <row r="969" spans="1:142">
      <c r="C969" s="35"/>
      <c r="H969" s="23"/>
      <c r="I969" s="22"/>
      <c r="J969" s="25"/>
      <c r="K969" s="25"/>
      <c r="L969" s="59"/>
      <c r="M969" s="26"/>
      <c r="N969" s="26"/>
      <c r="O969" s="26"/>
      <c r="Q969" s="63"/>
      <c r="R969" s="63"/>
      <c r="S969" s="63"/>
      <c r="T969" s="119"/>
      <c r="U969" s="119"/>
    </row>
    <row r="970" spans="1:142" ht="13.5" thickBot="1">
      <c r="A970" s="48"/>
      <c r="B970" s="48"/>
      <c r="C970" s="43"/>
      <c r="D970" s="42"/>
      <c r="E970" s="42"/>
      <c r="F970" s="42"/>
      <c r="G970" s="42"/>
      <c r="H970" s="44"/>
      <c r="I970" s="45"/>
      <c r="J970" s="44"/>
      <c r="K970" s="44"/>
      <c r="L970" s="62"/>
      <c r="M970" s="44"/>
      <c r="N970" s="44"/>
      <c r="O970" s="49"/>
      <c r="P970" s="61"/>
      <c r="Q970" s="42"/>
      <c r="R970" s="42"/>
      <c r="S970" s="42"/>
      <c r="T970" s="42"/>
      <c r="U970" s="42"/>
      <c r="V970" s="42"/>
      <c r="W970" s="42"/>
      <c r="X970" s="42"/>
    </row>
    <row r="971" spans="1:142" ht="13.5" thickTop="1">
      <c r="C971" s="35"/>
      <c r="H971" s="23"/>
      <c r="I971" s="22"/>
      <c r="J971" s="25"/>
      <c r="K971" s="25"/>
      <c r="L971" s="59"/>
      <c r="M971" s="26"/>
      <c r="N971" s="26"/>
      <c r="O971" s="26"/>
    </row>
    <row r="972" spans="1:142">
      <c r="C972" s="35"/>
      <c r="H972" s="23"/>
      <c r="I972" s="22"/>
      <c r="J972" s="25"/>
      <c r="K972" s="25"/>
      <c r="L972" s="59"/>
      <c r="M972" s="26"/>
      <c r="N972" s="26"/>
      <c r="O972" s="26"/>
    </row>
    <row r="973" spans="1:142" s="78" customFormat="1">
      <c r="A973" s="29"/>
      <c r="B973" s="29"/>
      <c r="C973" s="35"/>
      <c r="D973" s="21"/>
      <c r="E973" s="21"/>
      <c r="F973" s="21"/>
      <c r="G973" s="21"/>
      <c r="H973" s="23"/>
      <c r="I973" s="22"/>
      <c r="J973" s="25"/>
      <c r="K973" s="25"/>
      <c r="L973" s="59"/>
      <c r="M973" s="26"/>
      <c r="N973" s="26"/>
      <c r="O973" s="26"/>
      <c r="P973" s="58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/>
    </row>
    <row r="974" spans="1:142" s="78" customFormat="1">
      <c r="A974" s="29"/>
      <c r="B974" s="29"/>
      <c r="C974" s="35"/>
      <c r="D974" s="21"/>
      <c r="E974" s="21"/>
      <c r="F974" s="21"/>
      <c r="G974" s="21"/>
      <c r="H974" s="23"/>
      <c r="I974" s="22"/>
      <c r="J974" s="25"/>
      <c r="K974" s="25"/>
      <c r="L974" s="59"/>
      <c r="M974" s="26"/>
      <c r="N974" s="26"/>
      <c r="O974" s="26"/>
      <c r="P974" s="58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21"/>
      <c r="EI974" s="21"/>
      <c r="EJ974" s="21"/>
      <c r="EK974" s="21"/>
      <c r="EL974" s="21"/>
    </row>
    <row r="975" spans="1:142" s="78" customFormat="1">
      <c r="A975" s="29"/>
      <c r="B975" s="29"/>
      <c r="C975" s="35"/>
      <c r="D975" s="21"/>
      <c r="E975" s="21"/>
      <c r="F975" s="21"/>
      <c r="G975" s="21"/>
      <c r="H975" s="23"/>
      <c r="I975" s="22"/>
      <c r="J975" s="25"/>
      <c r="K975" s="25"/>
      <c r="L975" s="59"/>
      <c r="M975" s="26"/>
      <c r="N975" s="26"/>
      <c r="O975" s="26"/>
      <c r="P975" s="58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/>
    </row>
    <row r="976" spans="1:142" s="78" customFormat="1">
      <c r="A976" s="29"/>
      <c r="B976" s="29"/>
      <c r="C976" s="35"/>
      <c r="D976" s="21"/>
      <c r="E976" s="21"/>
      <c r="F976" s="21"/>
      <c r="G976" s="21"/>
      <c r="H976" s="23"/>
      <c r="I976" s="22"/>
      <c r="J976" s="25"/>
      <c r="K976" s="25"/>
      <c r="L976" s="59"/>
      <c r="M976" s="26"/>
      <c r="N976" s="26"/>
      <c r="O976" s="26"/>
      <c r="P976" s="58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21"/>
      <c r="EI976" s="21"/>
      <c r="EJ976" s="21"/>
      <c r="EK976" s="21"/>
      <c r="EL976" s="21"/>
    </row>
    <row r="977" spans="1:142" s="78" customFormat="1">
      <c r="A977" s="29"/>
      <c r="B977" s="29"/>
      <c r="C977" s="35"/>
      <c r="D977" s="21"/>
      <c r="E977" s="21"/>
      <c r="F977" s="21"/>
      <c r="G977" s="21"/>
      <c r="H977" s="23"/>
      <c r="I977" s="22"/>
      <c r="J977" s="25"/>
      <c r="K977" s="25"/>
      <c r="L977" s="59"/>
      <c r="M977" s="26"/>
      <c r="N977" s="26"/>
      <c r="O977" s="26"/>
      <c r="P977" s="58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</row>
    <row r="978" spans="1:142" s="78" customFormat="1">
      <c r="A978" s="29"/>
      <c r="B978" s="29"/>
      <c r="C978" s="35"/>
      <c r="D978" s="21"/>
      <c r="E978" s="21"/>
      <c r="F978" s="21"/>
      <c r="G978" s="21"/>
      <c r="H978" s="23"/>
      <c r="I978" s="22"/>
      <c r="J978" s="25"/>
      <c r="K978" s="25"/>
      <c r="L978" s="59"/>
      <c r="M978" s="26"/>
      <c r="N978" s="26"/>
      <c r="O978" s="26"/>
      <c r="P978" s="58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21"/>
      <c r="EI978" s="21"/>
      <c r="EJ978" s="21"/>
      <c r="EK978" s="21"/>
      <c r="EL978" s="21"/>
    </row>
    <row r="979" spans="1:142" s="78" customFormat="1">
      <c r="A979" s="29"/>
      <c r="B979" s="29"/>
      <c r="C979" s="35"/>
      <c r="D979" s="21"/>
      <c r="E979" s="21"/>
      <c r="F979" s="21"/>
      <c r="G979" s="21"/>
      <c r="H979" s="23"/>
      <c r="I979" s="22"/>
      <c r="J979" s="25"/>
      <c r="K979" s="25"/>
      <c r="L979" s="59"/>
      <c r="M979" s="26"/>
      <c r="N979" s="26"/>
      <c r="O979" s="26"/>
      <c r="P979" s="58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  <c r="EC979" s="21"/>
      <c r="ED979" s="21"/>
      <c r="EE979" s="21"/>
      <c r="EF979" s="21"/>
      <c r="EG979" s="21"/>
      <c r="EH979" s="21"/>
      <c r="EI979" s="21"/>
      <c r="EJ979" s="21"/>
      <c r="EK979" s="21"/>
      <c r="EL979" s="21"/>
    </row>
    <row r="980" spans="1:142" s="78" customFormat="1">
      <c r="A980" s="29"/>
      <c r="B980" s="29"/>
      <c r="C980" s="35"/>
      <c r="D980" s="21"/>
      <c r="E980" s="21"/>
      <c r="F980" s="21"/>
      <c r="G980" s="21"/>
      <c r="H980" s="23"/>
      <c r="I980" s="22"/>
      <c r="J980" s="25"/>
      <c r="K980" s="25"/>
      <c r="L980" s="59"/>
      <c r="M980" s="26"/>
      <c r="N980" s="26"/>
      <c r="O980" s="26"/>
      <c r="P980" s="58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/>
    </row>
    <row r="981" spans="1:142" s="78" customFormat="1">
      <c r="A981" s="29"/>
      <c r="B981" s="29"/>
      <c r="C981" s="35"/>
      <c r="D981" s="21"/>
      <c r="E981" s="21"/>
      <c r="F981" s="21"/>
      <c r="G981" s="21"/>
      <c r="H981" s="23"/>
      <c r="I981" s="22"/>
      <c r="J981" s="25"/>
      <c r="K981" s="25"/>
      <c r="L981" s="59"/>
      <c r="M981" s="26"/>
      <c r="N981" s="26"/>
      <c r="O981" s="26"/>
      <c r="P981" s="58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/>
    </row>
    <row r="982" spans="1:142" s="78" customFormat="1">
      <c r="A982" s="29"/>
      <c r="B982" s="29"/>
      <c r="C982" s="35"/>
      <c r="D982" s="21"/>
      <c r="E982" s="21"/>
      <c r="F982" s="21"/>
      <c r="G982" s="21"/>
      <c r="H982" s="23"/>
      <c r="I982" s="22"/>
      <c r="J982" s="25"/>
      <c r="K982" s="25"/>
      <c r="L982" s="59"/>
      <c r="M982" s="26"/>
      <c r="N982" s="26"/>
      <c r="O982" s="26"/>
      <c r="P982" s="58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A982" s="21"/>
      <c r="EB982" s="21"/>
      <c r="EC982" s="21"/>
      <c r="ED982" s="21"/>
      <c r="EE982" s="21"/>
      <c r="EF982" s="21"/>
      <c r="EG982" s="21"/>
      <c r="EH982" s="21"/>
      <c r="EI982" s="21"/>
      <c r="EJ982" s="21"/>
      <c r="EK982" s="21"/>
      <c r="EL982" s="21"/>
    </row>
    <row r="983" spans="1:142" s="78" customFormat="1">
      <c r="A983" s="29"/>
      <c r="B983" s="29"/>
      <c r="C983" s="35"/>
      <c r="D983" s="21"/>
      <c r="E983" s="21"/>
      <c r="F983" s="21"/>
      <c r="G983" s="21"/>
      <c r="H983" s="23"/>
      <c r="I983" s="22"/>
      <c r="J983" s="25"/>
      <c r="K983" s="25"/>
      <c r="L983" s="59"/>
      <c r="M983" s="26"/>
      <c r="N983" s="26"/>
      <c r="O983" s="26"/>
      <c r="P983" s="58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  <c r="EE983" s="21"/>
      <c r="EF983" s="21"/>
      <c r="EG983" s="21"/>
      <c r="EH983" s="21"/>
      <c r="EI983" s="21"/>
      <c r="EJ983" s="21"/>
      <c r="EK983" s="21"/>
      <c r="EL983" s="21"/>
    </row>
    <row r="984" spans="1:142" s="78" customFormat="1">
      <c r="A984" s="29"/>
      <c r="B984" s="29"/>
      <c r="C984" s="35"/>
      <c r="D984" s="21"/>
      <c r="E984" s="21"/>
      <c r="F984" s="21"/>
      <c r="G984" s="21"/>
      <c r="H984" s="23"/>
      <c r="I984" s="22"/>
      <c r="J984" s="25"/>
      <c r="K984" s="25"/>
      <c r="L984" s="59"/>
      <c r="M984" s="26"/>
      <c r="N984" s="26"/>
      <c r="O984" s="26"/>
      <c r="P984" s="58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21"/>
      <c r="EI984" s="21"/>
      <c r="EJ984" s="21"/>
      <c r="EK984" s="21"/>
      <c r="EL984" s="21"/>
    </row>
    <row r="985" spans="1:142" s="78" customFormat="1">
      <c r="A985" s="29"/>
      <c r="B985" s="29"/>
      <c r="C985" s="35"/>
      <c r="D985" s="21"/>
      <c r="E985" s="21"/>
      <c r="F985" s="21"/>
      <c r="G985" s="21"/>
      <c r="H985" s="23"/>
      <c r="I985" s="22"/>
      <c r="J985" s="25"/>
      <c r="K985" s="25"/>
      <c r="L985" s="59"/>
      <c r="M985" s="26"/>
      <c r="N985" s="26"/>
      <c r="O985" s="26"/>
      <c r="P985" s="58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/>
    </row>
    <row r="986" spans="1:142" s="78" customFormat="1">
      <c r="A986" s="29"/>
      <c r="B986" s="29"/>
      <c r="C986" s="35"/>
      <c r="D986" s="21"/>
      <c r="E986" s="21"/>
      <c r="F986" s="21"/>
      <c r="G986" s="21"/>
      <c r="H986" s="23"/>
      <c r="I986" s="22"/>
      <c r="J986" s="25"/>
      <c r="K986" s="25"/>
      <c r="L986" s="59"/>
      <c r="M986" s="26"/>
      <c r="N986" s="26"/>
      <c r="O986" s="26"/>
      <c r="P986" s="58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/>
    </row>
    <row r="987" spans="1:142" s="78" customFormat="1">
      <c r="A987" s="29"/>
      <c r="B987" s="29"/>
      <c r="C987" s="35"/>
      <c r="D987" s="21"/>
      <c r="E987" s="21"/>
      <c r="F987" s="21"/>
      <c r="G987" s="21"/>
      <c r="H987" s="23"/>
      <c r="I987" s="22"/>
      <c r="J987" s="25"/>
      <c r="K987" s="25"/>
      <c r="L987" s="59"/>
      <c r="M987" s="26"/>
      <c r="N987" s="26"/>
      <c r="O987" s="26"/>
      <c r="P987" s="58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/>
    </row>
    <row r="988" spans="1:142" s="78" customFormat="1">
      <c r="A988" s="29"/>
      <c r="B988" s="29"/>
      <c r="C988" s="35"/>
      <c r="D988" s="21"/>
      <c r="E988" s="21"/>
      <c r="F988" s="21"/>
      <c r="G988" s="21"/>
      <c r="H988" s="23"/>
      <c r="I988" s="22"/>
      <c r="J988" s="25"/>
      <c r="K988" s="25"/>
      <c r="L988" s="59"/>
      <c r="M988" s="26"/>
      <c r="N988" s="26"/>
      <c r="O988" s="26"/>
      <c r="P988" s="58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21"/>
      <c r="EI988" s="21"/>
      <c r="EJ988" s="21"/>
      <c r="EK988" s="21"/>
      <c r="EL988" s="21"/>
    </row>
    <row r="989" spans="1:142" s="78" customFormat="1">
      <c r="A989" s="29"/>
      <c r="B989" s="29"/>
      <c r="C989" s="35"/>
      <c r="D989" s="21"/>
      <c r="E989" s="21"/>
      <c r="F989" s="21"/>
      <c r="G989" s="21"/>
      <c r="H989" s="23"/>
      <c r="I989" s="22"/>
      <c r="J989" s="25"/>
      <c r="K989" s="25"/>
      <c r="L989" s="59"/>
      <c r="M989" s="26"/>
      <c r="N989" s="26"/>
      <c r="O989" s="26"/>
      <c r="P989" s="58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</row>
    <row r="990" spans="1:142" s="78" customFormat="1">
      <c r="A990" s="29"/>
      <c r="B990" s="29"/>
      <c r="C990" s="35"/>
      <c r="D990" s="21"/>
      <c r="E990" s="21"/>
      <c r="F990" s="21"/>
      <c r="G990" s="21"/>
      <c r="H990" s="23"/>
      <c r="I990" s="22"/>
      <c r="J990" s="25"/>
      <c r="K990" s="25"/>
      <c r="L990" s="59"/>
      <c r="M990" s="26"/>
      <c r="N990" s="26"/>
      <c r="O990" s="26"/>
      <c r="P990" s="58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21"/>
      <c r="EI990" s="21"/>
      <c r="EJ990" s="21"/>
      <c r="EK990" s="21"/>
      <c r="EL990" s="21"/>
    </row>
    <row r="991" spans="1:142" s="78" customFormat="1">
      <c r="A991" s="29"/>
      <c r="B991" s="29"/>
      <c r="C991" s="35"/>
      <c r="D991" s="21"/>
      <c r="E991" s="21"/>
      <c r="F991" s="21"/>
      <c r="G991" s="21"/>
      <c r="H991" s="23"/>
      <c r="I991" s="22"/>
      <c r="J991" s="25"/>
      <c r="K991" s="25"/>
      <c r="L991" s="59"/>
      <c r="M991" s="26"/>
      <c r="N991" s="26"/>
      <c r="O991" s="26"/>
      <c r="P991" s="58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21"/>
      <c r="EI991" s="21"/>
      <c r="EJ991" s="21"/>
      <c r="EK991" s="21"/>
      <c r="EL991" s="21"/>
    </row>
    <row r="992" spans="1:142" s="78" customFormat="1">
      <c r="A992" s="29"/>
      <c r="B992" s="29"/>
      <c r="C992" s="35"/>
      <c r="D992" s="21"/>
      <c r="E992" s="21"/>
      <c r="F992" s="21"/>
      <c r="G992" s="21"/>
      <c r="H992" s="23"/>
      <c r="I992" s="22"/>
      <c r="J992" s="25"/>
      <c r="K992" s="25"/>
      <c r="L992" s="59"/>
      <c r="M992" s="26"/>
      <c r="N992" s="26"/>
      <c r="O992" s="26"/>
      <c r="P992" s="58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A992" s="21"/>
      <c r="EB992" s="21"/>
      <c r="EC992" s="21"/>
      <c r="ED992" s="21"/>
      <c r="EE992" s="21"/>
      <c r="EF992" s="21"/>
      <c r="EG992" s="21"/>
      <c r="EH992" s="21"/>
      <c r="EI992" s="21"/>
      <c r="EJ992" s="21"/>
      <c r="EK992" s="21"/>
      <c r="EL992" s="21"/>
    </row>
    <row r="993" spans="1:142" s="78" customFormat="1">
      <c r="A993" s="29"/>
      <c r="B993" s="29"/>
      <c r="C993" s="35"/>
      <c r="D993" s="21"/>
      <c r="E993" s="21"/>
      <c r="F993" s="21"/>
      <c r="G993" s="21"/>
      <c r="H993" s="23"/>
      <c r="I993" s="22"/>
      <c r="J993" s="25"/>
      <c r="K993" s="25"/>
      <c r="L993" s="59"/>
      <c r="M993" s="26"/>
      <c r="N993" s="26"/>
      <c r="O993" s="26"/>
      <c r="P993" s="58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/>
    </row>
    <row r="994" spans="1:142" s="78" customFormat="1">
      <c r="A994" s="29"/>
      <c r="B994" s="29"/>
      <c r="C994" s="35"/>
      <c r="D994" s="21"/>
      <c r="E994" s="21"/>
      <c r="F994" s="21"/>
      <c r="G994" s="21"/>
      <c r="H994" s="23"/>
      <c r="I994" s="22"/>
      <c r="J994" s="25"/>
      <c r="K994" s="25"/>
      <c r="L994" s="59"/>
      <c r="M994" s="26"/>
      <c r="N994" s="26"/>
      <c r="O994" s="26"/>
      <c r="P994" s="58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A994" s="21"/>
      <c r="EB994" s="21"/>
      <c r="EC994" s="21"/>
      <c r="ED994" s="21"/>
      <c r="EE994" s="21"/>
      <c r="EF994" s="21"/>
      <c r="EG994" s="21"/>
      <c r="EH994" s="21"/>
      <c r="EI994" s="21"/>
      <c r="EJ994" s="21"/>
      <c r="EK994" s="21"/>
      <c r="EL994" s="21"/>
    </row>
    <row r="995" spans="1:142" s="78" customFormat="1">
      <c r="A995" s="29"/>
      <c r="B995" s="29"/>
      <c r="C995" s="35"/>
      <c r="D995" s="21"/>
      <c r="E995" s="21"/>
      <c r="F995" s="21"/>
      <c r="G995" s="21"/>
      <c r="H995" s="23"/>
      <c r="I995" s="22"/>
      <c r="J995" s="25"/>
      <c r="K995" s="25"/>
      <c r="L995" s="59"/>
      <c r="M995" s="26"/>
      <c r="N995" s="26"/>
      <c r="O995" s="26"/>
      <c r="P995" s="58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A995" s="21"/>
      <c r="EB995" s="21"/>
      <c r="EC995" s="21"/>
      <c r="ED995" s="21"/>
      <c r="EE995" s="21"/>
      <c r="EF995" s="21"/>
      <c r="EG995" s="21"/>
      <c r="EH995" s="21"/>
      <c r="EI995" s="21"/>
      <c r="EJ995" s="21"/>
      <c r="EK995" s="21"/>
      <c r="EL995" s="21"/>
    </row>
    <row r="996" spans="1:142" s="78" customFormat="1">
      <c r="A996" s="29"/>
      <c r="B996" s="29"/>
      <c r="C996" s="35"/>
      <c r="D996" s="21"/>
      <c r="E996" s="21"/>
      <c r="F996" s="21"/>
      <c r="G996" s="21"/>
      <c r="H996" s="23"/>
      <c r="I996" s="22"/>
      <c r="J996" s="25"/>
      <c r="K996" s="25"/>
      <c r="L996" s="59"/>
      <c r="M996" s="26"/>
      <c r="N996" s="26"/>
      <c r="O996" s="26"/>
      <c r="P996" s="58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</row>
    <row r="997" spans="1:142" s="78" customFormat="1">
      <c r="A997" s="29"/>
      <c r="B997" s="29"/>
      <c r="C997" s="35"/>
      <c r="D997" s="21"/>
      <c r="E997" s="21"/>
      <c r="F997" s="21"/>
      <c r="G997" s="21"/>
      <c r="H997" s="23"/>
      <c r="I997" s="22"/>
      <c r="J997" s="25"/>
      <c r="K997" s="25"/>
      <c r="L997" s="59"/>
      <c r="M997" s="26"/>
      <c r="N997" s="26"/>
      <c r="O997" s="26"/>
      <c r="P997" s="58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21"/>
      <c r="EI997" s="21"/>
      <c r="EJ997" s="21"/>
      <c r="EK997" s="21"/>
      <c r="EL997" s="21"/>
    </row>
    <row r="998" spans="1:142" s="78" customFormat="1">
      <c r="A998" s="29"/>
      <c r="B998" s="29"/>
      <c r="C998" s="35"/>
      <c r="D998" s="21"/>
      <c r="E998" s="21"/>
      <c r="F998" s="21"/>
      <c r="G998" s="21"/>
      <c r="H998" s="23"/>
      <c r="I998" s="22"/>
      <c r="J998" s="25"/>
      <c r="K998" s="25"/>
      <c r="L998" s="59"/>
      <c r="M998" s="26"/>
      <c r="N998" s="26"/>
      <c r="O998" s="26"/>
      <c r="P998" s="58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21"/>
      <c r="EI998" s="21"/>
      <c r="EJ998" s="21"/>
      <c r="EK998" s="21"/>
      <c r="EL998" s="21"/>
    </row>
    <row r="999" spans="1:142" s="78" customFormat="1">
      <c r="A999" s="29"/>
      <c r="B999" s="29"/>
      <c r="C999" s="35"/>
      <c r="D999" s="21"/>
      <c r="E999" s="21"/>
      <c r="F999" s="21"/>
      <c r="G999" s="21"/>
      <c r="H999" s="23"/>
      <c r="I999" s="22"/>
      <c r="J999" s="25"/>
      <c r="K999" s="25"/>
      <c r="L999" s="59"/>
      <c r="M999" s="26"/>
      <c r="N999" s="26"/>
      <c r="O999" s="26"/>
      <c r="P999" s="58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/>
      <c r="ED999" s="21"/>
      <c r="EE999" s="21"/>
      <c r="EF999" s="21"/>
      <c r="EG999" s="21"/>
      <c r="EH999" s="21"/>
      <c r="EI999" s="21"/>
      <c r="EJ999" s="21"/>
      <c r="EK999" s="21"/>
      <c r="EL999" s="21"/>
    </row>
    <row r="1000" spans="1:142" s="78" customFormat="1">
      <c r="A1000" s="29"/>
      <c r="B1000" s="29"/>
      <c r="C1000" s="35"/>
      <c r="D1000" s="21"/>
      <c r="E1000" s="21"/>
      <c r="F1000" s="21"/>
      <c r="G1000" s="21"/>
      <c r="H1000" s="23"/>
      <c r="I1000" s="22"/>
      <c r="J1000" s="25"/>
      <c r="K1000" s="25"/>
      <c r="L1000" s="59"/>
      <c r="M1000" s="26"/>
      <c r="N1000" s="26"/>
      <c r="O1000" s="26"/>
      <c r="P1000" s="58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/>
    </row>
    <row r="1001" spans="1:142" s="78" customFormat="1">
      <c r="A1001" s="29"/>
      <c r="B1001" s="29"/>
      <c r="C1001" s="35"/>
      <c r="D1001" s="21"/>
      <c r="E1001" s="21"/>
      <c r="F1001" s="21"/>
      <c r="G1001" s="21"/>
      <c r="H1001" s="23"/>
      <c r="I1001" s="22"/>
      <c r="J1001" s="25"/>
      <c r="K1001" s="25"/>
      <c r="L1001" s="59"/>
      <c r="M1001" s="26"/>
      <c r="N1001" s="26"/>
      <c r="O1001" s="26"/>
      <c r="P1001" s="58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21"/>
      <c r="EI1001" s="21"/>
      <c r="EJ1001" s="21"/>
      <c r="EK1001" s="21"/>
      <c r="EL1001" s="21"/>
    </row>
    <row r="1002" spans="1:142" s="78" customFormat="1">
      <c r="A1002" s="29"/>
      <c r="B1002" s="29"/>
      <c r="C1002" s="35"/>
      <c r="D1002" s="21"/>
      <c r="E1002" s="21"/>
      <c r="F1002" s="21"/>
      <c r="G1002" s="21"/>
      <c r="H1002" s="23"/>
      <c r="I1002" s="22"/>
      <c r="J1002" s="25"/>
      <c r="K1002" s="25"/>
      <c r="L1002" s="59"/>
      <c r="M1002" s="26"/>
      <c r="N1002" s="26"/>
      <c r="O1002" s="26"/>
      <c r="P1002" s="58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A1002" s="21"/>
      <c r="EB1002" s="21"/>
      <c r="EC1002" s="21"/>
      <c r="ED1002" s="21"/>
      <c r="EE1002" s="21"/>
      <c r="EF1002" s="21"/>
      <c r="EG1002" s="21"/>
      <c r="EH1002" s="21"/>
      <c r="EI1002" s="21"/>
      <c r="EJ1002" s="21"/>
      <c r="EK1002" s="21"/>
      <c r="EL1002" s="21"/>
    </row>
    <row r="1003" spans="1:142" s="78" customFormat="1">
      <c r="A1003" s="29"/>
      <c r="B1003" s="29"/>
      <c r="C1003" s="35"/>
      <c r="D1003" s="21"/>
      <c r="E1003" s="21"/>
      <c r="F1003" s="21"/>
      <c r="G1003" s="21"/>
      <c r="H1003" s="23"/>
      <c r="I1003" s="22"/>
      <c r="J1003" s="25"/>
      <c r="K1003" s="25"/>
      <c r="L1003" s="59"/>
      <c r="M1003" s="26"/>
      <c r="N1003" s="26"/>
      <c r="O1003" s="26"/>
      <c r="P1003" s="58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A1003" s="21"/>
      <c r="EB1003" s="21"/>
      <c r="EC1003" s="21"/>
      <c r="ED1003" s="21"/>
      <c r="EE1003" s="21"/>
      <c r="EF1003" s="21"/>
      <c r="EG1003" s="21"/>
      <c r="EH1003" s="21"/>
      <c r="EI1003" s="21"/>
      <c r="EJ1003" s="21"/>
      <c r="EK1003" s="21"/>
      <c r="EL1003" s="21"/>
    </row>
    <row r="1004" spans="1:142" s="78" customFormat="1">
      <c r="A1004" s="29"/>
      <c r="B1004" s="29"/>
      <c r="C1004" s="35"/>
      <c r="D1004" s="21"/>
      <c r="E1004" s="21"/>
      <c r="F1004" s="21"/>
      <c r="G1004" s="21"/>
      <c r="H1004" s="23"/>
      <c r="I1004" s="22"/>
      <c r="J1004" s="25"/>
      <c r="K1004" s="25"/>
      <c r="L1004" s="59"/>
      <c r="M1004" s="26"/>
      <c r="N1004" s="26"/>
      <c r="O1004" s="26"/>
      <c r="P1004" s="58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A1004" s="21"/>
      <c r="EB1004" s="21"/>
      <c r="EC1004" s="21"/>
      <c r="ED1004" s="21"/>
      <c r="EE1004" s="21"/>
      <c r="EF1004" s="21"/>
      <c r="EG1004" s="21"/>
      <c r="EH1004" s="21"/>
      <c r="EI1004" s="21"/>
      <c r="EJ1004" s="21"/>
      <c r="EK1004" s="21"/>
      <c r="EL1004" s="21"/>
    </row>
    <row r="1005" spans="1:142" s="78" customFormat="1">
      <c r="A1005" s="29"/>
      <c r="B1005" s="29"/>
      <c r="C1005" s="35"/>
      <c r="D1005" s="21"/>
      <c r="E1005" s="21"/>
      <c r="F1005" s="21"/>
      <c r="G1005" s="21"/>
      <c r="H1005" s="23"/>
      <c r="I1005" s="22"/>
      <c r="J1005" s="25"/>
      <c r="K1005" s="25"/>
      <c r="L1005" s="59"/>
      <c r="M1005" s="26"/>
      <c r="N1005" s="26"/>
      <c r="O1005" s="26"/>
      <c r="P1005" s="58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  <c r="EE1005" s="21"/>
      <c r="EF1005" s="21"/>
      <c r="EG1005" s="21"/>
      <c r="EH1005" s="21"/>
      <c r="EI1005" s="21"/>
      <c r="EJ1005" s="21"/>
      <c r="EK1005" s="21"/>
      <c r="EL1005" s="21"/>
    </row>
    <row r="1006" spans="1:142" s="78" customFormat="1">
      <c r="A1006" s="29"/>
      <c r="B1006" s="29"/>
      <c r="C1006" s="35"/>
      <c r="D1006" s="21"/>
      <c r="E1006" s="21"/>
      <c r="F1006" s="21"/>
      <c r="G1006" s="21"/>
      <c r="H1006" s="23"/>
      <c r="I1006" s="22"/>
      <c r="J1006" s="25"/>
      <c r="K1006" s="25"/>
      <c r="L1006" s="59"/>
      <c r="M1006" s="26"/>
      <c r="N1006" s="26"/>
      <c r="O1006" s="26"/>
      <c r="P1006" s="58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  <c r="EC1006" s="21"/>
      <c r="ED1006" s="21"/>
      <c r="EE1006" s="21"/>
      <c r="EF1006" s="21"/>
      <c r="EG1006" s="21"/>
      <c r="EH1006" s="21"/>
      <c r="EI1006" s="21"/>
      <c r="EJ1006" s="21"/>
      <c r="EK1006" s="21"/>
      <c r="EL1006" s="21"/>
    </row>
    <row r="1007" spans="1:142" s="78" customFormat="1">
      <c r="A1007" s="29"/>
      <c r="B1007" s="29"/>
      <c r="C1007" s="35"/>
      <c r="D1007" s="21"/>
      <c r="E1007" s="21"/>
      <c r="F1007" s="21"/>
      <c r="G1007" s="21"/>
      <c r="H1007" s="23"/>
      <c r="I1007" s="22"/>
      <c r="J1007" s="25"/>
      <c r="K1007" s="25"/>
      <c r="L1007" s="59"/>
      <c r="M1007" s="26"/>
      <c r="N1007" s="26"/>
      <c r="O1007" s="26"/>
      <c r="P1007" s="58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  <c r="EE1007" s="21"/>
      <c r="EF1007" s="21"/>
      <c r="EG1007" s="21"/>
      <c r="EH1007" s="21"/>
      <c r="EI1007" s="21"/>
      <c r="EJ1007" s="21"/>
      <c r="EK1007" s="21"/>
      <c r="EL1007" s="21"/>
    </row>
    <row r="1008" spans="1:142" s="78" customFormat="1">
      <c r="A1008" s="29"/>
      <c r="B1008" s="29"/>
      <c r="C1008" s="35"/>
      <c r="D1008" s="21"/>
      <c r="E1008" s="21"/>
      <c r="F1008" s="21"/>
      <c r="G1008" s="21"/>
      <c r="H1008" s="23"/>
      <c r="I1008" s="22"/>
      <c r="J1008" s="25"/>
      <c r="K1008" s="25"/>
      <c r="L1008" s="59"/>
      <c r="M1008" s="26"/>
      <c r="N1008" s="26"/>
      <c r="O1008" s="26"/>
      <c r="P1008" s="58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A1008" s="21"/>
      <c r="EB1008" s="21"/>
      <c r="EC1008" s="21"/>
      <c r="ED1008" s="21"/>
      <c r="EE1008" s="21"/>
      <c r="EF1008" s="21"/>
      <c r="EG1008" s="21"/>
      <c r="EH1008" s="21"/>
      <c r="EI1008" s="21"/>
      <c r="EJ1008" s="21"/>
      <c r="EK1008" s="21"/>
      <c r="EL1008" s="21"/>
    </row>
    <row r="1009" spans="1:142" s="78" customFormat="1">
      <c r="A1009" s="29"/>
      <c r="B1009" s="29"/>
      <c r="C1009" s="35"/>
      <c r="D1009" s="21"/>
      <c r="E1009" s="21"/>
      <c r="F1009" s="21"/>
      <c r="G1009" s="21"/>
      <c r="H1009" s="23"/>
      <c r="I1009" s="22"/>
      <c r="J1009" s="25"/>
      <c r="K1009" s="25"/>
      <c r="L1009" s="59"/>
      <c r="M1009" s="26"/>
      <c r="N1009" s="26"/>
      <c r="O1009" s="26"/>
      <c r="P1009" s="58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</row>
  </sheetData>
  <autoFilter ref="A5:AI969" xr:uid="{D724FD1F-1043-42A8-8C11-3C7018ACB1BA}">
    <sortState xmlns:xlrd2="http://schemas.microsoft.com/office/spreadsheetml/2017/richdata2" ref="A6:AI969">
      <sortCondition ref="F5:F969"/>
    </sortState>
  </autoFilter>
  <mergeCells count="1">
    <mergeCell ref="Q3:X3"/>
  </mergeCells>
  <conditionalFormatting sqref="D7">
    <cfRule type="duplicateValues" dxfId="120" priority="107"/>
  </conditionalFormatting>
  <conditionalFormatting sqref="D13">
    <cfRule type="duplicateValues" dxfId="119" priority="117"/>
  </conditionalFormatting>
  <conditionalFormatting sqref="D20">
    <cfRule type="duplicateValues" dxfId="118" priority="127"/>
  </conditionalFormatting>
  <conditionalFormatting sqref="D438:D440">
    <cfRule type="duplicateValues" dxfId="117" priority="97"/>
  </conditionalFormatting>
  <conditionalFormatting sqref="D515">
    <cfRule type="duplicateValues" dxfId="116" priority="137"/>
  </conditionalFormatting>
  <conditionalFormatting sqref="D536">
    <cfRule type="duplicateValues" dxfId="115" priority="147"/>
  </conditionalFormatting>
  <conditionalFormatting sqref="D544">
    <cfRule type="duplicateValues" dxfId="114" priority="157"/>
  </conditionalFormatting>
  <conditionalFormatting sqref="D632 D634">
    <cfRule type="duplicateValues" dxfId="113" priority="10"/>
  </conditionalFormatting>
  <conditionalFormatting sqref="D633">
    <cfRule type="duplicateValues" dxfId="112" priority="2"/>
  </conditionalFormatting>
  <conditionalFormatting sqref="D903 D905">
    <cfRule type="duplicateValues" dxfId="111" priority="11"/>
  </conditionalFormatting>
  <conditionalFormatting sqref="D904">
    <cfRule type="duplicateValues" dxfId="110" priority="1"/>
  </conditionalFormatting>
  <conditionalFormatting sqref="D906:D962 D6 D537:D543 D441:D514 D14:D19 D8:D12 D516:D535 D635:D901 D545:D631 D21:D437">
    <cfRule type="duplicateValues" dxfId="109" priority="75"/>
  </conditionalFormatting>
  <conditionalFormatting sqref="D963">
    <cfRule type="duplicateValues" dxfId="108" priority="13"/>
  </conditionalFormatting>
  <conditionalFormatting sqref="D964:D966">
    <cfRule type="duplicateValues" dxfId="107" priority="12"/>
  </conditionalFormatting>
  <conditionalFormatting sqref="D967:D1048576 D1:D5">
    <cfRule type="duplicateValues" dxfId="106" priority="47"/>
  </conditionalFormatting>
  <conditionalFormatting sqref="V1:X1048576">
    <cfRule type="cellIs" dxfId="105" priority="48" operator="equal">
      <formula>"YES"</formula>
    </cfRule>
  </conditionalFormatting>
  <printOptions gridLines="1"/>
  <pageMargins left="0.25" right="0.25" top="0.25" bottom="0.25" header="0" footer="0"/>
  <pageSetup paperSize="17" scale="85" fitToHeight="0" orientation="landscape" r:id="rId1"/>
  <headerFooter alignWithMargins="0"/>
  <colBreaks count="1" manualBreakCount="1">
    <brk id="15" max="926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A6786-B4EE-424B-8A2A-5EED3E2B3E8E}">
  <sheetPr>
    <tabColor rgb="FF00FFFF"/>
  </sheetPr>
  <dimension ref="A1:EL1009"/>
  <sheetViews>
    <sheetView workbookViewId="0">
      <pane ySplit="5" topLeftCell="A411" activePane="bottomLeft" state="frozen"/>
      <selection pane="bottomLeft" activeCell="K435" sqref="K435"/>
    </sheetView>
  </sheetViews>
  <sheetFormatPr defaultRowHeight="12.75" outlineLevelRow="2"/>
  <cols>
    <col min="1" max="1" width="12.5703125" style="29" customWidth="1"/>
    <col min="2" max="2" width="9" style="29" bestFit="1" customWidth="1"/>
    <col min="3" max="3" width="11.7109375" style="21" customWidth="1"/>
    <col min="4" max="4" width="11.7109375" style="21" bestFit="1" customWidth="1"/>
    <col min="5" max="5" width="11.7109375" style="21" customWidth="1"/>
    <col min="6" max="6" width="31.7109375" style="21" bestFit="1" customWidth="1"/>
    <col min="7" max="7" width="52.7109375" style="21" bestFit="1" customWidth="1"/>
    <col min="8" max="8" width="16.28515625" style="21" bestFit="1" customWidth="1"/>
    <col min="9" max="9" width="9.7109375" style="21" bestFit="1" customWidth="1"/>
    <col min="10" max="10" width="14.5703125" style="21" bestFit="1" customWidth="1"/>
    <col min="11" max="11" width="7.7109375" style="21" customWidth="1"/>
    <col min="12" max="12" width="16.42578125" style="58" customWidth="1"/>
    <col min="13" max="13" width="16.42578125" style="21" customWidth="1"/>
    <col min="14" max="14" width="16.7109375" style="21" bestFit="1" customWidth="1"/>
    <col min="15" max="15" width="14.5703125" style="21" bestFit="1" customWidth="1"/>
    <col min="16" max="16" width="50" style="58" customWidth="1"/>
    <col min="17" max="17" width="14.7109375" style="21" bestFit="1" customWidth="1"/>
    <col min="18" max="18" width="14.7109375" style="21" customWidth="1"/>
    <col min="19" max="19" width="16.42578125" style="21" bestFit="1" customWidth="1"/>
    <col min="20" max="21" width="16.42578125" style="21" customWidth="1"/>
    <col min="22" max="22" width="14.7109375" style="21" bestFit="1" customWidth="1"/>
    <col min="23" max="23" width="14.7109375" style="21" customWidth="1"/>
    <col min="24" max="24" width="16.42578125" style="21" bestFit="1" customWidth="1"/>
    <col min="25" max="121" width="9.28515625" style="21"/>
    <col min="122" max="123" width="10.28515625" style="21" customWidth="1"/>
    <col min="124" max="124" width="17.42578125" style="21" customWidth="1"/>
    <col min="125" max="125" width="12.28515625" style="21" bestFit="1" customWidth="1"/>
    <col min="126" max="126" width="6.7109375" style="21" bestFit="1" customWidth="1"/>
    <col min="127" max="128" width="11.28515625" style="21" bestFit="1" customWidth="1"/>
    <col min="129" max="129" width="9.5703125" style="21" bestFit="1" customWidth="1"/>
    <col min="130" max="130" width="6.28515625" style="21" bestFit="1" customWidth="1"/>
    <col min="131" max="131" width="9.28515625" style="21" customWidth="1"/>
    <col min="132" max="132" width="9.7109375" style="21" bestFit="1" customWidth="1"/>
    <col min="133" max="133" width="11.28515625" style="21" bestFit="1" customWidth="1"/>
    <col min="134" max="134" width="6.28515625" style="21" bestFit="1" customWidth="1"/>
    <col min="135" max="136" width="11.28515625" style="21" bestFit="1" customWidth="1"/>
    <col min="137" max="137" width="12.28515625" style="21" bestFit="1" customWidth="1"/>
    <col min="138" max="138" width="6.28515625" style="21" bestFit="1" customWidth="1"/>
    <col min="139" max="139" width="11.28515625" style="21" bestFit="1" customWidth="1"/>
    <col min="140" max="141" width="12.28515625" style="21" bestFit="1" customWidth="1"/>
    <col min="142" max="142" width="6.28515625" style="21" bestFit="1" customWidth="1"/>
    <col min="143" max="145" width="11.28515625" style="21" bestFit="1" customWidth="1"/>
    <col min="146" max="146" width="6.28515625" style="21" bestFit="1" customWidth="1"/>
    <col min="147" max="149" width="11.28515625" style="21" bestFit="1" customWidth="1"/>
    <col min="150" max="150" width="6.28515625" style="21" bestFit="1" customWidth="1"/>
    <col min="151" max="151" width="10.28515625" style="21" bestFit="1" customWidth="1"/>
    <col min="152" max="153" width="11.28515625" style="21" bestFit="1" customWidth="1"/>
    <col min="154" max="154" width="6.28515625" style="21" bestFit="1" customWidth="1"/>
    <col min="155" max="155" width="10.28515625" style="21" bestFit="1" customWidth="1"/>
    <col min="156" max="157" width="11.28515625" style="21" bestFit="1" customWidth="1"/>
    <col min="158" max="158" width="6.28515625" style="21" bestFit="1" customWidth="1"/>
    <col min="159" max="159" width="10.28515625" style="21" bestFit="1" customWidth="1"/>
    <col min="160" max="161" width="11.28515625" style="21" bestFit="1" customWidth="1"/>
    <col min="162" max="162" width="7" style="21" bestFit="1" customWidth="1"/>
    <col min="163" max="377" width="9.28515625" style="21"/>
    <col min="378" max="379" width="10.28515625" style="21" customWidth="1"/>
    <col min="380" max="380" width="17.42578125" style="21" customWidth="1"/>
    <col min="381" max="381" width="12.28515625" style="21" bestFit="1" customWidth="1"/>
    <col min="382" max="382" width="6.7109375" style="21" bestFit="1" customWidth="1"/>
    <col min="383" max="384" width="11.28515625" style="21" bestFit="1" customWidth="1"/>
    <col min="385" max="385" width="9.5703125" style="21" bestFit="1" customWidth="1"/>
    <col min="386" max="386" width="6.28515625" style="21" bestFit="1" customWidth="1"/>
    <col min="387" max="387" width="9.28515625" style="21" customWidth="1"/>
    <col min="388" max="388" width="9.7109375" style="21" bestFit="1" customWidth="1"/>
    <col min="389" max="389" width="11.28515625" style="21" bestFit="1" customWidth="1"/>
    <col min="390" max="390" width="6.28515625" style="21" bestFit="1" customWidth="1"/>
    <col min="391" max="392" width="11.28515625" style="21" bestFit="1" customWidth="1"/>
    <col min="393" max="393" width="12.28515625" style="21" bestFit="1" customWidth="1"/>
    <col min="394" max="394" width="6.28515625" style="21" bestFit="1" customWidth="1"/>
    <col min="395" max="395" width="11.28515625" style="21" bestFit="1" customWidth="1"/>
    <col min="396" max="397" width="12.28515625" style="21" bestFit="1" customWidth="1"/>
    <col min="398" max="398" width="6.28515625" style="21" bestFit="1" customWidth="1"/>
    <col min="399" max="401" width="11.28515625" style="21" bestFit="1" customWidth="1"/>
    <col min="402" max="402" width="6.28515625" style="21" bestFit="1" customWidth="1"/>
    <col min="403" max="405" width="11.28515625" style="21" bestFit="1" customWidth="1"/>
    <col min="406" max="406" width="6.28515625" style="21" bestFit="1" customWidth="1"/>
    <col min="407" max="407" width="10.28515625" style="21" bestFit="1" customWidth="1"/>
    <col min="408" max="409" width="11.28515625" style="21" bestFit="1" customWidth="1"/>
    <col min="410" max="410" width="6.28515625" style="21" bestFit="1" customWidth="1"/>
    <col min="411" max="411" width="10.28515625" style="21" bestFit="1" customWidth="1"/>
    <col min="412" max="413" width="11.28515625" style="21" bestFit="1" customWidth="1"/>
    <col min="414" max="414" width="6.28515625" style="21" bestFit="1" customWidth="1"/>
    <col min="415" max="415" width="10.28515625" style="21" bestFit="1" customWidth="1"/>
    <col min="416" max="417" width="11.28515625" style="21" bestFit="1" customWidth="1"/>
    <col min="418" max="418" width="7" style="21" bestFit="1" customWidth="1"/>
    <col min="419" max="633" width="9.28515625" style="21"/>
    <col min="634" max="635" width="10.28515625" style="21" customWidth="1"/>
    <col min="636" max="636" width="17.42578125" style="21" customWidth="1"/>
    <col min="637" max="637" width="12.28515625" style="21" bestFit="1" customWidth="1"/>
    <col min="638" max="638" width="6.7109375" style="21" bestFit="1" customWidth="1"/>
    <col min="639" max="640" width="11.28515625" style="21" bestFit="1" customWidth="1"/>
    <col min="641" max="641" width="9.5703125" style="21" bestFit="1" customWidth="1"/>
    <col min="642" max="642" width="6.28515625" style="21" bestFit="1" customWidth="1"/>
    <col min="643" max="643" width="9.28515625" style="21" customWidth="1"/>
    <col min="644" max="644" width="9.7109375" style="21" bestFit="1" customWidth="1"/>
    <col min="645" max="645" width="11.28515625" style="21" bestFit="1" customWidth="1"/>
    <col min="646" max="646" width="6.28515625" style="21" bestFit="1" customWidth="1"/>
    <col min="647" max="648" width="11.28515625" style="21" bestFit="1" customWidth="1"/>
    <col min="649" max="649" width="12.28515625" style="21" bestFit="1" customWidth="1"/>
    <col min="650" max="650" width="6.28515625" style="21" bestFit="1" customWidth="1"/>
    <col min="651" max="651" width="11.28515625" style="21" bestFit="1" customWidth="1"/>
    <col min="652" max="653" width="12.28515625" style="21" bestFit="1" customWidth="1"/>
    <col min="654" max="654" width="6.28515625" style="21" bestFit="1" customWidth="1"/>
    <col min="655" max="657" width="11.28515625" style="21" bestFit="1" customWidth="1"/>
    <col min="658" max="658" width="6.28515625" style="21" bestFit="1" customWidth="1"/>
    <col min="659" max="661" width="11.28515625" style="21" bestFit="1" customWidth="1"/>
    <col min="662" max="662" width="6.28515625" style="21" bestFit="1" customWidth="1"/>
    <col min="663" max="663" width="10.28515625" style="21" bestFit="1" customWidth="1"/>
    <col min="664" max="665" width="11.28515625" style="21" bestFit="1" customWidth="1"/>
    <col min="666" max="666" width="6.28515625" style="21" bestFit="1" customWidth="1"/>
    <col min="667" max="667" width="10.28515625" style="21" bestFit="1" customWidth="1"/>
    <col min="668" max="669" width="11.28515625" style="21" bestFit="1" customWidth="1"/>
    <col min="670" max="670" width="6.28515625" style="21" bestFit="1" customWidth="1"/>
    <col min="671" max="671" width="10.28515625" style="21" bestFit="1" customWidth="1"/>
    <col min="672" max="673" width="11.28515625" style="21" bestFit="1" customWidth="1"/>
    <col min="674" max="674" width="7" style="21" bestFit="1" customWidth="1"/>
    <col min="675" max="889" width="9.28515625" style="21"/>
    <col min="890" max="891" width="10.28515625" style="21" customWidth="1"/>
    <col min="892" max="892" width="17.42578125" style="21" customWidth="1"/>
    <col min="893" max="893" width="12.28515625" style="21" bestFit="1" customWidth="1"/>
    <col min="894" max="894" width="6.7109375" style="21" bestFit="1" customWidth="1"/>
    <col min="895" max="896" width="11.28515625" style="21" bestFit="1" customWidth="1"/>
    <col min="897" max="897" width="9.5703125" style="21" bestFit="1" customWidth="1"/>
    <col min="898" max="898" width="6.28515625" style="21" bestFit="1" customWidth="1"/>
    <col min="899" max="899" width="9.28515625" style="21" customWidth="1"/>
    <col min="900" max="900" width="9.7109375" style="21" bestFit="1" customWidth="1"/>
    <col min="901" max="901" width="11.28515625" style="21" bestFit="1" customWidth="1"/>
    <col min="902" max="902" width="6.28515625" style="21" bestFit="1" customWidth="1"/>
    <col min="903" max="904" width="11.28515625" style="21" bestFit="1" customWidth="1"/>
    <col min="905" max="905" width="12.28515625" style="21" bestFit="1" customWidth="1"/>
    <col min="906" max="906" width="6.28515625" style="21" bestFit="1" customWidth="1"/>
    <col min="907" max="907" width="11.28515625" style="21" bestFit="1" customWidth="1"/>
    <col min="908" max="909" width="12.28515625" style="21" bestFit="1" customWidth="1"/>
    <col min="910" max="910" width="6.28515625" style="21" bestFit="1" customWidth="1"/>
    <col min="911" max="913" width="11.28515625" style="21" bestFit="1" customWidth="1"/>
    <col min="914" max="914" width="6.28515625" style="21" bestFit="1" customWidth="1"/>
    <col min="915" max="917" width="11.28515625" style="21" bestFit="1" customWidth="1"/>
    <col min="918" max="918" width="6.28515625" style="21" bestFit="1" customWidth="1"/>
    <col min="919" max="919" width="10.28515625" style="21" bestFit="1" customWidth="1"/>
    <col min="920" max="921" width="11.28515625" style="21" bestFit="1" customWidth="1"/>
    <col min="922" max="922" width="6.28515625" style="21" bestFit="1" customWidth="1"/>
    <col min="923" max="923" width="10.28515625" style="21" bestFit="1" customWidth="1"/>
    <col min="924" max="925" width="11.28515625" style="21" bestFit="1" customWidth="1"/>
    <col min="926" max="926" width="6.28515625" style="21" bestFit="1" customWidth="1"/>
    <col min="927" max="927" width="10.28515625" style="21" bestFit="1" customWidth="1"/>
    <col min="928" max="929" width="11.28515625" style="21" bestFit="1" customWidth="1"/>
    <col min="930" max="930" width="7" style="21" bestFit="1" customWidth="1"/>
    <col min="931" max="1145" width="9.28515625" style="21"/>
    <col min="1146" max="1147" width="10.28515625" style="21" customWidth="1"/>
    <col min="1148" max="1148" width="17.42578125" style="21" customWidth="1"/>
    <col min="1149" max="1149" width="12.28515625" style="21" bestFit="1" customWidth="1"/>
    <col min="1150" max="1150" width="6.7109375" style="21" bestFit="1" customWidth="1"/>
    <col min="1151" max="1152" width="11.28515625" style="21" bestFit="1" customWidth="1"/>
    <col min="1153" max="1153" width="9.5703125" style="21" bestFit="1" customWidth="1"/>
    <col min="1154" max="1154" width="6.28515625" style="21" bestFit="1" customWidth="1"/>
    <col min="1155" max="1155" width="9.28515625" style="21" customWidth="1"/>
    <col min="1156" max="1156" width="9.7109375" style="21" bestFit="1" customWidth="1"/>
    <col min="1157" max="1157" width="11.28515625" style="21" bestFit="1" customWidth="1"/>
    <col min="1158" max="1158" width="6.28515625" style="21" bestFit="1" customWidth="1"/>
    <col min="1159" max="1160" width="11.28515625" style="21" bestFit="1" customWidth="1"/>
    <col min="1161" max="1161" width="12.28515625" style="21" bestFit="1" customWidth="1"/>
    <col min="1162" max="1162" width="6.28515625" style="21" bestFit="1" customWidth="1"/>
    <col min="1163" max="1163" width="11.28515625" style="21" bestFit="1" customWidth="1"/>
    <col min="1164" max="1165" width="12.28515625" style="21" bestFit="1" customWidth="1"/>
    <col min="1166" max="1166" width="6.28515625" style="21" bestFit="1" customWidth="1"/>
    <col min="1167" max="1169" width="11.28515625" style="21" bestFit="1" customWidth="1"/>
    <col min="1170" max="1170" width="6.28515625" style="21" bestFit="1" customWidth="1"/>
    <col min="1171" max="1173" width="11.28515625" style="21" bestFit="1" customWidth="1"/>
    <col min="1174" max="1174" width="6.28515625" style="21" bestFit="1" customWidth="1"/>
    <col min="1175" max="1175" width="10.28515625" style="21" bestFit="1" customWidth="1"/>
    <col min="1176" max="1177" width="11.28515625" style="21" bestFit="1" customWidth="1"/>
    <col min="1178" max="1178" width="6.28515625" style="21" bestFit="1" customWidth="1"/>
    <col min="1179" max="1179" width="10.28515625" style="21" bestFit="1" customWidth="1"/>
    <col min="1180" max="1181" width="11.28515625" style="21" bestFit="1" customWidth="1"/>
    <col min="1182" max="1182" width="6.28515625" style="21" bestFit="1" customWidth="1"/>
    <col min="1183" max="1183" width="10.28515625" style="21" bestFit="1" customWidth="1"/>
    <col min="1184" max="1185" width="11.28515625" style="21" bestFit="1" customWidth="1"/>
    <col min="1186" max="1186" width="7" style="21" bestFit="1" customWidth="1"/>
    <col min="1187" max="1401" width="9.28515625" style="21"/>
    <col min="1402" max="1403" width="10.28515625" style="21" customWidth="1"/>
    <col min="1404" max="1404" width="17.42578125" style="21" customWidth="1"/>
    <col min="1405" max="1405" width="12.28515625" style="21" bestFit="1" customWidth="1"/>
    <col min="1406" max="1406" width="6.7109375" style="21" bestFit="1" customWidth="1"/>
    <col min="1407" max="1408" width="11.28515625" style="21" bestFit="1" customWidth="1"/>
    <col min="1409" max="1409" width="9.5703125" style="21" bestFit="1" customWidth="1"/>
    <col min="1410" max="1410" width="6.28515625" style="21" bestFit="1" customWidth="1"/>
    <col min="1411" max="1411" width="9.28515625" style="21" customWidth="1"/>
    <col min="1412" max="1412" width="9.7109375" style="21" bestFit="1" customWidth="1"/>
    <col min="1413" max="1413" width="11.28515625" style="21" bestFit="1" customWidth="1"/>
    <col min="1414" max="1414" width="6.28515625" style="21" bestFit="1" customWidth="1"/>
    <col min="1415" max="1416" width="11.28515625" style="21" bestFit="1" customWidth="1"/>
    <col min="1417" max="1417" width="12.28515625" style="21" bestFit="1" customWidth="1"/>
    <col min="1418" max="1418" width="6.28515625" style="21" bestFit="1" customWidth="1"/>
    <col min="1419" max="1419" width="11.28515625" style="21" bestFit="1" customWidth="1"/>
    <col min="1420" max="1421" width="12.28515625" style="21" bestFit="1" customWidth="1"/>
    <col min="1422" max="1422" width="6.28515625" style="21" bestFit="1" customWidth="1"/>
    <col min="1423" max="1425" width="11.28515625" style="21" bestFit="1" customWidth="1"/>
    <col min="1426" max="1426" width="6.28515625" style="21" bestFit="1" customWidth="1"/>
    <col min="1427" max="1429" width="11.28515625" style="21" bestFit="1" customWidth="1"/>
    <col min="1430" max="1430" width="6.28515625" style="21" bestFit="1" customWidth="1"/>
    <col min="1431" max="1431" width="10.28515625" style="21" bestFit="1" customWidth="1"/>
    <col min="1432" max="1433" width="11.28515625" style="21" bestFit="1" customWidth="1"/>
    <col min="1434" max="1434" width="6.28515625" style="21" bestFit="1" customWidth="1"/>
    <col min="1435" max="1435" width="10.28515625" style="21" bestFit="1" customWidth="1"/>
    <col min="1436" max="1437" width="11.28515625" style="21" bestFit="1" customWidth="1"/>
    <col min="1438" max="1438" width="6.28515625" style="21" bestFit="1" customWidth="1"/>
    <col min="1439" max="1439" width="10.28515625" style="21" bestFit="1" customWidth="1"/>
    <col min="1440" max="1441" width="11.28515625" style="21" bestFit="1" customWidth="1"/>
    <col min="1442" max="1442" width="7" style="21" bestFit="1" customWidth="1"/>
    <col min="1443" max="1657" width="9.28515625" style="21"/>
    <col min="1658" max="1659" width="10.28515625" style="21" customWidth="1"/>
    <col min="1660" max="1660" width="17.42578125" style="21" customWidth="1"/>
    <col min="1661" max="1661" width="12.28515625" style="21" bestFit="1" customWidth="1"/>
    <col min="1662" max="1662" width="6.7109375" style="21" bestFit="1" customWidth="1"/>
    <col min="1663" max="1664" width="11.28515625" style="21" bestFit="1" customWidth="1"/>
    <col min="1665" max="1665" width="9.5703125" style="21" bestFit="1" customWidth="1"/>
    <col min="1666" max="1666" width="6.28515625" style="21" bestFit="1" customWidth="1"/>
    <col min="1667" max="1667" width="9.28515625" style="21" customWidth="1"/>
    <col min="1668" max="1668" width="9.7109375" style="21" bestFit="1" customWidth="1"/>
    <col min="1669" max="1669" width="11.28515625" style="21" bestFit="1" customWidth="1"/>
    <col min="1670" max="1670" width="6.28515625" style="21" bestFit="1" customWidth="1"/>
    <col min="1671" max="1672" width="11.28515625" style="21" bestFit="1" customWidth="1"/>
    <col min="1673" max="1673" width="12.28515625" style="21" bestFit="1" customWidth="1"/>
    <col min="1674" max="1674" width="6.28515625" style="21" bestFit="1" customWidth="1"/>
    <col min="1675" max="1675" width="11.28515625" style="21" bestFit="1" customWidth="1"/>
    <col min="1676" max="1677" width="12.28515625" style="21" bestFit="1" customWidth="1"/>
    <col min="1678" max="1678" width="6.28515625" style="21" bestFit="1" customWidth="1"/>
    <col min="1679" max="1681" width="11.28515625" style="21" bestFit="1" customWidth="1"/>
    <col min="1682" max="1682" width="6.28515625" style="21" bestFit="1" customWidth="1"/>
    <col min="1683" max="1685" width="11.28515625" style="21" bestFit="1" customWidth="1"/>
    <col min="1686" max="1686" width="6.28515625" style="21" bestFit="1" customWidth="1"/>
    <col min="1687" max="1687" width="10.28515625" style="21" bestFit="1" customWidth="1"/>
    <col min="1688" max="1689" width="11.28515625" style="21" bestFit="1" customWidth="1"/>
    <col min="1690" max="1690" width="6.28515625" style="21" bestFit="1" customWidth="1"/>
    <col min="1691" max="1691" width="10.28515625" style="21" bestFit="1" customWidth="1"/>
    <col min="1692" max="1693" width="11.28515625" style="21" bestFit="1" customWidth="1"/>
    <col min="1694" max="1694" width="6.28515625" style="21" bestFit="1" customWidth="1"/>
    <col min="1695" max="1695" width="10.28515625" style="21" bestFit="1" customWidth="1"/>
    <col min="1696" max="1697" width="11.28515625" style="21" bestFit="1" customWidth="1"/>
    <col min="1698" max="1698" width="7" style="21" bestFit="1" customWidth="1"/>
    <col min="1699" max="1913" width="9.28515625" style="21"/>
    <col min="1914" max="1915" width="10.28515625" style="21" customWidth="1"/>
    <col min="1916" max="1916" width="17.42578125" style="21" customWidth="1"/>
    <col min="1917" max="1917" width="12.28515625" style="21" bestFit="1" customWidth="1"/>
    <col min="1918" max="1918" width="6.7109375" style="21" bestFit="1" customWidth="1"/>
    <col min="1919" max="1920" width="11.28515625" style="21" bestFit="1" customWidth="1"/>
    <col min="1921" max="1921" width="9.5703125" style="21" bestFit="1" customWidth="1"/>
    <col min="1922" max="1922" width="6.28515625" style="21" bestFit="1" customWidth="1"/>
    <col min="1923" max="1923" width="9.28515625" style="21" customWidth="1"/>
    <col min="1924" max="1924" width="9.7109375" style="21" bestFit="1" customWidth="1"/>
    <col min="1925" max="1925" width="11.28515625" style="21" bestFit="1" customWidth="1"/>
    <col min="1926" max="1926" width="6.28515625" style="21" bestFit="1" customWidth="1"/>
    <col min="1927" max="1928" width="11.28515625" style="21" bestFit="1" customWidth="1"/>
    <col min="1929" max="1929" width="12.28515625" style="21" bestFit="1" customWidth="1"/>
    <col min="1930" max="1930" width="6.28515625" style="21" bestFit="1" customWidth="1"/>
    <col min="1931" max="1931" width="11.28515625" style="21" bestFit="1" customWidth="1"/>
    <col min="1932" max="1933" width="12.28515625" style="21" bestFit="1" customWidth="1"/>
    <col min="1934" max="1934" width="6.28515625" style="21" bestFit="1" customWidth="1"/>
    <col min="1935" max="1937" width="11.28515625" style="21" bestFit="1" customWidth="1"/>
    <col min="1938" max="1938" width="6.28515625" style="21" bestFit="1" customWidth="1"/>
    <col min="1939" max="1941" width="11.28515625" style="21" bestFit="1" customWidth="1"/>
    <col min="1942" max="1942" width="6.28515625" style="21" bestFit="1" customWidth="1"/>
    <col min="1943" max="1943" width="10.28515625" style="21" bestFit="1" customWidth="1"/>
    <col min="1944" max="1945" width="11.28515625" style="21" bestFit="1" customWidth="1"/>
    <col min="1946" max="1946" width="6.28515625" style="21" bestFit="1" customWidth="1"/>
    <col min="1947" max="1947" width="10.28515625" style="21" bestFit="1" customWidth="1"/>
    <col min="1948" max="1949" width="11.28515625" style="21" bestFit="1" customWidth="1"/>
    <col min="1950" max="1950" width="6.28515625" style="21" bestFit="1" customWidth="1"/>
    <col min="1951" max="1951" width="10.28515625" style="21" bestFit="1" customWidth="1"/>
    <col min="1952" max="1953" width="11.28515625" style="21" bestFit="1" customWidth="1"/>
    <col min="1954" max="1954" width="7" style="21" bestFit="1" customWidth="1"/>
    <col min="1955" max="2169" width="9.28515625" style="21"/>
    <col min="2170" max="2171" width="10.28515625" style="21" customWidth="1"/>
    <col min="2172" max="2172" width="17.42578125" style="21" customWidth="1"/>
    <col min="2173" max="2173" width="12.28515625" style="21" bestFit="1" customWidth="1"/>
    <col min="2174" max="2174" width="6.7109375" style="21" bestFit="1" customWidth="1"/>
    <col min="2175" max="2176" width="11.28515625" style="21" bestFit="1" customWidth="1"/>
    <col min="2177" max="2177" width="9.5703125" style="21" bestFit="1" customWidth="1"/>
    <col min="2178" max="2178" width="6.28515625" style="21" bestFit="1" customWidth="1"/>
    <col min="2179" max="2179" width="9.28515625" style="21" customWidth="1"/>
    <col min="2180" max="2180" width="9.7109375" style="21" bestFit="1" customWidth="1"/>
    <col min="2181" max="2181" width="11.28515625" style="21" bestFit="1" customWidth="1"/>
    <col min="2182" max="2182" width="6.28515625" style="21" bestFit="1" customWidth="1"/>
    <col min="2183" max="2184" width="11.28515625" style="21" bestFit="1" customWidth="1"/>
    <col min="2185" max="2185" width="12.28515625" style="21" bestFit="1" customWidth="1"/>
    <col min="2186" max="2186" width="6.28515625" style="21" bestFit="1" customWidth="1"/>
    <col min="2187" max="2187" width="11.28515625" style="21" bestFit="1" customWidth="1"/>
    <col min="2188" max="2189" width="12.28515625" style="21" bestFit="1" customWidth="1"/>
    <col min="2190" max="2190" width="6.28515625" style="21" bestFit="1" customWidth="1"/>
    <col min="2191" max="2193" width="11.28515625" style="21" bestFit="1" customWidth="1"/>
    <col min="2194" max="2194" width="6.28515625" style="21" bestFit="1" customWidth="1"/>
    <col min="2195" max="2197" width="11.28515625" style="21" bestFit="1" customWidth="1"/>
    <col min="2198" max="2198" width="6.28515625" style="21" bestFit="1" customWidth="1"/>
    <col min="2199" max="2199" width="10.28515625" style="21" bestFit="1" customWidth="1"/>
    <col min="2200" max="2201" width="11.28515625" style="21" bestFit="1" customWidth="1"/>
    <col min="2202" max="2202" width="6.28515625" style="21" bestFit="1" customWidth="1"/>
    <col min="2203" max="2203" width="10.28515625" style="21" bestFit="1" customWidth="1"/>
    <col min="2204" max="2205" width="11.28515625" style="21" bestFit="1" customWidth="1"/>
    <col min="2206" max="2206" width="6.28515625" style="21" bestFit="1" customWidth="1"/>
    <col min="2207" max="2207" width="10.28515625" style="21" bestFit="1" customWidth="1"/>
    <col min="2208" max="2209" width="11.28515625" style="21" bestFit="1" customWidth="1"/>
    <col min="2210" max="2210" width="7" style="21" bestFit="1" customWidth="1"/>
    <col min="2211" max="2425" width="9.28515625" style="21"/>
    <col min="2426" max="2427" width="10.28515625" style="21" customWidth="1"/>
    <col min="2428" max="2428" width="17.42578125" style="21" customWidth="1"/>
    <col min="2429" max="2429" width="12.28515625" style="21" bestFit="1" customWidth="1"/>
    <col min="2430" max="2430" width="6.7109375" style="21" bestFit="1" customWidth="1"/>
    <col min="2431" max="2432" width="11.28515625" style="21" bestFit="1" customWidth="1"/>
    <col min="2433" max="2433" width="9.5703125" style="21" bestFit="1" customWidth="1"/>
    <col min="2434" max="2434" width="6.28515625" style="21" bestFit="1" customWidth="1"/>
    <col min="2435" max="2435" width="9.28515625" style="21" customWidth="1"/>
    <col min="2436" max="2436" width="9.7109375" style="21" bestFit="1" customWidth="1"/>
    <col min="2437" max="2437" width="11.28515625" style="21" bestFit="1" customWidth="1"/>
    <col min="2438" max="2438" width="6.28515625" style="21" bestFit="1" customWidth="1"/>
    <col min="2439" max="2440" width="11.28515625" style="21" bestFit="1" customWidth="1"/>
    <col min="2441" max="2441" width="12.28515625" style="21" bestFit="1" customWidth="1"/>
    <col min="2442" max="2442" width="6.28515625" style="21" bestFit="1" customWidth="1"/>
    <col min="2443" max="2443" width="11.28515625" style="21" bestFit="1" customWidth="1"/>
    <col min="2444" max="2445" width="12.28515625" style="21" bestFit="1" customWidth="1"/>
    <col min="2446" max="2446" width="6.28515625" style="21" bestFit="1" customWidth="1"/>
    <col min="2447" max="2449" width="11.28515625" style="21" bestFit="1" customWidth="1"/>
    <col min="2450" max="2450" width="6.28515625" style="21" bestFit="1" customWidth="1"/>
    <col min="2451" max="2453" width="11.28515625" style="21" bestFit="1" customWidth="1"/>
    <col min="2454" max="2454" width="6.28515625" style="21" bestFit="1" customWidth="1"/>
    <col min="2455" max="2455" width="10.28515625" style="21" bestFit="1" customWidth="1"/>
    <col min="2456" max="2457" width="11.28515625" style="21" bestFit="1" customWidth="1"/>
    <col min="2458" max="2458" width="6.28515625" style="21" bestFit="1" customWidth="1"/>
    <col min="2459" max="2459" width="10.28515625" style="21" bestFit="1" customWidth="1"/>
    <col min="2460" max="2461" width="11.28515625" style="21" bestFit="1" customWidth="1"/>
    <col min="2462" max="2462" width="6.28515625" style="21" bestFit="1" customWidth="1"/>
    <col min="2463" max="2463" width="10.28515625" style="21" bestFit="1" customWidth="1"/>
    <col min="2464" max="2465" width="11.28515625" style="21" bestFit="1" customWidth="1"/>
    <col min="2466" max="2466" width="7" style="21" bestFit="1" customWidth="1"/>
    <col min="2467" max="2681" width="9.28515625" style="21"/>
    <col min="2682" max="2683" width="10.28515625" style="21" customWidth="1"/>
    <col min="2684" max="2684" width="17.42578125" style="21" customWidth="1"/>
    <col min="2685" max="2685" width="12.28515625" style="21" bestFit="1" customWidth="1"/>
    <col min="2686" max="2686" width="6.7109375" style="21" bestFit="1" customWidth="1"/>
    <col min="2687" max="2688" width="11.28515625" style="21" bestFit="1" customWidth="1"/>
    <col min="2689" max="2689" width="9.5703125" style="21" bestFit="1" customWidth="1"/>
    <col min="2690" max="2690" width="6.28515625" style="21" bestFit="1" customWidth="1"/>
    <col min="2691" max="2691" width="9.28515625" style="21" customWidth="1"/>
    <col min="2692" max="2692" width="9.7109375" style="21" bestFit="1" customWidth="1"/>
    <col min="2693" max="2693" width="11.28515625" style="21" bestFit="1" customWidth="1"/>
    <col min="2694" max="2694" width="6.28515625" style="21" bestFit="1" customWidth="1"/>
    <col min="2695" max="2696" width="11.28515625" style="21" bestFit="1" customWidth="1"/>
    <col min="2697" max="2697" width="12.28515625" style="21" bestFit="1" customWidth="1"/>
    <col min="2698" max="2698" width="6.28515625" style="21" bestFit="1" customWidth="1"/>
    <col min="2699" max="2699" width="11.28515625" style="21" bestFit="1" customWidth="1"/>
    <col min="2700" max="2701" width="12.28515625" style="21" bestFit="1" customWidth="1"/>
    <col min="2702" max="2702" width="6.28515625" style="21" bestFit="1" customWidth="1"/>
    <col min="2703" max="2705" width="11.28515625" style="21" bestFit="1" customWidth="1"/>
    <col min="2706" max="2706" width="6.28515625" style="21" bestFit="1" customWidth="1"/>
    <col min="2707" max="2709" width="11.28515625" style="21" bestFit="1" customWidth="1"/>
    <col min="2710" max="2710" width="6.28515625" style="21" bestFit="1" customWidth="1"/>
    <col min="2711" max="2711" width="10.28515625" style="21" bestFit="1" customWidth="1"/>
    <col min="2712" max="2713" width="11.28515625" style="21" bestFit="1" customWidth="1"/>
    <col min="2714" max="2714" width="6.28515625" style="21" bestFit="1" customWidth="1"/>
    <col min="2715" max="2715" width="10.28515625" style="21" bestFit="1" customWidth="1"/>
    <col min="2716" max="2717" width="11.28515625" style="21" bestFit="1" customWidth="1"/>
    <col min="2718" max="2718" width="6.28515625" style="21" bestFit="1" customWidth="1"/>
    <col min="2719" max="2719" width="10.28515625" style="21" bestFit="1" customWidth="1"/>
    <col min="2720" max="2721" width="11.28515625" style="21" bestFit="1" customWidth="1"/>
    <col min="2722" max="2722" width="7" style="21" bestFit="1" customWidth="1"/>
    <col min="2723" max="2937" width="9.28515625" style="21"/>
    <col min="2938" max="2939" width="10.28515625" style="21" customWidth="1"/>
    <col min="2940" max="2940" width="17.42578125" style="21" customWidth="1"/>
    <col min="2941" max="2941" width="12.28515625" style="21" bestFit="1" customWidth="1"/>
    <col min="2942" max="2942" width="6.7109375" style="21" bestFit="1" customWidth="1"/>
    <col min="2943" max="2944" width="11.28515625" style="21" bestFit="1" customWidth="1"/>
    <col min="2945" max="2945" width="9.5703125" style="21" bestFit="1" customWidth="1"/>
    <col min="2946" max="2946" width="6.28515625" style="21" bestFit="1" customWidth="1"/>
    <col min="2947" max="2947" width="9.28515625" style="21" customWidth="1"/>
    <col min="2948" max="2948" width="9.7109375" style="21" bestFit="1" customWidth="1"/>
    <col min="2949" max="2949" width="11.28515625" style="21" bestFit="1" customWidth="1"/>
    <col min="2950" max="2950" width="6.28515625" style="21" bestFit="1" customWidth="1"/>
    <col min="2951" max="2952" width="11.28515625" style="21" bestFit="1" customWidth="1"/>
    <col min="2953" max="2953" width="12.28515625" style="21" bestFit="1" customWidth="1"/>
    <col min="2954" max="2954" width="6.28515625" style="21" bestFit="1" customWidth="1"/>
    <col min="2955" max="2955" width="11.28515625" style="21" bestFit="1" customWidth="1"/>
    <col min="2956" max="2957" width="12.28515625" style="21" bestFit="1" customWidth="1"/>
    <col min="2958" max="2958" width="6.28515625" style="21" bestFit="1" customWidth="1"/>
    <col min="2959" max="2961" width="11.28515625" style="21" bestFit="1" customWidth="1"/>
    <col min="2962" max="2962" width="6.28515625" style="21" bestFit="1" customWidth="1"/>
    <col min="2963" max="2965" width="11.28515625" style="21" bestFit="1" customWidth="1"/>
    <col min="2966" max="2966" width="6.28515625" style="21" bestFit="1" customWidth="1"/>
    <col min="2967" max="2967" width="10.28515625" style="21" bestFit="1" customWidth="1"/>
    <col min="2968" max="2969" width="11.28515625" style="21" bestFit="1" customWidth="1"/>
    <col min="2970" max="2970" width="6.28515625" style="21" bestFit="1" customWidth="1"/>
    <col min="2971" max="2971" width="10.28515625" style="21" bestFit="1" customWidth="1"/>
    <col min="2972" max="2973" width="11.28515625" style="21" bestFit="1" customWidth="1"/>
    <col min="2974" max="2974" width="6.28515625" style="21" bestFit="1" customWidth="1"/>
    <col min="2975" max="2975" width="10.28515625" style="21" bestFit="1" customWidth="1"/>
    <col min="2976" max="2977" width="11.28515625" style="21" bestFit="1" customWidth="1"/>
    <col min="2978" max="2978" width="7" style="21" bestFit="1" customWidth="1"/>
    <col min="2979" max="3193" width="9.28515625" style="21"/>
    <col min="3194" max="3195" width="10.28515625" style="21" customWidth="1"/>
    <col min="3196" max="3196" width="17.42578125" style="21" customWidth="1"/>
    <col min="3197" max="3197" width="12.28515625" style="21" bestFit="1" customWidth="1"/>
    <col min="3198" max="3198" width="6.7109375" style="21" bestFit="1" customWidth="1"/>
    <col min="3199" max="3200" width="11.28515625" style="21" bestFit="1" customWidth="1"/>
    <col min="3201" max="3201" width="9.5703125" style="21" bestFit="1" customWidth="1"/>
    <col min="3202" max="3202" width="6.28515625" style="21" bestFit="1" customWidth="1"/>
    <col min="3203" max="3203" width="9.28515625" style="21" customWidth="1"/>
    <col min="3204" max="3204" width="9.7109375" style="21" bestFit="1" customWidth="1"/>
    <col min="3205" max="3205" width="11.28515625" style="21" bestFit="1" customWidth="1"/>
    <col min="3206" max="3206" width="6.28515625" style="21" bestFit="1" customWidth="1"/>
    <col min="3207" max="3208" width="11.28515625" style="21" bestFit="1" customWidth="1"/>
    <col min="3209" max="3209" width="12.28515625" style="21" bestFit="1" customWidth="1"/>
    <col min="3210" max="3210" width="6.28515625" style="21" bestFit="1" customWidth="1"/>
    <col min="3211" max="3211" width="11.28515625" style="21" bestFit="1" customWidth="1"/>
    <col min="3212" max="3213" width="12.28515625" style="21" bestFit="1" customWidth="1"/>
    <col min="3214" max="3214" width="6.28515625" style="21" bestFit="1" customWidth="1"/>
    <col min="3215" max="3217" width="11.28515625" style="21" bestFit="1" customWidth="1"/>
    <col min="3218" max="3218" width="6.28515625" style="21" bestFit="1" customWidth="1"/>
    <col min="3219" max="3221" width="11.28515625" style="21" bestFit="1" customWidth="1"/>
    <col min="3222" max="3222" width="6.28515625" style="21" bestFit="1" customWidth="1"/>
    <col min="3223" max="3223" width="10.28515625" style="21" bestFit="1" customWidth="1"/>
    <col min="3224" max="3225" width="11.28515625" style="21" bestFit="1" customWidth="1"/>
    <col min="3226" max="3226" width="6.28515625" style="21" bestFit="1" customWidth="1"/>
    <col min="3227" max="3227" width="10.28515625" style="21" bestFit="1" customWidth="1"/>
    <col min="3228" max="3229" width="11.28515625" style="21" bestFit="1" customWidth="1"/>
    <col min="3230" max="3230" width="6.28515625" style="21" bestFit="1" customWidth="1"/>
    <col min="3231" max="3231" width="10.28515625" style="21" bestFit="1" customWidth="1"/>
    <col min="3232" max="3233" width="11.28515625" style="21" bestFit="1" customWidth="1"/>
    <col min="3234" max="3234" width="7" style="21" bestFit="1" customWidth="1"/>
    <col min="3235" max="3449" width="9.28515625" style="21"/>
    <col min="3450" max="3451" width="10.28515625" style="21" customWidth="1"/>
    <col min="3452" max="3452" width="17.42578125" style="21" customWidth="1"/>
    <col min="3453" max="3453" width="12.28515625" style="21" bestFit="1" customWidth="1"/>
    <col min="3454" max="3454" width="6.7109375" style="21" bestFit="1" customWidth="1"/>
    <col min="3455" max="3456" width="11.28515625" style="21" bestFit="1" customWidth="1"/>
    <col min="3457" max="3457" width="9.5703125" style="21" bestFit="1" customWidth="1"/>
    <col min="3458" max="3458" width="6.28515625" style="21" bestFit="1" customWidth="1"/>
    <col min="3459" max="3459" width="9.28515625" style="21" customWidth="1"/>
    <col min="3460" max="3460" width="9.7109375" style="21" bestFit="1" customWidth="1"/>
    <col min="3461" max="3461" width="11.28515625" style="21" bestFit="1" customWidth="1"/>
    <col min="3462" max="3462" width="6.28515625" style="21" bestFit="1" customWidth="1"/>
    <col min="3463" max="3464" width="11.28515625" style="21" bestFit="1" customWidth="1"/>
    <col min="3465" max="3465" width="12.28515625" style="21" bestFit="1" customWidth="1"/>
    <col min="3466" max="3466" width="6.28515625" style="21" bestFit="1" customWidth="1"/>
    <col min="3467" max="3467" width="11.28515625" style="21" bestFit="1" customWidth="1"/>
    <col min="3468" max="3469" width="12.28515625" style="21" bestFit="1" customWidth="1"/>
    <col min="3470" max="3470" width="6.28515625" style="21" bestFit="1" customWidth="1"/>
    <col min="3471" max="3473" width="11.28515625" style="21" bestFit="1" customWidth="1"/>
    <col min="3474" max="3474" width="6.28515625" style="21" bestFit="1" customWidth="1"/>
    <col min="3475" max="3477" width="11.28515625" style="21" bestFit="1" customWidth="1"/>
    <col min="3478" max="3478" width="6.28515625" style="21" bestFit="1" customWidth="1"/>
    <col min="3479" max="3479" width="10.28515625" style="21" bestFit="1" customWidth="1"/>
    <col min="3480" max="3481" width="11.28515625" style="21" bestFit="1" customWidth="1"/>
    <col min="3482" max="3482" width="6.28515625" style="21" bestFit="1" customWidth="1"/>
    <col min="3483" max="3483" width="10.28515625" style="21" bestFit="1" customWidth="1"/>
    <col min="3484" max="3485" width="11.28515625" style="21" bestFit="1" customWidth="1"/>
    <col min="3486" max="3486" width="6.28515625" style="21" bestFit="1" customWidth="1"/>
    <col min="3487" max="3487" width="10.28515625" style="21" bestFit="1" customWidth="1"/>
    <col min="3488" max="3489" width="11.28515625" style="21" bestFit="1" customWidth="1"/>
    <col min="3490" max="3490" width="7" style="21" bestFit="1" customWidth="1"/>
    <col min="3491" max="3705" width="9.28515625" style="21"/>
    <col min="3706" max="3707" width="10.28515625" style="21" customWidth="1"/>
    <col min="3708" max="3708" width="17.42578125" style="21" customWidth="1"/>
    <col min="3709" max="3709" width="12.28515625" style="21" bestFit="1" customWidth="1"/>
    <col min="3710" max="3710" width="6.7109375" style="21" bestFit="1" customWidth="1"/>
    <col min="3711" max="3712" width="11.28515625" style="21" bestFit="1" customWidth="1"/>
    <col min="3713" max="3713" width="9.5703125" style="21" bestFit="1" customWidth="1"/>
    <col min="3714" max="3714" width="6.28515625" style="21" bestFit="1" customWidth="1"/>
    <col min="3715" max="3715" width="9.28515625" style="21" customWidth="1"/>
    <col min="3716" max="3716" width="9.7109375" style="21" bestFit="1" customWidth="1"/>
    <col min="3717" max="3717" width="11.28515625" style="21" bestFit="1" customWidth="1"/>
    <col min="3718" max="3718" width="6.28515625" style="21" bestFit="1" customWidth="1"/>
    <col min="3719" max="3720" width="11.28515625" style="21" bestFit="1" customWidth="1"/>
    <col min="3721" max="3721" width="12.28515625" style="21" bestFit="1" customWidth="1"/>
    <col min="3722" max="3722" width="6.28515625" style="21" bestFit="1" customWidth="1"/>
    <col min="3723" max="3723" width="11.28515625" style="21" bestFit="1" customWidth="1"/>
    <col min="3724" max="3725" width="12.28515625" style="21" bestFit="1" customWidth="1"/>
    <col min="3726" max="3726" width="6.28515625" style="21" bestFit="1" customWidth="1"/>
    <col min="3727" max="3729" width="11.28515625" style="21" bestFit="1" customWidth="1"/>
    <col min="3730" max="3730" width="6.28515625" style="21" bestFit="1" customWidth="1"/>
    <col min="3731" max="3733" width="11.28515625" style="21" bestFit="1" customWidth="1"/>
    <col min="3734" max="3734" width="6.28515625" style="21" bestFit="1" customWidth="1"/>
    <col min="3735" max="3735" width="10.28515625" style="21" bestFit="1" customWidth="1"/>
    <col min="3736" max="3737" width="11.28515625" style="21" bestFit="1" customWidth="1"/>
    <col min="3738" max="3738" width="6.28515625" style="21" bestFit="1" customWidth="1"/>
    <col min="3739" max="3739" width="10.28515625" style="21" bestFit="1" customWidth="1"/>
    <col min="3740" max="3741" width="11.28515625" style="21" bestFit="1" customWidth="1"/>
    <col min="3742" max="3742" width="6.28515625" style="21" bestFit="1" customWidth="1"/>
    <col min="3743" max="3743" width="10.28515625" style="21" bestFit="1" customWidth="1"/>
    <col min="3744" max="3745" width="11.28515625" style="21" bestFit="1" customWidth="1"/>
    <col min="3746" max="3746" width="7" style="21" bestFit="1" customWidth="1"/>
    <col min="3747" max="3961" width="9.28515625" style="21"/>
    <col min="3962" max="3963" width="10.28515625" style="21" customWidth="1"/>
    <col min="3964" max="3964" width="17.42578125" style="21" customWidth="1"/>
    <col min="3965" max="3965" width="12.28515625" style="21" bestFit="1" customWidth="1"/>
    <col min="3966" max="3966" width="6.7109375" style="21" bestFit="1" customWidth="1"/>
    <col min="3967" max="3968" width="11.28515625" style="21" bestFit="1" customWidth="1"/>
    <col min="3969" max="3969" width="9.5703125" style="21" bestFit="1" customWidth="1"/>
    <col min="3970" max="3970" width="6.28515625" style="21" bestFit="1" customWidth="1"/>
    <col min="3971" max="3971" width="9.28515625" style="21" customWidth="1"/>
    <col min="3972" max="3972" width="9.7109375" style="21" bestFit="1" customWidth="1"/>
    <col min="3973" max="3973" width="11.28515625" style="21" bestFit="1" customWidth="1"/>
    <col min="3974" max="3974" width="6.28515625" style="21" bestFit="1" customWidth="1"/>
    <col min="3975" max="3976" width="11.28515625" style="21" bestFit="1" customWidth="1"/>
    <col min="3977" max="3977" width="12.28515625" style="21" bestFit="1" customWidth="1"/>
    <col min="3978" max="3978" width="6.28515625" style="21" bestFit="1" customWidth="1"/>
    <col min="3979" max="3979" width="11.28515625" style="21" bestFit="1" customWidth="1"/>
    <col min="3980" max="3981" width="12.28515625" style="21" bestFit="1" customWidth="1"/>
    <col min="3982" max="3982" width="6.28515625" style="21" bestFit="1" customWidth="1"/>
    <col min="3983" max="3985" width="11.28515625" style="21" bestFit="1" customWidth="1"/>
    <col min="3986" max="3986" width="6.28515625" style="21" bestFit="1" customWidth="1"/>
    <col min="3987" max="3989" width="11.28515625" style="21" bestFit="1" customWidth="1"/>
    <col min="3990" max="3990" width="6.28515625" style="21" bestFit="1" customWidth="1"/>
    <col min="3991" max="3991" width="10.28515625" style="21" bestFit="1" customWidth="1"/>
    <col min="3992" max="3993" width="11.28515625" style="21" bestFit="1" customWidth="1"/>
    <col min="3994" max="3994" width="6.28515625" style="21" bestFit="1" customWidth="1"/>
    <col min="3995" max="3995" width="10.28515625" style="21" bestFit="1" customWidth="1"/>
    <col min="3996" max="3997" width="11.28515625" style="21" bestFit="1" customWidth="1"/>
    <col min="3998" max="3998" width="6.28515625" style="21" bestFit="1" customWidth="1"/>
    <col min="3999" max="3999" width="10.28515625" style="21" bestFit="1" customWidth="1"/>
    <col min="4000" max="4001" width="11.28515625" style="21" bestFit="1" customWidth="1"/>
    <col min="4002" max="4002" width="7" style="21" bestFit="1" customWidth="1"/>
    <col min="4003" max="4217" width="9.28515625" style="21"/>
    <col min="4218" max="4219" width="10.28515625" style="21" customWidth="1"/>
    <col min="4220" max="4220" width="17.42578125" style="21" customWidth="1"/>
    <col min="4221" max="4221" width="12.28515625" style="21" bestFit="1" customWidth="1"/>
    <col min="4222" max="4222" width="6.7109375" style="21" bestFit="1" customWidth="1"/>
    <col min="4223" max="4224" width="11.28515625" style="21" bestFit="1" customWidth="1"/>
    <col min="4225" max="4225" width="9.5703125" style="21" bestFit="1" customWidth="1"/>
    <col min="4226" max="4226" width="6.28515625" style="21" bestFit="1" customWidth="1"/>
    <col min="4227" max="4227" width="9.28515625" style="21" customWidth="1"/>
    <col min="4228" max="4228" width="9.7109375" style="21" bestFit="1" customWidth="1"/>
    <col min="4229" max="4229" width="11.28515625" style="21" bestFit="1" customWidth="1"/>
    <col min="4230" max="4230" width="6.28515625" style="21" bestFit="1" customWidth="1"/>
    <col min="4231" max="4232" width="11.28515625" style="21" bestFit="1" customWidth="1"/>
    <col min="4233" max="4233" width="12.28515625" style="21" bestFit="1" customWidth="1"/>
    <col min="4234" max="4234" width="6.28515625" style="21" bestFit="1" customWidth="1"/>
    <col min="4235" max="4235" width="11.28515625" style="21" bestFit="1" customWidth="1"/>
    <col min="4236" max="4237" width="12.28515625" style="21" bestFit="1" customWidth="1"/>
    <col min="4238" max="4238" width="6.28515625" style="21" bestFit="1" customWidth="1"/>
    <col min="4239" max="4241" width="11.28515625" style="21" bestFit="1" customWidth="1"/>
    <col min="4242" max="4242" width="6.28515625" style="21" bestFit="1" customWidth="1"/>
    <col min="4243" max="4245" width="11.28515625" style="21" bestFit="1" customWidth="1"/>
    <col min="4246" max="4246" width="6.28515625" style="21" bestFit="1" customWidth="1"/>
    <col min="4247" max="4247" width="10.28515625" style="21" bestFit="1" customWidth="1"/>
    <col min="4248" max="4249" width="11.28515625" style="21" bestFit="1" customWidth="1"/>
    <col min="4250" max="4250" width="6.28515625" style="21" bestFit="1" customWidth="1"/>
    <col min="4251" max="4251" width="10.28515625" style="21" bestFit="1" customWidth="1"/>
    <col min="4252" max="4253" width="11.28515625" style="21" bestFit="1" customWidth="1"/>
    <col min="4254" max="4254" width="6.28515625" style="21" bestFit="1" customWidth="1"/>
    <col min="4255" max="4255" width="10.28515625" style="21" bestFit="1" customWidth="1"/>
    <col min="4256" max="4257" width="11.28515625" style="21" bestFit="1" customWidth="1"/>
    <col min="4258" max="4258" width="7" style="21" bestFit="1" customWidth="1"/>
    <col min="4259" max="4473" width="9.28515625" style="21"/>
    <col min="4474" max="4475" width="10.28515625" style="21" customWidth="1"/>
    <col min="4476" max="4476" width="17.42578125" style="21" customWidth="1"/>
    <col min="4477" max="4477" width="12.28515625" style="21" bestFit="1" customWidth="1"/>
    <col min="4478" max="4478" width="6.7109375" style="21" bestFit="1" customWidth="1"/>
    <col min="4479" max="4480" width="11.28515625" style="21" bestFit="1" customWidth="1"/>
    <col min="4481" max="4481" width="9.5703125" style="21" bestFit="1" customWidth="1"/>
    <col min="4482" max="4482" width="6.28515625" style="21" bestFit="1" customWidth="1"/>
    <col min="4483" max="4483" width="9.28515625" style="21" customWidth="1"/>
    <col min="4484" max="4484" width="9.7109375" style="21" bestFit="1" customWidth="1"/>
    <col min="4485" max="4485" width="11.28515625" style="21" bestFit="1" customWidth="1"/>
    <col min="4486" max="4486" width="6.28515625" style="21" bestFit="1" customWidth="1"/>
    <col min="4487" max="4488" width="11.28515625" style="21" bestFit="1" customWidth="1"/>
    <col min="4489" max="4489" width="12.28515625" style="21" bestFit="1" customWidth="1"/>
    <col min="4490" max="4490" width="6.28515625" style="21" bestFit="1" customWidth="1"/>
    <col min="4491" max="4491" width="11.28515625" style="21" bestFit="1" customWidth="1"/>
    <col min="4492" max="4493" width="12.28515625" style="21" bestFit="1" customWidth="1"/>
    <col min="4494" max="4494" width="6.28515625" style="21" bestFit="1" customWidth="1"/>
    <col min="4495" max="4497" width="11.28515625" style="21" bestFit="1" customWidth="1"/>
    <col min="4498" max="4498" width="6.28515625" style="21" bestFit="1" customWidth="1"/>
    <col min="4499" max="4501" width="11.28515625" style="21" bestFit="1" customWidth="1"/>
    <col min="4502" max="4502" width="6.28515625" style="21" bestFit="1" customWidth="1"/>
    <col min="4503" max="4503" width="10.28515625" style="21" bestFit="1" customWidth="1"/>
    <col min="4504" max="4505" width="11.28515625" style="21" bestFit="1" customWidth="1"/>
    <col min="4506" max="4506" width="6.28515625" style="21" bestFit="1" customWidth="1"/>
    <col min="4507" max="4507" width="10.28515625" style="21" bestFit="1" customWidth="1"/>
    <col min="4508" max="4509" width="11.28515625" style="21" bestFit="1" customWidth="1"/>
    <col min="4510" max="4510" width="6.28515625" style="21" bestFit="1" customWidth="1"/>
    <col min="4511" max="4511" width="10.28515625" style="21" bestFit="1" customWidth="1"/>
    <col min="4512" max="4513" width="11.28515625" style="21" bestFit="1" customWidth="1"/>
    <col min="4514" max="4514" width="7" style="21" bestFit="1" customWidth="1"/>
    <col min="4515" max="4729" width="9.28515625" style="21"/>
    <col min="4730" max="4731" width="10.28515625" style="21" customWidth="1"/>
    <col min="4732" max="4732" width="17.42578125" style="21" customWidth="1"/>
    <col min="4733" max="4733" width="12.28515625" style="21" bestFit="1" customWidth="1"/>
    <col min="4734" max="4734" width="6.7109375" style="21" bestFit="1" customWidth="1"/>
    <col min="4735" max="4736" width="11.28515625" style="21" bestFit="1" customWidth="1"/>
    <col min="4737" max="4737" width="9.5703125" style="21" bestFit="1" customWidth="1"/>
    <col min="4738" max="4738" width="6.28515625" style="21" bestFit="1" customWidth="1"/>
    <col min="4739" max="4739" width="9.28515625" style="21" customWidth="1"/>
    <col min="4740" max="4740" width="9.7109375" style="21" bestFit="1" customWidth="1"/>
    <col min="4741" max="4741" width="11.28515625" style="21" bestFit="1" customWidth="1"/>
    <col min="4742" max="4742" width="6.28515625" style="21" bestFit="1" customWidth="1"/>
    <col min="4743" max="4744" width="11.28515625" style="21" bestFit="1" customWidth="1"/>
    <col min="4745" max="4745" width="12.28515625" style="21" bestFit="1" customWidth="1"/>
    <col min="4746" max="4746" width="6.28515625" style="21" bestFit="1" customWidth="1"/>
    <col min="4747" max="4747" width="11.28515625" style="21" bestFit="1" customWidth="1"/>
    <col min="4748" max="4749" width="12.28515625" style="21" bestFit="1" customWidth="1"/>
    <col min="4750" max="4750" width="6.28515625" style="21" bestFit="1" customWidth="1"/>
    <col min="4751" max="4753" width="11.28515625" style="21" bestFit="1" customWidth="1"/>
    <col min="4754" max="4754" width="6.28515625" style="21" bestFit="1" customWidth="1"/>
    <col min="4755" max="4757" width="11.28515625" style="21" bestFit="1" customWidth="1"/>
    <col min="4758" max="4758" width="6.28515625" style="21" bestFit="1" customWidth="1"/>
    <col min="4759" max="4759" width="10.28515625" style="21" bestFit="1" customWidth="1"/>
    <col min="4760" max="4761" width="11.28515625" style="21" bestFit="1" customWidth="1"/>
    <col min="4762" max="4762" width="6.28515625" style="21" bestFit="1" customWidth="1"/>
    <col min="4763" max="4763" width="10.28515625" style="21" bestFit="1" customWidth="1"/>
    <col min="4764" max="4765" width="11.28515625" style="21" bestFit="1" customWidth="1"/>
    <col min="4766" max="4766" width="6.28515625" style="21" bestFit="1" customWidth="1"/>
    <col min="4767" max="4767" width="10.28515625" style="21" bestFit="1" customWidth="1"/>
    <col min="4768" max="4769" width="11.28515625" style="21" bestFit="1" customWidth="1"/>
    <col min="4770" max="4770" width="7" style="21" bestFit="1" customWidth="1"/>
    <col min="4771" max="4985" width="9.28515625" style="21"/>
    <col min="4986" max="4987" width="10.28515625" style="21" customWidth="1"/>
    <col min="4988" max="4988" width="17.42578125" style="21" customWidth="1"/>
    <col min="4989" max="4989" width="12.28515625" style="21" bestFit="1" customWidth="1"/>
    <col min="4990" max="4990" width="6.7109375" style="21" bestFit="1" customWidth="1"/>
    <col min="4991" max="4992" width="11.28515625" style="21" bestFit="1" customWidth="1"/>
    <col min="4993" max="4993" width="9.5703125" style="21" bestFit="1" customWidth="1"/>
    <col min="4994" max="4994" width="6.28515625" style="21" bestFit="1" customWidth="1"/>
    <col min="4995" max="4995" width="9.28515625" style="21" customWidth="1"/>
    <col min="4996" max="4996" width="9.7109375" style="21" bestFit="1" customWidth="1"/>
    <col min="4997" max="4997" width="11.28515625" style="21" bestFit="1" customWidth="1"/>
    <col min="4998" max="4998" width="6.28515625" style="21" bestFit="1" customWidth="1"/>
    <col min="4999" max="5000" width="11.28515625" style="21" bestFit="1" customWidth="1"/>
    <col min="5001" max="5001" width="12.28515625" style="21" bestFit="1" customWidth="1"/>
    <col min="5002" max="5002" width="6.28515625" style="21" bestFit="1" customWidth="1"/>
    <col min="5003" max="5003" width="11.28515625" style="21" bestFit="1" customWidth="1"/>
    <col min="5004" max="5005" width="12.28515625" style="21" bestFit="1" customWidth="1"/>
    <col min="5006" max="5006" width="6.28515625" style="21" bestFit="1" customWidth="1"/>
    <col min="5007" max="5009" width="11.28515625" style="21" bestFit="1" customWidth="1"/>
    <col min="5010" max="5010" width="6.28515625" style="21" bestFit="1" customWidth="1"/>
    <col min="5011" max="5013" width="11.28515625" style="21" bestFit="1" customWidth="1"/>
    <col min="5014" max="5014" width="6.28515625" style="21" bestFit="1" customWidth="1"/>
    <col min="5015" max="5015" width="10.28515625" style="21" bestFit="1" customWidth="1"/>
    <col min="5016" max="5017" width="11.28515625" style="21" bestFit="1" customWidth="1"/>
    <col min="5018" max="5018" width="6.28515625" style="21" bestFit="1" customWidth="1"/>
    <col min="5019" max="5019" width="10.28515625" style="21" bestFit="1" customWidth="1"/>
    <col min="5020" max="5021" width="11.28515625" style="21" bestFit="1" customWidth="1"/>
    <col min="5022" max="5022" width="6.28515625" style="21" bestFit="1" customWidth="1"/>
    <col min="5023" max="5023" width="10.28515625" style="21" bestFit="1" customWidth="1"/>
    <col min="5024" max="5025" width="11.28515625" style="21" bestFit="1" customWidth="1"/>
    <col min="5026" max="5026" width="7" style="21" bestFit="1" customWidth="1"/>
    <col min="5027" max="5241" width="9.28515625" style="21"/>
    <col min="5242" max="5243" width="10.28515625" style="21" customWidth="1"/>
    <col min="5244" max="5244" width="17.42578125" style="21" customWidth="1"/>
    <col min="5245" max="5245" width="12.28515625" style="21" bestFit="1" customWidth="1"/>
    <col min="5246" max="5246" width="6.7109375" style="21" bestFit="1" customWidth="1"/>
    <col min="5247" max="5248" width="11.28515625" style="21" bestFit="1" customWidth="1"/>
    <col min="5249" max="5249" width="9.5703125" style="21" bestFit="1" customWidth="1"/>
    <col min="5250" max="5250" width="6.28515625" style="21" bestFit="1" customWidth="1"/>
    <col min="5251" max="5251" width="9.28515625" style="21" customWidth="1"/>
    <col min="5252" max="5252" width="9.7109375" style="21" bestFit="1" customWidth="1"/>
    <col min="5253" max="5253" width="11.28515625" style="21" bestFit="1" customWidth="1"/>
    <col min="5254" max="5254" width="6.28515625" style="21" bestFit="1" customWidth="1"/>
    <col min="5255" max="5256" width="11.28515625" style="21" bestFit="1" customWidth="1"/>
    <col min="5257" max="5257" width="12.28515625" style="21" bestFit="1" customWidth="1"/>
    <col min="5258" max="5258" width="6.28515625" style="21" bestFit="1" customWidth="1"/>
    <col min="5259" max="5259" width="11.28515625" style="21" bestFit="1" customWidth="1"/>
    <col min="5260" max="5261" width="12.28515625" style="21" bestFit="1" customWidth="1"/>
    <col min="5262" max="5262" width="6.28515625" style="21" bestFit="1" customWidth="1"/>
    <col min="5263" max="5265" width="11.28515625" style="21" bestFit="1" customWidth="1"/>
    <col min="5266" max="5266" width="6.28515625" style="21" bestFit="1" customWidth="1"/>
    <col min="5267" max="5269" width="11.28515625" style="21" bestFit="1" customWidth="1"/>
    <col min="5270" max="5270" width="6.28515625" style="21" bestFit="1" customWidth="1"/>
    <col min="5271" max="5271" width="10.28515625" style="21" bestFit="1" customWidth="1"/>
    <col min="5272" max="5273" width="11.28515625" style="21" bestFit="1" customWidth="1"/>
    <col min="5274" max="5274" width="6.28515625" style="21" bestFit="1" customWidth="1"/>
    <col min="5275" max="5275" width="10.28515625" style="21" bestFit="1" customWidth="1"/>
    <col min="5276" max="5277" width="11.28515625" style="21" bestFit="1" customWidth="1"/>
    <col min="5278" max="5278" width="6.28515625" style="21" bestFit="1" customWidth="1"/>
    <col min="5279" max="5279" width="10.28515625" style="21" bestFit="1" customWidth="1"/>
    <col min="5280" max="5281" width="11.28515625" style="21" bestFit="1" customWidth="1"/>
    <col min="5282" max="5282" width="7" style="21" bestFit="1" customWidth="1"/>
    <col min="5283" max="5497" width="9.28515625" style="21"/>
    <col min="5498" max="5499" width="10.28515625" style="21" customWidth="1"/>
    <col min="5500" max="5500" width="17.42578125" style="21" customWidth="1"/>
    <col min="5501" max="5501" width="12.28515625" style="21" bestFit="1" customWidth="1"/>
    <col min="5502" max="5502" width="6.7109375" style="21" bestFit="1" customWidth="1"/>
    <col min="5503" max="5504" width="11.28515625" style="21" bestFit="1" customWidth="1"/>
    <col min="5505" max="5505" width="9.5703125" style="21" bestFit="1" customWidth="1"/>
    <col min="5506" max="5506" width="6.28515625" style="21" bestFit="1" customWidth="1"/>
    <col min="5507" max="5507" width="9.28515625" style="21" customWidth="1"/>
    <col min="5508" max="5508" width="9.7109375" style="21" bestFit="1" customWidth="1"/>
    <col min="5509" max="5509" width="11.28515625" style="21" bestFit="1" customWidth="1"/>
    <col min="5510" max="5510" width="6.28515625" style="21" bestFit="1" customWidth="1"/>
    <col min="5511" max="5512" width="11.28515625" style="21" bestFit="1" customWidth="1"/>
    <col min="5513" max="5513" width="12.28515625" style="21" bestFit="1" customWidth="1"/>
    <col min="5514" max="5514" width="6.28515625" style="21" bestFit="1" customWidth="1"/>
    <col min="5515" max="5515" width="11.28515625" style="21" bestFit="1" customWidth="1"/>
    <col min="5516" max="5517" width="12.28515625" style="21" bestFit="1" customWidth="1"/>
    <col min="5518" max="5518" width="6.28515625" style="21" bestFit="1" customWidth="1"/>
    <col min="5519" max="5521" width="11.28515625" style="21" bestFit="1" customWidth="1"/>
    <col min="5522" max="5522" width="6.28515625" style="21" bestFit="1" customWidth="1"/>
    <col min="5523" max="5525" width="11.28515625" style="21" bestFit="1" customWidth="1"/>
    <col min="5526" max="5526" width="6.28515625" style="21" bestFit="1" customWidth="1"/>
    <col min="5527" max="5527" width="10.28515625" style="21" bestFit="1" customWidth="1"/>
    <col min="5528" max="5529" width="11.28515625" style="21" bestFit="1" customWidth="1"/>
    <col min="5530" max="5530" width="6.28515625" style="21" bestFit="1" customWidth="1"/>
    <col min="5531" max="5531" width="10.28515625" style="21" bestFit="1" customWidth="1"/>
    <col min="5532" max="5533" width="11.28515625" style="21" bestFit="1" customWidth="1"/>
    <col min="5534" max="5534" width="6.28515625" style="21" bestFit="1" customWidth="1"/>
    <col min="5535" max="5535" width="10.28515625" style="21" bestFit="1" customWidth="1"/>
    <col min="5536" max="5537" width="11.28515625" style="21" bestFit="1" customWidth="1"/>
    <col min="5538" max="5538" width="7" style="21" bestFit="1" customWidth="1"/>
    <col min="5539" max="5753" width="9.28515625" style="21"/>
    <col min="5754" max="5755" width="10.28515625" style="21" customWidth="1"/>
    <col min="5756" max="5756" width="17.42578125" style="21" customWidth="1"/>
    <col min="5757" max="5757" width="12.28515625" style="21" bestFit="1" customWidth="1"/>
    <col min="5758" max="5758" width="6.7109375" style="21" bestFit="1" customWidth="1"/>
    <col min="5759" max="5760" width="11.28515625" style="21" bestFit="1" customWidth="1"/>
    <col min="5761" max="5761" width="9.5703125" style="21" bestFit="1" customWidth="1"/>
    <col min="5762" max="5762" width="6.28515625" style="21" bestFit="1" customWidth="1"/>
    <col min="5763" max="5763" width="9.28515625" style="21" customWidth="1"/>
    <col min="5764" max="5764" width="9.7109375" style="21" bestFit="1" customWidth="1"/>
    <col min="5765" max="5765" width="11.28515625" style="21" bestFit="1" customWidth="1"/>
    <col min="5766" max="5766" width="6.28515625" style="21" bestFit="1" customWidth="1"/>
    <col min="5767" max="5768" width="11.28515625" style="21" bestFit="1" customWidth="1"/>
    <col min="5769" max="5769" width="12.28515625" style="21" bestFit="1" customWidth="1"/>
    <col min="5770" max="5770" width="6.28515625" style="21" bestFit="1" customWidth="1"/>
    <col min="5771" max="5771" width="11.28515625" style="21" bestFit="1" customWidth="1"/>
    <col min="5772" max="5773" width="12.28515625" style="21" bestFit="1" customWidth="1"/>
    <col min="5774" max="5774" width="6.28515625" style="21" bestFit="1" customWidth="1"/>
    <col min="5775" max="5777" width="11.28515625" style="21" bestFit="1" customWidth="1"/>
    <col min="5778" max="5778" width="6.28515625" style="21" bestFit="1" customWidth="1"/>
    <col min="5779" max="5781" width="11.28515625" style="21" bestFit="1" customWidth="1"/>
    <col min="5782" max="5782" width="6.28515625" style="21" bestFit="1" customWidth="1"/>
    <col min="5783" max="5783" width="10.28515625" style="21" bestFit="1" customWidth="1"/>
    <col min="5784" max="5785" width="11.28515625" style="21" bestFit="1" customWidth="1"/>
    <col min="5786" max="5786" width="6.28515625" style="21" bestFit="1" customWidth="1"/>
    <col min="5787" max="5787" width="10.28515625" style="21" bestFit="1" customWidth="1"/>
    <col min="5788" max="5789" width="11.28515625" style="21" bestFit="1" customWidth="1"/>
    <col min="5790" max="5790" width="6.28515625" style="21" bestFit="1" customWidth="1"/>
    <col min="5791" max="5791" width="10.28515625" style="21" bestFit="1" customWidth="1"/>
    <col min="5792" max="5793" width="11.28515625" style="21" bestFit="1" customWidth="1"/>
    <col min="5794" max="5794" width="7" style="21" bestFit="1" customWidth="1"/>
    <col min="5795" max="6009" width="9.28515625" style="21"/>
    <col min="6010" max="6011" width="10.28515625" style="21" customWidth="1"/>
    <col min="6012" max="6012" width="17.42578125" style="21" customWidth="1"/>
    <col min="6013" max="6013" width="12.28515625" style="21" bestFit="1" customWidth="1"/>
    <col min="6014" max="6014" width="6.7109375" style="21" bestFit="1" customWidth="1"/>
    <col min="6015" max="6016" width="11.28515625" style="21" bestFit="1" customWidth="1"/>
    <col min="6017" max="6017" width="9.5703125" style="21" bestFit="1" customWidth="1"/>
    <col min="6018" max="6018" width="6.28515625" style="21" bestFit="1" customWidth="1"/>
    <col min="6019" max="6019" width="9.28515625" style="21" customWidth="1"/>
    <col min="6020" max="6020" width="9.7109375" style="21" bestFit="1" customWidth="1"/>
    <col min="6021" max="6021" width="11.28515625" style="21" bestFit="1" customWidth="1"/>
    <col min="6022" max="6022" width="6.28515625" style="21" bestFit="1" customWidth="1"/>
    <col min="6023" max="6024" width="11.28515625" style="21" bestFit="1" customWidth="1"/>
    <col min="6025" max="6025" width="12.28515625" style="21" bestFit="1" customWidth="1"/>
    <col min="6026" max="6026" width="6.28515625" style="21" bestFit="1" customWidth="1"/>
    <col min="6027" max="6027" width="11.28515625" style="21" bestFit="1" customWidth="1"/>
    <col min="6028" max="6029" width="12.28515625" style="21" bestFit="1" customWidth="1"/>
    <col min="6030" max="6030" width="6.28515625" style="21" bestFit="1" customWidth="1"/>
    <col min="6031" max="6033" width="11.28515625" style="21" bestFit="1" customWidth="1"/>
    <col min="6034" max="6034" width="6.28515625" style="21" bestFit="1" customWidth="1"/>
    <col min="6035" max="6037" width="11.28515625" style="21" bestFit="1" customWidth="1"/>
    <col min="6038" max="6038" width="6.28515625" style="21" bestFit="1" customWidth="1"/>
    <col min="6039" max="6039" width="10.28515625" style="21" bestFit="1" customWidth="1"/>
    <col min="6040" max="6041" width="11.28515625" style="21" bestFit="1" customWidth="1"/>
    <col min="6042" max="6042" width="6.28515625" style="21" bestFit="1" customWidth="1"/>
    <col min="6043" max="6043" width="10.28515625" style="21" bestFit="1" customWidth="1"/>
    <col min="6044" max="6045" width="11.28515625" style="21" bestFit="1" customWidth="1"/>
    <col min="6046" max="6046" width="6.28515625" style="21" bestFit="1" customWidth="1"/>
    <col min="6047" max="6047" width="10.28515625" style="21" bestFit="1" customWidth="1"/>
    <col min="6048" max="6049" width="11.28515625" style="21" bestFit="1" customWidth="1"/>
    <col min="6050" max="6050" width="7" style="21" bestFit="1" customWidth="1"/>
    <col min="6051" max="6265" width="9.28515625" style="21"/>
    <col min="6266" max="6267" width="10.28515625" style="21" customWidth="1"/>
    <col min="6268" max="6268" width="17.42578125" style="21" customWidth="1"/>
    <col min="6269" max="6269" width="12.28515625" style="21" bestFit="1" customWidth="1"/>
    <col min="6270" max="6270" width="6.7109375" style="21" bestFit="1" customWidth="1"/>
    <col min="6271" max="6272" width="11.28515625" style="21" bestFit="1" customWidth="1"/>
    <col min="6273" max="6273" width="9.5703125" style="21" bestFit="1" customWidth="1"/>
    <col min="6274" max="6274" width="6.28515625" style="21" bestFit="1" customWidth="1"/>
    <col min="6275" max="6275" width="9.28515625" style="21" customWidth="1"/>
    <col min="6276" max="6276" width="9.7109375" style="21" bestFit="1" customWidth="1"/>
    <col min="6277" max="6277" width="11.28515625" style="21" bestFit="1" customWidth="1"/>
    <col min="6278" max="6278" width="6.28515625" style="21" bestFit="1" customWidth="1"/>
    <col min="6279" max="6280" width="11.28515625" style="21" bestFit="1" customWidth="1"/>
    <col min="6281" max="6281" width="12.28515625" style="21" bestFit="1" customWidth="1"/>
    <col min="6282" max="6282" width="6.28515625" style="21" bestFit="1" customWidth="1"/>
    <col min="6283" max="6283" width="11.28515625" style="21" bestFit="1" customWidth="1"/>
    <col min="6284" max="6285" width="12.28515625" style="21" bestFit="1" customWidth="1"/>
    <col min="6286" max="6286" width="6.28515625" style="21" bestFit="1" customWidth="1"/>
    <col min="6287" max="6289" width="11.28515625" style="21" bestFit="1" customWidth="1"/>
    <col min="6290" max="6290" width="6.28515625" style="21" bestFit="1" customWidth="1"/>
    <col min="6291" max="6293" width="11.28515625" style="21" bestFit="1" customWidth="1"/>
    <col min="6294" max="6294" width="6.28515625" style="21" bestFit="1" customWidth="1"/>
    <col min="6295" max="6295" width="10.28515625" style="21" bestFit="1" customWidth="1"/>
    <col min="6296" max="6297" width="11.28515625" style="21" bestFit="1" customWidth="1"/>
    <col min="6298" max="6298" width="6.28515625" style="21" bestFit="1" customWidth="1"/>
    <col min="6299" max="6299" width="10.28515625" style="21" bestFit="1" customWidth="1"/>
    <col min="6300" max="6301" width="11.28515625" style="21" bestFit="1" customWidth="1"/>
    <col min="6302" max="6302" width="6.28515625" style="21" bestFit="1" customWidth="1"/>
    <col min="6303" max="6303" width="10.28515625" style="21" bestFit="1" customWidth="1"/>
    <col min="6304" max="6305" width="11.28515625" style="21" bestFit="1" customWidth="1"/>
    <col min="6306" max="6306" width="7" style="21" bestFit="1" customWidth="1"/>
    <col min="6307" max="6521" width="9.28515625" style="21"/>
    <col min="6522" max="6523" width="10.28515625" style="21" customWidth="1"/>
    <col min="6524" max="6524" width="17.42578125" style="21" customWidth="1"/>
    <col min="6525" max="6525" width="12.28515625" style="21" bestFit="1" customWidth="1"/>
    <col min="6526" max="6526" width="6.7109375" style="21" bestFit="1" customWidth="1"/>
    <col min="6527" max="6528" width="11.28515625" style="21" bestFit="1" customWidth="1"/>
    <col min="6529" max="6529" width="9.5703125" style="21" bestFit="1" customWidth="1"/>
    <col min="6530" max="6530" width="6.28515625" style="21" bestFit="1" customWidth="1"/>
    <col min="6531" max="6531" width="9.28515625" style="21" customWidth="1"/>
    <col min="6532" max="6532" width="9.7109375" style="21" bestFit="1" customWidth="1"/>
    <col min="6533" max="6533" width="11.28515625" style="21" bestFit="1" customWidth="1"/>
    <col min="6534" max="6534" width="6.28515625" style="21" bestFit="1" customWidth="1"/>
    <col min="6535" max="6536" width="11.28515625" style="21" bestFit="1" customWidth="1"/>
    <col min="6537" max="6537" width="12.28515625" style="21" bestFit="1" customWidth="1"/>
    <col min="6538" max="6538" width="6.28515625" style="21" bestFit="1" customWidth="1"/>
    <col min="6539" max="6539" width="11.28515625" style="21" bestFit="1" customWidth="1"/>
    <col min="6540" max="6541" width="12.28515625" style="21" bestFit="1" customWidth="1"/>
    <col min="6542" max="6542" width="6.28515625" style="21" bestFit="1" customWidth="1"/>
    <col min="6543" max="6545" width="11.28515625" style="21" bestFit="1" customWidth="1"/>
    <col min="6546" max="6546" width="6.28515625" style="21" bestFit="1" customWidth="1"/>
    <col min="6547" max="6549" width="11.28515625" style="21" bestFit="1" customWidth="1"/>
    <col min="6550" max="6550" width="6.28515625" style="21" bestFit="1" customWidth="1"/>
    <col min="6551" max="6551" width="10.28515625" style="21" bestFit="1" customWidth="1"/>
    <col min="6552" max="6553" width="11.28515625" style="21" bestFit="1" customWidth="1"/>
    <col min="6554" max="6554" width="6.28515625" style="21" bestFit="1" customWidth="1"/>
    <col min="6555" max="6555" width="10.28515625" style="21" bestFit="1" customWidth="1"/>
    <col min="6556" max="6557" width="11.28515625" style="21" bestFit="1" customWidth="1"/>
    <col min="6558" max="6558" width="6.28515625" style="21" bestFit="1" customWidth="1"/>
    <col min="6559" max="6559" width="10.28515625" style="21" bestFit="1" customWidth="1"/>
    <col min="6560" max="6561" width="11.28515625" style="21" bestFit="1" customWidth="1"/>
    <col min="6562" max="6562" width="7" style="21" bestFit="1" customWidth="1"/>
    <col min="6563" max="6777" width="9.28515625" style="21"/>
    <col min="6778" max="6779" width="10.28515625" style="21" customWidth="1"/>
    <col min="6780" max="6780" width="17.42578125" style="21" customWidth="1"/>
    <col min="6781" max="6781" width="12.28515625" style="21" bestFit="1" customWidth="1"/>
    <col min="6782" max="6782" width="6.7109375" style="21" bestFit="1" customWidth="1"/>
    <col min="6783" max="6784" width="11.28515625" style="21" bestFit="1" customWidth="1"/>
    <col min="6785" max="6785" width="9.5703125" style="21" bestFit="1" customWidth="1"/>
    <col min="6786" max="6786" width="6.28515625" style="21" bestFit="1" customWidth="1"/>
    <col min="6787" max="6787" width="9.28515625" style="21" customWidth="1"/>
    <col min="6788" max="6788" width="9.7109375" style="21" bestFit="1" customWidth="1"/>
    <col min="6789" max="6789" width="11.28515625" style="21" bestFit="1" customWidth="1"/>
    <col min="6790" max="6790" width="6.28515625" style="21" bestFit="1" customWidth="1"/>
    <col min="6791" max="6792" width="11.28515625" style="21" bestFit="1" customWidth="1"/>
    <col min="6793" max="6793" width="12.28515625" style="21" bestFit="1" customWidth="1"/>
    <col min="6794" max="6794" width="6.28515625" style="21" bestFit="1" customWidth="1"/>
    <col min="6795" max="6795" width="11.28515625" style="21" bestFit="1" customWidth="1"/>
    <col min="6796" max="6797" width="12.28515625" style="21" bestFit="1" customWidth="1"/>
    <col min="6798" max="6798" width="6.28515625" style="21" bestFit="1" customWidth="1"/>
    <col min="6799" max="6801" width="11.28515625" style="21" bestFit="1" customWidth="1"/>
    <col min="6802" max="6802" width="6.28515625" style="21" bestFit="1" customWidth="1"/>
    <col min="6803" max="6805" width="11.28515625" style="21" bestFit="1" customWidth="1"/>
    <col min="6806" max="6806" width="6.28515625" style="21" bestFit="1" customWidth="1"/>
    <col min="6807" max="6807" width="10.28515625" style="21" bestFit="1" customWidth="1"/>
    <col min="6808" max="6809" width="11.28515625" style="21" bestFit="1" customWidth="1"/>
    <col min="6810" max="6810" width="6.28515625" style="21" bestFit="1" customWidth="1"/>
    <col min="6811" max="6811" width="10.28515625" style="21" bestFit="1" customWidth="1"/>
    <col min="6812" max="6813" width="11.28515625" style="21" bestFit="1" customWidth="1"/>
    <col min="6814" max="6814" width="6.28515625" style="21" bestFit="1" customWidth="1"/>
    <col min="6815" max="6815" width="10.28515625" style="21" bestFit="1" customWidth="1"/>
    <col min="6816" max="6817" width="11.28515625" style="21" bestFit="1" customWidth="1"/>
    <col min="6818" max="6818" width="7" style="21" bestFit="1" customWidth="1"/>
    <col min="6819" max="7033" width="9.28515625" style="21"/>
    <col min="7034" max="7035" width="10.28515625" style="21" customWidth="1"/>
    <col min="7036" max="7036" width="17.42578125" style="21" customWidth="1"/>
    <col min="7037" max="7037" width="12.28515625" style="21" bestFit="1" customWidth="1"/>
    <col min="7038" max="7038" width="6.7109375" style="21" bestFit="1" customWidth="1"/>
    <col min="7039" max="7040" width="11.28515625" style="21" bestFit="1" customWidth="1"/>
    <col min="7041" max="7041" width="9.5703125" style="21" bestFit="1" customWidth="1"/>
    <col min="7042" max="7042" width="6.28515625" style="21" bestFit="1" customWidth="1"/>
    <col min="7043" max="7043" width="9.28515625" style="21" customWidth="1"/>
    <col min="7044" max="7044" width="9.7109375" style="21" bestFit="1" customWidth="1"/>
    <col min="7045" max="7045" width="11.28515625" style="21" bestFit="1" customWidth="1"/>
    <col min="7046" max="7046" width="6.28515625" style="21" bestFit="1" customWidth="1"/>
    <col min="7047" max="7048" width="11.28515625" style="21" bestFit="1" customWidth="1"/>
    <col min="7049" max="7049" width="12.28515625" style="21" bestFit="1" customWidth="1"/>
    <col min="7050" max="7050" width="6.28515625" style="21" bestFit="1" customWidth="1"/>
    <col min="7051" max="7051" width="11.28515625" style="21" bestFit="1" customWidth="1"/>
    <col min="7052" max="7053" width="12.28515625" style="21" bestFit="1" customWidth="1"/>
    <col min="7054" max="7054" width="6.28515625" style="21" bestFit="1" customWidth="1"/>
    <col min="7055" max="7057" width="11.28515625" style="21" bestFit="1" customWidth="1"/>
    <col min="7058" max="7058" width="6.28515625" style="21" bestFit="1" customWidth="1"/>
    <col min="7059" max="7061" width="11.28515625" style="21" bestFit="1" customWidth="1"/>
    <col min="7062" max="7062" width="6.28515625" style="21" bestFit="1" customWidth="1"/>
    <col min="7063" max="7063" width="10.28515625" style="21" bestFit="1" customWidth="1"/>
    <col min="7064" max="7065" width="11.28515625" style="21" bestFit="1" customWidth="1"/>
    <col min="7066" max="7066" width="6.28515625" style="21" bestFit="1" customWidth="1"/>
    <col min="7067" max="7067" width="10.28515625" style="21" bestFit="1" customWidth="1"/>
    <col min="7068" max="7069" width="11.28515625" style="21" bestFit="1" customWidth="1"/>
    <col min="7070" max="7070" width="6.28515625" style="21" bestFit="1" customWidth="1"/>
    <col min="7071" max="7071" width="10.28515625" style="21" bestFit="1" customWidth="1"/>
    <col min="7072" max="7073" width="11.28515625" style="21" bestFit="1" customWidth="1"/>
    <col min="7074" max="7074" width="7" style="21" bestFit="1" customWidth="1"/>
    <col min="7075" max="7289" width="9.28515625" style="21"/>
    <col min="7290" max="7291" width="10.28515625" style="21" customWidth="1"/>
    <col min="7292" max="7292" width="17.42578125" style="21" customWidth="1"/>
    <col min="7293" max="7293" width="12.28515625" style="21" bestFit="1" customWidth="1"/>
    <col min="7294" max="7294" width="6.7109375" style="21" bestFit="1" customWidth="1"/>
    <col min="7295" max="7296" width="11.28515625" style="21" bestFit="1" customWidth="1"/>
    <col min="7297" max="7297" width="9.5703125" style="21" bestFit="1" customWidth="1"/>
    <col min="7298" max="7298" width="6.28515625" style="21" bestFit="1" customWidth="1"/>
    <col min="7299" max="7299" width="9.28515625" style="21" customWidth="1"/>
    <col min="7300" max="7300" width="9.7109375" style="21" bestFit="1" customWidth="1"/>
    <col min="7301" max="7301" width="11.28515625" style="21" bestFit="1" customWidth="1"/>
    <col min="7302" max="7302" width="6.28515625" style="21" bestFit="1" customWidth="1"/>
    <col min="7303" max="7304" width="11.28515625" style="21" bestFit="1" customWidth="1"/>
    <col min="7305" max="7305" width="12.28515625" style="21" bestFit="1" customWidth="1"/>
    <col min="7306" max="7306" width="6.28515625" style="21" bestFit="1" customWidth="1"/>
    <col min="7307" max="7307" width="11.28515625" style="21" bestFit="1" customWidth="1"/>
    <col min="7308" max="7309" width="12.28515625" style="21" bestFit="1" customWidth="1"/>
    <col min="7310" max="7310" width="6.28515625" style="21" bestFit="1" customWidth="1"/>
    <col min="7311" max="7313" width="11.28515625" style="21" bestFit="1" customWidth="1"/>
    <col min="7314" max="7314" width="6.28515625" style="21" bestFit="1" customWidth="1"/>
    <col min="7315" max="7317" width="11.28515625" style="21" bestFit="1" customWidth="1"/>
    <col min="7318" max="7318" width="6.28515625" style="21" bestFit="1" customWidth="1"/>
    <col min="7319" max="7319" width="10.28515625" style="21" bestFit="1" customWidth="1"/>
    <col min="7320" max="7321" width="11.28515625" style="21" bestFit="1" customWidth="1"/>
    <col min="7322" max="7322" width="6.28515625" style="21" bestFit="1" customWidth="1"/>
    <col min="7323" max="7323" width="10.28515625" style="21" bestFit="1" customWidth="1"/>
    <col min="7324" max="7325" width="11.28515625" style="21" bestFit="1" customWidth="1"/>
    <col min="7326" max="7326" width="6.28515625" style="21" bestFit="1" customWidth="1"/>
    <col min="7327" max="7327" width="10.28515625" style="21" bestFit="1" customWidth="1"/>
    <col min="7328" max="7329" width="11.28515625" style="21" bestFit="1" customWidth="1"/>
    <col min="7330" max="7330" width="7" style="21" bestFit="1" customWidth="1"/>
    <col min="7331" max="7545" width="9.28515625" style="21"/>
    <col min="7546" max="7547" width="10.28515625" style="21" customWidth="1"/>
    <col min="7548" max="7548" width="17.42578125" style="21" customWidth="1"/>
    <col min="7549" max="7549" width="12.28515625" style="21" bestFit="1" customWidth="1"/>
    <col min="7550" max="7550" width="6.7109375" style="21" bestFit="1" customWidth="1"/>
    <col min="7551" max="7552" width="11.28515625" style="21" bestFit="1" customWidth="1"/>
    <col min="7553" max="7553" width="9.5703125" style="21" bestFit="1" customWidth="1"/>
    <col min="7554" max="7554" width="6.28515625" style="21" bestFit="1" customWidth="1"/>
    <col min="7555" max="7555" width="9.28515625" style="21" customWidth="1"/>
    <col min="7556" max="7556" width="9.7109375" style="21" bestFit="1" customWidth="1"/>
    <col min="7557" max="7557" width="11.28515625" style="21" bestFit="1" customWidth="1"/>
    <col min="7558" max="7558" width="6.28515625" style="21" bestFit="1" customWidth="1"/>
    <col min="7559" max="7560" width="11.28515625" style="21" bestFit="1" customWidth="1"/>
    <col min="7561" max="7561" width="12.28515625" style="21" bestFit="1" customWidth="1"/>
    <col min="7562" max="7562" width="6.28515625" style="21" bestFit="1" customWidth="1"/>
    <col min="7563" max="7563" width="11.28515625" style="21" bestFit="1" customWidth="1"/>
    <col min="7564" max="7565" width="12.28515625" style="21" bestFit="1" customWidth="1"/>
    <col min="7566" max="7566" width="6.28515625" style="21" bestFit="1" customWidth="1"/>
    <col min="7567" max="7569" width="11.28515625" style="21" bestFit="1" customWidth="1"/>
    <col min="7570" max="7570" width="6.28515625" style="21" bestFit="1" customWidth="1"/>
    <col min="7571" max="7573" width="11.28515625" style="21" bestFit="1" customWidth="1"/>
    <col min="7574" max="7574" width="6.28515625" style="21" bestFit="1" customWidth="1"/>
    <col min="7575" max="7575" width="10.28515625" style="21" bestFit="1" customWidth="1"/>
    <col min="7576" max="7577" width="11.28515625" style="21" bestFit="1" customWidth="1"/>
    <col min="7578" max="7578" width="6.28515625" style="21" bestFit="1" customWidth="1"/>
    <col min="7579" max="7579" width="10.28515625" style="21" bestFit="1" customWidth="1"/>
    <col min="7580" max="7581" width="11.28515625" style="21" bestFit="1" customWidth="1"/>
    <col min="7582" max="7582" width="6.28515625" style="21" bestFit="1" customWidth="1"/>
    <col min="7583" max="7583" width="10.28515625" style="21" bestFit="1" customWidth="1"/>
    <col min="7584" max="7585" width="11.28515625" style="21" bestFit="1" customWidth="1"/>
    <col min="7586" max="7586" width="7" style="21" bestFit="1" customWidth="1"/>
    <col min="7587" max="7801" width="9.28515625" style="21"/>
    <col min="7802" max="7803" width="10.28515625" style="21" customWidth="1"/>
    <col min="7804" max="7804" width="17.42578125" style="21" customWidth="1"/>
    <col min="7805" max="7805" width="12.28515625" style="21" bestFit="1" customWidth="1"/>
    <col min="7806" max="7806" width="6.7109375" style="21" bestFit="1" customWidth="1"/>
    <col min="7807" max="7808" width="11.28515625" style="21" bestFit="1" customWidth="1"/>
    <col min="7809" max="7809" width="9.5703125" style="21" bestFit="1" customWidth="1"/>
    <col min="7810" max="7810" width="6.28515625" style="21" bestFit="1" customWidth="1"/>
    <col min="7811" max="7811" width="9.28515625" style="21" customWidth="1"/>
    <col min="7812" max="7812" width="9.7109375" style="21" bestFit="1" customWidth="1"/>
    <col min="7813" max="7813" width="11.28515625" style="21" bestFit="1" customWidth="1"/>
    <col min="7814" max="7814" width="6.28515625" style="21" bestFit="1" customWidth="1"/>
    <col min="7815" max="7816" width="11.28515625" style="21" bestFit="1" customWidth="1"/>
    <col min="7817" max="7817" width="12.28515625" style="21" bestFit="1" customWidth="1"/>
    <col min="7818" max="7818" width="6.28515625" style="21" bestFit="1" customWidth="1"/>
    <col min="7819" max="7819" width="11.28515625" style="21" bestFit="1" customWidth="1"/>
    <col min="7820" max="7821" width="12.28515625" style="21" bestFit="1" customWidth="1"/>
    <col min="7822" max="7822" width="6.28515625" style="21" bestFit="1" customWidth="1"/>
    <col min="7823" max="7825" width="11.28515625" style="21" bestFit="1" customWidth="1"/>
    <col min="7826" max="7826" width="6.28515625" style="21" bestFit="1" customWidth="1"/>
    <col min="7827" max="7829" width="11.28515625" style="21" bestFit="1" customWidth="1"/>
    <col min="7830" max="7830" width="6.28515625" style="21" bestFit="1" customWidth="1"/>
    <col min="7831" max="7831" width="10.28515625" style="21" bestFit="1" customWidth="1"/>
    <col min="7832" max="7833" width="11.28515625" style="21" bestFit="1" customWidth="1"/>
    <col min="7834" max="7834" width="6.28515625" style="21" bestFit="1" customWidth="1"/>
    <col min="7835" max="7835" width="10.28515625" style="21" bestFit="1" customWidth="1"/>
    <col min="7836" max="7837" width="11.28515625" style="21" bestFit="1" customWidth="1"/>
    <col min="7838" max="7838" width="6.28515625" style="21" bestFit="1" customWidth="1"/>
    <col min="7839" max="7839" width="10.28515625" style="21" bestFit="1" customWidth="1"/>
    <col min="7840" max="7841" width="11.28515625" style="21" bestFit="1" customWidth="1"/>
    <col min="7842" max="7842" width="7" style="21" bestFit="1" customWidth="1"/>
    <col min="7843" max="8057" width="9.28515625" style="21"/>
    <col min="8058" max="8059" width="10.28515625" style="21" customWidth="1"/>
    <col min="8060" max="8060" width="17.42578125" style="21" customWidth="1"/>
    <col min="8061" max="8061" width="12.28515625" style="21" bestFit="1" customWidth="1"/>
    <col min="8062" max="8062" width="6.7109375" style="21" bestFit="1" customWidth="1"/>
    <col min="8063" max="8064" width="11.28515625" style="21" bestFit="1" customWidth="1"/>
    <col min="8065" max="8065" width="9.5703125" style="21" bestFit="1" customWidth="1"/>
    <col min="8066" max="8066" width="6.28515625" style="21" bestFit="1" customWidth="1"/>
    <col min="8067" max="8067" width="9.28515625" style="21" customWidth="1"/>
    <col min="8068" max="8068" width="9.7109375" style="21" bestFit="1" customWidth="1"/>
    <col min="8069" max="8069" width="11.28515625" style="21" bestFit="1" customWidth="1"/>
    <col min="8070" max="8070" width="6.28515625" style="21" bestFit="1" customWidth="1"/>
    <col min="8071" max="8072" width="11.28515625" style="21" bestFit="1" customWidth="1"/>
    <col min="8073" max="8073" width="12.28515625" style="21" bestFit="1" customWidth="1"/>
    <col min="8074" max="8074" width="6.28515625" style="21" bestFit="1" customWidth="1"/>
    <col min="8075" max="8075" width="11.28515625" style="21" bestFit="1" customWidth="1"/>
    <col min="8076" max="8077" width="12.28515625" style="21" bestFit="1" customWidth="1"/>
    <col min="8078" max="8078" width="6.28515625" style="21" bestFit="1" customWidth="1"/>
    <col min="8079" max="8081" width="11.28515625" style="21" bestFit="1" customWidth="1"/>
    <col min="8082" max="8082" width="6.28515625" style="21" bestFit="1" customWidth="1"/>
    <col min="8083" max="8085" width="11.28515625" style="21" bestFit="1" customWidth="1"/>
    <col min="8086" max="8086" width="6.28515625" style="21" bestFit="1" customWidth="1"/>
    <col min="8087" max="8087" width="10.28515625" style="21" bestFit="1" customWidth="1"/>
    <col min="8088" max="8089" width="11.28515625" style="21" bestFit="1" customWidth="1"/>
    <col min="8090" max="8090" width="6.28515625" style="21" bestFit="1" customWidth="1"/>
    <col min="8091" max="8091" width="10.28515625" style="21" bestFit="1" customWidth="1"/>
    <col min="8092" max="8093" width="11.28515625" style="21" bestFit="1" customWidth="1"/>
    <col min="8094" max="8094" width="6.28515625" style="21" bestFit="1" customWidth="1"/>
    <col min="8095" max="8095" width="10.28515625" style="21" bestFit="1" customWidth="1"/>
    <col min="8096" max="8097" width="11.28515625" style="21" bestFit="1" customWidth="1"/>
    <col min="8098" max="8098" width="7" style="21" bestFit="1" customWidth="1"/>
    <col min="8099" max="8313" width="9.28515625" style="21"/>
    <col min="8314" max="8315" width="10.28515625" style="21" customWidth="1"/>
    <col min="8316" max="8316" width="17.42578125" style="21" customWidth="1"/>
    <col min="8317" max="8317" width="12.28515625" style="21" bestFit="1" customWidth="1"/>
    <col min="8318" max="8318" width="6.7109375" style="21" bestFit="1" customWidth="1"/>
    <col min="8319" max="8320" width="11.28515625" style="21" bestFit="1" customWidth="1"/>
    <col min="8321" max="8321" width="9.5703125" style="21" bestFit="1" customWidth="1"/>
    <col min="8322" max="8322" width="6.28515625" style="21" bestFit="1" customWidth="1"/>
    <col min="8323" max="8323" width="9.28515625" style="21" customWidth="1"/>
    <col min="8324" max="8324" width="9.7109375" style="21" bestFit="1" customWidth="1"/>
    <col min="8325" max="8325" width="11.28515625" style="21" bestFit="1" customWidth="1"/>
    <col min="8326" max="8326" width="6.28515625" style="21" bestFit="1" customWidth="1"/>
    <col min="8327" max="8328" width="11.28515625" style="21" bestFit="1" customWidth="1"/>
    <col min="8329" max="8329" width="12.28515625" style="21" bestFit="1" customWidth="1"/>
    <col min="8330" max="8330" width="6.28515625" style="21" bestFit="1" customWidth="1"/>
    <col min="8331" max="8331" width="11.28515625" style="21" bestFit="1" customWidth="1"/>
    <col min="8332" max="8333" width="12.28515625" style="21" bestFit="1" customWidth="1"/>
    <col min="8334" max="8334" width="6.28515625" style="21" bestFit="1" customWidth="1"/>
    <col min="8335" max="8337" width="11.28515625" style="21" bestFit="1" customWidth="1"/>
    <col min="8338" max="8338" width="6.28515625" style="21" bestFit="1" customWidth="1"/>
    <col min="8339" max="8341" width="11.28515625" style="21" bestFit="1" customWidth="1"/>
    <col min="8342" max="8342" width="6.28515625" style="21" bestFit="1" customWidth="1"/>
    <col min="8343" max="8343" width="10.28515625" style="21" bestFit="1" customWidth="1"/>
    <col min="8344" max="8345" width="11.28515625" style="21" bestFit="1" customWidth="1"/>
    <col min="8346" max="8346" width="6.28515625" style="21" bestFit="1" customWidth="1"/>
    <col min="8347" max="8347" width="10.28515625" style="21" bestFit="1" customWidth="1"/>
    <col min="8348" max="8349" width="11.28515625" style="21" bestFit="1" customWidth="1"/>
    <col min="8350" max="8350" width="6.28515625" style="21" bestFit="1" customWidth="1"/>
    <col min="8351" max="8351" width="10.28515625" style="21" bestFit="1" customWidth="1"/>
    <col min="8352" max="8353" width="11.28515625" style="21" bestFit="1" customWidth="1"/>
    <col min="8354" max="8354" width="7" style="21" bestFit="1" customWidth="1"/>
    <col min="8355" max="8569" width="9.28515625" style="21"/>
    <col min="8570" max="8571" width="10.28515625" style="21" customWidth="1"/>
    <col min="8572" max="8572" width="17.42578125" style="21" customWidth="1"/>
    <col min="8573" max="8573" width="12.28515625" style="21" bestFit="1" customWidth="1"/>
    <col min="8574" max="8574" width="6.7109375" style="21" bestFit="1" customWidth="1"/>
    <col min="8575" max="8576" width="11.28515625" style="21" bestFit="1" customWidth="1"/>
    <col min="8577" max="8577" width="9.5703125" style="21" bestFit="1" customWidth="1"/>
    <col min="8578" max="8578" width="6.28515625" style="21" bestFit="1" customWidth="1"/>
    <col min="8579" max="8579" width="9.28515625" style="21" customWidth="1"/>
    <col min="8580" max="8580" width="9.7109375" style="21" bestFit="1" customWidth="1"/>
    <col min="8581" max="8581" width="11.28515625" style="21" bestFit="1" customWidth="1"/>
    <col min="8582" max="8582" width="6.28515625" style="21" bestFit="1" customWidth="1"/>
    <col min="8583" max="8584" width="11.28515625" style="21" bestFit="1" customWidth="1"/>
    <col min="8585" max="8585" width="12.28515625" style="21" bestFit="1" customWidth="1"/>
    <col min="8586" max="8586" width="6.28515625" style="21" bestFit="1" customWidth="1"/>
    <col min="8587" max="8587" width="11.28515625" style="21" bestFit="1" customWidth="1"/>
    <col min="8588" max="8589" width="12.28515625" style="21" bestFit="1" customWidth="1"/>
    <col min="8590" max="8590" width="6.28515625" style="21" bestFit="1" customWidth="1"/>
    <col min="8591" max="8593" width="11.28515625" style="21" bestFit="1" customWidth="1"/>
    <col min="8594" max="8594" width="6.28515625" style="21" bestFit="1" customWidth="1"/>
    <col min="8595" max="8597" width="11.28515625" style="21" bestFit="1" customWidth="1"/>
    <col min="8598" max="8598" width="6.28515625" style="21" bestFit="1" customWidth="1"/>
    <col min="8599" max="8599" width="10.28515625" style="21" bestFit="1" customWidth="1"/>
    <col min="8600" max="8601" width="11.28515625" style="21" bestFit="1" customWidth="1"/>
    <col min="8602" max="8602" width="6.28515625" style="21" bestFit="1" customWidth="1"/>
    <col min="8603" max="8603" width="10.28515625" style="21" bestFit="1" customWidth="1"/>
    <col min="8604" max="8605" width="11.28515625" style="21" bestFit="1" customWidth="1"/>
    <col min="8606" max="8606" width="6.28515625" style="21" bestFit="1" customWidth="1"/>
    <col min="8607" max="8607" width="10.28515625" style="21" bestFit="1" customWidth="1"/>
    <col min="8608" max="8609" width="11.28515625" style="21" bestFit="1" customWidth="1"/>
    <col min="8610" max="8610" width="7" style="21" bestFit="1" customWidth="1"/>
    <col min="8611" max="8825" width="9.28515625" style="21"/>
    <col min="8826" max="8827" width="10.28515625" style="21" customWidth="1"/>
    <col min="8828" max="8828" width="17.42578125" style="21" customWidth="1"/>
    <col min="8829" max="8829" width="12.28515625" style="21" bestFit="1" customWidth="1"/>
    <col min="8830" max="8830" width="6.7109375" style="21" bestFit="1" customWidth="1"/>
    <col min="8831" max="8832" width="11.28515625" style="21" bestFit="1" customWidth="1"/>
    <col min="8833" max="8833" width="9.5703125" style="21" bestFit="1" customWidth="1"/>
    <col min="8834" max="8834" width="6.28515625" style="21" bestFit="1" customWidth="1"/>
    <col min="8835" max="8835" width="9.28515625" style="21" customWidth="1"/>
    <col min="8836" max="8836" width="9.7109375" style="21" bestFit="1" customWidth="1"/>
    <col min="8837" max="8837" width="11.28515625" style="21" bestFit="1" customWidth="1"/>
    <col min="8838" max="8838" width="6.28515625" style="21" bestFit="1" customWidth="1"/>
    <col min="8839" max="8840" width="11.28515625" style="21" bestFit="1" customWidth="1"/>
    <col min="8841" max="8841" width="12.28515625" style="21" bestFit="1" customWidth="1"/>
    <col min="8842" max="8842" width="6.28515625" style="21" bestFit="1" customWidth="1"/>
    <col min="8843" max="8843" width="11.28515625" style="21" bestFit="1" customWidth="1"/>
    <col min="8844" max="8845" width="12.28515625" style="21" bestFit="1" customWidth="1"/>
    <col min="8846" max="8846" width="6.28515625" style="21" bestFit="1" customWidth="1"/>
    <col min="8847" max="8849" width="11.28515625" style="21" bestFit="1" customWidth="1"/>
    <col min="8850" max="8850" width="6.28515625" style="21" bestFit="1" customWidth="1"/>
    <col min="8851" max="8853" width="11.28515625" style="21" bestFit="1" customWidth="1"/>
    <col min="8854" max="8854" width="6.28515625" style="21" bestFit="1" customWidth="1"/>
    <col min="8855" max="8855" width="10.28515625" style="21" bestFit="1" customWidth="1"/>
    <col min="8856" max="8857" width="11.28515625" style="21" bestFit="1" customWidth="1"/>
    <col min="8858" max="8858" width="6.28515625" style="21" bestFit="1" customWidth="1"/>
    <col min="8859" max="8859" width="10.28515625" style="21" bestFit="1" customWidth="1"/>
    <col min="8860" max="8861" width="11.28515625" style="21" bestFit="1" customWidth="1"/>
    <col min="8862" max="8862" width="6.28515625" style="21" bestFit="1" customWidth="1"/>
    <col min="8863" max="8863" width="10.28515625" style="21" bestFit="1" customWidth="1"/>
    <col min="8864" max="8865" width="11.28515625" style="21" bestFit="1" customWidth="1"/>
    <col min="8866" max="8866" width="7" style="21" bestFit="1" customWidth="1"/>
    <col min="8867" max="9081" width="9.28515625" style="21"/>
    <col min="9082" max="9083" width="10.28515625" style="21" customWidth="1"/>
    <col min="9084" max="9084" width="17.42578125" style="21" customWidth="1"/>
    <col min="9085" max="9085" width="12.28515625" style="21" bestFit="1" customWidth="1"/>
    <col min="9086" max="9086" width="6.7109375" style="21" bestFit="1" customWidth="1"/>
    <col min="9087" max="9088" width="11.28515625" style="21" bestFit="1" customWidth="1"/>
    <col min="9089" max="9089" width="9.5703125" style="21" bestFit="1" customWidth="1"/>
    <col min="9090" max="9090" width="6.28515625" style="21" bestFit="1" customWidth="1"/>
    <col min="9091" max="9091" width="9.28515625" style="21" customWidth="1"/>
    <col min="9092" max="9092" width="9.7109375" style="21" bestFit="1" customWidth="1"/>
    <col min="9093" max="9093" width="11.28515625" style="21" bestFit="1" customWidth="1"/>
    <col min="9094" max="9094" width="6.28515625" style="21" bestFit="1" customWidth="1"/>
    <col min="9095" max="9096" width="11.28515625" style="21" bestFit="1" customWidth="1"/>
    <col min="9097" max="9097" width="12.28515625" style="21" bestFit="1" customWidth="1"/>
    <col min="9098" max="9098" width="6.28515625" style="21" bestFit="1" customWidth="1"/>
    <col min="9099" max="9099" width="11.28515625" style="21" bestFit="1" customWidth="1"/>
    <col min="9100" max="9101" width="12.28515625" style="21" bestFit="1" customWidth="1"/>
    <col min="9102" max="9102" width="6.28515625" style="21" bestFit="1" customWidth="1"/>
    <col min="9103" max="9105" width="11.28515625" style="21" bestFit="1" customWidth="1"/>
    <col min="9106" max="9106" width="6.28515625" style="21" bestFit="1" customWidth="1"/>
    <col min="9107" max="9109" width="11.28515625" style="21" bestFit="1" customWidth="1"/>
    <col min="9110" max="9110" width="6.28515625" style="21" bestFit="1" customWidth="1"/>
    <col min="9111" max="9111" width="10.28515625" style="21" bestFit="1" customWidth="1"/>
    <col min="9112" max="9113" width="11.28515625" style="21" bestFit="1" customWidth="1"/>
    <col min="9114" max="9114" width="6.28515625" style="21" bestFit="1" customWidth="1"/>
    <col min="9115" max="9115" width="10.28515625" style="21" bestFit="1" customWidth="1"/>
    <col min="9116" max="9117" width="11.28515625" style="21" bestFit="1" customWidth="1"/>
    <col min="9118" max="9118" width="6.28515625" style="21" bestFit="1" customWidth="1"/>
    <col min="9119" max="9119" width="10.28515625" style="21" bestFit="1" customWidth="1"/>
    <col min="9120" max="9121" width="11.28515625" style="21" bestFit="1" customWidth="1"/>
    <col min="9122" max="9122" width="7" style="21" bestFit="1" customWidth="1"/>
    <col min="9123" max="9337" width="9.28515625" style="21"/>
    <col min="9338" max="9339" width="10.28515625" style="21" customWidth="1"/>
    <col min="9340" max="9340" width="17.42578125" style="21" customWidth="1"/>
    <col min="9341" max="9341" width="12.28515625" style="21" bestFit="1" customWidth="1"/>
    <col min="9342" max="9342" width="6.7109375" style="21" bestFit="1" customWidth="1"/>
    <col min="9343" max="9344" width="11.28515625" style="21" bestFit="1" customWidth="1"/>
    <col min="9345" max="9345" width="9.5703125" style="21" bestFit="1" customWidth="1"/>
    <col min="9346" max="9346" width="6.28515625" style="21" bestFit="1" customWidth="1"/>
    <col min="9347" max="9347" width="9.28515625" style="21" customWidth="1"/>
    <col min="9348" max="9348" width="9.7109375" style="21" bestFit="1" customWidth="1"/>
    <col min="9349" max="9349" width="11.28515625" style="21" bestFit="1" customWidth="1"/>
    <col min="9350" max="9350" width="6.28515625" style="21" bestFit="1" customWidth="1"/>
    <col min="9351" max="9352" width="11.28515625" style="21" bestFit="1" customWidth="1"/>
    <col min="9353" max="9353" width="12.28515625" style="21" bestFit="1" customWidth="1"/>
    <col min="9354" max="9354" width="6.28515625" style="21" bestFit="1" customWidth="1"/>
    <col min="9355" max="9355" width="11.28515625" style="21" bestFit="1" customWidth="1"/>
    <col min="9356" max="9357" width="12.28515625" style="21" bestFit="1" customWidth="1"/>
    <col min="9358" max="9358" width="6.28515625" style="21" bestFit="1" customWidth="1"/>
    <col min="9359" max="9361" width="11.28515625" style="21" bestFit="1" customWidth="1"/>
    <col min="9362" max="9362" width="6.28515625" style="21" bestFit="1" customWidth="1"/>
    <col min="9363" max="9365" width="11.28515625" style="21" bestFit="1" customWidth="1"/>
    <col min="9366" max="9366" width="6.28515625" style="21" bestFit="1" customWidth="1"/>
    <col min="9367" max="9367" width="10.28515625" style="21" bestFit="1" customWidth="1"/>
    <col min="9368" max="9369" width="11.28515625" style="21" bestFit="1" customWidth="1"/>
    <col min="9370" max="9370" width="6.28515625" style="21" bestFit="1" customWidth="1"/>
    <col min="9371" max="9371" width="10.28515625" style="21" bestFit="1" customWidth="1"/>
    <col min="9372" max="9373" width="11.28515625" style="21" bestFit="1" customWidth="1"/>
    <col min="9374" max="9374" width="6.28515625" style="21" bestFit="1" customWidth="1"/>
    <col min="9375" max="9375" width="10.28515625" style="21" bestFit="1" customWidth="1"/>
    <col min="9376" max="9377" width="11.28515625" style="21" bestFit="1" customWidth="1"/>
    <col min="9378" max="9378" width="7" style="21" bestFit="1" customWidth="1"/>
    <col min="9379" max="9593" width="9.28515625" style="21"/>
    <col min="9594" max="9595" width="10.28515625" style="21" customWidth="1"/>
    <col min="9596" max="9596" width="17.42578125" style="21" customWidth="1"/>
    <col min="9597" max="9597" width="12.28515625" style="21" bestFit="1" customWidth="1"/>
    <col min="9598" max="9598" width="6.7109375" style="21" bestFit="1" customWidth="1"/>
    <col min="9599" max="9600" width="11.28515625" style="21" bestFit="1" customWidth="1"/>
    <col min="9601" max="9601" width="9.5703125" style="21" bestFit="1" customWidth="1"/>
    <col min="9602" max="9602" width="6.28515625" style="21" bestFit="1" customWidth="1"/>
    <col min="9603" max="9603" width="9.28515625" style="21" customWidth="1"/>
    <col min="9604" max="9604" width="9.7109375" style="21" bestFit="1" customWidth="1"/>
    <col min="9605" max="9605" width="11.28515625" style="21" bestFit="1" customWidth="1"/>
    <col min="9606" max="9606" width="6.28515625" style="21" bestFit="1" customWidth="1"/>
    <col min="9607" max="9608" width="11.28515625" style="21" bestFit="1" customWidth="1"/>
    <col min="9609" max="9609" width="12.28515625" style="21" bestFit="1" customWidth="1"/>
    <col min="9610" max="9610" width="6.28515625" style="21" bestFit="1" customWidth="1"/>
    <col min="9611" max="9611" width="11.28515625" style="21" bestFit="1" customWidth="1"/>
    <col min="9612" max="9613" width="12.28515625" style="21" bestFit="1" customWidth="1"/>
    <col min="9614" max="9614" width="6.28515625" style="21" bestFit="1" customWidth="1"/>
    <col min="9615" max="9617" width="11.28515625" style="21" bestFit="1" customWidth="1"/>
    <col min="9618" max="9618" width="6.28515625" style="21" bestFit="1" customWidth="1"/>
    <col min="9619" max="9621" width="11.28515625" style="21" bestFit="1" customWidth="1"/>
    <col min="9622" max="9622" width="6.28515625" style="21" bestFit="1" customWidth="1"/>
    <col min="9623" max="9623" width="10.28515625" style="21" bestFit="1" customWidth="1"/>
    <col min="9624" max="9625" width="11.28515625" style="21" bestFit="1" customWidth="1"/>
    <col min="9626" max="9626" width="6.28515625" style="21" bestFit="1" customWidth="1"/>
    <col min="9627" max="9627" width="10.28515625" style="21" bestFit="1" customWidth="1"/>
    <col min="9628" max="9629" width="11.28515625" style="21" bestFit="1" customWidth="1"/>
    <col min="9630" max="9630" width="6.28515625" style="21" bestFit="1" customWidth="1"/>
    <col min="9631" max="9631" width="10.28515625" style="21" bestFit="1" customWidth="1"/>
    <col min="9632" max="9633" width="11.28515625" style="21" bestFit="1" customWidth="1"/>
    <col min="9634" max="9634" width="7" style="21" bestFit="1" customWidth="1"/>
    <col min="9635" max="9849" width="9.28515625" style="21"/>
    <col min="9850" max="9851" width="10.28515625" style="21" customWidth="1"/>
    <col min="9852" max="9852" width="17.42578125" style="21" customWidth="1"/>
    <col min="9853" max="9853" width="12.28515625" style="21" bestFit="1" customWidth="1"/>
    <col min="9854" max="9854" width="6.7109375" style="21" bestFit="1" customWidth="1"/>
    <col min="9855" max="9856" width="11.28515625" style="21" bestFit="1" customWidth="1"/>
    <col min="9857" max="9857" width="9.5703125" style="21" bestFit="1" customWidth="1"/>
    <col min="9858" max="9858" width="6.28515625" style="21" bestFit="1" customWidth="1"/>
    <col min="9859" max="9859" width="9.28515625" style="21" customWidth="1"/>
    <col min="9860" max="9860" width="9.7109375" style="21" bestFit="1" customWidth="1"/>
    <col min="9861" max="9861" width="11.28515625" style="21" bestFit="1" customWidth="1"/>
    <col min="9862" max="9862" width="6.28515625" style="21" bestFit="1" customWidth="1"/>
    <col min="9863" max="9864" width="11.28515625" style="21" bestFit="1" customWidth="1"/>
    <col min="9865" max="9865" width="12.28515625" style="21" bestFit="1" customWidth="1"/>
    <col min="9866" max="9866" width="6.28515625" style="21" bestFit="1" customWidth="1"/>
    <col min="9867" max="9867" width="11.28515625" style="21" bestFit="1" customWidth="1"/>
    <col min="9868" max="9869" width="12.28515625" style="21" bestFit="1" customWidth="1"/>
    <col min="9870" max="9870" width="6.28515625" style="21" bestFit="1" customWidth="1"/>
    <col min="9871" max="9873" width="11.28515625" style="21" bestFit="1" customWidth="1"/>
    <col min="9874" max="9874" width="6.28515625" style="21" bestFit="1" customWidth="1"/>
    <col min="9875" max="9877" width="11.28515625" style="21" bestFit="1" customWidth="1"/>
    <col min="9878" max="9878" width="6.28515625" style="21" bestFit="1" customWidth="1"/>
    <col min="9879" max="9879" width="10.28515625" style="21" bestFit="1" customWidth="1"/>
    <col min="9880" max="9881" width="11.28515625" style="21" bestFit="1" customWidth="1"/>
    <col min="9882" max="9882" width="6.28515625" style="21" bestFit="1" customWidth="1"/>
    <col min="9883" max="9883" width="10.28515625" style="21" bestFit="1" customWidth="1"/>
    <col min="9884" max="9885" width="11.28515625" style="21" bestFit="1" customWidth="1"/>
    <col min="9886" max="9886" width="6.28515625" style="21" bestFit="1" customWidth="1"/>
    <col min="9887" max="9887" width="10.28515625" style="21" bestFit="1" customWidth="1"/>
    <col min="9888" max="9889" width="11.28515625" style="21" bestFit="1" customWidth="1"/>
    <col min="9890" max="9890" width="7" style="21" bestFit="1" customWidth="1"/>
    <col min="9891" max="10105" width="9.28515625" style="21"/>
    <col min="10106" max="10107" width="10.28515625" style="21" customWidth="1"/>
    <col min="10108" max="10108" width="17.42578125" style="21" customWidth="1"/>
    <col min="10109" max="10109" width="12.28515625" style="21" bestFit="1" customWidth="1"/>
    <col min="10110" max="10110" width="6.7109375" style="21" bestFit="1" customWidth="1"/>
    <col min="10111" max="10112" width="11.28515625" style="21" bestFit="1" customWidth="1"/>
    <col min="10113" max="10113" width="9.5703125" style="21" bestFit="1" customWidth="1"/>
    <col min="10114" max="10114" width="6.28515625" style="21" bestFit="1" customWidth="1"/>
    <col min="10115" max="10115" width="9.28515625" style="21" customWidth="1"/>
    <col min="10116" max="10116" width="9.7109375" style="21" bestFit="1" customWidth="1"/>
    <col min="10117" max="10117" width="11.28515625" style="21" bestFit="1" customWidth="1"/>
    <col min="10118" max="10118" width="6.28515625" style="21" bestFit="1" customWidth="1"/>
    <col min="10119" max="10120" width="11.28515625" style="21" bestFit="1" customWidth="1"/>
    <col min="10121" max="10121" width="12.28515625" style="21" bestFit="1" customWidth="1"/>
    <col min="10122" max="10122" width="6.28515625" style="21" bestFit="1" customWidth="1"/>
    <col min="10123" max="10123" width="11.28515625" style="21" bestFit="1" customWidth="1"/>
    <col min="10124" max="10125" width="12.28515625" style="21" bestFit="1" customWidth="1"/>
    <col min="10126" max="10126" width="6.28515625" style="21" bestFit="1" customWidth="1"/>
    <col min="10127" max="10129" width="11.28515625" style="21" bestFit="1" customWidth="1"/>
    <col min="10130" max="10130" width="6.28515625" style="21" bestFit="1" customWidth="1"/>
    <col min="10131" max="10133" width="11.28515625" style="21" bestFit="1" customWidth="1"/>
    <col min="10134" max="10134" width="6.28515625" style="21" bestFit="1" customWidth="1"/>
    <col min="10135" max="10135" width="10.28515625" style="21" bestFit="1" customWidth="1"/>
    <col min="10136" max="10137" width="11.28515625" style="21" bestFit="1" customWidth="1"/>
    <col min="10138" max="10138" width="6.28515625" style="21" bestFit="1" customWidth="1"/>
    <col min="10139" max="10139" width="10.28515625" style="21" bestFit="1" customWidth="1"/>
    <col min="10140" max="10141" width="11.28515625" style="21" bestFit="1" customWidth="1"/>
    <col min="10142" max="10142" width="6.28515625" style="21" bestFit="1" customWidth="1"/>
    <col min="10143" max="10143" width="10.28515625" style="21" bestFit="1" customWidth="1"/>
    <col min="10144" max="10145" width="11.28515625" style="21" bestFit="1" customWidth="1"/>
    <col min="10146" max="10146" width="7" style="21" bestFit="1" customWidth="1"/>
    <col min="10147" max="10361" width="9.28515625" style="21"/>
    <col min="10362" max="10363" width="10.28515625" style="21" customWidth="1"/>
    <col min="10364" max="10364" width="17.42578125" style="21" customWidth="1"/>
    <col min="10365" max="10365" width="12.28515625" style="21" bestFit="1" customWidth="1"/>
    <col min="10366" max="10366" width="6.7109375" style="21" bestFit="1" customWidth="1"/>
    <col min="10367" max="10368" width="11.28515625" style="21" bestFit="1" customWidth="1"/>
    <col min="10369" max="10369" width="9.5703125" style="21" bestFit="1" customWidth="1"/>
    <col min="10370" max="10370" width="6.28515625" style="21" bestFit="1" customWidth="1"/>
    <col min="10371" max="10371" width="9.28515625" style="21" customWidth="1"/>
    <col min="10372" max="10372" width="9.7109375" style="21" bestFit="1" customWidth="1"/>
    <col min="10373" max="10373" width="11.28515625" style="21" bestFit="1" customWidth="1"/>
    <col min="10374" max="10374" width="6.28515625" style="21" bestFit="1" customWidth="1"/>
    <col min="10375" max="10376" width="11.28515625" style="21" bestFit="1" customWidth="1"/>
    <col min="10377" max="10377" width="12.28515625" style="21" bestFit="1" customWidth="1"/>
    <col min="10378" max="10378" width="6.28515625" style="21" bestFit="1" customWidth="1"/>
    <col min="10379" max="10379" width="11.28515625" style="21" bestFit="1" customWidth="1"/>
    <col min="10380" max="10381" width="12.28515625" style="21" bestFit="1" customWidth="1"/>
    <col min="10382" max="10382" width="6.28515625" style="21" bestFit="1" customWidth="1"/>
    <col min="10383" max="10385" width="11.28515625" style="21" bestFit="1" customWidth="1"/>
    <col min="10386" max="10386" width="6.28515625" style="21" bestFit="1" customWidth="1"/>
    <col min="10387" max="10389" width="11.28515625" style="21" bestFit="1" customWidth="1"/>
    <col min="10390" max="10390" width="6.28515625" style="21" bestFit="1" customWidth="1"/>
    <col min="10391" max="10391" width="10.28515625" style="21" bestFit="1" customWidth="1"/>
    <col min="10392" max="10393" width="11.28515625" style="21" bestFit="1" customWidth="1"/>
    <col min="10394" max="10394" width="6.28515625" style="21" bestFit="1" customWidth="1"/>
    <col min="10395" max="10395" width="10.28515625" style="21" bestFit="1" customWidth="1"/>
    <col min="10396" max="10397" width="11.28515625" style="21" bestFit="1" customWidth="1"/>
    <col min="10398" max="10398" width="6.28515625" style="21" bestFit="1" customWidth="1"/>
    <col min="10399" max="10399" width="10.28515625" style="21" bestFit="1" customWidth="1"/>
    <col min="10400" max="10401" width="11.28515625" style="21" bestFit="1" customWidth="1"/>
    <col min="10402" max="10402" width="7" style="21" bestFit="1" customWidth="1"/>
    <col min="10403" max="10617" width="9.28515625" style="21"/>
    <col min="10618" max="10619" width="10.28515625" style="21" customWidth="1"/>
    <col min="10620" max="10620" width="17.42578125" style="21" customWidth="1"/>
    <col min="10621" max="10621" width="12.28515625" style="21" bestFit="1" customWidth="1"/>
    <col min="10622" max="10622" width="6.7109375" style="21" bestFit="1" customWidth="1"/>
    <col min="10623" max="10624" width="11.28515625" style="21" bestFit="1" customWidth="1"/>
    <col min="10625" max="10625" width="9.5703125" style="21" bestFit="1" customWidth="1"/>
    <col min="10626" max="10626" width="6.28515625" style="21" bestFit="1" customWidth="1"/>
    <col min="10627" max="10627" width="9.28515625" style="21" customWidth="1"/>
    <col min="10628" max="10628" width="9.7109375" style="21" bestFit="1" customWidth="1"/>
    <col min="10629" max="10629" width="11.28515625" style="21" bestFit="1" customWidth="1"/>
    <col min="10630" max="10630" width="6.28515625" style="21" bestFit="1" customWidth="1"/>
    <col min="10631" max="10632" width="11.28515625" style="21" bestFit="1" customWidth="1"/>
    <col min="10633" max="10633" width="12.28515625" style="21" bestFit="1" customWidth="1"/>
    <col min="10634" max="10634" width="6.28515625" style="21" bestFit="1" customWidth="1"/>
    <col min="10635" max="10635" width="11.28515625" style="21" bestFit="1" customWidth="1"/>
    <col min="10636" max="10637" width="12.28515625" style="21" bestFit="1" customWidth="1"/>
    <col min="10638" max="10638" width="6.28515625" style="21" bestFit="1" customWidth="1"/>
    <col min="10639" max="10641" width="11.28515625" style="21" bestFit="1" customWidth="1"/>
    <col min="10642" max="10642" width="6.28515625" style="21" bestFit="1" customWidth="1"/>
    <col min="10643" max="10645" width="11.28515625" style="21" bestFit="1" customWidth="1"/>
    <col min="10646" max="10646" width="6.28515625" style="21" bestFit="1" customWidth="1"/>
    <col min="10647" max="10647" width="10.28515625" style="21" bestFit="1" customWidth="1"/>
    <col min="10648" max="10649" width="11.28515625" style="21" bestFit="1" customWidth="1"/>
    <col min="10650" max="10650" width="6.28515625" style="21" bestFit="1" customWidth="1"/>
    <col min="10651" max="10651" width="10.28515625" style="21" bestFit="1" customWidth="1"/>
    <col min="10652" max="10653" width="11.28515625" style="21" bestFit="1" customWidth="1"/>
    <col min="10654" max="10654" width="6.28515625" style="21" bestFit="1" customWidth="1"/>
    <col min="10655" max="10655" width="10.28515625" style="21" bestFit="1" customWidth="1"/>
    <col min="10656" max="10657" width="11.28515625" style="21" bestFit="1" customWidth="1"/>
    <col min="10658" max="10658" width="7" style="21" bestFit="1" customWidth="1"/>
    <col min="10659" max="10873" width="9.28515625" style="21"/>
    <col min="10874" max="10875" width="10.28515625" style="21" customWidth="1"/>
    <col min="10876" max="10876" width="17.42578125" style="21" customWidth="1"/>
    <col min="10877" max="10877" width="12.28515625" style="21" bestFit="1" customWidth="1"/>
    <col min="10878" max="10878" width="6.7109375" style="21" bestFit="1" customWidth="1"/>
    <col min="10879" max="10880" width="11.28515625" style="21" bestFit="1" customWidth="1"/>
    <col min="10881" max="10881" width="9.5703125" style="21" bestFit="1" customWidth="1"/>
    <col min="10882" max="10882" width="6.28515625" style="21" bestFit="1" customWidth="1"/>
    <col min="10883" max="10883" width="9.28515625" style="21" customWidth="1"/>
    <col min="10884" max="10884" width="9.7109375" style="21" bestFit="1" customWidth="1"/>
    <col min="10885" max="10885" width="11.28515625" style="21" bestFit="1" customWidth="1"/>
    <col min="10886" max="10886" width="6.28515625" style="21" bestFit="1" customWidth="1"/>
    <col min="10887" max="10888" width="11.28515625" style="21" bestFit="1" customWidth="1"/>
    <col min="10889" max="10889" width="12.28515625" style="21" bestFit="1" customWidth="1"/>
    <col min="10890" max="10890" width="6.28515625" style="21" bestFit="1" customWidth="1"/>
    <col min="10891" max="10891" width="11.28515625" style="21" bestFit="1" customWidth="1"/>
    <col min="10892" max="10893" width="12.28515625" style="21" bestFit="1" customWidth="1"/>
    <col min="10894" max="10894" width="6.28515625" style="21" bestFit="1" customWidth="1"/>
    <col min="10895" max="10897" width="11.28515625" style="21" bestFit="1" customWidth="1"/>
    <col min="10898" max="10898" width="6.28515625" style="21" bestFit="1" customWidth="1"/>
    <col min="10899" max="10901" width="11.28515625" style="21" bestFit="1" customWidth="1"/>
    <col min="10902" max="10902" width="6.28515625" style="21" bestFit="1" customWidth="1"/>
    <col min="10903" max="10903" width="10.28515625" style="21" bestFit="1" customWidth="1"/>
    <col min="10904" max="10905" width="11.28515625" style="21" bestFit="1" customWidth="1"/>
    <col min="10906" max="10906" width="6.28515625" style="21" bestFit="1" customWidth="1"/>
    <col min="10907" max="10907" width="10.28515625" style="21" bestFit="1" customWidth="1"/>
    <col min="10908" max="10909" width="11.28515625" style="21" bestFit="1" customWidth="1"/>
    <col min="10910" max="10910" width="6.28515625" style="21" bestFit="1" customWidth="1"/>
    <col min="10911" max="10911" width="10.28515625" style="21" bestFit="1" customWidth="1"/>
    <col min="10912" max="10913" width="11.28515625" style="21" bestFit="1" customWidth="1"/>
    <col min="10914" max="10914" width="7" style="21" bestFit="1" customWidth="1"/>
    <col min="10915" max="11129" width="9.28515625" style="21"/>
    <col min="11130" max="11131" width="10.28515625" style="21" customWidth="1"/>
    <col min="11132" max="11132" width="17.42578125" style="21" customWidth="1"/>
    <col min="11133" max="11133" width="12.28515625" style="21" bestFit="1" customWidth="1"/>
    <col min="11134" max="11134" width="6.7109375" style="21" bestFit="1" customWidth="1"/>
    <col min="11135" max="11136" width="11.28515625" style="21" bestFit="1" customWidth="1"/>
    <col min="11137" max="11137" width="9.5703125" style="21" bestFit="1" customWidth="1"/>
    <col min="11138" max="11138" width="6.28515625" style="21" bestFit="1" customWidth="1"/>
    <col min="11139" max="11139" width="9.28515625" style="21" customWidth="1"/>
    <col min="11140" max="11140" width="9.7109375" style="21" bestFit="1" customWidth="1"/>
    <col min="11141" max="11141" width="11.28515625" style="21" bestFit="1" customWidth="1"/>
    <col min="11142" max="11142" width="6.28515625" style="21" bestFit="1" customWidth="1"/>
    <col min="11143" max="11144" width="11.28515625" style="21" bestFit="1" customWidth="1"/>
    <col min="11145" max="11145" width="12.28515625" style="21" bestFit="1" customWidth="1"/>
    <col min="11146" max="11146" width="6.28515625" style="21" bestFit="1" customWidth="1"/>
    <col min="11147" max="11147" width="11.28515625" style="21" bestFit="1" customWidth="1"/>
    <col min="11148" max="11149" width="12.28515625" style="21" bestFit="1" customWidth="1"/>
    <col min="11150" max="11150" width="6.28515625" style="21" bestFit="1" customWidth="1"/>
    <col min="11151" max="11153" width="11.28515625" style="21" bestFit="1" customWidth="1"/>
    <col min="11154" max="11154" width="6.28515625" style="21" bestFit="1" customWidth="1"/>
    <col min="11155" max="11157" width="11.28515625" style="21" bestFit="1" customWidth="1"/>
    <col min="11158" max="11158" width="6.28515625" style="21" bestFit="1" customWidth="1"/>
    <col min="11159" max="11159" width="10.28515625" style="21" bestFit="1" customWidth="1"/>
    <col min="11160" max="11161" width="11.28515625" style="21" bestFit="1" customWidth="1"/>
    <col min="11162" max="11162" width="6.28515625" style="21" bestFit="1" customWidth="1"/>
    <col min="11163" max="11163" width="10.28515625" style="21" bestFit="1" customWidth="1"/>
    <col min="11164" max="11165" width="11.28515625" style="21" bestFit="1" customWidth="1"/>
    <col min="11166" max="11166" width="6.28515625" style="21" bestFit="1" customWidth="1"/>
    <col min="11167" max="11167" width="10.28515625" style="21" bestFit="1" customWidth="1"/>
    <col min="11168" max="11169" width="11.28515625" style="21" bestFit="1" customWidth="1"/>
    <col min="11170" max="11170" width="7" style="21" bestFit="1" customWidth="1"/>
    <col min="11171" max="11385" width="9.28515625" style="21"/>
    <col min="11386" max="11387" width="10.28515625" style="21" customWidth="1"/>
    <col min="11388" max="11388" width="17.42578125" style="21" customWidth="1"/>
    <col min="11389" max="11389" width="12.28515625" style="21" bestFit="1" customWidth="1"/>
    <col min="11390" max="11390" width="6.7109375" style="21" bestFit="1" customWidth="1"/>
    <col min="11391" max="11392" width="11.28515625" style="21" bestFit="1" customWidth="1"/>
    <col min="11393" max="11393" width="9.5703125" style="21" bestFit="1" customWidth="1"/>
    <col min="11394" max="11394" width="6.28515625" style="21" bestFit="1" customWidth="1"/>
    <col min="11395" max="11395" width="9.28515625" style="21" customWidth="1"/>
    <col min="11396" max="11396" width="9.7109375" style="21" bestFit="1" customWidth="1"/>
    <col min="11397" max="11397" width="11.28515625" style="21" bestFit="1" customWidth="1"/>
    <col min="11398" max="11398" width="6.28515625" style="21" bestFit="1" customWidth="1"/>
    <col min="11399" max="11400" width="11.28515625" style="21" bestFit="1" customWidth="1"/>
    <col min="11401" max="11401" width="12.28515625" style="21" bestFit="1" customWidth="1"/>
    <col min="11402" max="11402" width="6.28515625" style="21" bestFit="1" customWidth="1"/>
    <col min="11403" max="11403" width="11.28515625" style="21" bestFit="1" customWidth="1"/>
    <col min="11404" max="11405" width="12.28515625" style="21" bestFit="1" customWidth="1"/>
    <col min="11406" max="11406" width="6.28515625" style="21" bestFit="1" customWidth="1"/>
    <col min="11407" max="11409" width="11.28515625" style="21" bestFit="1" customWidth="1"/>
    <col min="11410" max="11410" width="6.28515625" style="21" bestFit="1" customWidth="1"/>
    <col min="11411" max="11413" width="11.28515625" style="21" bestFit="1" customWidth="1"/>
    <col min="11414" max="11414" width="6.28515625" style="21" bestFit="1" customWidth="1"/>
    <col min="11415" max="11415" width="10.28515625" style="21" bestFit="1" customWidth="1"/>
    <col min="11416" max="11417" width="11.28515625" style="21" bestFit="1" customWidth="1"/>
    <col min="11418" max="11418" width="6.28515625" style="21" bestFit="1" customWidth="1"/>
    <col min="11419" max="11419" width="10.28515625" style="21" bestFit="1" customWidth="1"/>
    <col min="11420" max="11421" width="11.28515625" style="21" bestFit="1" customWidth="1"/>
    <col min="11422" max="11422" width="6.28515625" style="21" bestFit="1" customWidth="1"/>
    <col min="11423" max="11423" width="10.28515625" style="21" bestFit="1" customWidth="1"/>
    <col min="11424" max="11425" width="11.28515625" style="21" bestFit="1" customWidth="1"/>
    <col min="11426" max="11426" width="7" style="21" bestFit="1" customWidth="1"/>
    <col min="11427" max="11641" width="9.28515625" style="21"/>
    <col min="11642" max="11643" width="10.28515625" style="21" customWidth="1"/>
    <col min="11644" max="11644" width="17.42578125" style="21" customWidth="1"/>
    <col min="11645" max="11645" width="12.28515625" style="21" bestFit="1" customWidth="1"/>
    <col min="11646" max="11646" width="6.7109375" style="21" bestFit="1" customWidth="1"/>
    <col min="11647" max="11648" width="11.28515625" style="21" bestFit="1" customWidth="1"/>
    <col min="11649" max="11649" width="9.5703125" style="21" bestFit="1" customWidth="1"/>
    <col min="11650" max="11650" width="6.28515625" style="21" bestFit="1" customWidth="1"/>
    <col min="11651" max="11651" width="9.28515625" style="21" customWidth="1"/>
    <col min="11652" max="11652" width="9.7109375" style="21" bestFit="1" customWidth="1"/>
    <col min="11653" max="11653" width="11.28515625" style="21" bestFit="1" customWidth="1"/>
    <col min="11654" max="11654" width="6.28515625" style="21" bestFit="1" customWidth="1"/>
    <col min="11655" max="11656" width="11.28515625" style="21" bestFit="1" customWidth="1"/>
    <col min="11657" max="11657" width="12.28515625" style="21" bestFit="1" customWidth="1"/>
    <col min="11658" max="11658" width="6.28515625" style="21" bestFit="1" customWidth="1"/>
    <col min="11659" max="11659" width="11.28515625" style="21" bestFit="1" customWidth="1"/>
    <col min="11660" max="11661" width="12.28515625" style="21" bestFit="1" customWidth="1"/>
    <col min="11662" max="11662" width="6.28515625" style="21" bestFit="1" customWidth="1"/>
    <col min="11663" max="11665" width="11.28515625" style="21" bestFit="1" customWidth="1"/>
    <col min="11666" max="11666" width="6.28515625" style="21" bestFit="1" customWidth="1"/>
    <col min="11667" max="11669" width="11.28515625" style="21" bestFit="1" customWidth="1"/>
    <col min="11670" max="11670" width="6.28515625" style="21" bestFit="1" customWidth="1"/>
    <col min="11671" max="11671" width="10.28515625" style="21" bestFit="1" customWidth="1"/>
    <col min="11672" max="11673" width="11.28515625" style="21" bestFit="1" customWidth="1"/>
    <col min="11674" max="11674" width="6.28515625" style="21" bestFit="1" customWidth="1"/>
    <col min="11675" max="11675" width="10.28515625" style="21" bestFit="1" customWidth="1"/>
    <col min="11676" max="11677" width="11.28515625" style="21" bestFit="1" customWidth="1"/>
    <col min="11678" max="11678" width="6.28515625" style="21" bestFit="1" customWidth="1"/>
    <col min="11679" max="11679" width="10.28515625" style="21" bestFit="1" customWidth="1"/>
    <col min="11680" max="11681" width="11.28515625" style="21" bestFit="1" customWidth="1"/>
    <col min="11682" max="11682" width="7" style="21" bestFit="1" customWidth="1"/>
    <col min="11683" max="11897" width="9.28515625" style="21"/>
    <col min="11898" max="11899" width="10.28515625" style="21" customWidth="1"/>
    <col min="11900" max="11900" width="17.42578125" style="21" customWidth="1"/>
    <col min="11901" max="11901" width="12.28515625" style="21" bestFit="1" customWidth="1"/>
    <col min="11902" max="11902" width="6.7109375" style="21" bestFit="1" customWidth="1"/>
    <col min="11903" max="11904" width="11.28515625" style="21" bestFit="1" customWidth="1"/>
    <col min="11905" max="11905" width="9.5703125" style="21" bestFit="1" customWidth="1"/>
    <col min="11906" max="11906" width="6.28515625" style="21" bestFit="1" customWidth="1"/>
    <col min="11907" max="11907" width="9.28515625" style="21" customWidth="1"/>
    <col min="11908" max="11908" width="9.7109375" style="21" bestFit="1" customWidth="1"/>
    <col min="11909" max="11909" width="11.28515625" style="21" bestFit="1" customWidth="1"/>
    <col min="11910" max="11910" width="6.28515625" style="21" bestFit="1" customWidth="1"/>
    <col min="11911" max="11912" width="11.28515625" style="21" bestFit="1" customWidth="1"/>
    <col min="11913" max="11913" width="12.28515625" style="21" bestFit="1" customWidth="1"/>
    <col min="11914" max="11914" width="6.28515625" style="21" bestFit="1" customWidth="1"/>
    <col min="11915" max="11915" width="11.28515625" style="21" bestFit="1" customWidth="1"/>
    <col min="11916" max="11917" width="12.28515625" style="21" bestFit="1" customWidth="1"/>
    <col min="11918" max="11918" width="6.28515625" style="21" bestFit="1" customWidth="1"/>
    <col min="11919" max="11921" width="11.28515625" style="21" bestFit="1" customWidth="1"/>
    <col min="11922" max="11922" width="6.28515625" style="21" bestFit="1" customWidth="1"/>
    <col min="11923" max="11925" width="11.28515625" style="21" bestFit="1" customWidth="1"/>
    <col min="11926" max="11926" width="6.28515625" style="21" bestFit="1" customWidth="1"/>
    <col min="11927" max="11927" width="10.28515625" style="21" bestFit="1" customWidth="1"/>
    <col min="11928" max="11929" width="11.28515625" style="21" bestFit="1" customWidth="1"/>
    <col min="11930" max="11930" width="6.28515625" style="21" bestFit="1" customWidth="1"/>
    <col min="11931" max="11931" width="10.28515625" style="21" bestFit="1" customWidth="1"/>
    <col min="11932" max="11933" width="11.28515625" style="21" bestFit="1" customWidth="1"/>
    <col min="11934" max="11934" width="6.28515625" style="21" bestFit="1" customWidth="1"/>
    <col min="11935" max="11935" width="10.28515625" style="21" bestFit="1" customWidth="1"/>
    <col min="11936" max="11937" width="11.28515625" style="21" bestFit="1" customWidth="1"/>
    <col min="11938" max="11938" width="7" style="21" bestFit="1" customWidth="1"/>
    <col min="11939" max="12153" width="9.28515625" style="21"/>
    <col min="12154" max="12155" width="10.28515625" style="21" customWidth="1"/>
    <col min="12156" max="12156" width="17.42578125" style="21" customWidth="1"/>
    <col min="12157" max="12157" width="12.28515625" style="21" bestFit="1" customWidth="1"/>
    <col min="12158" max="12158" width="6.7109375" style="21" bestFit="1" customWidth="1"/>
    <col min="12159" max="12160" width="11.28515625" style="21" bestFit="1" customWidth="1"/>
    <col min="12161" max="12161" width="9.5703125" style="21" bestFit="1" customWidth="1"/>
    <col min="12162" max="12162" width="6.28515625" style="21" bestFit="1" customWidth="1"/>
    <col min="12163" max="12163" width="9.28515625" style="21" customWidth="1"/>
    <col min="12164" max="12164" width="9.7109375" style="21" bestFit="1" customWidth="1"/>
    <col min="12165" max="12165" width="11.28515625" style="21" bestFit="1" customWidth="1"/>
    <col min="12166" max="12166" width="6.28515625" style="21" bestFit="1" customWidth="1"/>
    <col min="12167" max="12168" width="11.28515625" style="21" bestFit="1" customWidth="1"/>
    <col min="12169" max="12169" width="12.28515625" style="21" bestFit="1" customWidth="1"/>
    <col min="12170" max="12170" width="6.28515625" style="21" bestFit="1" customWidth="1"/>
    <col min="12171" max="12171" width="11.28515625" style="21" bestFit="1" customWidth="1"/>
    <col min="12172" max="12173" width="12.28515625" style="21" bestFit="1" customWidth="1"/>
    <col min="12174" max="12174" width="6.28515625" style="21" bestFit="1" customWidth="1"/>
    <col min="12175" max="12177" width="11.28515625" style="21" bestFit="1" customWidth="1"/>
    <col min="12178" max="12178" width="6.28515625" style="21" bestFit="1" customWidth="1"/>
    <col min="12179" max="12181" width="11.28515625" style="21" bestFit="1" customWidth="1"/>
    <col min="12182" max="12182" width="6.28515625" style="21" bestFit="1" customWidth="1"/>
    <col min="12183" max="12183" width="10.28515625" style="21" bestFit="1" customWidth="1"/>
    <col min="12184" max="12185" width="11.28515625" style="21" bestFit="1" customWidth="1"/>
    <col min="12186" max="12186" width="6.28515625" style="21" bestFit="1" customWidth="1"/>
    <col min="12187" max="12187" width="10.28515625" style="21" bestFit="1" customWidth="1"/>
    <col min="12188" max="12189" width="11.28515625" style="21" bestFit="1" customWidth="1"/>
    <col min="12190" max="12190" width="6.28515625" style="21" bestFit="1" customWidth="1"/>
    <col min="12191" max="12191" width="10.28515625" style="21" bestFit="1" customWidth="1"/>
    <col min="12192" max="12193" width="11.28515625" style="21" bestFit="1" customWidth="1"/>
    <col min="12194" max="12194" width="7" style="21" bestFit="1" customWidth="1"/>
    <col min="12195" max="12409" width="9.28515625" style="21"/>
    <col min="12410" max="12411" width="10.28515625" style="21" customWidth="1"/>
    <col min="12412" max="12412" width="17.42578125" style="21" customWidth="1"/>
    <col min="12413" max="12413" width="12.28515625" style="21" bestFit="1" customWidth="1"/>
    <col min="12414" max="12414" width="6.7109375" style="21" bestFit="1" customWidth="1"/>
    <col min="12415" max="12416" width="11.28515625" style="21" bestFit="1" customWidth="1"/>
    <col min="12417" max="12417" width="9.5703125" style="21" bestFit="1" customWidth="1"/>
    <col min="12418" max="12418" width="6.28515625" style="21" bestFit="1" customWidth="1"/>
    <col min="12419" max="12419" width="9.28515625" style="21" customWidth="1"/>
    <col min="12420" max="12420" width="9.7109375" style="21" bestFit="1" customWidth="1"/>
    <col min="12421" max="12421" width="11.28515625" style="21" bestFit="1" customWidth="1"/>
    <col min="12422" max="12422" width="6.28515625" style="21" bestFit="1" customWidth="1"/>
    <col min="12423" max="12424" width="11.28515625" style="21" bestFit="1" customWidth="1"/>
    <col min="12425" max="12425" width="12.28515625" style="21" bestFit="1" customWidth="1"/>
    <col min="12426" max="12426" width="6.28515625" style="21" bestFit="1" customWidth="1"/>
    <col min="12427" max="12427" width="11.28515625" style="21" bestFit="1" customWidth="1"/>
    <col min="12428" max="12429" width="12.28515625" style="21" bestFit="1" customWidth="1"/>
    <col min="12430" max="12430" width="6.28515625" style="21" bestFit="1" customWidth="1"/>
    <col min="12431" max="12433" width="11.28515625" style="21" bestFit="1" customWidth="1"/>
    <col min="12434" max="12434" width="6.28515625" style="21" bestFit="1" customWidth="1"/>
    <col min="12435" max="12437" width="11.28515625" style="21" bestFit="1" customWidth="1"/>
    <col min="12438" max="12438" width="6.28515625" style="21" bestFit="1" customWidth="1"/>
    <col min="12439" max="12439" width="10.28515625" style="21" bestFit="1" customWidth="1"/>
    <col min="12440" max="12441" width="11.28515625" style="21" bestFit="1" customWidth="1"/>
    <col min="12442" max="12442" width="6.28515625" style="21" bestFit="1" customWidth="1"/>
    <col min="12443" max="12443" width="10.28515625" style="21" bestFit="1" customWidth="1"/>
    <col min="12444" max="12445" width="11.28515625" style="21" bestFit="1" customWidth="1"/>
    <col min="12446" max="12446" width="6.28515625" style="21" bestFit="1" customWidth="1"/>
    <col min="12447" max="12447" width="10.28515625" style="21" bestFit="1" customWidth="1"/>
    <col min="12448" max="12449" width="11.28515625" style="21" bestFit="1" customWidth="1"/>
    <col min="12450" max="12450" width="7" style="21" bestFit="1" customWidth="1"/>
    <col min="12451" max="12665" width="9.28515625" style="21"/>
    <col min="12666" max="12667" width="10.28515625" style="21" customWidth="1"/>
    <col min="12668" max="12668" width="17.42578125" style="21" customWidth="1"/>
    <col min="12669" max="12669" width="12.28515625" style="21" bestFit="1" customWidth="1"/>
    <col min="12670" max="12670" width="6.7109375" style="21" bestFit="1" customWidth="1"/>
    <col min="12671" max="12672" width="11.28515625" style="21" bestFit="1" customWidth="1"/>
    <col min="12673" max="12673" width="9.5703125" style="21" bestFit="1" customWidth="1"/>
    <col min="12674" max="12674" width="6.28515625" style="21" bestFit="1" customWidth="1"/>
    <col min="12675" max="12675" width="9.28515625" style="21" customWidth="1"/>
    <col min="12676" max="12676" width="9.7109375" style="21" bestFit="1" customWidth="1"/>
    <col min="12677" max="12677" width="11.28515625" style="21" bestFit="1" customWidth="1"/>
    <col min="12678" max="12678" width="6.28515625" style="21" bestFit="1" customWidth="1"/>
    <col min="12679" max="12680" width="11.28515625" style="21" bestFit="1" customWidth="1"/>
    <col min="12681" max="12681" width="12.28515625" style="21" bestFit="1" customWidth="1"/>
    <col min="12682" max="12682" width="6.28515625" style="21" bestFit="1" customWidth="1"/>
    <col min="12683" max="12683" width="11.28515625" style="21" bestFit="1" customWidth="1"/>
    <col min="12684" max="12685" width="12.28515625" style="21" bestFit="1" customWidth="1"/>
    <col min="12686" max="12686" width="6.28515625" style="21" bestFit="1" customWidth="1"/>
    <col min="12687" max="12689" width="11.28515625" style="21" bestFit="1" customWidth="1"/>
    <col min="12690" max="12690" width="6.28515625" style="21" bestFit="1" customWidth="1"/>
    <col min="12691" max="12693" width="11.28515625" style="21" bestFit="1" customWidth="1"/>
    <col min="12694" max="12694" width="6.28515625" style="21" bestFit="1" customWidth="1"/>
    <col min="12695" max="12695" width="10.28515625" style="21" bestFit="1" customWidth="1"/>
    <col min="12696" max="12697" width="11.28515625" style="21" bestFit="1" customWidth="1"/>
    <col min="12698" max="12698" width="6.28515625" style="21" bestFit="1" customWidth="1"/>
    <col min="12699" max="12699" width="10.28515625" style="21" bestFit="1" customWidth="1"/>
    <col min="12700" max="12701" width="11.28515625" style="21" bestFit="1" customWidth="1"/>
    <col min="12702" max="12702" width="6.28515625" style="21" bestFit="1" customWidth="1"/>
    <col min="12703" max="12703" width="10.28515625" style="21" bestFit="1" customWidth="1"/>
    <col min="12704" max="12705" width="11.28515625" style="21" bestFit="1" customWidth="1"/>
    <col min="12706" max="12706" width="7" style="21" bestFit="1" customWidth="1"/>
    <col min="12707" max="12921" width="9.28515625" style="21"/>
    <col min="12922" max="12923" width="10.28515625" style="21" customWidth="1"/>
    <col min="12924" max="12924" width="17.42578125" style="21" customWidth="1"/>
    <col min="12925" max="12925" width="12.28515625" style="21" bestFit="1" customWidth="1"/>
    <col min="12926" max="12926" width="6.7109375" style="21" bestFit="1" customWidth="1"/>
    <col min="12927" max="12928" width="11.28515625" style="21" bestFit="1" customWidth="1"/>
    <col min="12929" max="12929" width="9.5703125" style="21" bestFit="1" customWidth="1"/>
    <col min="12930" max="12930" width="6.28515625" style="21" bestFit="1" customWidth="1"/>
    <col min="12931" max="12931" width="9.28515625" style="21" customWidth="1"/>
    <col min="12932" max="12932" width="9.7109375" style="21" bestFit="1" customWidth="1"/>
    <col min="12933" max="12933" width="11.28515625" style="21" bestFit="1" customWidth="1"/>
    <col min="12934" max="12934" width="6.28515625" style="21" bestFit="1" customWidth="1"/>
    <col min="12935" max="12936" width="11.28515625" style="21" bestFit="1" customWidth="1"/>
    <col min="12937" max="12937" width="12.28515625" style="21" bestFit="1" customWidth="1"/>
    <col min="12938" max="12938" width="6.28515625" style="21" bestFit="1" customWidth="1"/>
    <col min="12939" max="12939" width="11.28515625" style="21" bestFit="1" customWidth="1"/>
    <col min="12940" max="12941" width="12.28515625" style="21" bestFit="1" customWidth="1"/>
    <col min="12942" max="12942" width="6.28515625" style="21" bestFit="1" customWidth="1"/>
    <col min="12943" max="12945" width="11.28515625" style="21" bestFit="1" customWidth="1"/>
    <col min="12946" max="12946" width="6.28515625" style="21" bestFit="1" customWidth="1"/>
    <col min="12947" max="12949" width="11.28515625" style="21" bestFit="1" customWidth="1"/>
    <col min="12950" max="12950" width="6.28515625" style="21" bestFit="1" customWidth="1"/>
    <col min="12951" max="12951" width="10.28515625" style="21" bestFit="1" customWidth="1"/>
    <col min="12952" max="12953" width="11.28515625" style="21" bestFit="1" customWidth="1"/>
    <col min="12954" max="12954" width="6.28515625" style="21" bestFit="1" customWidth="1"/>
    <col min="12955" max="12955" width="10.28515625" style="21" bestFit="1" customWidth="1"/>
    <col min="12956" max="12957" width="11.28515625" style="21" bestFit="1" customWidth="1"/>
    <col min="12958" max="12958" width="6.28515625" style="21" bestFit="1" customWidth="1"/>
    <col min="12959" max="12959" width="10.28515625" style="21" bestFit="1" customWidth="1"/>
    <col min="12960" max="12961" width="11.28515625" style="21" bestFit="1" customWidth="1"/>
    <col min="12962" max="12962" width="7" style="21" bestFit="1" customWidth="1"/>
    <col min="12963" max="13177" width="9.28515625" style="21"/>
    <col min="13178" max="13179" width="10.28515625" style="21" customWidth="1"/>
    <col min="13180" max="13180" width="17.42578125" style="21" customWidth="1"/>
    <col min="13181" max="13181" width="12.28515625" style="21" bestFit="1" customWidth="1"/>
    <col min="13182" max="13182" width="6.7109375" style="21" bestFit="1" customWidth="1"/>
    <col min="13183" max="13184" width="11.28515625" style="21" bestFit="1" customWidth="1"/>
    <col min="13185" max="13185" width="9.5703125" style="21" bestFit="1" customWidth="1"/>
    <col min="13186" max="13186" width="6.28515625" style="21" bestFit="1" customWidth="1"/>
    <col min="13187" max="13187" width="9.28515625" style="21" customWidth="1"/>
    <col min="13188" max="13188" width="9.7109375" style="21" bestFit="1" customWidth="1"/>
    <col min="13189" max="13189" width="11.28515625" style="21" bestFit="1" customWidth="1"/>
    <col min="13190" max="13190" width="6.28515625" style="21" bestFit="1" customWidth="1"/>
    <col min="13191" max="13192" width="11.28515625" style="21" bestFit="1" customWidth="1"/>
    <col min="13193" max="13193" width="12.28515625" style="21" bestFit="1" customWidth="1"/>
    <col min="13194" max="13194" width="6.28515625" style="21" bestFit="1" customWidth="1"/>
    <col min="13195" max="13195" width="11.28515625" style="21" bestFit="1" customWidth="1"/>
    <col min="13196" max="13197" width="12.28515625" style="21" bestFit="1" customWidth="1"/>
    <col min="13198" max="13198" width="6.28515625" style="21" bestFit="1" customWidth="1"/>
    <col min="13199" max="13201" width="11.28515625" style="21" bestFit="1" customWidth="1"/>
    <col min="13202" max="13202" width="6.28515625" style="21" bestFit="1" customWidth="1"/>
    <col min="13203" max="13205" width="11.28515625" style="21" bestFit="1" customWidth="1"/>
    <col min="13206" max="13206" width="6.28515625" style="21" bestFit="1" customWidth="1"/>
    <col min="13207" max="13207" width="10.28515625" style="21" bestFit="1" customWidth="1"/>
    <col min="13208" max="13209" width="11.28515625" style="21" bestFit="1" customWidth="1"/>
    <col min="13210" max="13210" width="6.28515625" style="21" bestFit="1" customWidth="1"/>
    <col min="13211" max="13211" width="10.28515625" style="21" bestFit="1" customWidth="1"/>
    <col min="13212" max="13213" width="11.28515625" style="21" bestFit="1" customWidth="1"/>
    <col min="13214" max="13214" width="6.28515625" style="21" bestFit="1" customWidth="1"/>
    <col min="13215" max="13215" width="10.28515625" style="21" bestFit="1" customWidth="1"/>
    <col min="13216" max="13217" width="11.28515625" style="21" bestFit="1" customWidth="1"/>
    <col min="13218" max="13218" width="7" style="21" bestFit="1" customWidth="1"/>
    <col min="13219" max="13433" width="9.28515625" style="21"/>
    <col min="13434" max="13435" width="10.28515625" style="21" customWidth="1"/>
    <col min="13436" max="13436" width="17.42578125" style="21" customWidth="1"/>
    <col min="13437" max="13437" width="12.28515625" style="21" bestFit="1" customWidth="1"/>
    <col min="13438" max="13438" width="6.7109375" style="21" bestFit="1" customWidth="1"/>
    <col min="13439" max="13440" width="11.28515625" style="21" bestFit="1" customWidth="1"/>
    <col min="13441" max="13441" width="9.5703125" style="21" bestFit="1" customWidth="1"/>
    <col min="13442" max="13442" width="6.28515625" style="21" bestFit="1" customWidth="1"/>
    <col min="13443" max="13443" width="9.28515625" style="21" customWidth="1"/>
    <col min="13444" max="13444" width="9.7109375" style="21" bestFit="1" customWidth="1"/>
    <col min="13445" max="13445" width="11.28515625" style="21" bestFit="1" customWidth="1"/>
    <col min="13446" max="13446" width="6.28515625" style="21" bestFit="1" customWidth="1"/>
    <col min="13447" max="13448" width="11.28515625" style="21" bestFit="1" customWidth="1"/>
    <col min="13449" max="13449" width="12.28515625" style="21" bestFit="1" customWidth="1"/>
    <col min="13450" max="13450" width="6.28515625" style="21" bestFit="1" customWidth="1"/>
    <col min="13451" max="13451" width="11.28515625" style="21" bestFit="1" customWidth="1"/>
    <col min="13452" max="13453" width="12.28515625" style="21" bestFit="1" customWidth="1"/>
    <col min="13454" max="13454" width="6.28515625" style="21" bestFit="1" customWidth="1"/>
    <col min="13455" max="13457" width="11.28515625" style="21" bestFit="1" customWidth="1"/>
    <col min="13458" max="13458" width="6.28515625" style="21" bestFit="1" customWidth="1"/>
    <col min="13459" max="13461" width="11.28515625" style="21" bestFit="1" customWidth="1"/>
    <col min="13462" max="13462" width="6.28515625" style="21" bestFit="1" customWidth="1"/>
    <col min="13463" max="13463" width="10.28515625" style="21" bestFit="1" customWidth="1"/>
    <col min="13464" max="13465" width="11.28515625" style="21" bestFit="1" customWidth="1"/>
    <col min="13466" max="13466" width="6.28515625" style="21" bestFit="1" customWidth="1"/>
    <col min="13467" max="13467" width="10.28515625" style="21" bestFit="1" customWidth="1"/>
    <col min="13468" max="13469" width="11.28515625" style="21" bestFit="1" customWidth="1"/>
    <col min="13470" max="13470" width="6.28515625" style="21" bestFit="1" customWidth="1"/>
    <col min="13471" max="13471" width="10.28515625" style="21" bestFit="1" customWidth="1"/>
    <col min="13472" max="13473" width="11.28515625" style="21" bestFit="1" customWidth="1"/>
    <col min="13474" max="13474" width="7" style="21" bestFit="1" customWidth="1"/>
    <col min="13475" max="13689" width="9.28515625" style="21"/>
    <col min="13690" max="13691" width="10.28515625" style="21" customWidth="1"/>
    <col min="13692" max="13692" width="17.42578125" style="21" customWidth="1"/>
    <col min="13693" max="13693" width="12.28515625" style="21" bestFit="1" customWidth="1"/>
    <col min="13694" max="13694" width="6.7109375" style="21" bestFit="1" customWidth="1"/>
    <col min="13695" max="13696" width="11.28515625" style="21" bestFit="1" customWidth="1"/>
    <col min="13697" max="13697" width="9.5703125" style="21" bestFit="1" customWidth="1"/>
    <col min="13698" max="13698" width="6.28515625" style="21" bestFit="1" customWidth="1"/>
    <col min="13699" max="13699" width="9.28515625" style="21" customWidth="1"/>
    <col min="13700" max="13700" width="9.7109375" style="21" bestFit="1" customWidth="1"/>
    <col min="13701" max="13701" width="11.28515625" style="21" bestFit="1" customWidth="1"/>
    <col min="13702" max="13702" width="6.28515625" style="21" bestFit="1" customWidth="1"/>
    <col min="13703" max="13704" width="11.28515625" style="21" bestFit="1" customWidth="1"/>
    <col min="13705" max="13705" width="12.28515625" style="21" bestFit="1" customWidth="1"/>
    <col min="13706" max="13706" width="6.28515625" style="21" bestFit="1" customWidth="1"/>
    <col min="13707" max="13707" width="11.28515625" style="21" bestFit="1" customWidth="1"/>
    <col min="13708" max="13709" width="12.28515625" style="21" bestFit="1" customWidth="1"/>
    <col min="13710" max="13710" width="6.28515625" style="21" bestFit="1" customWidth="1"/>
    <col min="13711" max="13713" width="11.28515625" style="21" bestFit="1" customWidth="1"/>
    <col min="13714" max="13714" width="6.28515625" style="21" bestFit="1" customWidth="1"/>
    <col min="13715" max="13717" width="11.28515625" style="21" bestFit="1" customWidth="1"/>
    <col min="13718" max="13718" width="6.28515625" style="21" bestFit="1" customWidth="1"/>
    <col min="13719" max="13719" width="10.28515625" style="21" bestFit="1" customWidth="1"/>
    <col min="13720" max="13721" width="11.28515625" style="21" bestFit="1" customWidth="1"/>
    <col min="13722" max="13722" width="6.28515625" style="21" bestFit="1" customWidth="1"/>
    <col min="13723" max="13723" width="10.28515625" style="21" bestFit="1" customWidth="1"/>
    <col min="13724" max="13725" width="11.28515625" style="21" bestFit="1" customWidth="1"/>
    <col min="13726" max="13726" width="6.28515625" style="21" bestFit="1" customWidth="1"/>
    <col min="13727" max="13727" width="10.28515625" style="21" bestFit="1" customWidth="1"/>
    <col min="13728" max="13729" width="11.28515625" style="21" bestFit="1" customWidth="1"/>
    <col min="13730" max="13730" width="7" style="21" bestFit="1" customWidth="1"/>
    <col min="13731" max="13945" width="9.28515625" style="21"/>
    <col min="13946" max="13947" width="10.28515625" style="21" customWidth="1"/>
    <col min="13948" max="13948" width="17.42578125" style="21" customWidth="1"/>
    <col min="13949" max="13949" width="12.28515625" style="21" bestFit="1" customWidth="1"/>
    <col min="13950" max="13950" width="6.7109375" style="21" bestFit="1" customWidth="1"/>
    <col min="13951" max="13952" width="11.28515625" style="21" bestFit="1" customWidth="1"/>
    <col min="13953" max="13953" width="9.5703125" style="21" bestFit="1" customWidth="1"/>
    <col min="13954" max="13954" width="6.28515625" style="21" bestFit="1" customWidth="1"/>
    <col min="13955" max="13955" width="9.28515625" style="21" customWidth="1"/>
    <col min="13956" max="13956" width="9.7109375" style="21" bestFit="1" customWidth="1"/>
    <col min="13957" max="13957" width="11.28515625" style="21" bestFit="1" customWidth="1"/>
    <col min="13958" max="13958" width="6.28515625" style="21" bestFit="1" customWidth="1"/>
    <col min="13959" max="13960" width="11.28515625" style="21" bestFit="1" customWidth="1"/>
    <col min="13961" max="13961" width="12.28515625" style="21" bestFit="1" customWidth="1"/>
    <col min="13962" max="13962" width="6.28515625" style="21" bestFit="1" customWidth="1"/>
    <col min="13963" max="13963" width="11.28515625" style="21" bestFit="1" customWidth="1"/>
    <col min="13964" max="13965" width="12.28515625" style="21" bestFit="1" customWidth="1"/>
    <col min="13966" max="13966" width="6.28515625" style="21" bestFit="1" customWidth="1"/>
    <col min="13967" max="13969" width="11.28515625" style="21" bestFit="1" customWidth="1"/>
    <col min="13970" max="13970" width="6.28515625" style="21" bestFit="1" customWidth="1"/>
    <col min="13971" max="13973" width="11.28515625" style="21" bestFit="1" customWidth="1"/>
    <col min="13974" max="13974" width="6.28515625" style="21" bestFit="1" customWidth="1"/>
    <col min="13975" max="13975" width="10.28515625" style="21" bestFit="1" customWidth="1"/>
    <col min="13976" max="13977" width="11.28515625" style="21" bestFit="1" customWidth="1"/>
    <col min="13978" max="13978" width="6.28515625" style="21" bestFit="1" customWidth="1"/>
    <col min="13979" max="13979" width="10.28515625" style="21" bestFit="1" customWidth="1"/>
    <col min="13980" max="13981" width="11.28515625" style="21" bestFit="1" customWidth="1"/>
    <col min="13982" max="13982" width="6.28515625" style="21" bestFit="1" customWidth="1"/>
    <col min="13983" max="13983" width="10.28515625" style="21" bestFit="1" customWidth="1"/>
    <col min="13984" max="13985" width="11.28515625" style="21" bestFit="1" customWidth="1"/>
    <col min="13986" max="13986" width="7" style="21" bestFit="1" customWidth="1"/>
    <col min="13987" max="14201" width="9.28515625" style="21"/>
    <col min="14202" max="14203" width="10.28515625" style="21" customWidth="1"/>
    <col min="14204" max="14204" width="17.42578125" style="21" customWidth="1"/>
    <col min="14205" max="14205" width="12.28515625" style="21" bestFit="1" customWidth="1"/>
    <col min="14206" max="14206" width="6.7109375" style="21" bestFit="1" customWidth="1"/>
    <col min="14207" max="14208" width="11.28515625" style="21" bestFit="1" customWidth="1"/>
    <col min="14209" max="14209" width="9.5703125" style="21" bestFit="1" customWidth="1"/>
    <col min="14210" max="14210" width="6.28515625" style="21" bestFit="1" customWidth="1"/>
    <col min="14211" max="14211" width="9.28515625" style="21" customWidth="1"/>
    <col min="14212" max="14212" width="9.7109375" style="21" bestFit="1" customWidth="1"/>
    <col min="14213" max="14213" width="11.28515625" style="21" bestFit="1" customWidth="1"/>
    <col min="14214" max="14214" width="6.28515625" style="21" bestFit="1" customWidth="1"/>
    <col min="14215" max="14216" width="11.28515625" style="21" bestFit="1" customWidth="1"/>
    <col min="14217" max="14217" width="12.28515625" style="21" bestFit="1" customWidth="1"/>
    <col min="14218" max="14218" width="6.28515625" style="21" bestFit="1" customWidth="1"/>
    <col min="14219" max="14219" width="11.28515625" style="21" bestFit="1" customWidth="1"/>
    <col min="14220" max="14221" width="12.28515625" style="21" bestFit="1" customWidth="1"/>
    <col min="14222" max="14222" width="6.28515625" style="21" bestFit="1" customWidth="1"/>
    <col min="14223" max="14225" width="11.28515625" style="21" bestFit="1" customWidth="1"/>
    <col min="14226" max="14226" width="6.28515625" style="21" bestFit="1" customWidth="1"/>
    <col min="14227" max="14229" width="11.28515625" style="21" bestFit="1" customWidth="1"/>
    <col min="14230" max="14230" width="6.28515625" style="21" bestFit="1" customWidth="1"/>
    <col min="14231" max="14231" width="10.28515625" style="21" bestFit="1" customWidth="1"/>
    <col min="14232" max="14233" width="11.28515625" style="21" bestFit="1" customWidth="1"/>
    <col min="14234" max="14234" width="6.28515625" style="21" bestFit="1" customWidth="1"/>
    <col min="14235" max="14235" width="10.28515625" style="21" bestFit="1" customWidth="1"/>
    <col min="14236" max="14237" width="11.28515625" style="21" bestFit="1" customWidth="1"/>
    <col min="14238" max="14238" width="6.28515625" style="21" bestFit="1" customWidth="1"/>
    <col min="14239" max="14239" width="10.28515625" style="21" bestFit="1" customWidth="1"/>
    <col min="14240" max="14241" width="11.28515625" style="21" bestFit="1" customWidth="1"/>
    <col min="14242" max="14242" width="7" style="21" bestFit="1" customWidth="1"/>
    <col min="14243" max="14457" width="9.28515625" style="21"/>
    <col min="14458" max="14459" width="10.28515625" style="21" customWidth="1"/>
    <col min="14460" max="14460" width="17.42578125" style="21" customWidth="1"/>
    <col min="14461" max="14461" width="12.28515625" style="21" bestFit="1" customWidth="1"/>
    <col min="14462" max="14462" width="6.7109375" style="21" bestFit="1" customWidth="1"/>
    <col min="14463" max="14464" width="11.28515625" style="21" bestFit="1" customWidth="1"/>
    <col min="14465" max="14465" width="9.5703125" style="21" bestFit="1" customWidth="1"/>
    <col min="14466" max="14466" width="6.28515625" style="21" bestFit="1" customWidth="1"/>
    <col min="14467" max="14467" width="9.28515625" style="21" customWidth="1"/>
    <col min="14468" max="14468" width="9.7109375" style="21" bestFit="1" customWidth="1"/>
    <col min="14469" max="14469" width="11.28515625" style="21" bestFit="1" customWidth="1"/>
    <col min="14470" max="14470" width="6.28515625" style="21" bestFit="1" customWidth="1"/>
    <col min="14471" max="14472" width="11.28515625" style="21" bestFit="1" customWidth="1"/>
    <col min="14473" max="14473" width="12.28515625" style="21" bestFit="1" customWidth="1"/>
    <col min="14474" max="14474" width="6.28515625" style="21" bestFit="1" customWidth="1"/>
    <col min="14475" max="14475" width="11.28515625" style="21" bestFit="1" customWidth="1"/>
    <col min="14476" max="14477" width="12.28515625" style="21" bestFit="1" customWidth="1"/>
    <col min="14478" max="14478" width="6.28515625" style="21" bestFit="1" customWidth="1"/>
    <col min="14479" max="14481" width="11.28515625" style="21" bestFit="1" customWidth="1"/>
    <col min="14482" max="14482" width="6.28515625" style="21" bestFit="1" customWidth="1"/>
    <col min="14483" max="14485" width="11.28515625" style="21" bestFit="1" customWidth="1"/>
    <col min="14486" max="14486" width="6.28515625" style="21" bestFit="1" customWidth="1"/>
    <col min="14487" max="14487" width="10.28515625" style="21" bestFit="1" customWidth="1"/>
    <col min="14488" max="14489" width="11.28515625" style="21" bestFit="1" customWidth="1"/>
    <col min="14490" max="14490" width="6.28515625" style="21" bestFit="1" customWidth="1"/>
    <col min="14491" max="14491" width="10.28515625" style="21" bestFit="1" customWidth="1"/>
    <col min="14492" max="14493" width="11.28515625" style="21" bestFit="1" customWidth="1"/>
    <col min="14494" max="14494" width="6.28515625" style="21" bestFit="1" customWidth="1"/>
    <col min="14495" max="14495" width="10.28515625" style="21" bestFit="1" customWidth="1"/>
    <col min="14496" max="14497" width="11.28515625" style="21" bestFit="1" customWidth="1"/>
    <col min="14498" max="14498" width="7" style="21" bestFit="1" customWidth="1"/>
    <col min="14499" max="14713" width="9.28515625" style="21"/>
    <col min="14714" max="14715" width="10.28515625" style="21" customWidth="1"/>
    <col min="14716" max="14716" width="17.42578125" style="21" customWidth="1"/>
    <col min="14717" max="14717" width="12.28515625" style="21" bestFit="1" customWidth="1"/>
    <col min="14718" max="14718" width="6.7109375" style="21" bestFit="1" customWidth="1"/>
    <col min="14719" max="14720" width="11.28515625" style="21" bestFit="1" customWidth="1"/>
    <col min="14721" max="14721" width="9.5703125" style="21" bestFit="1" customWidth="1"/>
    <col min="14722" max="14722" width="6.28515625" style="21" bestFit="1" customWidth="1"/>
    <col min="14723" max="14723" width="9.28515625" style="21" customWidth="1"/>
    <col min="14724" max="14724" width="9.7109375" style="21" bestFit="1" customWidth="1"/>
    <col min="14725" max="14725" width="11.28515625" style="21" bestFit="1" customWidth="1"/>
    <col min="14726" max="14726" width="6.28515625" style="21" bestFit="1" customWidth="1"/>
    <col min="14727" max="14728" width="11.28515625" style="21" bestFit="1" customWidth="1"/>
    <col min="14729" max="14729" width="12.28515625" style="21" bestFit="1" customWidth="1"/>
    <col min="14730" max="14730" width="6.28515625" style="21" bestFit="1" customWidth="1"/>
    <col min="14731" max="14731" width="11.28515625" style="21" bestFit="1" customWidth="1"/>
    <col min="14732" max="14733" width="12.28515625" style="21" bestFit="1" customWidth="1"/>
    <col min="14734" max="14734" width="6.28515625" style="21" bestFit="1" customWidth="1"/>
    <col min="14735" max="14737" width="11.28515625" style="21" bestFit="1" customWidth="1"/>
    <col min="14738" max="14738" width="6.28515625" style="21" bestFit="1" customWidth="1"/>
    <col min="14739" max="14741" width="11.28515625" style="21" bestFit="1" customWidth="1"/>
    <col min="14742" max="14742" width="6.28515625" style="21" bestFit="1" customWidth="1"/>
    <col min="14743" max="14743" width="10.28515625" style="21" bestFit="1" customWidth="1"/>
    <col min="14744" max="14745" width="11.28515625" style="21" bestFit="1" customWidth="1"/>
    <col min="14746" max="14746" width="6.28515625" style="21" bestFit="1" customWidth="1"/>
    <col min="14747" max="14747" width="10.28515625" style="21" bestFit="1" customWidth="1"/>
    <col min="14748" max="14749" width="11.28515625" style="21" bestFit="1" customWidth="1"/>
    <col min="14750" max="14750" width="6.28515625" style="21" bestFit="1" customWidth="1"/>
    <col min="14751" max="14751" width="10.28515625" style="21" bestFit="1" customWidth="1"/>
    <col min="14752" max="14753" width="11.28515625" style="21" bestFit="1" customWidth="1"/>
    <col min="14754" max="14754" width="7" style="21" bestFit="1" customWidth="1"/>
    <col min="14755" max="14969" width="9.28515625" style="21"/>
    <col min="14970" max="14971" width="10.28515625" style="21" customWidth="1"/>
    <col min="14972" max="14972" width="17.42578125" style="21" customWidth="1"/>
    <col min="14973" max="14973" width="12.28515625" style="21" bestFit="1" customWidth="1"/>
    <col min="14974" max="14974" width="6.7109375" style="21" bestFit="1" customWidth="1"/>
    <col min="14975" max="14976" width="11.28515625" style="21" bestFit="1" customWidth="1"/>
    <col min="14977" max="14977" width="9.5703125" style="21" bestFit="1" customWidth="1"/>
    <col min="14978" max="14978" width="6.28515625" style="21" bestFit="1" customWidth="1"/>
    <col min="14979" max="14979" width="9.28515625" style="21" customWidth="1"/>
    <col min="14980" max="14980" width="9.7109375" style="21" bestFit="1" customWidth="1"/>
    <col min="14981" max="14981" width="11.28515625" style="21" bestFit="1" customWidth="1"/>
    <col min="14982" max="14982" width="6.28515625" style="21" bestFit="1" customWidth="1"/>
    <col min="14983" max="14984" width="11.28515625" style="21" bestFit="1" customWidth="1"/>
    <col min="14985" max="14985" width="12.28515625" style="21" bestFit="1" customWidth="1"/>
    <col min="14986" max="14986" width="6.28515625" style="21" bestFit="1" customWidth="1"/>
    <col min="14987" max="14987" width="11.28515625" style="21" bestFit="1" customWidth="1"/>
    <col min="14988" max="14989" width="12.28515625" style="21" bestFit="1" customWidth="1"/>
    <col min="14990" max="14990" width="6.28515625" style="21" bestFit="1" customWidth="1"/>
    <col min="14991" max="14993" width="11.28515625" style="21" bestFit="1" customWidth="1"/>
    <col min="14994" max="14994" width="6.28515625" style="21" bestFit="1" customWidth="1"/>
    <col min="14995" max="14997" width="11.28515625" style="21" bestFit="1" customWidth="1"/>
    <col min="14998" max="14998" width="6.28515625" style="21" bestFit="1" customWidth="1"/>
    <col min="14999" max="14999" width="10.28515625" style="21" bestFit="1" customWidth="1"/>
    <col min="15000" max="15001" width="11.28515625" style="21" bestFit="1" customWidth="1"/>
    <col min="15002" max="15002" width="6.28515625" style="21" bestFit="1" customWidth="1"/>
    <col min="15003" max="15003" width="10.28515625" style="21" bestFit="1" customWidth="1"/>
    <col min="15004" max="15005" width="11.28515625" style="21" bestFit="1" customWidth="1"/>
    <col min="15006" max="15006" width="6.28515625" style="21" bestFit="1" customWidth="1"/>
    <col min="15007" max="15007" width="10.28515625" style="21" bestFit="1" customWidth="1"/>
    <col min="15008" max="15009" width="11.28515625" style="21" bestFit="1" customWidth="1"/>
    <col min="15010" max="15010" width="7" style="21" bestFit="1" customWidth="1"/>
    <col min="15011" max="15225" width="9.28515625" style="21"/>
    <col min="15226" max="15227" width="10.28515625" style="21" customWidth="1"/>
    <col min="15228" max="15228" width="17.42578125" style="21" customWidth="1"/>
    <col min="15229" max="15229" width="12.28515625" style="21" bestFit="1" customWidth="1"/>
    <col min="15230" max="15230" width="6.7109375" style="21" bestFit="1" customWidth="1"/>
    <col min="15231" max="15232" width="11.28515625" style="21" bestFit="1" customWidth="1"/>
    <col min="15233" max="15233" width="9.5703125" style="21" bestFit="1" customWidth="1"/>
    <col min="15234" max="15234" width="6.28515625" style="21" bestFit="1" customWidth="1"/>
    <col min="15235" max="15235" width="9.28515625" style="21" customWidth="1"/>
    <col min="15236" max="15236" width="9.7109375" style="21" bestFit="1" customWidth="1"/>
    <col min="15237" max="15237" width="11.28515625" style="21" bestFit="1" customWidth="1"/>
    <col min="15238" max="15238" width="6.28515625" style="21" bestFit="1" customWidth="1"/>
    <col min="15239" max="15240" width="11.28515625" style="21" bestFit="1" customWidth="1"/>
    <col min="15241" max="15241" width="12.28515625" style="21" bestFit="1" customWidth="1"/>
    <col min="15242" max="15242" width="6.28515625" style="21" bestFit="1" customWidth="1"/>
    <col min="15243" max="15243" width="11.28515625" style="21" bestFit="1" customWidth="1"/>
    <col min="15244" max="15245" width="12.28515625" style="21" bestFit="1" customWidth="1"/>
    <col min="15246" max="15246" width="6.28515625" style="21" bestFit="1" customWidth="1"/>
    <col min="15247" max="15249" width="11.28515625" style="21" bestFit="1" customWidth="1"/>
    <col min="15250" max="15250" width="6.28515625" style="21" bestFit="1" customWidth="1"/>
    <col min="15251" max="15253" width="11.28515625" style="21" bestFit="1" customWidth="1"/>
    <col min="15254" max="15254" width="6.28515625" style="21" bestFit="1" customWidth="1"/>
    <col min="15255" max="15255" width="10.28515625" style="21" bestFit="1" customWidth="1"/>
    <col min="15256" max="15257" width="11.28515625" style="21" bestFit="1" customWidth="1"/>
    <col min="15258" max="15258" width="6.28515625" style="21" bestFit="1" customWidth="1"/>
    <col min="15259" max="15259" width="10.28515625" style="21" bestFit="1" customWidth="1"/>
    <col min="15260" max="15261" width="11.28515625" style="21" bestFit="1" customWidth="1"/>
    <col min="15262" max="15262" width="6.28515625" style="21" bestFit="1" customWidth="1"/>
    <col min="15263" max="15263" width="10.28515625" style="21" bestFit="1" customWidth="1"/>
    <col min="15264" max="15265" width="11.28515625" style="21" bestFit="1" customWidth="1"/>
    <col min="15266" max="15266" width="7" style="21" bestFit="1" customWidth="1"/>
    <col min="15267" max="15481" width="9.28515625" style="21"/>
    <col min="15482" max="15483" width="10.28515625" style="21" customWidth="1"/>
    <col min="15484" max="15484" width="17.42578125" style="21" customWidth="1"/>
    <col min="15485" max="15485" width="12.28515625" style="21" bestFit="1" customWidth="1"/>
    <col min="15486" max="15486" width="6.7109375" style="21" bestFit="1" customWidth="1"/>
    <col min="15487" max="15488" width="11.28515625" style="21" bestFit="1" customWidth="1"/>
    <col min="15489" max="15489" width="9.5703125" style="21" bestFit="1" customWidth="1"/>
    <col min="15490" max="15490" width="6.28515625" style="21" bestFit="1" customWidth="1"/>
    <col min="15491" max="15491" width="9.28515625" style="21" customWidth="1"/>
    <col min="15492" max="15492" width="9.7109375" style="21" bestFit="1" customWidth="1"/>
    <col min="15493" max="15493" width="11.28515625" style="21" bestFit="1" customWidth="1"/>
    <col min="15494" max="15494" width="6.28515625" style="21" bestFit="1" customWidth="1"/>
    <col min="15495" max="15496" width="11.28515625" style="21" bestFit="1" customWidth="1"/>
    <col min="15497" max="15497" width="12.28515625" style="21" bestFit="1" customWidth="1"/>
    <col min="15498" max="15498" width="6.28515625" style="21" bestFit="1" customWidth="1"/>
    <col min="15499" max="15499" width="11.28515625" style="21" bestFit="1" customWidth="1"/>
    <col min="15500" max="15501" width="12.28515625" style="21" bestFit="1" customWidth="1"/>
    <col min="15502" max="15502" width="6.28515625" style="21" bestFit="1" customWidth="1"/>
    <col min="15503" max="15505" width="11.28515625" style="21" bestFit="1" customWidth="1"/>
    <col min="15506" max="15506" width="6.28515625" style="21" bestFit="1" customWidth="1"/>
    <col min="15507" max="15509" width="11.28515625" style="21" bestFit="1" customWidth="1"/>
    <col min="15510" max="15510" width="6.28515625" style="21" bestFit="1" customWidth="1"/>
    <col min="15511" max="15511" width="10.28515625" style="21" bestFit="1" customWidth="1"/>
    <col min="15512" max="15513" width="11.28515625" style="21" bestFit="1" customWidth="1"/>
    <col min="15514" max="15514" width="6.28515625" style="21" bestFit="1" customWidth="1"/>
    <col min="15515" max="15515" width="10.28515625" style="21" bestFit="1" customWidth="1"/>
    <col min="15516" max="15517" width="11.28515625" style="21" bestFit="1" customWidth="1"/>
    <col min="15518" max="15518" width="6.28515625" style="21" bestFit="1" customWidth="1"/>
    <col min="15519" max="15519" width="10.28515625" style="21" bestFit="1" customWidth="1"/>
    <col min="15520" max="15521" width="11.28515625" style="21" bestFit="1" customWidth="1"/>
    <col min="15522" max="15522" width="7" style="21" bestFit="1" customWidth="1"/>
    <col min="15523" max="15737" width="9.28515625" style="21"/>
    <col min="15738" max="15739" width="10.28515625" style="21" customWidth="1"/>
    <col min="15740" max="15740" width="17.42578125" style="21" customWidth="1"/>
    <col min="15741" max="15741" width="12.28515625" style="21" bestFit="1" customWidth="1"/>
    <col min="15742" max="15742" width="6.7109375" style="21" bestFit="1" customWidth="1"/>
    <col min="15743" max="15744" width="11.28515625" style="21" bestFit="1" customWidth="1"/>
    <col min="15745" max="15745" width="9.5703125" style="21" bestFit="1" customWidth="1"/>
    <col min="15746" max="15746" width="6.28515625" style="21" bestFit="1" customWidth="1"/>
    <col min="15747" max="15747" width="9.28515625" style="21" customWidth="1"/>
    <col min="15748" max="15748" width="9.7109375" style="21" bestFit="1" customWidth="1"/>
    <col min="15749" max="15749" width="11.28515625" style="21" bestFit="1" customWidth="1"/>
    <col min="15750" max="15750" width="6.28515625" style="21" bestFit="1" customWidth="1"/>
    <col min="15751" max="15752" width="11.28515625" style="21" bestFit="1" customWidth="1"/>
    <col min="15753" max="15753" width="12.28515625" style="21" bestFit="1" customWidth="1"/>
    <col min="15754" max="15754" width="6.28515625" style="21" bestFit="1" customWidth="1"/>
    <col min="15755" max="15755" width="11.28515625" style="21" bestFit="1" customWidth="1"/>
    <col min="15756" max="15757" width="12.28515625" style="21" bestFit="1" customWidth="1"/>
    <col min="15758" max="15758" width="6.28515625" style="21" bestFit="1" customWidth="1"/>
    <col min="15759" max="15761" width="11.28515625" style="21" bestFit="1" customWidth="1"/>
    <col min="15762" max="15762" width="6.28515625" style="21" bestFit="1" customWidth="1"/>
    <col min="15763" max="15765" width="11.28515625" style="21" bestFit="1" customWidth="1"/>
    <col min="15766" max="15766" width="6.28515625" style="21" bestFit="1" customWidth="1"/>
    <col min="15767" max="15767" width="10.28515625" style="21" bestFit="1" customWidth="1"/>
    <col min="15768" max="15769" width="11.28515625" style="21" bestFit="1" customWidth="1"/>
    <col min="15770" max="15770" width="6.28515625" style="21" bestFit="1" customWidth="1"/>
    <col min="15771" max="15771" width="10.28515625" style="21" bestFit="1" customWidth="1"/>
    <col min="15772" max="15773" width="11.28515625" style="21" bestFit="1" customWidth="1"/>
    <col min="15774" max="15774" width="6.28515625" style="21" bestFit="1" customWidth="1"/>
    <col min="15775" max="15775" width="10.28515625" style="21" bestFit="1" customWidth="1"/>
    <col min="15776" max="15777" width="11.28515625" style="21" bestFit="1" customWidth="1"/>
    <col min="15778" max="15778" width="7" style="21" bestFit="1" customWidth="1"/>
    <col min="15779" max="15993" width="9.28515625" style="21"/>
    <col min="15994" max="15995" width="10.28515625" style="21" customWidth="1"/>
    <col min="15996" max="15996" width="17.42578125" style="21" customWidth="1"/>
    <col min="15997" max="15997" width="12.28515625" style="21" bestFit="1" customWidth="1"/>
    <col min="15998" max="15998" width="6.7109375" style="21" bestFit="1" customWidth="1"/>
    <col min="15999" max="16000" width="11.28515625" style="21" bestFit="1" customWidth="1"/>
    <col min="16001" max="16001" width="9.5703125" style="21" bestFit="1" customWidth="1"/>
    <col min="16002" max="16002" width="6.28515625" style="21" bestFit="1" customWidth="1"/>
    <col min="16003" max="16003" width="9.28515625" style="21" customWidth="1"/>
    <col min="16004" max="16004" width="9.7109375" style="21" bestFit="1" customWidth="1"/>
    <col min="16005" max="16005" width="11.28515625" style="21" bestFit="1" customWidth="1"/>
    <col min="16006" max="16006" width="6.28515625" style="21" bestFit="1" customWidth="1"/>
    <col min="16007" max="16008" width="11.28515625" style="21" bestFit="1" customWidth="1"/>
    <col min="16009" max="16009" width="12.28515625" style="21" bestFit="1" customWidth="1"/>
    <col min="16010" max="16010" width="6.28515625" style="21" bestFit="1" customWidth="1"/>
    <col min="16011" max="16011" width="11.28515625" style="21" bestFit="1" customWidth="1"/>
    <col min="16012" max="16013" width="12.28515625" style="21" bestFit="1" customWidth="1"/>
    <col min="16014" max="16014" width="6.28515625" style="21" bestFit="1" customWidth="1"/>
    <col min="16015" max="16017" width="11.28515625" style="21" bestFit="1" customWidth="1"/>
    <col min="16018" max="16018" width="6.28515625" style="21" bestFit="1" customWidth="1"/>
    <col min="16019" max="16021" width="11.28515625" style="21" bestFit="1" customWidth="1"/>
    <col min="16022" max="16022" width="6.28515625" style="21" bestFit="1" customWidth="1"/>
    <col min="16023" max="16023" width="10.28515625" style="21" bestFit="1" customWidth="1"/>
    <col min="16024" max="16025" width="11.28515625" style="21" bestFit="1" customWidth="1"/>
    <col min="16026" max="16026" width="6.28515625" style="21" bestFit="1" customWidth="1"/>
    <col min="16027" max="16027" width="10.28515625" style="21" bestFit="1" customWidth="1"/>
    <col min="16028" max="16029" width="11.28515625" style="21" bestFit="1" customWidth="1"/>
    <col min="16030" max="16030" width="6.28515625" style="21" bestFit="1" customWidth="1"/>
    <col min="16031" max="16031" width="10.28515625" style="21" bestFit="1" customWidth="1"/>
    <col min="16032" max="16033" width="11.28515625" style="21" bestFit="1" customWidth="1"/>
    <col min="16034" max="16034" width="7" style="21" bestFit="1" customWidth="1"/>
    <col min="16035" max="16384" width="9.28515625" style="21"/>
  </cols>
  <sheetData>
    <row r="1" spans="1:24" ht="15">
      <c r="A1" s="84" t="s">
        <v>0</v>
      </c>
      <c r="B1" s="85"/>
      <c r="C1" s="85"/>
      <c r="D1" s="85"/>
      <c r="E1" s="85"/>
      <c r="F1" s="85"/>
      <c r="G1" s="86"/>
      <c r="H1" s="85"/>
      <c r="I1" s="87"/>
      <c r="J1" s="85"/>
      <c r="K1" s="85"/>
      <c r="L1" s="85"/>
      <c r="M1" s="85"/>
      <c r="N1" s="85"/>
      <c r="O1" s="85"/>
      <c r="P1" s="21"/>
    </row>
    <row r="2" spans="1:24" ht="16.5" thickBot="1">
      <c r="A2" s="88" t="s">
        <v>1878</v>
      </c>
      <c r="B2" s="85"/>
      <c r="C2" s="85"/>
      <c r="D2" s="85"/>
      <c r="E2" s="85"/>
      <c r="F2" s="85"/>
      <c r="G2" s="86"/>
      <c r="H2" s="85"/>
      <c r="I2" s="85"/>
      <c r="J2" s="85"/>
      <c r="K2" s="85"/>
      <c r="L2" s="85"/>
      <c r="M2" s="85"/>
      <c r="N2" s="85"/>
      <c r="O2" s="85"/>
      <c r="P2" s="21"/>
    </row>
    <row r="3" spans="1:24" ht="19.5" thickBot="1">
      <c r="A3" s="120" t="s">
        <v>1879</v>
      </c>
      <c r="B3" s="85"/>
      <c r="C3" s="121">
        <f>+'Detailed Schedule'!$D$4</f>
        <v>45747</v>
      </c>
      <c r="D3" s="121"/>
      <c r="E3" s="90"/>
      <c r="F3" s="90"/>
      <c r="G3" s="91"/>
      <c r="H3" s="92"/>
      <c r="I3" s="85"/>
      <c r="J3" s="85"/>
      <c r="K3" s="85"/>
      <c r="L3" s="85"/>
      <c r="M3" s="85"/>
      <c r="N3" s="85"/>
      <c r="O3" s="85"/>
      <c r="P3" s="21"/>
      <c r="Q3" s="324" t="s">
        <v>1746</v>
      </c>
      <c r="R3" s="325"/>
      <c r="S3" s="325"/>
      <c r="T3" s="325"/>
      <c r="U3" s="325"/>
      <c r="V3" s="325"/>
      <c r="W3" s="325"/>
      <c r="X3" s="326"/>
    </row>
    <row r="4" spans="1:24" s="22" customFormat="1" ht="24" customHeight="1">
      <c r="A4" s="102" t="s">
        <v>8</v>
      </c>
      <c r="B4" s="103" t="s">
        <v>8</v>
      </c>
      <c r="C4" s="103" t="s">
        <v>9</v>
      </c>
      <c r="D4" s="104" t="s">
        <v>10</v>
      </c>
      <c r="E4" s="104" t="s">
        <v>11</v>
      </c>
      <c r="F4" s="105"/>
      <c r="G4" s="105"/>
      <c r="H4" s="106" t="s">
        <v>1747</v>
      </c>
      <c r="I4" s="106" t="s">
        <v>1748</v>
      </c>
      <c r="J4" s="106" t="s">
        <v>13</v>
      </c>
      <c r="K4" s="106" t="s">
        <v>14</v>
      </c>
      <c r="L4" s="107" t="s">
        <v>1749</v>
      </c>
      <c r="M4" s="108" t="s">
        <v>1750</v>
      </c>
      <c r="N4" s="108" t="s">
        <v>1751</v>
      </c>
      <c r="O4" s="109" t="s">
        <v>1752</v>
      </c>
      <c r="P4" s="60"/>
      <c r="Q4" s="79" t="s">
        <v>1753</v>
      </c>
      <c r="R4" s="80" t="s">
        <v>1753</v>
      </c>
      <c r="S4" s="80" t="s">
        <v>1753</v>
      </c>
      <c r="T4" s="80" t="s">
        <v>1754</v>
      </c>
      <c r="U4" s="80" t="s">
        <v>25</v>
      </c>
      <c r="V4" s="80" t="s">
        <v>1755</v>
      </c>
      <c r="W4" s="80" t="s">
        <v>1755</v>
      </c>
      <c r="X4" s="81" t="s">
        <v>1756</v>
      </c>
    </row>
    <row r="5" spans="1:24" s="22" customFormat="1" ht="13.5" thickBot="1">
      <c r="A5" s="110" t="s">
        <v>40</v>
      </c>
      <c r="B5" s="111" t="s">
        <v>21</v>
      </c>
      <c r="C5" s="111" t="s">
        <v>22</v>
      </c>
      <c r="D5" s="111" t="s">
        <v>22</v>
      </c>
      <c r="E5" s="111" t="s">
        <v>22</v>
      </c>
      <c r="F5" s="112" t="s">
        <v>23</v>
      </c>
      <c r="G5" s="113" t="s">
        <v>24</v>
      </c>
      <c r="H5" s="114" t="s">
        <v>1757</v>
      </c>
      <c r="I5" s="115" t="s">
        <v>1758</v>
      </c>
      <c r="J5" s="115" t="s">
        <v>27</v>
      </c>
      <c r="K5" s="116">
        <v>179</v>
      </c>
      <c r="L5" s="117" t="s">
        <v>37</v>
      </c>
      <c r="M5" s="114" t="s">
        <v>37</v>
      </c>
      <c r="N5" s="114" t="s">
        <v>37</v>
      </c>
      <c r="O5" s="118" t="s">
        <v>27</v>
      </c>
      <c r="P5" s="129"/>
      <c r="Q5" s="82" t="s">
        <v>1759</v>
      </c>
      <c r="R5" s="64" t="s">
        <v>25</v>
      </c>
      <c r="S5" s="64" t="s">
        <v>1760</v>
      </c>
      <c r="T5" s="64" t="s">
        <v>1761</v>
      </c>
      <c r="U5" s="64" t="s">
        <v>1761</v>
      </c>
      <c r="V5" s="64" t="s">
        <v>1759</v>
      </c>
      <c r="W5" s="64" t="s">
        <v>25</v>
      </c>
      <c r="X5" s="83" t="s">
        <v>1760</v>
      </c>
    </row>
    <row r="6" spans="1:24" outlineLevel="2">
      <c r="A6" s="136">
        <v>42075</v>
      </c>
      <c r="B6" s="24"/>
      <c r="C6" s="77">
        <v>161</v>
      </c>
      <c r="D6" s="137" t="s">
        <v>317</v>
      </c>
      <c r="E6" s="137">
        <v>9</v>
      </c>
      <c r="F6" s="137" t="s">
        <v>318</v>
      </c>
      <c r="G6" s="137" t="str">
        <f>+VLOOKUP($D6,'Detailed Schedule'!$D$8:$EK$9993,4,FALSE)</f>
        <v>NEW SERVER EQUIPMENT</v>
      </c>
      <c r="H6" s="55">
        <f>+VLOOKUP($D6,'Detailed Schedule'!$D$8:$EK$9993,5,FALSE)</f>
        <v>18390.5</v>
      </c>
      <c r="I6" s="22">
        <f>+VLOOKUP($D6,'Detailed Schedule'!$D$8:$EK$9993,6,FALSE)</f>
        <v>5</v>
      </c>
      <c r="J6" s="55">
        <f>+VLOOKUP($D6,'Detailed Schedule'!$D$8:$EK$9993,7,FALSE)</f>
        <v>0</v>
      </c>
      <c r="K6" s="56">
        <v>0</v>
      </c>
      <c r="L6" s="59">
        <f>+VLOOKUP($D6,'Detailed Schedule'!$D$8:$EAA$9985,137,FALSE)</f>
        <v>18390.5</v>
      </c>
      <c r="M6" s="26">
        <f>+VLOOKUP($D6,'Detailed Schedule'!$D$8:$EAA$9985,144,FALSE)</f>
        <v>0</v>
      </c>
      <c r="N6" s="26">
        <f t="shared" ref="N6" si="0">+L6+M6</f>
        <v>18390.5</v>
      </c>
      <c r="O6" s="26">
        <f t="shared" ref="O6" si="1">+H6-N6</f>
        <v>0</v>
      </c>
      <c r="Q6" s="74">
        <f>+VLOOKUP($D6,'Detailed Schedule'!$D$8:$K$903,6,FALSE)</f>
        <v>5</v>
      </c>
      <c r="R6" s="75">
        <f>+VLOOKUP($D6,'Detailed Schedule'!$D$8:$K$903,5,FALSE)</f>
        <v>18390.5</v>
      </c>
      <c r="S6" s="75">
        <f>+VLOOKUP($D6,'Detailed Schedule'!$D$8:$K$903,7,FALSE)</f>
        <v>0</v>
      </c>
      <c r="T6" s="119">
        <f>+S6-J6</f>
        <v>0</v>
      </c>
      <c r="U6" s="119">
        <f>+R6-H6</f>
        <v>0</v>
      </c>
      <c r="V6" s="21" t="str">
        <f>+IF(Q6=I6,"NO CHANGE","YES")</f>
        <v>NO CHANGE</v>
      </c>
      <c r="W6" s="21" t="str">
        <f>+IF(R6=H6,"NO CHANGE","YES")</f>
        <v>NO CHANGE</v>
      </c>
      <c r="X6" s="21" t="str">
        <f>+IF(S6=J6,"NO CHANGE","YES")</f>
        <v>NO CHANGE</v>
      </c>
    </row>
    <row r="7" spans="1:24" outlineLevel="1">
      <c r="A7" s="99"/>
      <c r="B7" s="99"/>
      <c r="C7" s="100"/>
      <c r="D7" s="93"/>
      <c r="E7" s="93"/>
      <c r="F7" s="101" t="s">
        <v>1762</v>
      </c>
      <c r="G7" s="93"/>
      <c r="H7" s="94">
        <f>SUBTOTAL(9,H6:H6)</f>
        <v>18390.5</v>
      </c>
      <c r="I7" s="95"/>
      <c r="J7" s="96">
        <f>SUBTOTAL(9,J6:J6)</f>
        <v>0</v>
      </c>
      <c r="K7" s="96"/>
      <c r="L7" s="97">
        <f>SUBTOTAL(9,L6:L6)</f>
        <v>18390.5</v>
      </c>
      <c r="M7" s="98">
        <f>SUBTOTAL(9,M6:M6)</f>
        <v>0</v>
      </c>
      <c r="N7" s="98">
        <f>SUBTOTAL(9,N6:N6)</f>
        <v>18390.5</v>
      </c>
      <c r="O7" s="122">
        <f>SUBTOTAL(9,O6:O6)</f>
        <v>0</v>
      </c>
      <c r="Q7" s="74"/>
      <c r="R7" s="75"/>
      <c r="S7" s="75"/>
      <c r="T7" s="119"/>
      <c r="U7" s="119"/>
    </row>
    <row r="8" spans="1:24" outlineLevel="2">
      <c r="A8" s="136">
        <v>34092</v>
      </c>
      <c r="B8" s="24"/>
      <c r="C8" s="77">
        <v>8</v>
      </c>
      <c r="D8" s="137" t="s">
        <v>485</v>
      </c>
      <c r="E8" s="137">
        <v>9</v>
      </c>
      <c r="F8" s="137" t="s">
        <v>486</v>
      </c>
      <c r="G8" s="137" t="str">
        <f>+VLOOKUP($D8,'Detailed Schedule'!$D$8:$EK$9993,4,FALSE)</f>
        <v>FILE CABINET</v>
      </c>
      <c r="H8" s="55">
        <f>+VLOOKUP($D8,'Detailed Schedule'!$D$8:$EK$9993,5,FALSE)</f>
        <v>166.88</v>
      </c>
      <c r="I8" s="22">
        <f>+VLOOKUP($D8,'Detailed Schedule'!$D$8:$EK$9993,6,FALSE)</f>
        <v>7</v>
      </c>
      <c r="J8" s="55">
        <f>+VLOOKUP($D8,'Detailed Schedule'!$D$8:$EK$9993,7,FALSE)</f>
        <v>0</v>
      </c>
      <c r="K8" s="56">
        <v>0</v>
      </c>
      <c r="L8" s="59">
        <f>+VLOOKUP($D8,'Detailed Schedule'!$D$8:$EAA$9985,137,FALSE)</f>
        <v>166.88</v>
      </c>
      <c r="M8" s="26">
        <f>+VLOOKUP($D8,'Detailed Schedule'!$D$8:$EAA$9985,144,FALSE)</f>
        <v>0</v>
      </c>
      <c r="N8" s="26">
        <f t="shared" ref="N8" si="2">+L8+M8</f>
        <v>166.88</v>
      </c>
      <c r="O8" s="26">
        <f t="shared" ref="O8" si="3">+H8-N8</f>
        <v>0</v>
      </c>
      <c r="Q8" s="74">
        <f>+VLOOKUP($D8,'Detailed Schedule'!$D$8:$K$903,6,FALSE)</f>
        <v>7</v>
      </c>
      <c r="R8" s="75">
        <f>+VLOOKUP($D8,'Detailed Schedule'!$D$8:$K$903,5,FALSE)</f>
        <v>166.88</v>
      </c>
      <c r="S8" s="75">
        <f>+VLOOKUP($D8,'Detailed Schedule'!$D$8:$K$903,7,FALSE)</f>
        <v>0</v>
      </c>
      <c r="T8" s="119">
        <f t="shared" ref="T8:T71" si="4">+S8-J8</f>
        <v>0</v>
      </c>
      <c r="U8" s="119">
        <f t="shared" ref="U8:U71" si="5">+R8-H8</f>
        <v>0</v>
      </c>
      <c r="V8" s="21" t="str">
        <f t="shared" ref="V8:V71" si="6">+IF(Q8=I8,"NO CHANGE","YES")</f>
        <v>NO CHANGE</v>
      </c>
      <c r="W8" s="21" t="str">
        <f t="shared" ref="W8:W71" si="7">+IF(R8=H8,"NO CHANGE","YES")</f>
        <v>NO CHANGE</v>
      </c>
      <c r="X8" s="21" t="str">
        <f t="shared" ref="X8:X71" si="8">+IF(S8=J8,"NO CHANGE","YES")</f>
        <v>NO CHANGE</v>
      </c>
    </row>
    <row r="9" spans="1:24" outlineLevel="2">
      <c r="A9" s="136">
        <v>34495</v>
      </c>
      <c r="B9" s="24"/>
      <c r="C9" s="77">
        <v>2</v>
      </c>
      <c r="D9" s="137" t="s">
        <v>489</v>
      </c>
      <c r="E9" s="137">
        <v>9</v>
      </c>
      <c r="F9" s="137" t="s">
        <v>486</v>
      </c>
      <c r="G9" s="137" t="str">
        <f>+VLOOKUP($D9,'Detailed Schedule'!$D$8:$EK$9993,4,FALSE)</f>
        <v>FILE CABINET FIRE PROOF</v>
      </c>
      <c r="H9" s="55">
        <f>+VLOOKUP($D9,'Detailed Schedule'!$D$8:$EK$9993,5,FALSE)</f>
        <v>445.36</v>
      </c>
      <c r="I9" s="22">
        <f>+VLOOKUP($D9,'Detailed Schedule'!$D$8:$EK$9993,6,FALSE)</f>
        <v>7</v>
      </c>
      <c r="J9" s="55">
        <f>+VLOOKUP($D9,'Detailed Schedule'!$D$8:$EK$9993,7,FALSE)</f>
        <v>0</v>
      </c>
      <c r="K9" s="56">
        <v>0</v>
      </c>
      <c r="L9" s="59">
        <f>+VLOOKUP($D9,'Detailed Schedule'!$D$8:$EAA$9985,137,FALSE)</f>
        <v>445.36</v>
      </c>
      <c r="M9" s="26">
        <f>+VLOOKUP($D9,'Detailed Schedule'!$D$8:$EAA$9985,144,FALSE)</f>
        <v>0</v>
      </c>
      <c r="N9" s="26">
        <f t="shared" ref="N9:N12" si="9">+L9+M9</f>
        <v>445.36</v>
      </c>
      <c r="O9" s="26">
        <f t="shared" ref="O9:O12" si="10">+H9-N9</f>
        <v>0</v>
      </c>
      <c r="Q9" s="74">
        <f>+VLOOKUP($D9,'Detailed Schedule'!$D$8:$K$903,6,FALSE)</f>
        <v>7</v>
      </c>
      <c r="R9" s="75">
        <f>+VLOOKUP($D9,'Detailed Schedule'!$D$8:$K$903,5,FALSE)</f>
        <v>445.36</v>
      </c>
      <c r="S9" s="75">
        <f>+VLOOKUP($D9,'Detailed Schedule'!$D$8:$K$903,7,FALSE)</f>
        <v>0</v>
      </c>
      <c r="T9" s="119">
        <f t="shared" si="4"/>
        <v>0</v>
      </c>
      <c r="U9" s="119">
        <f t="shared" si="5"/>
        <v>0</v>
      </c>
      <c r="V9" s="21" t="str">
        <f t="shared" si="6"/>
        <v>NO CHANGE</v>
      </c>
      <c r="W9" s="21" t="str">
        <f t="shared" si="7"/>
        <v>NO CHANGE</v>
      </c>
      <c r="X9" s="21" t="str">
        <f t="shared" si="8"/>
        <v>NO CHANGE</v>
      </c>
    </row>
    <row r="10" spans="1:24" outlineLevel="2">
      <c r="A10" s="136">
        <v>34543</v>
      </c>
      <c r="B10" s="24"/>
      <c r="C10" s="77">
        <v>1</v>
      </c>
      <c r="D10" s="137" t="s">
        <v>488</v>
      </c>
      <c r="E10" s="137">
        <v>9</v>
      </c>
      <c r="F10" s="137" t="s">
        <v>486</v>
      </c>
      <c r="G10" s="137" t="str">
        <f>+VLOOKUP($D10,'Detailed Schedule'!$D$8:$EK$9993,4,FALSE)</f>
        <v>FILE CABINET</v>
      </c>
      <c r="H10" s="55">
        <f>+VLOOKUP($D10,'Detailed Schedule'!$D$8:$EK$9993,5,FALSE)</f>
        <v>365</v>
      </c>
      <c r="I10" s="22">
        <f>+VLOOKUP($D10,'Detailed Schedule'!$D$8:$EK$9993,6,FALSE)</f>
        <v>7</v>
      </c>
      <c r="J10" s="55">
        <f>+VLOOKUP($D10,'Detailed Schedule'!$D$8:$EK$9993,7,FALSE)</f>
        <v>0</v>
      </c>
      <c r="K10" s="56">
        <v>0</v>
      </c>
      <c r="L10" s="59">
        <f>+VLOOKUP($D10,'Detailed Schedule'!$D$8:$EAA$9985,137,FALSE)</f>
        <v>365</v>
      </c>
      <c r="M10" s="26">
        <f>+VLOOKUP($D10,'Detailed Schedule'!$D$8:$EAA$9985,144,FALSE)</f>
        <v>0</v>
      </c>
      <c r="N10" s="26">
        <f t="shared" si="9"/>
        <v>365</v>
      </c>
      <c r="O10" s="26">
        <f t="shared" si="10"/>
        <v>0</v>
      </c>
      <c r="Q10" s="74">
        <f>+VLOOKUP($D10,'Detailed Schedule'!$D$8:$K$903,6,FALSE)</f>
        <v>7</v>
      </c>
      <c r="R10" s="75">
        <f>+VLOOKUP($D10,'Detailed Schedule'!$D$8:$K$903,5,FALSE)</f>
        <v>365</v>
      </c>
      <c r="S10" s="75">
        <f>+VLOOKUP($D10,'Detailed Schedule'!$D$8:$K$903,7,FALSE)</f>
        <v>0</v>
      </c>
      <c r="T10" s="119">
        <f t="shared" si="4"/>
        <v>0</v>
      </c>
      <c r="U10" s="119">
        <f t="shared" si="5"/>
        <v>0</v>
      </c>
      <c r="V10" s="21" t="str">
        <f t="shared" si="6"/>
        <v>NO CHANGE</v>
      </c>
      <c r="W10" s="21" t="str">
        <f t="shared" si="7"/>
        <v>NO CHANGE</v>
      </c>
      <c r="X10" s="21" t="str">
        <f t="shared" si="8"/>
        <v>NO CHANGE</v>
      </c>
    </row>
    <row r="11" spans="1:24" outlineLevel="2">
      <c r="A11" s="136">
        <v>35317</v>
      </c>
      <c r="B11" s="24"/>
      <c r="C11" s="77">
        <v>3</v>
      </c>
      <c r="D11" s="137" t="s">
        <v>491</v>
      </c>
      <c r="E11" s="137">
        <v>9</v>
      </c>
      <c r="F11" s="137" t="s">
        <v>486</v>
      </c>
      <c r="G11" s="137" t="str">
        <f>+VLOOKUP($D11,'Detailed Schedule'!$D$8:$EK$9993,4,FALSE)</f>
        <v>FILE CABINET</v>
      </c>
      <c r="H11" s="55">
        <f>+VLOOKUP($D11,'Detailed Schedule'!$D$8:$EK$9993,5,FALSE)</f>
        <v>262.5</v>
      </c>
      <c r="I11" s="22">
        <f>+VLOOKUP($D11,'Detailed Schedule'!$D$8:$EK$9993,6,FALSE)</f>
        <v>7</v>
      </c>
      <c r="J11" s="55">
        <f>+VLOOKUP($D11,'Detailed Schedule'!$D$8:$EK$9993,7,FALSE)</f>
        <v>0</v>
      </c>
      <c r="K11" s="56">
        <v>0</v>
      </c>
      <c r="L11" s="59">
        <f>+VLOOKUP($D11,'Detailed Schedule'!$D$8:$EAA$9985,137,FALSE)</f>
        <v>262.5</v>
      </c>
      <c r="M11" s="26">
        <f>+VLOOKUP($D11,'Detailed Schedule'!$D$8:$EAA$9985,144,FALSE)</f>
        <v>0</v>
      </c>
      <c r="N11" s="26">
        <f t="shared" si="9"/>
        <v>262.5</v>
      </c>
      <c r="O11" s="26">
        <f t="shared" si="10"/>
        <v>0</v>
      </c>
      <c r="Q11" s="74">
        <f>+VLOOKUP($D11,'Detailed Schedule'!$D$8:$K$903,6,FALSE)</f>
        <v>7</v>
      </c>
      <c r="R11" s="75">
        <f>+VLOOKUP($D11,'Detailed Schedule'!$D$8:$K$903,5,FALSE)</f>
        <v>262.5</v>
      </c>
      <c r="S11" s="75">
        <f>+VLOOKUP($D11,'Detailed Schedule'!$D$8:$K$903,7,FALSE)</f>
        <v>0</v>
      </c>
      <c r="T11" s="119">
        <f t="shared" si="4"/>
        <v>0</v>
      </c>
      <c r="U11" s="119">
        <f t="shared" si="5"/>
        <v>0</v>
      </c>
      <c r="V11" s="21" t="str">
        <f t="shared" si="6"/>
        <v>NO CHANGE</v>
      </c>
      <c r="W11" s="21" t="str">
        <f t="shared" si="7"/>
        <v>NO CHANGE</v>
      </c>
      <c r="X11" s="21" t="str">
        <f t="shared" si="8"/>
        <v>NO CHANGE</v>
      </c>
    </row>
    <row r="12" spans="1:24" outlineLevel="2">
      <c r="A12" s="136">
        <v>40242</v>
      </c>
      <c r="B12" s="24"/>
      <c r="C12" s="77">
        <v>74</v>
      </c>
      <c r="D12" s="137" t="s">
        <v>498</v>
      </c>
      <c r="E12" s="137">
        <v>9</v>
      </c>
      <c r="F12" s="137" t="s">
        <v>486</v>
      </c>
      <c r="G12" s="137" t="str">
        <f>+VLOOKUP($D12,'Detailed Schedule'!$D$8:$EK$9993,4,FALSE)</f>
        <v>9 FIRE PROOF FILE CABINETS</v>
      </c>
      <c r="H12" s="55">
        <f>+VLOOKUP($D12,'Detailed Schedule'!$D$8:$EK$9993,5,FALSE)</f>
        <v>2141.1799999999998</v>
      </c>
      <c r="I12" s="22">
        <f>+VLOOKUP($D12,'Detailed Schedule'!$D$8:$EK$9993,6,FALSE)</f>
        <v>10</v>
      </c>
      <c r="J12" s="55">
        <f>+VLOOKUP($D12,'Detailed Schedule'!$D$8:$EK$9993,7,FALSE)</f>
        <v>0</v>
      </c>
      <c r="K12" s="56">
        <v>0</v>
      </c>
      <c r="L12" s="59">
        <f>+VLOOKUP($D12,'Detailed Schedule'!$D$8:$EAA$9985,137,FALSE)</f>
        <v>2141.1799999999998</v>
      </c>
      <c r="M12" s="26">
        <f>+VLOOKUP($D12,'Detailed Schedule'!$D$8:$EAA$9985,144,FALSE)</f>
        <v>0</v>
      </c>
      <c r="N12" s="26">
        <f t="shared" si="9"/>
        <v>2141.1799999999998</v>
      </c>
      <c r="O12" s="26">
        <f t="shared" si="10"/>
        <v>0</v>
      </c>
      <c r="Q12" s="74">
        <f>+VLOOKUP($D12,'Detailed Schedule'!$D$8:$K$903,6,FALSE)</f>
        <v>10</v>
      </c>
      <c r="R12" s="75">
        <f>+VLOOKUP($D12,'Detailed Schedule'!$D$8:$K$903,5,FALSE)</f>
        <v>2141.1799999999998</v>
      </c>
      <c r="S12" s="75">
        <f>+VLOOKUP($D12,'Detailed Schedule'!$D$8:$K$903,7,FALSE)</f>
        <v>0</v>
      </c>
      <c r="T12" s="119">
        <f t="shared" si="4"/>
        <v>0</v>
      </c>
      <c r="U12" s="119">
        <f t="shared" si="5"/>
        <v>0</v>
      </c>
      <c r="V12" s="21" t="str">
        <f t="shared" si="6"/>
        <v>NO CHANGE</v>
      </c>
      <c r="W12" s="21" t="str">
        <f t="shared" si="7"/>
        <v>NO CHANGE</v>
      </c>
      <c r="X12" s="21" t="str">
        <f t="shared" si="8"/>
        <v>NO CHANGE</v>
      </c>
    </row>
    <row r="13" spans="1:24" outlineLevel="1">
      <c r="A13" s="99"/>
      <c r="B13" s="99"/>
      <c r="C13" s="100"/>
      <c r="D13" s="93"/>
      <c r="E13" s="93"/>
      <c r="F13" s="101" t="s">
        <v>1763</v>
      </c>
      <c r="G13" s="93"/>
      <c r="H13" s="94">
        <f>SUBTOTAL(9,H8:H12)</f>
        <v>3380.92</v>
      </c>
      <c r="I13" s="95"/>
      <c r="J13" s="96">
        <f>SUBTOTAL(9,J8:J12)</f>
        <v>0</v>
      </c>
      <c r="K13" s="96"/>
      <c r="L13" s="97">
        <f>SUBTOTAL(9,L8:L12)</f>
        <v>3380.92</v>
      </c>
      <c r="M13" s="98">
        <f>SUBTOTAL(9,M8:M12)</f>
        <v>0</v>
      </c>
      <c r="N13" s="98">
        <f>SUBTOTAL(9,N8:N12)</f>
        <v>3380.92</v>
      </c>
      <c r="O13" s="122">
        <f>SUBTOTAL(9,O8:O12)</f>
        <v>0</v>
      </c>
      <c r="Q13" s="74"/>
      <c r="R13" s="75"/>
      <c r="S13" s="75"/>
      <c r="T13" s="119"/>
      <c r="U13" s="119"/>
    </row>
    <row r="14" spans="1:24" outlineLevel="2">
      <c r="A14" s="136">
        <v>36506</v>
      </c>
      <c r="B14" s="24"/>
      <c r="C14" s="77">
        <v>13</v>
      </c>
      <c r="D14" s="137" t="s">
        <v>161</v>
      </c>
      <c r="E14" s="137">
        <v>9</v>
      </c>
      <c r="F14" s="137" t="s">
        <v>162</v>
      </c>
      <c r="G14" s="137" t="str">
        <f>+VLOOKUP($D14,'Detailed Schedule'!$D$8:$EK$9993,4,FALSE)</f>
        <v>CARPET</v>
      </c>
      <c r="H14" s="55">
        <f>+VLOOKUP($D14,'Detailed Schedule'!$D$8:$EK$9993,5,FALSE)</f>
        <v>11629.54</v>
      </c>
      <c r="I14" s="22">
        <f>+VLOOKUP($D14,'Detailed Schedule'!$D$8:$EK$9993,6,FALSE)</f>
        <v>10</v>
      </c>
      <c r="J14" s="55">
        <f>+VLOOKUP($D14,'Detailed Schedule'!$D$8:$EK$9993,7,FALSE)</f>
        <v>0</v>
      </c>
      <c r="K14" s="56">
        <v>0</v>
      </c>
      <c r="L14" s="59">
        <f>+VLOOKUP($D14,'Detailed Schedule'!$D$8:$EAA$9985,137,FALSE)</f>
        <v>11629.54</v>
      </c>
      <c r="M14" s="26">
        <f>+VLOOKUP($D14,'Detailed Schedule'!$D$8:$EAA$9985,144,FALSE)</f>
        <v>0</v>
      </c>
      <c r="N14" s="26">
        <f t="shared" ref="N14:N18" si="11">+L14+M14</f>
        <v>11629.54</v>
      </c>
      <c r="O14" s="26">
        <f t="shared" ref="O14:O18" si="12">+H14-N14</f>
        <v>0</v>
      </c>
      <c r="Q14" s="74">
        <f>+VLOOKUP($D14,'Detailed Schedule'!$D$8:$K$903,6,FALSE)</f>
        <v>10</v>
      </c>
      <c r="R14" s="75">
        <f>+VLOOKUP($D14,'Detailed Schedule'!$D$8:$K$903,5,FALSE)</f>
        <v>11629.54</v>
      </c>
      <c r="S14" s="75">
        <f>+VLOOKUP($D14,'Detailed Schedule'!$D$8:$K$903,7,FALSE)</f>
        <v>0</v>
      </c>
      <c r="T14" s="119">
        <f t="shared" si="4"/>
        <v>0</v>
      </c>
      <c r="U14" s="119">
        <f t="shared" si="5"/>
        <v>0</v>
      </c>
      <c r="V14" s="21" t="str">
        <f t="shared" si="6"/>
        <v>NO CHANGE</v>
      </c>
      <c r="W14" s="21" t="str">
        <f t="shared" si="7"/>
        <v>NO CHANGE</v>
      </c>
      <c r="X14" s="21" t="str">
        <f t="shared" si="8"/>
        <v>NO CHANGE</v>
      </c>
    </row>
    <row r="15" spans="1:24" outlineLevel="2">
      <c r="A15" s="136">
        <v>36506</v>
      </c>
      <c r="B15" s="24"/>
      <c r="C15" s="77">
        <v>14</v>
      </c>
      <c r="D15" s="137" t="s">
        <v>164</v>
      </c>
      <c r="E15" s="137">
        <v>9</v>
      </c>
      <c r="F15" s="137" t="s">
        <v>162</v>
      </c>
      <c r="G15" s="137" t="str">
        <f>+VLOOKUP($D15,'Detailed Schedule'!$D$8:$EK$9993,4,FALSE)</f>
        <v>DRYWALL &amp; PAINTING</v>
      </c>
      <c r="H15" s="55">
        <f>+VLOOKUP($D15,'Detailed Schedule'!$D$8:$EK$9993,5,FALSE)</f>
        <v>6375.51</v>
      </c>
      <c r="I15" s="22">
        <f>+VLOOKUP($D15,'Detailed Schedule'!$D$8:$EK$9993,6,FALSE)</f>
        <v>10</v>
      </c>
      <c r="J15" s="55">
        <f>+VLOOKUP($D15,'Detailed Schedule'!$D$8:$EK$9993,7,FALSE)</f>
        <v>0</v>
      </c>
      <c r="K15" s="56">
        <v>0</v>
      </c>
      <c r="L15" s="59">
        <f>+VLOOKUP($D15,'Detailed Schedule'!$D$8:$EAA$9985,137,FALSE)</f>
        <v>6375.51</v>
      </c>
      <c r="M15" s="26">
        <f>+VLOOKUP($D15,'Detailed Schedule'!$D$8:$EAA$9985,144,FALSE)</f>
        <v>0</v>
      </c>
      <c r="N15" s="26">
        <f t="shared" si="11"/>
        <v>6375.51</v>
      </c>
      <c r="O15" s="26">
        <f t="shared" si="12"/>
        <v>0</v>
      </c>
      <c r="Q15" s="74">
        <f>+VLOOKUP($D15,'Detailed Schedule'!$D$8:$K$903,6,FALSE)</f>
        <v>10</v>
      </c>
      <c r="R15" s="75">
        <f>+VLOOKUP($D15,'Detailed Schedule'!$D$8:$K$903,5,FALSE)</f>
        <v>6375.51</v>
      </c>
      <c r="S15" s="75">
        <f>+VLOOKUP($D15,'Detailed Schedule'!$D$8:$K$903,7,FALSE)</f>
        <v>0</v>
      </c>
      <c r="T15" s="119">
        <f t="shared" si="4"/>
        <v>0</v>
      </c>
      <c r="U15" s="119">
        <f t="shared" si="5"/>
        <v>0</v>
      </c>
      <c r="V15" s="21" t="str">
        <f t="shared" si="6"/>
        <v>NO CHANGE</v>
      </c>
      <c r="W15" s="21" t="str">
        <f t="shared" si="7"/>
        <v>NO CHANGE</v>
      </c>
      <c r="X15" s="21" t="str">
        <f t="shared" si="8"/>
        <v>NO CHANGE</v>
      </c>
    </row>
    <row r="16" spans="1:24" outlineLevel="2">
      <c r="A16" s="136">
        <v>41760</v>
      </c>
      <c r="B16" s="24"/>
      <c r="C16" s="77">
        <v>160</v>
      </c>
      <c r="D16" s="137" t="s">
        <v>166</v>
      </c>
      <c r="E16" s="137">
        <v>9</v>
      </c>
      <c r="F16" s="137" t="s">
        <v>162</v>
      </c>
      <c r="G16" s="137" t="str">
        <f>+VLOOKUP($D16,'Detailed Schedule'!$D$8:$EK$9993,4,FALSE)</f>
        <v>LIGHTING AND WIRING</v>
      </c>
      <c r="H16" s="55">
        <f>+VLOOKUP($D16,'Detailed Schedule'!$D$8:$EK$9993,5,FALSE)</f>
        <v>4322.3500000000004</v>
      </c>
      <c r="I16" s="22">
        <f>+VLOOKUP($D16,'Detailed Schedule'!$D$8:$EK$9993,6,FALSE)</f>
        <v>10</v>
      </c>
      <c r="J16" s="55">
        <f>+VLOOKUP($D16,'Detailed Schedule'!$D$8:$EK$9993,7,FALSE)</f>
        <v>0</v>
      </c>
      <c r="K16" s="56">
        <v>0</v>
      </c>
      <c r="L16" s="59">
        <f>+VLOOKUP($D16,'Detailed Schedule'!$D$8:$EAA$9985,137,FALSE)</f>
        <v>3097.7149999999997</v>
      </c>
      <c r="M16" s="26">
        <f>+VLOOKUP($D16,'Detailed Schedule'!$D$8:$EAA$9985,144,FALSE)</f>
        <v>108.05875</v>
      </c>
      <c r="N16" s="26">
        <f t="shared" si="11"/>
        <v>3205.7737499999998</v>
      </c>
      <c r="O16" s="26">
        <f t="shared" si="12"/>
        <v>1116.5762500000005</v>
      </c>
      <c r="Q16" s="74">
        <f>+VLOOKUP($D16,'Detailed Schedule'!$D$8:$K$903,6,FALSE)</f>
        <v>10</v>
      </c>
      <c r="R16" s="75">
        <f>+VLOOKUP($D16,'Detailed Schedule'!$D$8:$K$903,5,FALSE)</f>
        <v>4322.3500000000004</v>
      </c>
      <c r="S16" s="75">
        <f>+VLOOKUP($D16,'Detailed Schedule'!$D$8:$K$903,7,FALSE)</f>
        <v>0</v>
      </c>
      <c r="T16" s="119">
        <f t="shared" si="4"/>
        <v>0</v>
      </c>
      <c r="U16" s="119">
        <f t="shared" si="5"/>
        <v>0</v>
      </c>
      <c r="V16" s="21" t="str">
        <f t="shared" si="6"/>
        <v>NO CHANGE</v>
      </c>
      <c r="W16" s="21" t="str">
        <f t="shared" si="7"/>
        <v>NO CHANGE</v>
      </c>
      <c r="X16" s="21" t="str">
        <f t="shared" si="8"/>
        <v>NO CHANGE</v>
      </c>
    </row>
    <row r="17" spans="1:24" outlineLevel="2">
      <c r="A17" s="136">
        <v>43586</v>
      </c>
      <c r="B17" s="24"/>
      <c r="C17" s="77">
        <v>469</v>
      </c>
      <c r="D17" s="137" t="s">
        <v>168</v>
      </c>
      <c r="E17" s="137">
        <v>9</v>
      </c>
      <c r="F17" s="137" t="s">
        <v>162</v>
      </c>
      <c r="G17" s="137" t="str">
        <f>+VLOOKUP($D17,'Detailed Schedule'!$D$8:$EK$9993,4,FALSE)</f>
        <v>CARPETING NEW OFFICES</v>
      </c>
      <c r="H17" s="55">
        <f>+VLOOKUP($D17,'Detailed Schedule'!$D$8:$EK$9993,5,FALSE)</f>
        <v>12316.800000000001</v>
      </c>
      <c r="I17" s="22">
        <f>+VLOOKUP($D17,'Detailed Schedule'!$D$8:$EK$9993,6,FALSE)</f>
        <v>10</v>
      </c>
      <c r="J17" s="55">
        <f>+VLOOKUP($D17,'Detailed Schedule'!$D$8:$EK$9993,7,FALSE)</f>
        <v>0</v>
      </c>
      <c r="K17" s="56">
        <v>0</v>
      </c>
      <c r="L17" s="59">
        <f>+VLOOKUP($D17,'Detailed Schedule'!$D$8:$EAA$9985,137,FALSE)</f>
        <v>6979.52</v>
      </c>
      <c r="M17" s="26">
        <f>+VLOOKUP($D17,'Detailed Schedule'!$D$8:$EAA$9985,144,FALSE)</f>
        <v>307.92</v>
      </c>
      <c r="N17" s="26">
        <f t="shared" si="11"/>
        <v>7287.4400000000005</v>
      </c>
      <c r="O17" s="26">
        <f t="shared" si="12"/>
        <v>5029.3600000000006</v>
      </c>
      <c r="Q17" s="74">
        <f>+VLOOKUP($D17,'Detailed Schedule'!$D$8:$K$903,6,FALSE)</f>
        <v>10</v>
      </c>
      <c r="R17" s="75">
        <f>+VLOOKUP($D17,'Detailed Schedule'!$D$8:$K$903,5,FALSE)</f>
        <v>12316.800000000001</v>
      </c>
      <c r="S17" s="75">
        <f>+VLOOKUP($D17,'Detailed Schedule'!$D$8:$K$903,7,FALSE)</f>
        <v>0</v>
      </c>
      <c r="T17" s="119">
        <f t="shared" si="4"/>
        <v>0</v>
      </c>
      <c r="U17" s="119">
        <f t="shared" si="5"/>
        <v>0</v>
      </c>
      <c r="V17" s="21" t="str">
        <f t="shared" si="6"/>
        <v>NO CHANGE</v>
      </c>
      <c r="W17" s="21" t="str">
        <f t="shared" si="7"/>
        <v>NO CHANGE</v>
      </c>
      <c r="X17" s="21" t="str">
        <f t="shared" si="8"/>
        <v>NO CHANGE</v>
      </c>
    </row>
    <row r="18" spans="1:24" outlineLevel="2">
      <c r="A18" s="136">
        <v>44013</v>
      </c>
      <c r="B18" s="24"/>
      <c r="C18" s="77">
        <v>561</v>
      </c>
      <c r="D18" s="137" t="s">
        <v>170</v>
      </c>
      <c r="E18" s="137">
        <v>2</v>
      </c>
      <c r="F18" s="137" t="s">
        <v>162</v>
      </c>
      <c r="G18" s="137" t="str">
        <f>+VLOOKUP($D18,'Detailed Schedule'!$D$8:$EK$9993,4,FALSE)</f>
        <v>Landscape</v>
      </c>
      <c r="H18" s="55">
        <f>+VLOOKUP($D18,'Detailed Schedule'!$D$8:$EK$9993,5,FALSE)</f>
        <v>800</v>
      </c>
      <c r="I18" s="22">
        <f>+VLOOKUP($D18,'Detailed Schedule'!$D$8:$EK$9993,6,FALSE)</f>
        <v>15</v>
      </c>
      <c r="J18" s="55">
        <f>+VLOOKUP($D18,'Detailed Schedule'!$D$8:$EK$9993,7,FALSE)</f>
        <v>0</v>
      </c>
      <c r="K18" s="56">
        <v>0</v>
      </c>
      <c r="L18" s="59">
        <f>+VLOOKUP($D18,'Detailed Schedule'!$D$8:$EAA$9985,137,FALSE)</f>
        <v>239.99333333333337</v>
      </c>
      <c r="M18" s="26">
        <f>+VLOOKUP($D18,'Detailed Schedule'!$D$8:$EAA$9985,144,FALSE)</f>
        <v>13.333333333333334</v>
      </c>
      <c r="N18" s="26">
        <f t="shared" si="11"/>
        <v>253.32666666666671</v>
      </c>
      <c r="O18" s="26">
        <f t="shared" si="12"/>
        <v>546.67333333333329</v>
      </c>
      <c r="Q18" s="74">
        <f>+VLOOKUP($D18,'Detailed Schedule'!$D$8:$K$903,6,FALSE)</f>
        <v>15</v>
      </c>
      <c r="R18" s="75">
        <f>+VLOOKUP($D18,'Detailed Schedule'!$D$8:$K$903,5,FALSE)</f>
        <v>800</v>
      </c>
      <c r="S18" s="75">
        <f>+VLOOKUP($D18,'Detailed Schedule'!$D$8:$K$903,7,FALSE)</f>
        <v>0</v>
      </c>
      <c r="T18" s="119">
        <f t="shared" si="4"/>
        <v>0</v>
      </c>
      <c r="U18" s="119">
        <f t="shared" si="5"/>
        <v>0</v>
      </c>
      <c r="V18" s="21" t="str">
        <f t="shared" si="6"/>
        <v>NO CHANGE</v>
      </c>
      <c r="W18" s="21" t="str">
        <f t="shared" si="7"/>
        <v>NO CHANGE</v>
      </c>
      <c r="X18" s="21" t="str">
        <f t="shared" si="8"/>
        <v>NO CHANGE</v>
      </c>
    </row>
    <row r="19" spans="1:24" outlineLevel="2">
      <c r="A19" s="136">
        <v>44013</v>
      </c>
      <c r="B19" s="24"/>
      <c r="C19" s="77">
        <v>563</v>
      </c>
      <c r="D19" s="137" t="s">
        <v>172</v>
      </c>
      <c r="E19" s="137">
        <v>2</v>
      </c>
      <c r="F19" s="137" t="s">
        <v>162</v>
      </c>
      <c r="G19" s="137" t="str">
        <f>+VLOOKUP($D19,'Detailed Schedule'!$D$8:$EK$9993,4,FALSE)</f>
        <v>Sandproofing and Repairs/Material - Updates</v>
      </c>
      <c r="H19" s="55">
        <f>+VLOOKUP($D19,'Detailed Schedule'!$D$8:$EK$9993,5,FALSE)</f>
        <v>9753.86</v>
      </c>
      <c r="I19" s="22">
        <f>+VLOOKUP($D19,'Detailed Schedule'!$D$8:$EK$9993,6,FALSE)</f>
        <v>40</v>
      </c>
      <c r="J19" s="55">
        <f>+VLOOKUP($D19,'Detailed Schedule'!$D$8:$EK$9993,7,FALSE)</f>
        <v>0</v>
      </c>
      <c r="K19" s="56">
        <v>0</v>
      </c>
      <c r="L19" s="59">
        <f>+VLOOKUP($D19,'Detailed Schedule'!$D$8:$EAA$9985,137,FALSE)</f>
        <v>1097.3164999999999</v>
      </c>
      <c r="M19" s="26">
        <f>+VLOOKUP($D19,'Detailed Schedule'!$D$8:$EAA$9985,144,FALSE)</f>
        <v>60.961624999999998</v>
      </c>
      <c r="N19" s="26">
        <f t="shared" ref="N19" si="13">+L19+M19</f>
        <v>1158.2781249999998</v>
      </c>
      <c r="O19" s="26">
        <f t="shared" ref="O19" si="14">+H19-N19</f>
        <v>8595.5818749999999</v>
      </c>
      <c r="Q19" s="74">
        <f>+VLOOKUP($D19,'Detailed Schedule'!$D$8:$K$903,6,FALSE)</f>
        <v>40</v>
      </c>
      <c r="R19" s="75">
        <f>+VLOOKUP($D19,'Detailed Schedule'!$D$8:$K$903,5,FALSE)</f>
        <v>9753.86</v>
      </c>
      <c r="S19" s="75">
        <f>+VLOOKUP($D19,'Detailed Schedule'!$D$8:$K$903,7,FALSE)</f>
        <v>0</v>
      </c>
      <c r="T19" s="119">
        <f t="shared" si="4"/>
        <v>0</v>
      </c>
      <c r="U19" s="119">
        <f t="shared" si="5"/>
        <v>0</v>
      </c>
      <c r="V19" s="21" t="str">
        <f t="shared" si="6"/>
        <v>NO CHANGE</v>
      </c>
      <c r="W19" s="21" t="str">
        <f t="shared" si="7"/>
        <v>NO CHANGE</v>
      </c>
      <c r="X19" s="21" t="str">
        <f t="shared" si="8"/>
        <v>NO CHANGE</v>
      </c>
    </row>
    <row r="20" spans="1:24" outlineLevel="1">
      <c r="A20" s="99"/>
      <c r="B20" s="99"/>
      <c r="C20" s="100"/>
      <c r="D20" s="93"/>
      <c r="E20" s="93"/>
      <c r="F20" s="101" t="s">
        <v>1764</v>
      </c>
      <c r="G20" s="93"/>
      <c r="H20" s="94">
        <f>SUBTOTAL(9,H14:H19)</f>
        <v>45198.060000000005</v>
      </c>
      <c r="I20" s="95"/>
      <c r="J20" s="96">
        <f>SUBTOTAL(9,J14:J19)</f>
        <v>0</v>
      </c>
      <c r="K20" s="96"/>
      <c r="L20" s="97">
        <f>SUBTOTAL(9,L14:L19)</f>
        <v>29419.594833333336</v>
      </c>
      <c r="M20" s="98">
        <f>SUBTOTAL(9,M14:M19)</f>
        <v>490.27370833333327</v>
      </c>
      <c r="N20" s="98">
        <f>SUBTOTAL(9,N14:N19)</f>
        <v>29909.868541666674</v>
      </c>
      <c r="O20" s="122">
        <f>SUBTOTAL(9,O14:O19)</f>
        <v>15288.191458333335</v>
      </c>
      <c r="Q20" s="74"/>
      <c r="R20" s="75"/>
      <c r="S20" s="75"/>
      <c r="T20" s="119"/>
      <c r="U20" s="119"/>
    </row>
    <row r="21" spans="1:24" outlineLevel="2">
      <c r="A21" s="136">
        <v>33981</v>
      </c>
      <c r="B21" s="24"/>
      <c r="C21" s="77">
        <v>9</v>
      </c>
      <c r="D21" s="137" t="s">
        <v>757</v>
      </c>
      <c r="E21" s="137">
        <v>1</v>
      </c>
      <c r="F21" s="137" t="s">
        <v>100</v>
      </c>
      <c r="G21" s="137" t="str">
        <f>+VLOOKUP($D21,'Detailed Schedule'!$D$8:$EK$9993,4,FALSE)</f>
        <v>FORD TRACTOR &amp; ACCESSORIES</v>
      </c>
      <c r="H21" s="55">
        <f>+VLOOKUP($D21,'Detailed Schedule'!$D$8:$EK$9993,5,FALSE)</f>
        <v>5000</v>
      </c>
      <c r="I21" s="22">
        <f>+VLOOKUP($D21,'Detailed Schedule'!$D$8:$EK$9993,6,FALSE)</f>
        <v>10</v>
      </c>
      <c r="J21" s="55">
        <f>+VLOOKUP($D21,'Detailed Schedule'!$D$8:$EK$9993,7,FALSE)</f>
        <v>1000</v>
      </c>
      <c r="K21" s="56">
        <v>0</v>
      </c>
      <c r="L21" s="59">
        <f>+VLOOKUP($D21,'Detailed Schedule'!$D$8:$EAA$9985,137,FALSE)</f>
        <v>4000</v>
      </c>
      <c r="M21" s="26">
        <f>+VLOOKUP($D21,'Detailed Schedule'!$D$8:$EAA$9985,144,FALSE)</f>
        <v>0</v>
      </c>
      <c r="N21" s="26">
        <f t="shared" ref="N21:N26" si="15">+L21+M21</f>
        <v>4000</v>
      </c>
      <c r="O21" s="26">
        <f t="shared" ref="O21:O26" si="16">+H21-N21</f>
        <v>1000</v>
      </c>
      <c r="Q21" s="74">
        <f>+VLOOKUP($D21,'Detailed Schedule'!$D$8:$K$903,6,FALSE)</f>
        <v>10</v>
      </c>
      <c r="R21" s="75">
        <f>+VLOOKUP($D21,'Detailed Schedule'!$D$8:$K$903,5,FALSE)</f>
        <v>5000</v>
      </c>
      <c r="S21" s="75">
        <f>+VLOOKUP($D21,'Detailed Schedule'!$D$8:$K$903,7,FALSE)</f>
        <v>1000</v>
      </c>
      <c r="T21" s="119">
        <f t="shared" si="4"/>
        <v>0</v>
      </c>
      <c r="U21" s="119">
        <f t="shared" si="5"/>
        <v>0</v>
      </c>
      <c r="V21" s="21" t="str">
        <f t="shared" si="6"/>
        <v>NO CHANGE</v>
      </c>
      <c r="W21" s="21" t="str">
        <f t="shared" si="7"/>
        <v>NO CHANGE</v>
      </c>
      <c r="X21" s="21" t="str">
        <f t="shared" si="8"/>
        <v>NO CHANGE</v>
      </c>
    </row>
    <row r="22" spans="1:24" outlineLevel="2">
      <c r="A22" s="136">
        <v>35947</v>
      </c>
      <c r="B22" s="24"/>
      <c r="C22" s="77">
        <v>7</v>
      </c>
      <c r="D22" s="137" t="s">
        <v>534</v>
      </c>
      <c r="E22" s="137">
        <v>1</v>
      </c>
      <c r="F22" s="137" t="s">
        <v>100</v>
      </c>
      <c r="G22" s="137" t="str">
        <f>+VLOOKUP($D22,'Detailed Schedule'!$D$8:$EK$9993,4,FALSE)</f>
        <v>1997 JD 690 EXCAVATOR</v>
      </c>
      <c r="H22" s="55">
        <f>+VLOOKUP($D22,'Detailed Schedule'!$D$8:$EK$9993,5,FALSE)</f>
        <v>96934.040000000008</v>
      </c>
      <c r="I22" s="22">
        <f>+VLOOKUP($D22,'Detailed Schedule'!$D$8:$EK$9993,6,FALSE)</f>
        <v>12</v>
      </c>
      <c r="J22" s="55">
        <f>+VLOOKUP($D22,'Detailed Schedule'!$D$8:$EK$9993,7,FALSE)</f>
        <v>10000</v>
      </c>
      <c r="K22" s="56">
        <v>0</v>
      </c>
      <c r="L22" s="59">
        <f>+VLOOKUP($D22,'Detailed Schedule'!$D$8:$EAA$9985,137,FALSE)</f>
        <v>86934.040000000008</v>
      </c>
      <c r="M22" s="26">
        <f>+VLOOKUP($D22,'Detailed Schedule'!$D$8:$EAA$9985,144,FALSE)</f>
        <v>0</v>
      </c>
      <c r="N22" s="26">
        <f t="shared" si="15"/>
        <v>86934.040000000008</v>
      </c>
      <c r="O22" s="26">
        <f t="shared" si="16"/>
        <v>10000</v>
      </c>
      <c r="Q22" s="74">
        <f>+VLOOKUP($D22,'Detailed Schedule'!$D$8:$K$903,6,FALSE)</f>
        <v>12</v>
      </c>
      <c r="R22" s="75">
        <f>+VLOOKUP($D22,'Detailed Schedule'!$D$8:$K$903,5,FALSE)</f>
        <v>96934.040000000008</v>
      </c>
      <c r="S22" s="75">
        <f>+VLOOKUP($D22,'Detailed Schedule'!$D$8:$K$903,7,FALSE)</f>
        <v>10000</v>
      </c>
      <c r="T22" s="119">
        <f t="shared" si="4"/>
        <v>0</v>
      </c>
      <c r="U22" s="119">
        <f t="shared" si="5"/>
        <v>0</v>
      </c>
      <c r="V22" s="21" t="str">
        <f t="shared" si="6"/>
        <v>NO CHANGE</v>
      </c>
      <c r="W22" s="21" t="str">
        <f t="shared" si="7"/>
        <v>NO CHANGE</v>
      </c>
      <c r="X22" s="21" t="str">
        <f t="shared" si="8"/>
        <v>NO CHANGE</v>
      </c>
    </row>
    <row r="23" spans="1:24" outlineLevel="2">
      <c r="A23" s="136">
        <v>36356</v>
      </c>
      <c r="B23" s="24"/>
      <c r="C23" s="77">
        <v>11</v>
      </c>
      <c r="D23" s="137" t="s">
        <v>346</v>
      </c>
      <c r="E23" s="137">
        <v>1</v>
      </c>
      <c r="F23" s="137" t="s">
        <v>100</v>
      </c>
      <c r="G23" s="137" t="str">
        <f>+VLOOKUP($D23,'Detailed Schedule'!$D$8:$EK$9993,4,FALSE)</f>
        <v>CAT D5M DOZER</v>
      </c>
      <c r="H23" s="55">
        <f>+VLOOKUP($D23,'Detailed Schedule'!$D$8:$EK$9993,5,FALSE)</f>
        <v>95806</v>
      </c>
      <c r="I23" s="22">
        <f>+VLOOKUP($D23,'Detailed Schedule'!$D$8:$EK$9993,6,FALSE)</f>
        <v>10</v>
      </c>
      <c r="J23" s="55">
        <f>+VLOOKUP($D23,'Detailed Schedule'!$D$8:$EK$9993,7,FALSE)</f>
        <v>15000</v>
      </c>
      <c r="K23" s="56">
        <v>0</v>
      </c>
      <c r="L23" s="59">
        <f>+VLOOKUP($D23,'Detailed Schedule'!$D$8:$EAA$9985,137,FALSE)</f>
        <v>80806</v>
      </c>
      <c r="M23" s="26">
        <f>+VLOOKUP($D23,'Detailed Schedule'!$D$8:$EAA$9985,144,FALSE)</f>
        <v>0</v>
      </c>
      <c r="N23" s="26">
        <f t="shared" si="15"/>
        <v>80806</v>
      </c>
      <c r="O23" s="26">
        <f t="shared" si="16"/>
        <v>15000</v>
      </c>
      <c r="Q23" s="74">
        <f>+VLOOKUP($D23,'Detailed Schedule'!$D$8:$K$903,6,FALSE)</f>
        <v>10</v>
      </c>
      <c r="R23" s="75">
        <f>+VLOOKUP($D23,'Detailed Schedule'!$D$8:$K$903,5,FALSE)</f>
        <v>95806</v>
      </c>
      <c r="S23" s="75">
        <f>+VLOOKUP($D23,'Detailed Schedule'!$D$8:$K$903,7,FALSE)</f>
        <v>15000</v>
      </c>
      <c r="T23" s="119">
        <f t="shared" si="4"/>
        <v>0</v>
      </c>
      <c r="U23" s="119">
        <f t="shared" si="5"/>
        <v>0</v>
      </c>
      <c r="V23" s="21" t="str">
        <f t="shared" si="6"/>
        <v>NO CHANGE</v>
      </c>
      <c r="W23" s="21" t="str">
        <f t="shared" si="7"/>
        <v>NO CHANGE</v>
      </c>
      <c r="X23" s="21" t="str">
        <f t="shared" si="8"/>
        <v>NO CHANGE</v>
      </c>
    </row>
    <row r="24" spans="1:24" outlineLevel="2">
      <c r="A24" s="136">
        <v>37011</v>
      </c>
      <c r="B24" s="24"/>
      <c r="C24" s="77">
        <v>20</v>
      </c>
      <c r="D24" s="137" t="s">
        <v>1016</v>
      </c>
      <c r="E24" s="137">
        <v>1</v>
      </c>
      <c r="F24" s="137" t="s">
        <v>100</v>
      </c>
      <c r="G24" s="137" t="str">
        <f>+VLOOKUP($D24,'Detailed Schedule'!$D$8:$EK$9993,4,FALSE)</f>
        <v>LEADS 21" 85FT BLUE</v>
      </c>
      <c r="H24" s="55">
        <f>+VLOOKUP($D24,'Detailed Schedule'!$D$8:$EK$9993,5,FALSE)</f>
        <v>5000</v>
      </c>
      <c r="I24" s="22">
        <f>+VLOOKUP($D24,'Detailed Schedule'!$D$8:$EK$9993,6,FALSE)</f>
        <v>10</v>
      </c>
      <c r="J24" s="55">
        <f>+VLOOKUP($D24,'Detailed Schedule'!$D$8:$EK$9993,7,FALSE)</f>
        <v>2961.9</v>
      </c>
      <c r="K24" s="56">
        <v>0</v>
      </c>
      <c r="L24" s="59">
        <f>+VLOOKUP($D24,'Detailed Schedule'!$D$8:$EAA$9985,137,FALSE)</f>
        <v>2038.1000000000001</v>
      </c>
      <c r="M24" s="26">
        <f>+VLOOKUP($D24,'Detailed Schedule'!$D$8:$EAA$9985,144,FALSE)</f>
        <v>0</v>
      </c>
      <c r="N24" s="26">
        <f t="shared" si="15"/>
        <v>2038.1000000000001</v>
      </c>
      <c r="O24" s="26">
        <f t="shared" si="16"/>
        <v>2961.8999999999996</v>
      </c>
      <c r="Q24" s="74">
        <f>+VLOOKUP($D24,'Detailed Schedule'!$D$8:$K$903,6,FALSE)</f>
        <v>10</v>
      </c>
      <c r="R24" s="75">
        <f>+VLOOKUP($D24,'Detailed Schedule'!$D$8:$K$903,5,FALSE)</f>
        <v>5000</v>
      </c>
      <c r="S24" s="75">
        <f>+VLOOKUP($D24,'Detailed Schedule'!$D$8:$K$903,7,FALSE)</f>
        <v>2961.9</v>
      </c>
      <c r="T24" s="119">
        <f t="shared" si="4"/>
        <v>0</v>
      </c>
      <c r="U24" s="119">
        <f t="shared" si="5"/>
        <v>0</v>
      </c>
      <c r="V24" s="21" t="str">
        <f t="shared" si="6"/>
        <v>NO CHANGE</v>
      </c>
      <c r="W24" s="21" t="str">
        <f t="shared" si="7"/>
        <v>NO CHANGE</v>
      </c>
      <c r="X24" s="21" t="str">
        <f t="shared" si="8"/>
        <v>NO CHANGE</v>
      </c>
    </row>
    <row r="25" spans="1:24" outlineLevel="2">
      <c r="A25" s="136">
        <v>37095</v>
      </c>
      <c r="B25" s="24"/>
      <c r="C25" s="77">
        <v>21</v>
      </c>
      <c r="D25" s="137" t="s">
        <v>745</v>
      </c>
      <c r="E25" s="137">
        <v>1</v>
      </c>
      <c r="F25" s="137" t="s">
        <v>100</v>
      </c>
      <c r="G25" s="137" t="str">
        <f>+VLOOKUP($D25,'Detailed Schedule'!$D$8:$EK$9993,4,FALSE)</f>
        <v>JCB 930 6000LB FORKLIFT</v>
      </c>
      <c r="H25" s="55">
        <f>+VLOOKUP($D25,'Detailed Schedule'!$D$8:$EK$9993,5,FALSE)</f>
        <v>16800</v>
      </c>
      <c r="I25" s="22">
        <f>+VLOOKUP($D25,'Detailed Schedule'!$D$8:$EK$9993,6,FALSE)</f>
        <v>10</v>
      </c>
      <c r="J25" s="55">
        <f>+VLOOKUP($D25,'Detailed Schedule'!$D$8:$EK$9993,7,FALSE)</f>
        <v>8000</v>
      </c>
      <c r="K25" s="56">
        <v>0</v>
      </c>
      <c r="L25" s="59">
        <f>+VLOOKUP($D25,'Detailed Schedule'!$D$8:$EAA$9985,137,FALSE)</f>
        <v>8800</v>
      </c>
      <c r="M25" s="26">
        <f>+VLOOKUP($D25,'Detailed Schedule'!$D$8:$EAA$9985,144,FALSE)</f>
        <v>0</v>
      </c>
      <c r="N25" s="26">
        <f t="shared" si="15"/>
        <v>8800</v>
      </c>
      <c r="O25" s="26">
        <f t="shared" si="16"/>
        <v>8000</v>
      </c>
      <c r="Q25" s="74">
        <f>+VLOOKUP($D25,'Detailed Schedule'!$D$8:$K$903,6,FALSE)</f>
        <v>10</v>
      </c>
      <c r="R25" s="75">
        <f>+VLOOKUP($D25,'Detailed Schedule'!$D$8:$K$903,5,FALSE)</f>
        <v>16800</v>
      </c>
      <c r="S25" s="75">
        <f>+VLOOKUP($D25,'Detailed Schedule'!$D$8:$K$903,7,FALSE)</f>
        <v>8000</v>
      </c>
      <c r="T25" s="119">
        <f t="shared" si="4"/>
        <v>0</v>
      </c>
      <c r="U25" s="119">
        <f t="shared" si="5"/>
        <v>0</v>
      </c>
      <c r="V25" s="21" t="str">
        <f t="shared" si="6"/>
        <v>NO CHANGE</v>
      </c>
      <c r="W25" s="21" t="str">
        <f t="shared" si="7"/>
        <v>NO CHANGE</v>
      </c>
      <c r="X25" s="21" t="str">
        <f t="shared" si="8"/>
        <v>NO CHANGE</v>
      </c>
    </row>
    <row r="26" spans="1:24" outlineLevel="2">
      <c r="A26" s="136">
        <v>37142</v>
      </c>
      <c r="B26" s="24"/>
      <c r="C26" s="77">
        <v>23</v>
      </c>
      <c r="D26" s="137" t="s">
        <v>231</v>
      </c>
      <c r="E26" s="137">
        <v>2</v>
      </c>
      <c r="F26" s="137" t="s">
        <v>100</v>
      </c>
      <c r="G26" s="137" t="str">
        <f>+VLOOKUP($D26,'Detailed Schedule'!$D$8:$EK$9993,4,FALSE)</f>
        <v>2001 GOMACO C450 DECK MACHINE</v>
      </c>
      <c r="H26" s="55">
        <f>+VLOOKUP($D26,'Detailed Schedule'!$D$8:$EK$9993,5,FALSE)</f>
        <v>56000</v>
      </c>
      <c r="I26" s="22">
        <f>+VLOOKUP($D26,'Detailed Schedule'!$D$8:$EK$9993,6,FALSE)</f>
        <v>10</v>
      </c>
      <c r="J26" s="55">
        <f>+VLOOKUP($D26,'Detailed Schedule'!$D$8:$EK$9993,7,FALSE)</f>
        <v>10000</v>
      </c>
      <c r="K26" s="56">
        <v>0</v>
      </c>
      <c r="L26" s="59">
        <f>+VLOOKUP($D26,'Detailed Schedule'!$D$8:$EAA$9985,137,FALSE)</f>
        <v>46000</v>
      </c>
      <c r="M26" s="26">
        <f>+VLOOKUP($D26,'Detailed Schedule'!$D$8:$EAA$9985,144,FALSE)</f>
        <v>0</v>
      </c>
      <c r="N26" s="26">
        <f t="shared" si="15"/>
        <v>46000</v>
      </c>
      <c r="O26" s="26">
        <f t="shared" si="16"/>
        <v>10000</v>
      </c>
      <c r="Q26" s="74">
        <f>+VLOOKUP($D26,'Detailed Schedule'!$D$8:$K$903,6,FALSE)</f>
        <v>10</v>
      </c>
      <c r="R26" s="75">
        <f>+VLOOKUP($D26,'Detailed Schedule'!$D$8:$K$903,5,FALSE)</f>
        <v>56000</v>
      </c>
      <c r="S26" s="75">
        <f>+VLOOKUP($D26,'Detailed Schedule'!$D$8:$K$903,7,FALSE)</f>
        <v>10000</v>
      </c>
      <c r="T26" s="119">
        <f t="shared" si="4"/>
        <v>0</v>
      </c>
      <c r="U26" s="119">
        <f t="shared" si="5"/>
        <v>0</v>
      </c>
      <c r="V26" s="21" t="str">
        <f t="shared" si="6"/>
        <v>NO CHANGE</v>
      </c>
      <c r="W26" s="21" t="str">
        <f t="shared" si="7"/>
        <v>NO CHANGE</v>
      </c>
      <c r="X26" s="21" t="str">
        <f t="shared" si="8"/>
        <v>NO CHANGE</v>
      </c>
    </row>
    <row r="27" spans="1:24" outlineLevel="2">
      <c r="A27" s="136">
        <v>37770</v>
      </c>
      <c r="B27" s="24"/>
      <c r="C27" s="77">
        <v>30</v>
      </c>
      <c r="D27" s="137" t="s">
        <v>1381</v>
      </c>
      <c r="E27" s="137">
        <v>1</v>
      </c>
      <c r="F27" s="137" t="s">
        <v>100</v>
      </c>
      <c r="G27" s="137" t="str">
        <f>+VLOOKUP($D27,'Detailed Schedule'!$D$8:$EK$9993,4,FALSE)</f>
        <v>BOMAG 56" ROLLER</v>
      </c>
      <c r="H27" s="55">
        <f>+VLOOKUP($D27,'Detailed Schedule'!$D$8:$EK$9993,5,FALSE)</f>
        <v>30740</v>
      </c>
      <c r="I27" s="22">
        <f>+VLOOKUP($D27,'Detailed Schedule'!$D$8:$EK$9993,6,FALSE)</f>
        <v>15</v>
      </c>
      <c r="J27" s="55">
        <f>+VLOOKUP($D27,'Detailed Schedule'!$D$8:$EK$9993,7,FALSE)</f>
        <v>10000</v>
      </c>
      <c r="K27" s="56">
        <v>0</v>
      </c>
      <c r="L27" s="59">
        <f>+VLOOKUP($D27,'Detailed Schedule'!$D$8:$EAA$9985,137,FALSE)</f>
        <v>20740</v>
      </c>
      <c r="M27" s="26">
        <f>+VLOOKUP($D27,'Detailed Schedule'!$D$8:$EAA$9985,144,FALSE)</f>
        <v>0</v>
      </c>
      <c r="N27" s="26">
        <f t="shared" ref="N27:N90" si="17">+L27+M27</f>
        <v>20740</v>
      </c>
      <c r="O27" s="26">
        <f t="shared" ref="O27:O90" si="18">+H27-N27</f>
        <v>10000</v>
      </c>
      <c r="Q27" s="74">
        <f>+VLOOKUP($D27,'Detailed Schedule'!$D$8:$K$903,6,FALSE)</f>
        <v>15</v>
      </c>
      <c r="R27" s="75">
        <f>+VLOOKUP($D27,'Detailed Schedule'!$D$8:$K$903,5,FALSE)</f>
        <v>30740</v>
      </c>
      <c r="S27" s="75">
        <f>+VLOOKUP($D27,'Detailed Schedule'!$D$8:$K$903,7,FALSE)</f>
        <v>10000</v>
      </c>
      <c r="T27" s="119">
        <f t="shared" si="4"/>
        <v>0</v>
      </c>
      <c r="U27" s="119">
        <f t="shared" si="5"/>
        <v>0</v>
      </c>
      <c r="V27" s="21" t="str">
        <f t="shared" si="6"/>
        <v>NO CHANGE</v>
      </c>
      <c r="W27" s="21" t="str">
        <f t="shared" si="7"/>
        <v>NO CHANGE</v>
      </c>
      <c r="X27" s="21" t="str">
        <f t="shared" si="8"/>
        <v>NO CHANGE</v>
      </c>
    </row>
    <row r="28" spans="1:24" outlineLevel="2">
      <c r="A28" s="136">
        <v>37792</v>
      </c>
      <c r="B28" s="24"/>
      <c r="C28" s="77">
        <v>32</v>
      </c>
      <c r="D28" s="137" t="s">
        <v>221</v>
      </c>
      <c r="E28" s="137">
        <v>1</v>
      </c>
      <c r="F28" s="137" t="s">
        <v>100</v>
      </c>
      <c r="G28" s="137" t="str">
        <f>+VLOOKUP($D28,'Detailed Schedule'!$D$8:$EK$9993,4,FALSE)</f>
        <v>ROME DISC - 8'</v>
      </c>
      <c r="H28" s="55">
        <f>+VLOOKUP($D28,'Detailed Schedule'!$D$8:$EK$9993,5,FALSE)</f>
        <v>3750</v>
      </c>
      <c r="I28" s="22">
        <f>+VLOOKUP($D28,'Detailed Schedule'!$D$8:$EK$9993,6,FALSE)</f>
        <v>10</v>
      </c>
      <c r="J28" s="55">
        <f>+VLOOKUP($D28,'Detailed Schedule'!$D$8:$EK$9993,7,FALSE)</f>
        <v>2000</v>
      </c>
      <c r="K28" s="56">
        <v>0</v>
      </c>
      <c r="L28" s="59">
        <f>+VLOOKUP($D28,'Detailed Schedule'!$D$8:$EAA$9985,137,FALSE)</f>
        <v>1750</v>
      </c>
      <c r="M28" s="26">
        <f>+VLOOKUP($D28,'Detailed Schedule'!$D$8:$EAA$9985,144,FALSE)</f>
        <v>0</v>
      </c>
      <c r="N28" s="26">
        <f t="shared" si="17"/>
        <v>1750</v>
      </c>
      <c r="O28" s="26">
        <f t="shared" si="18"/>
        <v>2000</v>
      </c>
      <c r="Q28" s="74">
        <f>+VLOOKUP($D28,'Detailed Schedule'!$D$8:$K$903,6,FALSE)</f>
        <v>10</v>
      </c>
      <c r="R28" s="75">
        <f>+VLOOKUP($D28,'Detailed Schedule'!$D$8:$K$903,5,FALSE)</f>
        <v>3750</v>
      </c>
      <c r="S28" s="75">
        <f>+VLOOKUP($D28,'Detailed Schedule'!$D$8:$K$903,7,FALSE)</f>
        <v>2000</v>
      </c>
      <c r="T28" s="119">
        <f t="shared" si="4"/>
        <v>0</v>
      </c>
      <c r="U28" s="119">
        <f t="shared" si="5"/>
        <v>0</v>
      </c>
      <c r="V28" s="21" t="str">
        <f t="shared" si="6"/>
        <v>NO CHANGE</v>
      </c>
      <c r="W28" s="21" t="str">
        <f t="shared" si="7"/>
        <v>NO CHANGE</v>
      </c>
      <c r="X28" s="21" t="str">
        <f t="shared" si="8"/>
        <v>NO CHANGE</v>
      </c>
    </row>
    <row r="29" spans="1:24" outlineLevel="2">
      <c r="A29" s="136">
        <v>37998</v>
      </c>
      <c r="B29" s="24"/>
      <c r="C29" s="77">
        <v>44</v>
      </c>
      <c r="D29" s="137" t="s">
        <v>233</v>
      </c>
      <c r="E29" s="137">
        <v>2</v>
      </c>
      <c r="F29" s="137" t="s">
        <v>100</v>
      </c>
      <c r="G29" s="137" t="str">
        <f>+VLOOKUP($D29,'Detailed Schedule'!$D$8:$EK$9993,4,FALSE)</f>
        <v>5' EXTENSION FOR GOMACO C450 (#131)</v>
      </c>
      <c r="H29" s="55">
        <f>+VLOOKUP($D29,'Detailed Schedule'!$D$8:$EK$9993,5,FALSE)</f>
        <v>4375</v>
      </c>
      <c r="I29" s="22">
        <f>+VLOOKUP($D29,'Detailed Schedule'!$D$8:$EK$9993,6,FALSE)</f>
        <v>5</v>
      </c>
      <c r="J29" s="55">
        <f>+VLOOKUP($D29,'Detailed Schedule'!$D$8:$EK$9993,7,FALSE)</f>
        <v>0</v>
      </c>
      <c r="K29" s="56">
        <v>0</v>
      </c>
      <c r="L29" s="59">
        <f>+VLOOKUP($D29,'Detailed Schedule'!$D$8:$EAA$9985,137,FALSE)</f>
        <v>4375</v>
      </c>
      <c r="M29" s="26">
        <f>+VLOOKUP($D29,'Detailed Schedule'!$D$8:$EAA$9985,144,FALSE)</f>
        <v>0</v>
      </c>
      <c r="N29" s="26">
        <f t="shared" si="17"/>
        <v>4375</v>
      </c>
      <c r="O29" s="26">
        <f t="shared" si="18"/>
        <v>0</v>
      </c>
      <c r="Q29" s="74">
        <f>+VLOOKUP($D29,'Detailed Schedule'!$D$8:$K$903,6,FALSE)</f>
        <v>5</v>
      </c>
      <c r="R29" s="75">
        <f>+VLOOKUP($D29,'Detailed Schedule'!$D$8:$K$903,5,FALSE)</f>
        <v>4375</v>
      </c>
      <c r="S29" s="75">
        <f>+VLOOKUP($D29,'Detailed Schedule'!$D$8:$K$903,7,FALSE)</f>
        <v>0</v>
      </c>
      <c r="T29" s="119">
        <f t="shared" si="4"/>
        <v>0</v>
      </c>
      <c r="U29" s="119">
        <f t="shared" si="5"/>
        <v>0</v>
      </c>
      <c r="V29" s="21" t="str">
        <f t="shared" si="6"/>
        <v>NO CHANGE</v>
      </c>
      <c r="W29" s="21" t="str">
        <f t="shared" si="7"/>
        <v>NO CHANGE</v>
      </c>
      <c r="X29" s="21" t="str">
        <f t="shared" si="8"/>
        <v>NO CHANGE</v>
      </c>
    </row>
    <row r="30" spans="1:24" outlineLevel="2">
      <c r="A30" s="136">
        <v>38013</v>
      </c>
      <c r="B30" s="24"/>
      <c r="C30" s="77">
        <v>37</v>
      </c>
      <c r="D30" s="137" t="s">
        <v>759</v>
      </c>
      <c r="E30" s="137">
        <v>1</v>
      </c>
      <c r="F30" s="137" t="s">
        <v>100</v>
      </c>
      <c r="G30" s="137" t="str">
        <f>+VLOOKUP($D30,'Detailed Schedule'!$D$8:$EK$9993,4,FALSE)</f>
        <v>FORD TW35 TRACTOR-1990</v>
      </c>
      <c r="H30" s="55">
        <f>+VLOOKUP($D30,'Detailed Schedule'!$D$8:$EK$9993,5,FALSE)</f>
        <v>18550</v>
      </c>
      <c r="I30" s="22">
        <f>+VLOOKUP($D30,'Detailed Schedule'!$D$8:$EK$9993,6,FALSE)</f>
        <v>10</v>
      </c>
      <c r="J30" s="55">
        <f>+VLOOKUP($D30,'Detailed Schedule'!$D$8:$EK$9993,7,FALSE)</f>
        <v>8000</v>
      </c>
      <c r="K30" s="56">
        <v>0</v>
      </c>
      <c r="L30" s="59">
        <f>+VLOOKUP($D30,'Detailed Schedule'!$D$8:$EAA$9985,137,FALSE)</f>
        <v>10550</v>
      </c>
      <c r="M30" s="26">
        <f>+VLOOKUP($D30,'Detailed Schedule'!$D$8:$EAA$9985,144,FALSE)</f>
        <v>0</v>
      </c>
      <c r="N30" s="26">
        <f t="shared" si="17"/>
        <v>10550</v>
      </c>
      <c r="O30" s="26">
        <f t="shared" si="18"/>
        <v>8000</v>
      </c>
      <c r="Q30" s="74">
        <f>+VLOOKUP($D30,'Detailed Schedule'!$D$8:$K$903,6,FALSE)</f>
        <v>10</v>
      </c>
      <c r="R30" s="75">
        <f>+VLOOKUP($D30,'Detailed Schedule'!$D$8:$K$903,5,FALSE)</f>
        <v>18550</v>
      </c>
      <c r="S30" s="75">
        <f>+VLOOKUP($D30,'Detailed Schedule'!$D$8:$K$903,7,FALSE)</f>
        <v>8000</v>
      </c>
      <c r="T30" s="119">
        <f t="shared" si="4"/>
        <v>0</v>
      </c>
      <c r="U30" s="119">
        <f t="shared" si="5"/>
        <v>0</v>
      </c>
      <c r="V30" s="21" t="str">
        <f t="shared" si="6"/>
        <v>NO CHANGE</v>
      </c>
      <c r="W30" s="21" t="str">
        <f t="shared" si="7"/>
        <v>NO CHANGE</v>
      </c>
      <c r="X30" s="21" t="str">
        <f t="shared" si="8"/>
        <v>NO CHANGE</v>
      </c>
    </row>
    <row r="31" spans="1:24" outlineLevel="2">
      <c r="A31" s="136">
        <v>38020</v>
      </c>
      <c r="B31" s="24"/>
      <c r="C31" s="77">
        <v>38</v>
      </c>
      <c r="D31" s="137" t="s">
        <v>761</v>
      </c>
      <c r="E31" s="137">
        <v>1</v>
      </c>
      <c r="F31" s="137" t="s">
        <v>100</v>
      </c>
      <c r="G31" s="137" t="str">
        <f>+VLOOKUP($D31,'Detailed Schedule'!$D$8:$EK$9993,4,FALSE)</f>
        <v>FORD 9880 TRACTOR - 1994</v>
      </c>
      <c r="H31" s="55">
        <f>+VLOOKUP($D31,'Detailed Schedule'!$D$8:$EK$9993,5,FALSE)</f>
        <v>68900</v>
      </c>
      <c r="I31" s="22">
        <f>+VLOOKUP($D31,'Detailed Schedule'!$D$8:$EK$9993,6,FALSE)</f>
        <v>10</v>
      </c>
      <c r="J31" s="55">
        <f>+VLOOKUP($D31,'Detailed Schedule'!$D$8:$EK$9993,7,FALSE)</f>
        <v>30000</v>
      </c>
      <c r="K31" s="56">
        <v>0</v>
      </c>
      <c r="L31" s="59">
        <f>+VLOOKUP($D31,'Detailed Schedule'!$D$8:$EAA$9985,137,FALSE)</f>
        <v>38900</v>
      </c>
      <c r="M31" s="26">
        <f>+VLOOKUP($D31,'Detailed Schedule'!$D$8:$EAA$9985,144,FALSE)</f>
        <v>0</v>
      </c>
      <c r="N31" s="26">
        <f t="shared" si="17"/>
        <v>38900</v>
      </c>
      <c r="O31" s="26">
        <f t="shared" si="18"/>
        <v>30000</v>
      </c>
      <c r="Q31" s="74">
        <f>+VLOOKUP($D31,'Detailed Schedule'!$D$8:$K$903,6,FALSE)</f>
        <v>10</v>
      </c>
      <c r="R31" s="75">
        <f>+VLOOKUP($D31,'Detailed Schedule'!$D$8:$K$903,5,FALSE)</f>
        <v>68900</v>
      </c>
      <c r="S31" s="75">
        <f>+VLOOKUP($D31,'Detailed Schedule'!$D$8:$K$903,7,FALSE)</f>
        <v>30000</v>
      </c>
      <c r="T31" s="119">
        <f t="shared" si="4"/>
        <v>0</v>
      </c>
      <c r="U31" s="119">
        <f t="shared" si="5"/>
        <v>0</v>
      </c>
      <c r="V31" s="21" t="str">
        <f t="shared" si="6"/>
        <v>NO CHANGE</v>
      </c>
      <c r="W31" s="21" t="str">
        <f t="shared" si="7"/>
        <v>NO CHANGE</v>
      </c>
      <c r="X31" s="21" t="str">
        <f t="shared" si="8"/>
        <v>NO CHANGE</v>
      </c>
    </row>
    <row r="32" spans="1:24" outlineLevel="2">
      <c r="A32" s="136">
        <v>38063</v>
      </c>
      <c r="B32" s="24"/>
      <c r="C32" s="77">
        <v>39</v>
      </c>
      <c r="D32" s="137" t="s">
        <v>99</v>
      </c>
      <c r="E32" s="137">
        <v>1</v>
      </c>
      <c r="F32" s="137" t="s">
        <v>100</v>
      </c>
      <c r="G32" s="137" t="str">
        <f>+VLOOKUP($D32,'Detailed Schedule'!$D$8:$EK$9993,4,FALSE)</f>
        <v>2002 SULLAIR 185H AIR COMPRESSOR</v>
      </c>
      <c r="H32" s="55">
        <f>+VLOOKUP($D32,'Detailed Schedule'!$D$8:$EK$9993,5,FALSE)</f>
        <v>7420</v>
      </c>
      <c r="I32" s="22">
        <f>+VLOOKUP($D32,'Detailed Schedule'!$D$8:$EK$9993,6,FALSE)</f>
        <v>10</v>
      </c>
      <c r="J32" s="55">
        <f>+VLOOKUP($D32,'Detailed Schedule'!$D$8:$EK$9993,7,FALSE)</f>
        <v>2000</v>
      </c>
      <c r="K32" s="56">
        <v>0</v>
      </c>
      <c r="L32" s="59">
        <f>+VLOOKUP($D32,'Detailed Schedule'!$D$8:$EAA$9985,137,FALSE)</f>
        <v>5420</v>
      </c>
      <c r="M32" s="26">
        <f>+VLOOKUP($D32,'Detailed Schedule'!$D$8:$EAA$9985,144,FALSE)</f>
        <v>0</v>
      </c>
      <c r="N32" s="26">
        <f t="shared" si="17"/>
        <v>5420</v>
      </c>
      <c r="O32" s="26">
        <f t="shared" si="18"/>
        <v>2000</v>
      </c>
      <c r="Q32" s="74">
        <f>+VLOOKUP($D32,'Detailed Schedule'!$D$8:$K$903,6,FALSE)</f>
        <v>10</v>
      </c>
      <c r="R32" s="75">
        <f>+VLOOKUP($D32,'Detailed Schedule'!$D$8:$K$903,5,FALSE)</f>
        <v>7420</v>
      </c>
      <c r="S32" s="75">
        <f>+VLOOKUP($D32,'Detailed Schedule'!$D$8:$K$903,7,FALSE)</f>
        <v>2000</v>
      </c>
      <c r="T32" s="119">
        <f t="shared" si="4"/>
        <v>0</v>
      </c>
      <c r="U32" s="119">
        <f t="shared" si="5"/>
        <v>0</v>
      </c>
      <c r="V32" s="21" t="str">
        <f t="shared" si="6"/>
        <v>NO CHANGE</v>
      </c>
      <c r="W32" s="21" t="str">
        <f t="shared" si="7"/>
        <v>NO CHANGE</v>
      </c>
      <c r="X32" s="21" t="str">
        <f t="shared" si="8"/>
        <v>NO CHANGE</v>
      </c>
    </row>
    <row r="33" spans="1:24" outlineLevel="2">
      <c r="A33" s="136">
        <v>38092</v>
      </c>
      <c r="B33" s="24"/>
      <c r="C33" s="77">
        <v>40</v>
      </c>
      <c r="D33" s="137" t="s">
        <v>1026</v>
      </c>
      <c r="E33" s="137">
        <v>1</v>
      </c>
      <c r="F33" s="137" t="s">
        <v>100</v>
      </c>
      <c r="G33" s="137" t="str">
        <f>+VLOOKUP($D33,'Detailed Schedule'!$D$8:$EK$9993,4,FALSE)</f>
        <v>ROME 16 CY SCRAPER</v>
      </c>
      <c r="H33" s="55">
        <f>+VLOOKUP($D33,'Detailed Schedule'!$D$8:$EK$9993,5,FALSE)</f>
        <v>20670</v>
      </c>
      <c r="I33" s="22">
        <f>+VLOOKUP($D33,'Detailed Schedule'!$D$8:$EK$9993,6,FALSE)</f>
        <v>15</v>
      </c>
      <c r="J33" s="55">
        <f>+VLOOKUP($D33,'Detailed Schedule'!$D$8:$EK$9993,7,FALSE)</f>
        <v>10000</v>
      </c>
      <c r="K33" s="56">
        <v>0</v>
      </c>
      <c r="L33" s="59">
        <f>+VLOOKUP($D33,'Detailed Schedule'!$D$8:$EAA$9985,137,FALSE)</f>
        <v>10670</v>
      </c>
      <c r="M33" s="26">
        <f>+VLOOKUP($D33,'Detailed Schedule'!$D$8:$EAA$9985,144,FALSE)</f>
        <v>0</v>
      </c>
      <c r="N33" s="26">
        <f t="shared" si="17"/>
        <v>10670</v>
      </c>
      <c r="O33" s="26">
        <f t="shared" si="18"/>
        <v>10000</v>
      </c>
      <c r="Q33" s="74">
        <f>+VLOOKUP($D33,'Detailed Schedule'!$D$8:$K$903,6,FALSE)</f>
        <v>15</v>
      </c>
      <c r="R33" s="75">
        <f>+VLOOKUP($D33,'Detailed Schedule'!$D$8:$K$903,5,FALSE)</f>
        <v>20670</v>
      </c>
      <c r="S33" s="75">
        <f>+VLOOKUP($D33,'Detailed Schedule'!$D$8:$K$903,7,FALSE)</f>
        <v>10000</v>
      </c>
      <c r="T33" s="119">
        <f t="shared" si="4"/>
        <v>0</v>
      </c>
      <c r="U33" s="119">
        <f t="shared" si="5"/>
        <v>0</v>
      </c>
      <c r="V33" s="21" t="str">
        <f t="shared" si="6"/>
        <v>NO CHANGE</v>
      </c>
      <c r="W33" s="21" t="str">
        <f t="shared" si="7"/>
        <v>NO CHANGE</v>
      </c>
      <c r="X33" s="21" t="str">
        <f t="shared" si="8"/>
        <v>NO CHANGE</v>
      </c>
    </row>
    <row r="34" spans="1:24" outlineLevel="2">
      <c r="A34" s="136">
        <v>38145</v>
      </c>
      <c r="B34" s="24"/>
      <c r="C34" s="77">
        <v>41</v>
      </c>
      <c r="D34" s="137" t="s">
        <v>348</v>
      </c>
      <c r="E34" s="137">
        <v>3</v>
      </c>
      <c r="F34" s="137" t="s">
        <v>100</v>
      </c>
      <c r="G34" s="137" t="str">
        <f>+VLOOKUP($D34,'Detailed Schedule'!$D$8:$EK$9993,4,FALSE)</f>
        <v>2001 CAT D5M DOZER W/ GPS</v>
      </c>
      <c r="H34" s="55">
        <f>+VLOOKUP($D34,'Detailed Schedule'!$D$8:$EK$9993,5,FALSE)</f>
        <v>79500</v>
      </c>
      <c r="I34" s="22">
        <f>+VLOOKUP($D34,'Detailed Schedule'!$D$8:$EK$9993,6,FALSE)</f>
        <v>10</v>
      </c>
      <c r="J34" s="55">
        <f>+VLOOKUP($D34,'Detailed Schedule'!$D$8:$EK$9993,7,FALSE)</f>
        <v>15000</v>
      </c>
      <c r="K34" s="56">
        <v>0</v>
      </c>
      <c r="L34" s="59">
        <f>+VLOOKUP($D34,'Detailed Schedule'!$D$8:$EAA$9985,137,FALSE)</f>
        <v>64500</v>
      </c>
      <c r="M34" s="26">
        <f>+VLOOKUP($D34,'Detailed Schedule'!$D$8:$EAA$9985,144,FALSE)</f>
        <v>0</v>
      </c>
      <c r="N34" s="26">
        <f t="shared" si="17"/>
        <v>64500</v>
      </c>
      <c r="O34" s="26">
        <f t="shared" si="18"/>
        <v>15000</v>
      </c>
      <c r="Q34" s="74">
        <f>+VLOOKUP($D34,'Detailed Schedule'!$D$8:$K$903,6,FALSE)</f>
        <v>10</v>
      </c>
      <c r="R34" s="75">
        <f>+VLOOKUP($D34,'Detailed Schedule'!$D$8:$K$903,5,FALSE)</f>
        <v>79500</v>
      </c>
      <c r="S34" s="75">
        <f>+VLOOKUP($D34,'Detailed Schedule'!$D$8:$K$903,7,FALSE)</f>
        <v>15000</v>
      </c>
      <c r="T34" s="119">
        <f t="shared" si="4"/>
        <v>0</v>
      </c>
      <c r="U34" s="119">
        <f t="shared" si="5"/>
        <v>0</v>
      </c>
      <c r="V34" s="21" t="str">
        <f t="shared" si="6"/>
        <v>NO CHANGE</v>
      </c>
      <c r="W34" s="21" t="str">
        <f t="shared" si="7"/>
        <v>NO CHANGE</v>
      </c>
      <c r="X34" s="21" t="str">
        <f t="shared" si="8"/>
        <v>NO CHANGE</v>
      </c>
    </row>
    <row r="35" spans="1:24" outlineLevel="2">
      <c r="A35" s="136">
        <v>38160</v>
      </c>
      <c r="B35" s="24"/>
      <c r="C35" s="77">
        <v>42</v>
      </c>
      <c r="D35" s="137" t="s">
        <v>538</v>
      </c>
      <c r="E35" s="137">
        <v>2</v>
      </c>
      <c r="F35" s="137" t="s">
        <v>100</v>
      </c>
      <c r="G35" s="137" t="str">
        <f>+VLOOKUP($D35,'Detailed Schedule'!$D$8:$EK$9993,4,FALSE)</f>
        <v>2004 JD 230 EXCAVATOR</v>
      </c>
      <c r="H35" s="55">
        <f>+VLOOKUP($D35,'Detailed Schedule'!$D$8:$EK$9993,5,FALSE)</f>
        <v>155820</v>
      </c>
      <c r="I35" s="22">
        <f>+VLOOKUP($D35,'Detailed Schedule'!$D$8:$EK$9993,6,FALSE)</f>
        <v>12</v>
      </c>
      <c r="J35" s="55">
        <f>+VLOOKUP($D35,'Detailed Schedule'!$D$8:$EK$9993,7,FALSE)</f>
        <v>20000</v>
      </c>
      <c r="K35" s="56">
        <v>0</v>
      </c>
      <c r="L35" s="59">
        <f>+VLOOKUP($D35,'Detailed Schedule'!$D$8:$EAA$9985,137,FALSE)</f>
        <v>135820</v>
      </c>
      <c r="M35" s="26">
        <f>+VLOOKUP($D35,'Detailed Schedule'!$D$8:$EAA$9985,144,FALSE)</f>
        <v>0</v>
      </c>
      <c r="N35" s="26">
        <f t="shared" si="17"/>
        <v>135820</v>
      </c>
      <c r="O35" s="26">
        <f t="shared" si="18"/>
        <v>20000</v>
      </c>
      <c r="Q35" s="74">
        <f>+VLOOKUP($D35,'Detailed Schedule'!$D$8:$K$903,6,FALSE)</f>
        <v>12</v>
      </c>
      <c r="R35" s="75">
        <f>+VLOOKUP($D35,'Detailed Schedule'!$D$8:$K$903,5,FALSE)</f>
        <v>155820</v>
      </c>
      <c r="S35" s="75">
        <f>+VLOOKUP($D35,'Detailed Schedule'!$D$8:$K$903,7,FALSE)</f>
        <v>20000</v>
      </c>
      <c r="T35" s="119">
        <f t="shared" si="4"/>
        <v>0</v>
      </c>
      <c r="U35" s="119">
        <f t="shared" si="5"/>
        <v>0</v>
      </c>
      <c r="V35" s="21" t="str">
        <f t="shared" si="6"/>
        <v>NO CHANGE</v>
      </c>
      <c r="W35" s="21" t="str">
        <f t="shared" si="7"/>
        <v>NO CHANGE</v>
      </c>
      <c r="X35" s="21" t="str">
        <f t="shared" si="8"/>
        <v>NO CHANGE</v>
      </c>
    </row>
    <row r="36" spans="1:24" outlineLevel="2">
      <c r="A36" s="136">
        <v>38419</v>
      </c>
      <c r="B36" s="24"/>
      <c r="C36" s="77">
        <v>45</v>
      </c>
      <c r="D36" s="137" t="s">
        <v>1371</v>
      </c>
      <c r="E36" s="137">
        <v>1</v>
      </c>
      <c r="F36" s="137" t="s">
        <v>100</v>
      </c>
      <c r="G36" s="137" t="str">
        <f>+VLOOKUP($D36,'Detailed Schedule'!$D$8:$EK$9993,4,FALSE)</f>
        <v>MKT V2B VIBR. HAMMER</v>
      </c>
      <c r="H36" s="55">
        <f>+VLOOKUP($D36,'Detailed Schedule'!$D$8:$EK$9993,5,FALSE)</f>
        <v>29786</v>
      </c>
      <c r="I36" s="22">
        <f>+VLOOKUP($D36,'Detailed Schedule'!$D$8:$EK$9993,6,FALSE)</f>
        <v>10</v>
      </c>
      <c r="J36" s="55">
        <f>+VLOOKUP($D36,'Detailed Schedule'!$D$8:$EK$9993,7,FALSE)</f>
        <v>10000</v>
      </c>
      <c r="K36" s="56">
        <v>0</v>
      </c>
      <c r="L36" s="59">
        <f>+VLOOKUP($D36,'Detailed Schedule'!$D$8:$EAA$9985,137,FALSE)</f>
        <v>19786</v>
      </c>
      <c r="M36" s="26">
        <f>+VLOOKUP($D36,'Detailed Schedule'!$D$8:$EAA$9985,144,FALSE)</f>
        <v>0</v>
      </c>
      <c r="N36" s="26">
        <f t="shared" si="17"/>
        <v>19786</v>
      </c>
      <c r="O36" s="26">
        <f t="shared" si="18"/>
        <v>10000</v>
      </c>
      <c r="Q36" s="74">
        <f>+VLOOKUP($D36,'Detailed Schedule'!$D$8:$K$903,6,FALSE)</f>
        <v>10</v>
      </c>
      <c r="R36" s="75">
        <f>+VLOOKUP($D36,'Detailed Schedule'!$D$8:$K$903,5,FALSE)</f>
        <v>29786</v>
      </c>
      <c r="S36" s="75">
        <f>+VLOOKUP($D36,'Detailed Schedule'!$D$8:$K$903,7,FALSE)</f>
        <v>10000</v>
      </c>
      <c r="T36" s="119">
        <f t="shared" si="4"/>
        <v>0</v>
      </c>
      <c r="U36" s="119">
        <f t="shared" si="5"/>
        <v>0</v>
      </c>
      <c r="V36" s="21" t="str">
        <f t="shared" si="6"/>
        <v>NO CHANGE</v>
      </c>
      <c r="W36" s="21" t="str">
        <f t="shared" si="7"/>
        <v>NO CHANGE</v>
      </c>
      <c r="X36" s="21" t="str">
        <f t="shared" si="8"/>
        <v>NO CHANGE</v>
      </c>
    </row>
    <row r="37" spans="1:24" outlineLevel="2">
      <c r="A37" s="136">
        <v>38778</v>
      </c>
      <c r="B37" s="24"/>
      <c r="C37" s="77">
        <v>49</v>
      </c>
      <c r="D37" s="137" t="s">
        <v>792</v>
      </c>
      <c r="E37" s="137">
        <v>1</v>
      </c>
      <c r="F37" s="137" t="s">
        <v>100</v>
      </c>
      <c r="G37" s="137" t="str">
        <f>+VLOOKUP($D37,'Detailed Schedule'!$D$8:$EK$9993,4,FALSE)</f>
        <v>JD 670C GRADER</v>
      </c>
      <c r="H37" s="55">
        <f>+VLOOKUP($D37,'Detailed Schedule'!$D$8:$EK$9993,5,FALSE)</f>
        <v>107886.8</v>
      </c>
      <c r="I37" s="22">
        <f>+VLOOKUP($D37,'Detailed Schedule'!$D$8:$EK$9993,6,FALSE)</f>
        <v>10</v>
      </c>
      <c r="J37" s="55">
        <f>+VLOOKUP($D37,'Detailed Schedule'!$D$8:$EK$9993,7,FALSE)</f>
        <v>20000</v>
      </c>
      <c r="K37" s="56">
        <v>0</v>
      </c>
      <c r="L37" s="59">
        <f>+VLOOKUP($D37,'Detailed Schedule'!$D$8:$EAA$9985,137,FALSE)</f>
        <v>87886.8</v>
      </c>
      <c r="M37" s="26">
        <f>+VLOOKUP($D37,'Detailed Schedule'!$D$8:$EAA$9985,144,FALSE)</f>
        <v>0</v>
      </c>
      <c r="N37" s="26">
        <f t="shared" si="17"/>
        <v>87886.8</v>
      </c>
      <c r="O37" s="26">
        <f t="shared" si="18"/>
        <v>20000</v>
      </c>
      <c r="Q37" s="74">
        <f>+VLOOKUP($D37,'Detailed Schedule'!$D$8:$K$903,6,FALSE)</f>
        <v>10</v>
      </c>
      <c r="R37" s="75">
        <f>+VLOOKUP($D37,'Detailed Schedule'!$D$8:$K$903,5,FALSE)</f>
        <v>107886.8</v>
      </c>
      <c r="S37" s="75">
        <f>+VLOOKUP($D37,'Detailed Schedule'!$D$8:$K$903,7,FALSE)</f>
        <v>20000</v>
      </c>
      <c r="T37" s="119">
        <f t="shared" si="4"/>
        <v>0</v>
      </c>
      <c r="U37" s="119">
        <f t="shared" si="5"/>
        <v>0</v>
      </c>
      <c r="V37" s="21" t="str">
        <f t="shared" si="6"/>
        <v>NO CHANGE</v>
      </c>
      <c r="W37" s="21" t="str">
        <f t="shared" si="7"/>
        <v>NO CHANGE</v>
      </c>
      <c r="X37" s="21" t="str">
        <f t="shared" si="8"/>
        <v>NO CHANGE</v>
      </c>
    </row>
    <row r="38" spans="1:24" outlineLevel="2">
      <c r="A38" s="136">
        <v>38892</v>
      </c>
      <c r="B38" s="24"/>
      <c r="C38" s="77">
        <v>53</v>
      </c>
      <c r="D38" s="137" t="s">
        <v>1373</v>
      </c>
      <c r="E38" s="137">
        <v>1</v>
      </c>
      <c r="F38" s="137" t="s">
        <v>100</v>
      </c>
      <c r="G38" s="137" t="str">
        <f>+VLOOKUP($D38,'Detailed Schedule'!$D$8:$EK$9993,4,FALSE)</f>
        <v>MKT V5C VIBR. HAMMER</v>
      </c>
      <c r="H38" s="55">
        <f>+VLOOKUP($D38,'Detailed Schedule'!$D$8:$EK$9993,5,FALSE)</f>
        <v>68900</v>
      </c>
      <c r="I38" s="22">
        <f>+VLOOKUP($D38,'Detailed Schedule'!$D$8:$EK$9993,6,FALSE)</f>
        <v>15</v>
      </c>
      <c r="J38" s="55">
        <f>+VLOOKUP($D38,'Detailed Schedule'!$D$8:$EK$9993,7,FALSE)</f>
        <v>35000</v>
      </c>
      <c r="K38" s="56">
        <v>0</v>
      </c>
      <c r="L38" s="59">
        <f>+VLOOKUP($D38,'Detailed Schedule'!$D$8:$EAA$9985,137,FALSE)</f>
        <v>33900</v>
      </c>
      <c r="M38" s="26">
        <f>+VLOOKUP($D38,'Detailed Schedule'!$D$8:$EAA$9985,144,FALSE)</f>
        <v>0</v>
      </c>
      <c r="N38" s="26">
        <f t="shared" si="17"/>
        <v>33900</v>
      </c>
      <c r="O38" s="26">
        <f t="shared" si="18"/>
        <v>35000</v>
      </c>
      <c r="Q38" s="74">
        <f>+VLOOKUP($D38,'Detailed Schedule'!$D$8:$K$903,6,FALSE)</f>
        <v>15</v>
      </c>
      <c r="R38" s="75">
        <f>+VLOOKUP($D38,'Detailed Schedule'!$D$8:$K$903,5,FALSE)</f>
        <v>68900</v>
      </c>
      <c r="S38" s="75">
        <f>+VLOOKUP($D38,'Detailed Schedule'!$D$8:$K$903,7,FALSE)</f>
        <v>35000</v>
      </c>
      <c r="T38" s="119">
        <f t="shared" si="4"/>
        <v>0</v>
      </c>
      <c r="U38" s="119">
        <f t="shared" si="5"/>
        <v>0</v>
      </c>
      <c r="V38" s="21" t="str">
        <f t="shared" si="6"/>
        <v>NO CHANGE</v>
      </c>
      <c r="W38" s="21" t="str">
        <f t="shared" si="7"/>
        <v>NO CHANGE</v>
      </c>
      <c r="X38" s="21" t="str">
        <f t="shared" si="8"/>
        <v>NO CHANGE</v>
      </c>
    </row>
    <row r="39" spans="1:24" outlineLevel="2">
      <c r="A39" s="136">
        <v>39090</v>
      </c>
      <c r="B39" s="24"/>
      <c r="C39" s="77">
        <v>55</v>
      </c>
      <c r="D39" s="137" t="s">
        <v>749</v>
      </c>
      <c r="E39" s="137">
        <v>1</v>
      </c>
      <c r="F39" s="137" t="s">
        <v>100</v>
      </c>
      <c r="G39" s="137" t="str">
        <f>+VLOOKUP($D39,'Detailed Schedule'!$D$8:$EK$9993,4,FALSE)</f>
        <v>HYSTER 22,000 LB FORKLIFT</v>
      </c>
      <c r="H39" s="55">
        <f>+VLOOKUP($D39,'Detailed Schedule'!$D$8:$EK$9993,5,FALSE)</f>
        <v>18020</v>
      </c>
      <c r="I39" s="22">
        <f>+VLOOKUP($D39,'Detailed Schedule'!$D$8:$EK$9993,6,FALSE)</f>
        <v>12</v>
      </c>
      <c r="J39" s="55">
        <f>+VLOOKUP($D39,'Detailed Schedule'!$D$8:$EK$9993,7,FALSE)</f>
        <v>10000</v>
      </c>
      <c r="K39" s="56">
        <v>0</v>
      </c>
      <c r="L39" s="59">
        <f>+VLOOKUP($D39,'Detailed Schedule'!$D$8:$EAA$9985,137,FALSE)</f>
        <v>8020</v>
      </c>
      <c r="M39" s="26">
        <f>+VLOOKUP($D39,'Detailed Schedule'!$D$8:$EAA$9985,144,FALSE)</f>
        <v>0</v>
      </c>
      <c r="N39" s="26">
        <f t="shared" si="17"/>
        <v>8020</v>
      </c>
      <c r="O39" s="26">
        <f t="shared" si="18"/>
        <v>10000</v>
      </c>
      <c r="Q39" s="74">
        <f>+VLOOKUP($D39,'Detailed Schedule'!$D$8:$K$903,6,FALSE)</f>
        <v>12</v>
      </c>
      <c r="R39" s="75">
        <f>+VLOOKUP($D39,'Detailed Schedule'!$D$8:$K$903,5,FALSE)</f>
        <v>18020</v>
      </c>
      <c r="S39" s="75">
        <f>+VLOOKUP($D39,'Detailed Schedule'!$D$8:$K$903,7,FALSE)</f>
        <v>10000</v>
      </c>
      <c r="T39" s="119">
        <f t="shared" si="4"/>
        <v>0</v>
      </c>
      <c r="U39" s="119">
        <f t="shared" si="5"/>
        <v>0</v>
      </c>
      <c r="V39" s="21" t="str">
        <f t="shared" si="6"/>
        <v>NO CHANGE</v>
      </c>
      <c r="W39" s="21" t="str">
        <f t="shared" si="7"/>
        <v>NO CHANGE</v>
      </c>
      <c r="X39" s="21" t="str">
        <f t="shared" si="8"/>
        <v>NO CHANGE</v>
      </c>
    </row>
    <row r="40" spans="1:24" outlineLevel="2">
      <c r="A40" s="136">
        <v>39300</v>
      </c>
      <c r="B40" s="24"/>
      <c r="C40" s="77">
        <v>60</v>
      </c>
      <c r="D40" s="137" t="s">
        <v>350</v>
      </c>
      <c r="E40" s="137">
        <v>1</v>
      </c>
      <c r="F40" s="137" t="s">
        <v>100</v>
      </c>
      <c r="G40" s="137" t="str">
        <f>+VLOOKUP($D40,'Detailed Schedule'!$D$8:$EK$9993,4,FALSE)</f>
        <v>2002 JD 750CLT DOZER</v>
      </c>
      <c r="H40" s="55">
        <f>+VLOOKUP($D40,'Detailed Schedule'!$D$8:$EK$9993,5,FALSE)</f>
        <v>84800</v>
      </c>
      <c r="I40" s="22">
        <f>+VLOOKUP($D40,'Detailed Schedule'!$D$8:$EK$9993,6,FALSE)</f>
        <v>10</v>
      </c>
      <c r="J40" s="55">
        <f>+VLOOKUP($D40,'Detailed Schedule'!$D$8:$EK$9993,7,FALSE)</f>
        <v>30000</v>
      </c>
      <c r="K40" s="56">
        <v>0</v>
      </c>
      <c r="L40" s="59">
        <f>+VLOOKUP($D40,'Detailed Schedule'!$D$8:$EAA$9985,137,FALSE)</f>
        <v>54800</v>
      </c>
      <c r="M40" s="26">
        <f>+VLOOKUP($D40,'Detailed Schedule'!$D$8:$EAA$9985,144,FALSE)</f>
        <v>0</v>
      </c>
      <c r="N40" s="26">
        <f t="shared" si="17"/>
        <v>54800</v>
      </c>
      <c r="O40" s="26">
        <f t="shared" si="18"/>
        <v>30000</v>
      </c>
      <c r="Q40" s="74">
        <f>+VLOOKUP($D40,'Detailed Schedule'!$D$8:$K$903,6,FALSE)</f>
        <v>10</v>
      </c>
      <c r="R40" s="75">
        <f>+VLOOKUP($D40,'Detailed Schedule'!$D$8:$K$903,5,FALSE)</f>
        <v>84800</v>
      </c>
      <c r="S40" s="75">
        <f>+VLOOKUP($D40,'Detailed Schedule'!$D$8:$K$903,7,FALSE)</f>
        <v>30000</v>
      </c>
      <c r="T40" s="119">
        <f t="shared" si="4"/>
        <v>0</v>
      </c>
      <c r="U40" s="119">
        <f t="shared" si="5"/>
        <v>0</v>
      </c>
      <c r="V40" s="21" t="str">
        <f t="shared" si="6"/>
        <v>NO CHANGE</v>
      </c>
      <c r="W40" s="21" t="str">
        <f t="shared" si="7"/>
        <v>NO CHANGE</v>
      </c>
      <c r="X40" s="21" t="str">
        <f t="shared" si="8"/>
        <v>NO CHANGE</v>
      </c>
    </row>
    <row r="41" spans="1:24" outlineLevel="2">
      <c r="A41" s="136">
        <v>39574</v>
      </c>
      <c r="B41" s="24"/>
      <c r="C41" s="77">
        <v>63</v>
      </c>
      <c r="D41" s="137" t="s">
        <v>477</v>
      </c>
      <c r="E41" s="137">
        <v>1</v>
      </c>
      <c r="F41" s="137" t="s">
        <v>100</v>
      </c>
      <c r="G41" s="137" t="str">
        <f>+VLOOKUP($D41,'Detailed Schedule'!$D$8:$EK$9993,4,FALSE)</f>
        <v>TRIMBLE GPS 900 BASE STATION</v>
      </c>
      <c r="H41" s="55">
        <f>+VLOOKUP($D41,'Detailed Schedule'!$D$8:$EK$9993,5,FALSE)</f>
        <v>131307.91</v>
      </c>
      <c r="I41" s="22">
        <f>+VLOOKUP($D41,'Detailed Schedule'!$D$8:$EK$9993,6,FALSE)</f>
        <v>5</v>
      </c>
      <c r="J41" s="55">
        <f>+VLOOKUP($D41,'Detailed Schedule'!$D$8:$EK$9993,7,FALSE)</f>
        <v>0</v>
      </c>
      <c r="K41" s="56">
        <v>0</v>
      </c>
      <c r="L41" s="59">
        <f>+VLOOKUP($D41,'Detailed Schedule'!$D$8:$EAA$9985,137,FALSE)</f>
        <v>131307.91</v>
      </c>
      <c r="M41" s="26">
        <f>+VLOOKUP($D41,'Detailed Schedule'!$D$8:$EAA$9985,144,FALSE)</f>
        <v>0</v>
      </c>
      <c r="N41" s="26">
        <f t="shared" si="17"/>
        <v>131307.91</v>
      </c>
      <c r="O41" s="26">
        <f t="shared" si="18"/>
        <v>0</v>
      </c>
      <c r="Q41" s="74">
        <f>+VLOOKUP($D41,'Detailed Schedule'!$D$8:$K$903,6,FALSE)</f>
        <v>5</v>
      </c>
      <c r="R41" s="75">
        <f>+VLOOKUP($D41,'Detailed Schedule'!$D$8:$K$903,5,FALSE)</f>
        <v>131307.91</v>
      </c>
      <c r="S41" s="75">
        <f>+VLOOKUP($D41,'Detailed Schedule'!$D$8:$K$903,7,FALSE)</f>
        <v>0</v>
      </c>
      <c r="T41" s="119">
        <f t="shared" si="4"/>
        <v>0</v>
      </c>
      <c r="U41" s="119">
        <f t="shared" si="5"/>
        <v>0</v>
      </c>
      <c r="V41" s="21" t="str">
        <f t="shared" si="6"/>
        <v>NO CHANGE</v>
      </c>
      <c r="W41" s="21" t="str">
        <f t="shared" si="7"/>
        <v>NO CHANGE</v>
      </c>
      <c r="X41" s="21" t="str">
        <f t="shared" si="8"/>
        <v>NO CHANGE</v>
      </c>
    </row>
    <row r="42" spans="1:24" outlineLevel="2">
      <c r="A42" s="136">
        <v>39713</v>
      </c>
      <c r="B42" s="24"/>
      <c r="C42" s="77">
        <v>67</v>
      </c>
      <c r="D42" s="137" t="s">
        <v>1475</v>
      </c>
      <c r="E42" s="137">
        <v>1</v>
      </c>
      <c r="F42" s="137" t="s">
        <v>100</v>
      </c>
      <c r="G42" s="137" t="str">
        <f>+VLOOKUP($D42,'Detailed Schedule'!$D$8:$EK$9993,4,FALSE)</f>
        <v>CAT 627B SCRAPER</v>
      </c>
      <c r="H42" s="55">
        <f>+VLOOKUP($D42,'Detailed Schedule'!$D$8:$EK$9993,5,FALSE)</f>
        <v>11000</v>
      </c>
      <c r="I42" s="22">
        <f>+VLOOKUP($D42,'Detailed Schedule'!$D$8:$EK$9993,6,FALSE)</f>
        <v>10</v>
      </c>
      <c r="J42" s="55">
        <f>+VLOOKUP($D42,'Detailed Schedule'!$D$8:$EK$9993,7,FALSE)</f>
        <v>10000</v>
      </c>
      <c r="K42" s="56">
        <v>0</v>
      </c>
      <c r="L42" s="59">
        <f>+VLOOKUP($D42,'Detailed Schedule'!$D$8:$EAA$9985,137,FALSE)</f>
        <v>1000</v>
      </c>
      <c r="M42" s="26">
        <f>+VLOOKUP($D42,'Detailed Schedule'!$D$8:$EAA$9985,144,FALSE)</f>
        <v>0</v>
      </c>
      <c r="N42" s="26">
        <f t="shared" si="17"/>
        <v>1000</v>
      </c>
      <c r="O42" s="26">
        <f t="shared" si="18"/>
        <v>10000</v>
      </c>
      <c r="Q42" s="74">
        <f>+VLOOKUP($D42,'Detailed Schedule'!$D$8:$K$903,6,FALSE)</f>
        <v>10</v>
      </c>
      <c r="R42" s="75">
        <f>+VLOOKUP($D42,'Detailed Schedule'!$D$8:$K$903,5,FALSE)</f>
        <v>11000</v>
      </c>
      <c r="S42" s="75">
        <f>+VLOOKUP($D42,'Detailed Schedule'!$D$8:$K$903,7,FALSE)</f>
        <v>10000</v>
      </c>
      <c r="T42" s="119">
        <f t="shared" si="4"/>
        <v>0</v>
      </c>
      <c r="U42" s="119">
        <f t="shared" si="5"/>
        <v>0</v>
      </c>
      <c r="V42" s="21" t="str">
        <f t="shared" si="6"/>
        <v>NO CHANGE</v>
      </c>
      <c r="W42" s="21" t="str">
        <f t="shared" si="7"/>
        <v>NO CHANGE</v>
      </c>
      <c r="X42" s="21" t="str">
        <f t="shared" si="8"/>
        <v>NO CHANGE</v>
      </c>
    </row>
    <row r="43" spans="1:24" outlineLevel="2">
      <c r="A43" s="136">
        <v>39883</v>
      </c>
      <c r="B43" s="24"/>
      <c r="C43" s="77">
        <v>68</v>
      </c>
      <c r="D43" s="137" t="s">
        <v>1383</v>
      </c>
      <c r="E43" s="137">
        <v>2</v>
      </c>
      <c r="F43" s="137" t="s">
        <v>100</v>
      </c>
      <c r="G43" s="137" t="str">
        <f>+VLOOKUP($D43,'Detailed Schedule'!$D$8:$EK$9993,4,FALSE)</f>
        <v>2005 IR SD116DZ 84" ROLLER</v>
      </c>
      <c r="H43" s="55">
        <f>+VLOOKUP($D43,'Detailed Schedule'!$D$8:$EK$9993,5,FALSE)</f>
        <v>53500</v>
      </c>
      <c r="I43" s="22">
        <f>+VLOOKUP($D43,'Detailed Schedule'!$D$8:$EK$9993,6,FALSE)</f>
        <v>10</v>
      </c>
      <c r="J43" s="55">
        <f>+VLOOKUP($D43,'Detailed Schedule'!$D$8:$EK$9993,7,FALSE)</f>
        <v>25000</v>
      </c>
      <c r="K43" s="56">
        <v>0</v>
      </c>
      <c r="L43" s="59">
        <f>+VLOOKUP($D43,'Detailed Schedule'!$D$8:$EAA$9985,137,FALSE)</f>
        <v>28500</v>
      </c>
      <c r="M43" s="26">
        <f>+VLOOKUP($D43,'Detailed Schedule'!$D$8:$EAA$9985,144,FALSE)</f>
        <v>0</v>
      </c>
      <c r="N43" s="26">
        <f t="shared" si="17"/>
        <v>28500</v>
      </c>
      <c r="O43" s="26">
        <f t="shared" si="18"/>
        <v>25000</v>
      </c>
      <c r="Q43" s="74">
        <f>+VLOOKUP($D43,'Detailed Schedule'!$D$8:$K$903,6,FALSE)</f>
        <v>10</v>
      </c>
      <c r="R43" s="75">
        <f>+VLOOKUP($D43,'Detailed Schedule'!$D$8:$K$903,5,FALSE)</f>
        <v>53500</v>
      </c>
      <c r="S43" s="75">
        <f>+VLOOKUP($D43,'Detailed Schedule'!$D$8:$K$903,7,FALSE)</f>
        <v>25000</v>
      </c>
      <c r="T43" s="119">
        <f t="shared" si="4"/>
        <v>0</v>
      </c>
      <c r="U43" s="119">
        <f t="shared" si="5"/>
        <v>0</v>
      </c>
      <c r="V43" s="21" t="str">
        <f t="shared" si="6"/>
        <v>NO CHANGE</v>
      </c>
      <c r="W43" s="21" t="str">
        <f t="shared" si="7"/>
        <v>NO CHANGE</v>
      </c>
      <c r="X43" s="21" t="str">
        <f t="shared" si="8"/>
        <v>NO CHANGE</v>
      </c>
    </row>
    <row r="44" spans="1:24" outlineLevel="2">
      <c r="A44" s="136">
        <v>39889</v>
      </c>
      <c r="B44" s="24"/>
      <c r="C44" s="77">
        <v>69</v>
      </c>
      <c r="D44" s="137" t="s">
        <v>352</v>
      </c>
      <c r="E44" s="137">
        <v>1</v>
      </c>
      <c r="F44" s="137" t="s">
        <v>100</v>
      </c>
      <c r="G44" s="137" t="str">
        <f>+VLOOKUP($D44,'Detailed Schedule'!$D$8:$EK$9993,4,FALSE)</f>
        <v>2007 JD 650J LGP DOZER</v>
      </c>
      <c r="H44" s="55">
        <f>+VLOOKUP($D44,'Detailed Schedule'!$D$8:$EK$9993,5,FALSE)</f>
        <v>67840</v>
      </c>
      <c r="I44" s="22">
        <f>+VLOOKUP($D44,'Detailed Schedule'!$D$8:$EK$9993,6,FALSE)</f>
        <v>10</v>
      </c>
      <c r="J44" s="55">
        <f>+VLOOKUP($D44,'Detailed Schedule'!$D$8:$EK$9993,7,FALSE)</f>
        <v>30000</v>
      </c>
      <c r="K44" s="56">
        <v>0</v>
      </c>
      <c r="L44" s="59">
        <f>+VLOOKUP($D44,'Detailed Schedule'!$D$8:$EAA$9985,137,FALSE)</f>
        <v>37840</v>
      </c>
      <c r="M44" s="26">
        <f>+VLOOKUP($D44,'Detailed Schedule'!$D$8:$EAA$9985,144,FALSE)</f>
        <v>0</v>
      </c>
      <c r="N44" s="26">
        <f t="shared" si="17"/>
        <v>37840</v>
      </c>
      <c r="O44" s="26">
        <f t="shared" si="18"/>
        <v>30000</v>
      </c>
      <c r="Q44" s="74">
        <f>+VLOOKUP($D44,'Detailed Schedule'!$D$8:$K$903,6,FALSE)</f>
        <v>10</v>
      </c>
      <c r="R44" s="75">
        <f>+VLOOKUP($D44,'Detailed Schedule'!$D$8:$K$903,5,FALSE)</f>
        <v>67840</v>
      </c>
      <c r="S44" s="75">
        <f>+VLOOKUP($D44,'Detailed Schedule'!$D$8:$K$903,7,FALSE)</f>
        <v>30000</v>
      </c>
      <c r="T44" s="119">
        <f t="shared" si="4"/>
        <v>0</v>
      </c>
      <c r="U44" s="119">
        <f t="shared" si="5"/>
        <v>0</v>
      </c>
      <c r="V44" s="21" t="str">
        <f t="shared" si="6"/>
        <v>NO CHANGE</v>
      </c>
      <c r="W44" s="21" t="str">
        <f t="shared" si="7"/>
        <v>NO CHANGE</v>
      </c>
      <c r="X44" s="21" t="str">
        <f t="shared" si="8"/>
        <v>NO CHANGE</v>
      </c>
    </row>
    <row r="45" spans="1:24" outlineLevel="2">
      <c r="A45" s="136">
        <v>39918</v>
      </c>
      <c r="B45" s="24"/>
      <c r="C45" s="77">
        <v>70</v>
      </c>
      <c r="D45" s="137" t="s">
        <v>215</v>
      </c>
      <c r="E45" s="137">
        <v>1</v>
      </c>
      <c r="F45" s="137" t="s">
        <v>100</v>
      </c>
      <c r="G45" s="137" t="str">
        <f>+VLOOKUP($D45,'Detailed Schedule'!$D$8:$EK$9993,4,FALSE)</f>
        <v>1998 LINKBELT LS138 CRANE</v>
      </c>
      <c r="H45" s="55">
        <f>+VLOOKUP($D45,'Detailed Schedule'!$D$8:$EK$9993,5,FALSE)</f>
        <v>347750</v>
      </c>
      <c r="I45" s="22">
        <f>+VLOOKUP($D45,'Detailed Schedule'!$D$8:$EK$9993,6,FALSE)</f>
        <v>20</v>
      </c>
      <c r="J45" s="55">
        <f>+VLOOKUP($D45,'Detailed Schedule'!$D$8:$EK$9993,7,FALSE)</f>
        <v>200000</v>
      </c>
      <c r="K45" s="56">
        <v>0</v>
      </c>
      <c r="L45" s="59">
        <f>+VLOOKUP($D45,'Detailed Schedule'!$D$8:$EAA$9985,137,FALSE)</f>
        <v>142718.72</v>
      </c>
      <c r="M45" s="26">
        <f>+VLOOKUP($D45,'Detailed Schedule'!$D$8:$EAA$9985,144,FALSE)</f>
        <v>1846.875</v>
      </c>
      <c r="N45" s="26">
        <f t="shared" si="17"/>
        <v>144565.595</v>
      </c>
      <c r="O45" s="26">
        <f t="shared" si="18"/>
        <v>203184.405</v>
      </c>
      <c r="Q45" s="74">
        <f>+VLOOKUP($D45,'Detailed Schedule'!$D$8:$K$903,6,FALSE)</f>
        <v>20</v>
      </c>
      <c r="R45" s="75">
        <f>+VLOOKUP($D45,'Detailed Schedule'!$D$8:$K$903,5,FALSE)</f>
        <v>347750</v>
      </c>
      <c r="S45" s="75">
        <f>+VLOOKUP($D45,'Detailed Schedule'!$D$8:$K$903,7,FALSE)</f>
        <v>200000</v>
      </c>
      <c r="T45" s="119">
        <f t="shared" si="4"/>
        <v>0</v>
      </c>
      <c r="U45" s="119">
        <f t="shared" si="5"/>
        <v>0</v>
      </c>
      <c r="V45" s="21" t="str">
        <f t="shared" si="6"/>
        <v>NO CHANGE</v>
      </c>
      <c r="W45" s="21" t="str">
        <f t="shared" si="7"/>
        <v>NO CHANGE</v>
      </c>
      <c r="X45" s="21" t="str">
        <f t="shared" si="8"/>
        <v>NO CHANGE</v>
      </c>
    </row>
    <row r="46" spans="1:24" outlineLevel="2">
      <c r="A46" s="136">
        <v>40287</v>
      </c>
      <c r="B46" s="24"/>
      <c r="C46" s="77">
        <v>80</v>
      </c>
      <c r="D46" s="137" t="s">
        <v>1385</v>
      </c>
      <c r="E46" s="137">
        <v>1</v>
      </c>
      <c r="F46" s="137" t="s">
        <v>100</v>
      </c>
      <c r="G46" s="137" t="str">
        <f>+VLOOKUP($D46,'Detailed Schedule'!$D$8:$EK$9993,4,FALSE)</f>
        <v>IR SD77DX 66" ROLLER</v>
      </c>
      <c r="H46" s="55">
        <f>+VLOOKUP($D46,'Detailed Schedule'!$D$8:$EK$9993,5,FALSE)</f>
        <v>34240</v>
      </c>
      <c r="I46" s="22">
        <f>+VLOOKUP($D46,'Detailed Schedule'!$D$8:$EK$9993,6,FALSE)</f>
        <v>10</v>
      </c>
      <c r="J46" s="55">
        <f>+VLOOKUP($D46,'Detailed Schedule'!$D$8:$EK$9993,7,FALSE)</f>
        <v>25000</v>
      </c>
      <c r="K46" s="56">
        <v>0</v>
      </c>
      <c r="L46" s="59">
        <f>+VLOOKUP($D46,'Detailed Schedule'!$D$8:$EAA$9985,137,FALSE)</f>
        <v>9240</v>
      </c>
      <c r="M46" s="26">
        <f>+VLOOKUP($D46,'Detailed Schedule'!$D$8:$EAA$9985,144,FALSE)</f>
        <v>0</v>
      </c>
      <c r="N46" s="26">
        <f t="shared" si="17"/>
        <v>9240</v>
      </c>
      <c r="O46" s="26">
        <f t="shared" si="18"/>
        <v>25000</v>
      </c>
      <c r="Q46" s="74">
        <f>+VLOOKUP($D46,'Detailed Schedule'!$D$8:$K$903,6,FALSE)</f>
        <v>10</v>
      </c>
      <c r="R46" s="75">
        <f>+VLOOKUP($D46,'Detailed Schedule'!$D$8:$K$903,5,FALSE)</f>
        <v>34240</v>
      </c>
      <c r="S46" s="75">
        <f>+VLOOKUP($D46,'Detailed Schedule'!$D$8:$K$903,7,FALSE)</f>
        <v>25000</v>
      </c>
      <c r="T46" s="119">
        <f t="shared" si="4"/>
        <v>0</v>
      </c>
      <c r="U46" s="119">
        <f t="shared" si="5"/>
        <v>0</v>
      </c>
      <c r="V46" s="21" t="str">
        <f t="shared" si="6"/>
        <v>NO CHANGE</v>
      </c>
      <c r="W46" s="21" t="str">
        <f t="shared" si="7"/>
        <v>NO CHANGE</v>
      </c>
      <c r="X46" s="21" t="str">
        <f t="shared" si="8"/>
        <v>NO CHANGE</v>
      </c>
    </row>
    <row r="47" spans="1:24" outlineLevel="2">
      <c r="A47" s="136">
        <v>40294</v>
      </c>
      <c r="B47" s="24"/>
      <c r="C47" s="77">
        <v>81</v>
      </c>
      <c r="D47" s="137" t="s">
        <v>136</v>
      </c>
      <c r="E47" s="137">
        <v>1</v>
      </c>
      <c r="F47" s="137" t="s">
        <v>100</v>
      </c>
      <c r="G47" s="137" t="str">
        <f>+VLOOKUP($D47,'Detailed Schedule'!$D$8:$EK$9993,4,FALSE)</f>
        <v>CAT 426 BACKHOE</v>
      </c>
      <c r="H47" s="55">
        <f>+VLOOKUP($D47,'Detailed Schedule'!$D$8:$EK$9993,5,FALSE)</f>
        <v>32100</v>
      </c>
      <c r="I47" s="22">
        <f>+VLOOKUP($D47,'Detailed Schedule'!$D$8:$EK$9993,6,FALSE)</f>
        <v>10</v>
      </c>
      <c r="J47" s="55">
        <f>+VLOOKUP($D47,'Detailed Schedule'!$D$8:$EK$9993,7,FALSE)</f>
        <v>10000</v>
      </c>
      <c r="K47" s="56">
        <v>0</v>
      </c>
      <c r="L47" s="59">
        <f>+VLOOKUP($D47,'Detailed Schedule'!$D$8:$EAA$9985,137,FALSE)</f>
        <v>22100</v>
      </c>
      <c r="M47" s="26">
        <f>+VLOOKUP($D47,'Detailed Schedule'!$D$8:$EAA$9985,144,FALSE)</f>
        <v>0</v>
      </c>
      <c r="N47" s="26">
        <f t="shared" si="17"/>
        <v>22100</v>
      </c>
      <c r="O47" s="26">
        <f t="shared" si="18"/>
        <v>10000</v>
      </c>
      <c r="Q47" s="74">
        <f>+VLOOKUP($D47,'Detailed Schedule'!$D$8:$K$903,6,FALSE)</f>
        <v>10</v>
      </c>
      <c r="R47" s="75">
        <f>+VLOOKUP($D47,'Detailed Schedule'!$D$8:$K$903,5,FALSE)</f>
        <v>32100</v>
      </c>
      <c r="S47" s="75">
        <f>+VLOOKUP($D47,'Detailed Schedule'!$D$8:$K$903,7,FALSE)</f>
        <v>10000</v>
      </c>
      <c r="T47" s="119">
        <f t="shared" si="4"/>
        <v>0</v>
      </c>
      <c r="U47" s="119">
        <f t="shared" si="5"/>
        <v>0</v>
      </c>
      <c r="V47" s="21" t="str">
        <f t="shared" si="6"/>
        <v>NO CHANGE</v>
      </c>
      <c r="W47" s="21" t="str">
        <f t="shared" si="7"/>
        <v>NO CHANGE</v>
      </c>
      <c r="X47" s="21" t="str">
        <f t="shared" si="8"/>
        <v>NO CHANGE</v>
      </c>
    </row>
    <row r="48" spans="1:24" outlineLevel="2">
      <c r="A48" s="136">
        <v>40294</v>
      </c>
      <c r="B48" s="24"/>
      <c r="C48" s="77">
        <v>77</v>
      </c>
      <c r="D48" s="137" t="s">
        <v>542</v>
      </c>
      <c r="E48" s="137">
        <v>1</v>
      </c>
      <c r="F48" s="137" t="s">
        <v>100</v>
      </c>
      <c r="G48" s="137" t="str">
        <f>+VLOOKUP($D48,'Detailed Schedule'!$D$8:$EK$9993,4,FALSE)</f>
        <v>2006 JD 450 CLC EXCAVATOR</v>
      </c>
      <c r="H48" s="55">
        <f>+VLOOKUP($D48,'Detailed Schedule'!$D$8:$EK$9993,5,FALSE)</f>
        <v>120803</v>
      </c>
      <c r="I48" s="22">
        <f>+VLOOKUP($D48,'Detailed Schedule'!$D$8:$EK$9993,6,FALSE)</f>
        <v>10</v>
      </c>
      <c r="J48" s="55">
        <f>+VLOOKUP($D48,'Detailed Schedule'!$D$8:$EK$9993,7,FALSE)</f>
        <v>50000</v>
      </c>
      <c r="K48" s="56">
        <v>0</v>
      </c>
      <c r="L48" s="59">
        <f>+VLOOKUP($D48,'Detailed Schedule'!$D$8:$EAA$9985,137,FALSE)</f>
        <v>70803</v>
      </c>
      <c r="M48" s="26">
        <f>+VLOOKUP($D48,'Detailed Schedule'!$D$8:$EAA$9985,144,FALSE)</f>
        <v>0</v>
      </c>
      <c r="N48" s="26">
        <f t="shared" si="17"/>
        <v>70803</v>
      </c>
      <c r="O48" s="26">
        <f t="shared" si="18"/>
        <v>50000</v>
      </c>
      <c r="Q48" s="74">
        <f>+VLOOKUP($D48,'Detailed Schedule'!$D$8:$K$903,6,FALSE)</f>
        <v>10</v>
      </c>
      <c r="R48" s="75">
        <f>+VLOOKUP($D48,'Detailed Schedule'!$D$8:$K$903,5,FALSE)</f>
        <v>120803</v>
      </c>
      <c r="S48" s="75">
        <f>+VLOOKUP($D48,'Detailed Schedule'!$D$8:$K$903,7,FALSE)</f>
        <v>50000</v>
      </c>
      <c r="T48" s="119">
        <f t="shared" si="4"/>
        <v>0</v>
      </c>
      <c r="U48" s="119">
        <f t="shared" si="5"/>
        <v>0</v>
      </c>
      <c r="V48" s="21" t="str">
        <f t="shared" si="6"/>
        <v>NO CHANGE</v>
      </c>
      <c r="W48" s="21" t="str">
        <f t="shared" si="7"/>
        <v>NO CHANGE</v>
      </c>
      <c r="X48" s="21" t="str">
        <f t="shared" si="8"/>
        <v>NO CHANGE</v>
      </c>
    </row>
    <row r="49" spans="1:24" outlineLevel="2">
      <c r="A49" s="136">
        <v>40294</v>
      </c>
      <c r="B49" s="24"/>
      <c r="C49" s="77">
        <v>82</v>
      </c>
      <c r="D49" s="137" t="s">
        <v>1387</v>
      </c>
      <c r="E49" s="137">
        <v>1</v>
      </c>
      <c r="F49" s="137" t="s">
        <v>100</v>
      </c>
      <c r="G49" s="137" t="str">
        <f>+VLOOKUP($D49,'Detailed Schedule'!$D$8:$EK$9993,4,FALSE)</f>
        <v>1997 IR SD100DX 84" ROLLER</v>
      </c>
      <c r="H49" s="55">
        <f>+VLOOKUP($D49,'Detailed Schedule'!$D$8:$EK$9993,5,FALSE)</f>
        <v>31265.4</v>
      </c>
      <c r="I49" s="22">
        <f>+VLOOKUP($D49,'Detailed Schedule'!$D$8:$EK$9993,6,FALSE)</f>
        <v>10</v>
      </c>
      <c r="J49" s="55">
        <f>+VLOOKUP($D49,'Detailed Schedule'!$D$8:$EK$9993,7,FALSE)</f>
        <v>20000</v>
      </c>
      <c r="K49" s="56">
        <v>0</v>
      </c>
      <c r="L49" s="59">
        <f>+VLOOKUP($D49,'Detailed Schedule'!$D$8:$EAA$9985,137,FALSE)</f>
        <v>11265.4</v>
      </c>
      <c r="M49" s="26">
        <f>+VLOOKUP($D49,'Detailed Schedule'!$D$8:$EAA$9985,144,FALSE)</f>
        <v>0</v>
      </c>
      <c r="N49" s="26">
        <f t="shared" si="17"/>
        <v>11265.4</v>
      </c>
      <c r="O49" s="26">
        <f t="shared" si="18"/>
        <v>20000</v>
      </c>
      <c r="Q49" s="74">
        <f>+VLOOKUP($D49,'Detailed Schedule'!$D$8:$K$903,6,FALSE)</f>
        <v>10</v>
      </c>
      <c r="R49" s="75">
        <f>+VLOOKUP($D49,'Detailed Schedule'!$D$8:$K$903,5,FALSE)</f>
        <v>31265.4</v>
      </c>
      <c r="S49" s="75">
        <f>+VLOOKUP($D49,'Detailed Schedule'!$D$8:$K$903,7,FALSE)</f>
        <v>20000</v>
      </c>
      <c r="T49" s="119">
        <f t="shared" si="4"/>
        <v>0</v>
      </c>
      <c r="U49" s="119">
        <f t="shared" si="5"/>
        <v>0</v>
      </c>
      <c r="V49" s="21" t="str">
        <f t="shared" si="6"/>
        <v>NO CHANGE</v>
      </c>
      <c r="W49" s="21" t="str">
        <f t="shared" si="7"/>
        <v>NO CHANGE</v>
      </c>
      <c r="X49" s="21" t="str">
        <f t="shared" si="8"/>
        <v>NO CHANGE</v>
      </c>
    </row>
    <row r="50" spans="1:24" outlineLevel="2">
      <c r="A50" s="136">
        <v>40367</v>
      </c>
      <c r="B50" s="24"/>
      <c r="C50" s="77">
        <v>83</v>
      </c>
      <c r="D50" s="137" t="s">
        <v>235</v>
      </c>
      <c r="E50" s="137">
        <v>1</v>
      </c>
      <c r="F50" s="137" t="s">
        <v>100</v>
      </c>
      <c r="G50" s="137" t="str">
        <f>+VLOOKUP($D50,'Detailed Schedule'!$D$8:$EK$9993,4,FALSE)</f>
        <v>GOMACO C450 FINISHING MACHINE</v>
      </c>
      <c r="H50" s="55">
        <f>+VLOOKUP($D50,'Detailed Schedule'!$D$8:$EK$9993,5,FALSE)</f>
        <v>6000</v>
      </c>
      <c r="I50" s="22">
        <f>+VLOOKUP($D50,'Detailed Schedule'!$D$8:$EK$9993,6,FALSE)</f>
        <v>12</v>
      </c>
      <c r="J50" s="55">
        <f>+VLOOKUP($D50,'Detailed Schedule'!$D$8:$EK$9993,7,FALSE)</f>
        <v>4000</v>
      </c>
      <c r="K50" s="56">
        <v>0</v>
      </c>
      <c r="L50" s="59">
        <f>+VLOOKUP($D50,'Detailed Schedule'!$D$8:$EAA$9985,137,FALSE)</f>
        <v>2000</v>
      </c>
      <c r="M50" s="26">
        <f>+VLOOKUP($D50,'Detailed Schedule'!$D$8:$EAA$9985,144,FALSE)</f>
        <v>0</v>
      </c>
      <c r="N50" s="26">
        <f t="shared" si="17"/>
        <v>2000</v>
      </c>
      <c r="O50" s="26">
        <f t="shared" si="18"/>
        <v>4000</v>
      </c>
      <c r="Q50" s="74">
        <f>+VLOOKUP($D50,'Detailed Schedule'!$D$8:$K$903,6,FALSE)</f>
        <v>12</v>
      </c>
      <c r="R50" s="75">
        <f>+VLOOKUP($D50,'Detailed Schedule'!$D$8:$K$903,5,FALSE)</f>
        <v>6000</v>
      </c>
      <c r="S50" s="75">
        <f>+VLOOKUP($D50,'Detailed Schedule'!$D$8:$K$903,7,FALSE)</f>
        <v>4000</v>
      </c>
      <c r="T50" s="119">
        <f t="shared" si="4"/>
        <v>0</v>
      </c>
      <c r="U50" s="119">
        <f t="shared" si="5"/>
        <v>0</v>
      </c>
      <c r="V50" s="21" t="str">
        <f t="shared" si="6"/>
        <v>NO CHANGE</v>
      </c>
      <c r="W50" s="21" t="str">
        <f t="shared" si="7"/>
        <v>NO CHANGE</v>
      </c>
      <c r="X50" s="21" t="str">
        <f t="shared" si="8"/>
        <v>NO CHANGE</v>
      </c>
    </row>
    <row r="51" spans="1:24" outlineLevel="2">
      <c r="A51" s="136">
        <v>40617</v>
      </c>
      <c r="B51" s="24"/>
      <c r="C51" s="77">
        <v>95</v>
      </c>
      <c r="D51" s="137" t="s">
        <v>1389</v>
      </c>
      <c r="E51" s="137">
        <v>1</v>
      </c>
      <c r="F51" s="137" t="s">
        <v>100</v>
      </c>
      <c r="G51" s="137" t="str">
        <f>+VLOOKUP($D51,'Detailed Schedule'!$D$8:$EK$9993,4,FALSE)</f>
        <v>2005 BOMAG BW900-2 36" ROLLER</v>
      </c>
      <c r="H51" s="55">
        <f>+VLOOKUP($D51,'Detailed Schedule'!$D$8:$EK$9993,5,FALSE)</f>
        <v>7420</v>
      </c>
      <c r="I51" s="22">
        <f>+VLOOKUP($D51,'Detailed Schedule'!$D$8:$EK$9993,6,FALSE)</f>
        <v>10</v>
      </c>
      <c r="J51" s="55">
        <f>+VLOOKUP($D51,'Detailed Schedule'!$D$8:$EK$9993,7,FALSE)</f>
        <v>5000</v>
      </c>
      <c r="K51" s="56">
        <v>0</v>
      </c>
      <c r="L51" s="59">
        <f>+VLOOKUP($D51,'Detailed Schedule'!$D$8:$EAA$9985,137,FALSE)</f>
        <v>2420</v>
      </c>
      <c r="M51" s="26">
        <f>+VLOOKUP($D51,'Detailed Schedule'!$D$8:$EAA$9985,144,FALSE)</f>
        <v>0</v>
      </c>
      <c r="N51" s="26">
        <f t="shared" si="17"/>
        <v>2420</v>
      </c>
      <c r="O51" s="26">
        <f t="shared" si="18"/>
        <v>5000</v>
      </c>
      <c r="Q51" s="74">
        <f>+VLOOKUP($D51,'Detailed Schedule'!$D$8:$K$903,6,FALSE)</f>
        <v>10</v>
      </c>
      <c r="R51" s="75">
        <f>+VLOOKUP($D51,'Detailed Schedule'!$D$8:$K$903,5,FALSE)</f>
        <v>7420</v>
      </c>
      <c r="S51" s="75">
        <f>+VLOOKUP($D51,'Detailed Schedule'!$D$8:$K$903,7,FALSE)</f>
        <v>5000</v>
      </c>
      <c r="T51" s="119">
        <f t="shared" si="4"/>
        <v>0</v>
      </c>
      <c r="U51" s="119">
        <f t="shared" si="5"/>
        <v>0</v>
      </c>
      <c r="V51" s="21" t="str">
        <f t="shared" si="6"/>
        <v>NO CHANGE</v>
      </c>
      <c r="W51" s="21" t="str">
        <f t="shared" si="7"/>
        <v>NO CHANGE</v>
      </c>
      <c r="X51" s="21" t="str">
        <f t="shared" si="8"/>
        <v>NO CHANGE</v>
      </c>
    </row>
    <row r="52" spans="1:24" outlineLevel="2">
      <c r="A52" s="136">
        <v>40617</v>
      </c>
      <c r="B52" s="24"/>
      <c r="C52" s="77">
        <v>86</v>
      </c>
      <c r="D52" s="137" t="s">
        <v>1443</v>
      </c>
      <c r="E52" s="137">
        <v>1</v>
      </c>
      <c r="F52" s="137" t="s">
        <v>100</v>
      </c>
      <c r="G52" s="137" t="str">
        <f>+VLOOKUP($D52,'Detailed Schedule'!$D$8:$EK$9993,4,FALSE)</f>
        <v>1989 BLAW KNOX RW100A WIDENER</v>
      </c>
      <c r="H52" s="55">
        <f>+VLOOKUP($D52,'Detailed Schedule'!$D$8:$EK$9993,5,FALSE)</f>
        <v>28050</v>
      </c>
      <c r="I52" s="22">
        <f>+VLOOKUP($D52,'Detailed Schedule'!$D$8:$EK$9993,6,FALSE)</f>
        <v>15</v>
      </c>
      <c r="J52" s="55">
        <f>+VLOOKUP($D52,'Detailed Schedule'!$D$8:$EK$9993,7,FALSE)</f>
        <v>0</v>
      </c>
      <c r="K52" s="56">
        <v>0</v>
      </c>
      <c r="L52" s="59">
        <f>+VLOOKUP($D52,'Detailed Schedule'!$D$8:$EAA$9985,137,FALSE)</f>
        <v>28050</v>
      </c>
      <c r="M52" s="26">
        <f>+VLOOKUP($D52,'Detailed Schedule'!$D$8:$EAA$9985,144,FALSE)</f>
        <v>0</v>
      </c>
      <c r="N52" s="26">
        <f t="shared" si="17"/>
        <v>28050</v>
      </c>
      <c r="O52" s="26">
        <f t="shared" si="18"/>
        <v>0</v>
      </c>
      <c r="Q52" s="74">
        <f>+VLOOKUP($D52,'Detailed Schedule'!$D$8:$K$903,6,FALSE)</f>
        <v>15</v>
      </c>
      <c r="R52" s="75">
        <f>+VLOOKUP($D52,'Detailed Schedule'!$D$8:$K$903,5,FALSE)</f>
        <v>28050</v>
      </c>
      <c r="S52" s="75">
        <f>+VLOOKUP($D52,'Detailed Schedule'!$D$8:$K$903,7,FALSE)</f>
        <v>0</v>
      </c>
      <c r="T52" s="119">
        <f t="shared" si="4"/>
        <v>0</v>
      </c>
      <c r="U52" s="119">
        <f t="shared" si="5"/>
        <v>0</v>
      </c>
      <c r="V52" s="21" t="str">
        <f t="shared" si="6"/>
        <v>NO CHANGE</v>
      </c>
      <c r="W52" s="21" t="str">
        <f t="shared" si="7"/>
        <v>NO CHANGE</v>
      </c>
      <c r="X52" s="21" t="str">
        <f t="shared" si="8"/>
        <v>NO CHANGE</v>
      </c>
    </row>
    <row r="53" spans="1:24" outlineLevel="2">
      <c r="A53" s="136">
        <v>40625</v>
      </c>
      <c r="B53" s="24"/>
      <c r="C53" s="77">
        <v>87</v>
      </c>
      <c r="D53" s="137" t="s">
        <v>1012</v>
      </c>
      <c r="E53" s="137">
        <v>1</v>
      </c>
      <c r="F53" s="137" t="s">
        <v>100</v>
      </c>
      <c r="G53" s="137" t="str">
        <f>+VLOOKUP($D53,'Detailed Schedule'!$D$8:$EK$9993,4,FALSE)</f>
        <v>2005 MKT M-30 DIESEL HAMMER</v>
      </c>
      <c r="H53" s="55">
        <f>+VLOOKUP($D53,'Detailed Schedule'!$D$8:$EK$9993,5,FALSE)</f>
        <v>45790</v>
      </c>
      <c r="I53" s="22">
        <f>+VLOOKUP($D53,'Detailed Schedule'!$D$8:$EK$9993,6,FALSE)</f>
        <v>10</v>
      </c>
      <c r="J53" s="55">
        <f>+VLOOKUP($D53,'Detailed Schedule'!$D$8:$EK$9993,7,FALSE)</f>
        <v>25000</v>
      </c>
      <c r="K53" s="56">
        <v>0</v>
      </c>
      <c r="L53" s="59">
        <f>+VLOOKUP($D53,'Detailed Schedule'!$D$8:$EAA$9985,137,FALSE)</f>
        <v>20790</v>
      </c>
      <c r="M53" s="26">
        <f>+VLOOKUP($D53,'Detailed Schedule'!$D$8:$EAA$9985,144,FALSE)</f>
        <v>0</v>
      </c>
      <c r="N53" s="26">
        <f t="shared" si="17"/>
        <v>20790</v>
      </c>
      <c r="O53" s="26">
        <f t="shared" si="18"/>
        <v>25000</v>
      </c>
      <c r="Q53" s="74">
        <f>+VLOOKUP($D53,'Detailed Schedule'!$D$8:$K$903,6,FALSE)</f>
        <v>10</v>
      </c>
      <c r="R53" s="75">
        <f>+VLOOKUP($D53,'Detailed Schedule'!$D$8:$K$903,5,FALSE)</f>
        <v>45790</v>
      </c>
      <c r="S53" s="75">
        <f>+VLOOKUP($D53,'Detailed Schedule'!$D$8:$K$903,7,FALSE)</f>
        <v>25000</v>
      </c>
      <c r="T53" s="119">
        <f t="shared" si="4"/>
        <v>0</v>
      </c>
      <c r="U53" s="119">
        <f t="shared" si="5"/>
        <v>0</v>
      </c>
      <c r="V53" s="21" t="str">
        <f t="shared" si="6"/>
        <v>NO CHANGE</v>
      </c>
      <c r="W53" s="21" t="str">
        <f t="shared" si="7"/>
        <v>NO CHANGE</v>
      </c>
      <c r="X53" s="21" t="str">
        <f t="shared" si="8"/>
        <v>NO CHANGE</v>
      </c>
    </row>
    <row r="54" spans="1:24" outlineLevel="2">
      <c r="A54" s="136">
        <v>40625</v>
      </c>
      <c r="B54" s="24"/>
      <c r="C54" s="77">
        <v>96</v>
      </c>
      <c r="D54" s="137" t="s">
        <v>1018</v>
      </c>
      <c r="E54" s="137">
        <v>1</v>
      </c>
      <c r="F54" s="137" t="s">
        <v>100</v>
      </c>
      <c r="G54" s="137" t="str">
        <f>+VLOOKUP($D54,'Detailed Schedule'!$D$8:$EK$9993,4,FALSE)</f>
        <v>LEADS 27' 85FT RED</v>
      </c>
      <c r="H54" s="55">
        <f>+VLOOKUP($D54,'Detailed Schedule'!$D$8:$EK$9993,5,FALSE)</f>
        <v>20877.599999999999</v>
      </c>
      <c r="I54" s="22">
        <f>+VLOOKUP($D54,'Detailed Schedule'!$D$8:$EK$9993,6,FALSE)</f>
        <v>10</v>
      </c>
      <c r="J54" s="55">
        <f>+VLOOKUP($D54,'Detailed Schedule'!$D$8:$EK$9993,7,FALSE)</f>
        <v>10000</v>
      </c>
      <c r="K54" s="56">
        <v>0</v>
      </c>
      <c r="L54" s="59">
        <f>+VLOOKUP($D54,'Detailed Schedule'!$D$8:$EAA$9985,137,FALSE)</f>
        <v>10877.6</v>
      </c>
      <c r="M54" s="26">
        <f>+VLOOKUP($D54,'Detailed Schedule'!$D$8:$EAA$9985,144,FALSE)</f>
        <v>0</v>
      </c>
      <c r="N54" s="26">
        <f t="shared" si="17"/>
        <v>10877.6</v>
      </c>
      <c r="O54" s="26">
        <f t="shared" si="18"/>
        <v>9999.9999999999982</v>
      </c>
      <c r="Q54" s="74">
        <f>+VLOOKUP($D54,'Detailed Schedule'!$D$8:$K$903,6,FALSE)</f>
        <v>10</v>
      </c>
      <c r="R54" s="75">
        <f>+VLOOKUP($D54,'Detailed Schedule'!$D$8:$K$903,5,FALSE)</f>
        <v>20877.599999999999</v>
      </c>
      <c r="S54" s="75">
        <f>+VLOOKUP($D54,'Detailed Schedule'!$D$8:$K$903,7,FALSE)</f>
        <v>10000</v>
      </c>
      <c r="T54" s="119">
        <f t="shared" si="4"/>
        <v>0</v>
      </c>
      <c r="U54" s="119">
        <f t="shared" si="5"/>
        <v>0</v>
      </c>
      <c r="V54" s="21" t="str">
        <f t="shared" si="6"/>
        <v>NO CHANGE</v>
      </c>
      <c r="W54" s="21" t="str">
        <f t="shared" si="7"/>
        <v>NO CHANGE</v>
      </c>
      <c r="X54" s="21" t="str">
        <f t="shared" si="8"/>
        <v>NO CHANGE</v>
      </c>
    </row>
    <row r="55" spans="1:24" outlineLevel="2">
      <c r="A55" s="136">
        <v>40816</v>
      </c>
      <c r="B55" s="24"/>
      <c r="C55" s="77">
        <v>90</v>
      </c>
      <c r="D55" s="137" t="s">
        <v>1014</v>
      </c>
      <c r="E55" s="137">
        <v>1</v>
      </c>
      <c r="F55" s="137" t="s">
        <v>100</v>
      </c>
      <c r="G55" s="137" t="str">
        <f>+VLOOKUP($D55,'Detailed Schedule'!$D$8:$EK$9993,4,FALSE)</f>
        <v>MKT S-19 DIESEL HAMMER</v>
      </c>
      <c r="H55" s="55">
        <f>+VLOOKUP($D55,'Detailed Schedule'!$D$8:$EK$9993,5,FALSE)</f>
        <v>20651</v>
      </c>
      <c r="I55" s="22">
        <f>+VLOOKUP($D55,'Detailed Schedule'!$D$8:$EK$9993,6,FALSE)</f>
        <v>10</v>
      </c>
      <c r="J55" s="55">
        <f>+VLOOKUP($D55,'Detailed Schedule'!$D$8:$EK$9993,7,FALSE)</f>
        <v>10000</v>
      </c>
      <c r="K55" s="56">
        <v>0</v>
      </c>
      <c r="L55" s="59">
        <f>+VLOOKUP($D55,'Detailed Schedule'!$D$8:$EAA$9985,137,FALSE)</f>
        <v>10651</v>
      </c>
      <c r="M55" s="26">
        <f>+VLOOKUP($D55,'Detailed Schedule'!$D$8:$EAA$9985,144,FALSE)</f>
        <v>0</v>
      </c>
      <c r="N55" s="26">
        <f t="shared" si="17"/>
        <v>10651</v>
      </c>
      <c r="O55" s="26">
        <f t="shared" si="18"/>
        <v>10000</v>
      </c>
      <c r="Q55" s="74">
        <f>+VLOOKUP($D55,'Detailed Schedule'!$D$8:$K$903,6,FALSE)</f>
        <v>10</v>
      </c>
      <c r="R55" s="75">
        <f>+VLOOKUP($D55,'Detailed Schedule'!$D$8:$K$903,5,FALSE)</f>
        <v>20651</v>
      </c>
      <c r="S55" s="75">
        <f>+VLOOKUP($D55,'Detailed Schedule'!$D$8:$K$903,7,FALSE)</f>
        <v>10000</v>
      </c>
      <c r="T55" s="119">
        <f t="shared" si="4"/>
        <v>0</v>
      </c>
      <c r="U55" s="119">
        <f t="shared" si="5"/>
        <v>0</v>
      </c>
      <c r="V55" s="21" t="str">
        <f t="shared" si="6"/>
        <v>NO CHANGE</v>
      </c>
      <c r="W55" s="21" t="str">
        <f t="shared" si="7"/>
        <v>NO CHANGE</v>
      </c>
      <c r="X55" s="21" t="str">
        <f t="shared" si="8"/>
        <v>NO CHANGE</v>
      </c>
    </row>
    <row r="56" spans="1:24" outlineLevel="2">
      <c r="A56" s="136">
        <v>40980</v>
      </c>
      <c r="B56" s="24"/>
      <c r="C56" s="77">
        <v>105</v>
      </c>
      <c r="D56" s="137" t="s">
        <v>354</v>
      </c>
      <c r="E56" s="137">
        <v>1</v>
      </c>
      <c r="F56" s="137" t="s">
        <v>100</v>
      </c>
      <c r="G56" s="137" t="str">
        <f>+VLOOKUP($D56,'Detailed Schedule'!$D$8:$EK$9993,4,FALSE)</f>
        <v>2006 JD 450J LGP DOZER</v>
      </c>
      <c r="H56" s="55">
        <f>+VLOOKUP($D56,'Detailed Schedule'!$D$8:$EK$9993,5,FALSE)</f>
        <v>39751.9</v>
      </c>
      <c r="I56" s="22">
        <f>+VLOOKUP($D56,'Detailed Schedule'!$D$8:$EK$9993,6,FALSE)</f>
        <v>10</v>
      </c>
      <c r="J56" s="55">
        <f>+VLOOKUP($D56,'Detailed Schedule'!$D$8:$EK$9993,7,FALSE)</f>
        <v>20000</v>
      </c>
      <c r="K56" s="56">
        <v>0</v>
      </c>
      <c r="L56" s="59">
        <f>+VLOOKUP($D56,'Detailed Schedule'!$D$8:$EAA$9985,137,FALSE)</f>
        <v>19751.900000000001</v>
      </c>
      <c r="M56" s="26">
        <f>+VLOOKUP($D56,'Detailed Schedule'!$D$8:$EAA$9985,144,FALSE)</f>
        <v>0</v>
      </c>
      <c r="N56" s="26">
        <f t="shared" si="17"/>
        <v>19751.900000000001</v>
      </c>
      <c r="O56" s="26">
        <f t="shared" si="18"/>
        <v>20000</v>
      </c>
      <c r="Q56" s="74">
        <f>+VLOOKUP($D56,'Detailed Schedule'!$D$8:$K$903,6,FALSE)</f>
        <v>10</v>
      </c>
      <c r="R56" s="75">
        <f>+VLOOKUP($D56,'Detailed Schedule'!$D$8:$K$903,5,FALSE)</f>
        <v>39751.9</v>
      </c>
      <c r="S56" s="75">
        <f>+VLOOKUP($D56,'Detailed Schedule'!$D$8:$K$903,7,FALSE)</f>
        <v>20000</v>
      </c>
      <c r="T56" s="119">
        <f t="shared" si="4"/>
        <v>0</v>
      </c>
      <c r="U56" s="119">
        <f t="shared" si="5"/>
        <v>0</v>
      </c>
      <c r="V56" s="21" t="str">
        <f t="shared" si="6"/>
        <v>NO CHANGE</v>
      </c>
      <c r="W56" s="21" t="str">
        <f t="shared" si="7"/>
        <v>NO CHANGE</v>
      </c>
      <c r="X56" s="21" t="str">
        <f t="shared" si="8"/>
        <v>NO CHANGE</v>
      </c>
    </row>
    <row r="57" spans="1:24" outlineLevel="2">
      <c r="A57" s="136">
        <v>40980</v>
      </c>
      <c r="B57" s="24"/>
      <c r="C57" s="77">
        <v>106</v>
      </c>
      <c r="D57" s="137" t="s">
        <v>187</v>
      </c>
      <c r="E57" s="137">
        <v>3</v>
      </c>
      <c r="F57" s="137" t="s">
        <v>100</v>
      </c>
      <c r="G57" s="137" t="str">
        <f>+VLOOKUP($D57,'Detailed Schedule'!$D$8:$EK$9993,4,FALSE)</f>
        <v>2006 BROCE BROOM RJ 350</v>
      </c>
      <c r="H57" s="55">
        <f>+VLOOKUP($D57,'Detailed Schedule'!$D$8:$EK$9993,5,FALSE)</f>
        <v>19642.7</v>
      </c>
      <c r="I57" s="22">
        <f>+VLOOKUP($D57,'Detailed Schedule'!$D$8:$EK$9993,6,FALSE)</f>
        <v>10</v>
      </c>
      <c r="J57" s="55">
        <f>+VLOOKUP($D57,'Detailed Schedule'!$D$8:$EK$9993,7,FALSE)</f>
        <v>5000</v>
      </c>
      <c r="K57" s="56">
        <v>0</v>
      </c>
      <c r="L57" s="59">
        <f>+VLOOKUP($D57,'Detailed Schedule'!$D$8:$EAA$9985,137,FALSE)</f>
        <v>14642.7</v>
      </c>
      <c r="M57" s="26">
        <f>+VLOOKUP($D57,'Detailed Schedule'!$D$8:$EAA$9985,144,FALSE)</f>
        <v>0</v>
      </c>
      <c r="N57" s="26">
        <f t="shared" si="17"/>
        <v>14642.7</v>
      </c>
      <c r="O57" s="26">
        <f t="shared" si="18"/>
        <v>5000</v>
      </c>
      <c r="Q57" s="74">
        <f>+VLOOKUP($D57,'Detailed Schedule'!$D$8:$K$903,6,FALSE)</f>
        <v>10</v>
      </c>
      <c r="R57" s="75">
        <f>+VLOOKUP($D57,'Detailed Schedule'!$D$8:$K$903,5,FALSE)</f>
        <v>19642.7</v>
      </c>
      <c r="S57" s="75">
        <f>+VLOOKUP($D57,'Detailed Schedule'!$D$8:$K$903,7,FALSE)</f>
        <v>5000</v>
      </c>
      <c r="T57" s="119">
        <f t="shared" si="4"/>
        <v>0</v>
      </c>
      <c r="U57" s="119">
        <f t="shared" si="5"/>
        <v>0</v>
      </c>
      <c r="V57" s="21" t="str">
        <f t="shared" si="6"/>
        <v>NO CHANGE</v>
      </c>
      <c r="W57" s="21" t="str">
        <f t="shared" si="7"/>
        <v>NO CHANGE</v>
      </c>
      <c r="X57" s="21" t="str">
        <f t="shared" si="8"/>
        <v>NO CHANGE</v>
      </c>
    </row>
    <row r="58" spans="1:24" outlineLevel="2">
      <c r="A58" s="136">
        <v>41000</v>
      </c>
      <c r="B58" s="24"/>
      <c r="C58" s="77">
        <v>108</v>
      </c>
      <c r="D58" s="137" t="s">
        <v>1526</v>
      </c>
      <c r="E58" s="137">
        <v>1</v>
      </c>
      <c r="F58" s="137" t="s">
        <v>100</v>
      </c>
      <c r="G58" s="137" t="str">
        <f>+VLOOKUP($D58,'Detailed Schedule'!$D$8:$EK$9993,4,FALSE)</f>
        <v>2010 279 SKIDSTEER CAT</v>
      </c>
      <c r="H58" s="55">
        <f>+VLOOKUP($D58,'Detailed Schedule'!$D$8:$EK$9993,5,FALSE)</f>
        <v>45851.33</v>
      </c>
      <c r="I58" s="22">
        <f>+VLOOKUP($D58,'Detailed Schedule'!$D$8:$EK$9993,6,FALSE)</f>
        <v>7</v>
      </c>
      <c r="J58" s="55">
        <f>+VLOOKUP($D58,'Detailed Schedule'!$D$8:$EK$9993,7,FALSE)</f>
        <v>5000</v>
      </c>
      <c r="K58" s="56">
        <v>0</v>
      </c>
      <c r="L58" s="59">
        <f>+VLOOKUP($D58,'Detailed Schedule'!$D$8:$EAA$9985,137,FALSE)</f>
        <v>40851.33</v>
      </c>
      <c r="M58" s="26">
        <f>+VLOOKUP($D58,'Detailed Schedule'!$D$8:$EAA$9985,144,FALSE)</f>
        <v>0</v>
      </c>
      <c r="N58" s="26">
        <f t="shared" si="17"/>
        <v>40851.33</v>
      </c>
      <c r="O58" s="26">
        <f t="shared" si="18"/>
        <v>5000</v>
      </c>
      <c r="Q58" s="74">
        <f>+VLOOKUP($D58,'Detailed Schedule'!$D$8:$K$903,6,FALSE)</f>
        <v>7</v>
      </c>
      <c r="R58" s="75">
        <f>+VLOOKUP($D58,'Detailed Schedule'!$D$8:$K$903,5,FALSE)</f>
        <v>45851.33</v>
      </c>
      <c r="S58" s="75">
        <f>+VLOOKUP($D58,'Detailed Schedule'!$D$8:$K$903,7,FALSE)</f>
        <v>5000</v>
      </c>
      <c r="T58" s="119">
        <f t="shared" si="4"/>
        <v>0</v>
      </c>
      <c r="U58" s="119">
        <f t="shared" si="5"/>
        <v>0</v>
      </c>
      <c r="V58" s="21" t="str">
        <f t="shared" si="6"/>
        <v>NO CHANGE</v>
      </c>
      <c r="W58" s="21" t="str">
        <f t="shared" si="7"/>
        <v>NO CHANGE</v>
      </c>
      <c r="X58" s="21" t="str">
        <f t="shared" si="8"/>
        <v>NO CHANGE</v>
      </c>
    </row>
    <row r="59" spans="1:24" outlineLevel="2">
      <c r="A59" s="136">
        <v>41060</v>
      </c>
      <c r="B59" s="24"/>
      <c r="C59" s="77">
        <v>104</v>
      </c>
      <c r="D59" s="137" t="s">
        <v>544</v>
      </c>
      <c r="E59" s="137">
        <v>2</v>
      </c>
      <c r="F59" s="137" t="s">
        <v>100</v>
      </c>
      <c r="G59" s="137" t="str">
        <f>+VLOOKUP($D59,'Detailed Schedule'!$D$8:$EK$9993,4,FALSE)</f>
        <v>CAT 324 EXCAVATOR</v>
      </c>
      <c r="H59" s="55">
        <f>+VLOOKUP($D59,'Detailed Schedule'!$D$8:$EK$9993,5,FALSE)</f>
        <v>191530</v>
      </c>
      <c r="I59" s="22">
        <f>+VLOOKUP($D59,'Detailed Schedule'!$D$8:$EK$9993,6,FALSE)</f>
        <v>10</v>
      </c>
      <c r="J59" s="55">
        <f>+VLOOKUP($D59,'Detailed Schedule'!$D$8:$EK$9993,7,FALSE)</f>
        <v>45000</v>
      </c>
      <c r="K59" s="56">
        <v>0</v>
      </c>
      <c r="L59" s="59">
        <f>+VLOOKUP($D59,'Detailed Schedule'!$D$8:$EAA$9985,137,FALSE)</f>
        <v>146530</v>
      </c>
      <c r="M59" s="26">
        <f>+VLOOKUP($D59,'Detailed Schedule'!$D$8:$EAA$9985,144,FALSE)</f>
        <v>0</v>
      </c>
      <c r="N59" s="26">
        <f t="shared" si="17"/>
        <v>146530</v>
      </c>
      <c r="O59" s="26">
        <f t="shared" si="18"/>
        <v>45000</v>
      </c>
      <c r="Q59" s="74">
        <f>+VLOOKUP($D59,'Detailed Schedule'!$D$8:$K$903,6,FALSE)</f>
        <v>10</v>
      </c>
      <c r="R59" s="75">
        <f>+VLOOKUP($D59,'Detailed Schedule'!$D$8:$K$903,5,FALSE)</f>
        <v>191530</v>
      </c>
      <c r="S59" s="75">
        <f>+VLOOKUP($D59,'Detailed Schedule'!$D$8:$K$903,7,FALSE)</f>
        <v>45000</v>
      </c>
      <c r="T59" s="119">
        <f t="shared" si="4"/>
        <v>0</v>
      </c>
      <c r="U59" s="119">
        <f t="shared" si="5"/>
        <v>0</v>
      </c>
      <c r="V59" s="21" t="str">
        <f t="shared" si="6"/>
        <v>NO CHANGE</v>
      </c>
      <c r="W59" s="21" t="str">
        <f t="shared" si="7"/>
        <v>NO CHANGE</v>
      </c>
      <c r="X59" s="21" t="str">
        <f t="shared" si="8"/>
        <v>NO CHANGE</v>
      </c>
    </row>
    <row r="60" spans="1:24" outlineLevel="2">
      <c r="A60" s="136">
        <v>41060</v>
      </c>
      <c r="B60" s="24"/>
      <c r="C60" s="77">
        <v>107</v>
      </c>
      <c r="D60" s="137" t="s">
        <v>1391</v>
      </c>
      <c r="E60" s="137">
        <v>3</v>
      </c>
      <c r="F60" s="137" t="s">
        <v>100</v>
      </c>
      <c r="G60" s="137" t="str">
        <f>+VLOOKUP($D60,'Detailed Schedule'!$D$8:$EK$9993,4,FALSE)</f>
        <v>2006 CAT563E PADFOOT ROLLER</v>
      </c>
      <c r="H60" s="55">
        <f>+VLOOKUP($D60,'Detailed Schedule'!$D$8:$EK$9993,5,FALSE)</f>
        <v>68400.820000000007</v>
      </c>
      <c r="I60" s="22">
        <f>+VLOOKUP($D60,'Detailed Schedule'!$D$8:$EK$9993,6,FALSE)</f>
        <v>10</v>
      </c>
      <c r="J60" s="55">
        <f>+VLOOKUP($D60,'Detailed Schedule'!$D$8:$EK$9993,7,FALSE)</f>
        <v>35000</v>
      </c>
      <c r="K60" s="56">
        <v>0</v>
      </c>
      <c r="L60" s="59">
        <f>+VLOOKUP($D60,'Detailed Schedule'!$D$8:$EAA$9985,137,FALSE)</f>
        <v>33400.82</v>
      </c>
      <c r="M60" s="26">
        <f>+VLOOKUP($D60,'Detailed Schedule'!$D$8:$EAA$9985,144,FALSE)</f>
        <v>0</v>
      </c>
      <c r="N60" s="26">
        <f t="shared" si="17"/>
        <v>33400.82</v>
      </c>
      <c r="O60" s="26">
        <f t="shared" si="18"/>
        <v>35000.000000000007</v>
      </c>
      <c r="Q60" s="74">
        <f>+VLOOKUP($D60,'Detailed Schedule'!$D$8:$K$903,6,FALSE)</f>
        <v>10</v>
      </c>
      <c r="R60" s="75">
        <f>+VLOOKUP($D60,'Detailed Schedule'!$D$8:$K$903,5,FALSE)</f>
        <v>68400.820000000007</v>
      </c>
      <c r="S60" s="75">
        <f>+VLOOKUP($D60,'Detailed Schedule'!$D$8:$K$903,7,FALSE)</f>
        <v>35000</v>
      </c>
      <c r="T60" s="119">
        <f t="shared" si="4"/>
        <v>0</v>
      </c>
      <c r="U60" s="119">
        <f t="shared" si="5"/>
        <v>0</v>
      </c>
      <c r="V60" s="21" t="str">
        <f t="shared" si="6"/>
        <v>NO CHANGE</v>
      </c>
      <c r="W60" s="21" t="str">
        <f t="shared" si="7"/>
        <v>NO CHANGE</v>
      </c>
      <c r="X60" s="21" t="str">
        <f t="shared" si="8"/>
        <v>NO CHANGE</v>
      </c>
    </row>
    <row r="61" spans="1:24" outlineLevel="2">
      <c r="A61" s="136">
        <v>41280</v>
      </c>
      <c r="B61" s="24"/>
      <c r="C61" s="77">
        <v>111</v>
      </c>
      <c r="D61" s="137" t="s">
        <v>1644</v>
      </c>
      <c r="E61" s="137">
        <v>1</v>
      </c>
      <c r="F61" s="137" t="s">
        <v>100</v>
      </c>
      <c r="G61" s="137" t="str">
        <f>+VLOOKUP($D61,'Detailed Schedule'!$D$8:$EK$9993,4,FALSE)</f>
        <v>CAT TELESCOPIC HANDLER</v>
      </c>
      <c r="H61" s="55">
        <f>+VLOOKUP($D61,'Detailed Schedule'!$D$8:$EK$9993,5,FALSE)</f>
        <v>55051.01</v>
      </c>
      <c r="I61" s="22">
        <f>+VLOOKUP($D61,'Detailed Schedule'!$D$8:$EK$9993,6,FALSE)</f>
        <v>10</v>
      </c>
      <c r="J61" s="55">
        <f>+VLOOKUP($D61,'Detailed Schedule'!$D$8:$EK$9993,7,FALSE)</f>
        <v>28000</v>
      </c>
      <c r="K61" s="56">
        <v>0</v>
      </c>
      <c r="L61" s="59">
        <f>+VLOOKUP($D61,'Detailed Schedule'!$D$8:$EAA$9985,137,FALSE)</f>
        <v>27051.010000000002</v>
      </c>
      <c r="M61" s="26">
        <f>+VLOOKUP($D61,'Detailed Schedule'!$D$8:$EAA$9985,144,FALSE)</f>
        <v>0</v>
      </c>
      <c r="N61" s="26">
        <f t="shared" si="17"/>
        <v>27051.010000000002</v>
      </c>
      <c r="O61" s="26">
        <f t="shared" si="18"/>
        <v>28000</v>
      </c>
      <c r="Q61" s="74">
        <f>+VLOOKUP($D61,'Detailed Schedule'!$D$8:$K$903,6,FALSE)</f>
        <v>10</v>
      </c>
      <c r="R61" s="75">
        <f>+VLOOKUP($D61,'Detailed Schedule'!$D$8:$K$903,5,FALSE)</f>
        <v>55051.01</v>
      </c>
      <c r="S61" s="75">
        <f>+VLOOKUP($D61,'Detailed Schedule'!$D$8:$K$903,7,FALSE)</f>
        <v>28000</v>
      </c>
      <c r="T61" s="119">
        <f t="shared" si="4"/>
        <v>0</v>
      </c>
      <c r="U61" s="119">
        <f t="shared" si="5"/>
        <v>0</v>
      </c>
      <c r="V61" s="21" t="str">
        <f t="shared" si="6"/>
        <v>NO CHANGE</v>
      </c>
      <c r="W61" s="21" t="str">
        <f t="shared" si="7"/>
        <v>NO CHANGE</v>
      </c>
      <c r="X61" s="21" t="str">
        <f t="shared" si="8"/>
        <v>NO CHANGE</v>
      </c>
    </row>
    <row r="62" spans="1:24" outlineLevel="2">
      <c r="A62" s="136">
        <v>41353</v>
      </c>
      <c r="B62" s="24"/>
      <c r="C62" s="77">
        <v>116</v>
      </c>
      <c r="D62" s="137" t="s">
        <v>849</v>
      </c>
      <c r="E62" s="137">
        <v>1</v>
      </c>
      <c r="F62" s="137" t="s">
        <v>100</v>
      </c>
      <c r="G62" s="137" t="str">
        <f>+VLOOKUP($D62,'Detailed Schedule'!$D$8:$EK$9993,4,FALSE)</f>
        <v>WOVERINE LOOP SAW W/ 60 HP KUBOTA ENGINE</v>
      </c>
      <c r="H62" s="55">
        <f>+VLOOKUP($D62,'Detailed Schedule'!$D$8:$EK$9993,5,FALSE)</f>
        <v>30281</v>
      </c>
      <c r="I62" s="22">
        <f>+VLOOKUP($D62,'Detailed Schedule'!$D$8:$EK$9993,6,FALSE)</f>
        <v>10</v>
      </c>
      <c r="J62" s="55">
        <f>+VLOOKUP($D62,'Detailed Schedule'!$D$8:$EK$9993,7,FALSE)</f>
        <v>7500</v>
      </c>
      <c r="K62" s="56">
        <v>0</v>
      </c>
      <c r="L62" s="59">
        <f>+VLOOKUP($D62,'Detailed Schedule'!$D$8:$EAA$9985,137,FALSE)</f>
        <v>22781</v>
      </c>
      <c r="M62" s="26">
        <f>+VLOOKUP($D62,'Detailed Schedule'!$D$8:$EAA$9985,144,FALSE)</f>
        <v>0</v>
      </c>
      <c r="N62" s="26">
        <f t="shared" si="17"/>
        <v>22781</v>
      </c>
      <c r="O62" s="26">
        <f t="shared" si="18"/>
        <v>7500</v>
      </c>
      <c r="Q62" s="74">
        <f>+VLOOKUP($D62,'Detailed Schedule'!$D$8:$K$903,6,FALSE)</f>
        <v>10</v>
      </c>
      <c r="R62" s="75">
        <f>+VLOOKUP($D62,'Detailed Schedule'!$D$8:$K$903,5,FALSE)</f>
        <v>30281</v>
      </c>
      <c r="S62" s="75">
        <f>+VLOOKUP($D62,'Detailed Schedule'!$D$8:$K$903,7,FALSE)</f>
        <v>7500</v>
      </c>
      <c r="T62" s="119">
        <f t="shared" si="4"/>
        <v>0</v>
      </c>
      <c r="U62" s="119">
        <f t="shared" si="5"/>
        <v>0</v>
      </c>
      <c r="V62" s="21" t="str">
        <f t="shared" si="6"/>
        <v>NO CHANGE</v>
      </c>
      <c r="W62" s="21" t="str">
        <f t="shared" si="7"/>
        <v>NO CHANGE</v>
      </c>
      <c r="X62" s="21" t="str">
        <f t="shared" si="8"/>
        <v>NO CHANGE</v>
      </c>
    </row>
    <row r="63" spans="1:24" outlineLevel="2">
      <c r="A63" s="136">
        <v>41354</v>
      </c>
      <c r="B63" s="24"/>
      <c r="C63" s="77">
        <v>113</v>
      </c>
      <c r="D63" s="137" t="s">
        <v>360</v>
      </c>
      <c r="E63" s="137">
        <v>1</v>
      </c>
      <c r="F63" s="137" t="s">
        <v>100</v>
      </c>
      <c r="G63" s="137" t="str">
        <f>+VLOOKUP($D63,'Detailed Schedule'!$D$8:$EK$9993,4,FALSE)</f>
        <v>2007 CAT D6R XW SERIES 111 DOZER</v>
      </c>
      <c r="H63" s="55">
        <f>+VLOOKUP($D63,'Detailed Schedule'!$D$8:$EK$9993,5,FALSE)</f>
        <v>160875</v>
      </c>
      <c r="I63" s="22">
        <f>+VLOOKUP($D63,'Detailed Schedule'!$D$8:$EK$9993,6,FALSE)</f>
        <v>10</v>
      </c>
      <c r="J63" s="55">
        <f>+VLOOKUP($D63,'Detailed Schedule'!$D$8:$EK$9993,7,FALSE)</f>
        <v>78000</v>
      </c>
      <c r="K63" s="56">
        <v>0</v>
      </c>
      <c r="L63" s="59">
        <f>+VLOOKUP($D63,'Detailed Schedule'!$D$8:$EAA$9985,137,FALSE)</f>
        <v>82875</v>
      </c>
      <c r="M63" s="26">
        <f>+VLOOKUP($D63,'Detailed Schedule'!$D$8:$EAA$9985,144,FALSE)</f>
        <v>0</v>
      </c>
      <c r="N63" s="26">
        <f t="shared" si="17"/>
        <v>82875</v>
      </c>
      <c r="O63" s="26">
        <f t="shared" si="18"/>
        <v>78000</v>
      </c>
      <c r="Q63" s="74">
        <f>+VLOOKUP($D63,'Detailed Schedule'!$D$8:$K$903,6,FALSE)</f>
        <v>10</v>
      </c>
      <c r="R63" s="75">
        <f>+VLOOKUP($D63,'Detailed Schedule'!$D$8:$K$903,5,FALSE)</f>
        <v>160875</v>
      </c>
      <c r="S63" s="75">
        <f>+VLOOKUP($D63,'Detailed Schedule'!$D$8:$K$903,7,FALSE)</f>
        <v>78000</v>
      </c>
      <c r="T63" s="119">
        <f t="shared" si="4"/>
        <v>0</v>
      </c>
      <c r="U63" s="119">
        <f t="shared" si="5"/>
        <v>0</v>
      </c>
      <c r="V63" s="21" t="str">
        <f t="shared" si="6"/>
        <v>NO CHANGE</v>
      </c>
      <c r="W63" s="21" t="str">
        <f t="shared" si="7"/>
        <v>NO CHANGE</v>
      </c>
      <c r="X63" s="21" t="str">
        <f t="shared" si="8"/>
        <v>NO CHANGE</v>
      </c>
    </row>
    <row r="64" spans="1:24" outlineLevel="2">
      <c r="A64" s="136">
        <v>41354</v>
      </c>
      <c r="B64" s="24"/>
      <c r="C64" s="77">
        <v>114</v>
      </c>
      <c r="D64" s="137" t="s">
        <v>362</v>
      </c>
      <c r="E64" s="137">
        <v>1</v>
      </c>
      <c r="F64" s="137" t="s">
        <v>100</v>
      </c>
      <c r="G64" s="137" t="str">
        <f>+VLOOKUP($D64,'Detailed Schedule'!$D$8:$EK$9993,4,FALSE)</f>
        <v>TRIMBLE GPS FOR D6R DOZER</v>
      </c>
      <c r="H64" s="55">
        <f>+VLOOKUP($D64,'Detailed Schedule'!$D$8:$EK$9993,5,FALSE)</f>
        <v>24570</v>
      </c>
      <c r="I64" s="22">
        <f>+VLOOKUP($D64,'Detailed Schedule'!$D$8:$EK$9993,6,FALSE)</f>
        <v>10</v>
      </c>
      <c r="J64" s="55">
        <f>+VLOOKUP($D64,'Detailed Schedule'!$D$8:$EK$9993,7,FALSE)</f>
        <v>0</v>
      </c>
      <c r="K64" s="56">
        <v>0</v>
      </c>
      <c r="L64" s="59">
        <f>+VLOOKUP($D64,'Detailed Schedule'!$D$8:$EAA$9985,137,FALSE)</f>
        <v>24570</v>
      </c>
      <c r="M64" s="26">
        <f>+VLOOKUP($D64,'Detailed Schedule'!$D$8:$EAA$9985,144,FALSE)</f>
        <v>0</v>
      </c>
      <c r="N64" s="26">
        <f t="shared" si="17"/>
        <v>24570</v>
      </c>
      <c r="O64" s="26">
        <f t="shared" si="18"/>
        <v>0</v>
      </c>
      <c r="Q64" s="74">
        <f>+VLOOKUP($D64,'Detailed Schedule'!$D$8:$K$903,6,FALSE)</f>
        <v>10</v>
      </c>
      <c r="R64" s="75">
        <f>+VLOOKUP($D64,'Detailed Schedule'!$D$8:$K$903,5,FALSE)</f>
        <v>24570</v>
      </c>
      <c r="S64" s="75">
        <f>+VLOOKUP($D64,'Detailed Schedule'!$D$8:$K$903,7,FALSE)</f>
        <v>0</v>
      </c>
      <c r="T64" s="119">
        <f t="shared" si="4"/>
        <v>0</v>
      </c>
      <c r="U64" s="119">
        <f t="shared" si="5"/>
        <v>0</v>
      </c>
      <c r="V64" s="21" t="str">
        <f t="shared" si="6"/>
        <v>NO CHANGE</v>
      </c>
      <c r="W64" s="21" t="str">
        <f t="shared" si="7"/>
        <v>NO CHANGE</v>
      </c>
      <c r="X64" s="21" t="str">
        <f t="shared" si="8"/>
        <v>NO CHANGE</v>
      </c>
    </row>
    <row r="65" spans="1:24" outlineLevel="2">
      <c r="A65" s="136">
        <v>41354</v>
      </c>
      <c r="B65" s="24"/>
      <c r="C65" s="77">
        <v>112</v>
      </c>
      <c r="D65" s="137" t="s">
        <v>189</v>
      </c>
      <c r="E65" s="137">
        <v>2</v>
      </c>
      <c r="F65" s="137" t="s">
        <v>100</v>
      </c>
      <c r="G65" s="137" t="str">
        <f>+VLOOKUP($D65,'Detailed Schedule'!$D$8:$EK$9993,4,FALSE)</f>
        <v>2005 BROCE RJ350 BROOM</v>
      </c>
      <c r="H65" s="55">
        <f>+VLOOKUP($D65,'Detailed Schedule'!$D$8:$EK$9993,5,FALSE)</f>
        <v>22815</v>
      </c>
      <c r="I65" s="22">
        <f>+VLOOKUP($D65,'Detailed Schedule'!$D$8:$EK$9993,6,FALSE)</f>
        <v>7</v>
      </c>
      <c r="J65" s="55">
        <f>+VLOOKUP($D65,'Detailed Schedule'!$D$8:$EK$9993,7,FALSE)</f>
        <v>5000</v>
      </c>
      <c r="K65" s="56">
        <v>0</v>
      </c>
      <c r="L65" s="59">
        <f>+VLOOKUP($D65,'Detailed Schedule'!$D$8:$EAA$9985,137,FALSE)</f>
        <v>17815</v>
      </c>
      <c r="M65" s="26">
        <f>+VLOOKUP($D65,'Detailed Schedule'!$D$8:$EAA$9985,144,FALSE)</f>
        <v>0</v>
      </c>
      <c r="N65" s="26">
        <f t="shared" si="17"/>
        <v>17815</v>
      </c>
      <c r="O65" s="26">
        <f t="shared" si="18"/>
        <v>5000</v>
      </c>
      <c r="Q65" s="74">
        <f>+VLOOKUP($D65,'Detailed Schedule'!$D$8:$K$903,6,FALSE)</f>
        <v>7</v>
      </c>
      <c r="R65" s="75">
        <f>+VLOOKUP($D65,'Detailed Schedule'!$D$8:$K$903,5,FALSE)</f>
        <v>22815</v>
      </c>
      <c r="S65" s="75">
        <f>+VLOOKUP($D65,'Detailed Schedule'!$D$8:$K$903,7,FALSE)</f>
        <v>5000</v>
      </c>
      <c r="T65" s="119">
        <f t="shared" si="4"/>
        <v>0</v>
      </c>
      <c r="U65" s="119">
        <f t="shared" si="5"/>
        <v>0</v>
      </c>
      <c r="V65" s="21" t="str">
        <f t="shared" si="6"/>
        <v>NO CHANGE</v>
      </c>
      <c r="W65" s="21" t="str">
        <f t="shared" si="7"/>
        <v>NO CHANGE</v>
      </c>
      <c r="X65" s="21" t="str">
        <f t="shared" si="8"/>
        <v>NO CHANGE</v>
      </c>
    </row>
    <row r="66" spans="1:24" outlineLevel="2">
      <c r="A66" s="136">
        <v>41381</v>
      </c>
      <c r="B66" s="24"/>
      <c r="C66" s="77">
        <v>118</v>
      </c>
      <c r="D66" s="137" t="s">
        <v>237</v>
      </c>
      <c r="E66" s="137">
        <v>2</v>
      </c>
      <c r="F66" s="137" t="s">
        <v>100</v>
      </c>
      <c r="G66" s="137" t="str">
        <f>+VLOOKUP($D66,'Detailed Schedule'!$D$8:$EK$9993,4,FALSE)</f>
        <v>GOMACO C750 FINISH MACHINE</v>
      </c>
      <c r="H66" s="55">
        <f>+VLOOKUP($D66,'Detailed Schedule'!$D$8:$EK$9993,5,FALSE)</f>
        <v>18254.2</v>
      </c>
      <c r="I66" s="22">
        <f>+VLOOKUP($D66,'Detailed Schedule'!$D$8:$EK$9993,6,FALSE)</f>
        <v>10</v>
      </c>
      <c r="J66" s="55">
        <f>+VLOOKUP($D66,'Detailed Schedule'!$D$8:$EK$9993,7,FALSE)</f>
        <v>16500</v>
      </c>
      <c r="K66" s="56">
        <v>0</v>
      </c>
      <c r="L66" s="59">
        <f>+VLOOKUP($D66,'Detailed Schedule'!$D$8:$EAA$9985,137,FALSE)</f>
        <v>1754.2</v>
      </c>
      <c r="M66" s="26">
        <f>+VLOOKUP($D66,'Detailed Schedule'!$D$8:$EAA$9985,144,FALSE)</f>
        <v>0</v>
      </c>
      <c r="N66" s="26">
        <f t="shared" si="17"/>
        <v>1754.2</v>
      </c>
      <c r="O66" s="26">
        <f t="shared" si="18"/>
        <v>16500</v>
      </c>
      <c r="Q66" s="74">
        <f>+VLOOKUP($D66,'Detailed Schedule'!$D$8:$K$903,6,FALSE)</f>
        <v>10</v>
      </c>
      <c r="R66" s="75">
        <f>+VLOOKUP($D66,'Detailed Schedule'!$D$8:$K$903,5,FALSE)</f>
        <v>18254.2</v>
      </c>
      <c r="S66" s="75">
        <f>+VLOOKUP($D66,'Detailed Schedule'!$D$8:$K$903,7,FALSE)</f>
        <v>16500</v>
      </c>
      <c r="T66" s="119">
        <f t="shared" si="4"/>
        <v>0</v>
      </c>
      <c r="U66" s="119">
        <f t="shared" si="5"/>
        <v>0</v>
      </c>
      <c r="V66" s="21" t="str">
        <f t="shared" si="6"/>
        <v>NO CHANGE</v>
      </c>
      <c r="W66" s="21" t="str">
        <f t="shared" si="7"/>
        <v>NO CHANGE</v>
      </c>
      <c r="X66" s="21" t="str">
        <f t="shared" si="8"/>
        <v>NO CHANGE</v>
      </c>
    </row>
    <row r="67" spans="1:24" outlineLevel="2">
      <c r="A67" s="136">
        <v>41381</v>
      </c>
      <c r="B67" s="24"/>
      <c r="C67" s="77">
        <v>119</v>
      </c>
      <c r="D67" s="137" t="s">
        <v>239</v>
      </c>
      <c r="E67" s="137">
        <v>2</v>
      </c>
      <c r="F67" s="137" t="s">
        <v>100</v>
      </c>
      <c r="G67" s="137" t="str">
        <f>+VLOOKUP($D67,'Detailed Schedule'!$D$8:$EK$9993,4,FALSE)</f>
        <v>GOMACO SPANIT WORK BRIDGE</v>
      </c>
      <c r="H67" s="55">
        <f>+VLOOKUP($D67,'Detailed Schedule'!$D$8:$EK$9993,5,FALSE)</f>
        <v>32128.21</v>
      </c>
      <c r="I67" s="22">
        <f>+VLOOKUP($D67,'Detailed Schedule'!$D$8:$EK$9993,6,FALSE)</f>
        <v>10</v>
      </c>
      <c r="J67" s="55">
        <f>+VLOOKUP($D67,'Detailed Schedule'!$D$8:$EK$9993,7,FALSE)</f>
        <v>10000</v>
      </c>
      <c r="K67" s="56">
        <v>0</v>
      </c>
      <c r="L67" s="59">
        <f>+VLOOKUP($D67,'Detailed Schedule'!$D$8:$EAA$9985,137,FALSE)</f>
        <v>22128.21</v>
      </c>
      <c r="M67" s="26">
        <f>+VLOOKUP($D67,'Detailed Schedule'!$D$8:$EAA$9985,144,FALSE)</f>
        <v>0</v>
      </c>
      <c r="N67" s="26">
        <f t="shared" si="17"/>
        <v>22128.21</v>
      </c>
      <c r="O67" s="26">
        <f t="shared" si="18"/>
        <v>10000</v>
      </c>
      <c r="Q67" s="74">
        <f>+VLOOKUP($D67,'Detailed Schedule'!$D$8:$K$903,6,FALSE)</f>
        <v>10</v>
      </c>
      <c r="R67" s="75">
        <f>+VLOOKUP($D67,'Detailed Schedule'!$D$8:$K$903,5,FALSE)</f>
        <v>32128.21</v>
      </c>
      <c r="S67" s="75">
        <f>+VLOOKUP($D67,'Detailed Schedule'!$D$8:$K$903,7,FALSE)</f>
        <v>10000</v>
      </c>
      <c r="T67" s="119">
        <f t="shared" si="4"/>
        <v>0</v>
      </c>
      <c r="U67" s="119">
        <f t="shared" si="5"/>
        <v>0</v>
      </c>
      <c r="V67" s="21" t="str">
        <f t="shared" si="6"/>
        <v>NO CHANGE</v>
      </c>
      <c r="W67" s="21" t="str">
        <f t="shared" si="7"/>
        <v>NO CHANGE</v>
      </c>
      <c r="X67" s="21" t="str">
        <f t="shared" si="8"/>
        <v>NO CHANGE</v>
      </c>
    </row>
    <row r="68" spans="1:24" outlineLevel="2">
      <c r="A68" s="136">
        <v>41386</v>
      </c>
      <c r="B68" s="24"/>
      <c r="C68" s="77">
        <v>120</v>
      </c>
      <c r="D68" s="137" t="s">
        <v>223</v>
      </c>
      <c r="E68" s="137">
        <v>1</v>
      </c>
      <c r="F68" s="137" t="s">
        <v>100</v>
      </c>
      <c r="G68" s="137" t="str">
        <f>+VLOOKUP($D68,'Detailed Schedule'!$D$8:$EK$9993,4,FALSE)</f>
        <v>OFFSET DISK 14'</v>
      </c>
      <c r="H68" s="55">
        <f>+VLOOKUP($D68,'Detailed Schedule'!$D$8:$EK$9993,5,FALSE)</f>
        <v>22746.03</v>
      </c>
      <c r="I68" s="22">
        <f>+VLOOKUP($D68,'Detailed Schedule'!$D$8:$EK$9993,6,FALSE)</f>
        <v>10</v>
      </c>
      <c r="J68" s="55">
        <f>+VLOOKUP($D68,'Detailed Schedule'!$D$8:$EK$9993,7,FALSE)</f>
        <v>15000</v>
      </c>
      <c r="K68" s="56">
        <v>0</v>
      </c>
      <c r="L68" s="59">
        <f>+VLOOKUP($D68,'Detailed Schedule'!$D$8:$EAA$9985,137,FALSE)</f>
        <v>7746.0300000000007</v>
      </c>
      <c r="M68" s="26">
        <f>+VLOOKUP($D68,'Detailed Schedule'!$D$8:$EAA$9985,144,FALSE)</f>
        <v>0</v>
      </c>
      <c r="N68" s="26">
        <f t="shared" si="17"/>
        <v>7746.0300000000007</v>
      </c>
      <c r="O68" s="26">
        <f t="shared" si="18"/>
        <v>14999.999999999998</v>
      </c>
      <c r="Q68" s="74">
        <f>+VLOOKUP($D68,'Detailed Schedule'!$D$8:$K$903,6,FALSE)</f>
        <v>10</v>
      </c>
      <c r="R68" s="75">
        <f>+VLOOKUP($D68,'Detailed Schedule'!$D$8:$K$903,5,FALSE)</f>
        <v>22746.03</v>
      </c>
      <c r="S68" s="75">
        <f>+VLOOKUP($D68,'Detailed Schedule'!$D$8:$K$903,7,FALSE)</f>
        <v>15000</v>
      </c>
      <c r="T68" s="119">
        <f t="shared" si="4"/>
        <v>0</v>
      </c>
      <c r="U68" s="119">
        <f t="shared" si="5"/>
        <v>0</v>
      </c>
      <c r="V68" s="21" t="str">
        <f t="shared" si="6"/>
        <v>NO CHANGE</v>
      </c>
      <c r="W68" s="21" t="str">
        <f t="shared" si="7"/>
        <v>NO CHANGE</v>
      </c>
      <c r="X68" s="21" t="str">
        <f t="shared" si="8"/>
        <v>NO CHANGE</v>
      </c>
    </row>
    <row r="69" spans="1:24" outlineLevel="2">
      <c r="A69" s="136">
        <v>41388</v>
      </c>
      <c r="B69" s="24"/>
      <c r="C69" s="77">
        <v>117</v>
      </c>
      <c r="D69" s="137" t="s">
        <v>1395</v>
      </c>
      <c r="E69" s="137">
        <v>1</v>
      </c>
      <c r="F69" s="137" t="s">
        <v>100</v>
      </c>
      <c r="G69" s="137" t="str">
        <f>+VLOOKUP($D69,'Detailed Schedule'!$D$8:$EK$9993,4,FALSE)</f>
        <v>INGERSOLL-RAND SD116F ROLLER</v>
      </c>
      <c r="H69" s="55">
        <f>+VLOOKUP($D69,'Detailed Schedule'!$D$8:$EK$9993,5,FALSE)</f>
        <v>55640</v>
      </c>
      <c r="I69" s="22">
        <f>+VLOOKUP($D69,'Detailed Schedule'!$D$8:$EK$9993,6,FALSE)</f>
        <v>10</v>
      </c>
      <c r="J69" s="55">
        <f>+VLOOKUP($D69,'Detailed Schedule'!$D$8:$EK$9993,7,FALSE)</f>
        <v>25000</v>
      </c>
      <c r="K69" s="56">
        <v>0</v>
      </c>
      <c r="L69" s="59">
        <f>+VLOOKUP($D69,'Detailed Schedule'!$D$8:$EAA$9985,137,FALSE)</f>
        <v>30640</v>
      </c>
      <c r="M69" s="26">
        <f>+VLOOKUP($D69,'Detailed Schedule'!$D$8:$EAA$9985,144,FALSE)</f>
        <v>0</v>
      </c>
      <c r="N69" s="26">
        <f t="shared" si="17"/>
        <v>30640</v>
      </c>
      <c r="O69" s="26">
        <f t="shared" si="18"/>
        <v>25000</v>
      </c>
      <c r="Q69" s="74">
        <f>+VLOOKUP($D69,'Detailed Schedule'!$D$8:$K$903,6,FALSE)</f>
        <v>10</v>
      </c>
      <c r="R69" s="75">
        <f>+VLOOKUP($D69,'Detailed Schedule'!$D$8:$K$903,5,FALSE)</f>
        <v>55640</v>
      </c>
      <c r="S69" s="75">
        <f>+VLOOKUP($D69,'Detailed Schedule'!$D$8:$K$903,7,FALSE)</f>
        <v>25000</v>
      </c>
      <c r="T69" s="119">
        <f t="shared" si="4"/>
        <v>0</v>
      </c>
      <c r="U69" s="119">
        <f t="shared" si="5"/>
        <v>0</v>
      </c>
      <c r="V69" s="21" t="str">
        <f t="shared" si="6"/>
        <v>NO CHANGE</v>
      </c>
      <c r="W69" s="21" t="str">
        <f t="shared" si="7"/>
        <v>NO CHANGE</v>
      </c>
      <c r="X69" s="21" t="str">
        <f t="shared" si="8"/>
        <v>NO CHANGE</v>
      </c>
    </row>
    <row r="70" spans="1:24" outlineLevel="2">
      <c r="A70" s="136">
        <v>41444</v>
      </c>
      <c r="B70" s="24"/>
      <c r="C70" s="77">
        <v>123</v>
      </c>
      <c r="D70" s="137" t="s">
        <v>1028</v>
      </c>
      <c r="E70" s="137">
        <v>1</v>
      </c>
      <c r="F70" s="137" t="s">
        <v>100</v>
      </c>
      <c r="G70" s="137" t="str">
        <f>+VLOOKUP($D70,'Detailed Schedule'!$D$8:$EK$9993,4,FALSE)</f>
        <v>2004 ROME 16 YARD PULL SCRAPER</v>
      </c>
      <c r="H70" s="55">
        <f>+VLOOKUP($D70,'Detailed Schedule'!$D$8:$EK$9993,5,FALSE)</f>
        <v>14980</v>
      </c>
      <c r="I70" s="22">
        <f>+VLOOKUP($D70,'Detailed Schedule'!$D$8:$EK$9993,6,FALSE)</f>
        <v>10</v>
      </c>
      <c r="J70" s="55">
        <f>+VLOOKUP($D70,'Detailed Schedule'!$D$8:$EK$9993,7,FALSE)</f>
        <v>10000</v>
      </c>
      <c r="K70" s="56">
        <v>0</v>
      </c>
      <c r="L70" s="59">
        <f>+VLOOKUP($D70,'Detailed Schedule'!$D$8:$EAA$9985,137,FALSE)</f>
        <v>4980</v>
      </c>
      <c r="M70" s="26">
        <f>+VLOOKUP($D70,'Detailed Schedule'!$D$8:$EAA$9985,144,FALSE)</f>
        <v>0</v>
      </c>
      <c r="N70" s="26">
        <f t="shared" si="17"/>
        <v>4980</v>
      </c>
      <c r="O70" s="26">
        <f t="shared" si="18"/>
        <v>10000</v>
      </c>
      <c r="Q70" s="74">
        <f>+VLOOKUP($D70,'Detailed Schedule'!$D$8:$K$903,6,FALSE)</f>
        <v>10</v>
      </c>
      <c r="R70" s="75">
        <f>+VLOOKUP($D70,'Detailed Schedule'!$D$8:$K$903,5,FALSE)</f>
        <v>14980</v>
      </c>
      <c r="S70" s="75">
        <f>+VLOOKUP($D70,'Detailed Schedule'!$D$8:$K$903,7,FALSE)</f>
        <v>10000</v>
      </c>
      <c r="T70" s="119">
        <f t="shared" si="4"/>
        <v>0</v>
      </c>
      <c r="U70" s="119">
        <f t="shared" si="5"/>
        <v>0</v>
      </c>
      <c r="V70" s="21" t="str">
        <f t="shared" si="6"/>
        <v>NO CHANGE</v>
      </c>
      <c r="W70" s="21" t="str">
        <f t="shared" si="7"/>
        <v>NO CHANGE</v>
      </c>
      <c r="X70" s="21" t="str">
        <f t="shared" si="8"/>
        <v>NO CHANGE</v>
      </c>
    </row>
    <row r="71" spans="1:24" outlineLevel="2">
      <c r="A71" s="136">
        <v>41500</v>
      </c>
      <c r="B71" s="24"/>
      <c r="C71" s="77">
        <v>122</v>
      </c>
      <c r="D71" s="137" t="s">
        <v>546</v>
      </c>
      <c r="E71" s="137">
        <v>1</v>
      </c>
      <c r="F71" s="137" t="s">
        <v>100</v>
      </c>
      <c r="G71" s="137" t="str">
        <f>+VLOOKUP($D71,'Detailed Schedule'!$D$8:$EK$9993,4,FALSE)</f>
        <v>JD 160D LC EXCAVATOR - 2010</v>
      </c>
      <c r="H71" s="55">
        <f>+VLOOKUP($D71,'Detailed Schedule'!$D$8:$EK$9993,5,FALSE)</f>
        <v>140223.15</v>
      </c>
      <c r="I71" s="22">
        <f>+VLOOKUP($D71,'Detailed Schedule'!$D$8:$EK$9993,6,FALSE)</f>
        <v>10</v>
      </c>
      <c r="J71" s="55">
        <f>+VLOOKUP($D71,'Detailed Schedule'!$D$8:$EK$9993,7,FALSE)</f>
        <v>30000</v>
      </c>
      <c r="K71" s="56">
        <v>0</v>
      </c>
      <c r="L71" s="59">
        <f>+VLOOKUP($D71,'Detailed Schedule'!$D$8:$EAA$9985,137,FALSE)</f>
        <v>110223.15000000001</v>
      </c>
      <c r="M71" s="26">
        <f>+VLOOKUP($D71,'Detailed Schedule'!$D$8:$EAA$9985,144,FALSE)</f>
        <v>0</v>
      </c>
      <c r="N71" s="26">
        <f t="shared" si="17"/>
        <v>110223.15000000001</v>
      </c>
      <c r="O71" s="26">
        <f t="shared" si="18"/>
        <v>29999.999999999985</v>
      </c>
      <c r="Q71" s="74">
        <f>+VLOOKUP($D71,'Detailed Schedule'!$D$8:$K$903,6,FALSE)</f>
        <v>10</v>
      </c>
      <c r="R71" s="75">
        <f>+VLOOKUP($D71,'Detailed Schedule'!$D$8:$K$903,5,FALSE)</f>
        <v>140223.15</v>
      </c>
      <c r="S71" s="75">
        <f>+VLOOKUP($D71,'Detailed Schedule'!$D$8:$K$903,7,FALSE)</f>
        <v>30000</v>
      </c>
      <c r="T71" s="119">
        <f t="shared" si="4"/>
        <v>0</v>
      </c>
      <c r="U71" s="119">
        <f t="shared" si="5"/>
        <v>0</v>
      </c>
      <c r="V71" s="21" t="str">
        <f t="shared" si="6"/>
        <v>NO CHANGE</v>
      </c>
      <c r="W71" s="21" t="str">
        <f t="shared" si="7"/>
        <v>NO CHANGE</v>
      </c>
      <c r="X71" s="21" t="str">
        <f t="shared" si="8"/>
        <v>NO CHANGE</v>
      </c>
    </row>
    <row r="72" spans="1:24" outlineLevel="2">
      <c r="A72" s="136">
        <v>41563</v>
      </c>
      <c r="B72" s="24"/>
      <c r="C72" s="77">
        <v>126</v>
      </c>
      <c r="D72" s="137" t="s">
        <v>479</v>
      </c>
      <c r="E72" s="137">
        <v>1</v>
      </c>
      <c r="F72" s="137" t="s">
        <v>100</v>
      </c>
      <c r="G72" s="137" t="str">
        <f>+VLOOKUP($D72,'Detailed Schedule'!$D$8:$EK$9993,4,FALSE)</f>
        <v>SPS ROBOTIC STABILIZATION</v>
      </c>
      <c r="H72" s="55">
        <f>+VLOOKUP($D72,'Detailed Schedule'!$D$8:$EK$9993,5,FALSE)</f>
        <v>45253.440000000002</v>
      </c>
      <c r="I72" s="22">
        <f>+VLOOKUP($D72,'Detailed Schedule'!$D$8:$EK$9993,6,FALSE)</f>
        <v>10</v>
      </c>
      <c r="J72" s="55">
        <f>+VLOOKUP($D72,'Detailed Schedule'!$D$8:$EK$9993,7,FALSE)</f>
        <v>0</v>
      </c>
      <c r="K72" s="56">
        <v>0</v>
      </c>
      <c r="L72" s="59">
        <f>+VLOOKUP($D72,'Detailed Schedule'!$D$8:$EAA$9985,137,FALSE)</f>
        <v>45253.440000000002</v>
      </c>
      <c r="M72" s="26">
        <f>+VLOOKUP($D72,'Detailed Schedule'!$D$8:$EAA$9985,144,FALSE)</f>
        <v>0</v>
      </c>
      <c r="N72" s="26">
        <f t="shared" si="17"/>
        <v>45253.440000000002</v>
      </c>
      <c r="O72" s="26">
        <f t="shared" si="18"/>
        <v>0</v>
      </c>
      <c r="Q72" s="74">
        <f>+VLOOKUP($D72,'Detailed Schedule'!$D$8:$K$903,6,FALSE)</f>
        <v>10</v>
      </c>
      <c r="R72" s="75">
        <f>+VLOOKUP($D72,'Detailed Schedule'!$D$8:$K$903,5,FALSE)</f>
        <v>45253.440000000002</v>
      </c>
      <c r="S72" s="75">
        <f>+VLOOKUP($D72,'Detailed Schedule'!$D$8:$K$903,7,FALSE)</f>
        <v>0</v>
      </c>
      <c r="T72" s="119">
        <f t="shared" ref="T72:T135" si="19">+S72-J72</f>
        <v>0</v>
      </c>
      <c r="U72" s="119">
        <f t="shared" ref="U72:U135" si="20">+R72-H72</f>
        <v>0</v>
      </c>
      <c r="V72" s="21" t="str">
        <f t="shared" ref="V72:V135" si="21">+IF(Q72=I72,"NO CHANGE","YES")</f>
        <v>NO CHANGE</v>
      </c>
      <c r="W72" s="21" t="str">
        <f t="shared" ref="W72:W135" si="22">+IF(R72=H72,"NO CHANGE","YES")</f>
        <v>NO CHANGE</v>
      </c>
      <c r="X72" s="21" t="str">
        <f t="shared" ref="X72:X135" si="23">+IF(S72=J72,"NO CHANGE","YES")</f>
        <v>NO CHANGE</v>
      </c>
    </row>
    <row r="73" spans="1:24" outlineLevel="2">
      <c r="A73" s="136">
        <v>41642</v>
      </c>
      <c r="B73" s="24"/>
      <c r="C73" s="77">
        <v>132</v>
      </c>
      <c r="D73" s="137" t="s">
        <v>1393</v>
      </c>
      <c r="E73" s="137">
        <v>1</v>
      </c>
      <c r="F73" s="137" t="s">
        <v>100</v>
      </c>
      <c r="G73" s="137" t="str">
        <f>+VLOOKUP($D73,'Detailed Schedule'!$D$8:$EK$9993,4,FALSE)</f>
        <v>CAT 563E PADFOOT ROLLER</v>
      </c>
      <c r="H73" s="55">
        <f>+VLOOKUP($D73,'Detailed Schedule'!$D$8:$EK$9993,5,FALSE)</f>
        <v>49838.93</v>
      </c>
      <c r="I73" s="22">
        <f>+VLOOKUP($D73,'Detailed Schedule'!$D$8:$EK$9993,6,FALSE)</f>
        <v>10</v>
      </c>
      <c r="J73" s="55">
        <f>+VLOOKUP($D73,'Detailed Schedule'!$D$8:$EK$9993,7,FALSE)</f>
        <v>35000</v>
      </c>
      <c r="K73" s="56">
        <v>0</v>
      </c>
      <c r="L73" s="59">
        <f>+VLOOKUP($D73,'Detailed Schedule'!$D$8:$EAA$9985,137,FALSE)</f>
        <v>14838.93</v>
      </c>
      <c r="M73" s="26">
        <f>+VLOOKUP($D73,'Detailed Schedule'!$D$8:$EAA$9985,144,FALSE)</f>
        <v>0</v>
      </c>
      <c r="N73" s="26">
        <f t="shared" si="17"/>
        <v>14838.93</v>
      </c>
      <c r="O73" s="26">
        <f t="shared" si="18"/>
        <v>35000</v>
      </c>
      <c r="Q73" s="74">
        <f>+VLOOKUP($D73,'Detailed Schedule'!$D$8:$K$903,6,FALSE)</f>
        <v>10</v>
      </c>
      <c r="R73" s="75">
        <f>+VLOOKUP($D73,'Detailed Schedule'!$D$8:$K$903,5,FALSE)</f>
        <v>49838.93</v>
      </c>
      <c r="S73" s="75">
        <f>+VLOOKUP($D73,'Detailed Schedule'!$D$8:$K$903,7,FALSE)</f>
        <v>35000</v>
      </c>
      <c r="T73" s="119">
        <f t="shared" si="19"/>
        <v>0</v>
      </c>
      <c r="U73" s="119">
        <f t="shared" si="20"/>
        <v>0</v>
      </c>
      <c r="V73" s="21" t="str">
        <f t="shared" si="21"/>
        <v>NO CHANGE</v>
      </c>
      <c r="W73" s="21" t="str">
        <f t="shared" si="22"/>
        <v>NO CHANGE</v>
      </c>
      <c r="X73" s="21" t="str">
        <f t="shared" si="23"/>
        <v>NO CHANGE</v>
      </c>
    </row>
    <row r="74" spans="1:24" outlineLevel="2">
      <c r="A74" s="136">
        <v>41764</v>
      </c>
      <c r="B74" s="24"/>
      <c r="C74" s="77">
        <v>143</v>
      </c>
      <c r="D74" s="137" t="s">
        <v>1433</v>
      </c>
      <c r="E74" s="137">
        <v>2</v>
      </c>
      <c r="F74" s="137" t="s">
        <v>100</v>
      </c>
      <c r="G74" s="137" t="str">
        <f>+VLOOKUP($D74,'Detailed Schedule'!$D$8:$EK$9993,4,FALSE)</f>
        <v>2008 TEREX CRANE RT665</v>
      </c>
      <c r="H74" s="55">
        <f>+VLOOKUP($D74,'Detailed Schedule'!$D$8:$EK$9993,5,FALSE)</f>
        <v>315880</v>
      </c>
      <c r="I74" s="22">
        <f>+VLOOKUP($D74,'Detailed Schedule'!$D$8:$EK$9993,6,FALSE)</f>
        <v>7</v>
      </c>
      <c r="J74" s="55">
        <f>+VLOOKUP($D74,'Detailed Schedule'!$D$8:$EK$9993,7,FALSE)</f>
        <v>205000</v>
      </c>
      <c r="K74" s="56">
        <v>0</v>
      </c>
      <c r="L74" s="59">
        <f>+VLOOKUP($D74,'Detailed Schedule'!$D$8:$EAA$9985,137,FALSE)</f>
        <v>110880</v>
      </c>
      <c r="M74" s="26">
        <f>+VLOOKUP($D74,'Detailed Schedule'!$D$8:$EAA$9985,144,FALSE)</f>
        <v>0</v>
      </c>
      <c r="N74" s="26">
        <f t="shared" si="17"/>
        <v>110880</v>
      </c>
      <c r="O74" s="26">
        <f t="shared" si="18"/>
        <v>205000</v>
      </c>
      <c r="Q74" s="74">
        <f>+VLOOKUP($D74,'Detailed Schedule'!$D$8:$K$903,6,FALSE)</f>
        <v>7</v>
      </c>
      <c r="R74" s="75">
        <f>+VLOOKUP($D74,'Detailed Schedule'!$D$8:$K$903,5,FALSE)</f>
        <v>315880</v>
      </c>
      <c r="S74" s="75">
        <f>+VLOOKUP($D74,'Detailed Schedule'!$D$8:$K$903,7,FALSE)</f>
        <v>205000</v>
      </c>
      <c r="T74" s="119">
        <f t="shared" si="19"/>
        <v>0</v>
      </c>
      <c r="U74" s="119">
        <f t="shared" si="20"/>
        <v>0</v>
      </c>
      <c r="V74" s="21" t="str">
        <f t="shared" si="21"/>
        <v>NO CHANGE</v>
      </c>
      <c r="W74" s="21" t="str">
        <f t="shared" si="22"/>
        <v>NO CHANGE</v>
      </c>
      <c r="X74" s="21" t="str">
        <f t="shared" si="23"/>
        <v>NO CHANGE</v>
      </c>
    </row>
    <row r="75" spans="1:24" outlineLevel="2">
      <c r="A75" s="136">
        <v>41820</v>
      </c>
      <c r="B75" s="24"/>
      <c r="C75" s="77">
        <v>145</v>
      </c>
      <c r="D75" s="137" t="s">
        <v>1672</v>
      </c>
      <c r="E75" s="137">
        <v>1</v>
      </c>
      <c r="F75" s="137" t="s">
        <v>100</v>
      </c>
      <c r="G75" s="137" t="str">
        <f>+VLOOKUP($D75,'Detailed Schedule'!$D$8:$EK$9993,4,FALSE)</f>
        <v>2013 VACUUM EXC TRLER MOUNTED</v>
      </c>
      <c r="H75" s="55">
        <f>+VLOOKUP($D75,'Detailed Schedule'!$D$8:$EK$9993,5,FALSE)</f>
        <v>36834.75</v>
      </c>
      <c r="I75" s="22">
        <f>+VLOOKUP($D75,'Detailed Schedule'!$D$8:$EK$9993,6,FALSE)</f>
        <v>7</v>
      </c>
      <c r="J75" s="55">
        <f>+VLOOKUP($D75,'Detailed Schedule'!$D$8:$EK$9993,7,FALSE)</f>
        <v>5000</v>
      </c>
      <c r="K75" s="56">
        <v>0</v>
      </c>
      <c r="L75" s="59">
        <f>+VLOOKUP($D75,'Detailed Schedule'!$D$8:$EAA$9985,137,FALSE)</f>
        <v>31834.75</v>
      </c>
      <c r="M75" s="26">
        <f>+VLOOKUP($D75,'Detailed Schedule'!$D$8:$EAA$9985,144,FALSE)</f>
        <v>0</v>
      </c>
      <c r="N75" s="26">
        <f t="shared" si="17"/>
        <v>31834.75</v>
      </c>
      <c r="O75" s="26">
        <f t="shared" si="18"/>
        <v>5000</v>
      </c>
      <c r="Q75" s="74">
        <f>+VLOOKUP($D75,'Detailed Schedule'!$D$8:$K$903,6,FALSE)</f>
        <v>7</v>
      </c>
      <c r="R75" s="75">
        <f>+VLOOKUP($D75,'Detailed Schedule'!$D$8:$K$903,5,FALSE)</f>
        <v>36834.75</v>
      </c>
      <c r="S75" s="75">
        <f>+VLOOKUP($D75,'Detailed Schedule'!$D$8:$K$903,7,FALSE)</f>
        <v>5000</v>
      </c>
      <c r="T75" s="119">
        <f t="shared" si="19"/>
        <v>0</v>
      </c>
      <c r="U75" s="119">
        <f t="shared" si="20"/>
        <v>0</v>
      </c>
      <c r="V75" s="21" t="str">
        <f t="shared" si="21"/>
        <v>NO CHANGE</v>
      </c>
      <c r="W75" s="21" t="str">
        <f t="shared" si="22"/>
        <v>NO CHANGE</v>
      </c>
      <c r="X75" s="21" t="str">
        <f t="shared" si="23"/>
        <v>NO CHANGE</v>
      </c>
    </row>
    <row r="76" spans="1:24" outlineLevel="2">
      <c r="A76" s="136">
        <v>41852</v>
      </c>
      <c r="B76" s="24"/>
      <c r="C76" s="77">
        <v>150</v>
      </c>
      <c r="D76" s="137" t="s">
        <v>1690</v>
      </c>
      <c r="E76" s="137">
        <v>1</v>
      </c>
      <c r="F76" s="137" t="s">
        <v>100</v>
      </c>
      <c r="G76" s="137" t="str">
        <f>+VLOOKUP($D76,'Detailed Schedule'!$D$8:$EK$9993,4,FALSE)</f>
        <v>930 LOADER</v>
      </c>
      <c r="H76" s="55">
        <f>+VLOOKUP($D76,'Detailed Schedule'!$D$8:$EK$9993,5,FALSE)</f>
        <v>114682.5</v>
      </c>
      <c r="I76" s="22">
        <f>+VLOOKUP($D76,'Detailed Schedule'!$D$8:$EK$9993,6,FALSE)</f>
        <v>10</v>
      </c>
      <c r="J76" s="55">
        <f>+VLOOKUP($D76,'Detailed Schedule'!$D$8:$EK$9993,7,FALSE)</f>
        <v>40000</v>
      </c>
      <c r="K76" s="56">
        <v>0</v>
      </c>
      <c r="L76" s="59">
        <f>+VLOOKUP($D76,'Detailed Schedule'!$D$8:$EAA$9985,137,FALSE)</f>
        <v>74682.5</v>
      </c>
      <c r="M76" s="26">
        <f>+VLOOKUP($D76,'Detailed Schedule'!$D$8:$EAA$9985,144,FALSE)</f>
        <v>0</v>
      </c>
      <c r="N76" s="26">
        <f t="shared" si="17"/>
        <v>74682.5</v>
      </c>
      <c r="O76" s="26">
        <f t="shared" si="18"/>
        <v>40000</v>
      </c>
      <c r="Q76" s="74">
        <f>+VLOOKUP($D76,'Detailed Schedule'!$D$8:$K$903,6,FALSE)</f>
        <v>10</v>
      </c>
      <c r="R76" s="75">
        <f>+VLOOKUP($D76,'Detailed Schedule'!$D$8:$K$903,5,FALSE)</f>
        <v>114682.5</v>
      </c>
      <c r="S76" s="75">
        <f>+VLOOKUP($D76,'Detailed Schedule'!$D$8:$K$903,7,FALSE)</f>
        <v>40000</v>
      </c>
      <c r="T76" s="119">
        <f t="shared" si="19"/>
        <v>0</v>
      </c>
      <c r="U76" s="119">
        <f t="shared" si="20"/>
        <v>0</v>
      </c>
      <c r="V76" s="21" t="str">
        <f t="shared" si="21"/>
        <v>NO CHANGE</v>
      </c>
      <c r="W76" s="21" t="str">
        <f t="shared" si="22"/>
        <v>NO CHANGE</v>
      </c>
      <c r="X76" s="21" t="str">
        <f t="shared" si="23"/>
        <v>NO CHANGE</v>
      </c>
    </row>
    <row r="77" spans="1:24" outlineLevel="2">
      <c r="A77" s="136">
        <v>41914</v>
      </c>
      <c r="B77" s="24"/>
      <c r="C77" s="77">
        <v>156</v>
      </c>
      <c r="D77" s="137" t="s">
        <v>548</v>
      </c>
      <c r="E77" s="137">
        <v>1</v>
      </c>
      <c r="F77" s="137" t="s">
        <v>100</v>
      </c>
      <c r="G77" s="137" t="str">
        <f>+VLOOKUP($D77,'Detailed Schedule'!$D$8:$EK$9993,4,FALSE)</f>
        <v>JOHN DEERE 350DLC EXCAVATOR</v>
      </c>
      <c r="H77" s="55">
        <f>+VLOOKUP($D77,'Detailed Schedule'!$D$8:$EK$9993,5,FALSE)</f>
        <v>185520</v>
      </c>
      <c r="I77" s="22">
        <f>+VLOOKUP($D77,'Detailed Schedule'!$D$8:$EK$9993,6,FALSE)</f>
        <v>10</v>
      </c>
      <c r="J77" s="55">
        <f>+VLOOKUP($D77,'Detailed Schedule'!$D$8:$EK$9993,7,FALSE)</f>
        <v>50000</v>
      </c>
      <c r="K77" s="56">
        <v>0</v>
      </c>
      <c r="L77" s="59">
        <f>+VLOOKUP($D77,'Detailed Schedule'!$D$8:$EAA$9985,137,FALSE)</f>
        <v>135520</v>
      </c>
      <c r="M77" s="26">
        <f>+VLOOKUP($D77,'Detailed Schedule'!$D$8:$EAA$9985,144,FALSE)</f>
        <v>0</v>
      </c>
      <c r="N77" s="26">
        <f t="shared" si="17"/>
        <v>135520</v>
      </c>
      <c r="O77" s="26">
        <f t="shared" si="18"/>
        <v>50000</v>
      </c>
      <c r="Q77" s="74">
        <f>+VLOOKUP($D77,'Detailed Schedule'!$D$8:$K$903,6,FALSE)</f>
        <v>10</v>
      </c>
      <c r="R77" s="75">
        <f>+VLOOKUP($D77,'Detailed Schedule'!$D$8:$K$903,5,FALSE)</f>
        <v>185520</v>
      </c>
      <c r="S77" s="75">
        <f>+VLOOKUP($D77,'Detailed Schedule'!$D$8:$K$903,7,FALSE)</f>
        <v>50000</v>
      </c>
      <c r="T77" s="119">
        <f t="shared" si="19"/>
        <v>0</v>
      </c>
      <c r="U77" s="119">
        <f t="shared" si="20"/>
        <v>0</v>
      </c>
      <c r="V77" s="21" t="str">
        <f t="shared" si="21"/>
        <v>NO CHANGE</v>
      </c>
      <c r="W77" s="21" t="str">
        <f t="shared" si="22"/>
        <v>NO CHANGE</v>
      </c>
      <c r="X77" s="21" t="str">
        <f t="shared" si="23"/>
        <v>NO CHANGE</v>
      </c>
    </row>
    <row r="78" spans="1:24" outlineLevel="2">
      <c r="A78" s="136">
        <v>41933</v>
      </c>
      <c r="B78" s="24"/>
      <c r="C78" s="77">
        <v>157</v>
      </c>
      <c r="D78" s="137" t="s">
        <v>1397</v>
      </c>
      <c r="E78" s="137">
        <v>1</v>
      </c>
      <c r="F78" s="137" t="s">
        <v>100</v>
      </c>
      <c r="G78" s="137" t="str">
        <f>+VLOOKUP($D78,'Detailed Schedule'!$D$8:$EK$9993,4,FALSE)</f>
        <v>CAT CP56 ROLLER</v>
      </c>
      <c r="H78" s="55">
        <f>+VLOOKUP($D78,'Detailed Schedule'!$D$8:$EK$9993,5,FALSE)</f>
        <v>84476.5</v>
      </c>
      <c r="I78" s="22">
        <f>+VLOOKUP($D78,'Detailed Schedule'!$D$8:$EK$9993,6,FALSE)</f>
        <v>10</v>
      </c>
      <c r="J78" s="55">
        <f>+VLOOKUP($D78,'Detailed Schedule'!$D$8:$EK$9993,7,FALSE)</f>
        <v>30000</v>
      </c>
      <c r="K78" s="56">
        <v>0</v>
      </c>
      <c r="L78" s="59">
        <f>+VLOOKUP($D78,'Detailed Schedule'!$D$8:$EAA$9985,137,FALSE)</f>
        <v>54476.5</v>
      </c>
      <c r="M78" s="26">
        <f>+VLOOKUP($D78,'Detailed Schedule'!$D$8:$EAA$9985,144,FALSE)</f>
        <v>0</v>
      </c>
      <c r="N78" s="26">
        <f t="shared" si="17"/>
        <v>54476.5</v>
      </c>
      <c r="O78" s="26">
        <f t="shared" si="18"/>
        <v>30000</v>
      </c>
      <c r="Q78" s="74">
        <f>+VLOOKUP($D78,'Detailed Schedule'!$D$8:$K$903,6,FALSE)</f>
        <v>10</v>
      </c>
      <c r="R78" s="75">
        <f>+VLOOKUP($D78,'Detailed Schedule'!$D$8:$K$903,5,FALSE)</f>
        <v>84476.5</v>
      </c>
      <c r="S78" s="75">
        <f>+VLOOKUP($D78,'Detailed Schedule'!$D$8:$K$903,7,FALSE)</f>
        <v>30000</v>
      </c>
      <c r="T78" s="119">
        <f t="shared" si="19"/>
        <v>0</v>
      </c>
      <c r="U78" s="119">
        <f t="shared" si="20"/>
        <v>0</v>
      </c>
      <c r="V78" s="21" t="str">
        <f t="shared" si="21"/>
        <v>NO CHANGE</v>
      </c>
      <c r="W78" s="21" t="str">
        <f t="shared" si="22"/>
        <v>NO CHANGE</v>
      </c>
      <c r="X78" s="21" t="str">
        <f t="shared" si="23"/>
        <v>NO CHANGE</v>
      </c>
    </row>
    <row r="79" spans="1:24" outlineLevel="2">
      <c r="A79" s="136">
        <v>42073</v>
      </c>
      <c r="B79" s="24"/>
      <c r="C79" s="77">
        <v>170</v>
      </c>
      <c r="D79" s="137" t="s">
        <v>1399</v>
      </c>
      <c r="E79" s="137">
        <v>4</v>
      </c>
      <c r="F79" s="137" t="s">
        <v>100</v>
      </c>
      <c r="G79" s="137" t="str">
        <f>+VLOOKUP($D79,'Detailed Schedule'!$D$8:$EK$9993,4,FALSE)</f>
        <v>2011 SAKAI SY510T/SHELL KIT PU</v>
      </c>
      <c r="H79" s="55">
        <f>+VLOOKUP($D79,'Detailed Schedule'!$D$8:$EK$9993,5,FALSE)</f>
        <v>57936.380000000005</v>
      </c>
      <c r="I79" s="22">
        <f>+VLOOKUP($D79,'Detailed Schedule'!$D$8:$EK$9993,6,FALSE)</f>
        <v>10</v>
      </c>
      <c r="J79" s="55">
        <f>+VLOOKUP($D79,'Detailed Schedule'!$D$8:$EK$9993,7,FALSE)</f>
        <v>25000</v>
      </c>
      <c r="K79" s="56">
        <v>0</v>
      </c>
      <c r="L79" s="59">
        <f>+VLOOKUP($D79,'Detailed Schedule'!$D$8:$EAA$9985,137,FALSE)</f>
        <v>32936.379999999997</v>
      </c>
      <c r="M79" s="26">
        <f>+VLOOKUP($D79,'Detailed Schedule'!$D$8:$EAA$9985,144,FALSE)</f>
        <v>0</v>
      </c>
      <c r="N79" s="26">
        <f t="shared" si="17"/>
        <v>32936.379999999997</v>
      </c>
      <c r="O79" s="26">
        <f t="shared" si="18"/>
        <v>25000.000000000007</v>
      </c>
      <c r="Q79" s="74">
        <f>+VLOOKUP($D79,'Detailed Schedule'!$D$8:$K$903,6,FALSE)</f>
        <v>10</v>
      </c>
      <c r="R79" s="75">
        <f>+VLOOKUP($D79,'Detailed Schedule'!$D$8:$K$903,5,FALSE)</f>
        <v>57936.380000000005</v>
      </c>
      <c r="S79" s="75">
        <f>+VLOOKUP($D79,'Detailed Schedule'!$D$8:$K$903,7,FALSE)</f>
        <v>25000</v>
      </c>
      <c r="T79" s="119">
        <f t="shared" si="19"/>
        <v>0</v>
      </c>
      <c r="U79" s="119">
        <f t="shared" si="20"/>
        <v>0</v>
      </c>
      <c r="V79" s="21" t="str">
        <f t="shared" si="21"/>
        <v>NO CHANGE</v>
      </c>
      <c r="W79" s="21" t="str">
        <f t="shared" si="22"/>
        <v>NO CHANGE</v>
      </c>
      <c r="X79" s="21" t="str">
        <f t="shared" si="23"/>
        <v>NO CHANGE</v>
      </c>
    </row>
    <row r="80" spans="1:24" outlineLevel="2">
      <c r="A80" s="136">
        <v>42076</v>
      </c>
      <c r="B80" s="24"/>
      <c r="C80" s="77">
        <v>166</v>
      </c>
      <c r="D80" s="137" t="s">
        <v>794</v>
      </c>
      <c r="E80" s="137">
        <v>2</v>
      </c>
      <c r="F80" s="137" t="s">
        <v>100</v>
      </c>
      <c r="G80" s="137" t="str">
        <f>+VLOOKUP($D80,'Detailed Schedule'!$D$8:$EK$9993,4,FALSE)</f>
        <v>2012 JD GRADER</v>
      </c>
      <c r="H80" s="55">
        <f>+VLOOKUP($D80,'Detailed Schedule'!$D$8:$EK$9993,5,FALSE)</f>
        <v>181557.59</v>
      </c>
      <c r="I80" s="22">
        <f>+VLOOKUP($D80,'Detailed Schedule'!$D$8:$EK$9993,6,FALSE)</f>
        <v>10</v>
      </c>
      <c r="J80" s="55">
        <f>+VLOOKUP($D80,'Detailed Schedule'!$D$8:$EK$9993,7,FALSE)</f>
        <v>85000</v>
      </c>
      <c r="K80" s="56">
        <v>0</v>
      </c>
      <c r="L80" s="59">
        <f>+VLOOKUP($D80,'Detailed Schedule'!$D$8:$EAA$9985,137,FALSE)</f>
        <v>96557.59</v>
      </c>
      <c r="M80" s="26">
        <f>+VLOOKUP($D80,'Detailed Schedule'!$D$8:$EAA$9985,144,FALSE)</f>
        <v>0</v>
      </c>
      <c r="N80" s="26">
        <f t="shared" si="17"/>
        <v>96557.59</v>
      </c>
      <c r="O80" s="26">
        <f t="shared" si="18"/>
        <v>85000</v>
      </c>
      <c r="Q80" s="74">
        <f>+VLOOKUP($D80,'Detailed Schedule'!$D$8:$K$903,6,FALSE)</f>
        <v>10</v>
      </c>
      <c r="R80" s="75">
        <f>+VLOOKUP($D80,'Detailed Schedule'!$D$8:$K$903,5,FALSE)</f>
        <v>181557.59</v>
      </c>
      <c r="S80" s="75">
        <f>+VLOOKUP($D80,'Detailed Schedule'!$D$8:$K$903,7,FALSE)</f>
        <v>85000</v>
      </c>
      <c r="T80" s="119">
        <f t="shared" si="19"/>
        <v>0</v>
      </c>
      <c r="U80" s="119">
        <f t="shared" si="20"/>
        <v>0</v>
      </c>
      <c r="V80" s="21" t="str">
        <f t="shared" si="21"/>
        <v>NO CHANGE</v>
      </c>
      <c r="W80" s="21" t="str">
        <f t="shared" si="22"/>
        <v>NO CHANGE</v>
      </c>
      <c r="X80" s="21" t="str">
        <f t="shared" si="23"/>
        <v>NO CHANGE</v>
      </c>
    </row>
    <row r="81" spans="1:24" outlineLevel="2">
      <c r="A81" s="136">
        <v>42086</v>
      </c>
      <c r="B81" s="24"/>
      <c r="C81" s="77">
        <v>167</v>
      </c>
      <c r="D81" s="137" t="s">
        <v>1636</v>
      </c>
      <c r="E81" s="137">
        <v>1</v>
      </c>
      <c r="F81" s="137" t="s">
        <v>100</v>
      </c>
      <c r="G81" s="137" t="str">
        <f>+VLOOKUP($D81,'Detailed Schedule'!$D$8:$EK$9993,4,FALSE)</f>
        <v>CMI TILLER MODEL 59335</v>
      </c>
      <c r="H81" s="55">
        <f>+VLOOKUP($D81,'Detailed Schedule'!$D$8:$EK$9993,5,FALSE)</f>
        <v>65000</v>
      </c>
      <c r="I81" s="22">
        <f>+VLOOKUP($D81,'Detailed Schedule'!$D$8:$EK$9993,6,FALSE)</f>
        <v>10</v>
      </c>
      <c r="J81" s="55">
        <f>+VLOOKUP($D81,'Detailed Schedule'!$D$8:$EK$9993,7,FALSE)</f>
        <v>10000</v>
      </c>
      <c r="K81" s="56">
        <v>0</v>
      </c>
      <c r="L81" s="59">
        <f>+VLOOKUP($D81,'Detailed Schedule'!$D$8:$EAA$9985,137,FALSE)</f>
        <v>55000</v>
      </c>
      <c r="M81" s="26">
        <f>+VLOOKUP($D81,'Detailed Schedule'!$D$8:$EAA$9985,144,FALSE)</f>
        <v>0</v>
      </c>
      <c r="N81" s="26">
        <f t="shared" si="17"/>
        <v>55000</v>
      </c>
      <c r="O81" s="26">
        <f t="shared" si="18"/>
        <v>10000</v>
      </c>
      <c r="Q81" s="74">
        <f>+VLOOKUP($D81,'Detailed Schedule'!$D$8:$K$903,6,FALSE)</f>
        <v>10</v>
      </c>
      <c r="R81" s="75">
        <f>+VLOOKUP($D81,'Detailed Schedule'!$D$8:$K$903,5,FALSE)</f>
        <v>65000</v>
      </c>
      <c r="S81" s="75">
        <f>+VLOOKUP($D81,'Detailed Schedule'!$D$8:$K$903,7,FALSE)</f>
        <v>10000</v>
      </c>
      <c r="T81" s="119">
        <f t="shared" si="19"/>
        <v>0</v>
      </c>
      <c r="U81" s="119">
        <f t="shared" si="20"/>
        <v>0</v>
      </c>
      <c r="V81" s="21" t="str">
        <f t="shared" si="21"/>
        <v>NO CHANGE</v>
      </c>
      <c r="W81" s="21" t="str">
        <f t="shared" si="22"/>
        <v>NO CHANGE</v>
      </c>
      <c r="X81" s="21" t="str">
        <f t="shared" si="23"/>
        <v>NO CHANGE</v>
      </c>
    </row>
    <row r="82" spans="1:24" outlineLevel="2">
      <c r="A82" s="136">
        <v>42103</v>
      </c>
      <c r="B82" s="24"/>
      <c r="C82" s="77">
        <v>171</v>
      </c>
      <c r="D82" s="137" t="s">
        <v>691</v>
      </c>
      <c r="E82" s="137">
        <v>1</v>
      </c>
      <c r="F82" s="137" t="s">
        <v>100</v>
      </c>
      <c r="G82" s="137" t="str">
        <f>+VLOOKUP($D82,'Detailed Schedule'!$D$8:$EK$9993,4,FALSE)</f>
        <v>ALLIED AR120B HYDRAULIC HAMMER</v>
      </c>
      <c r="H82" s="55">
        <f>+VLOOKUP($D82,'Detailed Schedule'!$D$8:$EK$9993,5,FALSE)</f>
        <v>30709</v>
      </c>
      <c r="I82" s="22">
        <f>+VLOOKUP($D82,'Detailed Schedule'!$D$8:$EK$9993,6,FALSE)</f>
        <v>7</v>
      </c>
      <c r="J82" s="55">
        <f>+VLOOKUP($D82,'Detailed Schedule'!$D$8:$EK$9993,7,FALSE)</f>
        <v>9000</v>
      </c>
      <c r="K82" s="56">
        <v>0</v>
      </c>
      <c r="L82" s="59">
        <f>+VLOOKUP($D82,'Detailed Schedule'!$D$8:$EAA$9985,137,FALSE)</f>
        <v>21709</v>
      </c>
      <c r="M82" s="26">
        <f>+VLOOKUP($D82,'Detailed Schedule'!$D$8:$EAA$9985,144,FALSE)</f>
        <v>0</v>
      </c>
      <c r="N82" s="26">
        <f t="shared" si="17"/>
        <v>21709</v>
      </c>
      <c r="O82" s="26">
        <f t="shared" si="18"/>
        <v>9000</v>
      </c>
      <c r="Q82" s="74">
        <f>+VLOOKUP($D82,'Detailed Schedule'!$D$8:$K$903,6,FALSE)</f>
        <v>7</v>
      </c>
      <c r="R82" s="75">
        <f>+VLOOKUP($D82,'Detailed Schedule'!$D$8:$K$903,5,FALSE)</f>
        <v>30709</v>
      </c>
      <c r="S82" s="75">
        <f>+VLOOKUP($D82,'Detailed Schedule'!$D$8:$K$903,7,FALSE)</f>
        <v>9000</v>
      </c>
      <c r="T82" s="119">
        <f t="shared" si="19"/>
        <v>0</v>
      </c>
      <c r="U82" s="119">
        <f t="shared" si="20"/>
        <v>0</v>
      </c>
      <c r="V82" s="21" t="str">
        <f t="shared" si="21"/>
        <v>NO CHANGE</v>
      </c>
      <c r="W82" s="21" t="str">
        <f t="shared" si="22"/>
        <v>NO CHANGE</v>
      </c>
      <c r="X82" s="21" t="str">
        <f t="shared" si="23"/>
        <v>NO CHANGE</v>
      </c>
    </row>
    <row r="83" spans="1:24" outlineLevel="2">
      <c r="A83" s="136">
        <v>42125</v>
      </c>
      <c r="B83" s="24"/>
      <c r="C83" s="77">
        <v>173</v>
      </c>
      <c r="D83" s="137" t="s">
        <v>1692</v>
      </c>
      <c r="E83" s="137">
        <v>2</v>
      </c>
      <c r="F83" s="137" t="s">
        <v>100</v>
      </c>
      <c r="G83" s="137" t="str">
        <f>+VLOOKUP($D83,'Detailed Schedule'!$D$8:$EK$9993,4,FALSE)</f>
        <v>2012 JD 644K</v>
      </c>
      <c r="H83" s="55">
        <f>+VLOOKUP($D83,'Detailed Schedule'!$D$8:$EK$9993,5,FALSE)</f>
        <v>144479.03</v>
      </c>
      <c r="I83" s="22">
        <f>+VLOOKUP($D83,'Detailed Schedule'!$D$8:$EK$9993,6,FALSE)</f>
        <v>10</v>
      </c>
      <c r="J83" s="55">
        <f>+VLOOKUP($D83,'Detailed Schedule'!$D$8:$EK$9993,7,FALSE)</f>
        <v>70000</v>
      </c>
      <c r="K83" s="56">
        <v>0</v>
      </c>
      <c r="L83" s="59">
        <f>+VLOOKUP($D83,'Detailed Schedule'!$D$8:$EAA$9985,137,FALSE)</f>
        <v>74479.03</v>
      </c>
      <c r="M83" s="26">
        <f>+VLOOKUP($D83,'Detailed Schedule'!$D$8:$EAA$9985,144,FALSE)</f>
        <v>0</v>
      </c>
      <c r="N83" s="26">
        <f t="shared" si="17"/>
        <v>74479.03</v>
      </c>
      <c r="O83" s="26">
        <f t="shared" si="18"/>
        <v>70000</v>
      </c>
      <c r="Q83" s="74">
        <f>+VLOOKUP($D83,'Detailed Schedule'!$D$8:$K$903,6,FALSE)</f>
        <v>10</v>
      </c>
      <c r="R83" s="75">
        <f>+VLOOKUP($D83,'Detailed Schedule'!$D$8:$K$903,5,FALSE)</f>
        <v>144479.03</v>
      </c>
      <c r="S83" s="75">
        <f>+VLOOKUP($D83,'Detailed Schedule'!$D$8:$K$903,7,FALSE)</f>
        <v>70000</v>
      </c>
      <c r="T83" s="119">
        <f t="shared" si="19"/>
        <v>0</v>
      </c>
      <c r="U83" s="119">
        <f t="shared" si="20"/>
        <v>0</v>
      </c>
      <c r="V83" s="21" t="str">
        <f t="shared" si="21"/>
        <v>NO CHANGE</v>
      </c>
      <c r="W83" s="21" t="str">
        <f t="shared" si="22"/>
        <v>NO CHANGE</v>
      </c>
      <c r="X83" s="21" t="str">
        <f t="shared" si="23"/>
        <v>NO CHANGE</v>
      </c>
    </row>
    <row r="84" spans="1:24" outlineLevel="2">
      <c r="A84" s="136">
        <v>42135</v>
      </c>
      <c r="B84" s="24"/>
      <c r="C84" s="77">
        <v>174</v>
      </c>
      <c r="D84" s="137" t="s">
        <v>550</v>
      </c>
      <c r="E84" s="137">
        <v>4</v>
      </c>
      <c r="F84" s="137" t="s">
        <v>100</v>
      </c>
      <c r="G84" s="137" t="str">
        <f>+VLOOKUP($D84,'Detailed Schedule'!$D$8:$EK$9993,4,FALSE)</f>
        <v>2012 JD 250 GLC</v>
      </c>
      <c r="H84" s="55">
        <f>+VLOOKUP($D84,'Detailed Schedule'!$D$8:$EK$9993,5,FALSE)</f>
        <v>127263.69</v>
      </c>
      <c r="I84" s="22">
        <f>+VLOOKUP($D84,'Detailed Schedule'!$D$8:$EK$9993,6,FALSE)</f>
        <v>10</v>
      </c>
      <c r="J84" s="55">
        <f>+VLOOKUP($D84,'Detailed Schedule'!$D$8:$EK$9993,7,FALSE)</f>
        <v>50000</v>
      </c>
      <c r="K84" s="56">
        <v>0</v>
      </c>
      <c r="L84" s="59">
        <f>+VLOOKUP($D84,'Detailed Schedule'!$D$8:$EAA$9985,137,FALSE)</f>
        <v>77263.69</v>
      </c>
      <c r="M84" s="26">
        <f>+VLOOKUP($D84,'Detailed Schedule'!$D$8:$EAA$9985,144,FALSE)</f>
        <v>0</v>
      </c>
      <c r="N84" s="26">
        <f t="shared" si="17"/>
        <v>77263.69</v>
      </c>
      <c r="O84" s="26">
        <f t="shared" si="18"/>
        <v>50000</v>
      </c>
      <c r="Q84" s="74">
        <f>+VLOOKUP($D84,'Detailed Schedule'!$D$8:$K$903,6,FALSE)</f>
        <v>10</v>
      </c>
      <c r="R84" s="75">
        <f>+VLOOKUP($D84,'Detailed Schedule'!$D$8:$K$903,5,FALSE)</f>
        <v>127263.69</v>
      </c>
      <c r="S84" s="75">
        <f>+VLOOKUP($D84,'Detailed Schedule'!$D$8:$K$903,7,FALSE)</f>
        <v>50000</v>
      </c>
      <c r="T84" s="119">
        <f t="shared" si="19"/>
        <v>0</v>
      </c>
      <c r="U84" s="119">
        <f t="shared" si="20"/>
        <v>0</v>
      </c>
      <c r="V84" s="21" t="str">
        <f t="shared" si="21"/>
        <v>NO CHANGE</v>
      </c>
      <c r="W84" s="21" t="str">
        <f t="shared" si="22"/>
        <v>NO CHANGE</v>
      </c>
      <c r="X84" s="21" t="str">
        <f t="shared" si="23"/>
        <v>NO CHANGE</v>
      </c>
    </row>
    <row r="85" spans="1:24" outlineLevel="2">
      <c r="A85" s="136">
        <v>42137</v>
      </c>
      <c r="B85" s="24"/>
      <c r="C85" s="77">
        <v>176</v>
      </c>
      <c r="D85" s="137" t="s">
        <v>138</v>
      </c>
      <c r="E85" s="137">
        <v>1</v>
      </c>
      <c r="F85" s="137" t="s">
        <v>100</v>
      </c>
      <c r="G85" s="137" t="str">
        <f>+VLOOKUP($D85,'Detailed Schedule'!$D$8:$EK$9993,4,FALSE)</f>
        <v>CAT 420E BACKHOE / LOADER</v>
      </c>
      <c r="H85" s="55">
        <f>+VLOOKUP($D85,'Detailed Schedule'!$D$8:$EK$9993,5,FALSE)</f>
        <v>81837.27</v>
      </c>
      <c r="I85" s="22">
        <f>+VLOOKUP($D85,'Detailed Schedule'!$D$8:$EK$9993,6,FALSE)</f>
        <v>10</v>
      </c>
      <c r="J85" s="55">
        <f>+VLOOKUP($D85,'Detailed Schedule'!$D$8:$EK$9993,7,FALSE)</f>
        <v>35000</v>
      </c>
      <c r="K85" s="56">
        <v>0</v>
      </c>
      <c r="L85" s="59">
        <f>+VLOOKUP($D85,'Detailed Schedule'!$D$8:$EAA$9985,137,FALSE)</f>
        <v>46837.270000000004</v>
      </c>
      <c r="M85" s="26">
        <f>+VLOOKUP($D85,'Detailed Schedule'!$D$8:$EAA$9985,144,FALSE)</f>
        <v>0</v>
      </c>
      <c r="N85" s="26">
        <f t="shared" si="17"/>
        <v>46837.270000000004</v>
      </c>
      <c r="O85" s="26">
        <f t="shared" si="18"/>
        <v>35000</v>
      </c>
      <c r="Q85" s="74">
        <f>+VLOOKUP($D85,'Detailed Schedule'!$D$8:$K$903,6,FALSE)</f>
        <v>10</v>
      </c>
      <c r="R85" s="75">
        <f>+VLOOKUP($D85,'Detailed Schedule'!$D$8:$K$903,5,FALSE)</f>
        <v>81837.27</v>
      </c>
      <c r="S85" s="75">
        <f>+VLOOKUP($D85,'Detailed Schedule'!$D$8:$K$903,7,FALSE)</f>
        <v>35000</v>
      </c>
      <c r="T85" s="119">
        <f t="shared" si="19"/>
        <v>0</v>
      </c>
      <c r="U85" s="119">
        <f t="shared" si="20"/>
        <v>0</v>
      </c>
      <c r="V85" s="21" t="str">
        <f t="shared" si="21"/>
        <v>NO CHANGE</v>
      </c>
      <c r="W85" s="21" t="str">
        <f t="shared" si="22"/>
        <v>NO CHANGE</v>
      </c>
      <c r="X85" s="21" t="str">
        <f t="shared" si="23"/>
        <v>NO CHANGE</v>
      </c>
    </row>
    <row r="86" spans="1:24" outlineLevel="2">
      <c r="A86" s="136">
        <v>42137</v>
      </c>
      <c r="B86" s="24"/>
      <c r="C86" s="77">
        <v>177</v>
      </c>
      <c r="D86" s="137" t="s">
        <v>366</v>
      </c>
      <c r="E86" s="137">
        <v>1</v>
      </c>
      <c r="F86" s="137" t="s">
        <v>100</v>
      </c>
      <c r="G86" s="137" t="str">
        <f>+VLOOKUP($D86,'Detailed Schedule'!$D$8:$EK$9993,4,FALSE)</f>
        <v>CAT D6N</v>
      </c>
      <c r="H86" s="55">
        <f>+VLOOKUP($D86,'Detailed Schedule'!$D$8:$EK$9993,5,FALSE)</f>
        <v>212990.18</v>
      </c>
      <c r="I86" s="22">
        <f>+VLOOKUP($D86,'Detailed Schedule'!$D$8:$EK$9993,6,FALSE)</f>
        <v>10</v>
      </c>
      <c r="J86" s="55">
        <f>+VLOOKUP($D86,'Detailed Schedule'!$D$8:$EK$9993,7,FALSE)</f>
        <v>100000</v>
      </c>
      <c r="K86" s="56">
        <v>0</v>
      </c>
      <c r="L86" s="59">
        <f>+VLOOKUP($D86,'Detailed Schedule'!$D$8:$EAA$9985,137,FALSE)</f>
        <v>112990.18000000001</v>
      </c>
      <c r="M86" s="26">
        <f>+VLOOKUP($D86,'Detailed Schedule'!$D$8:$EAA$9985,144,FALSE)</f>
        <v>0</v>
      </c>
      <c r="N86" s="26">
        <f t="shared" si="17"/>
        <v>112990.18000000001</v>
      </c>
      <c r="O86" s="26">
        <f t="shared" si="18"/>
        <v>99999.999999999985</v>
      </c>
      <c r="Q86" s="74">
        <f>+VLOOKUP($D86,'Detailed Schedule'!$D$8:$K$903,6,FALSE)</f>
        <v>10</v>
      </c>
      <c r="R86" s="75">
        <f>+VLOOKUP($D86,'Detailed Schedule'!$D$8:$K$903,5,FALSE)</f>
        <v>212990.18</v>
      </c>
      <c r="S86" s="75">
        <f>+VLOOKUP($D86,'Detailed Schedule'!$D$8:$K$903,7,FALSE)</f>
        <v>100000</v>
      </c>
      <c r="T86" s="119">
        <f t="shared" si="19"/>
        <v>0</v>
      </c>
      <c r="U86" s="119">
        <f t="shared" si="20"/>
        <v>0</v>
      </c>
      <c r="V86" s="21" t="str">
        <f t="shared" si="21"/>
        <v>NO CHANGE</v>
      </c>
      <c r="W86" s="21" t="str">
        <f t="shared" si="22"/>
        <v>NO CHANGE</v>
      </c>
      <c r="X86" s="21" t="str">
        <f t="shared" si="23"/>
        <v>NO CHANGE</v>
      </c>
    </row>
    <row r="87" spans="1:24" outlineLevel="2">
      <c r="A87" s="136">
        <v>42137</v>
      </c>
      <c r="B87" s="24"/>
      <c r="C87" s="77">
        <v>175</v>
      </c>
      <c r="D87" s="137" t="s">
        <v>556</v>
      </c>
      <c r="E87" s="137">
        <v>1</v>
      </c>
      <c r="F87" s="137" t="s">
        <v>100</v>
      </c>
      <c r="G87" s="137" t="str">
        <f>+VLOOKUP($D87,'Detailed Schedule'!$D$8:$EK$9993,4,FALSE)</f>
        <v>CAT M318D WHEL EXCAVATOR</v>
      </c>
      <c r="H87" s="55">
        <f>+VLOOKUP($D87,'Detailed Schedule'!$D$8:$EK$9993,5,FALSE)</f>
        <v>139100</v>
      </c>
      <c r="I87" s="22">
        <f>+VLOOKUP($D87,'Detailed Schedule'!$D$8:$EK$9993,6,FALSE)</f>
        <v>10</v>
      </c>
      <c r="J87" s="55">
        <f>+VLOOKUP($D87,'Detailed Schedule'!$D$8:$EK$9993,7,FALSE)</f>
        <v>50000</v>
      </c>
      <c r="K87" s="56">
        <v>0</v>
      </c>
      <c r="L87" s="59">
        <f>+VLOOKUP($D87,'Detailed Schedule'!$D$8:$EAA$9985,137,FALSE)</f>
        <v>89100</v>
      </c>
      <c r="M87" s="26">
        <f>+VLOOKUP($D87,'Detailed Schedule'!$D$8:$EAA$9985,144,FALSE)</f>
        <v>0</v>
      </c>
      <c r="N87" s="26">
        <f t="shared" si="17"/>
        <v>89100</v>
      </c>
      <c r="O87" s="26">
        <f t="shared" si="18"/>
        <v>50000</v>
      </c>
      <c r="Q87" s="74">
        <f>+VLOOKUP($D87,'Detailed Schedule'!$D$8:$K$903,6,FALSE)</f>
        <v>10</v>
      </c>
      <c r="R87" s="75">
        <f>+VLOOKUP($D87,'Detailed Schedule'!$D$8:$K$903,5,FALSE)</f>
        <v>139100</v>
      </c>
      <c r="S87" s="75">
        <f>+VLOOKUP($D87,'Detailed Schedule'!$D$8:$K$903,7,FALSE)</f>
        <v>50000</v>
      </c>
      <c r="T87" s="119">
        <f t="shared" si="19"/>
        <v>0</v>
      </c>
      <c r="U87" s="119">
        <f t="shared" si="20"/>
        <v>0</v>
      </c>
      <c r="V87" s="21" t="str">
        <f t="shared" si="21"/>
        <v>NO CHANGE</v>
      </c>
      <c r="W87" s="21" t="str">
        <f t="shared" si="22"/>
        <v>NO CHANGE</v>
      </c>
      <c r="X87" s="21" t="str">
        <f t="shared" si="23"/>
        <v>NO CHANGE</v>
      </c>
    </row>
    <row r="88" spans="1:24" outlineLevel="2">
      <c r="A88" s="136">
        <v>42184</v>
      </c>
      <c r="B88" s="24"/>
      <c r="C88" s="77">
        <v>188</v>
      </c>
      <c r="D88" s="137" t="s">
        <v>689</v>
      </c>
      <c r="E88" s="137">
        <v>1</v>
      </c>
      <c r="F88" s="137" t="s">
        <v>100</v>
      </c>
      <c r="G88" s="137" t="str">
        <f>+VLOOKUP($D88,'Detailed Schedule'!$D$8:$EK$9993,4,FALSE)</f>
        <v>2015 ZI BREAKER</v>
      </c>
      <c r="H88" s="55">
        <f>+VLOOKUP($D88,'Detailed Schedule'!$D$8:$EK$9993,5,FALSE)</f>
        <v>38428.75</v>
      </c>
      <c r="I88" s="22">
        <f>+VLOOKUP($D88,'Detailed Schedule'!$D$8:$EK$9993,6,FALSE)</f>
        <v>10</v>
      </c>
      <c r="J88" s="55">
        <f>+VLOOKUP($D88,'Detailed Schedule'!$D$8:$EK$9993,7,FALSE)</f>
        <v>0</v>
      </c>
      <c r="K88" s="56">
        <v>0</v>
      </c>
      <c r="L88" s="59">
        <f>+VLOOKUP($D88,'Detailed Schedule'!$D$8:$EAA$9985,137,FALSE)</f>
        <v>38428.75</v>
      </c>
      <c r="M88" s="26">
        <f>+VLOOKUP($D88,'Detailed Schedule'!$D$8:$EAA$9985,144,FALSE)</f>
        <v>0</v>
      </c>
      <c r="N88" s="26">
        <f t="shared" si="17"/>
        <v>38428.75</v>
      </c>
      <c r="O88" s="26">
        <f t="shared" si="18"/>
        <v>0</v>
      </c>
      <c r="Q88" s="74">
        <f>+VLOOKUP($D88,'Detailed Schedule'!$D$8:$K$903,6,FALSE)</f>
        <v>10</v>
      </c>
      <c r="R88" s="75">
        <f>+VLOOKUP($D88,'Detailed Schedule'!$D$8:$K$903,5,FALSE)</f>
        <v>38428.75</v>
      </c>
      <c r="S88" s="75">
        <f>+VLOOKUP($D88,'Detailed Schedule'!$D$8:$K$903,7,FALSE)</f>
        <v>0</v>
      </c>
      <c r="T88" s="119">
        <f t="shared" si="19"/>
        <v>0</v>
      </c>
      <c r="U88" s="119">
        <f t="shared" si="20"/>
        <v>0</v>
      </c>
      <c r="V88" s="21" t="str">
        <f t="shared" si="21"/>
        <v>NO CHANGE</v>
      </c>
      <c r="W88" s="21" t="str">
        <f t="shared" si="22"/>
        <v>NO CHANGE</v>
      </c>
      <c r="X88" s="21" t="str">
        <f t="shared" si="23"/>
        <v>NO CHANGE</v>
      </c>
    </row>
    <row r="89" spans="1:24" outlineLevel="2">
      <c r="A89" s="136">
        <v>42370</v>
      </c>
      <c r="B89" s="24">
        <v>45666</v>
      </c>
      <c r="C89" s="77">
        <v>198</v>
      </c>
      <c r="D89" s="137" t="s">
        <v>558</v>
      </c>
      <c r="E89" s="137">
        <v>1</v>
      </c>
      <c r="F89" s="137" t="s">
        <v>100</v>
      </c>
      <c r="G89" s="137" t="str">
        <f>+VLOOKUP($D89,'Detailed Schedule'!$D$8:$EK$9993,4,FALSE)</f>
        <v>PC88MR EXCAVATOR</v>
      </c>
      <c r="H89" s="55">
        <f>+VLOOKUP($D89,'Detailed Schedule'!$D$8:$EK$9993,5,FALSE)</f>
        <v>48551.25</v>
      </c>
      <c r="I89" s="22">
        <f>+VLOOKUP($D89,'Detailed Schedule'!$D$8:$EK$9993,6,FALSE)</f>
        <v>7</v>
      </c>
      <c r="J89" s="55">
        <f>+VLOOKUP($D89,'Detailed Schedule'!$D$8:$EK$9993,7,FALSE)</f>
        <v>15000</v>
      </c>
      <c r="K89" s="56">
        <v>0</v>
      </c>
      <c r="L89" s="59">
        <f>+VLOOKUP($D89,'Detailed Schedule'!$D$8:$EAA$9985,137,FALSE)</f>
        <v>33551.25</v>
      </c>
      <c r="M89" s="26">
        <f>+VLOOKUP($D89,'Detailed Schedule'!$D$8:$EAA$9985,144,FALSE)</f>
        <v>0</v>
      </c>
      <c r="N89" s="26">
        <f t="shared" si="17"/>
        <v>33551.25</v>
      </c>
      <c r="O89" s="26">
        <f t="shared" si="18"/>
        <v>15000</v>
      </c>
      <c r="Q89" s="74">
        <f>+VLOOKUP($D89,'Detailed Schedule'!$D$8:$K$903,6,FALSE)</f>
        <v>7</v>
      </c>
      <c r="R89" s="75">
        <f>+VLOOKUP($D89,'Detailed Schedule'!$D$8:$K$903,5,FALSE)</f>
        <v>48551.25</v>
      </c>
      <c r="S89" s="75">
        <f>+VLOOKUP($D89,'Detailed Schedule'!$D$8:$K$903,7,FALSE)</f>
        <v>15000</v>
      </c>
      <c r="T89" s="119">
        <f t="shared" si="19"/>
        <v>0</v>
      </c>
      <c r="U89" s="119">
        <f t="shared" si="20"/>
        <v>0</v>
      </c>
      <c r="V89" s="21" t="str">
        <f t="shared" si="21"/>
        <v>NO CHANGE</v>
      </c>
      <c r="W89" s="21" t="str">
        <f t="shared" si="22"/>
        <v>NO CHANGE</v>
      </c>
      <c r="X89" s="21" t="str">
        <f t="shared" si="23"/>
        <v>NO CHANGE</v>
      </c>
    </row>
    <row r="90" spans="1:24" outlineLevel="2">
      <c r="A90" s="136">
        <v>42457</v>
      </c>
      <c r="B90" s="24"/>
      <c r="C90" s="77">
        <v>202</v>
      </c>
      <c r="D90" s="137" t="s">
        <v>140</v>
      </c>
      <c r="E90" s="137">
        <v>1</v>
      </c>
      <c r="F90" s="137" t="s">
        <v>100</v>
      </c>
      <c r="G90" s="137" t="str">
        <f>+VLOOKUP($D90,'Detailed Schedule'!$D$8:$EK$9993,4,FALSE)</f>
        <v>2010 CAT 420EIT BACKHOE</v>
      </c>
      <c r="H90" s="55">
        <f>+VLOOKUP($D90,'Detailed Schedule'!$D$8:$EK$9993,5,FALSE)</f>
        <v>60990</v>
      </c>
      <c r="I90" s="22">
        <f>+VLOOKUP($D90,'Detailed Schedule'!$D$8:$EK$9993,6,FALSE)</f>
        <v>10</v>
      </c>
      <c r="J90" s="55">
        <f>+VLOOKUP($D90,'Detailed Schedule'!$D$8:$EK$9993,7,FALSE)</f>
        <v>32000</v>
      </c>
      <c r="K90" s="56">
        <v>0</v>
      </c>
      <c r="L90" s="59">
        <f>+VLOOKUP($D90,'Detailed Schedule'!$D$8:$EAA$9985,137,FALSE)</f>
        <v>28990</v>
      </c>
      <c r="M90" s="26">
        <f>+VLOOKUP($D90,'Detailed Schedule'!$D$8:$EAA$9985,144,FALSE)</f>
        <v>0</v>
      </c>
      <c r="N90" s="26">
        <f t="shared" si="17"/>
        <v>28990</v>
      </c>
      <c r="O90" s="26">
        <f t="shared" si="18"/>
        <v>32000</v>
      </c>
      <c r="Q90" s="74">
        <f>+VLOOKUP($D90,'Detailed Schedule'!$D$8:$K$903,6,FALSE)</f>
        <v>10</v>
      </c>
      <c r="R90" s="75">
        <f>+VLOOKUP($D90,'Detailed Schedule'!$D$8:$K$903,5,FALSE)</f>
        <v>60990</v>
      </c>
      <c r="S90" s="75">
        <f>+VLOOKUP($D90,'Detailed Schedule'!$D$8:$K$903,7,FALSE)</f>
        <v>32000</v>
      </c>
      <c r="T90" s="119">
        <f t="shared" si="19"/>
        <v>0</v>
      </c>
      <c r="U90" s="119">
        <f t="shared" si="20"/>
        <v>0</v>
      </c>
      <c r="V90" s="21" t="str">
        <f t="shared" si="21"/>
        <v>NO CHANGE</v>
      </c>
      <c r="W90" s="21" t="str">
        <f t="shared" si="22"/>
        <v>NO CHANGE</v>
      </c>
      <c r="X90" s="21" t="str">
        <f t="shared" si="23"/>
        <v>NO CHANGE</v>
      </c>
    </row>
    <row r="91" spans="1:24" outlineLevel="2">
      <c r="A91" s="136">
        <v>42507</v>
      </c>
      <c r="B91" s="24"/>
      <c r="C91" s="77">
        <v>203</v>
      </c>
      <c r="D91" s="137" t="s">
        <v>564</v>
      </c>
      <c r="E91" s="137">
        <v>1</v>
      </c>
      <c r="F91" s="137" t="s">
        <v>100</v>
      </c>
      <c r="G91" s="137" t="str">
        <f>+VLOOKUP($D91,'Detailed Schedule'!$D$8:$EK$9993,4,FALSE)</f>
        <v>CAT 308</v>
      </c>
      <c r="H91" s="55">
        <f>+VLOOKUP($D91,'Detailed Schedule'!$D$8:$EK$9993,5,FALSE)</f>
        <v>96300</v>
      </c>
      <c r="I91" s="22">
        <f>+VLOOKUP($D91,'Detailed Schedule'!$D$8:$EK$9993,6,FALSE)</f>
        <v>7</v>
      </c>
      <c r="J91" s="55">
        <f>+VLOOKUP($D91,'Detailed Schedule'!$D$8:$EK$9993,7,FALSE)</f>
        <v>35000</v>
      </c>
      <c r="K91" s="56">
        <v>0</v>
      </c>
      <c r="L91" s="59">
        <f>+VLOOKUP($D91,'Detailed Schedule'!$D$8:$EAA$9985,137,FALSE)</f>
        <v>61300</v>
      </c>
      <c r="M91" s="26">
        <f>+VLOOKUP($D91,'Detailed Schedule'!$D$8:$EAA$9985,144,FALSE)</f>
        <v>0</v>
      </c>
      <c r="N91" s="26">
        <f t="shared" ref="N91:N145" si="24">+L91+M91</f>
        <v>61300</v>
      </c>
      <c r="O91" s="26">
        <f t="shared" ref="O91:O145" si="25">+H91-N91</f>
        <v>35000</v>
      </c>
      <c r="Q91" s="74">
        <f>+VLOOKUP($D91,'Detailed Schedule'!$D$8:$K$903,6,FALSE)</f>
        <v>7</v>
      </c>
      <c r="R91" s="75">
        <f>+VLOOKUP($D91,'Detailed Schedule'!$D$8:$K$903,5,FALSE)</f>
        <v>96300</v>
      </c>
      <c r="S91" s="75">
        <f>+VLOOKUP($D91,'Detailed Schedule'!$D$8:$K$903,7,FALSE)</f>
        <v>35000</v>
      </c>
      <c r="T91" s="119">
        <f t="shared" si="19"/>
        <v>0</v>
      </c>
      <c r="U91" s="119">
        <f t="shared" si="20"/>
        <v>0</v>
      </c>
      <c r="V91" s="21" t="str">
        <f t="shared" si="21"/>
        <v>NO CHANGE</v>
      </c>
      <c r="W91" s="21" t="str">
        <f t="shared" si="22"/>
        <v>NO CHANGE</v>
      </c>
      <c r="X91" s="21" t="str">
        <f t="shared" si="23"/>
        <v>NO CHANGE</v>
      </c>
    </row>
    <row r="92" spans="1:24" outlineLevel="2">
      <c r="A92" s="136">
        <v>42514</v>
      </c>
      <c r="B92" s="24"/>
      <c r="C92" s="77">
        <v>205</v>
      </c>
      <c r="D92" s="137" t="s">
        <v>566</v>
      </c>
      <c r="E92" s="137">
        <v>1</v>
      </c>
      <c r="F92" s="137" t="s">
        <v>100</v>
      </c>
      <c r="G92" s="137" t="str">
        <f>+VLOOKUP($D92,'Detailed Schedule'!$D$8:$EK$9993,4,FALSE)</f>
        <v>JD 210</v>
      </c>
      <c r="H92" s="55">
        <f>+VLOOKUP($D92,'Detailed Schedule'!$D$8:$EK$9993,5,FALSE)</f>
        <v>155150</v>
      </c>
      <c r="I92" s="22">
        <f>+VLOOKUP($D92,'Detailed Schedule'!$D$8:$EK$9993,6,FALSE)</f>
        <v>10</v>
      </c>
      <c r="J92" s="55">
        <f>+VLOOKUP($D92,'Detailed Schedule'!$D$8:$EK$9993,7,FALSE)</f>
        <v>75000</v>
      </c>
      <c r="K92" s="56">
        <v>0</v>
      </c>
      <c r="L92" s="59">
        <f>+VLOOKUP($D92,'Detailed Schedule'!$D$8:$EAA$9985,137,FALSE)</f>
        <v>80150</v>
      </c>
      <c r="M92" s="26">
        <f>+VLOOKUP($D92,'Detailed Schedule'!$D$8:$EAA$9985,144,FALSE)</f>
        <v>0</v>
      </c>
      <c r="N92" s="26">
        <f t="shared" si="24"/>
        <v>80150</v>
      </c>
      <c r="O92" s="26">
        <f t="shared" si="25"/>
        <v>75000</v>
      </c>
      <c r="Q92" s="74">
        <f>+VLOOKUP($D92,'Detailed Schedule'!$D$8:$K$903,6,FALSE)</f>
        <v>10</v>
      </c>
      <c r="R92" s="75">
        <f>+VLOOKUP($D92,'Detailed Schedule'!$D$8:$K$903,5,FALSE)</f>
        <v>155150</v>
      </c>
      <c r="S92" s="75">
        <f>+VLOOKUP($D92,'Detailed Schedule'!$D$8:$K$903,7,FALSE)</f>
        <v>75000</v>
      </c>
      <c r="T92" s="119">
        <f t="shared" si="19"/>
        <v>0</v>
      </c>
      <c r="U92" s="119">
        <f t="shared" si="20"/>
        <v>0</v>
      </c>
      <c r="V92" s="21" t="str">
        <f t="shared" si="21"/>
        <v>NO CHANGE</v>
      </c>
      <c r="W92" s="21" t="str">
        <f t="shared" si="22"/>
        <v>NO CHANGE</v>
      </c>
      <c r="X92" s="21" t="str">
        <f t="shared" si="23"/>
        <v>NO CHANGE</v>
      </c>
    </row>
    <row r="93" spans="1:24" outlineLevel="2">
      <c r="A93" s="136">
        <v>42514</v>
      </c>
      <c r="B93" s="24"/>
      <c r="C93" s="77">
        <v>204</v>
      </c>
      <c r="D93" s="137" t="s">
        <v>1528</v>
      </c>
      <c r="E93" s="137">
        <v>1</v>
      </c>
      <c r="F93" s="137" t="s">
        <v>100</v>
      </c>
      <c r="G93" s="137" t="str">
        <f>+VLOOKUP($D93,'Detailed Schedule'!$D$8:$EK$9993,4,FALSE)</f>
        <v>CAT 279 SKID STEER</v>
      </c>
      <c r="H93" s="55">
        <f>+VLOOKUP($D93,'Detailed Schedule'!$D$8:$EK$9993,5,FALSE)</f>
        <v>49755</v>
      </c>
      <c r="I93" s="22">
        <f>+VLOOKUP($D93,'Detailed Schedule'!$D$8:$EK$9993,6,FALSE)</f>
        <v>7</v>
      </c>
      <c r="J93" s="55">
        <f>+VLOOKUP($D93,'Detailed Schedule'!$D$8:$EK$9993,7,FALSE)</f>
        <v>16000</v>
      </c>
      <c r="K93" s="56">
        <v>0</v>
      </c>
      <c r="L93" s="59">
        <f>+VLOOKUP($D93,'Detailed Schedule'!$D$8:$EAA$9985,137,FALSE)</f>
        <v>33755</v>
      </c>
      <c r="M93" s="26">
        <f>+VLOOKUP($D93,'Detailed Schedule'!$D$8:$EAA$9985,144,FALSE)</f>
        <v>0</v>
      </c>
      <c r="N93" s="26">
        <f t="shared" si="24"/>
        <v>33755</v>
      </c>
      <c r="O93" s="26">
        <f t="shared" si="25"/>
        <v>16000</v>
      </c>
      <c r="Q93" s="74">
        <f>+VLOOKUP($D93,'Detailed Schedule'!$D$8:$K$903,6,FALSE)</f>
        <v>7</v>
      </c>
      <c r="R93" s="75">
        <f>+VLOOKUP($D93,'Detailed Schedule'!$D$8:$K$903,5,FALSE)</f>
        <v>49755</v>
      </c>
      <c r="S93" s="75">
        <f>+VLOOKUP($D93,'Detailed Schedule'!$D$8:$K$903,7,FALSE)</f>
        <v>16000</v>
      </c>
      <c r="T93" s="119">
        <f t="shared" si="19"/>
        <v>0</v>
      </c>
      <c r="U93" s="119">
        <f t="shared" si="20"/>
        <v>0</v>
      </c>
      <c r="V93" s="21" t="str">
        <f t="shared" si="21"/>
        <v>NO CHANGE</v>
      </c>
      <c r="W93" s="21" t="str">
        <f t="shared" si="22"/>
        <v>NO CHANGE</v>
      </c>
      <c r="X93" s="21" t="str">
        <f t="shared" si="23"/>
        <v>NO CHANGE</v>
      </c>
    </row>
    <row r="94" spans="1:24" outlineLevel="2">
      <c r="A94" s="136">
        <v>42529</v>
      </c>
      <c r="B94" s="24"/>
      <c r="C94" s="77">
        <v>206</v>
      </c>
      <c r="D94" s="137" t="s">
        <v>562</v>
      </c>
      <c r="E94" s="137">
        <v>1</v>
      </c>
      <c r="F94" s="137" t="s">
        <v>100</v>
      </c>
      <c r="G94" s="137" t="str">
        <f>+VLOOKUP($D94,'Detailed Schedule'!$D$8:$EK$9993,4,FALSE)</f>
        <v>CAT 305</v>
      </c>
      <c r="H94" s="55">
        <f>+VLOOKUP($D94,'Detailed Schedule'!$D$8:$EK$9993,5,FALSE)</f>
        <v>67410</v>
      </c>
      <c r="I94" s="22">
        <f>+VLOOKUP($D94,'Detailed Schedule'!$D$8:$EK$9993,6,FALSE)</f>
        <v>7</v>
      </c>
      <c r="J94" s="55">
        <f>+VLOOKUP($D94,'Detailed Schedule'!$D$8:$EK$9993,7,FALSE)</f>
        <v>25000</v>
      </c>
      <c r="K94" s="56">
        <v>0</v>
      </c>
      <c r="L94" s="59">
        <f>+VLOOKUP($D94,'Detailed Schedule'!$D$8:$EAA$9985,137,FALSE)</f>
        <v>42410</v>
      </c>
      <c r="M94" s="26">
        <f>+VLOOKUP($D94,'Detailed Schedule'!$D$8:$EAA$9985,144,FALSE)</f>
        <v>0</v>
      </c>
      <c r="N94" s="26">
        <f t="shared" si="24"/>
        <v>42410</v>
      </c>
      <c r="O94" s="26">
        <f t="shared" si="25"/>
        <v>25000</v>
      </c>
      <c r="Q94" s="74">
        <f>+VLOOKUP($D94,'Detailed Schedule'!$D$8:$K$903,6,FALSE)</f>
        <v>7</v>
      </c>
      <c r="R94" s="75">
        <f>+VLOOKUP($D94,'Detailed Schedule'!$D$8:$K$903,5,FALSE)</f>
        <v>67410</v>
      </c>
      <c r="S94" s="75">
        <f>+VLOOKUP($D94,'Detailed Schedule'!$D$8:$K$903,7,FALSE)</f>
        <v>25000</v>
      </c>
      <c r="T94" s="119">
        <f t="shared" si="19"/>
        <v>0</v>
      </c>
      <c r="U94" s="119">
        <f t="shared" si="20"/>
        <v>0</v>
      </c>
      <c r="V94" s="21" t="str">
        <f t="shared" si="21"/>
        <v>NO CHANGE</v>
      </c>
      <c r="W94" s="21" t="str">
        <f t="shared" si="22"/>
        <v>NO CHANGE</v>
      </c>
      <c r="X94" s="21" t="str">
        <f t="shared" si="23"/>
        <v>NO CHANGE</v>
      </c>
    </row>
    <row r="95" spans="1:24" outlineLevel="2">
      <c r="A95" s="136">
        <v>42552</v>
      </c>
      <c r="B95" s="24"/>
      <c r="C95" s="77">
        <v>208</v>
      </c>
      <c r="D95" s="137" t="s">
        <v>1401</v>
      </c>
      <c r="E95" s="137">
        <v>1</v>
      </c>
      <c r="F95" s="137" t="s">
        <v>100</v>
      </c>
      <c r="G95" s="137" t="str">
        <f>+VLOOKUP($D95,'Detailed Schedule'!$D$8:$EK$9993,4,FALSE)</f>
        <v>PNEMATIC COMPACTOR</v>
      </c>
      <c r="H95" s="55">
        <f>+VLOOKUP($D95,'Detailed Schedule'!$D$8:$EK$9993,5,FALSE)</f>
        <v>52250.6</v>
      </c>
      <c r="I95" s="22">
        <f>+VLOOKUP($D95,'Detailed Schedule'!$D$8:$EK$9993,6,FALSE)</f>
        <v>10</v>
      </c>
      <c r="J95" s="55">
        <f>+VLOOKUP($D95,'Detailed Schedule'!$D$8:$EK$9993,7,FALSE)</f>
        <v>29000</v>
      </c>
      <c r="K95" s="56">
        <v>0</v>
      </c>
      <c r="L95" s="59">
        <f>+VLOOKUP($D95,'Detailed Schedule'!$D$8:$EAA$9985,137,FALSE)</f>
        <v>23250.600000000002</v>
      </c>
      <c r="M95" s="26">
        <f>+VLOOKUP($D95,'Detailed Schedule'!$D$8:$EAA$9985,144,FALSE)</f>
        <v>0</v>
      </c>
      <c r="N95" s="26">
        <f t="shared" si="24"/>
        <v>23250.600000000002</v>
      </c>
      <c r="O95" s="26">
        <f t="shared" si="25"/>
        <v>28999.999999999996</v>
      </c>
      <c r="Q95" s="74">
        <f>+VLOOKUP($D95,'Detailed Schedule'!$D$8:$K$903,6,FALSE)</f>
        <v>10</v>
      </c>
      <c r="R95" s="75">
        <f>+VLOOKUP($D95,'Detailed Schedule'!$D$8:$K$903,5,FALSE)</f>
        <v>52250.6</v>
      </c>
      <c r="S95" s="75">
        <f>+VLOOKUP($D95,'Detailed Schedule'!$D$8:$K$903,7,FALSE)</f>
        <v>29000</v>
      </c>
      <c r="T95" s="119">
        <f t="shared" si="19"/>
        <v>0</v>
      </c>
      <c r="U95" s="119">
        <f t="shared" si="20"/>
        <v>0</v>
      </c>
      <c r="V95" s="21" t="str">
        <f t="shared" si="21"/>
        <v>NO CHANGE</v>
      </c>
      <c r="W95" s="21" t="str">
        <f t="shared" si="22"/>
        <v>NO CHANGE</v>
      </c>
      <c r="X95" s="21" t="str">
        <f t="shared" si="23"/>
        <v>NO CHANGE</v>
      </c>
    </row>
    <row r="96" spans="1:24" outlineLevel="2">
      <c r="A96" s="136">
        <v>42556</v>
      </c>
      <c r="B96" s="24"/>
      <c r="C96" s="77">
        <v>209</v>
      </c>
      <c r="D96" s="137" t="s">
        <v>1696</v>
      </c>
      <c r="E96" s="137">
        <v>2</v>
      </c>
      <c r="F96" s="137" t="s">
        <v>100</v>
      </c>
      <c r="G96" s="137" t="str">
        <f>+VLOOKUP($D96,'Detailed Schedule'!$D$8:$EK$9993,4,FALSE)</f>
        <v>CAT 928H LOADER &amp; FREIGHT</v>
      </c>
      <c r="H96" s="55">
        <f>+VLOOKUP($D96,'Detailed Schedule'!$D$8:$EK$9993,5,FALSE)</f>
        <v>77550</v>
      </c>
      <c r="I96" s="22">
        <f>+VLOOKUP($D96,'Detailed Schedule'!$D$8:$EK$9993,6,FALSE)</f>
        <v>10</v>
      </c>
      <c r="J96" s="55">
        <f>+VLOOKUP($D96,'Detailed Schedule'!$D$8:$EK$9993,7,FALSE)</f>
        <v>40000</v>
      </c>
      <c r="K96" s="56">
        <v>0</v>
      </c>
      <c r="L96" s="59">
        <f>+VLOOKUP($D96,'Detailed Schedule'!$D$8:$EAA$9985,137,FALSE)</f>
        <v>37550</v>
      </c>
      <c r="M96" s="26">
        <f>+VLOOKUP($D96,'Detailed Schedule'!$D$8:$EAA$9985,144,FALSE)</f>
        <v>0</v>
      </c>
      <c r="N96" s="26">
        <f t="shared" si="24"/>
        <v>37550</v>
      </c>
      <c r="O96" s="26">
        <f t="shared" si="25"/>
        <v>40000</v>
      </c>
      <c r="Q96" s="74">
        <f>+VLOOKUP($D96,'Detailed Schedule'!$D$8:$K$903,6,FALSE)</f>
        <v>10</v>
      </c>
      <c r="R96" s="75">
        <f>+VLOOKUP($D96,'Detailed Schedule'!$D$8:$K$903,5,FALSE)</f>
        <v>77550</v>
      </c>
      <c r="S96" s="75">
        <f>+VLOOKUP($D96,'Detailed Schedule'!$D$8:$K$903,7,FALSE)</f>
        <v>40000</v>
      </c>
      <c r="T96" s="119">
        <f t="shared" si="19"/>
        <v>0</v>
      </c>
      <c r="U96" s="119">
        <f t="shared" si="20"/>
        <v>0</v>
      </c>
      <c r="V96" s="21" t="str">
        <f t="shared" si="21"/>
        <v>NO CHANGE</v>
      </c>
      <c r="W96" s="21" t="str">
        <f t="shared" si="22"/>
        <v>NO CHANGE</v>
      </c>
      <c r="X96" s="21" t="str">
        <f t="shared" si="23"/>
        <v>NO CHANGE</v>
      </c>
    </row>
    <row r="97" spans="1:24" outlineLevel="2">
      <c r="A97" s="136">
        <v>42591</v>
      </c>
      <c r="B97" s="24"/>
      <c r="C97" s="77">
        <v>216</v>
      </c>
      <c r="D97" s="137" t="s">
        <v>241</v>
      </c>
      <c r="E97" s="137">
        <v>1</v>
      </c>
      <c r="F97" s="137" t="s">
        <v>100</v>
      </c>
      <c r="G97" s="137" t="str">
        <f>+VLOOKUP($D97,'Detailed Schedule'!$D$8:$EK$9993,4,FALSE)</f>
        <v>BRIDGE DECKING MACHINE W/ TWO 4 &amp; 6 FT SECTNS</v>
      </c>
      <c r="H97" s="55">
        <f>+VLOOKUP($D97,'Detailed Schedule'!$D$8:$EK$9993,5,FALSE)</f>
        <v>15000</v>
      </c>
      <c r="I97" s="22">
        <f>+VLOOKUP($D97,'Detailed Schedule'!$D$8:$EK$9993,6,FALSE)</f>
        <v>10</v>
      </c>
      <c r="J97" s="55">
        <f>+VLOOKUP($D97,'Detailed Schedule'!$D$8:$EK$9993,7,FALSE)</f>
        <v>7500</v>
      </c>
      <c r="K97" s="56">
        <v>0</v>
      </c>
      <c r="L97" s="59">
        <f>+VLOOKUP($D97,'Detailed Schedule'!$D$8:$EAA$9985,137,FALSE)</f>
        <v>6312.5</v>
      </c>
      <c r="M97" s="26">
        <f>+VLOOKUP($D97,'Detailed Schedule'!$D$8:$EAA$9985,144,FALSE)</f>
        <v>187.5</v>
      </c>
      <c r="N97" s="26">
        <f t="shared" si="24"/>
        <v>6500</v>
      </c>
      <c r="O97" s="26">
        <f t="shared" si="25"/>
        <v>8500</v>
      </c>
      <c r="Q97" s="74">
        <f>+VLOOKUP($D97,'Detailed Schedule'!$D$8:$K$903,6,FALSE)</f>
        <v>10</v>
      </c>
      <c r="R97" s="75">
        <f>+VLOOKUP($D97,'Detailed Schedule'!$D$8:$K$903,5,FALSE)</f>
        <v>15000</v>
      </c>
      <c r="S97" s="75">
        <f>+VLOOKUP($D97,'Detailed Schedule'!$D$8:$K$903,7,FALSE)</f>
        <v>7500</v>
      </c>
      <c r="T97" s="119">
        <f t="shared" si="19"/>
        <v>0</v>
      </c>
      <c r="U97" s="119">
        <f t="shared" si="20"/>
        <v>0</v>
      </c>
      <c r="V97" s="21" t="str">
        <f t="shared" si="21"/>
        <v>NO CHANGE</v>
      </c>
      <c r="W97" s="21" t="str">
        <f t="shared" si="22"/>
        <v>NO CHANGE</v>
      </c>
      <c r="X97" s="21" t="str">
        <f t="shared" si="23"/>
        <v>NO CHANGE</v>
      </c>
    </row>
    <row r="98" spans="1:24" outlineLevel="2">
      <c r="A98" s="136">
        <v>42612</v>
      </c>
      <c r="B98" s="24"/>
      <c r="C98" s="77">
        <v>219</v>
      </c>
      <c r="D98" s="137" t="s">
        <v>570</v>
      </c>
      <c r="E98" s="137">
        <v>1</v>
      </c>
      <c r="F98" s="137" t="s">
        <v>100</v>
      </c>
      <c r="G98" s="137" t="str">
        <f>+VLOOKUP($D98,'Detailed Schedule'!$D$8:$EK$9993,4,FALSE)</f>
        <v>JOHN DEERE 210 G EXCAVATOR</v>
      </c>
      <c r="H98" s="55">
        <f>+VLOOKUP($D98,'Detailed Schedule'!$D$8:$EK$9993,5,FALSE)</f>
        <v>165850</v>
      </c>
      <c r="I98" s="22">
        <f>+VLOOKUP($D98,'Detailed Schedule'!$D$8:$EK$9993,6,FALSE)</f>
        <v>10</v>
      </c>
      <c r="J98" s="55">
        <f>+VLOOKUP($D98,'Detailed Schedule'!$D$8:$EK$9993,7,FALSE)</f>
        <v>85000</v>
      </c>
      <c r="K98" s="56">
        <v>0</v>
      </c>
      <c r="L98" s="59">
        <f>+VLOOKUP($D98,'Detailed Schedule'!$D$8:$EAA$9985,137,FALSE)</f>
        <v>80850</v>
      </c>
      <c r="M98" s="26">
        <f>+VLOOKUP($D98,'Detailed Schedule'!$D$8:$EAA$9985,144,FALSE)</f>
        <v>0</v>
      </c>
      <c r="N98" s="26">
        <f t="shared" si="24"/>
        <v>80850</v>
      </c>
      <c r="O98" s="26">
        <f t="shared" si="25"/>
        <v>85000</v>
      </c>
      <c r="Q98" s="74">
        <f>+VLOOKUP($D98,'Detailed Schedule'!$D$8:$K$903,6,FALSE)</f>
        <v>10</v>
      </c>
      <c r="R98" s="75">
        <f>+VLOOKUP($D98,'Detailed Schedule'!$D$8:$K$903,5,FALSE)</f>
        <v>165850</v>
      </c>
      <c r="S98" s="75">
        <f>+VLOOKUP($D98,'Detailed Schedule'!$D$8:$K$903,7,FALSE)</f>
        <v>85000</v>
      </c>
      <c r="T98" s="119">
        <f t="shared" si="19"/>
        <v>0</v>
      </c>
      <c r="U98" s="119">
        <f t="shared" si="20"/>
        <v>0</v>
      </c>
      <c r="V98" s="21" t="str">
        <f t="shared" si="21"/>
        <v>NO CHANGE</v>
      </c>
      <c r="W98" s="21" t="str">
        <f t="shared" si="22"/>
        <v>NO CHANGE</v>
      </c>
      <c r="X98" s="21" t="str">
        <f t="shared" si="23"/>
        <v>NO CHANGE</v>
      </c>
    </row>
    <row r="99" spans="1:24" outlineLevel="2">
      <c r="A99" s="136">
        <v>42628</v>
      </c>
      <c r="B99" s="24"/>
      <c r="C99" s="77">
        <v>220</v>
      </c>
      <c r="D99" s="137" t="s">
        <v>142</v>
      </c>
      <c r="E99" s="137">
        <v>1</v>
      </c>
      <c r="F99" s="137" t="s">
        <v>100</v>
      </c>
      <c r="G99" s="137" t="str">
        <f>+VLOOKUP($D99,'Detailed Schedule'!$D$8:$EK$9993,4,FALSE)</f>
        <v>CAT 420E IT BACKHOE/LOADER &amp; asset 261</v>
      </c>
      <c r="H99" s="55">
        <f>+VLOOKUP($D99,'Detailed Schedule'!$D$8:$EK$9993,5,FALSE)</f>
        <v>41730</v>
      </c>
      <c r="I99" s="22">
        <f>+VLOOKUP($D99,'Detailed Schedule'!$D$8:$EK$9993,6,FALSE)</f>
        <v>10</v>
      </c>
      <c r="J99" s="55">
        <f>+VLOOKUP($D99,'Detailed Schedule'!$D$8:$EK$9993,7,FALSE)</f>
        <v>8000</v>
      </c>
      <c r="K99" s="56">
        <v>0</v>
      </c>
      <c r="L99" s="59">
        <f>+VLOOKUP($D99,'Detailed Schedule'!$D$8:$EAA$9985,137,FALSE)</f>
        <v>28108.33</v>
      </c>
      <c r="M99" s="26">
        <f>+VLOOKUP($D99,'Detailed Schedule'!$D$8:$EAA$9985,144,FALSE)</f>
        <v>843.25</v>
      </c>
      <c r="N99" s="26">
        <f t="shared" si="24"/>
        <v>28951.58</v>
      </c>
      <c r="O99" s="26">
        <f t="shared" si="25"/>
        <v>12778.419999999998</v>
      </c>
      <c r="Q99" s="74">
        <f>+VLOOKUP($D99,'Detailed Schedule'!$D$8:$K$903,6,FALSE)</f>
        <v>10</v>
      </c>
      <c r="R99" s="75">
        <f>+VLOOKUP($D99,'Detailed Schedule'!$D$8:$K$903,5,FALSE)</f>
        <v>41730</v>
      </c>
      <c r="S99" s="75">
        <f>+VLOOKUP($D99,'Detailed Schedule'!$D$8:$K$903,7,FALSE)</f>
        <v>8000</v>
      </c>
      <c r="T99" s="119">
        <f t="shared" si="19"/>
        <v>0</v>
      </c>
      <c r="U99" s="119">
        <f t="shared" si="20"/>
        <v>0</v>
      </c>
      <c r="V99" s="21" t="str">
        <f t="shared" si="21"/>
        <v>NO CHANGE</v>
      </c>
      <c r="W99" s="21" t="str">
        <f t="shared" si="22"/>
        <v>NO CHANGE</v>
      </c>
      <c r="X99" s="21" t="str">
        <f t="shared" si="23"/>
        <v>NO CHANGE</v>
      </c>
    </row>
    <row r="100" spans="1:24" outlineLevel="2">
      <c r="A100" s="136">
        <v>42640</v>
      </c>
      <c r="B100" s="24"/>
      <c r="C100" s="77">
        <v>221</v>
      </c>
      <c r="D100" s="137" t="s">
        <v>574</v>
      </c>
      <c r="E100" s="137">
        <v>1</v>
      </c>
      <c r="F100" s="137" t="s">
        <v>100</v>
      </c>
      <c r="G100" s="137" t="str">
        <f>+VLOOKUP($D100,'Detailed Schedule'!$D$8:$EK$9993,4,FALSE)</f>
        <v>CAT 308E CR SB MINI EXCAVATOR</v>
      </c>
      <c r="H100" s="55">
        <f>+VLOOKUP($D100,'Detailed Schedule'!$D$8:$EK$9993,5,FALSE)</f>
        <v>70022.5</v>
      </c>
      <c r="I100" s="22">
        <f>+VLOOKUP($D100,'Detailed Schedule'!$D$8:$EK$9993,6,FALSE)</f>
        <v>7</v>
      </c>
      <c r="J100" s="55">
        <f>+VLOOKUP($D100,'Detailed Schedule'!$D$8:$EK$9993,7,FALSE)</f>
        <v>15000</v>
      </c>
      <c r="K100" s="56">
        <v>0</v>
      </c>
      <c r="L100" s="59">
        <f>+VLOOKUP($D100,'Detailed Schedule'!$D$8:$EAA$9985,137,FALSE)</f>
        <v>55022.5</v>
      </c>
      <c r="M100" s="26">
        <f>+VLOOKUP($D100,'Detailed Schedule'!$D$8:$EAA$9985,144,FALSE)</f>
        <v>0</v>
      </c>
      <c r="N100" s="26">
        <f t="shared" si="24"/>
        <v>55022.5</v>
      </c>
      <c r="O100" s="26">
        <f t="shared" si="25"/>
        <v>15000</v>
      </c>
      <c r="Q100" s="74">
        <f>+VLOOKUP($D100,'Detailed Schedule'!$D$8:$K$903,6,FALSE)</f>
        <v>7</v>
      </c>
      <c r="R100" s="75">
        <f>+VLOOKUP($D100,'Detailed Schedule'!$D$8:$K$903,5,FALSE)</f>
        <v>70022.5</v>
      </c>
      <c r="S100" s="75">
        <f>+VLOOKUP($D100,'Detailed Schedule'!$D$8:$K$903,7,FALSE)</f>
        <v>15000</v>
      </c>
      <c r="T100" s="119">
        <f t="shared" si="19"/>
        <v>0</v>
      </c>
      <c r="U100" s="119">
        <f t="shared" si="20"/>
        <v>0</v>
      </c>
      <c r="V100" s="21" t="str">
        <f t="shared" si="21"/>
        <v>NO CHANGE</v>
      </c>
      <c r="W100" s="21" t="str">
        <f t="shared" si="22"/>
        <v>NO CHANGE</v>
      </c>
      <c r="X100" s="21" t="str">
        <f t="shared" si="23"/>
        <v>NO CHANGE</v>
      </c>
    </row>
    <row r="101" spans="1:24" outlineLevel="2">
      <c r="A101" s="136">
        <v>42661</v>
      </c>
      <c r="B101" s="24"/>
      <c r="C101" s="77">
        <v>222</v>
      </c>
      <c r="D101" s="137" t="s">
        <v>956</v>
      </c>
      <c r="E101" s="137">
        <v>2</v>
      </c>
      <c r="F101" s="137" t="s">
        <v>100</v>
      </c>
      <c r="G101" s="137" t="str">
        <f>+VLOOKUP($D101,'Detailed Schedule'!$D$8:$EK$9993,4,FALSE)</f>
        <v>2011 GENIE S-60X 4WD TELE BOOM LIFT</v>
      </c>
      <c r="H101" s="55">
        <f>+VLOOKUP($D101,'Detailed Schedule'!$D$8:$EK$9993,5,FALSE)</f>
        <v>31186.16</v>
      </c>
      <c r="I101" s="22">
        <f>+VLOOKUP($D101,'Detailed Schedule'!$D$8:$EK$9993,6,FALSE)</f>
        <v>10</v>
      </c>
      <c r="J101" s="55">
        <f>+VLOOKUP($D101,'Detailed Schedule'!$D$8:$EK$9993,7,FALSE)</f>
        <v>7500</v>
      </c>
      <c r="K101" s="56">
        <v>0</v>
      </c>
      <c r="L101" s="59">
        <f>+VLOOKUP($D101,'Detailed Schedule'!$D$8:$EAA$9985,137,FALSE)</f>
        <v>19343.726000000002</v>
      </c>
      <c r="M101" s="26">
        <f>+VLOOKUP($D101,'Detailed Schedule'!$D$8:$EAA$9985,144,FALSE)</f>
        <v>592.154</v>
      </c>
      <c r="N101" s="26">
        <f t="shared" si="24"/>
        <v>19935.88</v>
      </c>
      <c r="O101" s="26">
        <f t="shared" si="25"/>
        <v>11250.279999999999</v>
      </c>
      <c r="Q101" s="74">
        <f>+VLOOKUP($D101,'Detailed Schedule'!$D$8:$K$903,6,FALSE)</f>
        <v>10</v>
      </c>
      <c r="R101" s="75">
        <f>+VLOOKUP($D101,'Detailed Schedule'!$D$8:$K$903,5,FALSE)</f>
        <v>31186.16</v>
      </c>
      <c r="S101" s="75">
        <f>+VLOOKUP($D101,'Detailed Schedule'!$D$8:$K$903,7,FALSE)</f>
        <v>7500</v>
      </c>
      <c r="T101" s="119">
        <f t="shared" si="19"/>
        <v>0</v>
      </c>
      <c r="U101" s="119">
        <f t="shared" si="20"/>
        <v>0</v>
      </c>
      <c r="V101" s="21" t="str">
        <f t="shared" si="21"/>
        <v>NO CHANGE</v>
      </c>
      <c r="W101" s="21" t="str">
        <f t="shared" si="22"/>
        <v>NO CHANGE</v>
      </c>
      <c r="X101" s="21" t="str">
        <f t="shared" si="23"/>
        <v>NO CHANGE</v>
      </c>
    </row>
    <row r="102" spans="1:24" outlineLevel="2">
      <c r="A102" s="136">
        <v>42747</v>
      </c>
      <c r="B102" s="24"/>
      <c r="C102" s="77">
        <v>230</v>
      </c>
      <c r="D102" s="137" t="s">
        <v>582</v>
      </c>
      <c r="E102" s="137">
        <v>2</v>
      </c>
      <c r="F102" s="137" t="s">
        <v>100</v>
      </c>
      <c r="G102" s="137" t="str">
        <f>+VLOOKUP($D102,'Detailed Schedule'!$D$8:$EK$9993,4,FALSE)</f>
        <v>2014 JOHN DEERE 250GLC TRACK EXCAVATOR</v>
      </c>
      <c r="H102" s="55">
        <f>+VLOOKUP($D102,'Detailed Schedule'!$D$8:$EK$9993,5,FALSE)</f>
        <v>113360.78</v>
      </c>
      <c r="I102" s="22">
        <f>+VLOOKUP($D102,'Detailed Schedule'!$D$8:$EK$9993,6,FALSE)</f>
        <v>10</v>
      </c>
      <c r="J102" s="55">
        <f>+VLOOKUP($D102,'Detailed Schedule'!$D$8:$EK$9993,7,FALSE)</f>
        <v>70000</v>
      </c>
      <c r="K102" s="56">
        <v>0</v>
      </c>
      <c r="L102" s="59">
        <f>+VLOOKUP($D102,'Detailed Schedule'!$D$8:$EAA$9985,137,FALSE)</f>
        <v>43360.78</v>
      </c>
      <c r="M102" s="26">
        <f>+VLOOKUP($D102,'Detailed Schedule'!$D$8:$EAA$9985,144,FALSE)</f>
        <v>0</v>
      </c>
      <c r="N102" s="26">
        <f t="shared" si="24"/>
        <v>43360.78</v>
      </c>
      <c r="O102" s="26">
        <f t="shared" si="25"/>
        <v>70000</v>
      </c>
      <c r="Q102" s="74">
        <f>+VLOOKUP($D102,'Detailed Schedule'!$D$8:$K$903,6,FALSE)</f>
        <v>10</v>
      </c>
      <c r="R102" s="75">
        <f>+VLOOKUP($D102,'Detailed Schedule'!$D$8:$K$903,5,FALSE)</f>
        <v>113360.78</v>
      </c>
      <c r="S102" s="75">
        <f>+VLOOKUP($D102,'Detailed Schedule'!$D$8:$K$903,7,FALSE)</f>
        <v>70000</v>
      </c>
      <c r="T102" s="119">
        <f t="shared" si="19"/>
        <v>0</v>
      </c>
      <c r="U102" s="119">
        <f t="shared" si="20"/>
        <v>0</v>
      </c>
      <c r="V102" s="21" t="str">
        <f t="shared" si="21"/>
        <v>NO CHANGE</v>
      </c>
      <c r="W102" s="21" t="str">
        <f t="shared" si="22"/>
        <v>NO CHANGE</v>
      </c>
      <c r="X102" s="21" t="str">
        <f t="shared" si="23"/>
        <v>NO CHANGE</v>
      </c>
    </row>
    <row r="103" spans="1:24" outlineLevel="2">
      <c r="A103" s="136">
        <v>42754</v>
      </c>
      <c r="B103" s="24"/>
      <c r="C103" s="77">
        <v>231</v>
      </c>
      <c r="D103" s="137" t="s">
        <v>580</v>
      </c>
      <c r="E103" s="137">
        <v>1</v>
      </c>
      <c r="F103" s="137" t="s">
        <v>100</v>
      </c>
      <c r="G103" s="137" t="str">
        <f>+VLOOKUP($D103,'Detailed Schedule'!$D$8:$EK$9993,4,FALSE)</f>
        <v>2010 JOHN DEERE 160DLC EXCAVATOR</v>
      </c>
      <c r="H103" s="55">
        <f>+VLOOKUP($D103,'Detailed Schedule'!$D$8:$EK$9993,5,FALSE)</f>
        <v>78671.789999999994</v>
      </c>
      <c r="I103" s="22">
        <f>+VLOOKUP($D103,'Detailed Schedule'!$D$8:$EK$9993,6,FALSE)</f>
        <v>10</v>
      </c>
      <c r="J103" s="55">
        <f>+VLOOKUP($D103,'Detailed Schedule'!$D$8:$EK$9993,7,FALSE)</f>
        <v>20000</v>
      </c>
      <c r="K103" s="56">
        <v>0</v>
      </c>
      <c r="L103" s="59">
        <f>+VLOOKUP($D103,'Detailed Schedule'!$D$8:$EAA$9985,137,FALSE)</f>
        <v>46448.508999999998</v>
      </c>
      <c r="M103" s="26">
        <f>+VLOOKUP($D103,'Detailed Schedule'!$D$8:$EAA$9985,144,FALSE)</f>
        <v>1466.7947499999998</v>
      </c>
      <c r="N103" s="26">
        <f t="shared" si="24"/>
        <v>47915.303749999999</v>
      </c>
      <c r="O103" s="26">
        <f t="shared" si="25"/>
        <v>30756.486249999994</v>
      </c>
      <c r="Q103" s="74">
        <f>+VLOOKUP($D103,'Detailed Schedule'!$D$8:$K$903,6,FALSE)</f>
        <v>10</v>
      </c>
      <c r="R103" s="75">
        <f>+VLOOKUP($D103,'Detailed Schedule'!$D$8:$K$903,5,FALSE)</f>
        <v>78671.789999999994</v>
      </c>
      <c r="S103" s="75">
        <f>+VLOOKUP($D103,'Detailed Schedule'!$D$8:$K$903,7,FALSE)</f>
        <v>20000</v>
      </c>
      <c r="T103" s="119">
        <f t="shared" si="19"/>
        <v>0</v>
      </c>
      <c r="U103" s="119">
        <f t="shared" si="20"/>
        <v>0</v>
      </c>
      <c r="V103" s="21" t="str">
        <f t="shared" si="21"/>
        <v>NO CHANGE</v>
      </c>
      <c r="W103" s="21" t="str">
        <f t="shared" si="22"/>
        <v>NO CHANGE</v>
      </c>
      <c r="X103" s="21" t="str">
        <f t="shared" si="23"/>
        <v>NO CHANGE</v>
      </c>
    </row>
    <row r="104" spans="1:24" outlineLevel="2">
      <c r="A104" s="136">
        <v>42812</v>
      </c>
      <c r="B104" s="24"/>
      <c r="C104" s="77">
        <v>262</v>
      </c>
      <c r="D104" s="137" t="s">
        <v>1530</v>
      </c>
      <c r="E104" s="137">
        <v>2</v>
      </c>
      <c r="F104" s="137" t="s">
        <v>100</v>
      </c>
      <c r="G104" s="137" t="str">
        <f>+VLOOKUP($D104,'Detailed Schedule'!$D$8:$EK$9993,4,FALSE)</f>
        <v>2014 BOBCAT T750 TIER 4i</v>
      </c>
      <c r="H104" s="55">
        <f>+VLOOKUP($D104,'Detailed Schedule'!$D$8:$EK$9993,5,FALSE)</f>
        <v>44445.32</v>
      </c>
      <c r="I104" s="22">
        <f>+VLOOKUP($D104,'Detailed Schedule'!$D$8:$EK$9993,6,FALSE)</f>
        <v>7</v>
      </c>
      <c r="J104" s="55">
        <f>+VLOOKUP($D104,'Detailed Schedule'!$D$8:$EK$9993,7,FALSE)</f>
        <v>5000</v>
      </c>
      <c r="K104" s="56">
        <v>0</v>
      </c>
      <c r="L104" s="59">
        <f>+VLOOKUP($D104,'Detailed Schedule'!$D$8:$EAA$9985,137,FALSE)</f>
        <v>39445.32</v>
      </c>
      <c r="M104" s="26">
        <f>+VLOOKUP($D104,'Detailed Schedule'!$D$8:$EAA$9985,144,FALSE)</f>
        <v>0</v>
      </c>
      <c r="N104" s="26">
        <f t="shared" si="24"/>
        <v>39445.32</v>
      </c>
      <c r="O104" s="26">
        <f t="shared" si="25"/>
        <v>5000</v>
      </c>
      <c r="Q104" s="74">
        <f>+VLOOKUP($D104,'Detailed Schedule'!$D$8:$K$903,6,FALSE)</f>
        <v>7</v>
      </c>
      <c r="R104" s="75">
        <f>+VLOOKUP($D104,'Detailed Schedule'!$D$8:$K$903,5,FALSE)</f>
        <v>44445.32</v>
      </c>
      <c r="S104" s="75">
        <f>+VLOOKUP($D104,'Detailed Schedule'!$D$8:$K$903,7,FALSE)</f>
        <v>5000</v>
      </c>
      <c r="T104" s="119">
        <f t="shared" si="19"/>
        <v>0</v>
      </c>
      <c r="U104" s="119">
        <f t="shared" si="20"/>
        <v>0</v>
      </c>
      <c r="V104" s="21" t="str">
        <f t="shared" si="21"/>
        <v>NO CHANGE</v>
      </c>
      <c r="W104" s="21" t="str">
        <f t="shared" si="22"/>
        <v>NO CHANGE</v>
      </c>
      <c r="X104" s="21" t="str">
        <f t="shared" si="23"/>
        <v>NO CHANGE</v>
      </c>
    </row>
    <row r="105" spans="1:24" outlineLevel="2">
      <c r="A105" s="136">
        <v>42832</v>
      </c>
      <c r="B105" s="24"/>
      <c r="C105" s="77">
        <v>256</v>
      </c>
      <c r="D105" s="137" t="s">
        <v>586</v>
      </c>
      <c r="E105" s="137">
        <v>1</v>
      </c>
      <c r="F105" s="137" t="s">
        <v>100</v>
      </c>
      <c r="G105" s="137" t="str">
        <f>+VLOOKUP($D105,'Detailed Schedule'!$D$8:$EK$9993,4,FALSE)</f>
        <v>CAT 326FL EXCAVATOR</v>
      </c>
      <c r="H105" s="55">
        <f>+VLOOKUP($D105,'Detailed Schedule'!$D$8:$EK$9993,5,FALSE)</f>
        <v>230050</v>
      </c>
      <c r="I105" s="22">
        <f>+VLOOKUP($D105,'Detailed Schedule'!$D$8:$EK$9993,6,FALSE)</f>
        <v>10</v>
      </c>
      <c r="J105" s="55">
        <f>+VLOOKUP($D105,'Detailed Schedule'!$D$8:$EK$9993,7,FALSE)</f>
        <v>120000</v>
      </c>
      <c r="K105" s="56">
        <v>0</v>
      </c>
      <c r="L105" s="59">
        <f>+VLOOKUP($D105,'Detailed Schedule'!$D$8:$EAA$9985,137,FALSE)</f>
        <v>110050</v>
      </c>
      <c r="M105" s="26">
        <f>+VLOOKUP($D105,'Detailed Schedule'!$D$8:$EAA$9985,144,FALSE)</f>
        <v>0</v>
      </c>
      <c r="N105" s="26">
        <f t="shared" si="24"/>
        <v>110050</v>
      </c>
      <c r="O105" s="26">
        <f t="shared" si="25"/>
        <v>120000</v>
      </c>
      <c r="Q105" s="74">
        <f>+VLOOKUP($D105,'Detailed Schedule'!$D$8:$K$903,6,FALSE)</f>
        <v>10</v>
      </c>
      <c r="R105" s="75">
        <f>+VLOOKUP($D105,'Detailed Schedule'!$D$8:$K$903,5,FALSE)</f>
        <v>230050</v>
      </c>
      <c r="S105" s="75">
        <f>+VLOOKUP($D105,'Detailed Schedule'!$D$8:$K$903,7,FALSE)</f>
        <v>120000</v>
      </c>
      <c r="T105" s="119">
        <f t="shared" si="19"/>
        <v>0</v>
      </c>
      <c r="U105" s="119">
        <f t="shared" si="20"/>
        <v>0</v>
      </c>
      <c r="V105" s="21" t="str">
        <f t="shared" si="21"/>
        <v>NO CHANGE</v>
      </c>
      <c r="W105" s="21" t="str">
        <f t="shared" si="22"/>
        <v>NO CHANGE</v>
      </c>
      <c r="X105" s="21" t="str">
        <f t="shared" si="23"/>
        <v>NO CHANGE</v>
      </c>
    </row>
    <row r="106" spans="1:24" outlineLevel="2">
      <c r="A106" s="136">
        <v>42832</v>
      </c>
      <c r="B106" s="24"/>
      <c r="C106" s="77">
        <v>257</v>
      </c>
      <c r="D106" s="137" t="s">
        <v>588</v>
      </c>
      <c r="E106" s="137">
        <v>1</v>
      </c>
      <c r="F106" s="137" t="s">
        <v>100</v>
      </c>
      <c r="G106" s="137" t="str">
        <f>+VLOOKUP($D106,'Detailed Schedule'!$D$8:$EK$9993,4,FALSE)</f>
        <v>CAT 329EL EXCAVATOR</v>
      </c>
      <c r="H106" s="55">
        <f>+VLOOKUP($D106,'Detailed Schedule'!$D$8:$EK$9993,5,FALSE)</f>
        <v>209949.51</v>
      </c>
      <c r="I106" s="22">
        <f>+VLOOKUP($D106,'Detailed Schedule'!$D$8:$EK$9993,6,FALSE)</f>
        <v>10</v>
      </c>
      <c r="J106" s="55">
        <f>+VLOOKUP($D106,'Detailed Schedule'!$D$8:$EK$9993,7,FALSE)</f>
        <v>120000</v>
      </c>
      <c r="K106" s="56">
        <v>0</v>
      </c>
      <c r="L106" s="59">
        <f>+VLOOKUP($D106,'Detailed Schedule'!$D$8:$EAA$9985,137,FALSE)</f>
        <v>89949.51</v>
      </c>
      <c r="M106" s="26">
        <f>+VLOOKUP($D106,'Detailed Schedule'!$D$8:$EAA$9985,144,FALSE)</f>
        <v>0</v>
      </c>
      <c r="N106" s="26">
        <f t="shared" si="24"/>
        <v>89949.51</v>
      </c>
      <c r="O106" s="26">
        <f t="shared" si="25"/>
        <v>120000.00000000001</v>
      </c>
      <c r="Q106" s="74">
        <f>+VLOOKUP($D106,'Detailed Schedule'!$D$8:$K$903,6,FALSE)</f>
        <v>10</v>
      </c>
      <c r="R106" s="75">
        <f>+VLOOKUP($D106,'Detailed Schedule'!$D$8:$K$903,5,FALSE)</f>
        <v>209949.51</v>
      </c>
      <c r="S106" s="75">
        <f>+VLOOKUP($D106,'Detailed Schedule'!$D$8:$K$903,7,FALSE)</f>
        <v>120000</v>
      </c>
      <c r="T106" s="119">
        <f t="shared" si="19"/>
        <v>0</v>
      </c>
      <c r="U106" s="119">
        <f t="shared" si="20"/>
        <v>0</v>
      </c>
      <c r="V106" s="21" t="str">
        <f t="shared" si="21"/>
        <v>NO CHANGE</v>
      </c>
      <c r="W106" s="21" t="str">
        <f t="shared" si="22"/>
        <v>NO CHANGE</v>
      </c>
      <c r="X106" s="21" t="str">
        <f t="shared" si="23"/>
        <v>NO CHANGE</v>
      </c>
    </row>
    <row r="107" spans="1:24" outlineLevel="2">
      <c r="A107" s="136">
        <v>42838</v>
      </c>
      <c r="B107" s="24"/>
      <c r="C107" s="77">
        <v>261</v>
      </c>
      <c r="D107" s="137" t="s">
        <v>1024</v>
      </c>
      <c r="E107" s="137">
        <v>1</v>
      </c>
      <c r="F107" s="137" t="s">
        <v>100</v>
      </c>
      <c r="G107" s="137" t="str">
        <f>+VLOOKUP($D107,'Detailed Schedule'!$D$8:$EK$9993,4,FALSE)</f>
        <v>CD250 TURNKEY SKID MNT</v>
      </c>
      <c r="H107" s="55">
        <f>+VLOOKUP($D107,'Detailed Schedule'!$D$8:$EK$9993,5,FALSE)</f>
        <v>59494.5</v>
      </c>
      <c r="I107" s="22">
        <f>+VLOOKUP($D107,'Detailed Schedule'!$D$8:$EK$9993,6,FALSE)</f>
        <v>10</v>
      </c>
      <c r="J107" s="55">
        <f>+VLOOKUP($D107,'Detailed Schedule'!$D$8:$EK$9993,7,FALSE)</f>
        <v>5000</v>
      </c>
      <c r="K107" s="56">
        <v>0</v>
      </c>
      <c r="L107" s="59">
        <f>+VLOOKUP($D107,'Detailed Schedule'!$D$8:$EAA$9985,137,FALSE)</f>
        <v>48483.239999999991</v>
      </c>
      <c r="M107" s="26">
        <f>+VLOOKUP($D107,'Detailed Schedule'!$D$8:$EAA$9985,144,FALSE)</f>
        <v>1362.3625</v>
      </c>
      <c r="N107" s="26">
        <f t="shared" si="24"/>
        <v>49845.602499999994</v>
      </c>
      <c r="O107" s="26">
        <f t="shared" si="25"/>
        <v>9648.8975000000064</v>
      </c>
      <c r="Q107" s="74">
        <f>+VLOOKUP($D107,'Detailed Schedule'!$D$8:$K$903,6,FALSE)</f>
        <v>10</v>
      </c>
      <c r="R107" s="75">
        <f>+VLOOKUP($D107,'Detailed Schedule'!$D$8:$K$903,5,FALSE)</f>
        <v>59494.5</v>
      </c>
      <c r="S107" s="75">
        <f>+VLOOKUP($D107,'Detailed Schedule'!$D$8:$K$903,7,FALSE)</f>
        <v>5000</v>
      </c>
      <c r="T107" s="119">
        <f t="shared" si="19"/>
        <v>0</v>
      </c>
      <c r="U107" s="119">
        <f t="shared" si="20"/>
        <v>0</v>
      </c>
      <c r="V107" s="21" t="str">
        <f t="shared" si="21"/>
        <v>NO CHANGE</v>
      </c>
      <c r="W107" s="21" t="str">
        <f t="shared" si="22"/>
        <v>NO CHANGE</v>
      </c>
      <c r="X107" s="21" t="str">
        <f t="shared" si="23"/>
        <v>NO CHANGE</v>
      </c>
    </row>
    <row r="108" spans="1:24" outlineLevel="2">
      <c r="A108" s="136">
        <v>42839</v>
      </c>
      <c r="B108" s="24"/>
      <c r="C108" s="77">
        <v>234</v>
      </c>
      <c r="D108" s="137" t="s">
        <v>176</v>
      </c>
      <c r="E108" s="137">
        <v>2</v>
      </c>
      <c r="F108" s="137" t="s">
        <v>100</v>
      </c>
      <c r="G108" s="137" t="str">
        <f>+VLOOKUP($D108,'Detailed Schedule'!$D$8:$EK$9993,4,FALSE)</f>
        <v>SHOT BLASTER 20' ZERO TURN</v>
      </c>
      <c r="H108" s="55">
        <f>+VLOOKUP($D108,'Detailed Schedule'!$D$8:$EK$9993,5,FALSE)</f>
        <v>84951.7</v>
      </c>
      <c r="I108" s="22">
        <f>+VLOOKUP($D108,'Detailed Schedule'!$D$8:$EK$9993,6,FALSE)</f>
        <v>7</v>
      </c>
      <c r="J108" s="55">
        <f>+VLOOKUP($D108,'Detailed Schedule'!$D$8:$EK$9993,7,FALSE)</f>
        <v>40000</v>
      </c>
      <c r="K108" s="56">
        <v>0</v>
      </c>
      <c r="L108" s="59">
        <f>+VLOOKUP($D108,'Detailed Schedule'!$D$8:$EAA$9985,137,FALSE)</f>
        <v>44951.700000000004</v>
      </c>
      <c r="M108" s="26">
        <f>+VLOOKUP($D108,'Detailed Schedule'!$D$8:$EAA$9985,144,FALSE)</f>
        <v>0</v>
      </c>
      <c r="N108" s="26">
        <f t="shared" si="24"/>
        <v>44951.700000000004</v>
      </c>
      <c r="O108" s="26">
        <f t="shared" si="25"/>
        <v>39999.999999999993</v>
      </c>
      <c r="Q108" s="74">
        <f>+VLOOKUP($D108,'Detailed Schedule'!$D$8:$K$903,6,FALSE)</f>
        <v>7</v>
      </c>
      <c r="R108" s="75">
        <f>+VLOOKUP($D108,'Detailed Schedule'!$D$8:$K$903,5,FALSE)</f>
        <v>84951.7</v>
      </c>
      <c r="S108" s="75">
        <f>+VLOOKUP($D108,'Detailed Schedule'!$D$8:$K$903,7,FALSE)</f>
        <v>40000</v>
      </c>
      <c r="T108" s="119">
        <f t="shared" si="19"/>
        <v>0</v>
      </c>
      <c r="U108" s="119">
        <f t="shared" si="20"/>
        <v>0</v>
      </c>
      <c r="V108" s="21" t="str">
        <f t="shared" si="21"/>
        <v>NO CHANGE</v>
      </c>
      <c r="W108" s="21" t="str">
        <f t="shared" si="22"/>
        <v>NO CHANGE</v>
      </c>
      <c r="X108" s="21" t="str">
        <f t="shared" si="23"/>
        <v>NO CHANGE</v>
      </c>
    </row>
    <row r="109" spans="1:24" outlineLevel="2">
      <c r="A109" s="136">
        <v>42843</v>
      </c>
      <c r="B109" s="24"/>
      <c r="C109" s="77">
        <v>259</v>
      </c>
      <c r="D109" s="137" t="s">
        <v>1020</v>
      </c>
      <c r="E109" s="137">
        <v>1</v>
      </c>
      <c r="F109" s="137" t="s">
        <v>100</v>
      </c>
      <c r="G109" s="137" t="str">
        <f>+VLOOKUP($D109,'Detailed Schedule'!$D$8:$EK$9993,4,FALSE)</f>
        <v>SULLAIR 375CFM S83 AIR COMPR</v>
      </c>
      <c r="H109" s="55">
        <f>+VLOOKUP($D109,'Detailed Schedule'!$D$8:$EK$9993,5,FALSE)</f>
        <v>22883</v>
      </c>
      <c r="I109" s="22">
        <f>+VLOOKUP($D109,'Detailed Schedule'!$D$8:$EK$9993,6,FALSE)</f>
        <v>10</v>
      </c>
      <c r="J109" s="55">
        <f>+VLOOKUP($D109,'Detailed Schedule'!$D$8:$EK$9993,7,FALSE)</f>
        <v>2000</v>
      </c>
      <c r="K109" s="56">
        <v>0</v>
      </c>
      <c r="L109" s="59">
        <f>+VLOOKUP($D109,'Detailed Schedule'!$D$8:$EAA$9985,137,FALSE)</f>
        <v>17276.97</v>
      </c>
      <c r="M109" s="26">
        <f>+VLOOKUP($D109,'Detailed Schedule'!$D$8:$EAA$9985,144,FALSE)</f>
        <v>522.07500000000005</v>
      </c>
      <c r="N109" s="26">
        <f t="shared" si="24"/>
        <v>17799.045000000002</v>
      </c>
      <c r="O109" s="26">
        <f t="shared" si="25"/>
        <v>5083.9549999999981</v>
      </c>
      <c r="Q109" s="74">
        <f>+VLOOKUP($D109,'Detailed Schedule'!$D$8:$K$903,6,FALSE)</f>
        <v>10</v>
      </c>
      <c r="R109" s="75">
        <f>+VLOOKUP($D109,'Detailed Schedule'!$D$8:$K$903,5,FALSE)</f>
        <v>22883</v>
      </c>
      <c r="S109" s="75">
        <f>+VLOOKUP($D109,'Detailed Schedule'!$D$8:$K$903,7,FALSE)</f>
        <v>2000</v>
      </c>
      <c r="T109" s="119">
        <f t="shared" si="19"/>
        <v>0</v>
      </c>
      <c r="U109" s="119">
        <f t="shared" si="20"/>
        <v>0</v>
      </c>
      <c r="V109" s="21" t="str">
        <f t="shared" si="21"/>
        <v>NO CHANGE</v>
      </c>
      <c r="W109" s="21" t="str">
        <f t="shared" si="22"/>
        <v>NO CHANGE</v>
      </c>
      <c r="X109" s="21" t="str">
        <f t="shared" si="23"/>
        <v>NO CHANGE</v>
      </c>
    </row>
    <row r="110" spans="1:24" outlineLevel="2">
      <c r="A110" s="136">
        <v>42851</v>
      </c>
      <c r="B110" s="24"/>
      <c r="C110" s="77">
        <v>263</v>
      </c>
      <c r="D110" s="137" t="s">
        <v>1674</v>
      </c>
      <c r="E110" s="137">
        <v>1</v>
      </c>
      <c r="F110" s="137" t="s">
        <v>100</v>
      </c>
      <c r="G110" s="137" t="str">
        <f>+VLOOKUP($D110,'Detailed Schedule'!$D$8:$EK$9993,4,FALSE)</f>
        <v>2016 VERMEER D9X13III W/ TRAILER &amp; ACCESSYS</v>
      </c>
      <c r="H110" s="55">
        <f>+VLOOKUP($D110,'Detailed Schedule'!$D$8:$EK$9993,5,FALSE)</f>
        <v>144881.21</v>
      </c>
      <c r="I110" s="22">
        <f>+VLOOKUP($D110,'Detailed Schedule'!$D$8:$EK$9993,6,FALSE)</f>
        <v>10</v>
      </c>
      <c r="J110" s="55">
        <f>+VLOOKUP($D110,'Detailed Schedule'!$D$8:$EK$9993,7,FALSE)</f>
        <v>75000</v>
      </c>
      <c r="K110" s="56">
        <v>0</v>
      </c>
      <c r="L110" s="59">
        <f>+VLOOKUP($D110,'Detailed Schedule'!$D$8:$EAA$9985,137,FALSE)</f>
        <v>69881.210000000006</v>
      </c>
      <c r="M110" s="26">
        <f>+VLOOKUP($D110,'Detailed Schedule'!$D$8:$EAA$9985,144,FALSE)</f>
        <v>0</v>
      </c>
      <c r="N110" s="26">
        <f t="shared" si="24"/>
        <v>69881.210000000006</v>
      </c>
      <c r="O110" s="26">
        <f t="shared" si="25"/>
        <v>74999.999999999985</v>
      </c>
      <c r="Q110" s="74">
        <f>+VLOOKUP($D110,'Detailed Schedule'!$D$8:$K$903,6,FALSE)</f>
        <v>10</v>
      </c>
      <c r="R110" s="75">
        <f>+VLOOKUP($D110,'Detailed Schedule'!$D$8:$K$903,5,FALSE)</f>
        <v>144881.21</v>
      </c>
      <c r="S110" s="75">
        <f>+VLOOKUP($D110,'Detailed Schedule'!$D$8:$K$903,7,FALSE)</f>
        <v>75000</v>
      </c>
      <c r="T110" s="119">
        <f t="shared" si="19"/>
        <v>0</v>
      </c>
      <c r="U110" s="119">
        <f t="shared" si="20"/>
        <v>0</v>
      </c>
      <c r="V110" s="21" t="str">
        <f t="shared" si="21"/>
        <v>NO CHANGE</v>
      </c>
      <c r="W110" s="21" t="str">
        <f t="shared" si="22"/>
        <v>NO CHANGE</v>
      </c>
      <c r="X110" s="21" t="str">
        <f t="shared" si="23"/>
        <v>NO CHANGE</v>
      </c>
    </row>
    <row r="111" spans="1:24" outlineLevel="2">
      <c r="A111" s="136">
        <v>42874</v>
      </c>
      <c r="B111" s="24"/>
      <c r="C111" s="77">
        <v>260</v>
      </c>
      <c r="D111" s="137" t="s">
        <v>1022</v>
      </c>
      <c r="E111" s="137">
        <v>1</v>
      </c>
      <c r="F111" s="137" t="s">
        <v>100</v>
      </c>
      <c r="G111" s="137" t="str">
        <f>+VLOOKUP($D111,'Detailed Schedule'!$D$8:$EK$9993,4,FALSE)</f>
        <v>BIG CLEM 160 CFT (8 TON) SKID MNT</v>
      </c>
      <c r="H111" s="55">
        <f>+VLOOKUP($D111,'Detailed Schedule'!$D$8:$EK$9993,5,FALSE)</f>
        <v>32060.16</v>
      </c>
      <c r="I111" s="22">
        <f>+VLOOKUP($D111,'Detailed Schedule'!$D$8:$EK$9993,6,FALSE)</f>
        <v>10</v>
      </c>
      <c r="J111" s="55">
        <f>+VLOOKUP($D111,'Detailed Schedule'!$D$8:$EK$9993,7,FALSE)</f>
        <v>5000</v>
      </c>
      <c r="K111" s="56">
        <v>0</v>
      </c>
      <c r="L111" s="59">
        <f>+VLOOKUP($D111,'Detailed Schedule'!$D$8:$EAA$9985,137,FALSE)</f>
        <v>26937.315999999999</v>
      </c>
      <c r="M111" s="26">
        <f>+VLOOKUP($D111,'Detailed Schedule'!$D$8:$EAA$9985,144,FALSE)</f>
        <v>122.84</v>
      </c>
      <c r="N111" s="26">
        <f t="shared" si="24"/>
        <v>27060.155999999999</v>
      </c>
      <c r="O111" s="26">
        <f t="shared" si="25"/>
        <v>5000.0040000000008</v>
      </c>
      <c r="Q111" s="74">
        <f>+VLOOKUP($D111,'Detailed Schedule'!$D$8:$K$903,6,FALSE)</f>
        <v>10</v>
      </c>
      <c r="R111" s="75">
        <f>+VLOOKUP($D111,'Detailed Schedule'!$D$8:$K$903,5,FALSE)</f>
        <v>32060.16</v>
      </c>
      <c r="S111" s="75">
        <f>+VLOOKUP($D111,'Detailed Schedule'!$D$8:$K$903,7,FALSE)</f>
        <v>5000</v>
      </c>
      <c r="T111" s="119">
        <f t="shared" si="19"/>
        <v>0</v>
      </c>
      <c r="U111" s="119">
        <f t="shared" si="20"/>
        <v>0</v>
      </c>
      <c r="V111" s="21" t="str">
        <f t="shared" si="21"/>
        <v>NO CHANGE</v>
      </c>
      <c r="W111" s="21" t="str">
        <f t="shared" si="22"/>
        <v>NO CHANGE</v>
      </c>
      <c r="X111" s="21" t="str">
        <f t="shared" si="23"/>
        <v>NO CHANGE</v>
      </c>
    </row>
    <row r="112" spans="1:24" outlineLevel="2">
      <c r="A112" s="136">
        <v>42898</v>
      </c>
      <c r="B112" s="24"/>
      <c r="C112" s="77">
        <v>238</v>
      </c>
      <c r="D112" s="137" t="s">
        <v>144</v>
      </c>
      <c r="E112" s="137">
        <v>4</v>
      </c>
      <c r="F112" s="137" t="s">
        <v>100</v>
      </c>
      <c r="G112" s="137" t="str">
        <f>+VLOOKUP($D112,'Detailed Schedule'!$D$8:$EK$9993,4,FALSE)</f>
        <v>2014 CAT 420F 4X4 BACKHOE LOADER</v>
      </c>
      <c r="H112" s="55">
        <f>+VLOOKUP($D112,'Detailed Schedule'!$D$8:$EK$9993,5,FALSE)</f>
        <v>49530.3</v>
      </c>
      <c r="I112" s="22">
        <f>+VLOOKUP($D112,'Detailed Schedule'!$D$8:$EK$9993,6,FALSE)</f>
        <v>10</v>
      </c>
      <c r="J112" s="55">
        <f>+VLOOKUP($D112,'Detailed Schedule'!$D$8:$EK$9993,7,FALSE)</f>
        <v>30000</v>
      </c>
      <c r="K112" s="56">
        <v>0</v>
      </c>
      <c r="L112" s="59">
        <f>+VLOOKUP($D112,'Detailed Schedule'!$D$8:$EAA$9985,137,FALSE)</f>
        <v>19530.3</v>
      </c>
      <c r="M112" s="26">
        <f>+VLOOKUP($D112,'Detailed Schedule'!$D$8:$EAA$9985,144,FALSE)</f>
        <v>0</v>
      </c>
      <c r="N112" s="26">
        <f t="shared" si="24"/>
        <v>19530.3</v>
      </c>
      <c r="O112" s="26">
        <f t="shared" si="25"/>
        <v>30000.000000000004</v>
      </c>
      <c r="Q112" s="74">
        <f>+VLOOKUP($D112,'Detailed Schedule'!$D$8:$K$903,6,FALSE)</f>
        <v>10</v>
      </c>
      <c r="R112" s="75">
        <f>+VLOOKUP($D112,'Detailed Schedule'!$D$8:$K$903,5,FALSE)</f>
        <v>49530.3</v>
      </c>
      <c r="S112" s="75">
        <f>+VLOOKUP($D112,'Detailed Schedule'!$D$8:$K$903,7,FALSE)</f>
        <v>30000</v>
      </c>
      <c r="T112" s="119">
        <f t="shared" si="19"/>
        <v>0</v>
      </c>
      <c r="U112" s="119">
        <f t="shared" si="20"/>
        <v>0</v>
      </c>
      <c r="V112" s="21" t="str">
        <f t="shared" si="21"/>
        <v>NO CHANGE</v>
      </c>
      <c r="W112" s="21" t="str">
        <f t="shared" si="22"/>
        <v>NO CHANGE</v>
      </c>
      <c r="X112" s="21" t="str">
        <f t="shared" si="23"/>
        <v>NO CHANGE</v>
      </c>
    </row>
    <row r="113" spans="1:24" outlineLevel="2">
      <c r="A113" s="136">
        <v>42898</v>
      </c>
      <c r="B113" s="24"/>
      <c r="C113" s="77">
        <v>241</v>
      </c>
      <c r="D113" s="137" t="s">
        <v>590</v>
      </c>
      <c r="E113" s="137">
        <v>2</v>
      </c>
      <c r="F113" s="137" t="s">
        <v>100</v>
      </c>
      <c r="G113" s="137" t="str">
        <f>+VLOOKUP($D113,'Detailed Schedule'!$D$8:$EK$9993,4,FALSE)</f>
        <v>2013 BOBCAT E85 MINI EXCAVATOR</v>
      </c>
      <c r="H113" s="55">
        <f>+VLOOKUP($D113,'Detailed Schedule'!$D$8:$EK$9993,5,FALSE)</f>
        <v>64000</v>
      </c>
      <c r="I113" s="22">
        <f>+VLOOKUP($D113,'Detailed Schedule'!$D$8:$EK$9993,6,FALSE)</f>
        <v>7</v>
      </c>
      <c r="J113" s="55">
        <f>+VLOOKUP($D113,'Detailed Schedule'!$D$8:$EK$9993,7,FALSE)</f>
        <v>23000</v>
      </c>
      <c r="K113" s="56">
        <v>0</v>
      </c>
      <c r="L113" s="59">
        <f>+VLOOKUP($D113,'Detailed Schedule'!$D$8:$EAA$9985,137,FALSE)</f>
        <v>41000</v>
      </c>
      <c r="M113" s="26">
        <f>+VLOOKUP($D113,'Detailed Schedule'!$D$8:$EAA$9985,144,FALSE)</f>
        <v>0</v>
      </c>
      <c r="N113" s="26">
        <f t="shared" si="24"/>
        <v>41000</v>
      </c>
      <c r="O113" s="26">
        <f t="shared" si="25"/>
        <v>23000</v>
      </c>
      <c r="Q113" s="74">
        <f>+VLOOKUP($D113,'Detailed Schedule'!$D$8:$K$903,6,FALSE)</f>
        <v>7</v>
      </c>
      <c r="R113" s="75">
        <f>+VLOOKUP($D113,'Detailed Schedule'!$D$8:$K$903,5,FALSE)</f>
        <v>64000</v>
      </c>
      <c r="S113" s="75">
        <f>+VLOOKUP($D113,'Detailed Schedule'!$D$8:$K$903,7,FALSE)</f>
        <v>23000</v>
      </c>
      <c r="T113" s="119">
        <f t="shared" si="19"/>
        <v>0</v>
      </c>
      <c r="U113" s="119">
        <f t="shared" si="20"/>
        <v>0</v>
      </c>
      <c r="V113" s="21" t="str">
        <f t="shared" si="21"/>
        <v>NO CHANGE</v>
      </c>
      <c r="W113" s="21" t="str">
        <f t="shared" si="22"/>
        <v>NO CHANGE</v>
      </c>
      <c r="X113" s="21" t="str">
        <f t="shared" si="23"/>
        <v>NO CHANGE</v>
      </c>
    </row>
    <row r="114" spans="1:24" outlineLevel="2">
      <c r="A114" s="136">
        <v>42969</v>
      </c>
      <c r="B114" s="24"/>
      <c r="C114" s="77">
        <v>264</v>
      </c>
      <c r="D114" s="137" t="s">
        <v>1676</v>
      </c>
      <c r="E114" s="137">
        <v>1</v>
      </c>
      <c r="F114" s="137" t="s">
        <v>100</v>
      </c>
      <c r="G114" s="137" t="str">
        <f>+VLOOKUP($D114,'Detailed Schedule'!$D$8:$EK$9993,4,FALSE)</f>
        <v>VERMEER VX30-500 VACUUM EXCVTR W/ TRAILER</v>
      </c>
      <c r="H114" s="55">
        <f>+VLOOKUP($D114,'Detailed Schedule'!$D$8:$EK$9993,5,FALSE)</f>
        <v>24208.75</v>
      </c>
      <c r="I114" s="22">
        <f>+VLOOKUP($D114,'Detailed Schedule'!$D$8:$EK$9993,6,FALSE)</f>
        <v>5</v>
      </c>
      <c r="J114" s="55">
        <f>+VLOOKUP($D114,'Detailed Schedule'!$D$8:$EK$9993,7,FALSE)</f>
        <v>7000</v>
      </c>
      <c r="K114" s="56">
        <v>0</v>
      </c>
      <c r="L114" s="59">
        <f>+VLOOKUP($D114,'Detailed Schedule'!$D$8:$EAA$9985,137,FALSE)</f>
        <v>17208.75</v>
      </c>
      <c r="M114" s="26">
        <f>+VLOOKUP($D114,'Detailed Schedule'!$D$8:$EAA$9985,144,FALSE)</f>
        <v>0</v>
      </c>
      <c r="N114" s="26">
        <f t="shared" si="24"/>
        <v>17208.75</v>
      </c>
      <c r="O114" s="26">
        <f t="shared" si="25"/>
        <v>7000</v>
      </c>
      <c r="Q114" s="74">
        <f>+VLOOKUP($D114,'Detailed Schedule'!$D$8:$K$903,6,FALSE)</f>
        <v>5</v>
      </c>
      <c r="R114" s="75">
        <f>+VLOOKUP($D114,'Detailed Schedule'!$D$8:$K$903,5,FALSE)</f>
        <v>24208.75</v>
      </c>
      <c r="S114" s="75">
        <f>+VLOOKUP($D114,'Detailed Schedule'!$D$8:$K$903,7,FALSE)</f>
        <v>7000</v>
      </c>
      <c r="T114" s="119">
        <f t="shared" si="19"/>
        <v>0</v>
      </c>
      <c r="U114" s="119">
        <f t="shared" si="20"/>
        <v>0</v>
      </c>
      <c r="V114" s="21" t="str">
        <f t="shared" si="21"/>
        <v>NO CHANGE</v>
      </c>
      <c r="W114" s="21" t="str">
        <f t="shared" si="22"/>
        <v>NO CHANGE</v>
      </c>
      <c r="X114" s="21" t="str">
        <f t="shared" si="23"/>
        <v>NO CHANGE</v>
      </c>
    </row>
    <row r="115" spans="1:24" outlineLevel="2">
      <c r="A115" s="136">
        <v>43006</v>
      </c>
      <c r="B115" s="24"/>
      <c r="C115" s="77">
        <v>247</v>
      </c>
      <c r="D115" s="137" t="s">
        <v>1437</v>
      </c>
      <c r="E115" s="137">
        <v>4</v>
      </c>
      <c r="F115" s="137" t="s">
        <v>100</v>
      </c>
      <c r="G115" s="137" t="str">
        <f>+VLOOKUP($D115,'Detailed Schedule'!$D$8:$EK$9993,4,FALSE)</f>
        <v>2006 TEREX RT555 55 TON CRANE</v>
      </c>
      <c r="H115" s="55">
        <f>+VLOOKUP($D115,'Detailed Schedule'!$D$8:$EK$9993,5,FALSE)</f>
        <v>106875</v>
      </c>
      <c r="I115" s="22">
        <f>+VLOOKUP($D115,'Detailed Schedule'!$D$8:$EK$9993,6,FALSE)</f>
        <v>10</v>
      </c>
      <c r="J115" s="55">
        <f>+VLOOKUP($D115,'Detailed Schedule'!$D$8:$EK$9993,7,FALSE)</f>
        <v>88000</v>
      </c>
      <c r="K115" s="56">
        <v>0</v>
      </c>
      <c r="L115" s="59">
        <f>+VLOOKUP($D115,'Detailed Schedule'!$D$8:$EAA$9985,137,FALSE)</f>
        <v>18875</v>
      </c>
      <c r="M115" s="26">
        <f>+VLOOKUP($D115,'Detailed Schedule'!$D$8:$EAA$9985,144,FALSE)</f>
        <v>0</v>
      </c>
      <c r="N115" s="26">
        <f t="shared" si="24"/>
        <v>18875</v>
      </c>
      <c r="O115" s="26">
        <f t="shared" si="25"/>
        <v>88000</v>
      </c>
      <c r="Q115" s="74">
        <f>+VLOOKUP($D115,'Detailed Schedule'!$D$8:$K$903,6,FALSE)</f>
        <v>10</v>
      </c>
      <c r="R115" s="75">
        <f>+VLOOKUP($D115,'Detailed Schedule'!$D$8:$K$903,5,FALSE)</f>
        <v>106875</v>
      </c>
      <c r="S115" s="75">
        <f>+VLOOKUP($D115,'Detailed Schedule'!$D$8:$K$903,7,FALSE)</f>
        <v>88000</v>
      </c>
      <c r="T115" s="119">
        <f t="shared" si="19"/>
        <v>0</v>
      </c>
      <c r="U115" s="119">
        <f t="shared" si="20"/>
        <v>0</v>
      </c>
      <c r="V115" s="21" t="str">
        <f t="shared" si="21"/>
        <v>NO CHANGE</v>
      </c>
      <c r="W115" s="21" t="str">
        <f t="shared" si="22"/>
        <v>NO CHANGE</v>
      </c>
      <c r="X115" s="21" t="str">
        <f t="shared" si="23"/>
        <v>NO CHANGE</v>
      </c>
    </row>
    <row r="116" spans="1:24" outlineLevel="2">
      <c r="A116" s="136">
        <v>43009</v>
      </c>
      <c r="B116" s="24"/>
      <c r="C116" s="77">
        <v>258</v>
      </c>
      <c r="D116" s="137" t="s">
        <v>592</v>
      </c>
      <c r="E116" s="137">
        <v>1</v>
      </c>
      <c r="F116" s="137" t="s">
        <v>100</v>
      </c>
      <c r="G116" s="137" t="str">
        <f>+VLOOKUP($D116,'Detailed Schedule'!$D$8:$EK$9993,4,FALSE)</f>
        <v>KOMATSU PC138USLC-10 EXCAVATOR</v>
      </c>
      <c r="H116" s="55">
        <f>+VLOOKUP($D116,'Detailed Schedule'!$D$8:$EK$9993,5,FALSE)</f>
        <v>120670</v>
      </c>
      <c r="I116" s="22">
        <f>+VLOOKUP($D116,'Detailed Schedule'!$D$8:$EK$9993,6,FALSE)</f>
        <v>7</v>
      </c>
      <c r="J116" s="55">
        <f>+VLOOKUP($D116,'Detailed Schedule'!$D$8:$EK$9993,7,FALSE)</f>
        <v>50000</v>
      </c>
      <c r="K116" s="56">
        <v>0</v>
      </c>
      <c r="L116" s="59">
        <f>+VLOOKUP($D116,'Detailed Schedule'!$D$8:$EAA$9985,137,FALSE)</f>
        <v>70670</v>
      </c>
      <c r="M116" s="26">
        <f>+VLOOKUP($D116,'Detailed Schedule'!$D$8:$EAA$9985,144,FALSE)</f>
        <v>0</v>
      </c>
      <c r="N116" s="26">
        <f t="shared" si="24"/>
        <v>70670</v>
      </c>
      <c r="O116" s="26">
        <f t="shared" si="25"/>
        <v>50000</v>
      </c>
      <c r="Q116" s="74">
        <f>+VLOOKUP($D116,'Detailed Schedule'!$D$8:$K$903,6,FALSE)</f>
        <v>7</v>
      </c>
      <c r="R116" s="75">
        <f>+VLOOKUP($D116,'Detailed Schedule'!$D$8:$K$903,5,FALSE)</f>
        <v>120670</v>
      </c>
      <c r="S116" s="75">
        <f>+VLOOKUP($D116,'Detailed Schedule'!$D$8:$K$903,7,FALSE)</f>
        <v>50000</v>
      </c>
      <c r="T116" s="119">
        <f t="shared" si="19"/>
        <v>0</v>
      </c>
      <c r="U116" s="119">
        <f t="shared" si="20"/>
        <v>0</v>
      </c>
      <c r="V116" s="21" t="str">
        <f t="shared" si="21"/>
        <v>NO CHANGE</v>
      </c>
      <c r="W116" s="21" t="str">
        <f t="shared" si="22"/>
        <v>NO CHANGE</v>
      </c>
      <c r="X116" s="21" t="str">
        <f t="shared" si="23"/>
        <v>NO CHANGE</v>
      </c>
    </row>
    <row r="117" spans="1:24" outlineLevel="2">
      <c r="A117" s="136">
        <v>43009</v>
      </c>
      <c r="B117" s="24"/>
      <c r="C117" s="77">
        <v>246</v>
      </c>
      <c r="D117" s="137" t="s">
        <v>1435</v>
      </c>
      <c r="E117" s="137">
        <v>2</v>
      </c>
      <c r="F117" s="137" t="s">
        <v>100</v>
      </c>
      <c r="G117" s="137" t="str">
        <f>+VLOOKUP($D117,'Detailed Schedule'!$D$8:$EK$9993,4,FALSE)</f>
        <v>2014 TEREX RT-555-2 55 TON CRANE</v>
      </c>
      <c r="H117" s="55">
        <f>+VLOOKUP($D117,'Detailed Schedule'!$D$8:$EK$9993,5,FALSE)</f>
        <v>250003.38</v>
      </c>
      <c r="I117" s="22">
        <f>+VLOOKUP($D117,'Detailed Schedule'!$D$8:$EK$9993,6,FALSE)</f>
        <v>15</v>
      </c>
      <c r="J117" s="55">
        <f>+VLOOKUP($D117,'Detailed Schedule'!$D$8:$EK$9993,7,FALSE)</f>
        <v>190000</v>
      </c>
      <c r="K117" s="56">
        <v>0</v>
      </c>
      <c r="L117" s="59">
        <f>+VLOOKUP($D117,'Detailed Schedule'!$D$8:$EAA$9985,137,FALSE)</f>
        <v>60003.380000000005</v>
      </c>
      <c r="M117" s="26">
        <f>+VLOOKUP($D117,'Detailed Schedule'!$D$8:$EAA$9985,144,FALSE)</f>
        <v>0</v>
      </c>
      <c r="N117" s="26">
        <f t="shared" si="24"/>
        <v>60003.380000000005</v>
      </c>
      <c r="O117" s="26">
        <f t="shared" si="25"/>
        <v>190000</v>
      </c>
      <c r="Q117" s="74">
        <f>+VLOOKUP($D117,'Detailed Schedule'!$D$8:$K$903,6,FALSE)</f>
        <v>15</v>
      </c>
      <c r="R117" s="75">
        <f>+VLOOKUP($D117,'Detailed Schedule'!$D$8:$K$903,5,FALSE)</f>
        <v>250003.38</v>
      </c>
      <c r="S117" s="75">
        <f>+VLOOKUP($D117,'Detailed Schedule'!$D$8:$K$903,7,FALSE)</f>
        <v>190000</v>
      </c>
      <c r="T117" s="119">
        <f t="shared" si="19"/>
        <v>0</v>
      </c>
      <c r="U117" s="119">
        <f t="shared" si="20"/>
        <v>0</v>
      </c>
      <c r="V117" s="21" t="str">
        <f t="shared" si="21"/>
        <v>NO CHANGE</v>
      </c>
      <c r="W117" s="21" t="str">
        <f t="shared" si="22"/>
        <v>NO CHANGE</v>
      </c>
      <c r="X117" s="21" t="str">
        <f t="shared" si="23"/>
        <v>NO CHANGE</v>
      </c>
    </row>
    <row r="118" spans="1:24" outlineLevel="2">
      <c r="A118" s="136">
        <v>43009</v>
      </c>
      <c r="B118" s="24"/>
      <c r="C118" s="77">
        <v>245</v>
      </c>
      <c r="D118" s="137" t="s">
        <v>1648</v>
      </c>
      <c r="E118" s="137">
        <v>4</v>
      </c>
      <c r="F118" s="137" t="s">
        <v>100</v>
      </c>
      <c r="G118" s="137" t="str">
        <f>+VLOOKUP($D118,'Detailed Schedule'!$D$8:$EK$9993,4,FALSE)</f>
        <v>2013 JLG 12000LB TELESCOP FORKLIFT</v>
      </c>
      <c r="H118" s="55">
        <f>+VLOOKUP($D118,'Detailed Schedule'!$D$8:$EK$9993,5,FALSE)</f>
        <v>78968.38</v>
      </c>
      <c r="I118" s="22">
        <f>+VLOOKUP($D118,'Detailed Schedule'!$D$8:$EK$9993,6,FALSE)</f>
        <v>10</v>
      </c>
      <c r="J118" s="55">
        <f>+VLOOKUP($D118,'Detailed Schedule'!$D$8:$EK$9993,7,FALSE)</f>
        <v>50000</v>
      </c>
      <c r="K118" s="56">
        <v>0</v>
      </c>
      <c r="L118" s="59">
        <f>+VLOOKUP($D118,'Detailed Schedule'!$D$8:$EAA$9985,137,FALSE)</f>
        <v>28968.38</v>
      </c>
      <c r="M118" s="26">
        <f>+VLOOKUP($D118,'Detailed Schedule'!$D$8:$EAA$9985,144,FALSE)</f>
        <v>0</v>
      </c>
      <c r="N118" s="26">
        <f t="shared" si="24"/>
        <v>28968.38</v>
      </c>
      <c r="O118" s="26">
        <f t="shared" si="25"/>
        <v>50000</v>
      </c>
      <c r="Q118" s="74">
        <f>+VLOOKUP($D118,'Detailed Schedule'!$D$8:$K$903,6,FALSE)</f>
        <v>10</v>
      </c>
      <c r="R118" s="75">
        <f>+VLOOKUP($D118,'Detailed Schedule'!$D$8:$K$903,5,FALSE)</f>
        <v>78968.38</v>
      </c>
      <c r="S118" s="75">
        <f>+VLOOKUP($D118,'Detailed Schedule'!$D$8:$K$903,7,FALSE)</f>
        <v>50000</v>
      </c>
      <c r="T118" s="119">
        <f t="shared" si="19"/>
        <v>0</v>
      </c>
      <c r="U118" s="119">
        <f t="shared" si="20"/>
        <v>0</v>
      </c>
      <c r="V118" s="21" t="str">
        <f t="shared" si="21"/>
        <v>NO CHANGE</v>
      </c>
      <c r="W118" s="21" t="str">
        <f t="shared" si="22"/>
        <v>NO CHANGE</v>
      </c>
      <c r="X118" s="21" t="str">
        <f t="shared" si="23"/>
        <v>NO CHANGE</v>
      </c>
    </row>
    <row r="119" spans="1:24" outlineLevel="2">
      <c r="A119" s="136">
        <v>43070</v>
      </c>
      <c r="B119" s="24"/>
      <c r="C119" s="77">
        <v>283</v>
      </c>
      <c r="D119" s="137" t="s">
        <v>183</v>
      </c>
      <c r="E119" s="137">
        <v>4</v>
      </c>
      <c r="F119" s="137" t="s">
        <v>100</v>
      </c>
      <c r="G119" s="137" t="str">
        <f>+VLOOKUP($D119,'Detailed Schedule'!$D$8:$EK$9993,4,FALSE)</f>
        <v>PONTOON BOAT</v>
      </c>
      <c r="H119" s="55">
        <f>+VLOOKUP($D119,'Detailed Schedule'!$D$8:$EK$9993,5,FALSE)</f>
        <v>37344</v>
      </c>
      <c r="I119" s="22">
        <f>+VLOOKUP($D119,'Detailed Schedule'!$D$8:$EK$9993,6,FALSE)</f>
        <v>10</v>
      </c>
      <c r="J119" s="55">
        <f>+VLOOKUP($D119,'Detailed Schedule'!$D$8:$EK$9993,7,FALSE)</f>
        <v>5000</v>
      </c>
      <c r="K119" s="56">
        <v>0</v>
      </c>
      <c r="L119" s="59">
        <f>+VLOOKUP($D119,'Detailed Schedule'!$D$8:$EAA$9985,137,FALSE)</f>
        <v>22910.33</v>
      </c>
      <c r="M119" s="26">
        <f>+VLOOKUP($D119,'Detailed Schedule'!$D$8:$EAA$9985,144,FALSE)</f>
        <v>808.60000000000014</v>
      </c>
      <c r="N119" s="26">
        <f t="shared" si="24"/>
        <v>23718.93</v>
      </c>
      <c r="O119" s="26">
        <f t="shared" si="25"/>
        <v>13625.07</v>
      </c>
      <c r="Q119" s="74">
        <f>+VLOOKUP($D119,'Detailed Schedule'!$D$8:$K$903,6,FALSE)</f>
        <v>10</v>
      </c>
      <c r="R119" s="75">
        <f>+VLOOKUP($D119,'Detailed Schedule'!$D$8:$K$903,5,FALSE)</f>
        <v>37344</v>
      </c>
      <c r="S119" s="75">
        <f>+VLOOKUP($D119,'Detailed Schedule'!$D$8:$K$903,7,FALSE)</f>
        <v>5000</v>
      </c>
      <c r="T119" s="119">
        <f t="shared" si="19"/>
        <v>0</v>
      </c>
      <c r="U119" s="119">
        <f t="shared" si="20"/>
        <v>0</v>
      </c>
      <c r="V119" s="21" t="str">
        <f t="shared" si="21"/>
        <v>NO CHANGE</v>
      </c>
      <c r="W119" s="21" t="str">
        <f t="shared" si="22"/>
        <v>NO CHANGE</v>
      </c>
      <c r="X119" s="21" t="str">
        <f t="shared" si="23"/>
        <v>NO CHANGE</v>
      </c>
    </row>
    <row r="120" spans="1:24" outlineLevel="2">
      <c r="A120" s="136">
        <v>43115</v>
      </c>
      <c r="B120" s="24"/>
      <c r="C120" s="77">
        <v>286</v>
      </c>
      <c r="D120" s="137" t="s">
        <v>373</v>
      </c>
      <c r="E120" s="137">
        <v>2</v>
      </c>
      <c r="F120" s="137" t="s">
        <v>100</v>
      </c>
      <c r="G120" s="137" t="str">
        <f>+VLOOKUP($D120,'Detailed Schedule'!$D$8:$EK$9993,4,FALSE)</f>
        <v>JD 700K DOZER</v>
      </c>
      <c r="H120" s="55">
        <f>+VLOOKUP($D120,'Detailed Schedule'!$D$8:$EK$9993,5,FALSE)</f>
        <v>112350</v>
      </c>
      <c r="I120" s="22">
        <f>+VLOOKUP($D120,'Detailed Schedule'!$D$8:$EK$9993,6,FALSE)</f>
        <v>10</v>
      </c>
      <c r="J120" s="55">
        <f>+VLOOKUP($D120,'Detailed Schedule'!$D$8:$EK$9993,7,FALSE)</f>
        <v>70000</v>
      </c>
      <c r="K120" s="56">
        <v>0</v>
      </c>
      <c r="L120" s="59">
        <f>+VLOOKUP($D120,'Detailed Schedule'!$D$8:$EAA$9985,137,FALSE)</f>
        <v>42350</v>
      </c>
      <c r="M120" s="26">
        <f>+VLOOKUP($D120,'Detailed Schedule'!$D$8:$EAA$9985,144,FALSE)</f>
        <v>0</v>
      </c>
      <c r="N120" s="26">
        <f t="shared" si="24"/>
        <v>42350</v>
      </c>
      <c r="O120" s="26">
        <f t="shared" si="25"/>
        <v>70000</v>
      </c>
      <c r="Q120" s="74">
        <f>+VLOOKUP($D120,'Detailed Schedule'!$D$8:$K$903,6,FALSE)</f>
        <v>10</v>
      </c>
      <c r="R120" s="75">
        <f>+VLOOKUP($D120,'Detailed Schedule'!$D$8:$K$903,5,FALSE)</f>
        <v>112350</v>
      </c>
      <c r="S120" s="75">
        <f>+VLOOKUP($D120,'Detailed Schedule'!$D$8:$K$903,7,FALSE)</f>
        <v>70000</v>
      </c>
      <c r="T120" s="119">
        <f t="shared" si="19"/>
        <v>0</v>
      </c>
      <c r="U120" s="119">
        <f t="shared" si="20"/>
        <v>0</v>
      </c>
      <c r="V120" s="21" t="str">
        <f t="shared" si="21"/>
        <v>NO CHANGE</v>
      </c>
      <c r="W120" s="21" t="str">
        <f t="shared" si="22"/>
        <v>NO CHANGE</v>
      </c>
      <c r="X120" s="21" t="str">
        <f t="shared" si="23"/>
        <v>NO CHANGE</v>
      </c>
    </row>
    <row r="121" spans="1:24" outlineLevel="2">
      <c r="A121" s="136">
        <v>43115</v>
      </c>
      <c r="B121" s="24"/>
      <c r="C121" s="77">
        <v>285</v>
      </c>
      <c r="D121" s="137" t="s">
        <v>594</v>
      </c>
      <c r="E121" s="137">
        <v>2</v>
      </c>
      <c r="F121" s="137" t="s">
        <v>100</v>
      </c>
      <c r="G121" s="137" t="str">
        <f>+VLOOKUP($D121,'Detailed Schedule'!$D$8:$EK$9993,4,FALSE)</f>
        <v>2014 JD 290 HYDROLIC EXCAVATOR</v>
      </c>
      <c r="H121" s="55">
        <f>+VLOOKUP($D121,'Detailed Schedule'!$D$8:$EK$9993,5,FALSE)</f>
        <v>170183.5</v>
      </c>
      <c r="I121" s="22">
        <f>+VLOOKUP($D121,'Detailed Schedule'!$D$8:$EK$9993,6,FALSE)</f>
        <v>10</v>
      </c>
      <c r="J121" s="55">
        <f>+VLOOKUP($D121,'Detailed Schedule'!$D$8:$EK$9993,7,FALSE)</f>
        <v>100000</v>
      </c>
      <c r="K121" s="56">
        <v>0</v>
      </c>
      <c r="L121" s="59">
        <f>+VLOOKUP($D121,'Detailed Schedule'!$D$8:$EAA$9985,137,FALSE)</f>
        <v>70183.5</v>
      </c>
      <c r="M121" s="26">
        <f>+VLOOKUP($D121,'Detailed Schedule'!$D$8:$EAA$9985,144,FALSE)</f>
        <v>0</v>
      </c>
      <c r="N121" s="26">
        <f t="shared" si="24"/>
        <v>70183.5</v>
      </c>
      <c r="O121" s="26">
        <f t="shared" si="25"/>
        <v>100000</v>
      </c>
      <c r="Q121" s="74">
        <f>+VLOOKUP($D121,'Detailed Schedule'!$D$8:$K$903,6,FALSE)</f>
        <v>10</v>
      </c>
      <c r="R121" s="75">
        <f>+VLOOKUP($D121,'Detailed Schedule'!$D$8:$K$903,5,FALSE)</f>
        <v>170183.5</v>
      </c>
      <c r="S121" s="75">
        <f>+VLOOKUP($D121,'Detailed Schedule'!$D$8:$K$903,7,FALSE)</f>
        <v>100000</v>
      </c>
      <c r="T121" s="119">
        <f t="shared" si="19"/>
        <v>0</v>
      </c>
      <c r="U121" s="119">
        <f t="shared" si="20"/>
        <v>0</v>
      </c>
      <c r="V121" s="21" t="str">
        <f t="shared" si="21"/>
        <v>NO CHANGE</v>
      </c>
      <c r="W121" s="21" t="str">
        <f t="shared" si="22"/>
        <v>NO CHANGE</v>
      </c>
      <c r="X121" s="21" t="str">
        <f t="shared" si="23"/>
        <v>NO CHANGE</v>
      </c>
    </row>
    <row r="122" spans="1:24" outlineLevel="2">
      <c r="A122" s="136">
        <v>43119</v>
      </c>
      <c r="B122" s="24"/>
      <c r="C122" s="77">
        <v>287</v>
      </c>
      <c r="D122" s="137" t="s">
        <v>146</v>
      </c>
      <c r="E122" s="137">
        <v>2</v>
      </c>
      <c r="F122" s="137" t="s">
        <v>100</v>
      </c>
      <c r="G122" s="137" t="str">
        <f>+VLOOKUP($D122,'Detailed Schedule'!$D$8:$EK$9993,4,FALSE)</f>
        <v>2012 420 CAT BACKHOE</v>
      </c>
      <c r="H122" s="55">
        <f>+VLOOKUP($D122,'Detailed Schedule'!$D$8:$EK$9993,5,FALSE)</f>
        <v>50000</v>
      </c>
      <c r="I122" s="22">
        <f>+VLOOKUP($D122,'Detailed Schedule'!$D$8:$EK$9993,6,FALSE)</f>
        <v>10</v>
      </c>
      <c r="J122" s="55">
        <f>+VLOOKUP($D122,'Detailed Schedule'!$D$8:$EK$9993,7,FALSE)</f>
        <v>35000</v>
      </c>
      <c r="K122" s="56">
        <v>0</v>
      </c>
      <c r="L122" s="59">
        <f>+VLOOKUP($D122,'Detailed Schedule'!$D$8:$EAA$9985,137,FALSE)</f>
        <v>15000</v>
      </c>
      <c r="M122" s="26">
        <f>+VLOOKUP($D122,'Detailed Schedule'!$D$8:$EAA$9985,144,FALSE)</f>
        <v>0</v>
      </c>
      <c r="N122" s="26">
        <f t="shared" si="24"/>
        <v>15000</v>
      </c>
      <c r="O122" s="26">
        <f t="shared" si="25"/>
        <v>35000</v>
      </c>
      <c r="Q122" s="74">
        <f>+VLOOKUP($D122,'Detailed Schedule'!$D$8:$K$903,6,FALSE)</f>
        <v>10</v>
      </c>
      <c r="R122" s="75">
        <f>+VLOOKUP($D122,'Detailed Schedule'!$D$8:$K$903,5,FALSE)</f>
        <v>50000</v>
      </c>
      <c r="S122" s="75">
        <f>+VLOOKUP($D122,'Detailed Schedule'!$D$8:$K$903,7,FALSE)</f>
        <v>35000</v>
      </c>
      <c r="T122" s="119">
        <f t="shared" si="19"/>
        <v>0</v>
      </c>
      <c r="U122" s="119">
        <f t="shared" si="20"/>
        <v>0</v>
      </c>
      <c r="V122" s="21" t="str">
        <f t="shared" si="21"/>
        <v>NO CHANGE</v>
      </c>
      <c r="W122" s="21" t="str">
        <f t="shared" si="22"/>
        <v>NO CHANGE</v>
      </c>
      <c r="X122" s="21" t="str">
        <f t="shared" si="23"/>
        <v>NO CHANGE</v>
      </c>
    </row>
    <row r="123" spans="1:24" outlineLevel="2">
      <c r="A123" s="136">
        <v>43159</v>
      </c>
      <c r="B123" s="24"/>
      <c r="C123" s="77">
        <v>322</v>
      </c>
      <c r="D123" s="137" t="s">
        <v>148</v>
      </c>
      <c r="E123" s="137">
        <v>2</v>
      </c>
      <c r="F123" s="137" t="s">
        <v>100</v>
      </c>
      <c r="G123" s="137" t="str">
        <f>+VLOOKUP($D123,'Detailed Schedule'!$D$8:$EK$9993,4,FALSE)</f>
        <v>2012 CAT 430 BACKHOE LOADER</v>
      </c>
      <c r="H123" s="55">
        <f>+VLOOKUP($D123,'Detailed Schedule'!$D$8:$EK$9993,5,FALSE)</f>
        <v>53370.3</v>
      </c>
      <c r="I123" s="22">
        <f>+VLOOKUP($D123,'Detailed Schedule'!$D$8:$EK$9993,6,FALSE)</f>
        <v>10</v>
      </c>
      <c r="J123" s="55">
        <f>+VLOOKUP($D123,'Detailed Schedule'!$D$8:$EK$9993,7,FALSE)</f>
        <v>15000</v>
      </c>
      <c r="K123" s="56">
        <v>0</v>
      </c>
      <c r="L123" s="59">
        <f>+VLOOKUP($D123,'Detailed Schedule'!$D$8:$EAA$9985,137,FALSE)</f>
        <v>26219.71</v>
      </c>
      <c r="M123" s="26">
        <f>+VLOOKUP($D123,'Detailed Schedule'!$D$8:$EAA$9985,144,FALSE)</f>
        <v>959.25749999999994</v>
      </c>
      <c r="N123" s="26">
        <f t="shared" si="24"/>
        <v>27178.967499999999</v>
      </c>
      <c r="O123" s="26">
        <f t="shared" si="25"/>
        <v>26191.332500000004</v>
      </c>
      <c r="Q123" s="74">
        <f>+VLOOKUP($D123,'Detailed Schedule'!$D$8:$K$903,6,FALSE)</f>
        <v>10</v>
      </c>
      <c r="R123" s="75">
        <f>+VLOOKUP($D123,'Detailed Schedule'!$D$8:$K$903,5,FALSE)</f>
        <v>53370.3</v>
      </c>
      <c r="S123" s="75">
        <f>+VLOOKUP($D123,'Detailed Schedule'!$D$8:$K$903,7,FALSE)</f>
        <v>15000</v>
      </c>
      <c r="T123" s="119">
        <f t="shared" si="19"/>
        <v>0</v>
      </c>
      <c r="U123" s="119">
        <f t="shared" si="20"/>
        <v>0</v>
      </c>
      <c r="V123" s="21" t="str">
        <f t="shared" si="21"/>
        <v>NO CHANGE</v>
      </c>
      <c r="W123" s="21" t="str">
        <f t="shared" si="22"/>
        <v>NO CHANGE</v>
      </c>
      <c r="X123" s="21" t="str">
        <f t="shared" si="23"/>
        <v>NO CHANGE</v>
      </c>
    </row>
    <row r="124" spans="1:24" outlineLevel="2">
      <c r="A124" s="136">
        <v>43159</v>
      </c>
      <c r="B124" s="24"/>
      <c r="C124" s="77">
        <v>320</v>
      </c>
      <c r="D124" s="137" t="s">
        <v>596</v>
      </c>
      <c r="E124" s="137">
        <v>2</v>
      </c>
      <c r="F124" s="137" t="s">
        <v>100</v>
      </c>
      <c r="G124" s="137" t="str">
        <f>+VLOOKUP($D124,'Detailed Schedule'!$D$8:$EK$9993,4,FALSE)</f>
        <v>2013 CAT 308 EXCAVATOR</v>
      </c>
      <c r="H124" s="55">
        <f>+VLOOKUP($D124,'Detailed Schedule'!$D$8:$EK$9993,5,FALSE)</f>
        <v>48070.3</v>
      </c>
      <c r="I124" s="22">
        <f>+VLOOKUP($D124,'Detailed Schedule'!$D$8:$EK$9993,6,FALSE)</f>
        <v>7</v>
      </c>
      <c r="J124" s="55">
        <f>+VLOOKUP($D124,'Detailed Schedule'!$D$8:$EK$9993,7,FALSE)</f>
        <v>15000</v>
      </c>
      <c r="K124" s="56">
        <v>0</v>
      </c>
      <c r="L124" s="59">
        <f>+VLOOKUP($D124,'Detailed Schedule'!$D$8:$EAA$9985,137,FALSE)</f>
        <v>32282.918571428578</v>
      </c>
      <c r="M124" s="26">
        <f>+VLOOKUP($D124,'Detailed Schedule'!$D$8:$EAA$9985,144,FALSE)</f>
        <v>787.38</v>
      </c>
      <c r="N124" s="26">
        <f t="shared" si="24"/>
        <v>33070.298571428575</v>
      </c>
      <c r="O124" s="26">
        <f t="shared" si="25"/>
        <v>15000.001428571428</v>
      </c>
      <c r="Q124" s="74">
        <f>+VLOOKUP($D124,'Detailed Schedule'!$D$8:$K$903,6,FALSE)</f>
        <v>7</v>
      </c>
      <c r="R124" s="75">
        <f>+VLOOKUP($D124,'Detailed Schedule'!$D$8:$K$903,5,FALSE)</f>
        <v>48070.3</v>
      </c>
      <c r="S124" s="75">
        <f>+VLOOKUP($D124,'Detailed Schedule'!$D$8:$K$903,7,FALSE)</f>
        <v>15000</v>
      </c>
      <c r="T124" s="119">
        <f t="shared" si="19"/>
        <v>0</v>
      </c>
      <c r="U124" s="119">
        <f t="shared" si="20"/>
        <v>0</v>
      </c>
      <c r="V124" s="21" t="str">
        <f t="shared" si="21"/>
        <v>NO CHANGE</v>
      </c>
      <c r="W124" s="21" t="str">
        <f t="shared" si="22"/>
        <v>NO CHANGE</v>
      </c>
      <c r="X124" s="21" t="str">
        <f t="shared" si="23"/>
        <v>NO CHANGE</v>
      </c>
    </row>
    <row r="125" spans="1:24" outlineLevel="2">
      <c r="A125" s="136">
        <v>43159</v>
      </c>
      <c r="B125" s="24"/>
      <c r="C125" s="77">
        <v>321</v>
      </c>
      <c r="D125" s="137" t="s">
        <v>598</v>
      </c>
      <c r="E125" s="137">
        <v>2</v>
      </c>
      <c r="F125" s="137" t="s">
        <v>100</v>
      </c>
      <c r="G125" s="137" t="str">
        <f>+VLOOKUP($D125,'Detailed Schedule'!$D$8:$EK$9993,4,FALSE)</f>
        <v>2015 JD 75G EXCAVATOR</v>
      </c>
      <c r="H125" s="55">
        <f>+VLOOKUP($D125,'Detailed Schedule'!$D$8:$EK$9993,5,FALSE)</f>
        <v>54430.3</v>
      </c>
      <c r="I125" s="22">
        <f>+VLOOKUP($D125,'Detailed Schedule'!$D$8:$EK$9993,6,FALSE)</f>
        <v>7</v>
      </c>
      <c r="J125" s="55">
        <f>+VLOOKUP($D125,'Detailed Schedule'!$D$8:$EK$9993,7,FALSE)</f>
        <v>15000</v>
      </c>
      <c r="K125" s="56">
        <v>0</v>
      </c>
      <c r="L125" s="59">
        <f>+VLOOKUP($D125,'Detailed Schedule'!$D$8:$EAA$9985,137,FALSE)</f>
        <v>38491.480000000003</v>
      </c>
      <c r="M125" s="26">
        <f>+VLOOKUP($D125,'Detailed Schedule'!$D$8:$EAA$9985,144,FALSE)</f>
        <v>938.81999999999994</v>
      </c>
      <c r="N125" s="26">
        <f t="shared" si="24"/>
        <v>39430.300000000003</v>
      </c>
      <c r="O125" s="26">
        <f t="shared" si="25"/>
        <v>15000</v>
      </c>
      <c r="Q125" s="74">
        <f>+VLOOKUP($D125,'Detailed Schedule'!$D$8:$K$903,6,FALSE)</f>
        <v>7</v>
      </c>
      <c r="R125" s="75">
        <f>+VLOOKUP($D125,'Detailed Schedule'!$D$8:$K$903,5,FALSE)</f>
        <v>54430.3</v>
      </c>
      <c r="S125" s="75">
        <f>+VLOOKUP($D125,'Detailed Schedule'!$D$8:$K$903,7,FALSE)</f>
        <v>15000</v>
      </c>
      <c r="T125" s="119">
        <f t="shared" si="19"/>
        <v>0</v>
      </c>
      <c r="U125" s="119">
        <f t="shared" si="20"/>
        <v>0</v>
      </c>
      <c r="V125" s="21" t="str">
        <f t="shared" si="21"/>
        <v>NO CHANGE</v>
      </c>
      <c r="W125" s="21" t="str">
        <f t="shared" si="22"/>
        <v>NO CHANGE</v>
      </c>
      <c r="X125" s="21" t="str">
        <f t="shared" si="23"/>
        <v>NO CHANGE</v>
      </c>
    </row>
    <row r="126" spans="1:24" outlineLevel="2">
      <c r="A126" s="136">
        <v>43165</v>
      </c>
      <c r="B126" s="24"/>
      <c r="C126" s="77">
        <v>288</v>
      </c>
      <c r="D126" s="137" t="s">
        <v>191</v>
      </c>
      <c r="E126" s="137">
        <v>2</v>
      </c>
      <c r="F126" s="137" t="s">
        <v>100</v>
      </c>
      <c r="G126" s="137" t="str">
        <f>+VLOOKUP($D126,'Detailed Schedule'!$D$8:$EK$9993,4,FALSE)</f>
        <v>2012 BROCE BROOM</v>
      </c>
      <c r="H126" s="55">
        <f>+VLOOKUP($D126,'Detailed Schedule'!$D$8:$EK$9993,5,FALSE)</f>
        <v>16214.83</v>
      </c>
      <c r="I126" s="22">
        <f>+VLOOKUP($D126,'Detailed Schedule'!$D$8:$EK$9993,6,FALSE)</f>
        <v>7</v>
      </c>
      <c r="J126" s="55">
        <f>+VLOOKUP($D126,'Detailed Schedule'!$D$8:$EK$9993,7,FALSE)</f>
        <v>4000</v>
      </c>
      <c r="K126" s="56">
        <v>0</v>
      </c>
      <c r="L126" s="59">
        <f>+VLOOKUP($D126,'Detailed Schedule'!$D$8:$EAA$9985,137,FALSE)</f>
        <v>11924.025714285714</v>
      </c>
      <c r="M126" s="26">
        <f>+VLOOKUP($D126,'Detailed Schedule'!$D$8:$EAA$9985,144,FALSE)</f>
        <v>290.8</v>
      </c>
      <c r="N126" s="26">
        <f t="shared" si="24"/>
        <v>12214.825714285713</v>
      </c>
      <c r="O126" s="26">
        <f t="shared" si="25"/>
        <v>4000.0042857142871</v>
      </c>
      <c r="Q126" s="74">
        <f>+VLOOKUP($D126,'Detailed Schedule'!$D$8:$K$903,6,FALSE)</f>
        <v>7</v>
      </c>
      <c r="R126" s="75">
        <f>+VLOOKUP($D126,'Detailed Schedule'!$D$8:$K$903,5,FALSE)</f>
        <v>16214.83</v>
      </c>
      <c r="S126" s="75">
        <f>+VLOOKUP($D126,'Detailed Schedule'!$D$8:$K$903,7,FALSE)</f>
        <v>4000</v>
      </c>
      <c r="T126" s="119">
        <f t="shared" si="19"/>
        <v>0</v>
      </c>
      <c r="U126" s="119">
        <f t="shared" si="20"/>
        <v>0</v>
      </c>
      <c r="V126" s="21" t="str">
        <f t="shared" si="21"/>
        <v>NO CHANGE</v>
      </c>
      <c r="W126" s="21" t="str">
        <f t="shared" si="22"/>
        <v>NO CHANGE</v>
      </c>
      <c r="X126" s="21" t="str">
        <f t="shared" si="23"/>
        <v>NO CHANGE</v>
      </c>
    </row>
    <row r="127" spans="1:24" outlineLevel="2">
      <c r="A127" s="136">
        <v>43168</v>
      </c>
      <c r="B127" s="24"/>
      <c r="C127" s="77">
        <v>290</v>
      </c>
      <c r="D127" s="137" t="s">
        <v>107</v>
      </c>
      <c r="E127" s="137">
        <v>4</v>
      </c>
      <c r="F127" s="137" t="s">
        <v>100</v>
      </c>
      <c r="G127" s="137" t="str">
        <f>+VLOOKUP($D127,'Detailed Schedule'!$D$8:$EK$9993,4,FALSE)</f>
        <v>2012 DOOSAN C185 AIR COMPR</v>
      </c>
      <c r="H127" s="55">
        <f>+VLOOKUP($D127,'Detailed Schedule'!$D$8:$EK$9993,5,FALSE)</f>
        <v>9746.25</v>
      </c>
      <c r="I127" s="22">
        <f>+VLOOKUP($D127,'Detailed Schedule'!$D$8:$EK$9993,6,FALSE)</f>
        <v>10</v>
      </c>
      <c r="J127" s="55">
        <f>+VLOOKUP($D127,'Detailed Schedule'!$D$8:$EK$9993,7,FALSE)</f>
        <v>2000</v>
      </c>
      <c r="K127" s="56">
        <v>0</v>
      </c>
      <c r="L127" s="59">
        <f>+VLOOKUP($D127,'Detailed Schedule'!$D$8:$EAA$9985,137,FALSE)</f>
        <v>5293.2950000000001</v>
      </c>
      <c r="M127" s="26">
        <f>+VLOOKUP($D127,'Detailed Schedule'!$D$8:$EAA$9985,144,FALSE)</f>
        <v>193.65625</v>
      </c>
      <c r="N127" s="26">
        <f t="shared" si="24"/>
        <v>5486.9512500000001</v>
      </c>
      <c r="O127" s="26">
        <f t="shared" si="25"/>
        <v>4259.2987499999999</v>
      </c>
      <c r="Q127" s="74">
        <f>+VLOOKUP($D127,'Detailed Schedule'!$D$8:$K$903,6,FALSE)</f>
        <v>10</v>
      </c>
      <c r="R127" s="75">
        <f>+VLOOKUP($D127,'Detailed Schedule'!$D$8:$K$903,5,FALSE)</f>
        <v>9746.25</v>
      </c>
      <c r="S127" s="75">
        <f>+VLOOKUP($D127,'Detailed Schedule'!$D$8:$K$903,7,FALSE)</f>
        <v>2000</v>
      </c>
      <c r="T127" s="119">
        <f t="shared" si="19"/>
        <v>0</v>
      </c>
      <c r="U127" s="119">
        <f t="shared" si="20"/>
        <v>0</v>
      </c>
      <c r="V127" s="21" t="str">
        <f t="shared" si="21"/>
        <v>NO CHANGE</v>
      </c>
      <c r="W127" s="21" t="str">
        <f t="shared" si="22"/>
        <v>NO CHANGE</v>
      </c>
      <c r="X127" s="21" t="str">
        <f t="shared" si="23"/>
        <v>NO CHANGE</v>
      </c>
    </row>
    <row r="128" spans="1:24" outlineLevel="2">
      <c r="A128" s="136">
        <v>43171</v>
      </c>
      <c r="B128" s="24"/>
      <c r="C128" s="77">
        <v>291</v>
      </c>
      <c r="D128" s="137" t="s">
        <v>600</v>
      </c>
      <c r="E128" s="137">
        <v>1</v>
      </c>
      <c r="F128" s="137" t="s">
        <v>100</v>
      </c>
      <c r="G128" s="137" t="str">
        <f>+VLOOKUP($D128,'Detailed Schedule'!$D$8:$EK$9993,4,FALSE)</f>
        <v>CAT 305 MINI EXCAVATOR</v>
      </c>
      <c r="H128" s="55">
        <f>+VLOOKUP($D128,'Detailed Schedule'!$D$8:$EK$9993,5,FALSE)</f>
        <v>39386.699999999997</v>
      </c>
      <c r="I128" s="22">
        <f>+VLOOKUP($D128,'Detailed Schedule'!$D$8:$EK$9993,6,FALSE)</f>
        <v>7</v>
      </c>
      <c r="J128" s="55">
        <f>+VLOOKUP($D128,'Detailed Schedule'!$D$8:$EK$9993,7,FALSE)</f>
        <v>23000</v>
      </c>
      <c r="K128" s="56">
        <v>0</v>
      </c>
      <c r="L128" s="59">
        <f>+VLOOKUP($D128,'Detailed Schedule'!$D$8:$EAA$9985,137,FALSE)</f>
        <v>16386.7</v>
      </c>
      <c r="M128" s="26">
        <f>+VLOOKUP($D128,'Detailed Schedule'!$D$8:$EAA$9985,144,FALSE)</f>
        <v>0</v>
      </c>
      <c r="N128" s="26">
        <f t="shared" si="24"/>
        <v>16386.7</v>
      </c>
      <c r="O128" s="26">
        <f t="shared" si="25"/>
        <v>22999.999999999996</v>
      </c>
      <c r="Q128" s="74">
        <f>+VLOOKUP($D128,'Detailed Schedule'!$D$8:$K$903,6,FALSE)</f>
        <v>7</v>
      </c>
      <c r="R128" s="75">
        <f>+VLOOKUP($D128,'Detailed Schedule'!$D$8:$K$903,5,FALSE)</f>
        <v>39386.699999999997</v>
      </c>
      <c r="S128" s="75">
        <f>+VLOOKUP($D128,'Detailed Schedule'!$D$8:$K$903,7,FALSE)</f>
        <v>23000</v>
      </c>
      <c r="T128" s="119">
        <f t="shared" si="19"/>
        <v>0</v>
      </c>
      <c r="U128" s="119">
        <f t="shared" si="20"/>
        <v>0</v>
      </c>
      <c r="V128" s="21" t="str">
        <f t="shared" si="21"/>
        <v>NO CHANGE</v>
      </c>
      <c r="W128" s="21" t="str">
        <f t="shared" si="22"/>
        <v>NO CHANGE</v>
      </c>
      <c r="X128" s="21" t="str">
        <f t="shared" si="23"/>
        <v>NO CHANGE</v>
      </c>
    </row>
    <row r="129" spans="1:24" outlineLevel="2">
      <c r="A129" s="136">
        <v>43174</v>
      </c>
      <c r="B129" s="24"/>
      <c r="C129" s="77">
        <v>293</v>
      </c>
      <c r="D129" s="137" t="s">
        <v>379</v>
      </c>
      <c r="E129" s="137">
        <v>2</v>
      </c>
      <c r="F129" s="137" t="s">
        <v>100</v>
      </c>
      <c r="G129" s="137" t="str">
        <f>+VLOOKUP($D129,'Detailed Schedule'!$D$8:$EK$9993,4,FALSE)</f>
        <v>2016 CAT 3KD DOZER</v>
      </c>
      <c r="H129" s="55">
        <f>+VLOOKUP($D129,'Detailed Schedule'!$D$8:$EK$9993,5,FALSE)</f>
        <v>85701</v>
      </c>
      <c r="I129" s="22">
        <f>+VLOOKUP($D129,'Detailed Schedule'!$D$8:$EK$9993,6,FALSE)</f>
        <v>10</v>
      </c>
      <c r="J129" s="55">
        <f>+VLOOKUP($D129,'Detailed Schedule'!$D$8:$EK$9993,7,FALSE)</f>
        <v>35000</v>
      </c>
      <c r="K129" s="56">
        <v>0</v>
      </c>
      <c r="L129" s="59">
        <f>+VLOOKUP($D129,'Detailed Schedule'!$D$8:$EAA$9985,137,FALSE)</f>
        <v>40395.68</v>
      </c>
      <c r="M129" s="26">
        <f>+VLOOKUP($D129,'Detailed Schedule'!$D$8:$EAA$9985,144,FALSE)</f>
        <v>1267.5250000000001</v>
      </c>
      <c r="N129" s="26">
        <f t="shared" si="24"/>
        <v>41663.205000000002</v>
      </c>
      <c r="O129" s="26">
        <f t="shared" si="25"/>
        <v>44037.794999999998</v>
      </c>
      <c r="Q129" s="74">
        <f>+VLOOKUP($D129,'Detailed Schedule'!$D$8:$K$903,6,FALSE)</f>
        <v>10</v>
      </c>
      <c r="R129" s="75">
        <f>+VLOOKUP($D129,'Detailed Schedule'!$D$8:$K$903,5,FALSE)</f>
        <v>85701</v>
      </c>
      <c r="S129" s="75">
        <f>+VLOOKUP($D129,'Detailed Schedule'!$D$8:$K$903,7,FALSE)</f>
        <v>35000</v>
      </c>
      <c r="T129" s="119">
        <f t="shared" si="19"/>
        <v>0</v>
      </c>
      <c r="U129" s="119">
        <f t="shared" si="20"/>
        <v>0</v>
      </c>
      <c r="V129" s="21" t="str">
        <f t="shared" si="21"/>
        <v>NO CHANGE</v>
      </c>
      <c r="W129" s="21" t="str">
        <f t="shared" si="22"/>
        <v>NO CHANGE</v>
      </c>
      <c r="X129" s="21" t="str">
        <f t="shared" si="23"/>
        <v>NO CHANGE</v>
      </c>
    </row>
    <row r="130" spans="1:24" outlineLevel="2">
      <c r="A130" s="136">
        <v>43189</v>
      </c>
      <c r="B130" s="24"/>
      <c r="C130" s="77">
        <v>376</v>
      </c>
      <c r="D130" s="137" t="s">
        <v>150</v>
      </c>
      <c r="E130" s="137">
        <v>1</v>
      </c>
      <c r="F130" s="137" t="s">
        <v>100</v>
      </c>
      <c r="G130" s="137" t="str">
        <f>+VLOOKUP($D130,'Detailed Schedule'!$D$8:$EK$9993,4,FALSE)</f>
        <v>CAT 420 FIT BACKHOE</v>
      </c>
      <c r="H130" s="55">
        <f>+VLOOKUP($D130,'Detailed Schedule'!$D$8:$EK$9993,5,FALSE)</f>
        <v>55434</v>
      </c>
      <c r="I130" s="22">
        <f>+VLOOKUP($D130,'Detailed Schedule'!$D$8:$EK$9993,6,FALSE)</f>
        <v>10</v>
      </c>
      <c r="J130" s="55">
        <f>+VLOOKUP($D130,'Detailed Schedule'!$D$8:$EK$9993,7,FALSE)</f>
        <v>35000</v>
      </c>
      <c r="K130" s="56">
        <v>0</v>
      </c>
      <c r="L130" s="59">
        <f>+VLOOKUP($D130,'Detailed Schedule'!$D$8:$EAA$9985,137,FALSE)</f>
        <v>20434</v>
      </c>
      <c r="M130" s="26">
        <f>+VLOOKUP($D130,'Detailed Schedule'!$D$8:$EAA$9985,144,FALSE)</f>
        <v>0</v>
      </c>
      <c r="N130" s="26">
        <f t="shared" si="24"/>
        <v>20434</v>
      </c>
      <c r="O130" s="26">
        <f t="shared" si="25"/>
        <v>35000</v>
      </c>
      <c r="Q130" s="74">
        <f>+VLOOKUP($D130,'Detailed Schedule'!$D$8:$K$903,6,FALSE)</f>
        <v>10</v>
      </c>
      <c r="R130" s="75">
        <f>+VLOOKUP($D130,'Detailed Schedule'!$D$8:$K$903,5,FALSE)</f>
        <v>55434</v>
      </c>
      <c r="S130" s="75">
        <f>+VLOOKUP($D130,'Detailed Schedule'!$D$8:$K$903,7,FALSE)</f>
        <v>35000</v>
      </c>
      <c r="T130" s="119">
        <f t="shared" si="19"/>
        <v>0</v>
      </c>
      <c r="U130" s="119">
        <f t="shared" si="20"/>
        <v>0</v>
      </c>
      <c r="V130" s="21" t="str">
        <f t="shared" si="21"/>
        <v>NO CHANGE</v>
      </c>
      <c r="W130" s="21" t="str">
        <f t="shared" si="22"/>
        <v>NO CHANGE</v>
      </c>
      <c r="X130" s="21" t="str">
        <f t="shared" si="23"/>
        <v>NO CHANGE</v>
      </c>
    </row>
    <row r="131" spans="1:24" outlineLevel="2">
      <c r="A131" s="136">
        <v>43222</v>
      </c>
      <c r="B131" s="24"/>
      <c r="C131" s="77">
        <v>295</v>
      </c>
      <c r="D131" s="137" t="s">
        <v>1439</v>
      </c>
      <c r="E131" s="137">
        <v>1</v>
      </c>
      <c r="F131" s="137" t="s">
        <v>100</v>
      </c>
      <c r="G131" s="137" t="str">
        <f>+VLOOKUP($D131,'Detailed Schedule'!$D$8:$EK$9993,4,FALSE)</f>
        <v>2015 TEREX RT 555, 55 TON CRANE</v>
      </c>
      <c r="H131" s="55">
        <f>+VLOOKUP($D131,'Detailed Schedule'!$D$8:$EK$9993,5,FALSE)</f>
        <v>337966.67</v>
      </c>
      <c r="I131" s="22">
        <f>+VLOOKUP($D131,'Detailed Schedule'!$D$8:$EK$9993,6,FALSE)</f>
        <v>12</v>
      </c>
      <c r="J131" s="55">
        <f>+VLOOKUP($D131,'Detailed Schedule'!$D$8:$EK$9993,7,FALSE)</f>
        <v>239000</v>
      </c>
      <c r="K131" s="56">
        <v>0</v>
      </c>
      <c r="L131" s="59">
        <f>+VLOOKUP($D131,'Detailed Schedule'!$D$8:$EAA$9985,137,FALSE)</f>
        <v>98966.67</v>
      </c>
      <c r="M131" s="26">
        <f>+VLOOKUP($D131,'Detailed Schedule'!$D$8:$EAA$9985,144,FALSE)</f>
        <v>0</v>
      </c>
      <c r="N131" s="26">
        <f t="shared" si="24"/>
        <v>98966.67</v>
      </c>
      <c r="O131" s="26">
        <f t="shared" si="25"/>
        <v>239000</v>
      </c>
      <c r="Q131" s="74">
        <f>+VLOOKUP($D131,'Detailed Schedule'!$D$8:$K$903,6,FALSE)</f>
        <v>12</v>
      </c>
      <c r="R131" s="75">
        <f>+VLOOKUP($D131,'Detailed Schedule'!$D$8:$K$903,5,FALSE)</f>
        <v>337966.67</v>
      </c>
      <c r="S131" s="75">
        <f>+VLOOKUP($D131,'Detailed Schedule'!$D$8:$K$903,7,FALSE)</f>
        <v>239000</v>
      </c>
      <c r="T131" s="119">
        <f t="shared" si="19"/>
        <v>0</v>
      </c>
      <c r="U131" s="119">
        <f t="shared" si="20"/>
        <v>0</v>
      </c>
      <c r="V131" s="21" t="str">
        <f t="shared" si="21"/>
        <v>NO CHANGE</v>
      </c>
      <c r="W131" s="21" t="str">
        <f t="shared" si="22"/>
        <v>NO CHANGE</v>
      </c>
      <c r="X131" s="21" t="str">
        <f t="shared" si="23"/>
        <v>NO CHANGE</v>
      </c>
    </row>
    <row r="132" spans="1:24" outlineLevel="2">
      <c r="A132" s="136">
        <v>43252</v>
      </c>
      <c r="B132" s="24"/>
      <c r="C132" s="77">
        <v>299</v>
      </c>
      <c r="D132" s="137" t="s">
        <v>243</v>
      </c>
      <c r="E132" s="137">
        <v>2</v>
      </c>
      <c r="F132" s="137" t="s">
        <v>100</v>
      </c>
      <c r="G132" s="137" t="str">
        <f>+VLOOKUP($D132,'Detailed Schedule'!$D$8:$EK$9993,4,FALSE)</f>
        <v>2017 COMMANDER III PAVER</v>
      </c>
      <c r="H132" s="55">
        <f>+VLOOKUP($D132,'Detailed Schedule'!$D$8:$EK$9993,5,FALSE)</f>
        <v>398450</v>
      </c>
      <c r="I132" s="22">
        <f>+VLOOKUP($D132,'Detailed Schedule'!$D$8:$EK$9993,6,FALSE)</f>
        <v>7</v>
      </c>
      <c r="J132" s="55">
        <f>+VLOOKUP($D132,'Detailed Schedule'!$D$8:$EK$9993,7,FALSE)</f>
        <v>220000</v>
      </c>
      <c r="K132" s="56">
        <v>0</v>
      </c>
      <c r="L132" s="59">
        <f>+VLOOKUP($D132,'Detailed Schedule'!$D$8:$EAA$9985,137,FALSE)</f>
        <v>178450</v>
      </c>
      <c r="M132" s="26">
        <f>+VLOOKUP($D132,'Detailed Schedule'!$D$8:$EAA$9985,144,FALSE)</f>
        <v>0</v>
      </c>
      <c r="N132" s="26">
        <f t="shared" si="24"/>
        <v>178450</v>
      </c>
      <c r="O132" s="26">
        <f t="shared" si="25"/>
        <v>220000</v>
      </c>
      <c r="Q132" s="74">
        <f>+VLOOKUP($D132,'Detailed Schedule'!$D$8:$K$903,6,FALSE)</f>
        <v>7</v>
      </c>
      <c r="R132" s="75">
        <f>+VLOOKUP($D132,'Detailed Schedule'!$D$8:$K$903,5,FALSE)</f>
        <v>398450</v>
      </c>
      <c r="S132" s="75">
        <f>+VLOOKUP($D132,'Detailed Schedule'!$D$8:$K$903,7,FALSE)</f>
        <v>220000</v>
      </c>
      <c r="T132" s="119">
        <f t="shared" si="19"/>
        <v>0</v>
      </c>
      <c r="U132" s="119">
        <f t="shared" si="20"/>
        <v>0</v>
      </c>
      <c r="V132" s="21" t="str">
        <f t="shared" si="21"/>
        <v>NO CHANGE</v>
      </c>
      <c r="W132" s="21" t="str">
        <f t="shared" si="22"/>
        <v>NO CHANGE</v>
      </c>
      <c r="X132" s="21" t="str">
        <f t="shared" si="23"/>
        <v>NO CHANGE</v>
      </c>
    </row>
    <row r="133" spans="1:24" outlineLevel="2">
      <c r="A133" s="136">
        <v>43328</v>
      </c>
      <c r="B133" s="24"/>
      <c r="C133" s="77">
        <v>362</v>
      </c>
      <c r="D133" s="137" t="s">
        <v>1532</v>
      </c>
      <c r="E133" s="137">
        <v>2</v>
      </c>
      <c r="F133" s="137" t="s">
        <v>100</v>
      </c>
      <c r="G133" s="137" t="str">
        <f>+VLOOKUP($D133,'Detailed Schedule'!$D$8:$EK$9993,4,FALSE)</f>
        <v>2014 CAT 279D COMPACT TRACK LOADER</v>
      </c>
      <c r="H133" s="55">
        <f>+VLOOKUP($D133,'Detailed Schedule'!$D$8:$EK$9993,5,FALSE)</f>
        <v>47000</v>
      </c>
      <c r="I133" s="22">
        <f>+VLOOKUP($D133,'Detailed Schedule'!$D$8:$EK$9993,6,FALSE)</f>
        <v>7</v>
      </c>
      <c r="J133" s="55">
        <f>+VLOOKUP($D133,'Detailed Schedule'!$D$8:$EK$9993,7,FALSE)</f>
        <v>22000</v>
      </c>
      <c r="K133" s="56">
        <v>0</v>
      </c>
      <c r="L133" s="59">
        <f>+VLOOKUP($D133,'Detailed Schedule'!$D$8:$EAA$9985,137,FALSE)</f>
        <v>25000</v>
      </c>
      <c r="M133" s="26">
        <f>+VLOOKUP($D133,'Detailed Schedule'!$D$8:$EAA$9985,144,FALSE)</f>
        <v>0</v>
      </c>
      <c r="N133" s="26">
        <f t="shared" si="24"/>
        <v>25000</v>
      </c>
      <c r="O133" s="26">
        <f t="shared" si="25"/>
        <v>22000</v>
      </c>
      <c r="Q133" s="74">
        <f>+VLOOKUP($D133,'Detailed Schedule'!$D$8:$K$903,6,FALSE)</f>
        <v>7</v>
      </c>
      <c r="R133" s="75">
        <f>+VLOOKUP($D133,'Detailed Schedule'!$D$8:$K$903,5,FALSE)</f>
        <v>47000</v>
      </c>
      <c r="S133" s="75">
        <f>+VLOOKUP($D133,'Detailed Schedule'!$D$8:$K$903,7,FALSE)</f>
        <v>22000</v>
      </c>
      <c r="T133" s="119">
        <f t="shared" si="19"/>
        <v>0</v>
      </c>
      <c r="U133" s="119">
        <f t="shared" si="20"/>
        <v>0</v>
      </c>
      <c r="V133" s="21" t="str">
        <f t="shared" si="21"/>
        <v>NO CHANGE</v>
      </c>
      <c r="W133" s="21" t="str">
        <f t="shared" si="22"/>
        <v>NO CHANGE</v>
      </c>
      <c r="X133" s="21" t="str">
        <f t="shared" si="23"/>
        <v>NO CHANGE</v>
      </c>
    </row>
    <row r="134" spans="1:24" outlineLevel="2">
      <c r="A134" s="136">
        <v>43342</v>
      </c>
      <c r="B134" s="24"/>
      <c r="C134" s="77">
        <v>351</v>
      </c>
      <c r="D134" s="137" t="s">
        <v>693</v>
      </c>
      <c r="E134" s="137">
        <v>1</v>
      </c>
      <c r="F134" s="137" t="s">
        <v>100</v>
      </c>
      <c r="G134" s="137" t="str">
        <f>+VLOOKUP($D134,'Detailed Schedule'!$D$8:$EK$9993,4,FALSE)</f>
        <v>2018 NPK GH15 HAMMER</v>
      </c>
      <c r="H134" s="55">
        <f>+VLOOKUP($D134,'Detailed Schedule'!$D$8:$EK$9993,5,FALSE)</f>
        <v>70085</v>
      </c>
      <c r="I134" s="22">
        <f>+VLOOKUP($D134,'Detailed Schedule'!$D$8:$EK$9993,6,FALSE)</f>
        <v>7</v>
      </c>
      <c r="J134" s="55">
        <f>+VLOOKUP($D134,'Detailed Schedule'!$D$8:$EK$9993,7,FALSE)</f>
        <v>5000</v>
      </c>
      <c r="K134" s="56">
        <v>0</v>
      </c>
      <c r="L134" s="59">
        <f>+VLOOKUP($D134,'Detailed Schedule'!$D$8:$EAA$9985,137,FALSE)</f>
        <v>60219.767142857148</v>
      </c>
      <c r="M134" s="26">
        <f>+VLOOKUP($D134,'Detailed Schedule'!$D$8:$EAA$9985,144,FALSE)</f>
        <v>2324.4642857142858</v>
      </c>
      <c r="N134" s="26">
        <f t="shared" si="24"/>
        <v>62544.231428571431</v>
      </c>
      <c r="O134" s="26">
        <f t="shared" si="25"/>
        <v>7540.768571428569</v>
      </c>
      <c r="Q134" s="74">
        <f>+VLOOKUP($D134,'Detailed Schedule'!$D$8:$K$903,6,FALSE)</f>
        <v>7</v>
      </c>
      <c r="R134" s="75">
        <f>+VLOOKUP($D134,'Detailed Schedule'!$D$8:$K$903,5,FALSE)</f>
        <v>70085</v>
      </c>
      <c r="S134" s="75">
        <f>+VLOOKUP($D134,'Detailed Schedule'!$D$8:$K$903,7,FALSE)</f>
        <v>5000</v>
      </c>
      <c r="T134" s="119">
        <f t="shared" si="19"/>
        <v>0</v>
      </c>
      <c r="U134" s="119">
        <f t="shared" si="20"/>
        <v>0</v>
      </c>
      <c r="V134" s="21" t="str">
        <f t="shared" si="21"/>
        <v>NO CHANGE</v>
      </c>
      <c r="W134" s="21" t="str">
        <f t="shared" si="22"/>
        <v>NO CHANGE</v>
      </c>
      <c r="X134" s="21" t="str">
        <f t="shared" si="23"/>
        <v>NO CHANGE</v>
      </c>
    </row>
    <row r="135" spans="1:24" outlineLevel="2">
      <c r="A135" s="136">
        <v>43353</v>
      </c>
      <c r="B135" s="24"/>
      <c r="C135" s="77">
        <v>350</v>
      </c>
      <c r="D135" s="137" t="s">
        <v>109</v>
      </c>
      <c r="E135" s="137">
        <v>1</v>
      </c>
      <c r="F135" s="137" t="s">
        <v>100</v>
      </c>
      <c r="G135" s="137" t="str">
        <f>+VLOOKUP($D135,'Detailed Schedule'!$D$8:$EK$9993,4,FALSE)</f>
        <v>2018 KAESER M58 210 CFM AIR COMPR</v>
      </c>
      <c r="H135" s="55">
        <f>+VLOOKUP($D135,'Detailed Schedule'!$D$8:$EK$9993,5,FALSE)</f>
        <v>17681.75</v>
      </c>
      <c r="I135" s="22">
        <f>+VLOOKUP($D135,'Detailed Schedule'!$D$8:$EK$9993,6,FALSE)</f>
        <v>7</v>
      </c>
      <c r="J135" s="55">
        <f>+VLOOKUP($D135,'Detailed Schedule'!$D$8:$EK$9993,7,FALSE)</f>
        <v>2000</v>
      </c>
      <c r="K135" s="56">
        <v>0</v>
      </c>
      <c r="L135" s="59">
        <f>+VLOOKUP($D135,'Detailed Schedule'!$D$8:$EAA$9985,137,FALSE)</f>
        <v>14153.42</v>
      </c>
      <c r="M135" s="26">
        <f>+VLOOKUP($D135,'Detailed Schedule'!$D$8:$EAA$9985,144,FALSE)</f>
        <v>560.0625</v>
      </c>
      <c r="N135" s="26">
        <f t="shared" si="24"/>
        <v>14713.4825</v>
      </c>
      <c r="O135" s="26">
        <f t="shared" si="25"/>
        <v>2968.2674999999999</v>
      </c>
      <c r="Q135" s="74">
        <f>+VLOOKUP($D135,'Detailed Schedule'!$D$8:$K$903,6,FALSE)</f>
        <v>7</v>
      </c>
      <c r="R135" s="75">
        <f>+VLOOKUP($D135,'Detailed Schedule'!$D$8:$K$903,5,FALSE)</f>
        <v>17681.75</v>
      </c>
      <c r="S135" s="75">
        <f>+VLOOKUP($D135,'Detailed Schedule'!$D$8:$K$903,7,FALSE)</f>
        <v>2000</v>
      </c>
      <c r="T135" s="119">
        <f t="shared" si="19"/>
        <v>0</v>
      </c>
      <c r="U135" s="119">
        <f t="shared" si="20"/>
        <v>0</v>
      </c>
      <c r="V135" s="21" t="str">
        <f t="shared" si="21"/>
        <v>NO CHANGE</v>
      </c>
      <c r="W135" s="21" t="str">
        <f t="shared" si="22"/>
        <v>NO CHANGE</v>
      </c>
      <c r="X135" s="21" t="str">
        <f t="shared" si="23"/>
        <v>NO CHANGE</v>
      </c>
    </row>
    <row r="136" spans="1:24" outlineLevel="2">
      <c r="A136" s="136">
        <v>43398</v>
      </c>
      <c r="B136" s="24"/>
      <c r="C136" s="77">
        <v>373</v>
      </c>
      <c r="D136" s="137" t="s">
        <v>1534</v>
      </c>
      <c r="E136" s="137">
        <v>2</v>
      </c>
      <c r="F136" s="137" t="s">
        <v>100</v>
      </c>
      <c r="G136" s="137" t="str">
        <f>+VLOOKUP($D136,'Detailed Schedule'!$D$8:$EK$9993,4,FALSE)</f>
        <v>2017 CAT279D</v>
      </c>
      <c r="H136" s="55">
        <f>+VLOOKUP($D136,'Detailed Schedule'!$D$8:$EK$9993,5,FALSE)</f>
        <v>51073.200000000004</v>
      </c>
      <c r="I136" s="22">
        <f>+VLOOKUP($D136,'Detailed Schedule'!$D$8:$EK$9993,6,FALSE)</f>
        <v>7</v>
      </c>
      <c r="J136" s="55">
        <f>+VLOOKUP($D136,'Detailed Schedule'!$D$8:$EK$9993,7,FALSE)</f>
        <v>24000</v>
      </c>
      <c r="K136" s="56">
        <v>0</v>
      </c>
      <c r="L136" s="59">
        <f>+VLOOKUP($D136,'Detailed Schedule'!$D$8:$EAA$9985,137,FALSE)</f>
        <v>27073.200000000001</v>
      </c>
      <c r="M136" s="26">
        <f>+VLOOKUP($D136,'Detailed Schedule'!$D$8:$EAA$9985,144,FALSE)</f>
        <v>0</v>
      </c>
      <c r="N136" s="26">
        <f t="shared" si="24"/>
        <v>27073.200000000001</v>
      </c>
      <c r="O136" s="26">
        <f t="shared" si="25"/>
        <v>24000.000000000004</v>
      </c>
      <c r="Q136" s="74">
        <f>+VLOOKUP($D136,'Detailed Schedule'!$D$8:$K$903,6,FALSE)</f>
        <v>7</v>
      </c>
      <c r="R136" s="75">
        <f>+VLOOKUP($D136,'Detailed Schedule'!$D$8:$K$903,5,FALSE)</f>
        <v>51073.200000000004</v>
      </c>
      <c r="S136" s="75">
        <f>+VLOOKUP($D136,'Detailed Schedule'!$D$8:$K$903,7,FALSE)</f>
        <v>24000</v>
      </c>
      <c r="T136" s="119">
        <f t="shared" ref="T136:T199" si="26">+S136-J136</f>
        <v>0</v>
      </c>
      <c r="U136" s="119">
        <f t="shared" ref="U136:U199" si="27">+R136-H136</f>
        <v>0</v>
      </c>
      <c r="V136" s="21" t="str">
        <f t="shared" ref="V136:V199" si="28">+IF(Q136=I136,"NO CHANGE","YES")</f>
        <v>NO CHANGE</v>
      </c>
      <c r="W136" s="21" t="str">
        <f t="shared" ref="W136:W199" si="29">+IF(R136=H136,"NO CHANGE","YES")</f>
        <v>NO CHANGE</v>
      </c>
      <c r="X136" s="21" t="str">
        <f t="shared" ref="X136:X199" si="30">+IF(S136=J136,"NO CHANGE","YES")</f>
        <v>NO CHANGE</v>
      </c>
    </row>
    <row r="137" spans="1:24" outlineLevel="2">
      <c r="A137" s="136">
        <v>43466</v>
      </c>
      <c r="B137" s="24"/>
      <c r="C137" s="77">
        <v>387</v>
      </c>
      <c r="D137" s="137" t="s">
        <v>1678</v>
      </c>
      <c r="E137" s="137">
        <v>1</v>
      </c>
      <c r="F137" s="137" t="s">
        <v>100</v>
      </c>
      <c r="G137" s="137" t="str">
        <f>+VLOOKUP($D137,'Detailed Schedule'!$D$8:$EK$9993,4,FALSE)</f>
        <v>2015 VERMEER D24X44II</v>
      </c>
      <c r="H137" s="55">
        <f>+VLOOKUP($D137,'Detailed Schedule'!$D$8:$EK$9993,5,FALSE)</f>
        <v>216593.56</v>
      </c>
      <c r="I137" s="22">
        <f>+VLOOKUP($D137,'Detailed Schedule'!$D$8:$EK$9993,6,FALSE)</f>
        <v>7</v>
      </c>
      <c r="J137" s="55">
        <f>+VLOOKUP($D137,'Detailed Schedule'!$D$8:$EK$9993,7,FALSE)</f>
        <v>130000</v>
      </c>
      <c r="K137" s="56">
        <v>0</v>
      </c>
      <c r="L137" s="59">
        <f>+VLOOKUP($D137,'Detailed Schedule'!$D$8:$EAA$9985,137,FALSE)</f>
        <v>86593.56</v>
      </c>
      <c r="M137" s="26">
        <f>+VLOOKUP($D137,'Detailed Schedule'!$D$8:$EAA$9985,144,FALSE)</f>
        <v>0</v>
      </c>
      <c r="N137" s="26">
        <f t="shared" si="24"/>
        <v>86593.56</v>
      </c>
      <c r="O137" s="26">
        <f t="shared" si="25"/>
        <v>130000</v>
      </c>
      <c r="Q137" s="74">
        <f>+VLOOKUP($D137,'Detailed Schedule'!$D$8:$K$903,6,FALSE)</f>
        <v>7</v>
      </c>
      <c r="R137" s="75">
        <f>+VLOOKUP($D137,'Detailed Schedule'!$D$8:$K$903,5,FALSE)</f>
        <v>216593.56</v>
      </c>
      <c r="S137" s="75">
        <f>+VLOOKUP($D137,'Detailed Schedule'!$D$8:$K$903,7,FALSE)</f>
        <v>130000</v>
      </c>
      <c r="T137" s="119">
        <f t="shared" si="26"/>
        <v>0</v>
      </c>
      <c r="U137" s="119">
        <f t="shared" si="27"/>
        <v>0</v>
      </c>
      <c r="V137" s="21" t="str">
        <f t="shared" si="28"/>
        <v>NO CHANGE</v>
      </c>
      <c r="W137" s="21" t="str">
        <f t="shared" si="29"/>
        <v>NO CHANGE</v>
      </c>
      <c r="X137" s="21" t="str">
        <f t="shared" si="30"/>
        <v>NO CHANGE</v>
      </c>
    </row>
    <row r="138" spans="1:24" outlineLevel="2">
      <c r="A138" s="136">
        <v>43474</v>
      </c>
      <c r="B138" s="24"/>
      <c r="C138" s="77">
        <v>379</v>
      </c>
      <c r="D138" s="137" t="s">
        <v>152</v>
      </c>
      <c r="E138" s="137">
        <v>1</v>
      </c>
      <c r="F138" s="137" t="s">
        <v>100</v>
      </c>
      <c r="G138" s="137" t="str">
        <f>+VLOOKUP($D138,'Detailed Schedule'!$D$8:$EK$9993,4,FALSE)</f>
        <v>2012 CAT 420 FIT</v>
      </c>
      <c r="H138" s="55">
        <f>+VLOOKUP($D138,'Detailed Schedule'!$D$8:$EK$9993,5,FALSE)</f>
        <v>52628.590000000004</v>
      </c>
      <c r="I138" s="22">
        <f>+VLOOKUP($D138,'Detailed Schedule'!$D$8:$EK$9993,6,FALSE)</f>
        <v>10</v>
      </c>
      <c r="J138" s="55">
        <f>+VLOOKUP($D138,'Detailed Schedule'!$D$8:$EK$9993,7,FALSE)</f>
        <v>35000</v>
      </c>
      <c r="K138" s="56">
        <v>0</v>
      </c>
      <c r="L138" s="59">
        <f>+VLOOKUP($D138,'Detailed Schedule'!$D$8:$EAA$9985,137,FALSE)</f>
        <v>17628.590000000004</v>
      </c>
      <c r="M138" s="26">
        <f>+VLOOKUP($D138,'Detailed Schedule'!$D$8:$EAA$9985,144,FALSE)</f>
        <v>0</v>
      </c>
      <c r="N138" s="26">
        <f t="shared" si="24"/>
        <v>17628.590000000004</v>
      </c>
      <c r="O138" s="26">
        <f t="shared" si="25"/>
        <v>35000</v>
      </c>
      <c r="Q138" s="74">
        <f>+VLOOKUP($D138,'Detailed Schedule'!$D$8:$K$903,6,FALSE)</f>
        <v>10</v>
      </c>
      <c r="R138" s="75">
        <f>+VLOOKUP($D138,'Detailed Schedule'!$D$8:$K$903,5,FALSE)</f>
        <v>52628.590000000004</v>
      </c>
      <c r="S138" s="75">
        <f>+VLOOKUP($D138,'Detailed Schedule'!$D$8:$K$903,7,FALSE)</f>
        <v>35000</v>
      </c>
      <c r="T138" s="119">
        <f t="shared" si="26"/>
        <v>0</v>
      </c>
      <c r="U138" s="119">
        <f t="shared" si="27"/>
        <v>0</v>
      </c>
      <c r="V138" s="21" t="str">
        <f t="shared" si="28"/>
        <v>NO CHANGE</v>
      </c>
      <c r="W138" s="21" t="str">
        <f t="shared" si="29"/>
        <v>NO CHANGE</v>
      </c>
      <c r="X138" s="21" t="str">
        <f t="shared" si="30"/>
        <v>NO CHANGE</v>
      </c>
    </row>
    <row r="139" spans="1:24" outlineLevel="2">
      <c r="A139" s="136">
        <v>43474</v>
      </c>
      <c r="B139" s="24"/>
      <c r="C139" s="77">
        <v>378</v>
      </c>
      <c r="D139" s="137" t="s">
        <v>154</v>
      </c>
      <c r="E139" s="137">
        <v>1</v>
      </c>
      <c r="F139" s="137" t="s">
        <v>100</v>
      </c>
      <c r="G139" s="137" t="str">
        <f>+VLOOKUP($D139,'Detailed Schedule'!$D$8:$EK$9993,4,FALSE)</f>
        <v>2012 CAT 420 FIT</v>
      </c>
      <c r="H139" s="55">
        <f>+VLOOKUP($D139,'Detailed Schedule'!$D$8:$EK$9993,5,FALSE)</f>
        <v>64360.5</v>
      </c>
      <c r="I139" s="22">
        <f>+VLOOKUP($D139,'Detailed Schedule'!$D$8:$EK$9993,6,FALSE)</f>
        <v>10</v>
      </c>
      <c r="J139" s="55">
        <f>+VLOOKUP($D139,'Detailed Schedule'!$D$8:$EK$9993,7,FALSE)</f>
        <v>35000</v>
      </c>
      <c r="K139" s="56">
        <v>0</v>
      </c>
      <c r="L139" s="59">
        <f>+VLOOKUP($D139,'Detailed Schedule'!$D$8:$EAA$9985,137,FALSE)</f>
        <v>25466.3</v>
      </c>
      <c r="M139" s="26">
        <f>+VLOOKUP($D139,'Detailed Schedule'!$D$8:$EAA$9985,144,FALSE)</f>
        <v>734.01250000000005</v>
      </c>
      <c r="N139" s="26">
        <f t="shared" si="24"/>
        <v>26200.3125</v>
      </c>
      <c r="O139" s="26">
        <f t="shared" si="25"/>
        <v>38160.1875</v>
      </c>
      <c r="Q139" s="74">
        <f>+VLOOKUP($D139,'Detailed Schedule'!$D$8:$K$903,6,FALSE)</f>
        <v>10</v>
      </c>
      <c r="R139" s="75">
        <f>+VLOOKUP($D139,'Detailed Schedule'!$D$8:$K$903,5,FALSE)</f>
        <v>64360.5</v>
      </c>
      <c r="S139" s="75">
        <f>+VLOOKUP($D139,'Detailed Schedule'!$D$8:$K$903,7,FALSE)</f>
        <v>35000</v>
      </c>
      <c r="T139" s="119">
        <f t="shared" si="26"/>
        <v>0</v>
      </c>
      <c r="U139" s="119">
        <f t="shared" si="27"/>
        <v>0</v>
      </c>
      <c r="V139" s="21" t="str">
        <f t="shared" si="28"/>
        <v>NO CHANGE</v>
      </c>
      <c r="W139" s="21" t="str">
        <f t="shared" si="29"/>
        <v>NO CHANGE</v>
      </c>
      <c r="X139" s="21" t="str">
        <f t="shared" si="30"/>
        <v>NO CHANGE</v>
      </c>
    </row>
    <row r="140" spans="1:24" outlineLevel="2">
      <c r="A140" s="136">
        <v>43474</v>
      </c>
      <c r="B140" s="24"/>
      <c r="C140" s="77">
        <v>380</v>
      </c>
      <c r="D140" s="137" t="s">
        <v>1537</v>
      </c>
      <c r="E140" s="137">
        <v>1</v>
      </c>
      <c r="F140" s="137" t="s">
        <v>100</v>
      </c>
      <c r="G140" s="137" t="str">
        <f>+VLOOKUP($D140,'Detailed Schedule'!$D$8:$EK$9993,4,FALSE)</f>
        <v>2014 CAT 279D XPS</v>
      </c>
      <c r="H140" s="55">
        <f>+VLOOKUP($D140,'Detailed Schedule'!$D$8:$EK$9993,5,FALSE)</f>
        <v>43014</v>
      </c>
      <c r="I140" s="22">
        <f>+VLOOKUP($D140,'Detailed Schedule'!$D$8:$EK$9993,6,FALSE)</f>
        <v>7</v>
      </c>
      <c r="J140" s="55">
        <f>+VLOOKUP($D140,'Detailed Schedule'!$D$8:$EK$9993,7,FALSE)</f>
        <v>26000</v>
      </c>
      <c r="K140" s="56">
        <v>0</v>
      </c>
      <c r="L140" s="59">
        <f>+VLOOKUP($D140,'Detailed Schedule'!$D$8:$EAA$9985,137,FALSE)</f>
        <v>17014</v>
      </c>
      <c r="M140" s="26">
        <f>+VLOOKUP($D140,'Detailed Schedule'!$D$8:$EAA$9985,144,FALSE)</f>
        <v>0</v>
      </c>
      <c r="N140" s="26">
        <f t="shared" si="24"/>
        <v>17014</v>
      </c>
      <c r="O140" s="26">
        <f t="shared" si="25"/>
        <v>26000</v>
      </c>
      <c r="Q140" s="74">
        <f>+VLOOKUP($D140,'Detailed Schedule'!$D$8:$K$903,6,FALSE)</f>
        <v>7</v>
      </c>
      <c r="R140" s="75">
        <f>+VLOOKUP($D140,'Detailed Schedule'!$D$8:$K$903,5,FALSE)</f>
        <v>43014</v>
      </c>
      <c r="S140" s="75">
        <f>+VLOOKUP($D140,'Detailed Schedule'!$D$8:$K$903,7,FALSE)</f>
        <v>26000</v>
      </c>
      <c r="T140" s="119">
        <f t="shared" si="26"/>
        <v>0</v>
      </c>
      <c r="U140" s="119">
        <f t="shared" si="27"/>
        <v>0</v>
      </c>
      <c r="V140" s="21" t="str">
        <f t="shared" si="28"/>
        <v>NO CHANGE</v>
      </c>
      <c r="W140" s="21" t="str">
        <f t="shared" si="29"/>
        <v>NO CHANGE</v>
      </c>
      <c r="X140" s="21" t="str">
        <f t="shared" si="30"/>
        <v>NO CHANGE</v>
      </c>
    </row>
    <row r="141" spans="1:24" outlineLevel="2">
      <c r="A141" s="136">
        <v>43474</v>
      </c>
      <c r="B141" s="24"/>
      <c r="C141" s="77">
        <v>381</v>
      </c>
      <c r="D141" s="137" t="s">
        <v>1539</v>
      </c>
      <c r="E141" s="137">
        <v>1</v>
      </c>
      <c r="F141" s="137" t="s">
        <v>100</v>
      </c>
      <c r="G141" s="137" t="str">
        <f>+VLOOKUP($D141,'Detailed Schedule'!$D$8:$EK$9993,4,FALSE)</f>
        <v>2014 CT 289D XPS</v>
      </c>
      <c r="H141" s="55">
        <f>+VLOOKUP($D141,'Detailed Schedule'!$D$8:$EK$9993,5,FALSE)</f>
        <v>37075.5</v>
      </c>
      <c r="I141" s="22">
        <f>+VLOOKUP($D141,'Detailed Schedule'!$D$8:$EK$9993,6,FALSE)</f>
        <v>7</v>
      </c>
      <c r="J141" s="55">
        <f>+VLOOKUP($D141,'Detailed Schedule'!$D$8:$EK$9993,7,FALSE)</f>
        <v>23000</v>
      </c>
      <c r="K141" s="56">
        <v>0</v>
      </c>
      <c r="L141" s="59">
        <f>+VLOOKUP($D141,'Detailed Schedule'!$D$8:$EAA$9985,137,FALSE)</f>
        <v>14075.5</v>
      </c>
      <c r="M141" s="26">
        <f>+VLOOKUP($D141,'Detailed Schedule'!$D$8:$EAA$9985,144,FALSE)</f>
        <v>0</v>
      </c>
      <c r="N141" s="26">
        <f t="shared" si="24"/>
        <v>14075.5</v>
      </c>
      <c r="O141" s="26">
        <f t="shared" si="25"/>
        <v>23000</v>
      </c>
      <c r="Q141" s="74">
        <f>+VLOOKUP($D141,'Detailed Schedule'!$D$8:$K$903,6,FALSE)</f>
        <v>7</v>
      </c>
      <c r="R141" s="75">
        <f>+VLOOKUP($D141,'Detailed Schedule'!$D$8:$K$903,5,FALSE)</f>
        <v>37075.5</v>
      </c>
      <c r="S141" s="75">
        <f>+VLOOKUP($D141,'Detailed Schedule'!$D$8:$K$903,7,FALSE)</f>
        <v>23000</v>
      </c>
      <c r="T141" s="119">
        <f t="shared" si="26"/>
        <v>0</v>
      </c>
      <c r="U141" s="119">
        <f t="shared" si="27"/>
        <v>0</v>
      </c>
      <c r="V141" s="21" t="str">
        <f t="shared" si="28"/>
        <v>NO CHANGE</v>
      </c>
      <c r="W141" s="21" t="str">
        <f t="shared" si="29"/>
        <v>NO CHANGE</v>
      </c>
      <c r="X141" s="21" t="str">
        <f t="shared" si="30"/>
        <v>NO CHANGE</v>
      </c>
    </row>
    <row r="142" spans="1:24" outlineLevel="2">
      <c r="A142" s="136">
        <v>43474</v>
      </c>
      <c r="B142" s="24"/>
      <c r="C142" s="77">
        <v>382</v>
      </c>
      <c r="D142" s="137" t="s">
        <v>1541</v>
      </c>
      <c r="E142" s="137">
        <v>1</v>
      </c>
      <c r="F142" s="137" t="s">
        <v>100</v>
      </c>
      <c r="G142" s="137" t="str">
        <f>+VLOOKUP($D142,'Detailed Schedule'!$D$8:$EK$9993,4,FALSE)</f>
        <v>2016 CAT 289D XPS</v>
      </c>
      <c r="H142" s="55">
        <f>+VLOOKUP($D142,'Detailed Schedule'!$D$8:$EK$9993,5,FALSE)</f>
        <v>59920</v>
      </c>
      <c r="I142" s="22">
        <f>+VLOOKUP($D142,'Detailed Schedule'!$D$8:$EK$9993,6,FALSE)</f>
        <v>7</v>
      </c>
      <c r="J142" s="55">
        <f>+VLOOKUP($D142,'Detailed Schedule'!$D$8:$EK$9993,7,FALSE)</f>
        <v>30000</v>
      </c>
      <c r="K142" s="56">
        <v>0</v>
      </c>
      <c r="L142" s="59">
        <f>+VLOOKUP($D142,'Detailed Schedule'!$D$8:$EAA$9985,137,FALSE)</f>
        <v>29920</v>
      </c>
      <c r="M142" s="26">
        <f>+VLOOKUP($D142,'Detailed Schedule'!$D$8:$EAA$9985,144,FALSE)</f>
        <v>0</v>
      </c>
      <c r="N142" s="26">
        <f t="shared" si="24"/>
        <v>29920</v>
      </c>
      <c r="O142" s="26">
        <f t="shared" si="25"/>
        <v>30000</v>
      </c>
      <c r="Q142" s="74">
        <f>+VLOOKUP($D142,'Detailed Schedule'!$D$8:$K$903,6,FALSE)</f>
        <v>7</v>
      </c>
      <c r="R142" s="75">
        <f>+VLOOKUP($D142,'Detailed Schedule'!$D$8:$K$903,5,FALSE)</f>
        <v>59920</v>
      </c>
      <c r="S142" s="75">
        <f>+VLOOKUP($D142,'Detailed Schedule'!$D$8:$K$903,7,FALSE)</f>
        <v>30000</v>
      </c>
      <c r="T142" s="119">
        <f t="shared" si="26"/>
        <v>0</v>
      </c>
      <c r="U142" s="119">
        <f t="shared" si="27"/>
        <v>0</v>
      </c>
      <c r="V142" s="21" t="str">
        <f t="shared" si="28"/>
        <v>NO CHANGE</v>
      </c>
      <c r="W142" s="21" t="str">
        <f t="shared" si="29"/>
        <v>NO CHANGE</v>
      </c>
      <c r="X142" s="21" t="str">
        <f t="shared" si="30"/>
        <v>NO CHANGE</v>
      </c>
    </row>
    <row r="143" spans="1:24" outlineLevel="2">
      <c r="A143" s="136">
        <v>43486</v>
      </c>
      <c r="B143" s="24"/>
      <c r="C143" s="77">
        <v>383</v>
      </c>
      <c r="D143" s="137" t="s">
        <v>603</v>
      </c>
      <c r="E143" s="137">
        <v>1</v>
      </c>
      <c r="F143" s="137" t="s">
        <v>100</v>
      </c>
      <c r="G143" s="137" t="str">
        <f>+VLOOKUP($D143,'Detailed Schedule'!$D$8:$EK$9993,4,FALSE)</f>
        <v>2015 JD 245G LC</v>
      </c>
      <c r="H143" s="55">
        <f>+VLOOKUP($D143,'Detailed Schedule'!$D$8:$EK$9993,5,FALSE)</f>
        <v>215177</v>
      </c>
      <c r="I143" s="22">
        <f>+VLOOKUP($D143,'Detailed Schedule'!$D$8:$EK$9993,6,FALSE)</f>
        <v>10</v>
      </c>
      <c r="J143" s="55">
        <f>+VLOOKUP($D143,'Detailed Schedule'!$D$8:$EK$9993,7,FALSE)</f>
        <v>140000</v>
      </c>
      <c r="K143" s="56">
        <v>0</v>
      </c>
      <c r="L143" s="59">
        <f>+VLOOKUP($D143,'Detailed Schedule'!$D$8:$EAA$9985,137,FALSE)</f>
        <v>75177</v>
      </c>
      <c r="M143" s="26">
        <f>+VLOOKUP($D143,'Detailed Schedule'!$D$8:$EAA$9985,144,FALSE)</f>
        <v>0</v>
      </c>
      <c r="N143" s="26">
        <f t="shared" si="24"/>
        <v>75177</v>
      </c>
      <c r="O143" s="26">
        <f t="shared" si="25"/>
        <v>140000</v>
      </c>
      <c r="Q143" s="74">
        <f>+VLOOKUP($D143,'Detailed Schedule'!$D$8:$K$903,6,FALSE)</f>
        <v>10</v>
      </c>
      <c r="R143" s="75">
        <f>+VLOOKUP($D143,'Detailed Schedule'!$D$8:$K$903,5,FALSE)</f>
        <v>215177</v>
      </c>
      <c r="S143" s="75">
        <f>+VLOOKUP($D143,'Detailed Schedule'!$D$8:$K$903,7,FALSE)</f>
        <v>140000</v>
      </c>
      <c r="T143" s="119">
        <f t="shared" si="26"/>
        <v>0</v>
      </c>
      <c r="U143" s="119">
        <f t="shared" si="27"/>
        <v>0</v>
      </c>
      <c r="V143" s="21" t="str">
        <f t="shared" si="28"/>
        <v>NO CHANGE</v>
      </c>
      <c r="W143" s="21" t="str">
        <f t="shared" si="29"/>
        <v>NO CHANGE</v>
      </c>
      <c r="X143" s="21" t="str">
        <f t="shared" si="30"/>
        <v>NO CHANGE</v>
      </c>
    </row>
    <row r="144" spans="1:24" outlineLevel="2">
      <c r="A144" s="136">
        <v>43486</v>
      </c>
      <c r="B144" s="24"/>
      <c r="C144" s="77">
        <v>384</v>
      </c>
      <c r="D144" s="137" t="s">
        <v>605</v>
      </c>
      <c r="E144" s="137">
        <v>1</v>
      </c>
      <c r="F144" s="137" t="s">
        <v>100</v>
      </c>
      <c r="G144" s="137" t="str">
        <f>+VLOOKUP($D144,'Detailed Schedule'!$D$8:$EK$9993,4,FALSE)</f>
        <v>2014 JD 210G LC</v>
      </c>
      <c r="H144" s="55">
        <f>+VLOOKUP($D144,'Detailed Schedule'!$D$8:$EK$9993,5,FALSE)</f>
        <v>133541</v>
      </c>
      <c r="I144" s="22">
        <f>+VLOOKUP($D144,'Detailed Schedule'!$D$8:$EK$9993,6,FALSE)</f>
        <v>10</v>
      </c>
      <c r="J144" s="55">
        <f>+VLOOKUP($D144,'Detailed Schedule'!$D$8:$EK$9993,7,FALSE)</f>
        <v>100000</v>
      </c>
      <c r="K144" s="56">
        <v>0</v>
      </c>
      <c r="L144" s="59">
        <f>+VLOOKUP($D144,'Detailed Schedule'!$D$8:$EAA$9985,137,FALSE)</f>
        <v>33541</v>
      </c>
      <c r="M144" s="26">
        <f>+VLOOKUP($D144,'Detailed Schedule'!$D$8:$EAA$9985,144,FALSE)</f>
        <v>0</v>
      </c>
      <c r="N144" s="26">
        <f t="shared" si="24"/>
        <v>33541</v>
      </c>
      <c r="O144" s="26">
        <f t="shared" si="25"/>
        <v>100000</v>
      </c>
      <c r="Q144" s="74">
        <f>+VLOOKUP($D144,'Detailed Schedule'!$D$8:$K$903,6,FALSE)</f>
        <v>10</v>
      </c>
      <c r="R144" s="75">
        <f>+VLOOKUP($D144,'Detailed Schedule'!$D$8:$K$903,5,FALSE)</f>
        <v>133541</v>
      </c>
      <c r="S144" s="75">
        <f>+VLOOKUP($D144,'Detailed Schedule'!$D$8:$K$903,7,FALSE)</f>
        <v>100000</v>
      </c>
      <c r="T144" s="119">
        <f t="shared" si="26"/>
        <v>0</v>
      </c>
      <c r="U144" s="119">
        <f t="shared" si="27"/>
        <v>0</v>
      </c>
      <c r="V144" s="21" t="str">
        <f t="shared" si="28"/>
        <v>NO CHANGE</v>
      </c>
      <c r="W144" s="21" t="str">
        <f t="shared" si="29"/>
        <v>NO CHANGE</v>
      </c>
      <c r="X144" s="21" t="str">
        <f t="shared" si="30"/>
        <v>NO CHANGE</v>
      </c>
    </row>
    <row r="145" spans="1:24" outlineLevel="2">
      <c r="A145" s="136">
        <v>43486</v>
      </c>
      <c r="B145" s="24"/>
      <c r="C145" s="77">
        <v>385</v>
      </c>
      <c r="D145" s="137" t="s">
        <v>607</v>
      </c>
      <c r="E145" s="137">
        <v>1</v>
      </c>
      <c r="F145" s="137" t="s">
        <v>100</v>
      </c>
      <c r="G145" s="137" t="str">
        <f>+VLOOKUP($D145,'Detailed Schedule'!$D$8:$EK$9993,4,FALSE)</f>
        <v>2018 JD 160G LC</v>
      </c>
      <c r="H145" s="55">
        <f>+VLOOKUP($D145,'Detailed Schedule'!$D$8:$EK$9993,5,FALSE)</f>
        <v>146085.38</v>
      </c>
      <c r="I145" s="22">
        <f>+VLOOKUP($D145,'Detailed Schedule'!$D$8:$EK$9993,6,FALSE)</f>
        <v>10</v>
      </c>
      <c r="J145" s="55">
        <f>+VLOOKUP($D145,'Detailed Schedule'!$D$8:$EK$9993,7,FALSE)</f>
        <v>100000</v>
      </c>
      <c r="K145" s="56">
        <v>0</v>
      </c>
      <c r="L145" s="59">
        <f>+VLOOKUP($D145,'Detailed Schedule'!$D$8:$EAA$9985,137,FALSE)</f>
        <v>46085.38</v>
      </c>
      <c r="M145" s="26">
        <f>+VLOOKUP($D145,'Detailed Schedule'!$D$8:$EAA$9985,144,FALSE)</f>
        <v>0</v>
      </c>
      <c r="N145" s="26">
        <f t="shared" si="24"/>
        <v>46085.38</v>
      </c>
      <c r="O145" s="26">
        <f t="shared" si="25"/>
        <v>100000</v>
      </c>
      <c r="Q145" s="74">
        <f>+VLOOKUP($D145,'Detailed Schedule'!$D$8:$K$903,6,FALSE)</f>
        <v>10</v>
      </c>
      <c r="R145" s="75">
        <f>+VLOOKUP($D145,'Detailed Schedule'!$D$8:$K$903,5,FALSE)</f>
        <v>146085.38</v>
      </c>
      <c r="S145" s="75">
        <f>+VLOOKUP($D145,'Detailed Schedule'!$D$8:$K$903,7,FALSE)</f>
        <v>100000</v>
      </c>
      <c r="T145" s="119">
        <f t="shared" si="26"/>
        <v>0</v>
      </c>
      <c r="U145" s="119">
        <f t="shared" si="27"/>
        <v>0</v>
      </c>
      <c r="V145" s="21" t="str">
        <f t="shared" si="28"/>
        <v>NO CHANGE</v>
      </c>
      <c r="W145" s="21" t="str">
        <f t="shared" si="29"/>
        <v>NO CHANGE</v>
      </c>
      <c r="X145" s="21" t="str">
        <f t="shared" si="30"/>
        <v>NO CHANGE</v>
      </c>
    </row>
    <row r="146" spans="1:24" outlineLevel="2">
      <c r="A146" s="136">
        <v>43486</v>
      </c>
      <c r="B146" s="24"/>
      <c r="C146" s="77">
        <v>386</v>
      </c>
      <c r="D146" s="137" t="s">
        <v>609</v>
      </c>
      <c r="E146" s="137">
        <v>1</v>
      </c>
      <c r="F146" s="137" t="s">
        <v>100</v>
      </c>
      <c r="G146" s="137" t="str">
        <f>+VLOOKUP($D146,'Detailed Schedule'!$D$8:$EK$9993,4,FALSE)</f>
        <v>2015 JD 470G LC</v>
      </c>
      <c r="H146" s="55">
        <f>+VLOOKUP($D146,'Detailed Schedule'!$D$8:$EK$9993,5,FALSE)</f>
        <v>284620</v>
      </c>
      <c r="I146" s="22">
        <f>+VLOOKUP($D146,'Detailed Schedule'!$D$8:$EK$9993,6,FALSE)</f>
        <v>10</v>
      </c>
      <c r="J146" s="55">
        <f>+VLOOKUP($D146,'Detailed Schedule'!$D$8:$EK$9993,7,FALSE)</f>
        <v>200000</v>
      </c>
      <c r="K146" s="56">
        <v>0</v>
      </c>
      <c r="L146" s="59">
        <f>+VLOOKUP($D146,'Detailed Schedule'!$D$8:$EAA$9985,137,FALSE)</f>
        <v>84620</v>
      </c>
      <c r="M146" s="26">
        <f>+VLOOKUP($D146,'Detailed Schedule'!$D$8:$EAA$9985,144,FALSE)</f>
        <v>0</v>
      </c>
      <c r="N146" s="26">
        <f t="shared" ref="N146:N209" si="31">+L146+M146</f>
        <v>84620</v>
      </c>
      <c r="O146" s="26">
        <f t="shared" ref="O146:O209" si="32">+H146-N146</f>
        <v>200000</v>
      </c>
      <c r="Q146" s="74">
        <f>+VLOOKUP($D146,'Detailed Schedule'!$D$8:$K$903,6,FALSE)</f>
        <v>10</v>
      </c>
      <c r="R146" s="75">
        <f>+VLOOKUP($D146,'Detailed Schedule'!$D$8:$K$903,5,FALSE)</f>
        <v>284620</v>
      </c>
      <c r="S146" s="75">
        <f>+VLOOKUP($D146,'Detailed Schedule'!$D$8:$K$903,7,FALSE)</f>
        <v>200000</v>
      </c>
      <c r="T146" s="119">
        <f t="shared" si="26"/>
        <v>0</v>
      </c>
      <c r="U146" s="119">
        <f t="shared" si="27"/>
        <v>0</v>
      </c>
      <c r="V146" s="21" t="str">
        <f t="shared" si="28"/>
        <v>NO CHANGE</v>
      </c>
      <c r="W146" s="21" t="str">
        <f t="shared" si="29"/>
        <v>NO CHANGE</v>
      </c>
      <c r="X146" s="21" t="str">
        <f t="shared" si="30"/>
        <v>NO CHANGE</v>
      </c>
    </row>
    <row r="147" spans="1:24" outlineLevel="2">
      <c r="A147" s="136">
        <v>43497</v>
      </c>
      <c r="B147" s="24"/>
      <c r="C147" s="77">
        <v>389</v>
      </c>
      <c r="D147" s="137" t="s">
        <v>364</v>
      </c>
      <c r="E147" s="137">
        <v>1</v>
      </c>
      <c r="F147" s="137" t="s">
        <v>100</v>
      </c>
      <c r="G147" s="137" t="str">
        <f>+VLOOKUP($D147,'Detailed Schedule'!$D$8:$EK$9993,4,FALSE)</f>
        <v>GPS FOR DOZER</v>
      </c>
      <c r="H147" s="55">
        <f>+VLOOKUP($D147,'Detailed Schedule'!$D$8:$EK$9993,5,FALSE)</f>
        <v>46570.400000000001</v>
      </c>
      <c r="I147" s="22">
        <f>+VLOOKUP($D147,'Detailed Schedule'!$D$8:$EK$9993,6,FALSE)</f>
        <v>5</v>
      </c>
      <c r="J147" s="55">
        <f>+VLOOKUP($D147,'Detailed Schedule'!$D$8:$EK$9993,7,FALSE)</f>
        <v>0</v>
      </c>
      <c r="K147" s="56">
        <v>0</v>
      </c>
      <c r="L147" s="59">
        <f>+VLOOKUP($D147,'Detailed Schedule'!$D$8:$EAA$9985,137,FALSE)</f>
        <v>46570.400000000001</v>
      </c>
      <c r="M147" s="26">
        <f>+VLOOKUP($D147,'Detailed Schedule'!$D$8:$EAA$9985,144,FALSE)</f>
        <v>0</v>
      </c>
      <c r="N147" s="26">
        <f t="shared" si="31"/>
        <v>46570.400000000001</v>
      </c>
      <c r="O147" s="26">
        <f t="shared" si="32"/>
        <v>0</v>
      </c>
      <c r="Q147" s="74">
        <f>+VLOOKUP($D147,'Detailed Schedule'!$D$8:$K$903,6,FALSE)</f>
        <v>5</v>
      </c>
      <c r="R147" s="75">
        <f>+VLOOKUP($D147,'Detailed Schedule'!$D$8:$K$903,5,FALSE)</f>
        <v>46570.400000000001</v>
      </c>
      <c r="S147" s="75">
        <f>+VLOOKUP($D147,'Detailed Schedule'!$D$8:$K$903,7,FALSE)</f>
        <v>0</v>
      </c>
      <c r="T147" s="119">
        <f t="shared" si="26"/>
        <v>0</v>
      </c>
      <c r="U147" s="119">
        <f t="shared" si="27"/>
        <v>0</v>
      </c>
      <c r="V147" s="21" t="str">
        <f t="shared" si="28"/>
        <v>NO CHANGE</v>
      </c>
      <c r="W147" s="21" t="str">
        <f t="shared" si="29"/>
        <v>NO CHANGE</v>
      </c>
      <c r="X147" s="21" t="str">
        <f t="shared" si="30"/>
        <v>NO CHANGE</v>
      </c>
    </row>
    <row r="148" spans="1:24" outlineLevel="2">
      <c r="A148" s="136">
        <v>43502</v>
      </c>
      <c r="B148" s="24"/>
      <c r="C148" s="77">
        <v>388</v>
      </c>
      <c r="D148" s="137" t="s">
        <v>1403</v>
      </c>
      <c r="E148" s="137">
        <v>1</v>
      </c>
      <c r="F148" s="137" t="s">
        <v>100</v>
      </c>
      <c r="G148" s="137" t="str">
        <f>+VLOOKUP($D148,'Detailed Schedule'!$D$8:$EK$9993,4,FALSE)</f>
        <v>2005 CAT 815F</v>
      </c>
      <c r="H148" s="55">
        <f>+VLOOKUP($D148,'Detailed Schedule'!$D$8:$EK$9993,5,FALSE)</f>
        <v>114788.49</v>
      </c>
      <c r="I148" s="22">
        <f>+VLOOKUP($D148,'Detailed Schedule'!$D$8:$EK$9993,6,FALSE)</f>
        <v>10</v>
      </c>
      <c r="J148" s="55">
        <f>+VLOOKUP($D148,'Detailed Schedule'!$D$8:$EK$9993,7,FALSE)</f>
        <v>84000</v>
      </c>
      <c r="K148" s="56">
        <v>0</v>
      </c>
      <c r="L148" s="59">
        <f>+VLOOKUP($D148,'Detailed Schedule'!$D$8:$EAA$9985,137,FALSE)</f>
        <v>30788.49</v>
      </c>
      <c r="M148" s="26">
        <f>+VLOOKUP($D148,'Detailed Schedule'!$D$8:$EAA$9985,144,FALSE)</f>
        <v>0</v>
      </c>
      <c r="N148" s="26">
        <f t="shared" si="31"/>
        <v>30788.49</v>
      </c>
      <c r="O148" s="26">
        <f t="shared" si="32"/>
        <v>84000</v>
      </c>
      <c r="Q148" s="74">
        <f>+VLOOKUP($D148,'Detailed Schedule'!$D$8:$K$903,6,FALSE)</f>
        <v>10</v>
      </c>
      <c r="R148" s="75">
        <f>+VLOOKUP($D148,'Detailed Schedule'!$D$8:$K$903,5,FALSE)</f>
        <v>114788.49</v>
      </c>
      <c r="S148" s="75">
        <f>+VLOOKUP($D148,'Detailed Schedule'!$D$8:$K$903,7,FALSE)</f>
        <v>84000</v>
      </c>
      <c r="T148" s="119">
        <f t="shared" si="26"/>
        <v>0</v>
      </c>
      <c r="U148" s="119">
        <f t="shared" si="27"/>
        <v>0</v>
      </c>
      <c r="V148" s="21" t="str">
        <f t="shared" si="28"/>
        <v>NO CHANGE</v>
      </c>
      <c r="W148" s="21" t="str">
        <f t="shared" si="29"/>
        <v>NO CHANGE</v>
      </c>
      <c r="X148" s="21" t="str">
        <f t="shared" si="30"/>
        <v>NO CHANGE</v>
      </c>
    </row>
    <row r="149" spans="1:24" outlineLevel="2">
      <c r="A149" s="136">
        <v>43504</v>
      </c>
      <c r="B149" s="24"/>
      <c r="C149" s="77">
        <v>390</v>
      </c>
      <c r="D149" s="137" t="s">
        <v>111</v>
      </c>
      <c r="E149" s="137">
        <v>2</v>
      </c>
      <c r="F149" s="137" t="s">
        <v>100</v>
      </c>
      <c r="G149" s="137" t="str">
        <f>+VLOOKUP($D149,'Detailed Schedule'!$D$8:$EK$9993,4,FALSE)</f>
        <v>2012 SULLAIR 185</v>
      </c>
      <c r="H149" s="55">
        <f>+VLOOKUP($D149,'Detailed Schedule'!$D$8:$EK$9993,5,FALSE)</f>
        <v>12621.25</v>
      </c>
      <c r="I149" s="22">
        <f>+VLOOKUP($D149,'Detailed Schedule'!$D$8:$EK$9993,6,FALSE)</f>
        <v>7</v>
      </c>
      <c r="J149" s="55">
        <f>+VLOOKUP($D149,'Detailed Schedule'!$D$8:$EK$9993,7,FALSE)</f>
        <v>2000</v>
      </c>
      <c r="K149" s="56">
        <v>0</v>
      </c>
      <c r="L149" s="59">
        <f>+VLOOKUP($D149,'Detailed Schedule'!$D$8:$EAA$9985,137,FALSE)</f>
        <v>8743.5514285714289</v>
      </c>
      <c r="M149" s="26">
        <f>+VLOOKUP($D149,'Detailed Schedule'!$D$8:$EAA$9985,144,FALSE)</f>
        <v>379.33035714285717</v>
      </c>
      <c r="N149" s="26">
        <f t="shared" si="31"/>
        <v>9122.8817857142858</v>
      </c>
      <c r="O149" s="26">
        <f t="shared" si="32"/>
        <v>3498.3682142857142</v>
      </c>
      <c r="Q149" s="74">
        <f>+VLOOKUP($D149,'Detailed Schedule'!$D$8:$K$903,6,FALSE)</f>
        <v>7</v>
      </c>
      <c r="R149" s="75">
        <f>+VLOOKUP($D149,'Detailed Schedule'!$D$8:$K$903,5,FALSE)</f>
        <v>12621.25</v>
      </c>
      <c r="S149" s="75">
        <f>+VLOOKUP($D149,'Detailed Schedule'!$D$8:$K$903,7,FALSE)</f>
        <v>2000</v>
      </c>
      <c r="T149" s="119">
        <f t="shared" si="26"/>
        <v>0</v>
      </c>
      <c r="U149" s="119">
        <f t="shared" si="27"/>
        <v>0</v>
      </c>
      <c r="V149" s="21" t="str">
        <f t="shared" si="28"/>
        <v>NO CHANGE</v>
      </c>
      <c r="W149" s="21" t="str">
        <f t="shared" si="29"/>
        <v>NO CHANGE</v>
      </c>
      <c r="X149" s="21" t="str">
        <f t="shared" si="30"/>
        <v>NO CHANGE</v>
      </c>
    </row>
    <row r="150" spans="1:24" outlineLevel="2">
      <c r="A150" s="136">
        <v>43504</v>
      </c>
      <c r="B150" s="24"/>
      <c r="C150" s="77">
        <v>391</v>
      </c>
      <c r="D150" s="137" t="s">
        <v>113</v>
      </c>
      <c r="E150" s="137">
        <v>2</v>
      </c>
      <c r="F150" s="137" t="s">
        <v>100</v>
      </c>
      <c r="G150" s="137" t="str">
        <f>+VLOOKUP($D150,'Detailed Schedule'!$D$8:$EK$9993,4,FALSE)</f>
        <v>2012 SULLARI 185</v>
      </c>
      <c r="H150" s="55">
        <f>+VLOOKUP($D150,'Detailed Schedule'!$D$8:$EK$9993,5,FALSE)</f>
        <v>12621.25</v>
      </c>
      <c r="I150" s="22">
        <f>+VLOOKUP($D150,'Detailed Schedule'!$D$8:$EK$9993,6,FALSE)</f>
        <v>7</v>
      </c>
      <c r="J150" s="55">
        <f>+VLOOKUP($D150,'Detailed Schedule'!$D$8:$EK$9993,7,FALSE)</f>
        <v>2000</v>
      </c>
      <c r="K150" s="56">
        <v>0</v>
      </c>
      <c r="L150" s="59">
        <f>+VLOOKUP($D150,'Detailed Schedule'!$D$8:$EAA$9985,137,FALSE)</f>
        <v>8743.5514285714289</v>
      </c>
      <c r="M150" s="26">
        <f>+VLOOKUP($D150,'Detailed Schedule'!$D$8:$EAA$9985,144,FALSE)</f>
        <v>379.33035714285717</v>
      </c>
      <c r="N150" s="26">
        <f t="shared" si="31"/>
        <v>9122.8817857142858</v>
      </c>
      <c r="O150" s="26">
        <f t="shared" si="32"/>
        <v>3498.3682142857142</v>
      </c>
      <c r="Q150" s="74">
        <f>+VLOOKUP($D150,'Detailed Schedule'!$D$8:$K$903,6,FALSE)</f>
        <v>7</v>
      </c>
      <c r="R150" s="75">
        <f>+VLOOKUP($D150,'Detailed Schedule'!$D$8:$K$903,5,FALSE)</f>
        <v>12621.25</v>
      </c>
      <c r="S150" s="75">
        <f>+VLOOKUP($D150,'Detailed Schedule'!$D$8:$K$903,7,FALSE)</f>
        <v>2000</v>
      </c>
      <c r="T150" s="119">
        <f t="shared" si="26"/>
        <v>0</v>
      </c>
      <c r="U150" s="119">
        <f t="shared" si="27"/>
        <v>0</v>
      </c>
      <c r="V150" s="21" t="str">
        <f t="shared" si="28"/>
        <v>NO CHANGE</v>
      </c>
      <c r="W150" s="21" t="str">
        <f t="shared" si="29"/>
        <v>NO CHANGE</v>
      </c>
      <c r="X150" s="21" t="str">
        <f t="shared" si="30"/>
        <v>NO CHANGE</v>
      </c>
    </row>
    <row r="151" spans="1:24" outlineLevel="2">
      <c r="A151" s="136">
        <v>43539</v>
      </c>
      <c r="B151" s="24"/>
      <c r="C151" s="77">
        <v>397</v>
      </c>
      <c r="D151" s="137" t="s">
        <v>621</v>
      </c>
      <c r="E151" s="137">
        <v>4</v>
      </c>
      <c r="F151" s="137" t="s">
        <v>100</v>
      </c>
      <c r="G151" s="137" t="str">
        <f>+VLOOKUP($D151,'Detailed Schedule'!$D$8:$EK$9993,4,FALSE)</f>
        <v>2017 CAT 308E2CR</v>
      </c>
      <c r="H151" s="55">
        <f>+VLOOKUP($D151,'Detailed Schedule'!$D$8:$EK$9993,5,FALSE)</f>
        <v>77687.399999999994</v>
      </c>
      <c r="I151" s="22">
        <f>+VLOOKUP($D151,'Detailed Schedule'!$D$8:$EK$9993,6,FALSE)</f>
        <v>7</v>
      </c>
      <c r="J151" s="55">
        <f>+VLOOKUP($D151,'Detailed Schedule'!$D$8:$EK$9993,7,FALSE)</f>
        <v>50000</v>
      </c>
      <c r="K151" s="56">
        <v>0</v>
      </c>
      <c r="L151" s="59">
        <f>+VLOOKUP($D151,'Detailed Schedule'!$D$8:$EAA$9985,137,FALSE)</f>
        <v>27687.4</v>
      </c>
      <c r="M151" s="26">
        <f>+VLOOKUP($D151,'Detailed Schedule'!$D$8:$EAA$9985,144,FALSE)</f>
        <v>0</v>
      </c>
      <c r="N151" s="26">
        <f t="shared" si="31"/>
        <v>27687.4</v>
      </c>
      <c r="O151" s="26">
        <f t="shared" si="32"/>
        <v>49999.999999999993</v>
      </c>
      <c r="Q151" s="74">
        <f>+VLOOKUP($D151,'Detailed Schedule'!$D$8:$K$903,6,FALSE)</f>
        <v>7</v>
      </c>
      <c r="R151" s="75">
        <f>+VLOOKUP($D151,'Detailed Schedule'!$D$8:$K$903,5,FALSE)</f>
        <v>77687.399999999994</v>
      </c>
      <c r="S151" s="75">
        <f>+VLOOKUP($D151,'Detailed Schedule'!$D$8:$K$903,7,FALSE)</f>
        <v>50000</v>
      </c>
      <c r="T151" s="119">
        <f t="shared" si="26"/>
        <v>0</v>
      </c>
      <c r="U151" s="119">
        <f t="shared" si="27"/>
        <v>0</v>
      </c>
      <c r="V151" s="21" t="str">
        <f t="shared" si="28"/>
        <v>NO CHANGE</v>
      </c>
      <c r="W151" s="21" t="str">
        <f t="shared" si="29"/>
        <v>NO CHANGE</v>
      </c>
      <c r="X151" s="21" t="str">
        <f t="shared" si="30"/>
        <v>NO CHANGE</v>
      </c>
    </row>
    <row r="152" spans="1:24" outlineLevel="2">
      <c r="A152" s="136">
        <v>43581</v>
      </c>
      <c r="B152" s="24"/>
      <c r="C152" s="77">
        <v>407</v>
      </c>
      <c r="D152" s="137" t="s">
        <v>615</v>
      </c>
      <c r="E152" s="137">
        <v>1</v>
      </c>
      <c r="F152" s="137" t="s">
        <v>100</v>
      </c>
      <c r="G152" s="137" t="str">
        <f>+VLOOKUP($D152,'Detailed Schedule'!$D$8:$EK$9993,4,FALSE)</f>
        <v>2015 CAT 305.5E2</v>
      </c>
      <c r="H152" s="55">
        <f>+VLOOKUP($D152,'Detailed Schedule'!$D$8:$EK$9993,5,FALSE)</f>
        <v>53500</v>
      </c>
      <c r="I152" s="22">
        <f>+VLOOKUP($D152,'Detailed Schedule'!$D$8:$EK$9993,6,FALSE)</f>
        <v>7</v>
      </c>
      <c r="J152" s="55">
        <f>+VLOOKUP($D152,'Detailed Schedule'!$D$8:$EK$9993,7,FALSE)</f>
        <v>5500</v>
      </c>
      <c r="K152" s="56">
        <v>0</v>
      </c>
      <c r="L152" s="59">
        <f>+VLOOKUP($D152,'Detailed Schedule'!$D$8:$EAA$9985,137,FALSE)</f>
        <v>38857.13285714286</v>
      </c>
      <c r="M152" s="26">
        <f>+VLOOKUP($D152,'Detailed Schedule'!$D$8:$EAA$9985,144,FALSE)</f>
        <v>1714.2857142857142</v>
      </c>
      <c r="N152" s="26">
        <f t="shared" si="31"/>
        <v>40571.418571428578</v>
      </c>
      <c r="O152" s="26">
        <f t="shared" si="32"/>
        <v>12928.581428571422</v>
      </c>
      <c r="Q152" s="74">
        <f>+VLOOKUP($D152,'Detailed Schedule'!$D$8:$K$903,6,FALSE)</f>
        <v>7</v>
      </c>
      <c r="R152" s="75">
        <f>+VLOOKUP($D152,'Detailed Schedule'!$D$8:$K$903,5,FALSE)</f>
        <v>53500</v>
      </c>
      <c r="S152" s="75">
        <f>+VLOOKUP($D152,'Detailed Schedule'!$D$8:$K$903,7,FALSE)</f>
        <v>5500</v>
      </c>
      <c r="T152" s="119">
        <f t="shared" si="26"/>
        <v>0</v>
      </c>
      <c r="U152" s="119">
        <f t="shared" si="27"/>
        <v>0</v>
      </c>
      <c r="V152" s="21" t="str">
        <f t="shared" si="28"/>
        <v>NO CHANGE</v>
      </c>
      <c r="W152" s="21" t="str">
        <f t="shared" si="29"/>
        <v>NO CHANGE</v>
      </c>
      <c r="X152" s="21" t="str">
        <f t="shared" si="30"/>
        <v>NO CHANGE</v>
      </c>
    </row>
    <row r="153" spans="1:24" outlineLevel="2">
      <c r="A153" s="136">
        <v>43581</v>
      </c>
      <c r="B153" s="24"/>
      <c r="C153" s="77">
        <v>408</v>
      </c>
      <c r="D153" s="137" t="s">
        <v>617</v>
      </c>
      <c r="E153" s="137">
        <v>1</v>
      </c>
      <c r="F153" s="137" t="s">
        <v>100</v>
      </c>
      <c r="G153" s="137" t="str">
        <f>+VLOOKUP($D153,'Detailed Schedule'!$D$8:$EK$9993,4,FALSE)</f>
        <v>2019 CT 308E2CRSB</v>
      </c>
      <c r="H153" s="55">
        <f>+VLOOKUP($D153,'Detailed Schedule'!$D$8:$EK$9993,5,FALSE)</f>
        <v>116096.41</v>
      </c>
      <c r="I153" s="22">
        <f>+VLOOKUP($D153,'Detailed Schedule'!$D$8:$EK$9993,6,FALSE)</f>
        <v>7</v>
      </c>
      <c r="J153" s="55">
        <f>+VLOOKUP($D153,'Detailed Schedule'!$D$8:$EK$9993,7,FALSE)</f>
        <v>50000</v>
      </c>
      <c r="K153" s="56">
        <v>0</v>
      </c>
      <c r="L153" s="59">
        <f>+VLOOKUP($D153,'Detailed Schedule'!$D$8:$EAA$9985,137,FALSE)</f>
        <v>66096.41</v>
      </c>
      <c r="M153" s="26">
        <f>+VLOOKUP($D153,'Detailed Schedule'!$D$8:$EAA$9985,144,FALSE)</f>
        <v>0</v>
      </c>
      <c r="N153" s="26">
        <f t="shared" si="31"/>
        <v>66096.41</v>
      </c>
      <c r="O153" s="26">
        <f t="shared" si="32"/>
        <v>50000</v>
      </c>
      <c r="Q153" s="74">
        <f>+VLOOKUP($D153,'Detailed Schedule'!$D$8:$K$903,6,FALSE)</f>
        <v>7</v>
      </c>
      <c r="R153" s="75">
        <f>+VLOOKUP($D153,'Detailed Schedule'!$D$8:$K$903,5,FALSE)</f>
        <v>116096.41</v>
      </c>
      <c r="S153" s="75">
        <f>+VLOOKUP($D153,'Detailed Schedule'!$D$8:$K$903,7,FALSE)</f>
        <v>50000</v>
      </c>
      <c r="T153" s="119">
        <f t="shared" si="26"/>
        <v>0</v>
      </c>
      <c r="U153" s="119">
        <f t="shared" si="27"/>
        <v>0</v>
      </c>
      <c r="V153" s="21" t="str">
        <f t="shared" si="28"/>
        <v>NO CHANGE</v>
      </c>
      <c r="W153" s="21" t="str">
        <f t="shared" si="29"/>
        <v>NO CHANGE</v>
      </c>
      <c r="X153" s="21" t="str">
        <f t="shared" si="30"/>
        <v>NO CHANGE</v>
      </c>
    </row>
    <row r="154" spans="1:24" outlineLevel="2">
      <c r="A154" s="136">
        <v>43581</v>
      </c>
      <c r="B154" s="24"/>
      <c r="C154" s="77">
        <v>409</v>
      </c>
      <c r="D154" s="137" t="s">
        <v>619</v>
      </c>
      <c r="E154" s="137">
        <v>1</v>
      </c>
      <c r="F154" s="137" t="s">
        <v>100</v>
      </c>
      <c r="G154" s="137" t="str">
        <f>+VLOOKUP($D154,'Detailed Schedule'!$D$8:$EK$9993,4,FALSE)</f>
        <v>2019 AT 308E2CRSB</v>
      </c>
      <c r="H154" s="55">
        <f>+VLOOKUP($D154,'Detailed Schedule'!$D$8:$EK$9993,5,FALSE)</f>
        <v>113340</v>
      </c>
      <c r="I154" s="22">
        <f>+VLOOKUP($D154,'Detailed Schedule'!$D$8:$EK$9993,6,FALSE)</f>
        <v>7</v>
      </c>
      <c r="J154" s="55">
        <f>+VLOOKUP($D154,'Detailed Schedule'!$D$8:$EK$9993,7,FALSE)</f>
        <v>50000</v>
      </c>
      <c r="K154" s="56">
        <v>0</v>
      </c>
      <c r="L154" s="59">
        <f>+VLOOKUP($D154,'Detailed Schedule'!$D$8:$EAA$9985,137,FALSE)</f>
        <v>63340</v>
      </c>
      <c r="M154" s="26">
        <f>+VLOOKUP($D154,'Detailed Schedule'!$D$8:$EAA$9985,144,FALSE)</f>
        <v>0</v>
      </c>
      <c r="N154" s="26">
        <f t="shared" si="31"/>
        <v>63340</v>
      </c>
      <c r="O154" s="26">
        <f t="shared" si="32"/>
        <v>50000</v>
      </c>
      <c r="Q154" s="74">
        <f>+VLOOKUP($D154,'Detailed Schedule'!$D$8:$K$903,6,FALSE)</f>
        <v>7</v>
      </c>
      <c r="R154" s="75">
        <f>+VLOOKUP($D154,'Detailed Schedule'!$D$8:$K$903,5,FALSE)</f>
        <v>113340</v>
      </c>
      <c r="S154" s="75">
        <f>+VLOOKUP($D154,'Detailed Schedule'!$D$8:$K$903,7,FALSE)</f>
        <v>50000</v>
      </c>
      <c r="T154" s="119">
        <f t="shared" si="26"/>
        <v>0</v>
      </c>
      <c r="U154" s="119">
        <f t="shared" si="27"/>
        <v>0</v>
      </c>
      <c r="V154" s="21" t="str">
        <f t="shared" si="28"/>
        <v>NO CHANGE</v>
      </c>
      <c r="W154" s="21" t="str">
        <f t="shared" si="29"/>
        <v>NO CHANGE</v>
      </c>
      <c r="X154" s="21" t="str">
        <f t="shared" si="30"/>
        <v>NO CHANGE</v>
      </c>
    </row>
    <row r="155" spans="1:24" outlineLevel="2">
      <c r="A155" s="136">
        <v>43585</v>
      </c>
      <c r="B155" s="24"/>
      <c r="C155" s="77">
        <v>421</v>
      </c>
      <c r="D155" s="137" t="s">
        <v>697</v>
      </c>
      <c r="E155" s="137">
        <v>2</v>
      </c>
      <c r="F155" s="137" t="s">
        <v>100</v>
      </c>
      <c r="G155" s="137" t="str">
        <f>+VLOOKUP($D155,'Detailed Schedule'!$D$8:$EK$9993,4,FALSE)</f>
        <v>MD32 BREAKER (JD250G)</v>
      </c>
      <c r="H155" s="55">
        <f>+VLOOKUP($D155,'Detailed Schedule'!$D$8:$EK$9993,5,FALSE)</f>
        <v>31319.08</v>
      </c>
      <c r="I155" s="22">
        <f>+VLOOKUP($D155,'Detailed Schedule'!$D$8:$EK$9993,6,FALSE)</f>
        <v>5</v>
      </c>
      <c r="J155" s="55">
        <f>+VLOOKUP($D155,'Detailed Schedule'!$D$8:$EK$9993,7,FALSE)</f>
        <v>14000</v>
      </c>
      <c r="K155" s="56">
        <v>0</v>
      </c>
      <c r="L155" s="59">
        <f>+VLOOKUP($D155,'Detailed Schedule'!$D$8:$EAA$9985,137,FALSE)</f>
        <v>17319.080000000002</v>
      </c>
      <c r="M155" s="26">
        <f>+VLOOKUP($D155,'Detailed Schedule'!$D$8:$EAA$9985,144,FALSE)</f>
        <v>0</v>
      </c>
      <c r="N155" s="26">
        <f t="shared" si="31"/>
        <v>17319.080000000002</v>
      </c>
      <c r="O155" s="26">
        <f t="shared" si="32"/>
        <v>14000</v>
      </c>
      <c r="Q155" s="74">
        <f>+VLOOKUP($D155,'Detailed Schedule'!$D$8:$K$903,6,FALSE)</f>
        <v>5</v>
      </c>
      <c r="R155" s="75">
        <f>+VLOOKUP($D155,'Detailed Schedule'!$D$8:$K$903,5,FALSE)</f>
        <v>31319.08</v>
      </c>
      <c r="S155" s="75">
        <f>+VLOOKUP($D155,'Detailed Schedule'!$D$8:$K$903,7,FALSE)</f>
        <v>14000</v>
      </c>
      <c r="T155" s="119">
        <f t="shared" si="26"/>
        <v>0</v>
      </c>
      <c r="U155" s="119">
        <f t="shared" si="27"/>
        <v>0</v>
      </c>
      <c r="V155" s="21" t="str">
        <f t="shared" si="28"/>
        <v>NO CHANGE</v>
      </c>
      <c r="W155" s="21" t="str">
        <f t="shared" si="29"/>
        <v>NO CHANGE</v>
      </c>
      <c r="X155" s="21" t="str">
        <f t="shared" si="30"/>
        <v>NO CHANGE</v>
      </c>
    </row>
    <row r="156" spans="1:24" outlineLevel="2">
      <c r="A156" s="136">
        <v>43619</v>
      </c>
      <c r="B156" s="24"/>
      <c r="C156" s="77">
        <v>429</v>
      </c>
      <c r="D156" s="137" t="s">
        <v>1545</v>
      </c>
      <c r="E156" s="137">
        <v>3</v>
      </c>
      <c r="F156" s="137" t="s">
        <v>100</v>
      </c>
      <c r="G156" s="137" t="str">
        <f>+VLOOKUP($D156,'Detailed Schedule'!$D$8:$EK$9993,4,FALSE)</f>
        <v>2017 CAT 279D</v>
      </c>
      <c r="H156" s="55">
        <f>+VLOOKUP($D156,'Detailed Schedule'!$D$8:$EK$9993,5,FALSE)</f>
        <v>49000</v>
      </c>
      <c r="I156" s="22">
        <f>+VLOOKUP($D156,'Detailed Schedule'!$D$8:$EK$9993,6,FALSE)</f>
        <v>7</v>
      </c>
      <c r="J156" s="55">
        <f>+VLOOKUP($D156,'Detailed Schedule'!$D$8:$EK$9993,7,FALSE)</f>
        <v>32000</v>
      </c>
      <c r="K156" s="56">
        <v>0</v>
      </c>
      <c r="L156" s="59">
        <f>+VLOOKUP($D156,'Detailed Schedule'!$D$8:$EAA$9985,137,FALSE)</f>
        <v>17000</v>
      </c>
      <c r="M156" s="26">
        <f>+VLOOKUP($D156,'Detailed Schedule'!$D$8:$EAA$9985,144,FALSE)</f>
        <v>0</v>
      </c>
      <c r="N156" s="26">
        <f t="shared" si="31"/>
        <v>17000</v>
      </c>
      <c r="O156" s="26">
        <f t="shared" si="32"/>
        <v>32000</v>
      </c>
      <c r="Q156" s="74">
        <f>+VLOOKUP($D156,'Detailed Schedule'!$D$8:$K$903,6,FALSE)</f>
        <v>7</v>
      </c>
      <c r="R156" s="75">
        <f>+VLOOKUP($D156,'Detailed Schedule'!$D$8:$K$903,5,FALSE)</f>
        <v>49000</v>
      </c>
      <c r="S156" s="75">
        <f>+VLOOKUP($D156,'Detailed Schedule'!$D$8:$K$903,7,FALSE)</f>
        <v>32000</v>
      </c>
      <c r="T156" s="119">
        <f t="shared" si="26"/>
        <v>0</v>
      </c>
      <c r="U156" s="119">
        <f t="shared" si="27"/>
        <v>0</v>
      </c>
      <c r="V156" s="21" t="str">
        <f t="shared" si="28"/>
        <v>NO CHANGE</v>
      </c>
      <c r="W156" s="21" t="str">
        <f t="shared" si="29"/>
        <v>NO CHANGE</v>
      </c>
      <c r="X156" s="21" t="str">
        <f t="shared" si="30"/>
        <v>NO CHANGE</v>
      </c>
    </row>
    <row r="157" spans="1:24" outlineLevel="2">
      <c r="A157" s="136">
        <v>43643</v>
      </c>
      <c r="B157" s="24"/>
      <c r="C157" s="77">
        <v>430</v>
      </c>
      <c r="D157" s="137" t="s">
        <v>1547</v>
      </c>
      <c r="E157" s="137">
        <v>2</v>
      </c>
      <c r="F157" s="137" t="s">
        <v>100</v>
      </c>
      <c r="G157" s="137" t="str">
        <f>+VLOOKUP($D157,'Detailed Schedule'!$D$8:$EK$9993,4,FALSE)</f>
        <v>2017 CAT 279D</v>
      </c>
      <c r="H157" s="55">
        <f>+VLOOKUP($D157,'Detailed Schedule'!$D$8:$EK$9993,5,FALSE)</f>
        <v>35594.239999999998</v>
      </c>
      <c r="I157" s="22">
        <f>+VLOOKUP($D157,'Detailed Schedule'!$D$8:$EK$9993,6,FALSE)</f>
        <v>7</v>
      </c>
      <c r="J157" s="55">
        <f>+VLOOKUP($D157,'Detailed Schedule'!$D$8:$EK$9993,7,FALSE)</f>
        <v>24000</v>
      </c>
      <c r="K157" s="56">
        <v>0</v>
      </c>
      <c r="L157" s="59">
        <f>+VLOOKUP($D157,'Detailed Schedule'!$D$8:$EAA$9985,137,FALSE)</f>
        <v>11594.24</v>
      </c>
      <c r="M157" s="26">
        <f>+VLOOKUP($D157,'Detailed Schedule'!$D$8:$EAA$9985,144,FALSE)</f>
        <v>0</v>
      </c>
      <c r="N157" s="26">
        <f t="shared" si="31"/>
        <v>11594.24</v>
      </c>
      <c r="O157" s="26">
        <f t="shared" si="32"/>
        <v>24000</v>
      </c>
      <c r="Q157" s="74">
        <f>+VLOOKUP($D157,'Detailed Schedule'!$D$8:$K$903,6,FALSE)</f>
        <v>7</v>
      </c>
      <c r="R157" s="75">
        <f>+VLOOKUP($D157,'Detailed Schedule'!$D$8:$K$903,5,FALSE)</f>
        <v>35594.239999999998</v>
      </c>
      <c r="S157" s="75">
        <f>+VLOOKUP($D157,'Detailed Schedule'!$D$8:$K$903,7,FALSE)</f>
        <v>24000</v>
      </c>
      <c r="T157" s="119">
        <f t="shared" si="26"/>
        <v>0</v>
      </c>
      <c r="U157" s="119">
        <f t="shared" si="27"/>
        <v>0</v>
      </c>
      <c r="V157" s="21" t="str">
        <f t="shared" si="28"/>
        <v>NO CHANGE</v>
      </c>
      <c r="W157" s="21" t="str">
        <f t="shared" si="29"/>
        <v>NO CHANGE</v>
      </c>
      <c r="X157" s="21" t="str">
        <f t="shared" si="30"/>
        <v>NO CHANGE</v>
      </c>
    </row>
    <row r="158" spans="1:24" outlineLevel="2">
      <c r="A158" s="136">
        <v>43643</v>
      </c>
      <c r="B158" s="24"/>
      <c r="C158" s="77">
        <v>431</v>
      </c>
      <c r="D158" s="137" t="s">
        <v>1548</v>
      </c>
      <c r="E158" s="137">
        <v>2</v>
      </c>
      <c r="F158" s="137" t="s">
        <v>100</v>
      </c>
      <c r="G158" s="137" t="str">
        <f>+VLOOKUP($D158,'Detailed Schedule'!$D$8:$EK$9993,4,FALSE)</f>
        <v>2015 CT 242D</v>
      </c>
      <c r="H158" s="55">
        <f>+VLOOKUP($D158,'Detailed Schedule'!$D$8:$EK$9993,5,FALSE)</f>
        <v>28891.07</v>
      </c>
      <c r="I158" s="22">
        <f>+VLOOKUP($D158,'Detailed Schedule'!$D$8:$EK$9993,6,FALSE)</f>
        <v>7</v>
      </c>
      <c r="J158" s="55">
        <f>+VLOOKUP($D158,'Detailed Schedule'!$D$8:$EK$9993,7,FALSE)</f>
        <v>20000</v>
      </c>
      <c r="K158" s="56">
        <v>0</v>
      </c>
      <c r="L158" s="59">
        <f>+VLOOKUP($D158,'Detailed Schedule'!$D$8:$EAA$9985,137,FALSE)</f>
        <v>8891.07</v>
      </c>
      <c r="M158" s="26">
        <f>+VLOOKUP($D158,'Detailed Schedule'!$D$8:$EAA$9985,144,FALSE)</f>
        <v>0</v>
      </c>
      <c r="N158" s="26">
        <f t="shared" si="31"/>
        <v>8891.07</v>
      </c>
      <c r="O158" s="26">
        <f t="shared" si="32"/>
        <v>20000</v>
      </c>
      <c r="Q158" s="74">
        <f>+VLOOKUP($D158,'Detailed Schedule'!$D$8:$K$903,6,FALSE)</f>
        <v>7</v>
      </c>
      <c r="R158" s="75">
        <f>+VLOOKUP($D158,'Detailed Schedule'!$D$8:$K$903,5,FALSE)</f>
        <v>28891.07</v>
      </c>
      <c r="S158" s="75">
        <f>+VLOOKUP($D158,'Detailed Schedule'!$D$8:$K$903,7,FALSE)</f>
        <v>20000</v>
      </c>
      <c r="T158" s="119">
        <f t="shared" si="26"/>
        <v>0</v>
      </c>
      <c r="U158" s="119">
        <f t="shared" si="27"/>
        <v>0</v>
      </c>
      <c r="V158" s="21" t="str">
        <f t="shared" si="28"/>
        <v>NO CHANGE</v>
      </c>
      <c r="W158" s="21" t="str">
        <f t="shared" si="29"/>
        <v>NO CHANGE</v>
      </c>
      <c r="X158" s="21" t="str">
        <f t="shared" si="30"/>
        <v>NO CHANGE</v>
      </c>
    </row>
    <row r="159" spans="1:24" outlineLevel="2">
      <c r="A159" s="136">
        <v>43654</v>
      </c>
      <c r="B159" s="24"/>
      <c r="C159" s="77">
        <v>441</v>
      </c>
      <c r="D159" s="137" t="s">
        <v>1650</v>
      </c>
      <c r="E159" s="137">
        <v>2</v>
      </c>
      <c r="F159" s="137" t="s">
        <v>100</v>
      </c>
      <c r="G159" s="137" t="str">
        <f>+VLOOKUP($D159,'Detailed Schedule'!$D$8:$EK$9993,4,FALSE)</f>
        <v>2011 JLH G1255A</v>
      </c>
      <c r="H159" s="55">
        <f>+VLOOKUP($D159,'Detailed Schedule'!$D$8:$EK$9993,5,FALSE)</f>
        <v>73450</v>
      </c>
      <c r="I159" s="22">
        <f>+VLOOKUP($D159,'Detailed Schedule'!$D$8:$EK$9993,6,FALSE)</f>
        <v>10</v>
      </c>
      <c r="J159" s="55">
        <f>+VLOOKUP($D159,'Detailed Schedule'!$D$8:$EK$9993,7,FALSE)</f>
        <v>55000</v>
      </c>
      <c r="K159" s="56">
        <v>0</v>
      </c>
      <c r="L159" s="59">
        <f>+VLOOKUP($D159,'Detailed Schedule'!$D$8:$EAA$9985,137,FALSE)</f>
        <v>18450</v>
      </c>
      <c r="M159" s="26">
        <f>+VLOOKUP($D159,'Detailed Schedule'!$D$8:$EAA$9985,144,FALSE)</f>
        <v>0</v>
      </c>
      <c r="N159" s="26">
        <f t="shared" si="31"/>
        <v>18450</v>
      </c>
      <c r="O159" s="26">
        <f t="shared" si="32"/>
        <v>55000</v>
      </c>
      <c r="Q159" s="74">
        <f>+VLOOKUP($D159,'Detailed Schedule'!$D$8:$K$903,6,FALSE)</f>
        <v>10</v>
      </c>
      <c r="R159" s="75">
        <f>+VLOOKUP($D159,'Detailed Schedule'!$D$8:$K$903,5,FALSE)</f>
        <v>73450</v>
      </c>
      <c r="S159" s="75">
        <f>+VLOOKUP($D159,'Detailed Schedule'!$D$8:$K$903,7,FALSE)</f>
        <v>55000</v>
      </c>
      <c r="T159" s="119">
        <f t="shared" si="26"/>
        <v>0</v>
      </c>
      <c r="U159" s="119">
        <f t="shared" si="27"/>
        <v>0</v>
      </c>
      <c r="V159" s="21" t="str">
        <f t="shared" si="28"/>
        <v>NO CHANGE</v>
      </c>
      <c r="W159" s="21" t="str">
        <f t="shared" si="29"/>
        <v>NO CHANGE</v>
      </c>
      <c r="X159" s="21" t="str">
        <f t="shared" si="30"/>
        <v>NO CHANGE</v>
      </c>
    </row>
    <row r="160" spans="1:24" outlineLevel="2">
      <c r="A160" s="136">
        <v>43670</v>
      </c>
      <c r="B160" s="24"/>
      <c r="C160" s="77">
        <v>442</v>
      </c>
      <c r="D160" s="137" t="s">
        <v>245</v>
      </c>
      <c r="E160" s="137">
        <v>2</v>
      </c>
      <c r="F160" s="137" t="s">
        <v>100</v>
      </c>
      <c r="G160" s="137" t="str">
        <f>+VLOOKUP($D160,'Detailed Schedule'!$D$8:$EK$9993,4,FALSE)</f>
        <v>2004 GOMACO GHP2800</v>
      </c>
      <c r="H160" s="55">
        <f>+VLOOKUP($D160,'Detailed Schedule'!$D$8:$EK$9993,5,FALSE)</f>
        <v>285000</v>
      </c>
      <c r="I160" s="22">
        <f>+VLOOKUP($D160,'Detailed Schedule'!$D$8:$EK$9993,6,FALSE)</f>
        <v>3</v>
      </c>
      <c r="J160" s="55">
        <f>+VLOOKUP($D160,'Detailed Schedule'!$D$8:$EK$9993,7,FALSE)</f>
        <v>125000</v>
      </c>
      <c r="K160" s="56">
        <v>0</v>
      </c>
      <c r="L160" s="59">
        <f>+VLOOKUP($D160,'Detailed Schedule'!$D$8:$EAA$9985,137,FALSE)</f>
        <v>160000</v>
      </c>
      <c r="M160" s="26">
        <f>+VLOOKUP($D160,'Detailed Schedule'!$D$8:$EAA$9985,144,FALSE)</f>
        <v>0</v>
      </c>
      <c r="N160" s="26">
        <f t="shared" si="31"/>
        <v>160000</v>
      </c>
      <c r="O160" s="26">
        <f t="shared" si="32"/>
        <v>125000</v>
      </c>
      <c r="Q160" s="74">
        <f>+VLOOKUP($D160,'Detailed Schedule'!$D$8:$K$903,6,FALSE)</f>
        <v>3</v>
      </c>
      <c r="R160" s="75">
        <f>+VLOOKUP($D160,'Detailed Schedule'!$D$8:$K$903,5,FALSE)</f>
        <v>285000</v>
      </c>
      <c r="S160" s="75">
        <f>+VLOOKUP($D160,'Detailed Schedule'!$D$8:$K$903,7,FALSE)</f>
        <v>125000</v>
      </c>
      <c r="T160" s="119">
        <f t="shared" si="26"/>
        <v>0</v>
      </c>
      <c r="U160" s="119">
        <f t="shared" si="27"/>
        <v>0</v>
      </c>
      <c r="V160" s="21" t="str">
        <f t="shared" si="28"/>
        <v>NO CHANGE</v>
      </c>
      <c r="W160" s="21" t="str">
        <f t="shared" si="29"/>
        <v>NO CHANGE</v>
      </c>
      <c r="X160" s="21" t="str">
        <f t="shared" si="30"/>
        <v>NO CHANGE</v>
      </c>
    </row>
    <row r="161" spans="1:24" outlineLevel="2">
      <c r="A161" s="136">
        <v>43800</v>
      </c>
      <c r="B161" s="24"/>
      <c r="C161" s="77">
        <v>457</v>
      </c>
      <c r="D161" s="137" t="s">
        <v>576</v>
      </c>
      <c r="E161" s="137">
        <v>2</v>
      </c>
      <c r="F161" s="137" t="s">
        <v>100</v>
      </c>
      <c r="G161" s="137" t="str">
        <f>+VLOOKUP($D161,'Detailed Schedule'!$D$8:$EK$9993,4,FALSE)</f>
        <v>CAT 320D (FROM RAG RENTAL)</v>
      </c>
      <c r="H161" s="55">
        <f>+VLOOKUP($D161,'Detailed Schedule'!$D$8:$EK$9993,5,FALSE)</f>
        <v>53720.15</v>
      </c>
      <c r="I161" s="22">
        <f>+VLOOKUP($D161,'Detailed Schedule'!$D$8:$EK$9993,6,FALSE)</f>
        <v>5</v>
      </c>
      <c r="J161" s="55">
        <f>+VLOOKUP($D161,'Detailed Schedule'!$D$8:$EK$9993,7,FALSE)</f>
        <v>33000</v>
      </c>
      <c r="K161" s="56">
        <v>0</v>
      </c>
      <c r="L161" s="59">
        <f>+VLOOKUP($D161,'Detailed Schedule'!$D$8:$EAA$9985,137,FALSE)</f>
        <v>20720.150000000001</v>
      </c>
      <c r="M161" s="26">
        <f>+VLOOKUP($D161,'Detailed Schedule'!$D$8:$EAA$9985,144,FALSE)</f>
        <v>0</v>
      </c>
      <c r="N161" s="26">
        <f t="shared" si="31"/>
        <v>20720.150000000001</v>
      </c>
      <c r="O161" s="26">
        <f t="shared" si="32"/>
        <v>33000</v>
      </c>
      <c r="Q161" s="74">
        <f>+VLOOKUP($D161,'Detailed Schedule'!$D$8:$K$903,6,FALSE)</f>
        <v>5</v>
      </c>
      <c r="R161" s="75">
        <f>+VLOOKUP($D161,'Detailed Schedule'!$D$8:$K$903,5,FALSE)</f>
        <v>53720.15</v>
      </c>
      <c r="S161" s="75">
        <f>+VLOOKUP($D161,'Detailed Schedule'!$D$8:$K$903,7,FALSE)</f>
        <v>33000</v>
      </c>
      <c r="T161" s="119">
        <f t="shared" si="26"/>
        <v>0</v>
      </c>
      <c r="U161" s="119">
        <f t="shared" si="27"/>
        <v>0</v>
      </c>
      <c r="V161" s="21" t="str">
        <f t="shared" si="28"/>
        <v>NO CHANGE</v>
      </c>
      <c r="W161" s="21" t="str">
        <f t="shared" si="29"/>
        <v>NO CHANGE</v>
      </c>
      <c r="X161" s="21" t="str">
        <f t="shared" si="30"/>
        <v>NO CHANGE</v>
      </c>
    </row>
    <row r="162" spans="1:24" outlineLevel="2">
      <c r="A162" s="136">
        <v>43800</v>
      </c>
      <c r="B162" s="24"/>
      <c r="C162" s="77">
        <v>458</v>
      </c>
      <c r="D162" s="137" t="s">
        <v>578</v>
      </c>
      <c r="E162" s="137">
        <v>2</v>
      </c>
      <c r="F162" s="137" t="s">
        <v>100</v>
      </c>
      <c r="G162" s="137" t="str">
        <f>+VLOOKUP($D162,'Detailed Schedule'!$D$8:$EK$9993,4,FALSE)</f>
        <v>BOBCAT E85 (FROM RAG RENTAL)</v>
      </c>
      <c r="H162" s="55">
        <f>+VLOOKUP($D162,'Detailed Schedule'!$D$8:$EK$9993,5,FALSE)</f>
        <v>23410.15</v>
      </c>
      <c r="I162" s="22">
        <f>+VLOOKUP($D162,'Detailed Schedule'!$D$8:$EK$9993,6,FALSE)</f>
        <v>3</v>
      </c>
      <c r="J162" s="55">
        <f>+VLOOKUP($D162,'Detailed Schedule'!$D$8:$EK$9993,7,FALSE)</f>
        <v>9000</v>
      </c>
      <c r="K162" s="56">
        <v>0</v>
      </c>
      <c r="L162" s="59">
        <f>+VLOOKUP($D162,'Detailed Schedule'!$D$8:$EAA$9985,137,FALSE)</f>
        <v>14410.15</v>
      </c>
      <c r="M162" s="26">
        <f>+VLOOKUP($D162,'Detailed Schedule'!$D$8:$EAA$9985,144,FALSE)</f>
        <v>0</v>
      </c>
      <c r="N162" s="26">
        <f t="shared" si="31"/>
        <v>14410.15</v>
      </c>
      <c r="O162" s="26">
        <f t="shared" si="32"/>
        <v>9000.0000000000018</v>
      </c>
      <c r="Q162" s="74">
        <f>+VLOOKUP($D162,'Detailed Schedule'!$D$8:$K$903,6,FALSE)</f>
        <v>3</v>
      </c>
      <c r="R162" s="75">
        <f>+VLOOKUP($D162,'Detailed Schedule'!$D$8:$K$903,5,FALSE)</f>
        <v>23410.15</v>
      </c>
      <c r="S162" s="75">
        <f>+VLOOKUP($D162,'Detailed Schedule'!$D$8:$K$903,7,FALSE)</f>
        <v>9000</v>
      </c>
      <c r="T162" s="119">
        <f t="shared" si="26"/>
        <v>0</v>
      </c>
      <c r="U162" s="119">
        <f t="shared" si="27"/>
        <v>0</v>
      </c>
      <c r="V162" s="21" t="str">
        <f t="shared" si="28"/>
        <v>NO CHANGE</v>
      </c>
      <c r="W162" s="21" t="str">
        <f t="shared" si="29"/>
        <v>NO CHANGE</v>
      </c>
      <c r="X162" s="21" t="str">
        <f t="shared" si="30"/>
        <v>NO CHANGE</v>
      </c>
    </row>
    <row r="163" spans="1:24" outlineLevel="2">
      <c r="A163" s="136">
        <v>43844</v>
      </c>
      <c r="B163" s="24"/>
      <c r="C163" s="77">
        <v>488</v>
      </c>
      <c r="D163" s="137" t="s">
        <v>375</v>
      </c>
      <c r="E163" s="137">
        <v>2</v>
      </c>
      <c r="F163" s="137" t="s">
        <v>100</v>
      </c>
      <c r="G163" s="137" t="str">
        <f>+VLOOKUP($D163,'Detailed Schedule'!$D$8:$EK$9993,4,FALSE)</f>
        <v>2019 VA 700JRIPPER</v>
      </c>
      <c r="H163" s="55">
        <f>+VLOOKUP($D163,'Detailed Schedule'!$D$8:$EK$9993,5,FALSE)</f>
        <v>15517.64</v>
      </c>
      <c r="I163" s="22">
        <f>+VLOOKUP($D163,'Detailed Schedule'!$D$8:$EK$9993,6,FALSE)</f>
        <v>5</v>
      </c>
      <c r="J163" s="55">
        <f>+VLOOKUP($D163,'Detailed Schedule'!$D$8:$EK$9993,7,FALSE)</f>
        <v>9000</v>
      </c>
      <c r="K163" s="56">
        <v>0</v>
      </c>
      <c r="L163" s="59">
        <f>+VLOOKUP($D163,'Detailed Schedule'!$D$8:$EAA$9985,137,FALSE)</f>
        <v>6517.64</v>
      </c>
      <c r="M163" s="26">
        <f>+VLOOKUP($D163,'Detailed Schedule'!$D$8:$EAA$9985,144,FALSE)</f>
        <v>0</v>
      </c>
      <c r="N163" s="26">
        <f t="shared" si="31"/>
        <v>6517.64</v>
      </c>
      <c r="O163" s="26">
        <f t="shared" si="32"/>
        <v>9000</v>
      </c>
      <c r="Q163" s="74">
        <f>+VLOOKUP($D163,'Detailed Schedule'!$D$8:$K$903,6,FALSE)</f>
        <v>5</v>
      </c>
      <c r="R163" s="75">
        <f>+VLOOKUP($D163,'Detailed Schedule'!$D$8:$K$903,5,FALSE)</f>
        <v>15517.64</v>
      </c>
      <c r="S163" s="75">
        <f>+VLOOKUP($D163,'Detailed Schedule'!$D$8:$K$903,7,FALSE)</f>
        <v>9000</v>
      </c>
      <c r="T163" s="119">
        <f t="shared" si="26"/>
        <v>0</v>
      </c>
      <c r="U163" s="119">
        <f t="shared" si="27"/>
        <v>0</v>
      </c>
      <c r="V163" s="21" t="str">
        <f t="shared" si="28"/>
        <v>NO CHANGE</v>
      </c>
      <c r="W163" s="21" t="str">
        <f t="shared" si="29"/>
        <v>NO CHANGE</v>
      </c>
      <c r="X163" s="21" t="str">
        <f t="shared" si="30"/>
        <v>NO CHANGE</v>
      </c>
    </row>
    <row r="164" spans="1:24" outlineLevel="2">
      <c r="A164" s="136">
        <v>43860</v>
      </c>
      <c r="B164" s="24"/>
      <c r="C164" s="77">
        <v>472</v>
      </c>
      <c r="D164" s="137" t="s">
        <v>765</v>
      </c>
      <c r="E164" s="137">
        <v>1</v>
      </c>
      <c r="F164" s="137" t="s">
        <v>100</v>
      </c>
      <c r="G164" s="137" t="str">
        <f>+VLOOKUP($D164,'Detailed Schedule'!$D$8:$EK$9993,4,FALSE)</f>
        <v>2014 JD 9560R TRACTOR</v>
      </c>
      <c r="H164" s="55">
        <f>+VLOOKUP($D164,'Detailed Schedule'!$D$8:$EK$9993,5,FALSE)</f>
        <v>177498.49</v>
      </c>
      <c r="I164" s="22">
        <f>+VLOOKUP($D164,'Detailed Schedule'!$D$8:$EK$9993,6,FALSE)</f>
        <v>10</v>
      </c>
      <c r="J164" s="55">
        <f>+VLOOKUP($D164,'Detailed Schedule'!$D$8:$EK$9993,7,FALSE)</f>
        <v>149000</v>
      </c>
      <c r="K164" s="56">
        <v>0</v>
      </c>
      <c r="L164" s="59">
        <f>+VLOOKUP($D164,'Detailed Schedule'!$D$8:$EAA$9985,137,FALSE)</f>
        <v>28498.49</v>
      </c>
      <c r="M164" s="26">
        <f>+VLOOKUP($D164,'Detailed Schedule'!$D$8:$EAA$9985,144,FALSE)</f>
        <v>0</v>
      </c>
      <c r="N164" s="26">
        <f t="shared" si="31"/>
        <v>28498.49</v>
      </c>
      <c r="O164" s="26">
        <f t="shared" si="32"/>
        <v>149000</v>
      </c>
      <c r="Q164" s="74">
        <f>+VLOOKUP($D164,'Detailed Schedule'!$D$8:$K$903,6,FALSE)</f>
        <v>10</v>
      </c>
      <c r="R164" s="75">
        <f>+VLOOKUP($D164,'Detailed Schedule'!$D$8:$K$903,5,FALSE)</f>
        <v>177498.49</v>
      </c>
      <c r="S164" s="75">
        <f>+VLOOKUP($D164,'Detailed Schedule'!$D$8:$K$903,7,FALSE)</f>
        <v>149000</v>
      </c>
      <c r="T164" s="119">
        <f t="shared" si="26"/>
        <v>0</v>
      </c>
      <c r="U164" s="119">
        <f t="shared" si="27"/>
        <v>0</v>
      </c>
      <c r="V164" s="21" t="str">
        <f t="shared" si="28"/>
        <v>NO CHANGE</v>
      </c>
      <c r="W164" s="21" t="str">
        <f t="shared" si="29"/>
        <v>NO CHANGE</v>
      </c>
      <c r="X164" s="21" t="str">
        <f t="shared" si="30"/>
        <v>NO CHANGE</v>
      </c>
    </row>
    <row r="165" spans="1:24" outlineLevel="2">
      <c r="A165" s="136">
        <v>43860</v>
      </c>
      <c r="B165" s="24"/>
      <c r="C165" s="77">
        <v>475</v>
      </c>
      <c r="D165" s="137" t="s">
        <v>1030</v>
      </c>
      <c r="E165" s="137">
        <v>1</v>
      </c>
      <c r="F165" s="137" t="s">
        <v>100</v>
      </c>
      <c r="G165" s="137" t="str">
        <f>+VLOOKUP($D165,'Detailed Schedule'!$D$8:$EK$9993,4,FALSE)</f>
        <v>2016 JD 2412DE SCRAPER</v>
      </c>
      <c r="H165" s="55">
        <f>+VLOOKUP($D165,'Detailed Schedule'!$D$8:$EK$9993,5,FALSE)</f>
        <v>50642.96</v>
      </c>
      <c r="I165" s="22">
        <f>+VLOOKUP($D165,'Detailed Schedule'!$D$8:$EK$9993,6,FALSE)</f>
        <v>10</v>
      </c>
      <c r="J165" s="55">
        <f>+VLOOKUP($D165,'Detailed Schedule'!$D$8:$EK$9993,7,FALSE)</f>
        <v>42000</v>
      </c>
      <c r="K165" s="56">
        <v>0</v>
      </c>
      <c r="L165" s="59">
        <f>+VLOOKUP($D165,'Detailed Schedule'!$D$8:$EAA$9985,137,FALSE)</f>
        <v>8642.9600000000009</v>
      </c>
      <c r="M165" s="26">
        <f>+VLOOKUP($D165,'Detailed Schedule'!$D$8:$EAA$9985,144,FALSE)</f>
        <v>0</v>
      </c>
      <c r="N165" s="26">
        <f t="shared" si="31"/>
        <v>8642.9600000000009</v>
      </c>
      <c r="O165" s="26">
        <f t="shared" si="32"/>
        <v>42000</v>
      </c>
      <c r="Q165" s="74">
        <f>+VLOOKUP($D165,'Detailed Schedule'!$D$8:$K$903,6,FALSE)</f>
        <v>10</v>
      </c>
      <c r="R165" s="75">
        <f>+VLOOKUP($D165,'Detailed Schedule'!$D$8:$K$903,5,FALSE)</f>
        <v>50642.96</v>
      </c>
      <c r="S165" s="75">
        <f>+VLOOKUP($D165,'Detailed Schedule'!$D$8:$K$903,7,FALSE)</f>
        <v>42000</v>
      </c>
      <c r="T165" s="119">
        <f t="shared" si="26"/>
        <v>0</v>
      </c>
      <c r="U165" s="119">
        <f t="shared" si="27"/>
        <v>0</v>
      </c>
      <c r="V165" s="21" t="str">
        <f t="shared" si="28"/>
        <v>NO CHANGE</v>
      </c>
      <c r="W165" s="21" t="str">
        <f t="shared" si="29"/>
        <v>NO CHANGE</v>
      </c>
      <c r="X165" s="21" t="str">
        <f t="shared" si="30"/>
        <v>NO CHANGE</v>
      </c>
    </row>
    <row r="166" spans="1:24" outlineLevel="2">
      <c r="A166" s="136">
        <v>43889</v>
      </c>
      <c r="B166" s="24"/>
      <c r="C166" s="77">
        <v>476</v>
      </c>
      <c r="D166" s="137" t="s">
        <v>814</v>
      </c>
      <c r="E166" s="137">
        <v>1</v>
      </c>
      <c r="F166" s="137" t="s">
        <v>100</v>
      </c>
      <c r="G166" s="137" t="str">
        <f>+VLOOKUP($D166,'Detailed Schedule'!$D$8:$EK$9993,4,FALSE)</f>
        <v>TEREX HP35-180 RSD</v>
      </c>
      <c r="H166" s="55">
        <f>+VLOOKUP($D166,'Detailed Schedule'!$D$8:$EK$9993,5,FALSE)</f>
        <v>103790</v>
      </c>
      <c r="I166" s="22">
        <f>+VLOOKUP($D166,'Detailed Schedule'!$D$8:$EK$9993,6,FALSE)</f>
        <v>5</v>
      </c>
      <c r="J166" s="55">
        <f>+VLOOKUP($D166,'Detailed Schedule'!$D$8:$EK$9993,7,FALSE)</f>
        <v>68000</v>
      </c>
      <c r="K166" s="56">
        <v>0</v>
      </c>
      <c r="L166" s="59">
        <f>+VLOOKUP($D166,'Detailed Schedule'!$D$8:$EAA$9985,137,FALSE)</f>
        <v>35790</v>
      </c>
      <c r="M166" s="26">
        <f>+VLOOKUP($D166,'Detailed Schedule'!$D$8:$EAA$9985,144,FALSE)</f>
        <v>0</v>
      </c>
      <c r="N166" s="26">
        <f t="shared" si="31"/>
        <v>35790</v>
      </c>
      <c r="O166" s="26">
        <f t="shared" si="32"/>
        <v>68000</v>
      </c>
      <c r="Q166" s="74">
        <f>+VLOOKUP($D166,'Detailed Schedule'!$D$8:$K$903,6,FALSE)</f>
        <v>5</v>
      </c>
      <c r="R166" s="75">
        <f>+VLOOKUP($D166,'Detailed Schedule'!$D$8:$K$903,5,FALSE)</f>
        <v>103790</v>
      </c>
      <c r="S166" s="75">
        <f>+VLOOKUP($D166,'Detailed Schedule'!$D$8:$K$903,7,FALSE)</f>
        <v>68000</v>
      </c>
      <c r="T166" s="119">
        <f t="shared" si="26"/>
        <v>0</v>
      </c>
      <c r="U166" s="119">
        <f t="shared" si="27"/>
        <v>0</v>
      </c>
      <c r="V166" s="21" t="str">
        <f t="shared" si="28"/>
        <v>NO CHANGE</v>
      </c>
      <c r="W166" s="21" t="str">
        <f t="shared" si="29"/>
        <v>NO CHANGE</v>
      </c>
      <c r="X166" s="21" t="str">
        <f t="shared" si="30"/>
        <v>NO CHANGE</v>
      </c>
    </row>
    <row r="167" spans="1:24" outlineLevel="2">
      <c r="A167" s="136">
        <v>43894</v>
      </c>
      <c r="B167" s="24"/>
      <c r="C167" s="77">
        <v>558</v>
      </c>
      <c r="D167" s="137" t="s">
        <v>1616</v>
      </c>
      <c r="E167" s="137">
        <v>1</v>
      </c>
      <c r="F167" s="137" t="s">
        <v>100</v>
      </c>
      <c r="G167" s="137" t="str">
        <f>+VLOOKUP($D167,'Detailed Schedule'!$D$8:$EK$9993,4,FALSE)</f>
        <v>VORTEQ TMA TRAILER WITH ARROWS</v>
      </c>
      <c r="H167" s="55">
        <f>+VLOOKUP($D167,'Detailed Schedule'!$D$8:$EK$9993,5,FALSE)</f>
        <v>18725</v>
      </c>
      <c r="I167" s="22">
        <f>+VLOOKUP($D167,'Detailed Schedule'!$D$8:$EK$9993,6,FALSE)</f>
        <v>5</v>
      </c>
      <c r="J167" s="55">
        <f>+VLOOKUP($D167,'Detailed Schedule'!$D$8:$EK$9993,7,FALSE)</f>
        <v>0</v>
      </c>
      <c r="K167" s="56">
        <v>0</v>
      </c>
      <c r="L167" s="59">
        <f>+VLOOKUP($D167,'Detailed Schedule'!$D$8:$EAA$9985,137,FALSE)</f>
        <v>18100.830000000002</v>
      </c>
      <c r="M167" s="26">
        <f>+VLOOKUP($D167,'Detailed Schedule'!$D$8:$EAA$9985,144,FALSE)</f>
        <v>624.16999999999996</v>
      </c>
      <c r="N167" s="26">
        <f t="shared" si="31"/>
        <v>18725</v>
      </c>
      <c r="O167" s="26">
        <f t="shared" si="32"/>
        <v>0</v>
      </c>
      <c r="Q167" s="74">
        <f>+VLOOKUP($D167,'Detailed Schedule'!$D$8:$K$903,6,FALSE)</f>
        <v>5</v>
      </c>
      <c r="R167" s="75">
        <f>+VLOOKUP($D167,'Detailed Schedule'!$D$8:$K$903,5,FALSE)</f>
        <v>18725</v>
      </c>
      <c r="S167" s="75">
        <f>+VLOOKUP($D167,'Detailed Schedule'!$D$8:$K$903,7,FALSE)</f>
        <v>0</v>
      </c>
      <c r="T167" s="119">
        <f t="shared" si="26"/>
        <v>0</v>
      </c>
      <c r="U167" s="119">
        <f t="shared" si="27"/>
        <v>0</v>
      </c>
      <c r="V167" s="21" t="str">
        <f t="shared" si="28"/>
        <v>NO CHANGE</v>
      </c>
      <c r="W167" s="21" t="str">
        <f t="shared" si="29"/>
        <v>NO CHANGE</v>
      </c>
      <c r="X167" s="21" t="str">
        <f t="shared" si="30"/>
        <v>NO CHANGE</v>
      </c>
    </row>
    <row r="168" spans="1:24" outlineLevel="2">
      <c r="A168" s="136">
        <v>43894</v>
      </c>
      <c r="B168" s="24"/>
      <c r="C168" s="77">
        <v>559</v>
      </c>
      <c r="D168" s="137" t="s">
        <v>1618</v>
      </c>
      <c r="E168" s="137">
        <v>1</v>
      </c>
      <c r="F168" s="137" t="s">
        <v>100</v>
      </c>
      <c r="G168" s="137" t="str">
        <f>+VLOOKUP($D168,'Detailed Schedule'!$D$8:$EK$9993,4,FALSE)</f>
        <v>VORTEQ TMA TRAILER WITH ARROWS</v>
      </c>
      <c r="H168" s="55">
        <f>+VLOOKUP($D168,'Detailed Schedule'!$D$8:$EK$9993,5,FALSE)</f>
        <v>18725</v>
      </c>
      <c r="I168" s="22">
        <f>+VLOOKUP($D168,'Detailed Schedule'!$D$8:$EK$9993,6,FALSE)</f>
        <v>5</v>
      </c>
      <c r="J168" s="55">
        <f>+VLOOKUP($D168,'Detailed Schedule'!$D$8:$EK$9993,7,FALSE)</f>
        <v>0</v>
      </c>
      <c r="K168" s="56">
        <v>0</v>
      </c>
      <c r="L168" s="59">
        <f>+VLOOKUP($D168,'Detailed Schedule'!$D$8:$EAA$9985,137,FALSE)</f>
        <v>18100.830000000002</v>
      </c>
      <c r="M168" s="26">
        <f>+VLOOKUP($D168,'Detailed Schedule'!$D$8:$EAA$9985,144,FALSE)</f>
        <v>624.16999999999996</v>
      </c>
      <c r="N168" s="26">
        <f t="shared" si="31"/>
        <v>18725</v>
      </c>
      <c r="O168" s="26">
        <f t="shared" si="32"/>
        <v>0</v>
      </c>
      <c r="Q168" s="74">
        <f>+VLOOKUP($D168,'Detailed Schedule'!$D$8:$K$903,6,FALSE)</f>
        <v>5</v>
      </c>
      <c r="R168" s="75">
        <f>+VLOOKUP($D168,'Detailed Schedule'!$D$8:$K$903,5,FALSE)</f>
        <v>18725</v>
      </c>
      <c r="S168" s="75">
        <f>+VLOOKUP($D168,'Detailed Schedule'!$D$8:$K$903,7,FALSE)</f>
        <v>0</v>
      </c>
      <c r="T168" s="119">
        <f t="shared" si="26"/>
        <v>0</v>
      </c>
      <c r="U168" s="119">
        <f t="shared" si="27"/>
        <v>0</v>
      </c>
      <c r="V168" s="21" t="str">
        <f t="shared" si="28"/>
        <v>NO CHANGE</v>
      </c>
      <c r="W168" s="21" t="str">
        <f t="shared" si="29"/>
        <v>NO CHANGE</v>
      </c>
      <c r="X168" s="21" t="str">
        <f t="shared" si="30"/>
        <v>NO CHANGE</v>
      </c>
    </row>
    <row r="169" spans="1:24" outlineLevel="2">
      <c r="A169" s="136">
        <v>43916</v>
      </c>
      <c r="B169" s="24"/>
      <c r="C169" s="77">
        <v>494</v>
      </c>
      <c r="D169" s="137" t="s">
        <v>1405</v>
      </c>
      <c r="E169" s="137">
        <v>2</v>
      </c>
      <c r="F169" s="137" t="s">
        <v>100</v>
      </c>
      <c r="G169" s="137" t="str">
        <f>+VLOOKUP($D169,'Detailed Schedule'!$D$8:$EK$9993,4,FALSE)</f>
        <v>2012 BOMAG BW177PDH-50</v>
      </c>
      <c r="H169" s="55">
        <f>+VLOOKUP($D169,'Detailed Schedule'!$D$8:$EK$9993,5,FALSE)</f>
        <v>11589.6</v>
      </c>
      <c r="I169" s="22">
        <f>+VLOOKUP($D169,'Detailed Schedule'!$D$8:$EK$9993,6,FALSE)</f>
        <v>3</v>
      </c>
      <c r="J169" s="55">
        <f>+VLOOKUP($D169,'Detailed Schedule'!$D$8:$EK$9993,7,FALSE)</f>
        <v>2000</v>
      </c>
      <c r="K169" s="56">
        <v>0</v>
      </c>
      <c r="L169" s="59">
        <f>+VLOOKUP($D169,'Detailed Schedule'!$D$8:$EAA$9985,137,FALSE)</f>
        <v>9589.5999999999985</v>
      </c>
      <c r="M169" s="26">
        <f>+VLOOKUP($D169,'Detailed Schedule'!$D$8:$EAA$9985,144,FALSE)</f>
        <v>0</v>
      </c>
      <c r="N169" s="26">
        <f t="shared" si="31"/>
        <v>9589.5999999999985</v>
      </c>
      <c r="O169" s="26">
        <f t="shared" si="32"/>
        <v>2000.0000000000018</v>
      </c>
      <c r="Q169" s="74">
        <f>+VLOOKUP($D169,'Detailed Schedule'!$D$8:$K$903,6,FALSE)</f>
        <v>3</v>
      </c>
      <c r="R169" s="75">
        <f>+VLOOKUP($D169,'Detailed Schedule'!$D$8:$K$903,5,FALSE)</f>
        <v>11589.6</v>
      </c>
      <c r="S169" s="75">
        <f>+VLOOKUP($D169,'Detailed Schedule'!$D$8:$K$903,7,FALSE)</f>
        <v>2000</v>
      </c>
      <c r="T169" s="119">
        <f t="shared" si="26"/>
        <v>0</v>
      </c>
      <c r="U169" s="119">
        <f t="shared" si="27"/>
        <v>0</v>
      </c>
      <c r="V169" s="21" t="str">
        <f t="shared" si="28"/>
        <v>NO CHANGE</v>
      </c>
      <c r="W169" s="21" t="str">
        <f t="shared" si="29"/>
        <v>NO CHANGE</v>
      </c>
      <c r="X169" s="21" t="str">
        <f t="shared" si="30"/>
        <v>NO CHANGE</v>
      </c>
    </row>
    <row r="170" spans="1:24" outlineLevel="2">
      <c r="A170" s="136">
        <v>43916</v>
      </c>
      <c r="B170" s="24"/>
      <c r="C170" s="77">
        <v>495</v>
      </c>
      <c r="D170" s="137" t="s">
        <v>1550</v>
      </c>
      <c r="E170" s="137">
        <v>2</v>
      </c>
      <c r="F170" s="137" t="s">
        <v>100</v>
      </c>
      <c r="G170" s="137" t="str">
        <f>+VLOOKUP($D170,'Detailed Schedule'!$D$8:$EK$9993,4,FALSE)</f>
        <v>2018 CAT 279D</v>
      </c>
      <c r="H170" s="55">
        <f>+VLOOKUP($D170,'Detailed Schedule'!$D$8:$EK$9993,5,FALSE)</f>
        <v>30822.68</v>
      </c>
      <c r="I170" s="22">
        <f>+VLOOKUP($D170,'Detailed Schedule'!$D$8:$EK$9993,6,FALSE)</f>
        <v>7</v>
      </c>
      <c r="J170" s="55">
        <f>+VLOOKUP($D170,'Detailed Schedule'!$D$8:$EK$9993,7,FALSE)</f>
        <v>24000</v>
      </c>
      <c r="K170" s="56">
        <v>0</v>
      </c>
      <c r="L170" s="59">
        <f>+VLOOKUP($D170,'Detailed Schedule'!$D$8:$EAA$9985,137,FALSE)</f>
        <v>6822.68</v>
      </c>
      <c r="M170" s="26">
        <f>+VLOOKUP($D170,'Detailed Schedule'!$D$8:$EAA$9985,144,FALSE)</f>
        <v>0</v>
      </c>
      <c r="N170" s="26">
        <f t="shared" si="31"/>
        <v>6822.68</v>
      </c>
      <c r="O170" s="26">
        <f t="shared" si="32"/>
        <v>24000</v>
      </c>
      <c r="Q170" s="74">
        <f>+VLOOKUP($D170,'Detailed Schedule'!$D$8:$K$903,6,FALSE)</f>
        <v>7</v>
      </c>
      <c r="R170" s="75">
        <f>+VLOOKUP($D170,'Detailed Schedule'!$D$8:$K$903,5,FALSE)</f>
        <v>30822.68</v>
      </c>
      <c r="S170" s="75">
        <f>+VLOOKUP($D170,'Detailed Schedule'!$D$8:$K$903,7,FALSE)</f>
        <v>24000</v>
      </c>
      <c r="T170" s="119">
        <f t="shared" si="26"/>
        <v>0</v>
      </c>
      <c r="U170" s="119">
        <f t="shared" si="27"/>
        <v>0</v>
      </c>
      <c r="V170" s="21" t="str">
        <f t="shared" si="28"/>
        <v>NO CHANGE</v>
      </c>
      <c r="W170" s="21" t="str">
        <f t="shared" si="29"/>
        <v>NO CHANGE</v>
      </c>
      <c r="X170" s="21" t="str">
        <f t="shared" si="30"/>
        <v>NO CHANGE</v>
      </c>
    </row>
    <row r="171" spans="1:24" outlineLevel="2">
      <c r="A171" s="136">
        <v>43921</v>
      </c>
      <c r="B171" s="24"/>
      <c r="C171" s="77">
        <v>557</v>
      </c>
      <c r="D171" s="137" t="s">
        <v>115</v>
      </c>
      <c r="E171" s="137">
        <v>2</v>
      </c>
      <c r="F171" s="137" t="s">
        <v>100</v>
      </c>
      <c r="G171" s="137" t="str">
        <f>+VLOOKUP($D171,'Detailed Schedule'!$D$8:$EK$9993,4,FALSE)</f>
        <v>2015 SULLAIR 185DPQ AIR COMP</v>
      </c>
      <c r="H171" s="55">
        <f>+VLOOKUP($D171,'Detailed Schedule'!$D$8:$EK$9993,5,FALSE)</f>
        <v>3983.93</v>
      </c>
      <c r="I171" s="22">
        <f>+VLOOKUP($D171,'Detailed Schedule'!$D$8:$EK$9993,6,FALSE)</f>
        <v>5</v>
      </c>
      <c r="J171" s="55">
        <f>+VLOOKUP($D171,'Detailed Schedule'!$D$8:$EK$9993,7,FALSE)</f>
        <v>0</v>
      </c>
      <c r="K171" s="25">
        <v>0</v>
      </c>
      <c r="L171" s="59">
        <f>+VLOOKUP($D171,'Detailed Schedule'!$D$8:$EAA$9985,137,FALSE)</f>
        <v>3784.7460000000001</v>
      </c>
      <c r="M171" s="26">
        <f>+VLOOKUP($D171,'Detailed Schedule'!$D$8:$EAA$9985,144,FALSE)</f>
        <v>199.18</v>
      </c>
      <c r="N171" s="26">
        <f t="shared" si="31"/>
        <v>3983.9259999999999</v>
      </c>
      <c r="O171" s="26">
        <f t="shared" si="32"/>
        <v>3.9999999999054126E-3</v>
      </c>
      <c r="Q171" s="74"/>
      <c r="R171" s="75"/>
      <c r="S171" s="75"/>
      <c r="T171" s="119"/>
      <c r="U171" s="119"/>
    </row>
    <row r="172" spans="1:24" outlineLevel="2">
      <c r="A172" s="136">
        <v>43944</v>
      </c>
      <c r="B172" s="24"/>
      <c r="C172" s="77">
        <v>525</v>
      </c>
      <c r="D172" s="137" t="s">
        <v>247</v>
      </c>
      <c r="E172" s="137">
        <v>2</v>
      </c>
      <c r="F172" s="137" t="s">
        <v>100</v>
      </c>
      <c r="G172" s="137" t="str">
        <f>+VLOOKUP($D172,'Detailed Schedule'!$D$8:$EK$9993,4,FALSE)</f>
        <v>2010 GOMACO RTP500</v>
      </c>
      <c r="H172" s="55">
        <f>+VLOOKUP($D172,'Detailed Schedule'!$D$8:$EK$9993,5,FALSE)</f>
        <v>159500</v>
      </c>
      <c r="I172" s="22">
        <f>+VLOOKUP($D172,'Detailed Schedule'!$D$8:$EK$9993,6,FALSE)</f>
        <v>7</v>
      </c>
      <c r="J172" s="55">
        <f>+VLOOKUP($D172,'Detailed Schedule'!$D$8:$EK$9993,7,FALSE)</f>
        <v>132000</v>
      </c>
      <c r="K172" s="56">
        <v>0</v>
      </c>
      <c r="L172" s="59">
        <f>+VLOOKUP($D172,'Detailed Schedule'!$D$8:$EAA$9985,137,FALSE)</f>
        <v>27500</v>
      </c>
      <c r="M172" s="26">
        <f>+VLOOKUP($D172,'Detailed Schedule'!$D$8:$EAA$9985,144,FALSE)</f>
        <v>0</v>
      </c>
      <c r="N172" s="26">
        <f t="shared" si="31"/>
        <v>27500</v>
      </c>
      <c r="O172" s="26">
        <f t="shared" si="32"/>
        <v>132000</v>
      </c>
      <c r="Q172" s="74">
        <f>+VLOOKUP($D172,'Detailed Schedule'!$D$8:$K$903,6,FALSE)</f>
        <v>7</v>
      </c>
      <c r="R172" s="75">
        <f>+VLOOKUP($D172,'Detailed Schedule'!$D$8:$K$903,5,FALSE)</f>
        <v>159500</v>
      </c>
      <c r="S172" s="75">
        <f>+VLOOKUP($D172,'Detailed Schedule'!$D$8:$K$903,7,FALSE)</f>
        <v>132000</v>
      </c>
      <c r="T172" s="119">
        <f t="shared" si="26"/>
        <v>0</v>
      </c>
      <c r="U172" s="119">
        <f t="shared" si="27"/>
        <v>0</v>
      </c>
      <c r="V172" s="21" t="str">
        <f t="shared" si="28"/>
        <v>NO CHANGE</v>
      </c>
      <c r="W172" s="21" t="str">
        <f t="shared" si="29"/>
        <v>NO CHANGE</v>
      </c>
      <c r="X172" s="21" t="str">
        <f t="shared" si="30"/>
        <v>NO CHANGE</v>
      </c>
    </row>
    <row r="173" spans="1:24" outlineLevel="2">
      <c r="A173" s="136">
        <v>43958</v>
      </c>
      <c r="B173" s="24"/>
      <c r="C173" s="77">
        <v>479</v>
      </c>
      <c r="D173" s="137" t="s">
        <v>387</v>
      </c>
      <c r="E173" s="137">
        <v>1</v>
      </c>
      <c r="F173" s="137" t="s">
        <v>100</v>
      </c>
      <c r="G173" s="137" t="str">
        <f>+VLOOKUP($D173,'Detailed Schedule'!$D$8:$EK$9993,4,FALSE)</f>
        <v>2018 CATERPILLAR D6K2 LGP</v>
      </c>
      <c r="H173" s="55">
        <f>+VLOOKUP($D173,'Detailed Schedule'!$D$8:$EK$9993,5,FALSE)</f>
        <v>172000</v>
      </c>
      <c r="I173" s="22">
        <f>+VLOOKUP($D173,'Detailed Schedule'!$D$8:$EK$9993,6,FALSE)</f>
        <v>10</v>
      </c>
      <c r="J173" s="55">
        <f>+VLOOKUP($D173,'Detailed Schedule'!$D$8:$EK$9993,7,FALSE)</f>
        <v>140000</v>
      </c>
      <c r="K173" s="56">
        <v>0</v>
      </c>
      <c r="L173" s="59">
        <f>+VLOOKUP($D173,'Detailed Schedule'!$D$8:$EAA$9985,137,FALSE)</f>
        <v>32000</v>
      </c>
      <c r="M173" s="26">
        <f>+VLOOKUP($D173,'Detailed Schedule'!$D$8:$EAA$9985,144,FALSE)</f>
        <v>0</v>
      </c>
      <c r="N173" s="26">
        <f t="shared" si="31"/>
        <v>32000</v>
      </c>
      <c r="O173" s="26">
        <f t="shared" si="32"/>
        <v>140000</v>
      </c>
      <c r="Q173" s="74">
        <f>+VLOOKUP($D173,'Detailed Schedule'!$D$8:$K$903,6,FALSE)</f>
        <v>10</v>
      </c>
      <c r="R173" s="75">
        <f>+VLOOKUP($D173,'Detailed Schedule'!$D$8:$K$903,5,FALSE)</f>
        <v>172000</v>
      </c>
      <c r="S173" s="75">
        <f>+VLOOKUP($D173,'Detailed Schedule'!$D$8:$K$903,7,FALSE)</f>
        <v>140000</v>
      </c>
      <c r="T173" s="119">
        <f t="shared" si="26"/>
        <v>0</v>
      </c>
      <c r="U173" s="119">
        <f t="shared" si="27"/>
        <v>0</v>
      </c>
      <c r="V173" s="21" t="str">
        <f t="shared" si="28"/>
        <v>NO CHANGE</v>
      </c>
      <c r="W173" s="21" t="str">
        <f t="shared" si="29"/>
        <v>NO CHANGE</v>
      </c>
      <c r="X173" s="21" t="str">
        <f t="shared" si="30"/>
        <v>NO CHANGE</v>
      </c>
    </row>
    <row r="174" spans="1:24" outlineLevel="2">
      <c r="A174" s="136">
        <v>43965</v>
      </c>
      <c r="B174" s="24"/>
      <c r="C174" s="77">
        <v>524</v>
      </c>
      <c r="D174" s="137" t="s">
        <v>623</v>
      </c>
      <c r="E174" s="137">
        <v>2</v>
      </c>
      <c r="F174" s="137" t="s">
        <v>100</v>
      </c>
      <c r="G174" s="137" t="str">
        <f>+VLOOKUP($D174,'Detailed Schedule'!$D$8:$EK$9993,4,FALSE)</f>
        <v>2018 JD 750G</v>
      </c>
      <c r="H174" s="55">
        <f>+VLOOKUP($D174,'Detailed Schedule'!$D$8:$EK$9993,5,FALSE)</f>
        <v>74168.490000000005</v>
      </c>
      <c r="I174" s="22">
        <f>+VLOOKUP($D174,'Detailed Schedule'!$D$8:$EK$9993,6,FALSE)</f>
        <v>7</v>
      </c>
      <c r="J174" s="55">
        <f>+VLOOKUP($D174,'Detailed Schedule'!$D$8:$EK$9993,7,FALSE)</f>
        <v>60000</v>
      </c>
      <c r="K174" s="56">
        <v>0</v>
      </c>
      <c r="L174" s="59">
        <f>+VLOOKUP($D174,'Detailed Schedule'!$D$8:$EAA$9985,137,FALSE)</f>
        <v>14168.49</v>
      </c>
      <c r="M174" s="26">
        <f>+VLOOKUP($D174,'Detailed Schedule'!$D$8:$EAA$9985,144,FALSE)</f>
        <v>0</v>
      </c>
      <c r="N174" s="26">
        <f t="shared" si="31"/>
        <v>14168.49</v>
      </c>
      <c r="O174" s="26">
        <f t="shared" si="32"/>
        <v>60000.000000000007</v>
      </c>
      <c r="Q174" s="74">
        <f>+VLOOKUP($D174,'Detailed Schedule'!$D$8:$K$903,6,FALSE)</f>
        <v>7</v>
      </c>
      <c r="R174" s="75">
        <f>+VLOOKUP($D174,'Detailed Schedule'!$D$8:$K$903,5,FALSE)</f>
        <v>74168.490000000005</v>
      </c>
      <c r="S174" s="75">
        <f>+VLOOKUP($D174,'Detailed Schedule'!$D$8:$K$903,7,FALSE)</f>
        <v>60000</v>
      </c>
      <c r="T174" s="119">
        <f t="shared" si="26"/>
        <v>0</v>
      </c>
      <c r="U174" s="119">
        <f t="shared" si="27"/>
        <v>0</v>
      </c>
      <c r="V174" s="21" t="str">
        <f t="shared" si="28"/>
        <v>NO CHANGE</v>
      </c>
      <c r="W174" s="21" t="str">
        <f t="shared" si="29"/>
        <v>NO CHANGE</v>
      </c>
      <c r="X174" s="21" t="str">
        <f t="shared" si="30"/>
        <v>NO CHANGE</v>
      </c>
    </row>
    <row r="175" spans="1:24" outlineLevel="2">
      <c r="A175" s="136">
        <v>43969</v>
      </c>
      <c r="B175" s="24"/>
      <c r="C175" s="77">
        <v>477</v>
      </c>
      <c r="D175" s="137" t="s">
        <v>381</v>
      </c>
      <c r="E175" s="137">
        <v>1</v>
      </c>
      <c r="F175" s="137" t="s">
        <v>100</v>
      </c>
      <c r="G175" s="137" t="str">
        <f>+VLOOKUP($D175,'Detailed Schedule'!$D$8:$EK$9993,4,FALSE)</f>
        <v>2017 JD 750K</v>
      </c>
      <c r="H175" s="55">
        <f>+VLOOKUP($D175,'Detailed Schedule'!$D$8:$EK$9993,5,FALSE)</f>
        <v>177620</v>
      </c>
      <c r="I175" s="22">
        <f>+VLOOKUP($D175,'Detailed Schedule'!$D$8:$EK$9993,6,FALSE)</f>
        <v>10</v>
      </c>
      <c r="J175" s="55">
        <f>+VLOOKUP($D175,'Detailed Schedule'!$D$8:$EK$9993,7,FALSE)</f>
        <v>150000</v>
      </c>
      <c r="K175" s="56">
        <v>0</v>
      </c>
      <c r="L175" s="59">
        <f>+VLOOKUP($D175,'Detailed Schedule'!$D$8:$EAA$9985,137,FALSE)</f>
        <v>27620</v>
      </c>
      <c r="M175" s="26">
        <f>+VLOOKUP($D175,'Detailed Schedule'!$D$8:$EAA$9985,144,FALSE)</f>
        <v>0</v>
      </c>
      <c r="N175" s="26">
        <f t="shared" si="31"/>
        <v>27620</v>
      </c>
      <c r="O175" s="26">
        <f t="shared" si="32"/>
        <v>150000</v>
      </c>
      <c r="Q175" s="74">
        <f>+VLOOKUP($D175,'Detailed Schedule'!$D$8:$K$903,6,FALSE)</f>
        <v>10</v>
      </c>
      <c r="R175" s="75">
        <f>+VLOOKUP($D175,'Detailed Schedule'!$D$8:$K$903,5,FALSE)</f>
        <v>177620</v>
      </c>
      <c r="S175" s="75">
        <f>+VLOOKUP($D175,'Detailed Schedule'!$D$8:$K$903,7,FALSE)</f>
        <v>150000</v>
      </c>
      <c r="T175" s="119">
        <f t="shared" si="26"/>
        <v>0</v>
      </c>
      <c r="U175" s="119">
        <f t="shared" si="27"/>
        <v>0</v>
      </c>
      <c r="V175" s="21" t="str">
        <f t="shared" si="28"/>
        <v>NO CHANGE</v>
      </c>
      <c r="W175" s="21" t="str">
        <f t="shared" si="29"/>
        <v>NO CHANGE</v>
      </c>
      <c r="X175" s="21" t="str">
        <f t="shared" si="30"/>
        <v>NO CHANGE</v>
      </c>
    </row>
    <row r="176" spans="1:24" outlineLevel="2">
      <c r="A176" s="136">
        <v>43997</v>
      </c>
      <c r="B176" s="24"/>
      <c r="C176" s="77">
        <v>478</v>
      </c>
      <c r="D176" s="137" t="s">
        <v>253</v>
      </c>
      <c r="E176" s="137">
        <v>1</v>
      </c>
      <c r="F176" s="137" t="s">
        <v>100</v>
      </c>
      <c r="G176" s="137" t="str">
        <f>+VLOOKUP($D176,'Detailed Schedule'!$D$8:$EK$9993,4,FALSE)</f>
        <v>GOMACO C-450X</v>
      </c>
      <c r="H176" s="55">
        <f>+VLOOKUP($D176,'Detailed Schedule'!$D$8:$EK$9993,5,FALSE)</f>
        <v>126500</v>
      </c>
      <c r="I176" s="22">
        <f>+VLOOKUP($D176,'Detailed Schedule'!$D$8:$EK$9993,6,FALSE)</f>
        <v>20</v>
      </c>
      <c r="J176" s="55">
        <f>+VLOOKUP($D176,'Detailed Schedule'!$D$8:$EK$9993,7,FALSE)</f>
        <v>50000</v>
      </c>
      <c r="K176" s="56">
        <v>0</v>
      </c>
      <c r="L176" s="59">
        <f>+VLOOKUP($D176,'Detailed Schedule'!$D$8:$EAA$9985,137,FALSE)</f>
        <v>29920.83</v>
      </c>
      <c r="M176" s="26">
        <f>+VLOOKUP($D176,'Detailed Schedule'!$D$8:$EAA$9985,144,FALSE)</f>
        <v>956.25</v>
      </c>
      <c r="N176" s="26">
        <f t="shared" si="31"/>
        <v>30877.08</v>
      </c>
      <c r="O176" s="26">
        <f t="shared" si="32"/>
        <v>95622.92</v>
      </c>
      <c r="Q176" s="74">
        <f>+VLOOKUP($D176,'Detailed Schedule'!$D$8:$K$903,6,FALSE)</f>
        <v>20</v>
      </c>
      <c r="R176" s="75">
        <f>+VLOOKUP($D176,'Detailed Schedule'!$D$8:$K$903,5,FALSE)</f>
        <v>126500</v>
      </c>
      <c r="S176" s="75">
        <f>+VLOOKUP($D176,'Detailed Schedule'!$D$8:$K$903,7,FALSE)</f>
        <v>50000</v>
      </c>
      <c r="T176" s="119">
        <f t="shared" si="26"/>
        <v>0</v>
      </c>
      <c r="U176" s="119">
        <f t="shared" si="27"/>
        <v>0</v>
      </c>
      <c r="V176" s="21" t="str">
        <f t="shared" si="28"/>
        <v>NO CHANGE</v>
      </c>
      <c r="W176" s="21" t="str">
        <f t="shared" si="29"/>
        <v>NO CHANGE</v>
      </c>
      <c r="X176" s="21" t="str">
        <f t="shared" si="30"/>
        <v>NO CHANGE</v>
      </c>
    </row>
    <row r="177" spans="1:24" outlineLevel="2">
      <c r="A177" s="136">
        <v>44000</v>
      </c>
      <c r="B177" s="24"/>
      <c r="C177" s="77">
        <v>523</v>
      </c>
      <c r="D177" s="137" t="s">
        <v>625</v>
      </c>
      <c r="E177" s="137">
        <v>2</v>
      </c>
      <c r="F177" s="137" t="s">
        <v>100</v>
      </c>
      <c r="G177" s="137" t="str">
        <f>+VLOOKUP($D177,'Detailed Schedule'!$D$8:$EK$9993,4,FALSE)</f>
        <v>2017 CATERPILLER 308E2 CR</v>
      </c>
      <c r="H177" s="55">
        <f>+VLOOKUP($D177,'Detailed Schedule'!$D$8:$EK$9993,5,FALSE)</f>
        <v>70290</v>
      </c>
      <c r="I177" s="22">
        <f>+VLOOKUP($D177,'Detailed Schedule'!$D$8:$EK$9993,6,FALSE)</f>
        <v>7</v>
      </c>
      <c r="J177" s="55">
        <f>+VLOOKUP($D177,'Detailed Schedule'!$D$8:$EK$9993,7,FALSE)</f>
        <v>55000</v>
      </c>
      <c r="K177" s="56">
        <v>0</v>
      </c>
      <c r="L177" s="59">
        <f>+VLOOKUP($D177,'Detailed Schedule'!$D$8:$EAA$9985,137,FALSE)</f>
        <v>15290</v>
      </c>
      <c r="M177" s="26">
        <f>+VLOOKUP($D177,'Detailed Schedule'!$D$8:$EAA$9985,144,FALSE)</f>
        <v>0</v>
      </c>
      <c r="N177" s="26">
        <f t="shared" si="31"/>
        <v>15290</v>
      </c>
      <c r="O177" s="26">
        <f t="shared" si="32"/>
        <v>55000</v>
      </c>
      <c r="Q177" s="74">
        <f>+VLOOKUP($D177,'Detailed Schedule'!$D$8:$K$903,6,FALSE)</f>
        <v>7</v>
      </c>
      <c r="R177" s="75">
        <f>+VLOOKUP($D177,'Detailed Schedule'!$D$8:$K$903,5,FALSE)</f>
        <v>70290</v>
      </c>
      <c r="S177" s="75">
        <f>+VLOOKUP($D177,'Detailed Schedule'!$D$8:$K$903,7,FALSE)</f>
        <v>55000</v>
      </c>
      <c r="T177" s="119">
        <f t="shared" si="26"/>
        <v>0</v>
      </c>
      <c r="U177" s="119">
        <f t="shared" si="27"/>
        <v>0</v>
      </c>
      <c r="V177" s="21" t="str">
        <f t="shared" si="28"/>
        <v>NO CHANGE</v>
      </c>
      <c r="W177" s="21" t="str">
        <f t="shared" si="29"/>
        <v>NO CHANGE</v>
      </c>
      <c r="X177" s="21" t="str">
        <f t="shared" si="30"/>
        <v>NO CHANGE</v>
      </c>
    </row>
    <row r="178" spans="1:24" outlineLevel="2">
      <c r="A178" s="136">
        <v>44000</v>
      </c>
      <c r="B178" s="24"/>
      <c r="C178" s="77">
        <v>522</v>
      </c>
      <c r="D178" s="137" t="s">
        <v>627</v>
      </c>
      <c r="E178" s="137">
        <v>3</v>
      </c>
      <c r="F178" s="137" t="s">
        <v>100</v>
      </c>
      <c r="G178" s="137" t="str">
        <f>+VLOOKUP($D178,'Detailed Schedule'!$D$8:$EK$9993,4,FALSE)</f>
        <v>2015 CATERPILLAR 329FL</v>
      </c>
      <c r="H178" s="55">
        <f>+VLOOKUP($D178,'Detailed Schedule'!$D$8:$EK$9993,5,FALSE)</f>
        <v>103271.03</v>
      </c>
      <c r="I178" s="22">
        <f>+VLOOKUP($D178,'Detailed Schedule'!$D$8:$EK$9993,6,FALSE)</f>
        <v>10</v>
      </c>
      <c r="J178" s="55">
        <f>+VLOOKUP($D178,'Detailed Schedule'!$D$8:$EK$9993,7,FALSE)</f>
        <v>90000</v>
      </c>
      <c r="K178" s="56">
        <v>0</v>
      </c>
      <c r="L178" s="59">
        <f>+VLOOKUP($D178,'Detailed Schedule'!$D$8:$EAA$9985,137,FALSE)</f>
        <v>13271.03</v>
      </c>
      <c r="M178" s="26">
        <f>+VLOOKUP($D178,'Detailed Schedule'!$D$8:$EAA$9985,144,FALSE)</f>
        <v>0</v>
      </c>
      <c r="N178" s="26">
        <f t="shared" si="31"/>
        <v>13271.03</v>
      </c>
      <c r="O178" s="26">
        <f t="shared" si="32"/>
        <v>90000</v>
      </c>
      <c r="Q178" s="74">
        <f>+VLOOKUP($D178,'Detailed Schedule'!$D$8:$K$903,6,FALSE)</f>
        <v>10</v>
      </c>
      <c r="R178" s="75">
        <f>+VLOOKUP($D178,'Detailed Schedule'!$D$8:$K$903,5,FALSE)</f>
        <v>103271.03</v>
      </c>
      <c r="S178" s="75">
        <f>+VLOOKUP($D178,'Detailed Schedule'!$D$8:$K$903,7,FALSE)</f>
        <v>90000</v>
      </c>
      <c r="T178" s="119">
        <f t="shared" si="26"/>
        <v>0</v>
      </c>
      <c r="U178" s="119">
        <f t="shared" si="27"/>
        <v>0</v>
      </c>
      <c r="V178" s="21" t="str">
        <f t="shared" si="28"/>
        <v>NO CHANGE</v>
      </c>
      <c r="W178" s="21" t="str">
        <f t="shared" si="29"/>
        <v>NO CHANGE</v>
      </c>
      <c r="X178" s="21" t="str">
        <f t="shared" si="30"/>
        <v>NO CHANGE</v>
      </c>
    </row>
    <row r="179" spans="1:24" outlineLevel="2">
      <c r="A179" s="136">
        <v>44000</v>
      </c>
      <c r="B179" s="24"/>
      <c r="C179" s="77">
        <v>521</v>
      </c>
      <c r="D179" s="137" t="s">
        <v>1554</v>
      </c>
      <c r="E179" s="137">
        <v>2</v>
      </c>
      <c r="F179" s="137" t="s">
        <v>100</v>
      </c>
      <c r="G179" s="137" t="str">
        <f>+VLOOKUP($D179,'Detailed Schedule'!$D$8:$EK$9993,4,FALSE)</f>
        <v>2018 CATERPILLAR 289D</v>
      </c>
      <c r="H179" s="55">
        <f>+VLOOKUP($D179,'Detailed Schedule'!$D$8:$EK$9993,5,FALSE)</f>
        <v>35558.239999999998</v>
      </c>
      <c r="I179" s="22">
        <f>+VLOOKUP($D179,'Detailed Schedule'!$D$8:$EK$9993,6,FALSE)</f>
        <v>7</v>
      </c>
      <c r="J179" s="55">
        <f>+VLOOKUP($D179,'Detailed Schedule'!$D$8:$EK$9993,7,FALSE)</f>
        <v>29000</v>
      </c>
      <c r="K179" s="56">
        <v>0</v>
      </c>
      <c r="L179" s="59">
        <f>+VLOOKUP($D179,'Detailed Schedule'!$D$8:$EAA$9985,137,FALSE)</f>
        <v>6558.24</v>
      </c>
      <c r="M179" s="26">
        <f>+VLOOKUP($D179,'Detailed Schedule'!$D$8:$EAA$9985,144,FALSE)</f>
        <v>0</v>
      </c>
      <c r="N179" s="26">
        <f t="shared" si="31"/>
        <v>6558.24</v>
      </c>
      <c r="O179" s="26">
        <f t="shared" si="32"/>
        <v>29000</v>
      </c>
      <c r="Q179" s="74">
        <f>+VLOOKUP($D179,'Detailed Schedule'!$D$8:$K$903,6,FALSE)</f>
        <v>7</v>
      </c>
      <c r="R179" s="75">
        <f>+VLOOKUP($D179,'Detailed Schedule'!$D$8:$K$903,5,FALSE)</f>
        <v>35558.239999999998</v>
      </c>
      <c r="S179" s="75">
        <f>+VLOOKUP($D179,'Detailed Schedule'!$D$8:$K$903,7,FALSE)</f>
        <v>29000</v>
      </c>
      <c r="T179" s="119">
        <f t="shared" si="26"/>
        <v>0</v>
      </c>
      <c r="U179" s="119">
        <f t="shared" si="27"/>
        <v>0</v>
      </c>
      <c r="V179" s="21" t="str">
        <f t="shared" si="28"/>
        <v>NO CHANGE</v>
      </c>
      <c r="W179" s="21" t="str">
        <f t="shared" si="29"/>
        <v>NO CHANGE</v>
      </c>
      <c r="X179" s="21" t="str">
        <f t="shared" si="30"/>
        <v>NO CHANGE</v>
      </c>
    </row>
    <row r="180" spans="1:24" outlineLevel="2">
      <c r="A180" s="136">
        <v>44103</v>
      </c>
      <c r="B180" s="24"/>
      <c r="C180" s="77">
        <v>552</v>
      </c>
      <c r="D180" s="137" t="s">
        <v>117</v>
      </c>
      <c r="E180" s="137">
        <v>2</v>
      </c>
      <c r="F180" s="137" t="s">
        <v>100</v>
      </c>
      <c r="G180" s="137" t="str">
        <f>+VLOOKUP($D180,'Detailed Schedule'!$D$8:$EK$9993,4,FALSE)</f>
        <v>2016 DOOSAN C185WDZ AIR COMPR</v>
      </c>
      <c r="H180" s="55">
        <f>+VLOOKUP($D180,'Detailed Schedule'!$D$8:$EK$9993,5,FALSE)</f>
        <v>9646</v>
      </c>
      <c r="I180" s="22">
        <f>+VLOOKUP($D180,'Detailed Schedule'!$D$8:$EK$9993,6,FALSE)</f>
        <v>5</v>
      </c>
      <c r="J180" s="55">
        <f>+VLOOKUP($D180,'Detailed Schedule'!$D$8:$EK$9993,7,FALSE)</f>
        <v>0</v>
      </c>
      <c r="K180" s="56">
        <v>0</v>
      </c>
      <c r="L180" s="59">
        <f>+VLOOKUP($D180,'Detailed Schedule'!$D$8:$EAA$9985,137,FALSE)</f>
        <v>8199.1</v>
      </c>
      <c r="M180" s="26">
        <f>+VLOOKUP($D180,'Detailed Schedule'!$D$8:$EAA$9985,144,FALSE)</f>
        <v>482.30000000000007</v>
      </c>
      <c r="N180" s="26">
        <f t="shared" si="31"/>
        <v>8681.4</v>
      </c>
      <c r="O180" s="26">
        <f t="shared" si="32"/>
        <v>964.60000000000036</v>
      </c>
      <c r="Q180" s="74">
        <f>+VLOOKUP($D180,'Detailed Schedule'!$D$8:$K$903,6,FALSE)</f>
        <v>5</v>
      </c>
      <c r="R180" s="75">
        <f>+VLOOKUP($D180,'Detailed Schedule'!$D$8:$K$903,5,FALSE)</f>
        <v>9646</v>
      </c>
      <c r="S180" s="75">
        <f>+VLOOKUP($D180,'Detailed Schedule'!$D$8:$K$903,7,FALSE)</f>
        <v>0</v>
      </c>
      <c r="T180" s="119">
        <f t="shared" si="26"/>
        <v>0</v>
      </c>
      <c r="U180" s="119">
        <f t="shared" si="27"/>
        <v>0</v>
      </c>
      <c r="V180" s="21" t="str">
        <f t="shared" si="28"/>
        <v>NO CHANGE</v>
      </c>
      <c r="W180" s="21" t="str">
        <f t="shared" si="29"/>
        <v>NO CHANGE</v>
      </c>
      <c r="X180" s="21" t="str">
        <f t="shared" si="30"/>
        <v>NO CHANGE</v>
      </c>
    </row>
    <row r="181" spans="1:24" outlineLevel="2">
      <c r="A181" s="136">
        <v>44103</v>
      </c>
      <c r="B181" s="24"/>
      <c r="C181" s="77">
        <v>553</v>
      </c>
      <c r="D181" s="137" t="s">
        <v>699</v>
      </c>
      <c r="E181" s="137">
        <v>2</v>
      </c>
      <c r="F181" s="137" t="s">
        <v>100</v>
      </c>
      <c r="G181" s="137" t="str">
        <f>+VLOOKUP($D181,'Detailed Schedule'!$D$8:$EK$9993,4,FALSE)</f>
        <v>TERAN THH435EX HYDRAULIC HAMMER</v>
      </c>
      <c r="H181" s="55">
        <f>+VLOOKUP($D181,'Detailed Schedule'!$D$8:$EK$9993,5,FALSE)</f>
        <v>2381.5</v>
      </c>
      <c r="I181" s="22">
        <f>+VLOOKUP($D181,'Detailed Schedule'!$D$8:$EK$9993,6,FALSE)</f>
        <v>5</v>
      </c>
      <c r="J181" s="55">
        <f>+VLOOKUP($D181,'Detailed Schedule'!$D$8:$EK$9993,7,FALSE)</f>
        <v>0</v>
      </c>
      <c r="K181" s="56">
        <v>0</v>
      </c>
      <c r="L181" s="59">
        <f>+VLOOKUP($D181,'Detailed Schedule'!$D$8:$EAA$9985,137,FALSE)</f>
        <v>2024.2800000000002</v>
      </c>
      <c r="M181" s="26">
        <f>+VLOOKUP($D181,'Detailed Schedule'!$D$8:$EAA$9985,144,FALSE)</f>
        <v>119.07500000000002</v>
      </c>
      <c r="N181" s="26">
        <f t="shared" si="31"/>
        <v>2143.355</v>
      </c>
      <c r="O181" s="26">
        <f t="shared" si="32"/>
        <v>238.14499999999998</v>
      </c>
      <c r="Q181" s="74">
        <f>+VLOOKUP($D181,'Detailed Schedule'!$D$8:$K$903,6,FALSE)</f>
        <v>5</v>
      </c>
      <c r="R181" s="75">
        <f>+VLOOKUP($D181,'Detailed Schedule'!$D$8:$K$903,5,FALSE)</f>
        <v>2381.5</v>
      </c>
      <c r="S181" s="75">
        <f>+VLOOKUP($D181,'Detailed Schedule'!$D$8:$K$903,7,FALSE)</f>
        <v>0</v>
      </c>
      <c r="T181" s="119">
        <f t="shared" si="26"/>
        <v>0</v>
      </c>
      <c r="U181" s="119">
        <f t="shared" si="27"/>
        <v>0</v>
      </c>
      <c r="V181" s="21" t="str">
        <f t="shared" si="28"/>
        <v>NO CHANGE</v>
      </c>
      <c r="W181" s="21" t="str">
        <f t="shared" si="29"/>
        <v>NO CHANGE</v>
      </c>
      <c r="X181" s="21" t="str">
        <f t="shared" si="30"/>
        <v>NO CHANGE</v>
      </c>
    </row>
    <row r="182" spans="1:24" outlineLevel="2">
      <c r="A182" s="136">
        <v>44103</v>
      </c>
      <c r="B182" s="24"/>
      <c r="C182" s="77">
        <v>548</v>
      </c>
      <c r="D182" s="137" t="s">
        <v>831</v>
      </c>
      <c r="E182" s="137">
        <v>3</v>
      </c>
      <c r="F182" s="137" t="s">
        <v>100</v>
      </c>
      <c r="G182" s="137" t="str">
        <f>+VLOOKUP($D182,'Detailed Schedule'!$D$8:$EK$9993,4,FALSE)</f>
        <v>GENERAC MAGNUM LIGHT TOWER</v>
      </c>
      <c r="H182" s="55">
        <f>+VLOOKUP($D182,'Detailed Schedule'!$D$8:$EK$9993,5,FALSE)</f>
        <v>2381.5</v>
      </c>
      <c r="I182" s="22">
        <f>+VLOOKUP($D182,'Detailed Schedule'!$D$8:$EK$9993,6,FALSE)</f>
        <v>5</v>
      </c>
      <c r="J182" s="55">
        <f>+VLOOKUP($D182,'Detailed Schedule'!$D$8:$EK$9993,7,FALSE)</f>
        <v>0</v>
      </c>
      <c r="K182" s="56">
        <v>0</v>
      </c>
      <c r="L182" s="59">
        <f>+VLOOKUP($D182,'Detailed Schedule'!$D$8:$EAA$9985,137,FALSE)</f>
        <v>2024.2800000000002</v>
      </c>
      <c r="M182" s="26">
        <f>+VLOOKUP($D182,'Detailed Schedule'!$D$8:$EAA$9985,144,FALSE)</f>
        <v>119.07500000000002</v>
      </c>
      <c r="N182" s="26">
        <f t="shared" si="31"/>
        <v>2143.355</v>
      </c>
      <c r="O182" s="26">
        <f t="shared" si="32"/>
        <v>238.14499999999998</v>
      </c>
      <c r="Q182" s="74">
        <f>+VLOOKUP($D182,'Detailed Schedule'!$D$8:$K$903,6,FALSE)</f>
        <v>5</v>
      </c>
      <c r="R182" s="75">
        <f>+VLOOKUP($D182,'Detailed Schedule'!$D$8:$K$903,5,FALSE)</f>
        <v>2381.5</v>
      </c>
      <c r="S182" s="75">
        <f>+VLOOKUP($D182,'Detailed Schedule'!$D$8:$K$903,7,FALSE)</f>
        <v>0</v>
      </c>
      <c r="T182" s="119">
        <f t="shared" si="26"/>
        <v>0</v>
      </c>
      <c r="U182" s="119">
        <f t="shared" si="27"/>
        <v>0</v>
      </c>
      <c r="V182" s="21" t="str">
        <f t="shared" si="28"/>
        <v>NO CHANGE</v>
      </c>
      <c r="W182" s="21" t="str">
        <f t="shared" si="29"/>
        <v>NO CHANGE</v>
      </c>
      <c r="X182" s="21" t="str">
        <f t="shared" si="30"/>
        <v>NO CHANGE</v>
      </c>
    </row>
    <row r="183" spans="1:24" outlineLevel="2">
      <c r="A183" s="136">
        <v>44103</v>
      </c>
      <c r="B183" s="24"/>
      <c r="C183" s="77">
        <v>549</v>
      </c>
      <c r="D183" s="137" t="s">
        <v>833</v>
      </c>
      <c r="E183" s="137">
        <v>4</v>
      </c>
      <c r="F183" s="137" t="s">
        <v>100</v>
      </c>
      <c r="G183" s="137" t="str">
        <f>+VLOOKUP($D183,'Detailed Schedule'!$D$8:$EK$9993,4,FALSE)</f>
        <v>GENERAC MAGNUM LIGHT TOWER</v>
      </c>
      <c r="H183" s="55">
        <f>+VLOOKUP($D183,'Detailed Schedule'!$D$8:$EK$9993,5,FALSE)</f>
        <v>2381.5</v>
      </c>
      <c r="I183" s="22">
        <f>+VLOOKUP($D183,'Detailed Schedule'!$D$8:$EK$9993,6,FALSE)</f>
        <v>5</v>
      </c>
      <c r="J183" s="55">
        <f>+VLOOKUP($D183,'Detailed Schedule'!$D$8:$EK$9993,7,FALSE)</f>
        <v>0</v>
      </c>
      <c r="K183" s="56">
        <v>0</v>
      </c>
      <c r="L183" s="59">
        <f>+VLOOKUP($D183,'Detailed Schedule'!$D$8:$EAA$9985,137,FALSE)</f>
        <v>2024.2800000000002</v>
      </c>
      <c r="M183" s="26">
        <f>+VLOOKUP($D183,'Detailed Schedule'!$D$8:$EAA$9985,144,FALSE)</f>
        <v>119.07500000000002</v>
      </c>
      <c r="N183" s="26">
        <f t="shared" si="31"/>
        <v>2143.355</v>
      </c>
      <c r="O183" s="26">
        <f t="shared" si="32"/>
        <v>238.14499999999998</v>
      </c>
      <c r="Q183" s="74">
        <f>+VLOOKUP($D183,'Detailed Schedule'!$D$8:$K$903,6,FALSE)</f>
        <v>5</v>
      </c>
      <c r="R183" s="75">
        <f>+VLOOKUP($D183,'Detailed Schedule'!$D$8:$K$903,5,FALSE)</f>
        <v>2381.5</v>
      </c>
      <c r="S183" s="75">
        <f>+VLOOKUP($D183,'Detailed Schedule'!$D$8:$K$903,7,FALSE)</f>
        <v>0</v>
      </c>
      <c r="T183" s="119">
        <f t="shared" si="26"/>
        <v>0</v>
      </c>
      <c r="U183" s="119">
        <f t="shared" si="27"/>
        <v>0</v>
      </c>
      <c r="V183" s="21" t="str">
        <f t="shared" si="28"/>
        <v>NO CHANGE</v>
      </c>
      <c r="W183" s="21" t="str">
        <f t="shared" si="29"/>
        <v>NO CHANGE</v>
      </c>
      <c r="X183" s="21" t="str">
        <f t="shared" si="30"/>
        <v>NO CHANGE</v>
      </c>
    </row>
    <row r="184" spans="1:24" outlineLevel="2">
      <c r="A184" s="136">
        <v>44103</v>
      </c>
      <c r="B184" s="24"/>
      <c r="C184" s="77">
        <v>550</v>
      </c>
      <c r="D184" s="137" t="s">
        <v>834</v>
      </c>
      <c r="E184" s="137">
        <v>2</v>
      </c>
      <c r="F184" s="137" t="s">
        <v>100</v>
      </c>
      <c r="G184" s="137" t="str">
        <f>+VLOOKUP($D184,'Detailed Schedule'!$D$8:$EK$9993,4,FALSE)</f>
        <v>GENERAC MAGNUM LIGHT TOWER</v>
      </c>
      <c r="H184" s="55">
        <f>+VLOOKUP($D184,'Detailed Schedule'!$D$8:$EK$9993,5,FALSE)</f>
        <v>1732.38</v>
      </c>
      <c r="I184" s="22">
        <f>+VLOOKUP($D184,'Detailed Schedule'!$D$8:$EK$9993,6,FALSE)</f>
        <v>5</v>
      </c>
      <c r="J184" s="55">
        <f>+VLOOKUP($D184,'Detailed Schedule'!$D$8:$EK$9993,7,FALSE)</f>
        <v>0</v>
      </c>
      <c r="K184" s="56">
        <v>0</v>
      </c>
      <c r="L184" s="59">
        <f>+VLOOKUP($D184,'Detailed Schedule'!$D$8:$EAA$9985,137,FALSE)</f>
        <v>1472.5360000000001</v>
      </c>
      <c r="M184" s="26">
        <f>+VLOOKUP($D184,'Detailed Schedule'!$D$8:$EAA$9985,144,FALSE)</f>
        <v>86.619</v>
      </c>
      <c r="N184" s="26">
        <f t="shared" si="31"/>
        <v>1559.155</v>
      </c>
      <c r="O184" s="26">
        <f t="shared" si="32"/>
        <v>173.22500000000014</v>
      </c>
      <c r="Q184" s="74">
        <f>+VLOOKUP($D184,'Detailed Schedule'!$D$8:$K$903,6,FALSE)</f>
        <v>5</v>
      </c>
      <c r="R184" s="75">
        <f>+VLOOKUP($D184,'Detailed Schedule'!$D$8:$K$903,5,FALSE)</f>
        <v>1732.38</v>
      </c>
      <c r="S184" s="75">
        <f>+VLOOKUP($D184,'Detailed Schedule'!$D$8:$K$903,7,FALSE)</f>
        <v>0</v>
      </c>
      <c r="T184" s="119">
        <f t="shared" si="26"/>
        <v>0</v>
      </c>
      <c r="U184" s="119">
        <f t="shared" si="27"/>
        <v>0</v>
      </c>
      <c r="V184" s="21" t="str">
        <f t="shared" si="28"/>
        <v>NO CHANGE</v>
      </c>
      <c r="W184" s="21" t="str">
        <f t="shared" si="29"/>
        <v>NO CHANGE</v>
      </c>
      <c r="X184" s="21" t="str">
        <f t="shared" si="30"/>
        <v>NO CHANGE</v>
      </c>
    </row>
    <row r="185" spans="1:24" outlineLevel="2">
      <c r="A185" s="136">
        <v>44105</v>
      </c>
      <c r="B185" s="24"/>
      <c r="C185" s="77">
        <v>532</v>
      </c>
      <c r="D185" s="137" t="s">
        <v>629</v>
      </c>
      <c r="E185" s="137">
        <v>4</v>
      </c>
      <c r="F185" s="137" t="s">
        <v>100</v>
      </c>
      <c r="G185" s="137" t="str">
        <f>+VLOOKUP($D185,'Detailed Schedule'!$D$8:$EK$9993,4,FALSE)</f>
        <v>2015 CAT 326F L</v>
      </c>
      <c r="H185" s="55">
        <f>+VLOOKUP($D185,'Detailed Schedule'!$D$8:$EK$9993,5,FALSE)</f>
        <v>94683.930000000008</v>
      </c>
      <c r="I185" s="22">
        <f>+VLOOKUP($D185,'Detailed Schedule'!$D$8:$EK$9993,6,FALSE)</f>
        <v>10</v>
      </c>
      <c r="J185" s="55">
        <f>+VLOOKUP($D185,'Detailed Schedule'!$D$8:$EK$9993,7,FALSE)</f>
        <v>80000</v>
      </c>
      <c r="K185" s="56">
        <v>0</v>
      </c>
      <c r="L185" s="59">
        <f>+VLOOKUP($D185,'Detailed Schedule'!$D$8:$EAA$9985,137,FALSE)</f>
        <v>14490.663</v>
      </c>
      <c r="M185" s="26">
        <f>+VLOOKUP($D185,'Detailed Schedule'!$D$8:$EAA$9985,144,FALSE)</f>
        <v>193.27</v>
      </c>
      <c r="N185" s="26">
        <f t="shared" si="31"/>
        <v>14683.933000000001</v>
      </c>
      <c r="O185" s="26">
        <f t="shared" si="32"/>
        <v>79999.997000000003</v>
      </c>
      <c r="Q185" s="74">
        <f>+VLOOKUP($D185,'Detailed Schedule'!$D$8:$K$903,6,FALSE)</f>
        <v>10</v>
      </c>
      <c r="R185" s="75">
        <f>+VLOOKUP($D185,'Detailed Schedule'!$D$8:$K$903,5,FALSE)</f>
        <v>94683.930000000008</v>
      </c>
      <c r="S185" s="75">
        <f>+VLOOKUP($D185,'Detailed Schedule'!$D$8:$K$903,7,FALSE)</f>
        <v>80000</v>
      </c>
      <c r="T185" s="119">
        <f t="shared" si="26"/>
        <v>0</v>
      </c>
      <c r="U185" s="119">
        <f t="shared" si="27"/>
        <v>0</v>
      </c>
      <c r="V185" s="21" t="str">
        <f t="shared" si="28"/>
        <v>NO CHANGE</v>
      </c>
      <c r="W185" s="21" t="str">
        <f t="shared" si="29"/>
        <v>NO CHANGE</v>
      </c>
      <c r="X185" s="21" t="str">
        <f t="shared" si="30"/>
        <v>NO CHANGE</v>
      </c>
    </row>
    <row r="186" spans="1:24" outlineLevel="2">
      <c r="A186" s="136">
        <v>44105</v>
      </c>
      <c r="B186" s="24"/>
      <c r="C186" s="77">
        <v>529</v>
      </c>
      <c r="D186" s="137" t="s">
        <v>1698</v>
      </c>
      <c r="E186" s="137">
        <v>4</v>
      </c>
      <c r="F186" s="137" t="s">
        <v>100</v>
      </c>
      <c r="G186" s="137" t="str">
        <f>+VLOOKUP($D186,'Detailed Schedule'!$D$8:$EK$9993,4,FALSE)</f>
        <v>2017 CAT 938M</v>
      </c>
      <c r="H186" s="55">
        <f>+VLOOKUP($D186,'Detailed Schedule'!$D$8:$EK$9993,5,FALSE)</f>
        <v>113890.18000000001</v>
      </c>
      <c r="I186" s="22">
        <f>+VLOOKUP($D186,'Detailed Schedule'!$D$8:$EK$9993,6,FALSE)</f>
        <v>10</v>
      </c>
      <c r="J186" s="55">
        <f>+VLOOKUP($D186,'Detailed Schedule'!$D$8:$EK$9993,7,FALSE)</f>
        <v>60000</v>
      </c>
      <c r="K186" s="56">
        <v>0</v>
      </c>
      <c r="L186" s="59">
        <f>+VLOOKUP($D186,'Detailed Schedule'!$D$8:$EAA$9985,137,FALSE)</f>
        <v>28278.328000000001</v>
      </c>
      <c r="M186" s="26">
        <f>+VLOOKUP($D186,'Detailed Schedule'!$D$8:$EAA$9985,144,FALSE)</f>
        <v>1347.2545000000002</v>
      </c>
      <c r="N186" s="26">
        <f t="shared" si="31"/>
        <v>29625.5825</v>
      </c>
      <c r="O186" s="26">
        <f t="shared" si="32"/>
        <v>84264.597500000003</v>
      </c>
      <c r="Q186" s="74">
        <f>+VLOOKUP($D186,'Detailed Schedule'!$D$8:$K$903,6,FALSE)</f>
        <v>10</v>
      </c>
      <c r="R186" s="75">
        <f>+VLOOKUP($D186,'Detailed Schedule'!$D$8:$K$903,5,FALSE)</f>
        <v>113890.18000000001</v>
      </c>
      <c r="S186" s="75">
        <f>+VLOOKUP($D186,'Detailed Schedule'!$D$8:$K$903,7,FALSE)</f>
        <v>60000</v>
      </c>
      <c r="T186" s="119">
        <f t="shared" si="26"/>
        <v>0</v>
      </c>
      <c r="U186" s="119">
        <f t="shared" si="27"/>
        <v>0</v>
      </c>
      <c r="V186" s="21" t="str">
        <f t="shared" si="28"/>
        <v>NO CHANGE</v>
      </c>
      <c r="W186" s="21" t="str">
        <f t="shared" si="29"/>
        <v>NO CHANGE</v>
      </c>
      <c r="X186" s="21" t="str">
        <f t="shared" si="30"/>
        <v>NO CHANGE</v>
      </c>
    </row>
    <row r="187" spans="1:24" outlineLevel="2">
      <c r="A187" s="136">
        <v>44167</v>
      </c>
      <c r="B187" s="24"/>
      <c r="C187" s="77">
        <v>536</v>
      </c>
      <c r="D187" s="137" t="s">
        <v>631</v>
      </c>
      <c r="E187" s="137">
        <v>1</v>
      </c>
      <c r="F187" s="137" t="s">
        <v>100</v>
      </c>
      <c r="G187" s="137" t="str">
        <f>+VLOOKUP($D187,'Detailed Schedule'!$D$8:$EK$9993,4,FALSE)</f>
        <v>2019 JD 35G W/ NPK PH1 (EXA-13)</v>
      </c>
      <c r="H187" s="55">
        <f>+VLOOKUP($D187,'Detailed Schedule'!$D$8:$EK$9993,5,FALSE)</f>
        <v>31886</v>
      </c>
      <c r="I187" s="22">
        <f>+VLOOKUP($D187,'Detailed Schedule'!$D$8:$EK$9993,6,FALSE)</f>
        <v>7</v>
      </c>
      <c r="J187" s="55">
        <f>+VLOOKUP($D187,'Detailed Schedule'!$D$8:$EK$9993,7,FALSE)</f>
        <v>4800</v>
      </c>
      <c r="K187" s="56">
        <v>0</v>
      </c>
      <c r="L187" s="59">
        <f>+VLOOKUP($D187,'Detailed Schedule'!$D$8:$EAA$9985,137,FALSE)</f>
        <v>15800.168571428574</v>
      </c>
      <c r="M187" s="26">
        <f>+VLOOKUP($D187,'Detailed Schedule'!$D$8:$EAA$9985,144,FALSE)</f>
        <v>967.35714285714289</v>
      </c>
      <c r="N187" s="26">
        <f t="shared" si="31"/>
        <v>16767.525714285715</v>
      </c>
      <c r="O187" s="26">
        <f t="shared" si="32"/>
        <v>15118.474285714285</v>
      </c>
      <c r="Q187" s="74">
        <f>+VLOOKUP($D187,'Detailed Schedule'!$D$8:$K$903,6,FALSE)</f>
        <v>7</v>
      </c>
      <c r="R187" s="75">
        <f>+VLOOKUP($D187,'Detailed Schedule'!$D$8:$K$903,5,FALSE)</f>
        <v>31886</v>
      </c>
      <c r="S187" s="75">
        <f>+VLOOKUP($D187,'Detailed Schedule'!$D$8:$K$903,7,FALSE)</f>
        <v>4800</v>
      </c>
      <c r="T187" s="119">
        <f t="shared" si="26"/>
        <v>0</v>
      </c>
      <c r="U187" s="119">
        <f t="shared" si="27"/>
        <v>0</v>
      </c>
      <c r="V187" s="21" t="str">
        <f t="shared" si="28"/>
        <v>NO CHANGE</v>
      </c>
      <c r="W187" s="21" t="str">
        <f t="shared" si="29"/>
        <v>NO CHANGE</v>
      </c>
      <c r="X187" s="21" t="str">
        <f t="shared" si="30"/>
        <v>NO CHANGE</v>
      </c>
    </row>
    <row r="188" spans="1:24" outlineLevel="2">
      <c r="A188" s="136">
        <v>44168</v>
      </c>
      <c r="B188" s="24"/>
      <c r="C188" s="77">
        <v>538</v>
      </c>
      <c r="D188" s="137" t="s">
        <v>1558</v>
      </c>
      <c r="E188" s="137">
        <v>2</v>
      </c>
      <c r="F188" s="137" t="s">
        <v>100</v>
      </c>
      <c r="G188" s="137" t="str">
        <f>+VLOOKUP($D188,'Detailed Schedule'!$D$8:$EK$9993,4,FALSE)</f>
        <v>2018 CAT 279D</v>
      </c>
      <c r="H188" s="55">
        <f>+VLOOKUP($D188,'Detailed Schedule'!$D$8:$EK$9993,5,FALSE)</f>
        <v>44827.4</v>
      </c>
      <c r="I188" s="22">
        <f>+VLOOKUP($D188,'Detailed Schedule'!$D$8:$EK$9993,6,FALSE)</f>
        <v>7</v>
      </c>
      <c r="J188" s="55">
        <f>+VLOOKUP($D188,'Detailed Schedule'!$D$8:$EK$9993,7,FALSE)</f>
        <v>5000</v>
      </c>
      <c r="K188" s="56">
        <v>0</v>
      </c>
      <c r="L188" s="59">
        <f>+VLOOKUP($D188,'Detailed Schedule'!$D$8:$EAA$9985,137,FALSE)</f>
        <v>23232.658571428568</v>
      </c>
      <c r="M188" s="26">
        <f>+VLOOKUP($D188,'Detailed Schedule'!$D$8:$EAA$9985,144,FALSE)</f>
        <v>1422.4071428571428</v>
      </c>
      <c r="N188" s="26">
        <f t="shared" si="31"/>
        <v>24655.065714285713</v>
      </c>
      <c r="O188" s="26">
        <f t="shared" si="32"/>
        <v>20172.334285714289</v>
      </c>
      <c r="Q188" s="74">
        <f>+VLOOKUP($D188,'Detailed Schedule'!$D$8:$K$903,6,FALSE)</f>
        <v>7</v>
      </c>
      <c r="R188" s="75">
        <f>+VLOOKUP($D188,'Detailed Schedule'!$D$8:$K$903,5,FALSE)</f>
        <v>44827.4</v>
      </c>
      <c r="S188" s="75">
        <f>+VLOOKUP($D188,'Detailed Schedule'!$D$8:$K$903,7,FALSE)</f>
        <v>5000</v>
      </c>
      <c r="T188" s="119">
        <f t="shared" si="26"/>
        <v>0</v>
      </c>
      <c r="U188" s="119">
        <f t="shared" si="27"/>
        <v>0</v>
      </c>
      <c r="V188" s="21" t="str">
        <f t="shared" si="28"/>
        <v>NO CHANGE</v>
      </c>
      <c r="W188" s="21" t="str">
        <f t="shared" si="29"/>
        <v>NO CHANGE</v>
      </c>
      <c r="X188" s="21" t="str">
        <f t="shared" si="30"/>
        <v>NO CHANGE</v>
      </c>
    </row>
    <row r="189" spans="1:24" outlineLevel="2">
      <c r="A189" s="136">
        <v>44173</v>
      </c>
      <c r="B189" s="24"/>
      <c r="C189" s="77">
        <v>540</v>
      </c>
      <c r="D189" s="137" t="s">
        <v>155</v>
      </c>
      <c r="E189" s="137">
        <v>2</v>
      </c>
      <c r="F189" s="137" t="s">
        <v>100</v>
      </c>
      <c r="G189" s="137" t="str">
        <f>+VLOOKUP($D189,'Detailed Schedule'!$D$8:$EK$9993,4,FALSE)</f>
        <v>2015 CAT 420F2 IT 4X4</v>
      </c>
      <c r="H189" s="55">
        <f>+VLOOKUP($D189,'Detailed Schedule'!$D$8:$EK$9993,5,FALSE)</f>
        <v>55173.93</v>
      </c>
      <c r="I189" s="22">
        <f>+VLOOKUP($D189,'Detailed Schedule'!$D$8:$EK$9993,6,FALSE)</f>
        <v>10</v>
      </c>
      <c r="J189" s="55">
        <f>+VLOOKUP($D189,'Detailed Schedule'!$D$8:$EK$9993,7,FALSE)</f>
        <v>8300</v>
      </c>
      <c r="K189" s="56">
        <v>0</v>
      </c>
      <c r="L189" s="59">
        <f>+VLOOKUP($D189,'Detailed Schedule'!$D$8:$EAA$9985,137,FALSE)</f>
        <v>19140.183000000001</v>
      </c>
      <c r="M189" s="26">
        <f>+VLOOKUP($D189,'Detailed Schedule'!$D$8:$EAA$9985,144,FALSE)</f>
        <v>1171.84825</v>
      </c>
      <c r="N189" s="26">
        <f t="shared" si="31"/>
        <v>20312.03125</v>
      </c>
      <c r="O189" s="26">
        <f t="shared" si="32"/>
        <v>34861.89875</v>
      </c>
      <c r="Q189" s="74">
        <f>+VLOOKUP($D189,'Detailed Schedule'!$D$8:$K$903,6,FALSE)</f>
        <v>10</v>
      </c>
      <c r="R189" s="75">
        <f>+VLOOKUP($D189,'Detailed Schedule'!$D$8:$K$903,5,FALSE)</f>
        <v>55173.93</v>
      </c>
      <c r="S189" s="75">
        <f>+VLOOKUP($D189,'Detailed Schedule'!$D$8:$K$903,7,FALSE)</f>
        <v>8300</v>
      </c>
      <c r="T189" s="119">
        <f t="shared" si="26"/>
        <v>0</v>
      </c>
      <c r="U189" s="119">
        <f t="shared" si="27"/>
        <v>0</v>
      </c>
      <c r="V189" s="21" t="str">
        <f t="shared" si="28"/>
        <v>NO CHANGE</v>
      </c>
      <c r="W189" s="21" t="str">
        <f t="shared" si="29"/>
        <v>NO CHANGE</v>
      </c>
      <c r="X189" s="21" t="str">
        <f t="shared" si="30"/>
        <v>NO CHANGE</v>
      </c>
    </row>
    <row r="190" spans="1:24" outlineLevel="2">
      <c r="A190" s="136">
        <v>44173</v>
      </c>
      <c r="B190" s="24"/>
      <c r="C190" s="77">
        <v>542</v>
      </c>
      <c r="D190" s="137" t="s">
        <v>389</v>
      </c>
      <c r="E190" s="137">
        <v>4</v>
      </c>
      <c r="F190" s="137" t="s">
        <v>100</v>
      </c>
      <c r="G190" s="137" t="str">
        <f>+VLOOKUP($D190,'Detailed Schedule'!$D$8:$EK$9993,4,FALSE)</f>
        <v>2015 CAT D6N LGP</v>
      </c>
      <c r="H190" s="55">
        <f>+VLOOKUP($D190,'Detailed Schedule'!$D$8:$EK$9993,5,FALSE)</f>
        <v>127608.93000000001</v>
      </c>
      <c r="I190" s="22">
        <f>+VLOOKUP($D190,'Detailed Schedule'!$D$8:$EK$9993,6,FALSE)</f>
        <v>10</v>
      </c>
      <c r="J190" s="55">
        <f>+VLOOKUP($D190,'Detailed Schedule'!$D$8:$EK$9993,7,FALSE)</f>
        <v>100000</v>
      </c>
      <c r="K190" s="56">
        <v>0</v>
      </c>
      <c r="L190" s="59">
        <f>+VLOOKUP($D190,'Detailed Schedule'!$D$8:$EAA$9985,137,FALSE)</f>
        <v>16690.303</v>
      </c>
      <c r="M190" s="26">
        <f>+VLOOKUP($D190,'Detailed Schedule'!$D$8:$EAA$9985,144,FALSE)</f>
        <v>690.22325000000023</v>
      </c>
      <c r="N190" s="26">
        <f t="shared" si="31"/>
        <v>17380.526249999999</v>
      </c>
      <c r="O190" s="26">
        <f t="shared" si="32"/>
        <v>110228.40375000001</v>
      </c>
      <c r="Q190" s="74">
        <f>+VLOOKUP($D190,'Detailed Schedule'!$D$8:$K$903,6,FALSE)</f>
        <v>10</v>
      </c>
      <c r="R190" s="75">
        <f>+VLOOKUP($D190,'Detailed Schedule'!$D$8:$K$903,5,FALSE)</f>
        <v>127608.93000000001</v>
      </c>
      <c r="S190" s="75">
        <f>+VLOOKUP($D190,'Detailed Schedule'!$D$8:$K$903,7,FALSE)</f>
        <v>100000</v>
      </c>
      <c r="T190" s="119">
        <f t="shared" si="26"/>
        <v>0</v>
      </c>
      <c r="U190" s="119">
        <f t="shared" si="27"/>
        <v>0</v>
      </c>
      <c r="V190" s="21" t="str">
        <f t="shared" si="28"/>
        <v>NO CHANGE</v>
      </c>
      <c r="W190" s="21" t="str">
        <f t="shared" si="29"/>
        <v>NO CHANGE</v>
      </c>
      <c r="X190" s="21" t="str">
        <f t="shared" si="30"/>
        <v>NO CHANGE</v>
      </c>
    </row>
    <row r="191" spans="1:24" outlineLevel="2">
      <c r="A191" s="136">
        <v>44173</v>
      </c>
      <c r="B191" s="24"/>
      <c r="C191" s="77">
        <v>541</v>
      </c>
      <c r="D191" s="137" t="s">
        <v>796</v>
      </c>
      <c r="E191" s="137">
        <v>2</v>
      </c>
      <c r="F191" s="137" t="s">
        <v>100</v>
      </c>
      <c r="G191" s="137" t="str">
        <f>+VLOOKUP($D191,'Detailed Schedule'!$D$8:$EK$9993,4,FALSE)</f>
        <v>2010 CAT 140M</v>
      </c>
      <c r="H191" s="55">
        <f>+VLOOKUP($D191,'Detailed Schedule'!$D$8:$EK$9993,5,FALSE)</f>
        <v>89196.430000000008</v>
      </c>
      <c r="I191" s="22">
        <f>+VLOOKUP($D191,'Detailed Schedule'!$D$8:$EK$9993,6,FALSE)</f>
        <v>10</v>
      </c>
      <c r="J191" s="55">
        <f>+VLOOKUP($D191,'Detailed Schedule'!$D$8:$EK$9993,7,FALSE)</f>
        <v>75000</v>
      </c>
      <c r="K191" s="56">
        <v>0</v>
      </c>
      <c r="L191" s="59">
        <f>+VLOOKUP($D191,'Detailed Schedule'!$D$8:$EAA$9985,137,FALSE)</f>
        <v>12459.362999999999</v>
      </c>
      <c r="M191" s="26">
        <f>+VLOOKUP($D191,'Detailed Schedule'!$D$8:$EAA$9985,144,FALSE)</f>
        <v>354.91075000000018</v>
      </c>
      <c r="N191" s="26">
        <f t="shared" si="31"/>
        <v>12814.27375</v>
      </c>
      <c r="O191" s="26">
        <f t="shared" si="32"/>
        <v>76382.15625</v>
      </c>
      <c r="Q191" s="74">
        <f>+VLOOKUP($D191,'Detailed Schedule'!$D$8:$K$903,6,FALSE)</f>
        <v>10</v>
      </c>
      <c r="R191" s="75">
        <f>+VLOOKUP($D191,'Detailed Schedule'!$D$8:$K$903,5,FALSE)</f>
        <v>89196.430000000008</v>
      </c>
      <c r="S191" s="75">
        <f>+VLOOKUP($D191,'Detailed Schedule'!$D$8:$K$903,7,FALSE)</f>
        <v>75000</v>
      </c>
      <c r="T191" s="119">
        <f t="shared" si="26"/>
        <v>0</v>
      </c>
      <c r="U191" s="119">
        <f t="shared" si="27"/>
        <v>0</v>
      </c>
      <c r="V191" s="21" t="str">
        <f t="shared" si="28"/>
        <v>NO CHANGE</v>
      </c>
      <c r="W191" s="21" t="str">
        <f t="shared" si="29"/>
        <v>NO CHANGE</v>
      </c>
      <c r="X191" s="21" t="str">
        <f t="shared" si="30"/>
        <v>NO CHANGE</v>
      </c>
    </row>
    <row r="192" spans="1:24" outlineLevel="2">
      <c r="A192" s="136">
        <v>44173</v>
      </c>
      <c r="B192" s="24"/>
      <c r="C192" s="77">
        <v>543</v>
      </c>
      <c r="D192" s="137" t="s">
        <v>1652</v>
      </c>
      <c r="E192" s="137">
        <v>2</v>
      </c>
      <c r="F192" s="137" t="s">
        <v>100</v>
      </c>
      <c r="G192" s="137" t="str">
        <f>+VLOOKUP($D192,'Detailed Schedule'!$D$8:$EK$9993,4,FALSE)</f>
        <v>2012 JLG G1255A</v>
      </c>
      <c r="H192" s="55">
        <f>+VLOOKUP($D192,'Detailed Schedule'!$D$8:$EK$9993,5,FALSE)</f>
        <v>40906.43</v>
      </c>
      <c r="I192" s="22">
        <f>+VLOOKUP($D192,'Detailed Schedule'!$D$8:$EK$9993,6,FALSE)</f>
        <v>10</v>
      </c>
      <c r="J192" s="55">
        <f>+VLOOKUP($D192,'Detailed Schedule'!$D$8:$EK$9993,7,FALSE)</f>
        <v>6000</v>
      </c>
      <c r="K192" s="56">
        <v>0</v>
      </c>
      <c r="L192" s="59">
        <f>+VLOOKUP($D192,'Detailed Schedule'!$D$8:$EAA$9985,137,FALSE)</f>
        <v>14253.453</v>
      </c>
      <c r="M192" s="26">
        <f>+VLOOKUP($D192,'Detailed Schedule'!$D$8:$EAA$9985,144,FALSE)</f>
        <v>872.66075000000001</v>
      </c>
      <c r="N192" s="26">
        <f t="shared" si="31"/>
        <v>15126.11375</v>
      </c>
      <c r="O192" s="26">
        <f t="shared" si="32"/>
        <v>25780.31625</v>
      </c>
      <c r="Q192" s="74">
        <f>+VLOOKUP($D192,'Detailed Schedule'!$D$8:$K$903,6,FALSE)</f>
        <v>10</v>
      </c>
      <c r="R192" s="75">
        <f>+VLOOKUP($D192,'Detailed Schedule'!$D$8:$K$903,5,FALSE)</f>
        <v>40906.43</v>
      </c>
      <c r="S192" s="75">
        <f>+VLOOKUP($D192,'Detailed Schedule'!$D$8:$K$903,7,FALSE)</f>
        <v>6000</v>
      </c>
      <c r="T192" s="119">
        <f t="shared" si="26"/>
        <v>0</v>
      </c>
      <c r="U192" s="119">
        <f t="shared" si="27"/>
        <v>0</v>
      </c>
      <c r="V192" s="21" t="str">
        <f t="shared" si="28"/>
        <v>NO CHANGE</v>
      </c>
      <c r="W192" s="21" t="str">
        <f t="shared" si="29"/>
        <v>NO CHANGE</v>
      </c>
      <c r="X192" s="21" t="str">
        <f t="shared" si="30"/>
        <v>NO CHANGE</v>
      </c>
    </row>
    <row r="193" spans="1:24" outlineLevel="2">
      <c r="A193" s="136">
        <v>44209</v>
      </c>
      <c r="B193" s="24"/>
      <c r="C193" s="77">
        <v>594</v>
      </c>
      <c r="D193" s="137" t="s">
        <v>1407</v>
      </c>
      <c r="E193" s="137">
        <v>3</v>
      </c>
      <c r="F193" s="137" t="s">
        <v>100</v>
      </c>
      <c r="G193" s="137" t="str">
        <f>+VLOOKUP($D193,'Detailed Schedule'!$D$8:$EK$9993,4,FALSE)</f>
        <v>2011 CAT CS54</v>
      </c>
      <c r="H193" s="55">
        <f>+VLOOKUP($D193,'Detailed Schedule'!$D$8:$EK$9993,5,FALSE)</f>
        <v>42856.480000000003</v>
      </c>
      <c r="I193" s="22">
        <f>+VLOOKUP($D193,'Detailed Schedule'!$D$8:$EK$9993,6,FALSE)</f>
        <v>10</v>
      </c>
      <c r="J193" s="55">
        <f>+VLOOKUP($D193,'Detailed Schedule'!$D$8:$EK$9993,7,FALSE)</f>
        <v>8500</v>
      </c>
      <c r="K193" s="56">
        <v>0</v>
      </c>
      <c r="L193" s="59">
        <f>+VLOOKUP($D193,'Detailed Schedule'!$D$8:$EAA$9985,137,FALSE)</f>
        <v>13742.598000000002</v>
      </c>
      <c r="M193" s="26">
        <f>+VLOOKUP($D193,'Detailed Schedule'!$D$8:$EAA$9985,144,FALSE)</f>
        <v>858.91200000000003</v>
      </c>
      <c r="N193" s="26">
        <f t="shared" si="31"/>
        <v>14601.510000000002</v>
      </c>
      <c r="O193" s="26">
        <f t="shared" si="32"/>
        <v>28254.97</v>
      </c>
      <c r="Q193" s="74">
        <f>+VLOOKUP($D193,'Detailed Schedule'!$D$8:$K$903,6,FALSE)</f>
        <v>10</v>
      </c>
      <c r="R193" s="75">
        <f>+VLOOKUP($D193,'Detailed Schedule'!$D$8:$K$903,5,FALSE)</f>
        <v>42856.480000000003</v>
      </c>
      <c r="S193" s="75">
        <f>+VLOOKUP($D193,'Detailed Schedule'!$D$8:$K$903,7,FALSE)</f>
        <v>8500</v>
      </c>
      <c r="T193" s="119">
        <f t="shared" si="26"/>
        <v>0</v>
      </c>
      <c r="U193" s="119">
        <f t="shared" si="27"/>
        <v>0</v>
      </c>
      <c r="V193" s="21" t="str">
        <f t="shared" si="28"/>
        <v>NO CHANGE</v>
      </c>
      <c r="W193" s="21" t="str">
        <f t="shared" si="29"/>
        <v>NO CHANGE</v>
      </c>
      <c r="X193" s="21" t="str">
        <f t="shared" si="30"/>
        <v>NO CHANGE</v>
      </c>
    </row>
    <row r="194" spans="1:24" outlineLevel="2">
      <c r="A194" s="136">
        <v>44223</v>
      </c>
      <c r="B194" s="24"/>
      <c r="C194" s="77">
        <v>593</v>
      </c>
      <c r="D194" s="137" t="s">
        <v>1409</v>
      </c>
      <c r="E194" s="137">
        <v>2</v>
      </c>
      <c r="F194" s="137" t="s">
        <v>100</v>
      </c>
      <c r="G194" s="137" t="str">
        <f>+VLOOKUP($D194,'Detailed Schedule'!$D$8:$EK$9993,4,FALSE)</f>
        <v>2011 CAT CP56</v>
      </c>
      <c r="H194" s="55">
        <f>+VLOOKUP($D194,'Detailed Schedule'!$D$8:$EK$9993,5,FALSE)</f>
        <v>63868</v>
      </c>
      <c r="I194" s="22">
        <f>+VLOOKUP($D194,'Detailed Schedule'!$D$8:$EK$9993,6,FALSE)</f>
        <v>10</v>
      </c>
      <c r="J194" s="55">
        <f>+VLOOKUP($D194,'Detailed Schedule'!$D$8:$EK$9993,7,FALSE)</f>
        <v>55000</v>
      </c>
      <c r="K194" s="56">
        <v>0</v>
      </c>
      <c r="L194" s="59">
        <f>+VLOOKUP($D194,'Detailed Schedule'!$D$8:$EAA$9985,137,FALSE)</f>
        <v>7414.97</v>
      </c>
      <c r="M194" s="26">
        <f>+VLOOKUP($D194,'Detailed Schedule'!$D$8:$EAA$9985,144,FALSE)</f>
        <v>221.7</v>
      </c>
      <c r="N194" s="26">
        <f t="shared" si="31"/>
        <v>7636.67</v>
      </c>
      <c r="O194" s="26">
        <f t="shared" si="32"/>
        <v>56231.33</v>
      </c>
      <c r="Q194" s="74">
        <f>+VLOOKUP($D194,'Detailed Schedule'!$D$8:$K$903,6,FALSE)</f>
        <v>10</v>
      </c>
      <c r="R194" s="75">
        <f>+VLOOKUP($D194,'Detailed Schedule'!$D$8:$K$903,5,FALSE)</f>
        <v>63868</v>
      </c>
      <c r="S194" s="75">
        <f>+VLOOKUP($D194,'Detailed Schedule'!$D$8:$K$903,7,FALSE)</f>
        <v>55000</v>
      </c>
      <c r="T194" s="119">
        <f t="shared" si="26"/>
        <v>0</v>
      </c>
      <c r="U194" s="119">
        <f t="shared" si="27"/>
        <v>0</v>
      </c>
      <c r="V194" s="21" t="str">
        <f t="shared" si="28"/>
        <v>NO CHANGE</v>
      </c>
      <c r="W194" s="21" t="str">
        <f t="shared" si="29"/>
        <v>NO CHANGE</v>
      </c>
      <c r="X194" s="21" t="str">
        <f t="shared" si="30"/>
        <v>NO CHANGE</v>
      </c>
    </row>
    <row r="195" spans="1:24" outlineLevel="2">
      <c r="A195" s="136">
        <v>44225</v>
      </c>
      <c r="B195" s="24"/>
      <c r="C195" s="77">
        <v>599</v>
      </c>
      <c r="D195" s="137" t="s">
        <v>633</v>
      </c>
      <c r="E195" s="137">
        <v>4</v>
      </c>
      <c r="F195" s="137" t="s">
        <v>100</v>
      </c>
      <c r="G195" s="137" t="str">
        <f>+VLOOKUP($D195,'Detailed Schedule'!$D$8:$EK$9993,4,FALSE)</f>
        <v>2016 JD 250G LC</v>
      </c>
      <c r="H195" s="55">
        <f>+VLOOKUP($D195,'Detailed Schedule'!$D$8:$EK$9993,5,FALSE)</f>
        <v>94933.75</v>
      </c>
      <c r="I195" s="22">
        <f>+VLOOKUP($D195,'Detailed Schedule'!$D$8:$EK$9993,6,FALSE)</f>
        <v>10</v>
      </c>
      <c r="J195" s="55">
        <f>+VLOOKUP($D195,'Detailed Schedule'!$D$8:$EK$9993,7,FALSE)</f>
        <v>60000</v>
      </c>
      <c r="K195" s="56">
        <v>0</v>
      </c>
      <c r="L195" s="59">
        <f>+VLOOKUP($D195,'Detailed Schedule'!$D$8:$EAA$9985,137,FALSE)</f>
        <v>17349.064999999999</v>
      </c>
      <c r="M195" s="26">
        <f>+VLOOKUP($D195,'Detailed Schedule'!$D$8:$EAA$9985,144,FALSE)</f>
        <v>873.34375</v>
      </c>
      <c r="N195" s="26">
        <f t="shared" si="31"/>
        <v>18222.408749999999</v>
      </c>
      <c r="O195" s="26">
        <f t="shared" si="32"/>
        <v>76711.341249999998</v>
      </c>
      <c r="Q195" s="74">
        <f>+VLOOKUP($D195,'Detailed Schedule'!$D$8:$K$903,6,FALSE)</f>
        <v>10</v>
      </c>
      <c r="R195" s="75">
        <f>+VLOOKUP($D195,'Detailed Schedule'!$D$8:$K$903,5,FALSE)</f>
        <v>94933.75</v>
      </c>
      <c r="S195" s="75">
        <f>+VLOOKUP($D195,'Detailed Schedule'!$D$8:$K$903,7,FALSE)</f>
        <v>60000</v>
      </c>
      <c r="T195" s="119">
        <f t="shared" si="26"/>
        <v>0</v>
      </c>
      <c r="U195" s="119">
        <f t="shared" si="27"/>
        <v>0</v>
      </c>
      <c r="V195" s="21" t="str">
        <f t="shared" si="28"/>
        <v>NO CHANGE</v>
      </c>
      <c r="W195" s="21" t="str">
        <f t="shared" si="29"/>
        <v>NO CHANGE</v>
      </c>
      <c r="X195" s="21" t="str">
        <f t="shared" si="30"/>
        <v>NO CHANGE</v>
      </c>
    </row>
    <row r="196" spans="1:24" outlineLevel="2">
      <c r="A196" s="136">
        <v>44228</v>
      </c>
      <c r="B196" s="24"/>
      <c r="C196" s="77">
        <v>685</v>
      </c>
      <c r="D196" s="137" t="s">
        <v>391</v>
      </c>
      <c r="E196" s="137">
        <v>2</v>
      </c>
      <c r="F196" s="137" t="s">
        <v>100</v>
      </c>
      <c r="G196" s="137" t="str">
        <f>+VLOOKUP($D196,'Detailed Schedule'!$D$8:$EK$9993,4,FALSE)</f>
        <v>GPS UNIT FOR D-16</v>
      </c>
      <c r="H196" s="55">
        <f>+VLOOKUP($D196,'Detailed Schedule'!$D$8:$EK$9993,5,FALSE)</f>
        <v>41417.730000000003</v>
      </c>
      <c r="I196" s="22">
        <f>+VLOOKUP($D196,'Detailed Schedule'!$D$8:$EK$9993,6,FALSE)</f>
        <v>5</v>
      </c>
      <c r="J196" s="55">
        <f>+VLOOKUP($D196,'Detailed Schedule'!$D$8:$EK$9993,7,FALSE)</f>
        <v>0</v>
      </c>
      <c r="K196" s="56">
        <v>0</v>
      </c>
      <c r="L196" s="59">
        <f>+VLOOKUP($D196,'Detailed Schedule'!$D$8:$EAA$9985,137,FALSE)</f>
        <v>32443.896000000001</v>
      </c>
      <c r="M196" s="26">
        <f>+VLOOKUP($D196,'Detailed Schedule'!$D$8:$EAA$9985,144,FALSE)</f>
        <v>2070.8865000000001</v>
      </c>
      <c r="N196" s="26">
        <f t="shared" si="31"/>
        <v>34514.782500000001</v>
      </c>
      <c r="O196" s="26">
        <f t="shared" si="32"/>
        <v>6902.947500000002</v>
      </c>
      <c r="Q196" s="74">
        <f>+VLOOKUP($D196,'Detailed Schedule'!$D$8:$K$903,6,FALSE)</f>
        <v>5</v>
      </c>
      <c r="R196" s="75">
        <f>+VLOOKUP($D196,'Detailed Schedule'!$D$8:$K$903,5,FALSE)</f>
        <v>41417.730000000003</v>
      </c>
      <c r="S196" s="75">
        <f>+VLOOKUP($D196,'Detailed Schedule'!$D$8:$K$903,7,FALSE)</f>
        <v>0</v>
      </c>
      <c r="T196" s="119">
        <f t="shared" si="26"/>
        <v>0</v>
      </c>
      <c r="U196" s="119">
        <f t="shared" si="27"/>
        <v>0</v>
      </c>
      <c r="V196" s="21" t="str">
        <f t="shared" si="28"/>
        <v>NO CHANGE</v>
      </c>
      <c r="W196" s="21" t="str">
        <f t="shared" si="29"/>
        <v>NO CHANGE</v>
      </c>
      <c r="X196" s="21" t="str">
        <f t="shared" si="30"/>
        <v>NO CHANGE</v>
      </c>
    </row>
    <row r="197" spans="1:24" outlineLevel="2">
      <c r="A197" s="136">
        <v>44229</v>
      </c>
      <c r="B197" s="24"/>
      <c r="C197" s="77">
        <v>606</v>
      </c>
      <c r="D197" s="137" t="s">
        <v>1559</v>
      </c>
      <c r="E197" s="137">
        <v>2</v>
      </c>
      <c r="F197" s="137" t="s">
        <v>100</v>
      </c>
      <c r="G197" s="137" t="str">
        <f>+VLOOKUP($D197,'Detailed Schedule'!$D$8:$EK$9993,4,FALSE)</f>
        <v>2018 CAT 279D</v>
      </c>
      <c r="H197" s="55">
        <f>+VLOOKUP($D197,'Detailed Schedule'!$D$8:$EK$9993,5,FALSE)</f>
        <v>38750</v>
      </c>
      <c r="I197" s="22">
        <f>+VLOOKUP($D197,'Detailed Schedule'!$D$8:$EK$9993,6,FALSE)</f>
        <v>7</v>
      </c>
      <c r="J197" s="55">
        <f>+VLOOKUP($D197,'Detailed Schedule'!$D$8:$EK$9993,7,FALSE)</f>
        <v>5000</v>
      </c>
      <c r="K197" s="56">
        <v>0</v>
      </c>
      <c r="L197" s="59">
        <f>+VLOOKUP($D197,'Detailed Schedule'!$D$8:$EAA$9985,137,FALSE)</f>
        <v>18883.928571428572</v>
      </c>
      <c r="M197" s="26">
        <f>+VLOOKUP($D197,'Detailed Schedule'!$D$8:$EAA$9985,144,FALSE)</f>
        <v>1205.3571428571429</v>
      </c>
      <c r="N197" s="26">
        <f t="shared" si="31"/>
        <v>20089.285714285714</v>
      </c>
      <c r="O197" s="26">
        <f t="shared" si="32"/>
        <v>18660.714285714286</v>
      </c>
      <c r="Q197" s="74">
        <f>+VLOOKUP($D197,'Detailed Schedule'!$D$8:$K$903,6,FALSE)</f>
        <v>7</v>
      </c>
      <c r="R197" s="75">
        <f>+VLOOKUP($D197,'Detailed Schedule'!$D$8:$K$903,5,FALSE)</f>
        <v>38750</v>
      </c>
      <c r="S197" s="75">
        <f>+VLOOKUP($D197,'Detailed Schedule'!$D$8:$K$903,7,FALSE)</f>
        <v>5000</v>
      </c>
      <c r="T197" s="119">
        <f t="shared" si="26"/>
        <v>0</v>
      </c>
      <c r="U197" s="119">
        <f t="shared" si="27"/>
        <v>0</v>
      </c>
      <c r="V197" s="21" t="str">
        <f t="shared" si="28"/>
        <v>NO CHANGE</v>
      </c>
      <c r="W197" s="21" t="str">
        <f t="shared" si="29"/>
        <v>NO CHANGE</v>
      </c>
      <c r="X197" s="21" t="str">
        <f t="shared" si="30"/>
        <v>NO CHANGE</v>
      </c>
    </row>
    <row r="198" spans="1:24" outlineLevel="2">
      <c r="A198" s="136">
        <v>44236</v>
      </c>
      <c r="B198" s="24"/>
      <c r="C198" s="77">
        <v>682</v>
      </c>
      <c r="D198" s="137" t="s">
        <v>540</v>
      </c>
      <c r="E198" s="137">
        <v>1</v>
      </c>
      <c r="F198" s="137" t="s">
        <v>100</v>
      </c>
      <c r="G198" s="137" t="str">
        <f>+VLOOKUP($D198,'Detailed Schedule'!$D$8:$EK$9993,4,FALSE)</f>
        <v>REPLACE ENGINE IN EX-09</v>
      </c>
      <c r="H198" s="55">
        <f>+VLOOKUP($D198,'Detailed Schedule'!$D$8:$EK$9993,5,FALSE)</f>
        <v>18807.61</v>
      </c>
      <c r="I198" s="22">
        <f>+VLOOKUP($D198,'Detailed Schedule'!$D$8:$EK$9993,6,FALSE)</f>
        <v>5</v>
      </c>
      <c r="J198" s="55">
        <f>+VLOOKUP($D198,'Detailed Schedule'!$D$8:$EK$9993,7,FALSE)</f>
        <v>3800</v>
      </c>
      <c r="K198" s="56">
        <v>0</v>
      </c>
      <c r="L198" s="59">
        <f>+VLOOKUP($D198,'Detailed Schedule'!$D$8:$EAA$9985,137,FALSE)</f>
        <v>11755.962</v>
      </c>
      <c r="M198" s="26">
        <f>+VLOOKUP($D198,'Detailed Schedule'!$D$8:$EAA$9985,144,FALSE)</f>
        <v>750.38049999999998</v>
      </c>
      <c r="N198" s="26">
        <f t="shared" si="31"/>
        <v>12506.342499999999</v>
      </c>
      <c r="O198" s="26">
        <f t="shared" si="32"/>
        <v>6301.2675000000017</v>
      </c>
      <c r="Q198" s="74">
        <f>+VLOOKUP($D198,'Detailed Schedule'!$D$8:$K$903,6,FALSE)</f>
        <v>5</v>
      </c>
      <c r="R198" s="75">
        <f>+VLOOKUP($D198,'Detailed Schedule'!$D$8:$K$903,5,FALSE)</f>
        <v>18807.61</v>
      </c>
      <c r="S198" s="75">
        <f>+VLOOKUP($D198,'Detailed Schedule'!$D$8:$K$903,7,FALSE)</f>
        <v>3800</v>
      </c>
      <c r="T198" s="119">
        <f t="shared" si="26"/>
        <v>0</v>
      </c>
      <c r="U198" s="119">
        <f t="shared" si="27"/>
        <v>0</v>
      </c>
      <c r="V198" s="21" t="str">
        <f t="shared" si="28"/>
        <v>NO CHANGE</v>
      </c>
      <c r="W198" s="21" t="str">
        <f t="shared" si="29"/>
        <v>NO CHANGE</v>
      </c>
      <c r="X198" s="21" t="str">
        <f t="shared" si="30"/>
        <v>NO CHANGE</v>
      </c>
    </row>
    <row r="199" spans="1:24" outlineLevel="2">
      <c r="A199" s="136">
        <v>44242</v>
      </c>
      <c r="B199" s="24"/>
      <c r="C199" s="77">
        <v>602</v>
      </c>
      <c r="D199" s="137" t="s">
        <v>395</v>
      </c>
      <c r="E199" s="137">
        <v>4</v>
      </c>
      <c r="F199" s="137" t="s">
        <v>100</v>
      </c>
      <c r="G199" s="137" t="str">
        <f>+VLOOKUP($D199,'Detailed Schedule'!$D$8:$EK$9993,4,FALSE)</f>
        <v>2015 CAT D6K2 LGP</v>
      </c>
      <c r="H199" s="55">
        <f>+VLOOKUP($D199,'Detailed Schedule'!$D$8:$EK$9993,5,FALSE)</f>
        <v>108380.3</v>
      </c>
      <c r="I199" s="22">
        <f>+VLOOKUP($D199,'Detailed Schedule'!$D$8:$EK$9993,6,FALSE)</f>
        <v>10</v>
      </c>
      <c r="J199" s="55">
        <f>+VLOOKUP($D199,'Detailed Schedule'!$D$8:$EK$9993,7,FALSE)</f>
        <v>60000</v>
      </c>
      <c r="K199" s="56">
        <v>0</v>
      </c>
      <c r="L199" s="59">
        <f>+VLOOKUP($D199,'Detailed Schedule'!$D$8:$EAA$9985,137,FALSE)</f>
        <v>22157.279999999999</v>
      </c>
      <c r="M199" s="26">
        <f>+VLOOKUP($D199,'Detailed Schedule'!$D$8:$EAA$9985,144,FALSE)</f>
        <v>1209.5075000000002</v>
      </c>
      <c r="N199" s="26">
        <f t="shared" si="31"/>
        <v>23366.787499999999</v>
      </c>
      <c r="O199" s="26">
        <f t="shared" si="32"/>
        <v>85013.512500000012</v>
      </c>
      <c r="Q199" s="74">
        <f>+VLOOKUP($D199,'Detailed Schedule'!$D$8:$K$903,6,FALSE)</f>
        <v>10</v>
      </c>
      <c r="R199" s="75">
        <f>+VLOOKUP($D199,'Detailed Schedule'!$D$8:$K$903,5,FALSE)</f>
        <v>108380.3</v>
      </c>
      <c r="S199" s="75">
        <f>+VLOOKUP($D199,'Detailed Schedule'!$D$8:$K$903,7,FALSE)</f>
        <v>60000</v>
      </c>
      <c r="T199" s="119">
        <f t="shared" si="26"/>
        <v>0</v>
      </c>
      <c r="U199" s="119">
        <f t="shared" si="27"/>
        <v>0</v>
      </c>
      <c r="V199" s="21" t="str">
        <f t="shared" si="28"/>
        <v>NO CHANGE</v>
      </c>
      <c r="W199" s="21" t="str">
        <f t="shared" si="29"/>
        <v>NO CHANGE</v>
      </c>
      <c r="X199" s="21" t="str">
        <f t="shared" si="30"/>
        <v>NO CHANGE</v>
      </c>
    </row>
    <row r="200" spans="1:24" outlineLevel="2">
      <c r="A200" s="136">
        <v>44242</v>
      </c>
      <c r="B200" s="24"/>
      <c r="C200" s="77">
        <v>603</v>
      </c>
      <c r="D200" s="137" t="s">
        <v>397</v>
      </c>
      <c r="E200" s="137">
        <v>2</v>
      </c>
      <c r="F200" s="137" t="s">
        <v>100</v>
      </c>
      <c r="G200" s="137" t="str">
        <f>+VLOOKUP($D200,'Detailed Schedule'!$D$8:$EK$9993,4,FALSE)</f>
        <v>2016 CAT D3K2 LGP</v>
      </c>
      <c r="H200" s="55">
        <f>+VLOOKUP($D200,'Detailed Schedule'!$D$8:$EK$9993,5,FALSE)</f>
        <v>57080.3</v>
      </c>
      <c r="I200" s="22">
        <f>+VLOOKUP($D200,'Detailed Schedule'!$D$8:$EK$9993,6,FALSE)</f>
        <v>10</v>
      </c>
      <c r="J200" s="55">
        <f>+VLOOKUP($D200,'Detailed Schedule'!$D$8:$EK$9993,7,FALSE)</f>
        <v>30000</v>
      </c>
      <c r="K200" s="56">
        <v>0</v>
      </c>
      <c r="L200" s="59">
        <f>+VLOOKUP($D200,'Detailed Schedule'!$D$8:$EAA$9985,137,FALSE)</f>
        <v>11981.45</v>
      </c>
      <c r="M200" s="26">
        <f>+VLOOKUP($D200,'Detailed Schedule'!$D$8:$EAA$9985,144,FALSE)</f>
        <v>677.00750000000005</v>
      </c>
      <c r="N200" s="26">
        <f t="shared" si="31"/>
        <v>12658.4575</v>
      </c>
      <c r="O200" s="26">
        <f t="shared" si="32"/>
        <v>44421.842499999999</v>
      </c>
      <c r="Q200" s="74">
        <f>+VLOOKUP($D200,'Detailed Schedule'!$D$8:$K$903,6,FALSE)</f>
        <v>10</v>
      </c>
      <c r="R200" s="75">
        <f>+VLOOKUP($D200,'Detailed Schedule'!$D$8:$K$903,5,FALSE)</f>
        <v>57080.3</v>
      </c>
      <c r="S200" s="75">
        <f>+VLOOKUP($D200,'Detailed Schedule'!$D$8:$K$903,7,FALSE)</f>
        <v>30000</v>
      </c>
      <c r="T200" s="119">
        <f t="shared" ref="T200:T263" si="33">+S200-J200</f>
        <v>0</v>
      </c>
      <c r="U200" s="119">
        <f t="shared" ref="U200:U263" si="34">+R200-H200</f>
        <v>0</v>
      </c>
      <c r="V200" s="21" t="str">
        <f t="shared" ref="V200:V263" si="35">+IF(Q200=I200,"NO CHANGE","YES")</f>
        <v>NO CHANGE</v>
      </c>
      <c r="W200" s="21" t="str">
        <f t="shared" ref="W200:W263" si="36">+IF(R200=H200,"NO CHANGE","YES")</f>
        <v>NO CHANGE</v>
      </c>
      <c r="X200" s="21" t="str">
        <f t="shared" ref="X200:X263" si="37">+IF(S200=J200,"NO CHANGE","YES")</f>
        <v>NO CHANGE</v>
      </c>
    </row>
    <row r="201" spans="1:24" outlineLevel="2">
      <c r="A201" s="136">
        <v>44242</v>
      </c>
      <c r="B201" s="24"/>
      <c r="C201" s="77">
        <v>600</v>
      </c>
      <c r="D201" s="137" t="s">
        <v>635</v>
      </c>
      <c r="E201" s="137">
        <v>2</v>
      </c>
      <c r="F201" s="137" t="s">
        <v>100</v>
      </c>
      <c r="G201" s="137" t="str">
        <f>+VLOOKUP($D201,'Detailed Schedule'!$D$8:$EK$9993,4,FALSE)</f>
        <v>2015 CAT M313D</v>
      </c>
      <c r="H201" s="55">
        <f>+VLOOKUP($D201,'Detailed Schedule'!$D$8:$EK$9993,5,FALSE)</f>
        <v>71390.3</v>
      </c>
      <c r="I201" s="22">
        <f>+VLOOKUP($D201,'Detailed Schedule'!$D$8:$EK$9993,6,FALSE)</f>
        <v>10</v>
      </c>
      <c r="J201" s="55">
        <f>+VLOOKUP($D201,'Detailed Schedule'!$D$8:$EK$9993,7,FALSE)</f>
        <v>15000</v>
      </c>
      <c r="K201" s="56">
        <v>0</v>
      </c>
      <c r="L201" s="59">
        <f>+VLOOKUP($D201,'Detailed Schedule'!$D$8:$EAA$9985,137,FALSE)</f>
        <v>22086.199999999997</v>
      </c>
      <c r="M201" s="26">
        <f>+VLOOKUP($D201,'Detailed Schedule'!$D$8:$EAA$9985,144,FALSE)</f>
        <v>1409.7575000000002</v>
      </c>
      <c r="N201" s="26">
        <f t="shared" si="31"/>
        <v>23495.957499999997</v>
      </c>
      <c r="O201" s="26">
        <f t="shared" si="32"/>
        <v>47894.342500000006</v>
      </c>
      <c r="Q201" s="74">
        <f>+VLOOKUP($D201,'Detailed Schedule'!$D$8:$K$903,6,FALSE)</f>
        <v>10</v>
      </c>
      <c r="R201" s="75">
        <f>+VLOOKUP($D201,'Detailed Schedule'!$D$8:$K$903,5,FALSE)</f>
        <v>71390.3</v>
      </c>
      <c r="S201" s="75">
        <f>+VLOOKUP($D201,'Detailed Schedule'!$D$8:$K$903,7,FALSE)</f>
        <v>15000</v>
      </c>
      <c r="T201" s="119">
        <f t="shared" si="33"/>
        <v>0</v>
      </c>
      <c r="U201" s="119">
        <f t="shared" si="34"/>
        <v>0</v>
      </c>
      <c r="V201" s="21" t="str">
        <f t="shared" si="35"/>
        <v>NO CHANGE</v>
      </c>
      <c r="W201" s="21" t="str">
        <f t="shared" si="36"/>
        <v>NO CHANGE</v>
      </c>
      <c r="X201" s="21" t="str">
        <f t="shared" si="37"/>
        <v>NO CHANGE</v>
      </c>
    </row>
    <row r="202" spans="1:24" outlineLevel="2">
      <c r="A202" s="136">
        <v>44242</v>
      </c>
      <c r="B202" s="24"/>
      <c r="C202" s="77">
        <v>601</v>
      </c>
      <c r="D202" s="137" t="s">
        <v>637</v>
      </c>
      <c r="E202" s="137">
        <v>4</v>
      </c>
      <c r="F202" s="137" t="s">
        <v>100</v>
      </c>
      <c r="G202" s="137" t="str">
        <f>+VLOOKUP($D202,'Detailed Schedule'!$D$8:$EK$9993,4,FALSE)</f>
        <v>2015 CAT 308E2 CR</v>
      </c>
      <c r="H202" s="55">
        <f>+VLOOKUP($D202,'Detailed Schedule'!$D$8:$EK$9993,5,FALSE)</f>
        <v>58670.3</v>
      </c>
      <c r="I202" s="22">
        <f>+VLOOKUP($D202,'Detailed Schedule'!$D$8:$EK$9993,6,FALSE)</f>
        <v>7</v>
      </c>
      <c r="J202" s="55">
        <f>+VLOOKUP($D202,'Detailed Schedule'!$D$8:$EK$9993,7,FALSE)</f>
        <v>30000</v>
      </c>
      <c r="K202" s="56">
        <v>0</v>
      </c>
      <c r="L202" s="59">
        <f>+VLOOKUP($D202,'Detailed Schedule'!$D$8:$EAA$9985,137,FALSE)</f>
        <v>18922.677142857145</v>
      </c>
      <c r="M202" s="26">
        <f>+VLOOKUP($D202,'Detailed Schedule'!$D$8:$EAA$9985,144,FALSE)</f>
        <v>1023.9392857142859</v>
      </c>
      <c r="N202" s="26">
        <f t="shared" si="31"/>
        <v>19946.616428571429</v>
      </c>
      <c r="O202" s="26">
        <f t="shared" si="32"/>
        <v>38723.68357142857</v>
      </c>
      <c r="Q202" s="74">
        <f>+VLOOKUP($D202,'Detailed Schedule'!$D$8:$K$903,6,FALSE)</f>
        <v>7</v>
      </c>
      <c r="R202" s="75">
        <f>+VLOOKUP($D202,'Detailed Schedule'!$D$8:$K$903,5,FALSE)</f>
        <v>58670.3</v>
      </c>
      <c r="S202" s="75">
        <f>+VLOOKUP($D202,'Detailed Schedule'!$D$8:$K$903,7,FALSE)</f>
        <v>30000</v>
      </c>
      <c r="T202" s="119">
        <f t="shared" si="33"/>
        <v>0</v>
      </c>
      <c r="U202" s="119">
        <f t="shared" si="34"/>
        <v>0</v>
      </c>
      <c r="V202" s="21" t="str">
        <f t="shared" si="35"/>
        <v>NO CHANGE</v>
      </c>
      <c r="W202" s="21" t="str">
        <f t="shared" si="36"/>
        <v>NO CHANGE</v>
      </c>
      <c r="X202" s="21" t="str">
        <f t="shared" si="37"/>
        <v>NO CHANGE</v>
      </c>
    </row>
    <row r="203" spans="1:24" outlineLevel="2">
      <c r="A203" s="136">
        <v>44243</v>
      </c>
      <c r="B203" s="24"/>
      <c r="C203" s="77">
        <v>604</v>
      </c>
      <c r="D203" s="137" t="s">
        <v>639</v>
      </c>
      <c r="E203" s="137">
        <v>2</v>
      </c>
      <c r="F203" s="137" t="s">
        <v>100</v>
      </c>
      <c r="G203" s="137" t="str">
        <f>+VLOOKUP($D203,'Detailed Schedule'!$D$8:$EK$9993,4,FALSE)</f>
        <v>2015 CAT 308E CR</v>
      </c>
      <c r="H203" s="55">
        <f>+VLOOKUP($D203,'Detailed Schedule'!$D$8:$EK$9993,5,FALSE)</f>
        <v>60000</v>
      </c>
      <c r="I203" s="22">
        <f>+VLOOKUP($D203,'Detailed Schedule'!$D$8:$EK$9993,6,FALSE)</f>
        <v>7</v>
      </c>
      <c r="J203" s="55">
        <f>+VLOOKUP($D203,'Detailed Schedule'!$D$8:$EK$9993,7,FALSE)</f>
        <v>30000</v>
      </c>
      <c r="K203" s="56">
        <v>0</v>
      </c>
      <c r="L203" s="59">
        <f>+VLOOKUP($D203,'Detailed Schedule'!$D$8:$EAA$9985,137,FALSE)</f>
        <v>19047.614285714288</v>
      </c>
      <c r="M203" s="26">
        <f>+VLOOKUP($D203,'Detailed Schedule'!$D$8:$EAA$9985,144,FALSE)</f>
        <v>1071.4285714285713</v>
      </c>
      <c r="N203" s="26">
        <f t="shared" si="31"/>
        <v>20119.04285714286</v>
      </c>
      <c r="O203" s="26">
        <f t="shared" si="32"/>
        <v>39880.957142857136</v>
      </c>
      <c r="Q203" s="74">
        <f>+VLOOKUP($D203,'Detailed Schedule'!$D$8:$K$903,6,FALSE)</f>
        <v>7</v>
      </c>
      <c r="R203" s="75">
        <f>+VLOOKUP($D203,'Detailed Schedule'!$D$8:$K$903,5,FALSE)</f>
        <v>60000</v>
      </c>
      <c r="S203" s="75">
        <f>+VLOOKUP($D203,'Detailed Schedule'!$D$8:$K$903,7,FALSE)</f>
        <v>30000</v>
      </c>
      <c r="T203" s="119">
        <f t="shared" si="33"/>
        <v>0</v>
      </c>
      <c r="U203" s="119">
        <f t="shared" si="34"/>
        <v>0</v>
      </c>
      <c r="V203" s="21" t="str">
        <f t="shared" si="35"/>
        <v>NO CHANGE</v>
      </c>
      <c r="W203" s="21" t="str">
        <f t="shared" si="36"/>
        <v>NO CHANGE</v>
      </c>
      <c r="X203" s="21" t="str">
        <f t="shared" si="37"/>
        <v>NO CHANGE</v>
      </c>
    </row>
    <row r="204" spans="1:24" outlineLevel="2">
      <c r="A204" s="136">
        <v>44243</v>
      </c>
      <c r="B204" s="24"/>
      <c r="C204" s="77">
        <v>605</v>
      </c>
      <c r="D204" s="137" t="s">
        <v>1702</v>
      </c>
      <c r="E204" s="137">
        <v>2</v>
      </c>
      <c r="F204" s="137" t="s">
        <v>100</v>
      </c>
      <c r="G204" s="137" t="str">
        <f>+VLOOKUP($D204,'Detailed Schedule'!$D$8:$EK$9993,4,FALSE)</f>
        <v>2017 CAT 926M</v>
      </c>
      <c r="H204" s="55">
        <f>+VLOOKUP($D204,'Detailed Schedule'!$D$8:$EK$9993,5,FALSE)</f>
        <v>111000</v>
      </c>
      <c r="I204" s="22">
        <f>+VLOOKUP($D204,'Detailed Schedule'!$D$8:$EK$9993,6,FALSE)</f>
        <v>10</v>
      </c>
      <c r="J204" s="55">
        <f>+VLOOKUP($D204,'Detailed Schedule'!$D$8:$EK$9993,7,FALSE)</f>
        <v>30000</v>
      </c>
      <c r="K204" s="56">
        <v>0</v>
      </c>
      <c r="L204" s="59">
        <f>+VLOOKUP($D204,'Detailed Schedule'!$D$8:$EAA$9985,137,FALSE)</f>
        <v>32300</v>
      </c>
      <c r="M204" s="26">
        <f>+VLOOKUP($D204,'Detailed Schedule'!$D$8:$EAA$9985,144,FALSE)</f>
        <v>2025</v>
      </c>
      <c r="N204" s="26">
        <f t="shared" si="31"/>
        <v>34325</v>
      </c>
      <c r="O204" s="26">
        <f t="shared" si="32"/>
        <v>76675</v>
      </c>
      <c r="Q204" s="74">
        <f>+VLOOKUP($D204,'Detailed Schedule'!$D$8:$K$903,6,FALSE)</f>
        <v>10</v>
      </c>
      <c r="R204" s="75">
        <f>+VLOOKUP($D204,'Detailed Schedule'!$D$8:$K$903,5,FALSE)</f>
        <v>111000</v>
      </c>
      <c r="S204" s="75">
        <f>+VLOOKUP($D204,'Detailed Schedule'!$D$8:$K$903,7,FALSE)</f>
        <v>30000</v>
      </c>
      <c r="T204" s="119">
        <f t="shared" si="33"/>
        <v>0</v>
      </c>
      <c r="U204" s="119">
        <f t="shared" si="34"/>
        <v>0</v>
      </c>
      <c r="V204" s="21" t="str">
        <f t="shared" si="35"/>
        <v>NO CHANGE</v>
      </c>
      <c r="W204" s="21" t="str">
        <f t="shared" si="36"/>
        <v>NO CHANGE</v>
      </c>
      <c r="X204" s="21" t="str">
        <f t="shared" si="37"/>
        <v>NO CHANGE</v>
      </c>
    </row>
    <row r="205" spans="1:24" outlineLevel="2">
      <c r="A205" s="136">
        <v>44253</v>
      </c>
      <c r="B205" s="24"/>
      <c r="C205" s="77">
        <v>595</v>
      </c>
      <c r="D205" s="137" t="s">
        <v>1411</v>
      </c>
      <c r="E205" s="137">
        <v>1</v>
      </c>
      <c r="F205" s="137" t="s">
        <v>100</v>
      </c>
      <c r="G205" s="137" t="str">
        <f>+VLOOKUP($D205,'Detailed Schedule'!$D$8:$EK$9993,4,FALSE)</f>
        <v>2015 CAT CB24B</v>
      </c>
      <c r="H205" s="55">
        <f>+VLOOKUP($D205,'Detailed Schedule'!$D$8:$EK$9993,5,FALSE)</f>
        <v>17715.990000000002</v>
      </c>
      <c r="I205" s="22">
        <f>+VLOOKUP($D205,'Detailed Schedule'!$D$8:$EK$9993,6,FALSE)</f>
        <v>7</v>
      </c>
      <c r="J205" s="55">
        <f>+VLOOKUP($D205,'Detailed Schedule'!$D$8:$EK$9993,7,FALSE)</f>
        <v>3000</v>
      </c>
      <c r="K205" s="56">
        <v>0</v>
      </c>
      <c r="L205" s="59">
        <f>+VLOOKUP($D205,'Detailed Schedule'!$D$8:$EAA$9985,137,FALSE)</f>
        <v>8058.7442857142869</v>
      </c>
      <c r="M205" s="26">
        <f>+VLOOKUP($D205,'Detailed Schedule'!$D$8:$EAA$9985,144,FALSE)</f>
        <v>525.57107142857149</v>
      </c>
      <c r="N205" s="26">
        <f t="shared" si="31"/>
        <v>8584.3153571428593</v>
      </c>
      <c r="O205" s="26">
        <f t="shared" si="32"/>
        <v>9131.6746428571423</v>
      </c>
      <c r="Q205" s="74">
        <f>+VLOOKUP($D205,'Detailed Schedule'!$D$8:$K$903,6,FALSE)</f>
        <v>7</v>
      </c>
      <c r="R205" s="75">
        <f>+VLOOKUP($D205,'Detailed Schedule'!$D$8:$K$903,5,FALSE)</f>
        <v>17715.990000000002</v>
      </c>
      <c r="S205" s="75">
        <f>+VLOOKUP($D205,'Detailed Schedule'!$D$8:$K$903,7,FALSE)</f>
        <v>3000</v>
      </c>
      <c r="T205" s="119">
        <f t="shared" si="33"/>
        <v>0</v>
      </c>
      <c r="U205" s="119">
        <f t="shared" si="34"/>
        <v>0</v>
      </c>
      <c r="V205" s="21" t="str">
        <f t="shared" si="35"/>
        <v>NO CHANGE</v>
      </c>
      <c r="W205" s="21" t="str">
        <f t="shared" si="36"/>
        <v>NO CHANGE</v>
      </c>
      <c r="X205" s="21" t="str">
        <f t="shared" si="37"/>
        <v>NO CHANGE</v>
      </c>
    </row>
    <row r="206" spans="1:24" outlineLevel="2">
      <c r="A206" s="136">
        <v>44256</v>
      </c>
      <c r="B206" s="24"/>
      <c r="C206" s="77">
        <v>687</v>
      </c>
      <c r="D206" s="137" t="s">
        <v>1700</v>
      </c>
      <c r="E206" s="137">
        <v>2</v>
      </c>
      <c r="F206" s="137" t="s">
        <v>100</v>
      </c>
      <c r="G206" s="137" t="str">
        <f>+VLOOKUP($D206,'Detailed Schedule'!$D$8:$EK$9993,4,FALSE)</f>
        <v>ATTACHMENTS FOR WL-04</v>
      </c>
      <c r="H206" s="55">
        <f>+VLOOKUP($D206,'Detailed Schedule'!$D$8:$EK$9993,5,FALSE)</f>
        <v>22083</v>
      </c>
      <c r="I206" s="22">
        <f>+VLOOKUP($D206,'Detailed Schedule'!$D$8:$EK$9993,6,FALSE)</f>
        <v>5</v>
      </c>
      <c r="J206" s="55">
        <f>+VLOOKUP($D206,'Detailed Schedule'!$D$8:$EK$9993,7,FALSE)</f>
        <v>4500</v>
      </c>
      <c r="K206" s="56">
        <v>0</v>
      </c>
      <c r="L206" s="59">
        <f>+VLOOKUP($D206,'Detailed Schedule'!$D$8:$EAA$9985,137,FALSE)</f>
        <v>13480.300000000001</v>
      </c>
      <c r="M206" s="26">
        <f>+VLOOKUP($D206,'Detailed Schedule'!$D$8:$EAA$9985,144,FALSE)</f>
        <v>879.15000000000009</v>
      </c>
      <c r="N206" s="26">
        <f t="shared" si="31"/>
        <v>14359.45</v>
      </c>
      <c r="O206" s="26">
        <f t="shared" si="32"/>
        <v>7723.5499999999993</v>
      </c>
      <c r="Q206" s="74">
        <f>+VLOOKUP($D206,'Detailed Schedule'!$D$8:$K$903,6,FALSE)</f>
        <v>5</v>
      </c>
      <c r="R206" s="75">
        <f>+VLOOKUP($D206,'Detailed Schedule'!$D$8:$K$903,5,FALSE)</f>
        <v>22083</v>
      </c>
      <c r="S206" s="75">
        <f>+VLOOKUP($D206,'Detailed Schedule'!$D$8:$K$903,7,FALSE)</f>
        <v>4500</v>
      </c>
      <c r="T206" s="119">
        <f t="shared" si="33"/>
        <v>0</v>
      </c>
      <c r="U206" s="119">
        <f t="shared" si="34"/>
        <v>0</v>
      </c>
      <c r="V206" s="21" t="str">
        <f t="shared" si="35"/>
        <v>NO CHANGE</v>
      </c>
      <c r="W206" s="21" t="str">
        <f t="shared" si="36"/>
        <v>NO CHANGE</v>
      </c>
      <c r="X206" s="21" t="str">
        <f t="shared" si="37"/>
        <v>NO CHANGE</v>
      </c>
    </row>
    <row r="207" spans="1:24" outlineLevel="2">
      <c r="A207" s="136">
        <v>44259</v>
      </c>
      <c r="B207" s="24"/>
      <c r="C207" s="77">
        <v>592</v>
      </c>
      <c r="D207" s="137" t="s">
        <v>641</v>
      </c>
      <c r="E207" s="137">
        <v>1</v>
      </c>
      <c r="F207" s="137" t="s">
        <v>100</v>
      </c>
      <c r="G207" s="137" t="str">
        <f>+VLOOKUP($D207,'Detailed Schedule'!$D$8:$EK$9993,4,FALSE)</f>
        <v>2019 CAT 323 W/GPS</v>
      </c>
      <c r="H207" s="55">
        <f>+VLOOKUP($D207,'Detailed Schedule'!$D$8:$EK$9993,5,FALSE)</f>
        <v>285500</v>
      </c>
      <c r="I207" s="22">
        <f>+VLOOKUP($D207,'Detailed Schedule'!$D$8:$EK$9993,6,FALSE)</f>
        <v>10</v>
      </c>
      <c r="J207" s="55">
        <f>+VLOOKUP($D207,'Detailed Schedule'!$D$8:$EK$9993,7,FALSE)</f>
        <v>150000</v>
      </c>
      <c r="K207" s="56">
        <v>0</v>
      </c>
      <c r="L207" s="59">
        <f>+VLOOKUP($D207,'Detailed Schedule'!$D$8:$EAA$9985,137,FALSE)</f>
        <v>61108.33</v>
      </c>
      <c r="M207" s="26">
        <f>+VLOOKUP($D207,'Detailed Schedule'!$D$8:$EAA$9985,144,FALSE)</f>
        <v>3387.5</v>
      </c>
      <c r="N207" s="26">
        <f t="shared" si="31"/>
        <v>64495.83</v>
      </c>
      <c r="O207" s="26">
        <f t="shared" si="32"/>
        <v>221004.16999999998</v>
      </c>
      <c r="Q207" s="74">
        <f>+VLOOKUP($D207,'Detailed Schedule'!$D$8:$K$903,6,FALSE)</f>
        <v>10</v>
      </c>
      <c r="R207" s="75">
        <f>+VLOOKUP($D207,'Detailed Schedule'!$D$8:$K$903,5,FALSE)</f>
        <v>285500</v>
      </c>
      <c r="S207" s="75">
        <f>+VLOOKUP($D207,'Detailed Schedule'!$D$8:$K$903,7,FALSE)</f>
        <v>150000</v>
      </c>
      <c r="T207" s="119">
        <f t="shared" si="33"/>
        <v>0</v>
      </c>
      <c r="U207" s="119">
        <f t="shared" si="34"/>
        <v>0</v>
      </c>
      <c r="V207" s="21" t="str">
        <f t="shared" si="35"/>
        <v>NO CHANGE</v>
      </c>
      <c r="W207" s="21" t="str">
        <f t="shared" si="36"/>
        <v>NO CHANGE</v>
      </c>
      <c r="X207" s="21" t="str">
        <f t="shared" si="37"/>
        <v>NO CHANGE</v>
      </c>
    </row>
    <row r="208" spans="1:24" outlineLevel="2">
      <c r="A208" s="136">
        <v>44272</v>
      </c>
      <c r="B208" s="24"/>
      <c r="C208" s="77">
        <v>612</v>
      </c>
      <c r="D208" s="137" t="s">
        <v>157</v>
      </c>
      <c r="E208" s="137">
        <v>2</v>
      </c>
      <c r="F208" s="137" t="s">
        <v>100</v>
      </c>
      <c r="G208" s="137" t="str">
        <f>+VLOOKUP($D208,'Detailed Schedule'!$D$8:$EK$9993,4,FALSE)</f>
        <v>2015 CAT 420F</v>
      </c>
      <c r="H208" s="55">
        <f>+VLOOKUP($D208,'Detailed Schedule'!$D$8:$EK$9993,5,FALSE)</f>
        <v>53527.68</v>
      </c>
      <c r="I208" s="22">
        <f>+VLOOKUP($D208,'Detailed Schedule'!$D$8:$EK$9993,6,FALSE)</f>
        <v>10</v>
      </c>
      <c r="J208" s="55">
        <f>+VLOOKUP($D208,'Detailed Schedule'!$D$8:$EK$9993,7,FALSE)</f>
        <v>5500</v>
      </c>
      <c r="K208" s="56">
        <v>0</v>
      </c>
      <c r="L208" s="59">
        <f>+VLOOKUP($D208,'Detailed Schedule'!$D$8:$EAA$9985,137,FALSE)</f>
        <v>18010.387999999999</v>
      </c>
      <c r="M208" s="26">
        <f>+VLOOKUP($D208,'Detailed Schedule'!$D$8:$EAA$9985,144,FALSE)</f>
        <v>1200.692</v>
      </c>
      <c r="N208" s="26">
        <f t="shared" si="31"/>
        <v>19211.079999999998</v>
      </c>
      <c r="O208" s="26">
        <f t="shared" si="32"/>
        <v>34316.600000000006</v>
      </c>
      <c r="Q208" s="74">
        <f>+VLOOKUP($D208,'Detailed Schedule'!$D$8:$K$903,6,FALSE)</f>
        <v>10</v>
      </c>
      <c r="R208" s="75">
        <f>+VLOOKUP($D208,'Detailed Schedule'!$D$8:$K$903,5,FALSE)</f>
        <v>53527.68</v>
      </c>
      <c r="S208" s="75">
        <f>+VLOOKUP($D208,'Detailed Schedule'!$D$8:$K$903,7,FALSE)</f>
        <v>5500</v>
      </c>
      <c r="T208" s="119">
        <f t="shared" si="33"/>
        <v>0</v>
      </c>
      <c r="U208" s="119">
        <f t="shared" si="34"/>
        <v>0</v>
      </c>
      <c r="V208" s="21" t="str">
        <f t="shared" si="35"/>
        <v>NO CHANGE</v>
      </c>
      <c r="W208" s="21" t="str">
        <f t="shared" si="36"/>
        <v>NO CHANGE</v>
      </c>
      <c r="X208" s="21" t="str">
        <f t="shared" si="37"/>
        <v>NO CHANGE</v>
      </c>
    </row>
    <row r="209" spans="1:24" outlineLevel="2">
      <c r="A209" s="136">
        <v>44272</v>
      </c>
      <c r="B209" s="24"/>
      <c r="C209" s="77">
        <v>613</v>
      </c>
      <c r="D209" s="137" t="s">
        <v>195</v>
      </c>
      <c r="E209" s="137">
        <v>2</v>
      </c>
      <c r="F209" s="137" t="s">
        <v>100</v>
      </c>
      <c r="G209" s="137" t="str">
        <f>+VLOOKUP($D209,'Detailed Schedule'!$D$8:$EK$9993,4,FALSE)</f>
        <v>2014 LAY-MOR SM300</v>
      </c>
      <c r="H209" s="55">
        <f>+VLOOKUP($D209,'Detailed Schedule'!$D$8:$EK$9993,5,FALSE)</f>
        <v>11454.630000000001</v>
      </c>
      <c r="I209" s="22">
        <f>+VLOOKUP($D209,'Detailed Schedule'!$D$8:$EK$9993,6,FALSE)</f>
        <v>5</v>
      </c>
      <c r="J209" s="55">
        <f>+VLOOKUP($D209,'Detailed Schedule'!$D$8:$EK$9993,7,FALSE)</f>
        <v>0</v>
      </c>
      <c r="K209" s="56">
        <v>0</v>
      </c>
      <c r="L209" s="59">
        <f>+VLOOKUP($D209,'Detailed Schedule'!$D$8:$EAA$9985,137,FALSE)</f>
        <v>8590.9759999999987</v>
      </c>
      <c r="M209" s="26">
        <f>+VLOOKUP($D209,'Detailed Schedule'!$D$8:$EAA$9985,144,FALSE)</f>
        <v>572.7315000000001</v>
      </c>
      <c r="N209" s="26">
        <f t="shared" si="31"/>
        <v>9163.7074999999986</v>
      </c>
      <c r="O209" s="26">
        <f t="shared" si="32"/>
        <v>2290.9225000000024</v>
      </c>
      <c r="Q209" s="74">
        <f>+VLOOKUP($D209,'Detailed Schedule'!$D$8:$K$903,6,FALSE)</f>
        <v>5</v>
      </c>
      <c r="R209" s="75">
        <f>+VLOOKUP($D209,'Detailed Schedule'!$D$8:$K$903,5,FALSE)</f>
        <v>11454.630000000001</v>
      </c>
      <c r="S209" s="75">
        <f>+VLOOKUP($D209,'Detailed Schedule'!$D$8:$K$903,7,FALSE)</f>
        <v>0</v>
      </c>
      <c r="T209" s="119">
        <f t="shared" si="33"/>
        <v>0</v>
      </c>
      <c r="U209" s="119">
        <f t="shared" si="34"/>
        <v>0</v>
      </c>
      <c r="V209" s="21" t="str">
        <f t="shared" si="35"/>
        <v>NO CHANGE</v>
      </c>
      <c r="W209" s="21" t="str">
        <f t="shared" si="36"/>
        <v>NO CHANGE</v>
      </c>
      <c r="X209" s="21" t="str">
        <f t="shared" si="37"/>
        <v>NO CHANGE</v>
      </c>
    </row>
    <row r="210" spans="1:24" outlineLevel="2">
      <c r="A210" s="136">
        <v>44280</v>
      </c>
      <c r="B210" s="24"/>
      <c r="C210" s="77">
        <v>618</v>
      </c>
      <c r="D210" s="137" t="s">
        <v>197</v>
      </c>
      <c r="E210" s="137">
        <v>2</v>
      </c>
      <c r="F210" s="137" t="s">
        <v>100</v>
      </c>
      <c r="G210" s="137" t="str">
        <f>+VLOOKUP($D210,'Detailed Schedule'!$D$8:$EK$9993,4,FALSE)</f>
        <v>2014 BROCE KR350</v>
      </c>
      <c r="H210" s="55">
        <f>+VLOOKUP($D210,'Detailed Schedule'!$D$8:$EK$9993,5,FALSE)</f>
        <v>20567.5</v>
      </c>
      <c r="I210" s="22">
        <f>+VLOOKUP($D210,'Detailed Schedule'!$D$8:$EK$9993,6,FALSE)</f>
        <v>5</v>
      </c>
      <c r="J210" s="55">
        <f>+VLOOKUP($D210,'Detailed Schedule'!$D$8:$EK$9993,7,FALSE)</f>
        <v>3000</v>
      </c>
      <c r="K210" s="56">
        <v>0</v>
      </c>
      <c r="L210" s="59">
        <f>+VLOOKUP($D210,'Detailed Schedule'!$D$8:$EAA$9985,137,FALSE)</f>
        <v>13175.630000000001</v>
      </c>
      <c r="M210" s="26">
        <f>+VLOOKUP($D210,'Detailed Schedule'!$D$8:$EAA$9985,144,FALSE)</f>
        <v>878.375</v>
      </c>
      <c r="N210" s="26">
        <f t="shared" ref="N210:N273" si="38">+L210+M210</f>
        <v>14054.005000000001</v>
      </c>
      <c r="O210" s="26">
        <f t="shared" ref="O210:O273" si="39">+H210-N210</f>
        <v>6513.494999999999</v>
      </c>
      <c r="Q210" s="74">
        <f>+VLOOKUP($D210,'Detailed Schedule'!$D$8:$K$903,6,FALSE)</f>
        <v>5</v>
      </c>
      <c r="R210" s="75">
        <f>+VLOOKUP($D210,'Detailed Schedule'!$D$8:$K$903,5,FALSE)</f>
        <v>20567.5</v>
      </c>
      <c r="S210" s="75">
        <f>+VLOOKUP($D210,'Detailed Schedule'!$D$8:$K$903,7,FALSE)</f>
        <v>3000</v>
      </c>
      <c r="T210" s="119">
        <f t="shared" si="33"/>
        <v>0</v>
      </c>
      <c r="U210" s="119">
        <f t="shared" si="34"/>
        <v>0</v>
      </c>
      <c r="V210" s="21" t="str">
        <f t="shared" si="35"/>
        <v>NO CHANGE</v>
      </c>
      <c r="W210" s="21" t="str">
        <f t="shared" si="36"/>
        <v>NO CHANGE</v>
      </c>
      <c r="X210" s="21" t="str">
        <f t="shared" si="37"/>
        <v>NO CHANGE</v>
      </c>
    </row>
    <row r="211" spans="1:24" outlineLevel="2">
      <c r="A211" s="136">
        <v>44317</v>
      </c>
      <c r="B211" s="24"/>
      <c r="C211" s="77">
        <v>686</v>
      </c>
      <c r="D211" s="137" t="s">
        <v>393</v>
      </c>
      <c r="E211" s="137">
        <v>2</v>
      </c>
      <c r="F211" s="137" t="s">
        <v>100</v>
      </c>
      <c r="G211" s="137" t="str">
        <f>+VLOOKUP($D211,'Detailed Schedule'!$D$8:$EK$9993,4,FALSE)</f>
        <v>RIPPER FOR D-16</v>
      </c>
      <c r="H211" s="55">
        <f>+VLOOKUP($D211,'Detailed Schedule'!$D$8:$EK$9993,5,FALSE)</f>
        <v>18402.5</v>
      </c>
      <c r="I211" s="22">
        <f>+VLOOKUP($D211,'Detailed Schedule'!$D$8:$EK$9993,6,FALSE)</f>
        <v>5</v>
      </c>
      <c r="J211" s="55">
        <f>+VLOOKUP($D211,'Detailed Schedule'!$D$8:$EK$9993,7,FALSE)</f>
        <v>10000</v>
      </c>
      <c r="K211" s="56">
        <v>0</v>
      </c>
      <c r="L211" s="59">
        <f>+VLOOKUP($D211,'Detailed Schedule'!$D$8:$EAA$9985,137,FALSE)</f>
        <v>7015.17</v>
      </c>
      <c r="M211" s="26">
        <f>+VLOOKUP($D211,'Detailed Schedule'!$D$8:$EAA$9985,144,FALSE)</f>
        <v>420.125</v>
      </c>
      <c r="N211" s="26">
        <f t="shared" si="38"/>
        <v>7435.2950000000001</v>
      </c>
      <c r="O211" s="26">
        <f t="shared" si="39"/>
        <v>10967.205</v>
      </c>
      <c r="Q211" s="74">
        <f>+VLOOKUP($D211,'Detailed Schedule'!$D$8:$K$903,6,FALSE)</f>
        <v>5</v>
      </c>
      <c r="R211" s="75">
        <f>+VLOOKUP($D211,'Detailed Schedule'!$D$8:$K$903,5,FALSE)</f>
        <v>18402.5</v>
      </c>
      <c r="S211" s="75">
        <f>+VLOOKUP($D211,'Detailed Schedule'!$D$8:$K$903,7,FALSE)</f>
        <v>10000</v>
      </c>
      <c r="T211" s="119">
        <f t="shared" si="33"/>
        <v>0</v>
      </c>
      <c r="U211" s="119">
        <f t="shared" si="34"/>
        <v>0</v>
      </c>
      <c r="V211" s="21" t="str">
        <f t="shared" si="35"/>
        <v>NO CHANGE</v>
      </c>
      <c r="W211" s="21" t="str">
        <f t="shared" si="36"/>
        <v>NO CHANGE</v>
      </c>
      <c r="X211" s="21" t="str">
        <f t="shared" si="37"/>
        <v>NO CHANGE</v>
      </c>
    </row>
    <row r="212" spans="1:24" outlineLevel="2">
      <c r="A212" s="136">
        <v>44323</v>
      </c>
      <c r="B212" s="24"/>
      <c r="C212" s="77">
        <v>619</v>
      </c>
      <c r="D212" s="137" t="s">
        <v>1638</v>
      </c>
      <c r="E212" s="137">
        <v>2</v>
      </c>
      <c r="F212" s="137" t="s">
        <v>100</v>
      </c>
      <c r="G212" s="137" t="str">
        <f>+VLOOKUP($D212,'Detailed Schedule'!$D$8:$EK$9993,4,FALSE)</f>
        <v>2015 CAT RM300</v>
      </c>
      <c r="H212" s="55">
        <f>+VLOOKUP($D212,'Detailed Schedule'!$D$8:$EK$9993,5,FALSE)</f>
        <v>216639.13</v>
      </c>
      <c r="I212" s="22">
        <f>+VLOOKUP($D212,'Detailed Schedule'!$D$8:$EK$9993,6,FALSE)</f>
        <v>10</v>
      </c>
      <c r="J212" s="55">
        <f>+VLOOKUP($D212,'Detailed Schedule'!$D$8:$EK$9993,7,FALSE)</f>
        <v>125000</v>
      </c>
      <c r="K212" s="56">
        <v>0</v>
      </c>
      <c r="L212" s="59">
        <f>+VLOOKUP($D212,'Detailed Schedule'!$D$8:$EAA$9985,137,FALSE)</f>
        <v>39934.343000000001</v>
      </c>
      <c r="M212" s="26">
        <f>+VLOOKUP($D212,'Detailed Schedule'!$D$8:$EAA$9985,144,FALSE)</f>
        <v>2290.9782500000001</v>
      </c>
      <c r="N212" s="26">
        <f t="shared" si="38"/>
        <v>42225.321250000001</v>
      </c>
      <c r="O212" s="26">
        <f t="shared" si="39"/>
        <v>174413.80875</v>
      </c>
      <c r="Q212" s="74">
        <f>+VLOOKUP($D212,'Detailed Schedule'!$D$8:$K$903,6,FALSE)</f>
        <v>10</v>
      </c>
      <c r="R212" s="75">
        <f>+VLOOKUP($D212,'Detailed Schedule'!$D$8:$K$903,5,FALSE)</f>
        <v>216639.13</v>
      </c>
      <c r="S212" s="75">
        <f>+VLOOKUP($D212,'Detailed Schedule'!$D$8:$K$903,7,FALSE)</f>
        <v>125000</v>
      </c>
      <c r="T212" s="119">
        <f t="shared" si="33"/>
        <v>0</v>
      </c>
      <c r="U212" s="119">
        <f t="shared" si="34"/>
        <v>0</v>
      </c>
      <c r="V212" s="21" t="str">
        <f t="shared" si="35"/>
        <v>NO CHANGE</v>
      </c>
      <c r="W212" s="21" t="str">
        <f t="shared" si="36"/>
        <v>NO CHANGE</v>
      </c>
      <c r="X212" s="21" t="str">
        <f t="shared" si="37"/>
        <v>NO CHANGE</v>
      </c>
    </row>
    <row r="213" spans="1:24" outlineLevel="2">
      <c r="A213" s="136">
        <v>44357</v>
      </c>
      <c r="B213" s="24"/>
      <c r="C213" s="77">
        <v>672</v>
      </c>
      <c r="D213" s="137" t="s">
        <v>1377</v>
      </c>
      <c r="E213" s="137">
        <v>2</v>
      </c>
      <c r="F213" s="137" t="s">
        <v>100</v>
      </c>
      <c r="G213" s="137" t="str">
        <f>+VLOOKUP($D213,'Detailed Schedule'!$D$8:$EK$9993,4,FALSE)</f>
        <v>WATER TOWER</v>
      </c>
      <c r="H213" s="55">
        <f>+VLOOKUP($D213,'Detailed Schedule'!$D$8:$EK$9993,5,FALSE)</f>
        <v>31076.66</v>
      </c>
      <c r="I213" s="22">
        <f>+VLOOKUP($D213,'Detailed Schedule'!$D$8:$EK$9993,6,FALSE)</f>
        <v>10</v>
      </c>
      <c r="J213" s="55">
        <f>+VLOOKUP($D213,'Detailed Schedule'!$D$8:$EK$9993,7,FALSE)</f>
        <v>0</v>
      </c>
      <c r="K213" s="56">
        <v>0</v>
      </c>
      <c r="L213" s="59">
        <f>+VLOOKUP($D213,'Detailed Schedule'!$D$8:$EAA$9985,137,FALSE)</f>
        <v>11135.815999999999</v>
      </c>
      <c r="M213" s="26">
        <f>+VLOOKUP($D213,'Detailed Schedule'!$D$8:$EAA$9985,144,FALSE)</f>
        <v>776.91650000000004</v>
      </c>
      <c r="N213" s="26">
        <f t="shared" si="38"/>
        <v>11912.732499999998</v>
      </c>
      <c r="O213" s="26">
        <f t="shared" si="39"/>
        <v>19163.927500000002</v>
      </c>
      <c r="Q213" s="74">
        <f>+VLOOKUP($D213,'Detailed Schedule'!$D$8:$K$903,6,FALSE)</f>
        <v>10</v>
      </c>
      <c r="R213" s="75">
        <f>+VLOOKUP($D213,'Detailed Schedule'!$D$8:$K$903,5,FALSE)</f>
        <v>31076.66</v>
      </c>
      <c r="S213" s="75">
        <f>+VLOOKUP($D213,'Detailed Schedule'!$D$8:$K$903,7,FALSE)</f>
        <v>0</v>
      </c>
      <c r="T213" s="119">
        <f t="shared" si="33"/>
        <v>0</v>
      </c>
      <c r="U213" s="119">
        <f t="shared" si="34"/>
        <v>0</v>
      </c>
      <c r="V213" s="21" t="str">
        <f t="shared" si="35"/>
        <v>NO CHANGE</v>
      </c>
      <c r="W213" s="21" t="str">
        <f t="shared" si="36"/>
        <v>NO CHANGE</v>
      </c>
      <c r="X213" s="21" t="str">
        <f t="shared" si="37"/>
        <v>NO CHANGE</v>
      </c>
    </row>
    <row r="214" spans="1:24" outlineLevel="2">
      <c r="A214" s="136">
        <v>44362</v>
      </c>
      <c r="B214" s="24"/>
      <c r="C214" s="77">
        <v>621</v>
      </c>
      <c r="D214" s="137" t="s">
        <v>1654</v>
      </c>
      <c r="E214" s="137">
        <v>2</v>
      </c>
      <c r="F214" s="137" t="s">
        <v>100</v>
      </c>
      <c r="G214" s="137" t="str">
        <f>+VLOOKUP($D214,'Detailed Schedule'!$D$8:$EK$9993,4,FALSE)</f>
        <v>2014 JLG G1255A 4X4</v>
      </c>
      <c r="H214" s="55">
        <f>+VLOOKUP($D214,'Detailed Schedule'!$D$8:$EK$9993,5,FALSE)</f>
        <v>75748.3</v>
      </c>
      <c r="I214" s="22">
        <f>+VLOOKUP($D214,'Detailed Schedule'!$D$8:$EK$9993,6,FALSE)</f>
        <v>10</v>
      </c>
      <c r="J214" s="55">
        <f>+VLOOKUP($D214,'Detailed Schedule'!$D$8:$EK$9993,7,FALSE)</f>
        <v>12000</v>
      </c>
      <c r="K214" s="56">
        <v>0</v>
      </c>
      <c r="L214" s="59">
        <f>+VLOOKUP($D214,'Detailed Schedule'!$D$8:$EAA$9985,137,FALSE)</f>
        <v>22843.14</v>
      </c>
      <c r="M214" s="26">
        <f>+VLOOKUP($D214,'Detailed Schedule'!$D$8:$EAA$9985,144,FALSE)</f>
        <v>1593.7075</v>
      </c>
      <c r="N214" s="26">
        <f t="shared" si="38"/>
        <v>24436.8475</v>
      </c>
      <c r="O214" s="26">
        <f t="shared" si="39"/>
        <v>51311.452499999999</v>
      </c>
      <c r="Q214" s="74">
        <f>+VLOOKUP($D214,'Detailed Schedule'!$D$8:$K$903,6,FALSE)</f>
        <v>10</v>
      </c>
      <c r="R214" s="75">
        <f>+VLOOKUP($D214,'Detailed Schedule'!$D$8:$K$903,5,FALSE)</f>
        <v>75748.3</v>
      </c>
      <c r="S214" s="75">
        <f>+VLOOKUP($D214,'Detailed Schedule'!$D$8:$K$903,7,FALSE)</f>
        <v>12000</v>
      </c>
      <c r="T214" s="119">
        <f t="shared" si="33"/>
        <v>0</v>
      </c>
      <c r="U214" s="119">
        <f t="shared" si="34"/>
        <v>0</v>
      </c>
      <c r="V214" s="21" t="str">
        <f t="shared" si="35"/>
        <v>NO CHANGE</v>
      </c>
      <c r="W214" s="21" t="str">
        <f t="shared" si="36"/>
        <v>NO CHANGE</v>
      </c>
      <c r="X214" s="21" t="str">
        <f t="shared" si="37"/>
        <v>NO CHANGE</v>
      </c>
    </row>
    <row r="215" spans="1:24" outlineLevel="2">
      <c r="A215" s="136">
        <v>44362</v>
      </c>
      <c r="B215" s="24"/>
      <c r="C215" s="77">
        <v>620</v>
      </c>
      <c r="D215" s="137" t="s">
        <v>1704</v>
      </c>
      <c r="E215" s="137">
        <v>3</v>
      </c>
      <c r="F215" s="137" t="s">
        <v>100</v>
      </c>
      <c r="G215" s="137" t="str">
        <f>+VLOOKUP($D215,'Detailed Schedule'!$D$8:$EK$9993,4,FALSE)</f>
        <v>2013 CAT 950K</v>
      </c>
      <c r="H215" s="55">
        <f>+VLOOKUP($D215,'Detailed Schedule'!$D$8:$EK$9993,5,FALSE)</f>
        <v>92210.8</v>
      </c>
      <c r="I215" s="22">
        <f>+VLOOKUP($D215,'Detailed Schedule'!$D$8:$EK$9993,6,FALSE)</f>
        <v>10</v>
      </c>
      <c r="J215" s="55">
        <f>+VLOOKUP($D215,'Detailed Schedule'!$D$8:$EK$9993,7,FALSE)</f>
        <v>50000</v>
      </c>
      <c r="K215" s="56">
        <v>0</v>
      </c>
      <c r="L215" s="59">
        <f>+VLOOKUP($D215,'Detailed Schedule'!$D$8:$EAA$9985,137,FALSE)</f>
        <v>17167.2</v>
      </c>
      <c r="M215" s="26">
        <f>+VLOOKUP($D215,'Detailed Schedule'!$D$8:$EAA$9985,144,FALSE)</f>
        <v>1055.27</v>
      </c>
      <c r="N215" s="26">
        <f t="shared" si="38"/>
        <v>18222.47</v>
      </c>
      <c r="O215" s="26">
        <f t="shared" si="39"/>
        <v>73988.33</v>
      </c>
      <c r="Q215" s="74">
        <f>+VLOOKUP($D215,'Detailed Schedule'!$D$8:$K$903,6,FALSE)</f>
        <v>10</v>
      </c>
      <c r="R215" s="75">
        <f>+VLOOKUP($D215,'Detailed Schedule'!$D$8:$K$903,5,FALSE)</f>
        <v>92210.8</v>
      </c>
      <c r="S215" s="75">
        <f>+VLOOKUP($D215,'Detailed Schedule'!$D$8:$K$903,7,FALSE)</f>
        <v>50000</v>
      </c>
      <c r="T215" s="119">
        <f t="shared" si="33"/>
        <v>0</v>
      </c>
      <c r="U215" s="119">
        <f t="shared" si="34"/>
        <v>0</v>
      </c>
      <c r="V215" s="21" t="str">
        <f t="shared" si="35"/>
        <v>NO CHANGE</v>
      </c>
      <c r="W215" s="21" t="str">
        <f t="shared" si="36"/>
        <v>NO CHANGE</v>
      </c>
      <c r="X215" s="21" t="str">
        <f t="shared" si="37"/>
        <v>NO CHANGE</v>
      </c>
    </row>
    <row r="216" spans="1:24" outlineLevel="2">
      <c r="A216" s="136">
        <v>44375</v>
      </c>
      <c r="B216" s="24"/>
      <c r="C216" s="77">
        <v>668</v>
      </c>
      <c r="D216" s="137" t="s">
        <v>769</v>
      </c>
      <c r="E216" s="137">
        <v>1</v>
      </c>
      <c r="F216" s="137" t="s">
        <v>100</v>
      </c>
      <c r="G216" s="137" t="str">
        <f>+VLOOKUP($D216,'Detailed Schedule'!$D$8:$EK$9993,4,FALSE)</f>
        <v>2021 KOBOTA MX6000HST</v>
      </c>
      <c r="H216" s="55">
        <f>+VLOOKUP($D216,'Detailed Schedule'!$D$8:$EK$9993,5,FALSE)</f>
        <v>42158</v>
      </c>
      <c r="I216" s="22">
        <f>+VLOOKUP($D216,'Detailed Schedule'!$D$8:$EK$9993,6,FALSE)</f>
        <v>10</v>
      </c>
      <c r="J216" s="55">
        <f>+VLOOKUP($D216,'Detailed Schedule'!$D$8:$EK$9993,7,FALSE)</f>
        <v>10000</v>
      </c>
      <c r="K216" s="56">
        <v>0</v>
      </c>
      <c r="L216" s="59">
        <f>+VLOOKUP($D216,'Detailed Schedule'!$D$8:$EAA$9985,137,FALSE)</f>
        <v>11255.3</v>
      </c>
      <c r="M216" s="26">
        <f>+VLOOKUP($D216,'Detailed Schedule'!$D$8:$EAA$9985,144,FALSE)</f>
        <v>803.95</v>
      </c>
      <c r="N216" s="26">
        <f t="shared" si="38"/>
        <v>12059.25</v>
      </c>
      <c r="O216" s="26">
        <f t="shared" si="39"/>
        <v>30098.75</v>
      </c>
      <c r="Q216" s="74">
        <f>+VLOOKUP($D216,'Detailed Schedule'!$D$8:$K$903,6,FALSE)</f>
        <v>10</v>
      </c>
      <c r="R216" s="75">
        <f>+VLOOKUP($D216,'Detailed Schedule'!$D$8:$K$903,5,FALSE)</f>
        <v>42158</v>
      </c>
      <c r="S216" s="75">
        <f>+VLOOKUP($D216,'Detailed Schedule'!$D$8:$K$903,7,FALSE)</f>
        <v>10000</v>
      </c>
      <c r="T216" s="119">
        <f t="shared" si="33"/>
        <v>0</v>
      </c>
      <c r="U216" s="119">
        <f t="shared" si="34"/>
        <v>0</v>
      </c>
      <c r="V216" s="21" t="str">
        <f t="shared" si="35"/>
        <v>NO CHANGE</v>
      </c>
      <c r="W216" s="21" t="str">
        <f t="shared" si="36"/>
        <v>NO CHANGE</v>
      </c>
      <c r="X216" s="21" t="str">
        <f t="shared" si="37"/>
        <v>NO CHANGE</v>
      </c>
    </row>
    <row r="217" spans="1:24" outlineLevel="2">
      <c r="A217" s="136">
        <v>44375</v>
      </c>
      <c r="B217" s="24"/>
      <c r="C217" s="77">
        <v>669</v>
      </c>
      <c r="D217" s="137" t="s">
        <v>773</v>
      </c>
      <c r="E217" s="137">
        <v>1</v>
      </c>
      <c r="F217" s="137" t="s">
        <v>100</v>
      </c>
      <c r="G217" s="137" t="str">
        <f>+VLOOKUP($D217,'Detailed Schedule'!$D$8:$EK$9993,4,FALSE)</f>
        <v>JD 4300 HST W/ 300CX LOADER</v>
      </c>
      <c r="H217" s="55">
        <f>+VLOOKUP($D217,'Detailed Schedule'!$D$8:$EK$9993,5,FALSE)</f>
        <v>18832</v>
      </c>
      <c r="I217" s="22">
        <f>+VLOOKUP($D217,'Detailed Schedule'!$D$8:$EK$9993,6,FALSE)</f>
        <v>5</v>
      </c>
      <c r="J217" s="55">
        <f>+VLOOKUP($D217,'Detailed Schedule'!$D$8:$EK$9993,7,FALSE)</f>
        <v>5000</v>
      </c>
      <c r="K217" s="56">
        <v>0</v>
      </c>
      <c r="L217" s="59">
        <f>+VLOOKUP($D217,'Detailed Schedule'!$D$8:$EAA$9985,137,FALSE)</f>
        <v>9682.4</v>
      </c>
      <c r="M217" s="26">
        <f>+VLOOKUP($D217,'Detailed Schedule'!$D$8:$EAA$9985,144,FALSE)</f>
        <v>691.6</v>
      </c>
      <c r="N217" s="26">
        <f t="shared" si="38"/>
        <v>10374</v>
      </c>
      <c r="O217" s="26">
        <f t="shared" si="39"/>
        <v>8458</v>
      </c>
      <c r="Q217" s="74">
        <f>+VLOOKUP($D217,'Detailed Schedule'!$D$8:$K$903,6,FALSE)</f>
        <v>5</v>
      </c>
      <c r="R217" s="75">
        <f>+VLOOKUP($D217,'Detailed Schedule'!$D$8:$K$903,5,FALSE)</f>
        <v>18832</v>
      </c>
      <c r="S217" s="75">
        <f>+VLOOKUP($D217,'Detailed Schedule'!$D$8:$K$903,7,FALSE)</f>
        <v>5000</v>
      </c>
      <c r="T217" s="119">
        <f t="shared" si="33"/>
        <v>0</v>
      </c>
      <c r="U217" s="119">
        <f t="shared" si="34"/>
        <v>0</v>
      </c>
      <c r="V217" s="21" t="str">
        <f t="shared" si="35"/>
        <v>NO CHANGE</v>
      </c>
      <c r="W217" s="21" t="str">
        <f t="shared" si="36"/>
        <v>NO CHANGE</v>
      </c>
      <c r="X217" s="21" t="str">
        <f t="shared" si="37"/>
        <v>NO CHANGE</v>
      </c>
    </row>
    <row r="218" spans="1:24" outlineLevel="2">
      <c r="A218" s="136">
        <v>44375</v>
      </c>
      <c r="B218" s="24"/>
      <c r="C218" s="77">
        <v>670</v>
      </c>
      <c r="D218" s="137" t="s">
        <v>1560</v>
      </c>
      <c r="E218" s="137">
        <v>1</v>
      </c>
      <c r="F218" s="137" t="s">
        <v>100</v>
      </c>
      <c r="G218" s="137" t="str">
        <f>+VLOOKUP($D218,'Detailed Schedule'!$D$8:$EK$9993,4,FALSE)</f>
        <v>CASE TR320</v>
      </c>
      <c r="H218" s="55">
        <f>+VLOOKUP($D218,'Detailed Schedule'!$D$8:$EK$9993,5,FALSE)</f>
        <v>35310</v>
      </c>
      <c r="I218" s="22">
        <f>+VLOOKUP($D218,'Detailed Schedule'!$D$8:$EK$9993,6,FALSE)</f>
        <v>7</v>
      </c>
      <c r="J218" s="55">
        <f>+VLOOKUP($D218,'Detailed Schedule'!$D$8:$EK$9993,7,FALSE)</f>
        <v>7000</v>
      </c>
      <c r="K218" s="56">
        <v>0</v>
      </c>
      <c r="L218" s="59">
        <f>+VLOOKUP($D218,'Detailed Schedule'!$D$8:$EAA$9985,137,FALSE)</f>
        <v>14155.005714285715</v>
      </c>
      <c r="M218" s="26">
        <f>+VLOOKUP($D218,'Detailed Schedule'!$D$8:$EAA$9985,144,FALSE)</f>
        <v>1011.0714285714286</v>
      </c>
      <c r="N218" s="26">
        <f t="shared" si="38"/>
        <v>15166.077142857144</v>
      </c>
      <c r="O218" s="26">
        <f t="shared" si="39"/>
        <v>20143.922857142854</v>
      </c>
      <c r="Q218" s="74">
        <f>+VLOOKUP($D218,'Detailed Schedule'!$D$8:$K$903,6,FALSE)</f>
        <v>7</v>
      </c>
      <c r="R218" s="75">
        <f>+VLOOKUP($D218,'Detailed Schedule'!$D$8:$K$903,5,FALSE)</f>
        <v>35310</v>
      </c>
      <c r="S218" s="75">
        <f>+VLOOKUP($D218,'Detailed Schedule'!$D$8:$K$903,7,FALSE)</f>
        <v>7000</v>
      </c>
      <c r="T218" s="119">
        <f t="shared" si="33"/>
        <v>0</v>
      </c>
      <c r="U218" s="119">
        <f t="shared" si="34"/>
        <v>0</v>
      </c>
      <c r="V218" s="21" t="str">
        <f t="shared" si="35"/>
        <v>NO CHANGE</v>
      </c>
      <c r="W218" s="21" t="str">
        <f t="shared" si="36"/>
        <v>NO CHANGE</v>
      </c>
      <c r="X218" s="21" t="str">
        <f t="shared" si="37"/>
        <v>NO CHANGE</v>
      </c>
    </row>
    <row r="219" spans="1:24" outlineLevel="2">
      <c r="A219" s="136">
        <v>44375</v>
      </c>
      <c r="B219" s="24"/>
      <c r="C219" s="77">
        <v>666</v>
      </c>
      <c r="D219" s="137" t="s">
        <v>1656</v>
      </c>
      <c r="E219" s="137">
        <v>1</v>
      </c>
      <c r="F219" s="137" t="s">
        <v>100</v>
      </c>
      <c r="G219" s="137" t="str">
        <f>+VLOOKUP($D219,'Detailed Schedule'!$D$8:$EK$9993,4,FALSE)</f>
        <v>2012 GENNIE GTH 1056</v>
      </c>
      <c r="H219" s="55">
        <f>+VLOOKUP($D219,'Detailed Schedule'!$D$8:$EK$9993,5,FALSE)</f>
        <v>58850</v>
      </c>
      <c r="I219" s="22">
        <f>+VLOOKUP($D219,'Detailed Schedule'!$D$8:$EK$9993,6,FALSE)</f>
        <v>10</v>
      </c>
      <c r="J219" s="55">
        <f>+VLOOKUP($D219,'Detailed Schedule'!$D$8:$EK$9993,7,FALSE)</f>
        <v>10000</v>
      </c>
      <c r="K219" s="56">
        <v>0</v>
      </c>
      <c r="L219" s="59">
        <f>+VLOOKUP($D219,'Detailed Schedule'!$D$8:$EAA$9985,137,FALSE)</f>
        <v>17097.5</v>
      </c>
      <c r="M219" s="26">
        <f>+VLOOKUP($D219,'Detailed Schedule'!$D$8:$EAA$9985,144,FALSE)</f>
        <v>1221.25</v>
      </c>
      <c r="N219" s="26">
        <f t="shared" si="38"/>
        <v>18318.75</v>
      </c>
      <c r="O219" s="26">
        <f t="shared" si="39"/>
        <v>40531.25</v>
      </c>
      <c r="Q219" s="74">
        <f>+VLOOKUP($D219,'Detailed Schedule'!$D$8:$K$903,6,FALSE)</f>
        <v>10</v>
      </c>
      <c r="R219" s="75">
        <f>+VLOOKUP($D219,'Detailed Schedule'!$D$8:$K$903,5,FALSE)</f>
        <v>58850</v>
      </c>
      <c r="S219" s="75">
        <f>+VLOOKUP($D219,'Detailed Schedule'!$D$8:$K$903,7,FALSE)</f>
        <v>10000</v>
      </c>
      <c r="T219" s="119">
        <f t="shared" si="33"/>
        <v>0</v>
      </c>
      <c r="U219" s="119">
        <f t="shared" si="34"/>
        <v>0</v>
      </c>
      <c r="V219" s="21" t="str">
        <f t="shared" si="35"/>
        <v>NO CHANGE</v>
      </c>
      <c r="W219" s="21" t="str">
        <f t="shared" si="36"/>
        <v>NO CHANGE</v>
      </c>
      <c r="X219" s="21" t="str">
        <f t="shared" si="37"/>
        <v>NO CHANGE</v>
      </c>
    </row>
    <row r="220" spans="1:24" outlineLevel="2">
      <c r="A220" s="136">
        <v>44384</v>
      </c>
      <c r="B220" s="24"/>
      <c r="C220" s="77">
        <v>627</v>
      </c>
      <c r="D220" s="137" t="s">
        <v>751</v>
      </c>
      <c r="E220" s="137">
        <v>1</v>
      </c>
      <c r="F220" s="137" t="s">
        <v>100</v>
      </c>
      <c r="G220" s="137" t="str">
        <f>+VLOOKUP($D220,'Detailed Schedule'!$D$8:$EK$9993,4,FALSE)</f>
        <v>2018 YALE GDP050VXNKAE084</v>
      </c>
      <c r="H220" s="55">
        <f>+VLOOKUP($D220,'Detailed Schedule'!$D$8:$EK$9993,5,FALSE)</f>
        <v>21400</v>
      </c>
      <c r="I220" s="22">
        <f>+VLOOKUP($D220,'Detailed Schedule'!$D$8:$EK$9993,6,FALSE)</f>
        <v>10</v>
      </c>
      <c r="J220" s="55">
        <f>+VLOOKUP($D220,'Detailed Schedule'!$D$8:$EK$9993,7,FALSE)</f>
        <v>5000</v>
      </c>
      <c r="K220" s="56">
        <v>0</v>
      </c>
      <c r="L220" s="59">
        <f>+VLOOKUP($D220,'Detailed Schedule'!$D$8:$EAA$9985,137,FALSE)</f>
        <v>5740</v>
      </c>
      <c r="M220" s="26">
        <f>+VLOOKUP($D220,'Detailed Schedule'!$D$8:$EAA$9985,144,FALSE)</f>
        <v>410</v>
      </c>
      <c r="N220" s="26">
        <f t="shared" si="38"/>
        <v>6150</v>
      </c>
      <c r="O220" s="26">
        <f t="shared" si="39"/>
        <v>15250</v>
      </c>
      <c r="Q220" s="74">
        <f>+VLOOKUP($D220,'Detailed Schedule'!$D$8:$K$903,6,FALSE)</f>
        <v>10</v>
      </c>
      <c r="R220" s="75">
        <f>+VLOOKUP($D220,'Detailed Schedule'!$D$8:$K$903,5,FALSE)</f>
        <v>21400</v>
      </c>
      <c r="S220" s="75">
        <f>+VLOOKUP($D220,'Detailed Schedule'!$D$8:$K$903,7,FALSE)</f>
        <v>5000</v>
      </c>
      <c r="T220" s="119">
        <f t="shared" si="33"/>
        <v>0</v>
      </c>
      <c r="U220" s="119">
        <f t="shared" si="34"/>
        <v>0</v>
      </c>
      <c r="V220" s="21" t="str">
        <f t="shared" si="35"/>
        <v>NO CHANGE</v>
      </c>
      <c r="W220" s="21" t="str">
        <f t="shared" si="36"/>
        <v>NO CHANGE</v>
      </c>
      <c r="X220" s="21" t="str">
        <f t="shared" si="37"/>
        <v>NO CHANGE</v>
      </c>
    </row>
    <row r="221" spans="1:24" outlineLevel="2">
      <c r="A221" s="136">
        <v>44460</v>
      </c>
      <c r="B221" s="24"/>
      <c r="C221" s="77">
        <v>631</v>
      </c>
      <c r="D221" s="137" t="s">
        <v>159</v>
      </c>
      <c r="E221" s="137">
        <v>3</v>
      </c>
      <c r="F221" s="137" t="s">
        <v>100</v>
      </c>
      <c r="G221" s="137" t="str">
        <f>+VLOOKUP($D221,'Detailed Schedule'!$D$8:$EK$9993,4,FALSE)</f>
        <v>2012 CAT 420E IT</v>
      </c>
      <c r="H221" s="55">
        <f>+VLOOKUP($D221,'Detailed Schedule'!$D$8:$EK$9993,5,FALSE)</f>
        <v>52152.05</v>
      </c>
      <c r="I221" s="22">
        <f>+VLOOKUP($D221,'Detailed Schedule'!$D$8:$EK$9993,6,FALSE)</f>
        <v>10</v>
      </c>
      <c r="J221" s="55">
        <f>+VLOOKUP($D221,'Detailed Schedule'!$D$8:$EK$9993,7,FALSE)</f>
        <v>5500</v>
      </c>
      <c r="K221" s="56">
        <v>0</v>
      </c>
      <c r="L221" s="59">
        <f>+VLOOKUP($D221,'Detailed Schedule'!$D$8:$EAA$9985,137,FALSE)</f>
        <v>15161.925000000001</v>
      </c>
      <c r="M221" s="26">
        <f>+VLOOKUP($D221,'Detailed Schedule'!$D$8:$EAA$9985,144,FALSE)</f>
        <v>1166.30125</v>
      </c>
      <c r="N221" s="26">
        <f t="shared" si="38"/>
        <v>16328.226250000002</v>
      </c>
      <c r="O221" s="26">
        <f t="shared" si="39"/>
        <v>35823.823750000003</v>
      </c>
      <c r="Q221" s="74">
        <f>+VLOOKUP($D221,'Detailed Schedule'!$D$8:$K$903,6,FALSE)</f>
        <v>10</v>
      </c>
      <c r="R221" s="75">
        <f>+VLOOKUP($D221,'Detailed Schedule'!$D$8:$K$903,5,FALSE)</f>
        <v>52152.05</v>
      </c>
      <c r="S221" s="75">
        <f>+VLOOKUP($D221,'Detailed Schedule'!$D$8:$K$903,7,FALSE)</f>
        <v>5500</v>
      </c>
      <c r="T221" s="119">
        <f t="shared" si="33"/>
        <v>0</v>
      </c>
      <c r="U221" s="119">
        <f t="shared" si="34"/>
        <v>0</v>
      </c>
      <c r="V221" s="21" t="str">
        <f t="shared" si="35"/>
        <v>NO CHANGE</v>
      </c>
      <c r="W221" s="21" t="str">
        <f t="shared" si="36"/>
        <v>NO CHANGE</v>
      </c>
      <c r="X221" s="21" t="str">
        <f t="shared" si="37"/>
        <v>NO CHANGE</v>
      </c>
    </row>
    <row r="222" spans="1:24" outlineLevel="2">
      <c r="A222" s="136">
        <v>44467</v>
      </c>
      <c r="B222" s="24"/>
      <c r="C222" s="77">
        <v>642</v>
      </c>
      <c r="D222" s="137" t="s">
        <v>308</v>
      </c>
      <c r="E222" s="137">
        <v>2</v>
      </c>
      <c r="F222" s="137" t="s">
        <v>100</v>
      </c>
      <c r="G222" s="137" t="str">
        <f>+VLOOKUP($D222,'Detailed Schedule'!$D$8:$EK$9993,4,FALSE)</f>
        <v>CONCRETE PLANT</v>
      </c>
      <c r="H222" s="55">
        <f>+VLOOKUP($D222,'Detailed Schedule'!$D$8:$EK$9993,5,FALSE)</f>
        <v>514434.8</v>
      </c>
      <c r="I222" s="22">
        <f>+VLOOKUP($D222,'Detailed Schedule'!$D$8:$EK$9993,6,FALSE)</f>
        <v>15</v>
      </c>
      <c r="J222" s="55">
        <f>+VLOOKUP($D222,'Detailed Schedule'!$D$8:$EK$9993,7,FALSE)</f>
        <v>250000</v>
      </c>
      <c r="K222" s="56">
        <v>0</v>
      </c>
      <c r="L222" s="59">
        <f>+VLOOKUP($D222,'Detailed Schedule'!$D$8:$EAA$9985,137,FALSE)</f>
        <v>61997.83666666667</v>
      </c>
      <c r="M222" s="26">
        <f>+VLOOKUP($D222,'Detailed Schedule'!$D$8:$EAA$9985,144,FALSE)</f>
        <v>4407.2466666666669</v>
      </c>
      <c r="N222" s="26">
        <f t="shared" si="38"/>
        <v>66405.083333333343</v>
      </c>
      <c r="O222" s="26">
        <f t="shared" si="39"/>
        <v>448029.71666666667</v>
      </c>
      <c r="Q222" s="74">
        <f>+VLOOKUP($D222,'Detailed Schedule'!$D$8:$K$903,6,FALSE)</f>
        <v>15</v>
      </c>
      <c r="R222" s="75">
        <f>+VLOOKUP($D222,'Detailed Schedule'!$D$8:$K$903,5,FALSE)</f>
        <v>514434.8</v>
      </c>
      <c r="S222" s="75">
        <f>+VLOOKUP($D222,'Detailed Schedule'!$D$8:$K$903,7,FALSE)</f>
        <v>250000</v>
      </c>
      <c r="T222" s="119">
        <f t="shared" si="33"/>
        <v>0</v>
      </c>
      <c r="U222" s="119">
        <f t="shared" si="34"/>
        <v>0</v>
      </c>
      <c r="V222" s="21" t="str">
        <f t="shared" si="35"/>
        <v>NO CHANGE</v>
      </c>
      <c r="W222" s="21" t="str">
        <f t="shared" si="36"/>
        <v>NO CHANGE</v>
      </c>
      <c r="X222" s="21" t="str">
        <f t="shared" si="37"/>
        <v>NO CHANGE</v>
      </c>
    </row>
    <row r="223" spans="1:24" outlineLevel="2">
      <c r="A223" s="136">
        <v>44471</v>
      </c>
      <c r="B223" s="24"/>
      <c r="C223" s="77">
        <v>652</v>
      </c>
      <c r="D223" s="137" t="s">
        <v>1566</v>
      </c>
      <c r="E223" s="137">
        <v>2</v>
      </c>
      <c r="F223" s="137" t="s">
        <v>100</v>
      </c>
      <c r="G223" s="137" t="str">
        <f>+VLOOKUP($D223,'Detailed Schedule'!$D$8:$EK$9993,4,FALSE)</f>
        <v>CAT 279D</v>
      </c>
      <c r="H223" s="55">
        <f>+VLOOKUP($D223,'Detailed Schedule'!$D$8:$EK$9993,5,FALSE)</f>
        <v>41424.239999999998</v>
      </c>
      <c r="I223" s="22">
        <f>+VLOOKUP($D223,'Detailed Schedule'!$D$8:$EK$9993,6,FALSE)</f>
        <v>7</v>
      </c>
      <c r="J223" s="55">
        <f>+VLOOKUP($D223,'Detailed Schedule'!$D$8:$EK$9993,7,FALSE)</f>
        <v>5000</v>
      </c>
      <c r="K223" s="56">
        <v>0</v>
      </c>
      <c r="L223" s="59">
        <f>+VLOOKUP($D223,'Detailed Schedule'!$D$8:$EAA$9985,137,FALSE)</f>
        <v>16911.252857142856</v>
      </c>
      <c r="M223" s="26">
        <f>+VLOOKUP($D223,'Detailed Schedule'!$D$8:$EAA$9985,144,FALSE)</f>
        <v>1300.8657142857141</v>
      </c>
      <c r="N223" s="26">
        <f t="shared" si="38"/>
        <v>18212.118571428571</v>
      </c>
      <c r="O223" s="26">
        <f t="shared" si="39"/>
        <v>23212.121428571427</v>
      </c>
      <c r="Q223" s="74">
        <f>+VLOOKUP($D223,'Detailed Schedule'!$D$8:$K$903,6,FALSE)</f>
        <v>7</v>
      </c>
      <c r="R223" s="75">
        <f>+VLOOKUP($D223,'Detailed Schedule'!$D$8:$K$903,5,FALSE)</f>
        <v>41424.239999999998</v>
      </c>
      <c r="S223" s="75">
        <f>+VLOOKUP($D223,'Detailed Schedule'!$D$8:$K$903,7,FALSE)</f>
        <v>5000</v>
      </c>
      <c r="T223" s="119">
        <f t="shared" si="33"/>
        <v>0</v>
      </c>
      <c r="U223" s="119">
        <f t="shared" si="34"/>
        <v>0</v>
      </c>
      <c r="V223" s="21" t="str">
        <f t="shared" si="35"/>
        <v>NO CHANGE</v>
      </c>
      <c r="W223" s="21" t="str">
        <f t="shared" si="36"/>
        <v>NO CHANGE</v>
      </c>
      <c r="X223" s="21" t="str">
        <f t="shared" si="37"/>
        <v>NO CHANGE</v>
      </c>
    </row>
    <row r="224" spans="1:24" outlineLevel="2">
      <c r="A224" s="136">
        <v>44496</v>
      </c>
      <c r="B224" s="24"/>
      <c r="C224" s="77">
        <v>643</v>
      </c>
      <c r="D224" s="137" t="s">
        <v>1002</v>
      </c>
      <c r="E224" s="137">
        <v>1</v>
      </c>
      <c r="F224" s="137" t="s">
        <v>100</v>
      </c>
      <c r="G224" s="137" t="str">
        <f>+VLOOKUP($D224,'Detailed Schedule'!$D$8:$EK$9993,4,FALSE)</f>
        <v>2021 ATLAS COPCO PAS 100 HFS</v>
      </c>
      <c r="H224" s="55">
        <f>+VLOOKUP($D224,'Detailed Schedule'!$D$8:$EK$9993,5,FALSE)</f>
        <v>41218.07</v>
      </c>
      <c r="I224" s="22">
        <f>+VLOOKUP($D224,'Detailed Schedule'!$D$8:$EK$9993,6,FALSE)</f>
        <v>10</v>
      </c>
      <c r="J224" s="55">
        <f>+VLOOKUP($D224,'Detailed Schedule'!$D$8:$EK$9993,7,FALSE)</f>
        <v>8000</v>
      </c>
      <c r="K224" s="56">
        <v>0</v>
      </c>
      <c r="L224" s="59">
        <f>+VLOOKUP($D224,'Detailed Schedule'!$D$8:$EAA$9985,137,FALSE)</f>
        <v>10519.057000000001</v>
      </c>
      <c r="M224" s="26">
        <f>+VLOOKUP($D224,'Detailed Schedule'!$D$8:$EAA$9985,144,FALSE)</f>
        <v>830.45174999999995</v>
      </c>
      <c r="N224" s="26">
        <f t="shared" si="38"/>
        <v>11349.508750000001</v>
      </c>
      <c r="O224" s="26">
        <f t="shared" si="39"/>
        <v>29868.561249999999</v>
      </c>
      <c r="Q224" s="74">
        <f>+VLOOKUP($D224,'Detailed Schedule'!$D$8:$K$903,6,FALSE)</f>
        <v>10</v>
      </c>
      <c r="R224" s="75">
        <f>+VLOOKUP($D224,'Detailed Schedule'!$D$8:$K$903,5,FALSE)</f>
        <v>41218.07</v>
      </c>
      <c r="S224" s="75">
        <f>+VLOOKUP($D224,'Detailed Schedule'!$D$8:$K$903,7,FALSE)</f>
        <v>8000</v>
      </c>
      <c r="T224" s="119">
        <f t="shared" si="33"/>
        <v>0</v>
      </c>
      <c r="U224" s="119">
        <f t="shared" si="34"/>
        <v>0</v>
      </c>
      <c r="V224" s="21" t="str">
        <f t="shared" si="35"/>
        <v>NO CHANGE</v>
      </c>
      <c r="W224" s="21" t="str">
        <f t="shared" si="36"/>
        <v>NO CHANGE</v>
      </c>
      <c r="X224" s="21" t="str">
        <f t="shared" si="37"/>
        <v>NO CHANGE</v>
      </c>
    </row>
    <row r="225" spans="1:24" outlineLevel="2">
      <c r="A225" s="136">
        <v>44515</v>
      </c>
      <c r="B225" s="24"/>
      <c r="C225" s="77">
        <v>673</v>
      </c>
      <c r="D225" s="137" t="s">
        <v>310</v>
      </c>
      <c r="E225" s="137">
        <v>2</v>
      </c>
      <c r="F225" s="137" t="s">
        <v>100</v>
      </c>
      <c r="G225" s="137" t="str">
        <f>+VLOOKUP($D225,'Detailed Schedule'!$D$8:$EK$9993,4,FALSE)</f>
        <v>DUST COLLECTOR</v>
      </c>
      <c r="H225" s="55">
        <f>+VLOOKUP($D225,'Detailed Schedule'!$D$8:$EK$9993,5,FALSE)</f>
        <v>84465.2</v>
      </c>
      <c r="I225" s="22">
        <f>+VLOOKUP($D225,'Detailed Schedule'!$D$8:$EK$9993,6,FALSE)</f>
        <v>10</v>
      </c>
      <c r="J225" s="55">
        <f>+VLOOKUP($D225,'Detailed Schedule'!$D$8:$EK$9993,7,FALSE)</f>
        <v>0</v>
      </c>
      <c r="K225" s="56">
        <v>0</v>
      </c>
      <c r="L225" s="59">
        <f>+VLOOKUP($D225,'Detailed Schedule'!$D$8:$EAA$9985,137,FALSE)</f>
        <v>26747.31</v>
      </c>
      <c r="M225" s="26">
        <f>+VLOOKUP($D225,'Detailed Schedule'!$D$8:$EAA$9985,144,FALSE)</f>
        <v>2111.63</v>
      </c>
      <c r="N225" s="26">
        <f t="shared" si="38"/>
        <v>28858.940000000002</v>
      </c>
      <c r="O225" s="26">
        <f t="shared" si="39"/>
        <v>55606.259999999995</v>
      </c>
      <c r="Q225" s="74">
        <f>+VLOOKUP($D225,'Detailed Schedule'!$D$8:$K$903,6,FALSE)</f>
        <v>10</v>
      </c>
      <c r="R225" s="75">
        <f>+VLOOKUP($D225,'Detailed Schedule'!$D$8:$K$903,5,FALSE)</f>
        <v>84465.2</v>
      </c>
      <c r="S225" s="75">
        <f>+VLOOKUP($D225,'Detailed Schedule'!$D$8:$K$903,7,FALSE)</f>
        <v>0</v>
      </c>
      <c r="T225" s="119">
        <f t="shared" si="33"/>
        <v>0</v>
      </c>
      <c r="U225" s="119">
        <f t="shared" si="34"/>
        <v>0</v>
      </c>
      <c r="V225" s="21" t="str">
        <f t="shared" si="35"/>
        <v>NO CHANGE</v>
      </c>
      <c r="W225" s="21" t="str">
        <f t="shared" si="36"/>
        <v>NO CHANGE</v>
      </c>
      <c r="X225" s="21" t="str">
        <f t="shared" si="37"/>
        <v>NO CHANGE</v>
      </c>
    </row>
    <row r="226" spans="1:24" outlineLevel="2">
      <c r="A226" s="136">
        <v>44524</v>
      </c>
      <c r="B226" s="24"/>
      <c r="C226" s="77">
        <v>683</v>
      </c>
      <c r="D226" s="137" t="s">
        <v>771</v>
      </c>
      <c r="E226" s="137">
        <v>1</v>
      </c>
      <c r="F226" s="137" t="s">
        <v>100</v>
      </c>
      <c r="G226" s="137" t="str">
        <f>+VLOOKUP($D226,'Detailed Schedule'!$D$8:$EK$9993,4,FALSE)</f>
        <v>ATTACHMENTS FOR FT-05</v>
      </c>
      <c r="H226" s="55">
        <f>+VLOOKUP($D226,'Detailed Schedule'!$D$8:$EK$9993,5,FALSE)</f>
        <v>11556</v>
      </c>
      <c r="I226" s="22">
        <f>+VLOOKUP($D226,'Detailed Schedule'!$D$8:$EK$9993,6,FALSE)</f>
        <v>5</v>
      </c>
      <c r="J226" s="55">
        <f>+VLOOKUP($D226,'Detailed Schedule'!$D$8:$EK$9993,7,FALSE)</f>
        <v>2000</v>
      </c>
      <c r="K226" s="56">
        <v>0</v>
      </c>
      <c r="L226" s="59">
        <f>+VLOOKUP($D226,'Detailed Schedule'!$D$8:$EAA$9985,137,FALSE)</f>
        <v>5892.8700000000008</v>
      </c>
      <c r="M226" s="26">
        <f>+VLOOKUP($D226,'Detailed Schedule'!$D$8:$EAA$9985,144,FALSE)</f>
        <v>477.80000000000007</v>
      </c>
      <c r="N226" s="26">
        <f t="shared" si="38"/>
        <v>6370.670000000001</v>
      </c>
      <c r="O226" s="26">
        <f t="shared" si="39"/>
        <v>5185.329999999999</v>
      </c>
      <c r="Q226" s="74">
        <f>+VLOOKUP($D226,'Detailed Schedule'!$D$8:$K$903,6,FALSE)</f>
        <v>5</v>
      </c>
      <c r="R226" s="75">
        <f>+VLOOKUP($D226,'Detailed Schedule'!$D$8:$K$903,5,FALSE)</f>
        <v>11556</v>
      </c>
      <c r="S226" s="75">
        <f>+VLOOKUP($D226,'Detailed Schedule'!$D$8:$K$903,7,FALSE)</f>
        <v>2000</v>
      </c>
      <c r="T226" s="119">
        <f t="shared" si="33"/>
        <v>0</v>
      </c>
      <c r="U226" s="119">
        <f t="shared" si="34"/>
        <v>0</v>
      </c>
      <c r="V226" s="21" t="str">
        <f t="shared" si="35"/>
        <v>NO CHANGE</v>
      </c>
      <c r="W226" s="21" t="str">
        <f t="shared" si="36"/>
        <v>NO CHANGE</v>
      </c>
      <c r="X226" s="21" t="str">
        <f t="shared" si="37"/>
        <v>NO CHANGE</v>
      </c>
    </row>
    <row r="227" spans="1:24" outlineLevel="2">
      <c r="A227" s="136">
        <v>44533</v>
      </c>
      <c r="B227" s="24"/>
      <c r="C227" s="77">
        <v>647</v>
      </c>
      <c r="D227" s="137" t="s">
        <v>643</v>
      </c>
      <c r="E227" s="137">
        <v>1</v>
      </c>
      <c r="F227" s="137" t="s">
        <v>100</v>
      </c>
      <c r="G227" s="137" t="str">
        <f>+VLOOKUP($D227,'Detailed Schedule'!$D$8:$EK$9993,4,FALSE)</f>
        <v>2019 JOHN DEERE 85G</v>
      </c>
      <c r="H227" s="55">
        <f>+VLOOKUP($D227,'Detailed Schedule'!$D$8:$EK$9993,5,FALSE)</f>
        <v>89201.27</v>
      </c>
      <c r="I227" s="22">
        <f>+VLOOKUP($D227,'Detailed Schedule'!$D$8:$EK$9993,6,FALSE)</f>
        <v>10</v>
      </c>
      <c r="J227" s="55">
        <f>+VLOOKUP($D227,'Detailed Schedule'!$D$8:$EK$9993,7,FALSE)</f>
        <v>30000</v>
      </c>
      <c r="K227" s="56">
        <v>0</v>
      </c>
      <c r="L227" s="59">
        <f>+VLOOKUP($D227,'Detailed Schedule'!$D$8:$EAA$9985,137,FALSE)</f>
        <v>18378.726999999999</v>
      </c>
      <c r="M227" s="26">
        <f>+VLOOKUP($D227,'Detailed Schedule'!$D$8:$EAA$9985,144,FALSE)</f>
        <v>1480.0317500000001</v>
      </c>
      <c r="N227" s="26">
        <f t="shared" si="38"/>
        <v>19858.758750000001</v>
      </c>
      <c r="O227" s="26">
        <f t="shared" si="39"/>
        <v>69342.51125000001</v>
      </c>
      <c r="Q227" s="74">
        <f>+VLOOKUP($D227,'Detailed Schedule'!$D$8:$K$903,6,FALSE)</f>
        <v>10</v>
      </c>
      <c r="R227" s="75">
        <f>+VLOOKUP($D227,'Detailed Schedule'!$D$8:$K$903,5,FALSE)</f>
        <v>89201.27</v>
      </c>
      <c r="S227" s="75">
        <f>+VLOOKUP($D227,'Detailed Schedule'!$D$8:$K$903,7,FALSE)</f>
        <v>30000</v>
      </c>
      <c r="T227" s="119">
        <f t="shared" si="33"/>
        <v>0</v>
      </c>
      <c r="U227" s="119">
        <f t="shared" si="34"/>
        <v>0</v>
      </c>
      <c r="V227" s="21" t="str">
        <f t="shared" si="35"/>
        <v>NO CHANGE</v>
      </c>
      <c r="W227" s="21" t="str">
        <f t="shared" si="36"/>
        <v>NO CHANGE</v>
      </c>
      <c r="X227" s="21" t="str">
        <f t="shared" si="37"/>
        <v>NO CHANGE</v>
      </c>
    </row>
    <row r="228" spans="1:24" outlineLevel="2">
      <c r="A228" s="136">
        <v>44533</v>
      </c>
      <c r="B228" s="24"/>
      <c r="C228" s="77">
        <v>646</v>
      </c>
      <c r="D228" s="137" t="s">
        <v>1564</v>
      </c>
      <c r="E228" s="137">
        <v>1</v>
      </c>
      <c r="F228" s="137" t="s">
        <v>100</v>
      </c>
      <c r="G228" s="137" t="str">
        <f>+VLOOKUP($D228,'Detailed Schedule'!$D$8:$EK$9993,4,FALSE)</f>
        <v>2021 JOHN DEERE 331G</v>
      </c>
      <c r="H228" s="55">
        <f>+VLOOKUP($D228,'Detailed Schedule'!$D$8:$EK$9993,5,FALSE)</f>
        <v>53804.68</v>
      </c>
      <c r="I228" s="22">
        <f>+VLOOKUP($D228,'Detailed Schedule'!$D$8:$EK$9993,6,FALSE)</f>
        <v>7</v>
      </c>
      <c r="J228" s="55">
        <f>+VLOOKUP($D228,'Detailed Schedule'!$D$8:$EK$9993,7,FALSE)</f>
        <v>5000</v>
      </c>
      <c r="K228" s="56">
        <v>0</v>
      </c>
      <c r="L228" s="59">
        <f>+VLOOKUP($D228,'Detailed Schedule'!$D$8:$EAA$9985,137,FALSE)</f>
        <v>21497.307142857142</v>
      </c>
      <c r="M228" s="26">
        <f>+VLOOKUP($D228,'Detailed Schedule'!$D$8:$EAA$9985,144,FALSE)</f>
        <v>1743.0242857142857</v>
      </c>
      <c r="N228" s="26">
        <f t="shared" si="38"/>
        <v>23240.33142857143</v>
      </c>
      <c r="O228" s="26">
        <f t="shared" si="39"/>
        <v>30564.348571428571</v>
      </c>
      <c r="Q228" s="74">
        <f>+VLOOKUP($D228,'Detailed Schedule'!$D$8:$K$903,6,FALSE)</f>
        <v>7</v>
      </c>
      <c r="R228" s="75">
        <f>+VLOOKUP($D228,'Detailed Schedule'!$D$8:$K$903,5,FALSE)</f>
        <v>53804.68</v>
      </c>
      <c r="S228" s="75">
        <f>+VLOOKUP($D228,'Detailed Schedule'!$D$8:$K$903,7,FALSE)</f>
        <v>5000</v>
      </c>
      <c r="T228" s="119">
        <f t="shared" si="33"/>
        <v>0</v>
      </c>
      <c r="U228" s="119">
        <f t="shared" si="34"/>
        <v>0</v>
      </c>
      <c r="V228" s="21" t="str">
        <f t="shared" si="35"/>
        <v>NO CHANGE</v>
      </c>
      <c r="W228" s="21" t="str">
        <f t="shared" si="36"/>
        <v>NO CHANGE</v>
      </c>
      <c r="X228" s="21" t="str">
        <f t="shared" si="37"/>
        <v>NO CHANGE</v>
      </c>
    </row>
    <row r="229" spans="1:24" outlineLevel="2">
      <c r="A229" s="136">
        <v>44537</v>
      </c>
      <c r="B229" s="24"/>
      <c r="C229" s="77">
        <v>655</v>
      </c>
      <c r="D229" s="137" t="s">
        <v>119</v>
      </c>
      <c r="E229" s="137">
        <v>2</v>
      </c>
      <c r="F229" s="137" t="s">
        <v>100</v>
      </c>
      <c r="G229" s="137" t="str">
        <f>+VLOOKUP($D229,'Detailed Schedule'!$D$8:$EK$9993,4,FALSE)</f>
        <v>DOOSAN P425HP</v>
      </c>
      <c r="H229" s="55">
        <f>+VLOOKUP($D229,'Detailed Schedule'!$D$8:$EK$9993,5,FALSE)</f>
        <v>14469</v>
      </c>
      <c r="I229" s="22">
        <f>+VLOOKUP($D229,'Detailed Schedule'!$D$8:$EK$9993,6,FALSE)</f>
        <v>5</v>
      </c>
      <c r="J229" s="55">
        <f>+VLOOKUP($D229,'Detailed Schedule'!$D$8:$EK$9993,7,FALSE)</f>
        <v>0</v>
      </c>
      <c r="K229" s="56">
        <v>0</v>
      </c>
      <c r="L229" s="59">
        <f>+VLOOKUP($D229,'Detailed Schedule'!$D$8:$EAA$9985,137,FALSE)</f>
        <v>8922.5499999999993</v>
      </c>
      <c r="M229" s="26">
        <f>+VLOOKUP($D229,'Detailed Schedule'!$D$8:$EAA$9985,144,FALSE)</f>
        <v>723.45</v>
      </c>
      <c r="N229" s="26">
        <f t="shared" si="38"/>
        <v>9646</v>
      </c>
      <c r="O229" s="26">
        <f t="shared" si="39"/>
        <v>4823</v>
      </c>
      <c r="Q229" s="74">
        <f>+VLOOKUP($D229,'Detailed Schedule'!$D$8:$K$903,6,FALSE)</f>
        <v>5</v>
      </c>
      <c r="R229" s="75">
        <f>+VLOOKUP($D229,'Detailed Schedule'!$D$8:$K$903,5,FALSE)</f>
        <v>14469</v>
      </c>
      <c r="S229" s="75">
        <f>+VLOOKUP($D229,'Detailed Schedule'!$D$8:$K$903,7,FALSE)</f>
        <v>0</v>
      </c>
      <c r="T229" s="119">
        <f t="shared" si="33"/>
        <v>0</v>
      </c>
      <c r="U229" s="119">
        <f t="shared" si="34"/>
        <v>0</v>
      </c>
      <c r="V229" s="21" t="str">
        <f t="shared" si="35"/>
        <v>NO CHANGE</v>
      </c>
      <c r="W229" s="21" t="str">
        <f t="shared" si="36"/>
        <v>NO CHANGE</v>
      </c>
      <c r="X229" s="21" t="str">
        <f t="shared" si="37"/>
        <v>NO CHANGE</v>
      </c>
    </row>
    <row r="230" spans="1:24" outlineLevel="2">
      <c r="A230" s="136">
        <v>44537</v>
      </c>
      <c r="B230" s="24"/>
      <c r="C230" s="77">
        <v>656</v>
      </c>
      <c r="D230" s="137" t="s">
        <v>121</v>
      </c>
      <c r="E230" s="137">
        <v>2</v>
      </c>
      <c r="F230" s="137" t="s">
        <v>100</v>
      </c>
      <c r="G230" s="137" t="str">
        <f>+VLOOKUP($D230,'Detailed Schedule'!$D$8:$EK$9993,4,FALSE)</f>
        <v>DOOSAN P425HP</v>
      </c>
      <c r="H230" s="55">
        <f>+VLOOKUP($D230,'Detailed Schedule'!$D$8:$EK$9993,5,FALSE)</f>
        <v>26196.5</v>
      </c>
      <c r="I230" s="22">
        <f>+VLOOKUP($D230,'Detailed Schedule'!$D$8:$EK$9993,6,FALSE)</f>
        <v>5</v>
      </c>
      <c r="J230" s="55">
        <f>+VLOOKUP($D230,'Detailed Schedule'!$D$8:$EK$9993,7,FALSE)</f>
        <v>0</v>
      </c>
      <c r="K230" s="56">
        <v>0</v>
      </c>
      <c r="L230" s="59">
        <f>+VLOOKUP($D230,'Detailed Schedule'!$D$8:$EAA$9985,137,FALSE)</f>
        <v>16154.509999999998</v>
      </c>
      <c r="M230" s="26">
        <f>+VLOOKUP($D230,'Detailed Schedule'!$D$8:$EAA$9985,144,FALSE)</f>
        <v>1309.825</v>
      </c>
      <c r="N230" s="26">
        <f t="shared" si="38"/>
        <v>17464.334999999999</v>
      </c>
      <c r="O230" s="26">
        <f t="shared" si="39"/>
        <v>8732.1650000000009</v>
      </c>
      <c r="Q230" s="74">
        <f>+VLOOKUP($D230,'Detailed Schedule'!$D$8:$K$903,6,FALSE)</f>
        <v>5</v>
      </c>
      <c r="R230" s="75">
        <f>+VLOOKUP($D230,'Detailed Schedule'!$D$8:$K$903,5,FALSE)</f>
        <v>26196.5</v>
      </c>
      <c r="S230" s="75">
        <f>+VLOOKUP($D230,'Detailed Schedule'!$D$8:$K$903,7,FALSE)</f>
        <v>0</v>
      </c>
      <c r="T230" s="119">
        <f t="shared" si="33"/>
        <v>0</v>
      </c>
      <c r="U230" s="119">
        <f t="shared" si="34"/>
        <v>0</v>
      </c>
      <c r="V230" s="21" t="str">
        <f t="shared" si="35"/>
        <v>NO CHANGE</v>
      </c>
      <c r="W230" s="21" t="str">
        <f t="shared" si="36"/>
        <v>NO CHANGE</v>
      </c>
      <c r="X230" s="21" t="str">
        <f t="shared" si="37"/>
        <v>NO CHANGE</v>
      </c>
    </row>
    <row r="231" spans="1:24" outlineLevel="2">
      <c r="A231" s="136">
        <v>44537</v>
      </c>
      <c r="B231" s="24"/>
      <c r="C231" s="77">
        <v>681</v>
      </c>
      <c r="D231" s="137" t="s">
        <v>356</v>
      </c>
      <c r="E231" s="137">
        <v>1</v>
      </c>
      <c r="F231" s="137" t="s">
        <v>100</v>
      </c>
      <c r="G231" s="137" t="str">
        <f>+VLOOKUP($D231,'Detailed Schedule'!$D$8:$EK$9993,4,FALSE)</f>
        <v>REPLACE ENGINE ON D-08</v>
      </c>
      <c r="H231" s="55">
        <f>+VLOOKUP($D231,'Detailed Schedule'!$D$8:$EK$9993,5,FALSE)</f>
        <v>10348.94</v>
      </c>
      <c r="I231" s="22">
        <f>+VLOOKUP($D231,'Detailed Schedule'!$D$8:$EK$9993,6,FALSE)</f>
        <v>5</v>
      </c>
      <c r="J231" s="55">
        <f>+VLOOKUP($D231,'Detailed Schedule'!$D$8:$EK$9993,7,FALSE)</f>
        <v>2000</v>
      </c>
      <c r="K231" s="56">
        <v>0</v>
      </c>
      <c r="L231" s="59">
        <f>+VLOOKUP($D231,'Detailed Schedule'!$D$8:$EAA$9985,137,FALSE)</f>
        <v>5148.518</v>
      </c>
      <c r="M231" s="26">
        <f>+VLOOKUP($D231,'Detailed Schedule'!$D$8:$EAA$9985,144,FALSE)</f>
        <v>417.447</v>
      </c>
      <c r="N231" s="26">
        <f t="shared" si="38"/>
        <v>5565.9650000000001</v>
      </c>
      <c r="O231" s="26">
        <f t="shared" si="39"/>
        <v>4782.9750000000004</v>
      </c>
      <c r="Q231" s="74">
        <f>+VLOOKUP($D231,'Detailed Schedule'!$D$8:$K$903,6,FALSE)</f>
        <v>5</v>
      </c>
      <c r="R231" s="75">
        <f>+VLOOKUP($D231,'Detailed Schedule'!$D$8:$K$903,5,FALSE)</f>
        <v>10348.94</v>
      </c>
      <c r="S231" s="75">
        <f>+VLOOKUP($D231,'Detailed Schedule'!$D$8:$K$903,7,FALSE)</f>
        <v>2000</v>
      </c>
      <c r="T231" s="119">
        <f t="shared" si="33"/>
        <v>0</v>
      </c>
      <c r="U231" s="119">
        <f t="shared" si="34"/>
        <v>0</v>
      </c>
      <c r="V231" s="21" t="str">
        <f t="shared" si="35"/>
        <v>NO CHANGE</v>
      </c>
      <c r="W231" s="21" t="str">
        <f t="shared" si="36"/>
        <v>NO CHANGE</v>
      </c>
      <c r="X231" s="21" t="str">
        <f t="shared" si="37"/>
        <v>NO CHANGE</v>
      </c>
    </row>
    <row r="232" spans="1:24" outlineLevel="2">
      <c r="A232" s="136">
        <v>44544</v>
      </c>
      <c r="B232" s="24"/>
      <c r="C232" s="77">
        <v>657</v>
      </c>
      <c r="D232" s="137" t="s">
        <v>1004</v>
      </c>
      <c r="E232" s="137">
        <v>3</v>
      </c>
      <c r="F232" s="137" t="s">
        <v>100</v>
      </c>
      <c r="G232" s="137" t="str">
        <f>+VLOOKUP($D232,'Detailed Schedule'!$D$8:$EK$9993,4,FALSE)</f>
        <v>2011 LINCOLN 660AXL</v>
      </c>
      <c r="H232" s="55">
        <f>+VLOOKUP($D232,'Detailed Schedule'!$D$8:$EK$9993,5,FALSE)</f>
        <v>63000</v>
      </c>
      <c r="I232" s="22">
        <f>+VLOOKUP($D232,'Detailed Schedule'!$D$8:$EK$9993,6,FALSE)</f>
        <v>7</v>
      </c>
      <c r="J232" s="55">
        <f>+VLOOKUP($D232,'Detailed Schedule'!$D$8:$EK$9993,7,FALSE)</f>
        <v>10000</v>
      </c>
      <c r="K232" s="56">
        <v>0</v>
      </c>
      <c r="L232" s="59">
        <f>+VLOOKUP($D232,'Detailed Schedule'!$D$8:$EAA$9985,137,FALSE)</f>
        <v>23345.23857142857</v>
      </c>
      <c r="M232" s="26">
        <f>+VLOOKUP($D232,'Detailed Schedule'!$D$8:$EAA$9985,144,FALSE)</f>
        <v>1892.8571428571429</v>
      </c>
      <c r="N232" s="26">
        <f t="shared" si="38"/>
        <v>25238.095714285711</v>
      </c>
      <c r="O232" s="26">
        <f t="shared" si="39"/>
        <v>37761.904285714292</v>
      </c>
      <c r="Q232" s="74">
        <f>+VLOOKUP($D232,'Detailed Schedule'!$D$8:$K$903,6,FALSE)</f>
        <v>7</v>
      </c>
      <c r="R232" s="75">
        <f>+VLOOKUP($D232,'Detailed Schedule'!$D$8:$K$903,5,FALSE)</f>
        <v>63000</v>
      </c>
      <c r="S232" s="75">
        <f>+VLOOKUP($D232,'Detailed Schedule'!$D$8:$K$903,7,FALSE)</f>
        <v>10000</v>
      </c>
      <c r="T232" s="119">
        <f t="shared" si="33"/>
        <v>0</v>
      </c>
      <c r="U232" s="119">
        <f t="shared" si="34"/>
        <v>0</v>
      </c>
      <c r="V232" s="21" t="str">
        <f t="shared" si="35"/>
        <v>NO CHANGE</v>
      </c>
      <c r="W232" s="21" t="str">
        <f t="shared" si="36"/>
        <v>NO CHANGE</v>
      </c>
      <c r="X232" s="21" t="str">
        <f t="shared" si="37"/>
        <v>NO CHANGE</v>
      </c>
    </row>
    <row r="233" spans="1:24" outlineLevel="2">
      <c r="A233" s="136">
        <v>44564</v>
      </c>
      <c r="B233" s="24"/>
      <c r="C233" s="77">
        <v>771</v>
      </c>
      <c r="D233" s="137" t="s">
        <v>1536</v>
      </c>
      <c r="E233" s="137">
        <v>2</v>
      </c>
      <c r="F233" s="137" t="s">
        <v>100</v>
      </c>
      <c r="G233" s="137" t="str">
        <f>+VLOOKUP($D233,'Detailed Schedule'!$D$8:$EK$9993,4,FALSE)</f>
        <v>NEW ENGINE</v>
      </c>
      <c r="H233" s="55">
        <f>+VLOOKUP($D233,'Detailed Schedule'!$D$8:$EK$9993,5,FALSE)</f>
        <v>14064.67</v>
      </c>
      <c r="I233" s="22">
        <f>+VLOOKUP($D233,'Detailed Schedule'!$D$8:$EK$9993,6,FALSE)</f>
        <v>7</v>
      </c>
      <c r="J233" s="55">
        <f>+VLOOKUP($D233,'Detailed Schedule'!$D$8:$EK$9993,7,FALSE)</f>
        <v>0</v>
      </c>
      <c r="K233" s="56">
        <v>0</v>
      </c>
      <c r="L233" s="59">
        <f>+VLOOKUP($D233,'Detailed Schedule'!$D$8:$EAA$9985,137,FALSE)</f>
        <v>6027.7185714285715</v>
      </c>
      <c r="M233" s="26">
        <f>+VLOOKUP($D233,'Detailed Schedule'!$D$8:$EAA$9985,144,FALSE)</f>
        <v>502.30964285714288</v>
      </c>
      <c r="N233" s="26">
        <f t="shared" si="38"/>
        <v>6530.0282142857141</v>
      </c>
      <c r="O233" s="26">
        <f t="shared" si="39"/>
        <v>7534.641785714286</v>
      </c>
      <c r="Q233" s="74">
        <f>+VLOOKUP($D233,'Detailed Schedule'!$D$8:$K$903,6,FALSE)</f>
        <v>7</v>
      </c>
      <c r="R233" s="75">
        <f>+VLOOKUP($D233,'Detailed Schedule'!$D$8:$K$903,5,FALSE)</f>
        <v>14064.67</v>
      </c>
      <c r="S233" s="75">
        <f>+VLOOKUP($D233,'Detailed Schedule'!$D$8:$K$903,7,FALSE)</f>
        <v>0</v>
      </c>
      <c r="T233" s="119">
        <f t="shared" si="33"/>
        <v>0</v>
      </c>
      <c r="U233" s="119">
        <f t="shared" si="34"/>
        <v>0</v>
      </c>
      <c r="V233" s="21" t="str">
        <f t="shared" si="35"/>
        <v>NO CHANGE</v>
      </c>
      <c r="W233" s="21" t="str">
        <f t="shared" si="36"/>
        <v>NO CHANGE</v>
      </c>
      <c r="X233" s="21" t="str">
        <f t="shared" si="37"/>
        <v>NO CHANGE</v>
      </c>
    </row>
    <row r="234" spans="1:24" outlineLevel="2">
      <c r="A234" s="136">
        <v>44578</v>
      </c>
      <c r="B234" s="24"/>
      <c r="C234" s="77">
        <v>752</v>
      </c>
      <c r="D234" s="137" t="s">
        <v>916</v>
      </c>
      <c r="E234" s="137">
        <v>1</v>
      </c>
      <c r="F234" s="137" t="s">
        <v>100</v>
      </c>
      <c r="G234" s="137" t="str">
        <f>+VLOOKUP($D234,'Detailed Schedule'!$D$8:$EK$9993,4,FALSE)</f>
        <v>PRESSURE WASHER</v>
      </c>
      <c r="H234" s="55">
        <f>+VLOOKUP($D234,'Detailed Schedule'!$D$8:$EK$9993,5,FALSE)</f>
        <v>9844</v>
      </c>
      <c r="I234" s="22">
        <f>+VLOOKUP($D234,'Detailed Schedule'!$D$8:$EK$9993,6,FALSE)</f>
        <v>5</v>
      </c>
      <c r="J234" s="55">
        <f>+VLOOKUP($D234,'Detailed Schedule'!$D$8:$EK$9993,7,FALSE)</f>
        <v>0</v>
      </c>
      <c r="K234" s="56">
        <v>0</v>
      </c>
      <c r="L234" s="59">
        <f>+VLOOKUP($D234,'Detailed Schedule'!$D$8:$EAA$9985,137,FALSE)</f>
        <v>5742.33</v>
      </c>
      <c r="M234" s="26">
        <f>+VLOOKUP($D234,'Detailed Schedule'!$D$8:$EAA$9985,144,FALSE)</f>
        <v>492.2</v>
      </c>
      <c r="N234" s="26">
        <f t="shared" si="38"/>
        <v>6234.53</v>
      </c>
      <c r="O234" s="26">
        <f t="shared" si="39"/>
        <v>3609.4700000000003</v>
      </c>
      <c r="Q234" s="74">
        <f>+VLOOKUP($D234,'Detailed Schedule'!$D$8:$K$903,6,FALSE)</f>
        <v>5</v>
      </c>
      <c r="R234" s="75">
        <f>+VLOOKUP($D234,'Detailed Schedule'!$D$8:$K$903,5,FALSE)</f>
        <v>9844</v>
      </c>
      <c r="S234" s="75">
        <f>+VLOOKUP($D234,'Detailed Schedule'!$D$8:$K$903,7,FALSE)</f>
        <v>0</v>
      </c>
      <c r="T234" s="119">
        <f t="shared" si="33"/>
        <v>0</v>
      </c>
      <c r="U234" s="119">
        <f t="shared" si="34"/>
        <v>0</v>
      </c>
      <c r="V234" s="21" t="str">
        <f t="shared" si="35"/>
        <v>NO CHANGE</v>
      </c>
      <c r="W234" s="21" t="str">
        <f t="shared" si="36"/>
        <v>NO CHANGE</v>
      </c>
      <c r="X234" s="21" t="str">
        <f t="shared" si="37"/>
        <v>NO CHANGE</v>
      </c>
    </row>
    <row r="235" spans="1:24" outlineLevel="2">
      <c r="A235" s="136">
        <v>44585</v>
      </c>
      <c r="B235" s="24"/>
      <c r="C235" s="77">
        <v>705</v>
      </c>
      <c r="D235" s="137" t="s">
        <v>798</v>
      </c>
      <c r="E235" s="137">
        <v>3</v>
      </c>
      <c r="F235" s="137" t="s">
        <v>100</v>
      </c>
      <c r="G235" s="137" t="str">
        <f>+VLOOKUP($D235,'Detailed Schedule'!$D$8:$EK$9993,4,FALSE)</f>
        <v>2014 CAT 140M3 G-04</v>
      </c>
      <c r="H235" s="55">
        <f>+VLOOKUP($D235,'Detailed Schedule'!$D$8:$EK$9993,5,FALSE)</f>
        <v>152066.53</v>
      </c>
      <c r="I235" s="22">
        <f>+VLOOKUP($D235,'Detailed Schedule'!$D$8:$EK$9993,6,FALSE)</f>
        <v>10</v>
      </c>
      <c r="J235" s="55">
        <f>+VLOOKUP($D235,'Detailed Schedule'!$D$8:$EK$9993,7,FALSE)</f>
        <v>100000</v>
      </c>
      <c r="K235" s="56">
        <v>0</v>
      </c>
      <c r="L235" s="59">
        <f>+VLOOKUP($D235,'Detailed Schedule'!$D$8:$EAA$9985,137,FALSE)</f>
        <v>15186.073</v>
      </c>
      <c r="M235" s="26">
        <f>+VLOOKUP($D235,'Detailed Schedule'!$D$8:$EAA$9985,144,FALSE)</f>
        <v>1301.6632500000001</v>
      </c>
      <c r="N235" s="26">
        <f t="shared" si="38"/>
        <v>16487.736250000002</v>
      </c>
      <c r="O235" s="26">
        <f t="shared" si="39"/>
        <v>135578.79375000001</v>
      </c>
      <c r="Q235" s="74">
        <f>+VLOOKUP($D235,'Detailed Schedule'!$D$8:$K$903,6,FALSE)</f>
        <v>10</v>
      </c>
      <c r="R235" s="75">
        <f>+VLOOKUP($D235,'Detailed Schedule'!$D$8:$K$903,5,FALSE)</f>
        <v>152066.53</v>
      </c>
      <c r="S235" s="75">
        <f>+VLOOKUP($D235,'Detailed Schedule'!$D$8:$K$903,7,FALSE)</f>
        <v>100000</v>
      </c>
      <c r="T235" s="119">
        <f t="shared" si="33"/>
        <v>0</v>
      </c>
      <c r="U235" s="119">
        <f t="shared" si="34"/>
        <v>0</v>
      </c>
      <c r="V235" s="21" t="str">
        <f t="shared" si="35"/>
        <v>NO CHANGE</v>
      </c>
      <c r="W235" s="21" t="str">
        <f t="shared" si="36"/>
        <v>NO CHANGE</v>
      </c>
      <c r="X235" s="21" t="str">
        <f t="shared" si="37"/>
        <v>NO CHANGE</v>
      </c>
    </row>
    <row r="236" spans="1:24" outlineLevel="2">
      <c r="A236" s="136">
        <v>44586</v>
      </c>
      <c r="B236" s="24"/>
      <c r="C236" s="77">
        <v>703</v>
      </c>
      <c r="D236" s="137" t="s">
        <v>645</v>
      </c>
      <c r="E236" s="137">
        <v>2</v>
      </c>
      <c r="F236" s="137" t="s">
        <v>100</v>
      </c>
      <c r="G236" s="137" t="str">
        <f>+VLOOKUP($D236,'Detailed Schedule'!$D$8:$EK$9993,4,FALSE)</f>
        <v>2019 JD350G LC EX-65</v>
      </c>
      <c r="H236" s="55">
        <f>+VLOOKUP($D236,'Detailed Schedule'!$D$8:$EK$9993,5,FALSE)</f>
        <v>171536.04</v>
      </c>
      <c r="I236" s="22">
        <f>+VLOOKUP($D236,'Detailed Schedule'!$D$8:$EK$9993,6,FALSE)</f>
        <v>10</v>
      </c>
      <c r="J236" s="55">
        <f>+VLOOKUP($D236,'Detailed Schedule'!$D$8:$EK$9993,7,FALSE)</f>
        <v>40000</v>
      </c>
      <c r="K236" s="56">
        <v>0</v>
      </c>
      <c r="L236" s="59">
        <f>+VLOOKUP($D236,'Detailed Schedule'!$D$8:$EAA$9985,137,FALSE)</f>
        <v>38364.673999999999</v>
      </c>
      <c r="M236" s="26">
        <f>+VLOOKUP($D236,'Detailed Schedule'!$D$8:$EAA$9985,144,FALSE)</f>
        <v>3288.4010000000007</v>
      </c>
      <c r="N236" s="26">
        <f t="shared" si="38"/>
        <v>41653.074999999997</v>
      </c>
      <c r="O236" s="26">
        <f t="shared" si="39"/>
        <v>129882.96500000001</v>
      </c>
      <c r="Q236" s="74">
        <f>+VLOOKUP($D236,'Detailed Schedule'!$D$8:$K$903,6,FALSE)</f>
        <v>10</v>
      </c>
      <c r="R236" s="75">
        <f>+VLOOKUP($D236,'Detailed Schedule'!$D$8:$K$903,5,FALSE)</f>
        <v>171536.04</v>
      </c>
      <c r="S236" s="75">
        <f>+VLOOKUP($D236,'Detailed Schedule'!$D$8:$K$903,7,FALSE)</f>
        <v>40000</v>
      </c>
      <c r="T236" s="119">
        <f t="shared" si="33"/>
        <v>0</v>
      </c>
      <c r="U236" s="119">
        <f t="shared" si="34"/>
        <v>0</v>
      </c>
      <c r="V236" s="21" t="str">
        <f t="shared" si="35"/>
        <v>NO CHANGE</v>
      </c>
      <c r="W236" s="21" t="str">
        <f t="shared" si="36"/>
        <v>NO CHANGE</v>
      </c>
      <c r="X236" s="21" t="str">
        <f t="shared" si="37"/>
        <v>NO CHANGE</v>
      </c>
    </row>
    <row r="237" spans="1:24" outlineLevel="2">
      <c r="A237" s="136">
        <v>44586</v>
      </c>
      <c r="B237" s="24"/>
      <c r="C237" s="77">
        <v>704</v>
      </c>
      <c r="D237" s="137" t="s">
        <v>701</v>
      </c>
      <c r="E237" s="137">
        <v>4</v>
      </c>
      <c r="F237" s="137" t="s">
        <v>100</v>
      </c>
      <c r="G237" s="137" t="str">
        <f>+VLOOKUP($D237,'Detailed Schedule'!$D$8:$EK$9993,4,FALSE)</f>
        <v>OKADA TOP 400 RECON EXA-15</v>
      </c>
      <c r="H237" s="55">
        <f>+VLOOKUP($D237,'Detailed Schedule'!$D$8:$EK$9993,5,FALSE)</f>
        <v>92365.56</v>
      </c>
      <c r="I237" s="22">
        <f>+VLOOKUP($D237,'Detailed Schedule'!$D$8:$EK$9993,6,FALSE)</f>
        <v>5</v>
      </c>
      <c r="J237" s="55">
        <f>+VLOOKUP($D237,'Detailed Schedule'!$D$8:$EK$9993,7,FALSE)</f>
        <v>10000</v>
      </c>
      <c r="K237" s="56">
        <v>0</v>
      </c>
      <c r="L237" s="59">
        <f>+VLOOKUP($D237,'Detailed Schedule'!$D$8:$EAA$9985,137,FALSE)</f>
        <v>48046.572</v>
      </c>
      <c r="M237" s="26">
        <f>+VLOOKUP($D237,'Detailed Schedule'!$D$8:$EAA$9985,144,FALSE)</f>
        <v>4118.2780000000002</v>
      </c>
      <c r="N237" s="26">
        <f t="shared" si="38"/>
        <v>52164.85</v>
      </c>
      <c r="O237" s="26">
        <f t="shared" si="39"/>
        <v>40200.71</v>
      </c>
      <c r="Q237" s="74">
        <f>+VLOOKUP($D237,'Detailed Schedule'!$D$8:$K$903,6,FALSE)</f>
        <v>5</v>
      </c>
      <c r="R237" s="75">
        <f>+VLOOKUP($D237,'Detailed Schedule'!$D$8:$K$903,5,FALSE)</f>
        <v>92365.56</v>
      </c>
      <c r="S237" s="75">
        <f>+VLOOKUP($D237,'Detailed Schedule'!$D$8:$K$903,7,FALSE)</f>
        <v>10000</v>
      </c>
      <c r="T237" s="119">
        <f t="shared" si="33"/>
        <v>0</v>
      </c>
      <c r="U237" s="119">
        <f t="shared" si="34"/>
        <v>0</v>
      </c>
      <c r="V237" s="21" t="str">
        <f t="shared" si="35"/>
        <v>NO CHANGE</v>
      </c>
      <c r="W237" s="21" t="str">
        <f t="shared" si="36"/>
        <v>NO CHANGE</v>
      </c>
      <c r="X237" s="21" t="str">
        <f t="shared" si="37"/>
        <v>NO CHANGE</v>
      </c>
    </row>
    <row r="238" spans="1:24" outlineLevel="2">
      <c r="A238" s="136">
        <v>44613</v>
      </c>
      <c r="B238" s="24"/>
      <c r="C238" s="77">
        <v>690</v>
      </c>
      <c r="D238" s="137" t="s">
        <v>1477</v>
      </c>
      <c r="E238" s="137">
        <v>1</v>
      </c>
      <c r="F238" s="137" t="s">
        <v>100</v>
      </c>
      <c r="G238" s="137" t="str">
        <f>+VLOOKUP($D238,'Detailed Schedule'!$D$8:$EK$9993,4,FALSE)</f>
        <v>CAT 613C</v>
      </c>
      <c r="H238" s="55">
        <f>+VLOOKUP($D238,'Detailed Schedule'!$D$8:$EK$9993,5,FALSE)</f>
        <v>16500</v>
      </c>
      <c r="I238" s="22">
        <f>+VLOOKUP($D238,'Detailed Schedule'!$D$8:$EK$9993,6,FALSE)</f>
        <v>10</v>
      </c>
      <c r="J238" s="55">
        <f>+VLOOKUP($D238,'Detailed Schedule'!$D$8:$EK$9993,7,FALSE)</f>
        <v>10000</v>
      </c>
      <c r="K238" s="56">
        <v>0</v>
      </c>
      <c r="L238" s="59">
        <f>+VLOOKUP($D238,'Detailed Schedule'!$D$8:$EAA$9985,137,FALSE)</f>
        <v>1841.67</v>
      </c>
      <c r="M238" s="26">
        <f>+VLOOKUP($D238,'Detailed Schedule'!$D$8:$EAA$9985,144,FALSE)</f>
        <v>162.5</v>
      </c>
      <c r="N238" s="26">
        <f t="shared" si="38"/>
        <v>2004.17</v>
      </c>
      <c r="O238" s="26">
        <f t="shared" si="39"/>
        <v>14495.83</v>
      </c>
      <c r="Q238" s="74">
        <f>+VLOOKUP($D238,'Detailed Schedule'!$D$8:$K$903,6,FALSE)</f>
        <v>10</v>
      </c>
      <c r="R238" s="75">
        <f>+VLOOKUP($D238,'Detailed Schedule'!$D$8:$K$903,5,FALSE)</f>
        <v>16500</v>
      </c>
      <c r="S238" s="75">
        <f>+VLOOKUP($D238,'Detailed Schedule'!$D$8:$K$903,7,FALSE)</f>
        <v>10000</v>
      </c>
      <c r="T238" s="119">
        <f t="shared" si="33"/>
        <v>0</v>
      </c>
      <c r="U238" s="119">
        <f t="shared" si="34"/>
        <v>0</v>
      </c>
      <c r="V238" s="21" t="str">
        <f t="shared" si="35"/>
        <v>NO CHANGE</v>
      </c>
      <c r="W238" s="21" t="str">
        <f t="shared" si="36"/>
        <v>NO CHANGE</v>
      </c>
      <c r="X238" s="21" t="str">
        <f t="shared" si="37"/>
        <v>NO CHANGE</v>
      </c>
    </row>
    <row r="239" spans="1:24" outlineLevel="2">
      <c r="A239" s="136">
        <v>44630</v>
      </c>
      <c r="B239" s="24"/>
      <c r="C239" s="77">
        <v>753</v>
      </c>
      <c r="D239" s="137" t="s">
        <v>225</v>
      </c>
      <c r="E239" s="137">
        <v>1</v>
      </c>
      <c r="F239" s="137" t="s">
        <v>100</v>
      </c>
      <c r="G239" s="137" t="str">
        <f>+VLOOKUP($D239,'Detailed Schedule'!$D$8:$EK$9993,4,FALSE)</f>
        <v>36" DISK BEARING ASSY</v>
      </c>
      <c r="H239" s="55">
        <f>+VLOOKUP($D239,'Detailed Schedule'!$D$8:$EK$9993,5,FALSE)</f>
        <v>15276.75</v>
      </c>
      <c r="I239" s="22">
        <f>+VLOOKUP($D239,'Detailed Schedule'!$D$8:$EK$9993,6,FALSE)</f>
        <v>5</v>
      </c>
      <c r="J239" s="55">
        <f>+VLOOKUP($D239,'Detailed Schedule'!$D$8:$EK$9993,7,FALSE)</f>
        <v>0</v>
      </c>
      <c r="K239" s="56">
        <v>0</v>
      </c>
      <c r="L239" s="59">
        <f>+VLOOKUP($D239,'Detailed Schedule'!$D$8:$EAA$9985,137,FALSE)</f>
        <v>8656.83</v>
      </c>
      <c r="M239" s="26">
        <f>+VLOOKUP($D239,'Detailed Schedule'!$D$8:$EAA$9985,144,FALSE)</f>
        <v>763.83749999999998</v>
      </c>
      <c r="N239" s="26">
        <f t="shared" si="38"/>
        <v>9420.6674999999996</v>
      </c>
      <c r="O239" s="26">
        <f t="shared" si="39"/>
        <v>5856.0825000000004</v>
      </c>
      <c r="Q239" s="74">
        <f>+VLOOKUP($D239,'Detailed Schedule'!$D$8:$K$903,6,FALSE)</f>
        <v>5</v>
      </c>
      <c r="R239" s="75">
        <f>+VLOOKUP($D239,'Detailed Schedule'!$D$8:$K$903,5,FALSE)</f>
        <v>15276.75</v>
      </c>
      <c r="S239" s="75">
        <f>+VLOOKUP($D239,'Detailed Schedule'!$D$8:$K$903,7,FALSE)</f>
        <v>0</v>
      </c>
      <c r="T239" s="119">
        <f t="shared" si="33"/>
        <v>0</v>
      </c>
      <c r="U239" s="119">
        <f t="shared" si="34"/>
        <v>0</v>
      </c>
      <c r="V239" s="21" t="str">
        <f t="shared" si="35"/>
        <v>NO CHANGE</v>
      </c>
      <c r="W239" s="21" t="str">
        <f t="shared" si="36"/>
        <v>NO CHANGE</v>
      </c>
      <c r="X239" s="21" t="str">
        <f t="shared" si="37"/>
        <v>NO CHANGE</v>
      </c>
    </row>
    <row r="240" spans="1:24" outlineLevel="2">
      <c r="A240" s="136">
        <v>44637</v>
      </c>
      <c r="B240" s="24"/>
      <c r="C240" s="77">
        <v>694</v>
      </c>
      <c r="D240" s="137" t="s">
        <v>126</v>
      </c>
      <c r="E240" s="137">
        <v>1</v>
      </c>
      <c r="F240" s="137" t="s">
        <v>100</v>
      </c>
      <c r="G240" s="137" t="str">
        <f>+VLOOKUP($D240,'Detailed Schedule'!$D$8:$EK$9993,4,FALSE)</f>
        <v>CAT 745 AT-01</v>
      </c>
      <c r="H240" s="55">
        <f>+VLOOKUP($D240,'Detailed Schedule'!$D$8:$EK$9993,5,FALSE)</f>
        <v>428982</v>
      </c>
      <c r="I240" s="22">
        <f>+VLOOKUP($D240,'Detailed Schedule'!$D$8:$EK$9993,6,FALSE)</f>
        <v>5</v>
      </c>
      <c r="J240" s="55">
        <f>+VLOOKUP($D240,'Detailed Schedule'!$D$8:$EK$9993,7,FALSE)</f>
        <v>300000</v>
      </c>
      <c r="K240" s="56">
        <v>0</v>
      </c>
      <c r="L240" s="59">
        <f>+VLOOKUP($D240,'Detailed Schedule'!$D$8:$EAA$9985,137,FALSE)</f>
        <v>31035.9</v>
      </c>
      <c r="M240" s="26">
        <f>+VLOOKUP($D240,'Detailed Schedule'!$D$8:$EAA$9985,144,FALSE)</f>
        <v>6449.1</v>
      </c>
      <c r="N240" s="26">
        <f t="shared" si="38"/>
        <v>37485</v>
      </c>
      <c r="O240" s="26">
        <f t="shared" si="39"/>
        <v>391497</v>
      </c>
      <c r="Q240" s="74">
        <f>+VLOOKUP($D240,'Detailed Schedule'!$D$8:$K$903,6,FALSE)</f>
        <v>5</v>
      </c>
      <c r="R240" s="75">
        <f>+VLOOKUP($D240,'Detailed Schedule'!$D$8:$K$903,5,FALSE)</f>
        <v>428982</v>
      </c>
      <c r="S240" s="75">
        <f>+VLOOKUP($D240,'Detailed Schedule'!$D$8:$K$903,7,FALSE)</f>
        <v>300000</v>
      </c>
      <c r="T240" s="119">
        <f t="shared" si="33"/>
        <v>0</v>
      </c>
      <c r="U240" s="119">
        <f t="shared" si="34"/>
        <v>0</v>
      </c>
      <c r="V240" s="21" t="str">
        <f t="shared" si="35"/>
        <v>NO CHANGE</v>
      </c>
      <c r="W240" s="21" t="str">
        <f t="shared" si="36"/>
        <v>NO CHANGE</v>
      </c>
      <c r="X240" s="21" t="str">
        <f t="shared" si="37"/>
        <v>NO CHANGE</v>
      </c>
    </row>
    <row r="241" spans="1:24" outlineLevel="2">
      <c r="A241" s="136">
        <v>44637</v>
      </c>
      <c r="B241" s="24"/>
      <c r="C241" s="77">
        <v>695</v>
      </c>
      <c r="D241" s="137" t="s">
        <v>128</v>
      </c>
      <c r="E241" s="137">
        <v>1</v>
      </c>
      <c r="F241" s="137" t="s">
        <v>100</v>
      </c>
      <c r="G241" s="137" t="str">
        <f>+VLOOKUP($D241,'Detailed Schedule'!$D$8:$EK$9993,4,FALSE)</f>
        <v>CAT 745 AT-02</v>
      </c>
      <c r="H241" s="55">
        <f>+VLOOKUP($D241,'Detailed Schedule'!$D$8:$EK$9993,5,FALSE)</f>
        <v>466400</v>
      </c>
      <c r="I241" s="22">
        <f>+VLOOKUP($D241,'Detailed Schedule'!$D$8:$EK$9993,6,FALSE)</f>
        <v>5</v>
      </c>
      <c r="J241" s="55">
        <f>+VLOOKUP($D241,'Detailed Schedule'!$D$8:$EK$9993,7,FALSE)</f>
        <v>300000</v>
      </c>
      <c r="K241" s="56">
        <v>0</v>
      </c>
      <c r="L241" s="59">
        <f>+VLOOKUP($D241,'Detailed Schedule'!$D$8:$EAA$9985,137,FALSE)</f>
        <v>37013.33</v>
      </c>
      <c r="M241" s="26">
        <f>+VLOOKUP($D241,'Detailed Schedule'!$D$8:$EAA$9985,144,FALSE)</f>
        <v>8320</v>
      </c>
      <c r="N241" s="26">
        <f t="shared" si="38"/>
        <v>45333.33</v>
      </c>
      <c r="O241" s="26">
        <f t="shared" si="39"/>
        <v>421066.67</v>
      </c>
      <c r="Q241" s="74">
        <f>+VLOOKUP($D241,'Detailed Schedule'!$D$8:$K$903,6,FALSE)</f>
        <v>5</v>
      </c>
      <c r="R241" s="75">
        <f>+VLOOKUP($D241,'Detailed Schedule'!$D$8:$K$903,5,FALSE)</f>
        <v>466400</v>
      </c>
      <c r="S241" s="75">
        <f>+VLOOKUP($D241,'Detailed Schedule'!$D$8:$K$903,7,FALSE)</f>
        <v>300000</v>
      </c>
      <c r="T241" s="119">
        <f t="shared" si="33"/>
        <v>0</v>
      </c>
      <c r="U241" s="119">
        <f t="shared" si="34"/>
        <v>0</v>
      </c>
      <c r="V241" s="21" t="str">
        <f t="shared" si="35"/>
        <v>NO CHANGE</v>
      </c>
      <c r="W241" s="21" t="str">
        <f t="shared" si="36"/>
        <v>NO CHANGE</v>
      </c>
      <c r="X241" s="21" t="str">
        <f t="shared" si="37"/>
        <v>NO CHANGE</v>
      </c>
    </row>
    <row r="242" spans="1:24" outlineLevel="2">
      <c r="A242" s="136">
        <v>44637</v>
      </c>
      <c r="B242" s="24"/>
      <c r="C242" s="77">
        <v>745</v>
      </c>
      <c r="D242" s="137" t="s">
        <v>130</v>
      </c>
      <c r="E242" s="137">
        <v>1</v>
      </c>
      <c r="F242" s="137" t="s">
        <v>100</v>
      </c>
      <c r="G242" s="137" t="str">
        <f>+VLOOKUP($D242,'Detailed Schedule'!$D$8:$EK$9993,4,FALSE)</f>
        <v>CAT 745 AT-03</v>
      </c>
      <c r="H242" s="55">
        <f>+VLOOKUP($D242,'Detailed Schedule'!$D$8:$EK$9993,5,FALSE)</f>
        <v>402800</v>
      </c>
      <c r="I242" s="22">
        <f>+VLOOKUP($D242,'Detailed Schedule'!$D$8:$EK$9993,6,FALSE)</f>
        <v>5</v>
      </c>
      <c r="J242" s="55">
        <f>+VLOOKUP($D242,'Detailed Schedule'!$D$8:$EK$9993,7,FALSE)</f>
        <v>300000</v>
      </c>
      <c r="K242" s="56">
        <v>0</v>
      </c>
      <c r="L242" s="59">
        <f>+VLOOKUP($D242,'Detailed Schedule'!$D$8:$EAA$9985,137,FALSE)</f>
        <v>22193.33</v>
      </c>
      <c r="M242" s="26">
        <f>+VLOOKUP($D242,'Detailed Schedule'!$D$8:$EAA$9985,144,FALSE)</f>
        <v>5140</v>
      </c>
      <c r="N242" s="26">
        <f t="shared" si="38"/>
        <v>27333.33</v>
      </c>
      <c r="O242" s="26">
        <f t="shared" si="39"/>
        <v>375466.67</v>
      </c>
      <c r="Q242" s="74">
        <f>+VLOOKUP($D242,'Detailed Schedule'!$D$8:$K$903,6,FALSE)</f>
        <v>5</v>
      </c>
      <c r="R242" s="75">
        <f>+VLOOKUP($D242,'Detailed Schedule'!$D$8:$K$903,5,FALSE)</f>
        <v>402800</v>
      </c>
      <c r="S242" s="75">
        <f>+VLOOKUP($D242,'Detailed Schedule'!$D$8:$K$903,7,FALSE)</f>
        <v>300000</v>
      </c>
      <c r="T242" s="119">
        <f t="shared" si="33"/>
        <v>0</v>
      </c>
      <c r="U242" s="119">
        <f t="shared" si="34"/>
        <v>0</v>
      </c>
      <c r="V242" s="21" t="str">
        <f t="shared" si="35"/>
        <v>NO CHANGE</v>
      </c>
      <c r="W242" s="21" t="str">
        <f t="shared" si="36"/>
        <v>NO CHANGE</v>
      </c>
      <c r="X242" s="21" t="str">
        <f t="shared" si="37"/>
        <v>NO CHANGE</v>
      </c>
    </row>
    <row r="243" spans="1:24" outlineLevel="2">
      <c r="A243" s="136">
        <v>44637</v>
      </c>
      <c r="B243" s="24"/>
      <c r="C243" s="77">
        <v>696</v>
      </c>
      <c r="D243" s="137" t="s">
        <v>132</v>
      </c>
      <c r="E243" s="137">
        <v>1</v>
      </c>
      <c r="F243" s="137" t="s">
        <v>100</v>
      </c>
      <c r="G243" s="137" t="str">
        <f>+VLOOKUP($D243,'Detailed Schedule'!$D$8:$EK$9993,4,FALSE)</f>
        <v>CAT 745 AT-04</v>
      </c>
      <c r="H243" s="55">
        <f>+VLOOKUP($D243,'Detailed Schedule'!$D$8:$EK$9993,5,FALSE)</f>
        <v>479332</v>
      </c>
      <c r="I243" s="22">
        <f>+VLOOKUP($D243,'Detailed Schedule'!$D$8:$EK$9993,6,FALSE)</f>
        <v>5</v>
      </c>
      <c r="J243" s="55">
        <f>+VLOOKUP($D243,'Detailed Schedule'!$D$8:$EK$9993,7,FALSE)</f>
        <v>300000</v>
      </c>
      <c r="K243" s="56">
        <v>0</v>
      </c>
      <c r="L243" s="59">
        <f>+VLOOKUP($D243,'Detailed Schedule'!$D$8:$EAA$9985,137,FALSE)</f>
        <v>41310.07</v>
      </c>
      <c r="M243" s="26">
        <f>+VLOOKUP($D243,'Detailed Schedule'!$D$8:$EAA$9985,144,FALSE)</f>
        <v>8966.6</v>
      </c>
      <c r="N243" s="26">
        <f t="shared" si="38"/>
        <v>50276.67</v>
      </c>
      <c r="O243" s="26">
        <f t="shared" si="39"/>
        <v>429055.33</v>
      </c>
      <c r="Q243" s="74">
        <f>+VLOOKUP($D243,'Detailed Schedule'!$D$8:$K$903,6,FALSE)</f>
        <v>5</v>
      </c>
      <c r="R243" s="75">
        <f>+VLOOKUP($D243,'Detailed Schedule'!$D$8:$K$903,5,FALSE)</f>
        <v>479332</v>
      </c>
      <c r="S243" s="75">
        <f>+VLOOKUP($D243,'Detailed Schedule'!$D$8:$K$903,7,FALSE)</f>
        <v>300000</v>
      </c>
      <c r="T243" s="119">
        <f t="shared" si="33"/>
        <v>0</v>
      </c>
      <c r="U243" s="119">
        <f t="shared" si="34"/>
        <v>0</v>
      </c>
      <c r="V243" s="21" t="str">
        <f t="shared" si="35"/>
        <v>NO CHANGE</v>
      </c>
      <c r="W243" s="21" t="str">
        <f t="shared" si="36"/>
        <v>NO CHANGE</v>
      </c>
      <c r="X243" s="21" t="str">
        <f t="shared" si="37"/>
        <v>NO CHANGE</v>
      </c>
    </row>
    <row r="244" spans="1:24" outlineLevel="2">
      <c r="A244" s="136">
        <v>44637</v>
      </c>
      <c r="B244" s="24"/>
      <c r="C244" s="77">
        <v>698</v>
      </c>
      <c r="D244" s="137" t="s">
        <v>399</v>
      </c>
      <c r="E244" s="137">
        <v>1</v>
      </c>
      <c r="F244" s="137" t="s">
        <v>100</v>
      </c>
      <c r="G244" s="137" t="str">
        <f>+VLOOKUP($D244,'Detailed Schedule'!$D$8:$EK$9993,4,FALSE)</f>
        <v>CAT D6TLGP D-20</v>
      </c>
      <c r="H244" s="55">
        <f>+VLOOKUP($D244,'Detailed Schedule'!$D$8:$EK$9993,5,FALSE)</f>
        <v>408062.44</v>
      </c>
      <c r="I244" s="22">
        <f>+VLOOKUP($D244,'Detailed Schedule'!$D$8:$EK$9993,6,FALSE)</f>
        <v>5</v>
      </c>
      <c r="J244" s="55">
        <f>+VLOOKUP($D244,'Detailed Schedule'!$D$8:$EK$9993,7,FALSE)</f>
        <v>350000</v>
      </c>
      <c r="K244" s="56">
        <v>0</v>
      </c>
      <c r="L244" s="59">
        <f>+VLOOKUP($D244,'Detailed Schedule'!$D$8:$EAA$9985,137,FALSE)</f>
        <v>31934.348000000002</v>
      </c>
      <c r="M244" s="26">
        <f>+VLOOKUP($D244,'Detailed Schedule'!$D$8:$EAA$9985,144,FALSE)</f>
        <v>2903.1220000000003</v>
      </c>
      <c r="N244" s="26">
        <f t="shared" si="38"/>
        <v>34837.47</v>
      </c>
      <c r="O244" s="26">
        <f t="shared" si="39"/>
        <v>373224.97</v>
      </c>
      <c r="Q244" s="74">
        <f>+VLOOKUP($D244,'Detailed Schedule'!$D$8:$K$903,6,FALSE)</f>
        <v>5</v>
      </c>
      <c r="R244" s="75">
        <f>+VLOOKUP($D244,'Detailed Schedule'!$D$8:$K$903,5,FALSE)</f>
        <v>408062.44</v>
      </c>
      <c r="S244" s="75">
        <f>+VLOOKUP($D244,'Detailed Schedule'!$D$8:$K$903,7,FALSE)</f>
        <v>350000</v>
      </c>
      <c r="T244" s="119">
        <f t="shared" si="33"/>
        <v>0</v>
      </c>
      <c r="U244" s="119">
        <f t="shared" si="34"/>
        <v>0</v>
      </c>
      <c r="V244" s="21" t="str">
        <f t="shared" si="35"/>
        <v>NO CHANGE</v>
      </c>
      <c r="W244" s="21" t="str">
        <f t="shared" si="36"/>
        <v>NO CHANGE</v>
      </c>
      <c r="X244" s="21" t="str">
        <f t="shared" si="37"/>
        <v>NO CHANGE</v>
      </c>
    </row>
    <row r="245" spans="1:24" outlineLevel="2">
      <c r="A245" s="136">
        <v>44637</v>
      </c>
      <c r="B245" s="24"/>
      <c r="C245" s="77">
        <v>697</v>
      </c>
      <c r="D245" s="137" t="s">
        <v>802</v>
      </c>
      <c r="E245" s="137">
        <v>1</v>
      </c>
      <c r="F245" s="137" t="s">
        <v>100</v>
      </c>
      <c r="G245" s="137" t="str">
        <f>+VLOOKUP($D245,'Detailed Schedule'!$D$8:$EK$9993,4,FALSE)</f>
        <v>CAT 140M3 G-05</v>
      </c>
      <c r="H245" s="55">
        <f>+VLOOKUP($D245,'Detailed Schedule'!$D$8:$EK$9993,5,FALSE)</f>
        <v>293480.08</v>
      </c>
      <c r="I245" s="22">
        <f>+VLOOKUP($D245,'Detailed Schedule'!$D$8:$EK$9993,6,FALSE)</f>
        <v>5</v>
      </c>
      <c r="J245" s="55">
        <f>+VLOOKUP($D245,'Detailed Schedule'!$D$8:$EK$9993,7,FALSE)</f>
        <v>270000</v>
      </c>
      <c r="K245" s="56">
        <v>0</v>
      </c>
      <c r="L245" s="59">
        <f>+VLOOKUP($D245,'Detailed Schedule'!$D$8:$EAA$9985,137,FALSE)</f>
        <v>12914.046000000004</v>
      </c>
      <c r="M245" s="26">
        <f>+VLOOKUP($D245,'Detailed Schedule'!$D$8:$EAA$9985,144,FALSE)</f>
        <v>1174.0040000000008</v>
      </c>
      <c r="N245" s="26">
        <f t="shared" si="38"/>
        <v>14088.050000000005</v>
      </c>
      <c r="O245" s="26">
        <f t="shared" si="39"/>
        <v>279392.03000000003</v>
      </c>
      <c r="Q245" s="74">
        <f>+VLOOKUP($D245,'Detailed Schedule'!$D$8:$K$903,6,FALSE)</f>
        <v>5</v>
      </c>
      <c r="R245" s="75">
        <f>+VLOOKUP($D245,'Detailed Schedule'!$D$8:$K$903,5,FALSE)</f>
        <v>293480.08</v>
      </c>
      <c r="S245" s="75">
        <f>+VLOOKUP($D245,'Detailed Schedule'!$D$8:$K$903,7,FALSE)</f>
        <v>270000</v>
      </c>
      <c r="T245" s="119">
        <f t="shared" si="33"/>
        <v>0</v>
      </c>
      <c r="U245" s="119">
        <f t="shared" si="34"/>
        <v>0</v>
      </c>
      <c r="V245" s="21" t="str">
        <f t="shared" si="35"/>
        <v>NO CHANGE</v>
      </c>
      <c r="W245" s="21" t="str">
        <f t="shared" si="36"/>
        <v>NO CHANGE</v>
      </c>
      <c r="X245" s="21" t="str">
        <f t="shared" si="37"/>
        <v>NO CHANGE</v>
      </c>
    </row>
    <row r="246" spans="1:24" outlineLevel="2">
      <c r="A246" s="136">
        <v>44649</v>
      </c>
      <c r="B246" s="24"/>
      <c r="C246" s="77">
        <v>693</v>
      </c>
      <c r="D246" s="137" t="s">
        <v>647</v>
      </c>
      <c r="E246" s="137">
        <v>1</v>
      </c>
      <c r="F246" s="137" t="s">
        <v>100</v>
      </c>
      <c r="G246" s="137" t="str">
        <f>+VLOOKUP($D246,'Detailed Schedule'!$D$8:$EK$9993,4,FALSE)</f>
        <v>CAT 349FL EX-66</v>
      </c>
      <c r="H246" s="55">
        <f>+VLOOKUP($D246,'Detailed Schedule'!$D$8:$EK$9993,5,FALSE)</f>
        <v>387695</v>
      </c>
      <c r="I246" s="22">
        <f>+VLOOKUP($D246,'Detailed Schedule'!$D$8:$EK$9993,6,FALSE)</f>
        <v>10</v>
      </c>
      <c r="J246" s="55">
        <f>+VLOOKUP($D246,'Detailed Schedule'!$D$8:$EK$9993,7,FALSE)</f>
        <v>250000</v>
      </c>
      <c r="K246" s="56">
        <v>0</v>
      </c>
      <c r="L246" s="59">
        <f>+VLOOKUP($D246,'Detailed Schedule'!$D$8:$EAA$9985,137,FALSE)</f>
        <v>37866.129999999997</v>
      </c>
      <c r="M246" s="26">
        <f>+VLOOKUP($D246,'Detailed Schedule'!$D$8:$EAA$9985,144,FALSE)</f>
        <v>3442.375</v>
      </c>
      <c r="N246" s="26">
        <f t="shared" si="38"/>
        <v>41308.504999999997</v>
      </c>
      <c r="O246" s="26">
        <f t="shared" si="39"/>
        <v>346386.495</v>
      </c>
      <c r="Q246" s="74">
        <f>+VLOOKUP($D246,'Detailed Schedule'!$D$8:$K$903,6,FALSE)</f>
        <v>10</v>
      </c>
      <c r="R246" s="75">
        <f>+VLOOKUP($D246,'Detailed Schedule'!$D$8:$K$903,5,FALSE)</f>
        <v>387695</v>
      </c>
      <c r="S246" s="75">
        <f>+VLOOKUP($D246,'Detailed Schedule'!$D$8:$K$903,7,FALSE)</f>
        <v>250000</v>
      </c>
      <c r="T246" s="119">
        <f t="shared" si="33"/>
        <v>0</v>
      </c>
      <c r="U246" s="119">
        <f t="shared" si="34"/>
        <v>0</v>
      </c>
      <c r="V246" s="21" t="str">
        <f t="shared" si="35"/>
        <v>NO CHANGE</v>
      </c>
      <c r="W246" s="21" t="str">
        <f t="shared" si="36"/>
        <v>NO CHANGE</v>
      </c>
      <c r="X246" s="21" t="str">
        <f t="shared" si="37"/>
        <v>NO CHANGE</v>
      </c>
    </row>
    <row r="247" spans="1:24" outlineLevel="2">
      <c r="A247" s="136">
        <v>44670</v>
      </c>
      <c r="B247" s="24"/>
      <c r="C247" s="77">
        <v>741</v>
      </c>
      <c r="D247" s="137" t="s">
        <v>1658</v>
      </c>
      <c r="E247" s="137">
        <v>2</v>
      </c>
      <c r="F247" s="137" t="s">
        <v>100</v>
      </c>
      <c r="G247" s="137" t="str">
        <f>+VLOOKUP($D247,'Detailed Schedule'!$D$8:$EK$9993,4,FALSE)</f>
        <v>2013 JLG G12-55A TH-09</v>
      </c>
      <c r="H247" s="55">
        <f>+VLOOKUP($D247,'Detailed Schedule'!$D$8:$EK$9993,5,FALSE)</f>
        <v>82312.5</v>
      </c>
      <c r="I247" s="22">
        <f>+VLOOKUP($D247,'Detailed Schedule'!$D$8:$EK$9993,6,FALSE)</f>
        <v>10</v>
      </c>
      <c r="J247" s="55">
        <f>+VLOOKUP($D247,'Detailed Schedule'!$D$8:$EK$9993,7,FALSE)</f>
        <v>15000</v>
      </c>
      <c r="K247" s="56">
        <v>0</v>
      </c>
      <c r="L247" s="59">
        <f>+VLOOKUP($D247,'Detailed Schedule'!$D$8:$EAA$9985,137,FALSE)</f>
        <v>17950</v>
      </c>
      <c r="M247" s="26">
        <f>+VLOOKUP($D247,'Detailed Schedule'!$D$8:$EAA$9985,144,FALSE)</f>
        <v>1682.8125</v>
      </c>
      <c r="N247" s="26">
        <f t="shared" si="38"/>
        <v>19632.8125</v>
      </c>
      <c r="O247" s="26">
        <f t="shared" si="39"/>
        <v>62679.6875</v>
      </c>
      <c r="Q247" s="74">
        <f>+VLOOKUP($D247,'Detailed Schedule'!$D$8:$K$903,6,FALSE)</f>
        <v>10</v>
      </c>
      <c r="R247" s="75">
        <f>+VLOOKUP($D247,'Detailed Schedule'!$D$8:$K$903,5,FALSE)</f>
        <v>82312.5</v>
      </c>
      <c r="S247" s="75">
        <f>+VLOOKUP($D247,'Detailed Schedule'!$D$8:$K$903,7,FALSE)</f>
        <v>15000</v>
      </c>
      <c r="T247" s="119">
        <f t="shared" si="33"/>
        <v>0</v>
      </c>
      <c r="U247" s="119">
        <f t="shared" si="34"/>
        <v>0</v>
      </c>
      <c r="V247" s="21" t="str">
        <f t="shared" si="35"/>
        <v>NO CHANGE</v>
      </c>
      <c r="W247" s="21" t="str">
        <f t="shared" si="36"/>
        <v>NO CHANGE</v>
      </c>
      <c r="X247" s="21" t="str">
        <f t="shared" si="37"/>
        <v>NO CHANGE</v>
      </c>
    </row>
    <row r="248" spans="1:24" outlineLevel="2">
      <c r="A248" s="136">
        <v>44722</v>
      </c>
      <c r="B248" s="24"/>
      <c r="C248" s="77">
        <v>772</v>
      </c>
      <c r="D248" s="137" t="s">
        <v>536</v>
      </c>
      <c r="E248" s="137">
        <v>1</v>
      </c>
      <c r="F248" s="137" t="s">
        <v>100</v>
      </c>
      <c r="G248" s="137" t="str">
        <f>+VLOOKUP($D248,'Detailed Schedule'!$D$8:$EK$9993,4,FALSE)</f>
        <v>NEW CAB</v>
      </c>
      <c r="H248" s="55">
        <f>+VLOOKUP($D248,'Detailed Schedule'!$D$8:$EK$9993,5,FALSE)</f>
        <v>10593</v>
      </c>
      <c r="I248" s="22">
        <f>+VLOOKUP($D248,'Detailed Schedule'!$D$8:$EK$9993,6,FALSE)</f>
        <v>7</v>
      </c>
      <c r="J248" s="55">
        <f>+VLOOKUP($D248,'Detailed Schedule'!$D$8:$EK$9993,7,FALSE)</f>
        <v>0</v>
      </c>
      <c r="K248" s="56">
        <v>0</v>
      </c>
      <c r="L248" s="59">
        <f>+VLOOKUP($D248,'Detailed Schedule'!$D$8:$EAA$9985,137,FALSE)</f>
        <v>3909.3257142857142</v>
      </c>
      <c r="M248" s="26">
        <f>+VLOOKUP($D248,'Detailed Schedule'!$D$8:$EAA$9985,144,FALSE)</f>
        <v>378.32142857142856</v>
      </c>
      <c r="N248" s="26">
        <f t="shared" si="38"/>
        <v>4287.6471428571431</v>
      </c>
      <c r="O248" s="26">
        <f t="shared" si="39"/>
        <v>6305.3528571428569</v>
      </c>
      <c r="Q248" s="74">
        <f>+VLOOKUP($D248,'Detailed Schedule'!$D$8:$K$903,6,FALSE)</f>
        <v>7</v>
      </c>
      <c r="R248" s="75">
        <f>+VLOOKUP($D248,'Detailed Schedule'!$D$8:$K$903,5,FALSE)</f>
        <v>10593</v>
      </c>
      <c r="S248" s="75">
        <f>+VLOOKUP($D248,'Detailed Schedule'!$D$8:$K$903,7,FALSE)</f>
        <v>0</v>
      </c>
      <c r="T248" s="119">
        <f t="shared" si="33"/>
        <v>0</v>
      </c>
      <c r="U248" s="119">
        <f t="shared" si="34"/>
        <v>0</v>
      </c>
      <c r="V248" s="21" t="str">
        <f t="shared" si="35"/>
        <v>NO CHANGE</v>
      </c>
      <c r="W248" s="21" t="str">
        <f t="shared" si="36"/>
        <v>NO CHANGE</v>
      </c>
      <c r="X248" s="21" t="str">
        <f t="shared" si="37"/>
        <v>NO CHANGE</v>
      </c>
    </row>
    <row r="249" spans="1:24" outlineLevel="2">
      <c r="A249" s="136">
        <v>44742</v>
      </c>
      <c r="B249" s="24"/>
      <c r="C249" s="77">
        <v>754</v>
      </c>
      <c r="D249" s="137" t="s">
        <v>481</v>
      </c>
      <c r="E249" s="137">
        <v>1</v>
      </c>
      <c r="F249" s="137" t="s">
        <v>100</v>
      </c>
      <c r="G249" s="137" t="str">
        <f>+VLOOKUP($D249,'Detailed Schedule'!$D$8:$EK$9993,4,FALSE)</f>
        <v>GNSS SPS855 900MHZ SURVEY EQUIP</v>
      </c>
      <c r="H249" s="55">
        <f>+VLOOKUP($D249,'Detailed Schedule'!$D$8:$EK$9993,5,FALSE)</f>
        <v>81631.37</v>
      </c>
      <c r="I249" s="22">
        <f>+VLOOKUP($D249,'Detailed Schedule'!$D$8:$EK$9993,6,FALSE)</f>
        <v>5</v>
      </c>
      <c r="J249" s="55">
        <f>+VLOOKUP($D249,'Detailed Schedule'!$D$8:$EK$9993,7,FALSE)</f>
        <v>0</v>
      </c>
      <c r="K249" s="56">
        <v>0</v>
      </c>
      <c r="L249" s="59">
        <f>+VLOOKUP($D249,'Detailed Schedule'!$D$8:$EAA$9985,137,FALSE)</f>
        <v>40815.683999999994</v>
      </c>
      <c r="M249" s="26">
        <f>+VLOOKUP($D249,'Detailed Schedule'!$D$8:$EAA$9985,144,FALSE)</f>
        <v>4081.5684999999994</v>
      </c>
      <c r="N249" s="26">
        <f t="shared" si="38"/>
        <v>44897.252499999995</v>
      </c>
      <c r="O249" s="26">
        <f t="shared" si="39"/>
        <v>36734.1175</v>
      </c>
      <c r="Q249" s="74">
        <f>+VLOOKUP($D249,'Detailed Schedule'!$D$8:$K$903,6,FALSE)</f>
        <v>5</v>
      </c>
      <c r="R249" s="75">
        <f>+VLOOKUP($D249,'Detailed Schedule'!$D$8:$K$903,5,FALSE)</f>
        <v>81631.37</v>
      </c>
      <c r="S249" s="75">
        <f>+VLOOKUP($D249,'Detailed Schedule'!$D$8:$K$903,7,FALSE)</f>
        <v>0</v>
      </c>
      <c r="T249" s="119">
        <f t="shared" si="33"/>
        <v>0</v>
      </c>
      <c r="U249" s="119">
        <f t="shared" si="34"/>
        <v>0</v>
      </c>
      <c r="V249" s="21" t="str">
        <f t="shared" si="35"/>
        <v>NO CHANGE</v>
      </c>
      <c r="W249" s="21" t="str">
        <f t="shared" si="36"/>
        <v>NO CHANGE</v>
      </c>
      <c r="X249" s="21" t="str">
        <f t="shared" si="37"/>
        <v>NO CHANGE</v>
      </c>
    </row>
    <row r="250" spans="1:24" outlineLevel="2">
      <c r="A250" s="136">
        <v>44742</v>
      </c>
      <c r="B250" s="24"/>
      <c r="C250" s="77">
        <v>735</v>
      </c>
      <c r="D250" s="137" t="s">
        <v>775</v>
      </c>
      <c r="E250" s="137">
        <v>1</v>
      </c>
      <c r="F250" s="137" t="s">
        <v>100</v>
      </c>
      <c r="G250" s="137" t="str">
        <f>+VLOOKUP($D250,'Detailed Schedule'!$D$8:$EK$9993,4,FALSE)</f>
        <v>2018 JD 9620R FT-07</v>
      </c>
      <c r="H250" s="55">
        <f>+VLOOKUP($D250,'Detailed Schedule'!$D$8:$EK$9993,5,FALSE)</f>
        <v>447320</v>
      </c>
      <c r="I250" s="22">
        <f>+VLOOKUP($D250,'Detailed Schedule'!$D$8:$EK$9993,6,FALSE)</f>
        <v>10</v>
      </c>
      <c r="J250" s="55">
        <f>+VLOOKUP($D250,'Detailed Schedule'!$D$8:$EK$9993,7,FALSE)</f>
        <v>250000</v>
      </c>
      <c r="K250" s="56">
        <v>0</v>
      </c>
      <c r="L250" s="59">
        <f>+VLOOKUP($D250,'Detailed Schedule'!$D$8:$EAA$9985,137,FALSE)</f>
        <v>49330</v>
      </c>
      <c r="M250" s="26">
        <f>+VLOOKUP($D250,'Detailed Schedule'!$D$8:$EAA$9985,144,FALSE)</f>
        <v>4933</v>
      </c>
      <c r="N250" s="26">
        <f t="shared" si="38"/>
        <v>54263</v>
      </c>
      <c r="O250" s="26">
        <f t="shared" si="39"/>
        <v>393057</v>
      </c>
      <c r="Q250" s="74">
        <f>+VLOOKUP($D250,'Detailed Schedule'!$D$8:$K$903,6,FALSE)</f>
        <v>10</v>
      </c>
      <c r="R250" s="75">
        <f>+VLOOKUP($D250,'Detailed Schedule'!$D$8:$K$903,5,FALSE)</f>
        <v>447320</v>
      </c>
      <c r="S250" s="75">
        <f>+VLOOKUP($D250,'Detailed Schedule'!$D$8:$K$903,7,FALSE)</f>
        <v>250000</v>
      </c>
      <c r="T250" s="119">
        <f t="shared" si="33"/>
        <v>0</v>
      </c>
      <c r="U250" s="119">
        <f t="shared" si="34"/>
        <v>0</v>
      </c>
      <c r="V250" s="21" t="str">
        <f t="shared" si="35"/>
        <v>NO CHANGE</v>
      </c>
      <c r="W250" s="21" t="str">
        <f t="shared" si="36"/>
        <v>NO CHANGE</v>
      </c>
      <c r="X250" s="21" t="str">
        <f t="shared" si="37"/>
        <v>NO CHANGE</v>
      </c>
    </row>
    <row r="251" spans="1:24" outlineLevel="2">
      <c r="A251" s="136">
        <v>44742</v>
      </c>
      <c r="B251" s="24"/>
      <c r="C251" s="77">
        <v>755</v>
      </c>
      <c r="D251" s="137" t="s">
        <v>914</v>
      </c>
      <c r="E251" s="137">
        <v>1</v>
      </c>
      <c r="F251" s="137" t="s">
        <v>100</v>
      </c>
      <c r="G251" s="137" t="str">
        <f>+VLOOKUP($D251,'Detailed Schedule'!$D$8:$EK$9993,4,FALSE)</f>
        <v>HORIZON PORTABLE SOGNALS</v>
      </c>
      <c r="H251" s="55">
        <f>+VLOOKUP($D251,'Detailed Schedule'!$D$8:$EK$9993,5,FALSE)</f>
        <v>62000</v>
      </c>
      <c r="I251" s="22">
        <f>+VLOOKUP($D251,'Detailed Schedule'!$D$8:$EK$9993,6,FALSE)</f>
        <v>5</v>
      </c>
      <c r="J251" s="55">
        <f>+VLOOKUP($D251,'Detailed Schedule'!$D$8:$EK$9993,7,FALSE)</f>
        <v>0</v>
      </c>
      <c r="K251" s="56">
        <v>0</v>
      </c>
      <c r="L251" s="59">
        <f>+VLOOKUP($D251,'Detailed Schedule'!$D$8:$EAA$9985,137,FALSE)</f>
        <v>31000</v>
      </c>
      <c r="M251" s="26">
        <f>+VLOOKUP($D251,'Detailed Schedule'!$D$8:$EAA$9985,144,FALSE)</f>
        <v>3100</v>
      </c>
      <c r="N251" s="26">
        <f t="shared" si="38"/>
        <v>34100</v>
      </c>
      <c r="O251" s="26">
        <f t="shared" si="39"/>
        <v>27900</v>
      </c>
      <c r="Q251" s="74">
        <f>+VLOOKUP($D251,'Detailed Schedule'!$D$8:$K$903,6,FALSE)</f>
        <v>5</v>
      </c>
      <c r="R251" s="75">
        <f>+VLOOKUP($D251,'Detailed Schedule'!$D$8:$K$903,5,FALSE)</f>
        <v>62000</v>
      </c>
      <c r="S251" s="75">
        <f>+VLOOKUP($D251,'Detailed Schedule'!$D$8:$K$903,7,FALSE)</f>
        <v>0</v>
      </c>
      <c r="T251" s="119">
        <f t="shared" si="33"/>
        <v>0</v>
      </c>
      <c r="U251" s="119">
        <f t="shared" si="34"/>
        <v>0</v>
      </c>
      <c r="V251" s="21" t="str">
        <f t="shared" si="35"/>
        <v>NO CHANGE</v>
      </c>
      <c r="W251" s="21" t="str">
        <f t="shared" si="36"/>
        <v>NO CHANGE</v>
      </c>
      <c r="X251" s="21" t="str">
        <f t="shared" si="37"/>
        <v>NO CHANGE</v>
      </c>
    </row>
    <row r="252" spans="1:24" outlineLevel="2">
      <c r="A252" s="136">
        <v>44742</v>
      </c>
      <c r="B252" s="24"/>
      <c r="C252" s="77">
        <v>736</v>
      </c>
      <c r="D252" s="137" t="s">
        <v>1032</v>
      </c>
      <c r="E252" s="137">
        <v>1</v>
      </c>
      <c r="F252" s="137" t="s">
        <v>100</v>
      </c>
      <c r="G252" s="137" t="str">
        <f>+VLOOKUP($D252,'Detailed Schedule'!$D$8:$EK$9993,4,FALSE)</f>
        <v>2020 JD 2412DE PS-04</v>
      </c>
      <c r="H252" s="55">
        <f>+VLOOKUP($D252,'Detailed Schedule'!$D$8:$EK$9993,5,FALSE)</f>
        <v>173840</v>
      </c>
      <c r="I252" s="22">
        <f>+VLOOKUP($D252,'Detailed Schedule'!$D$8:$EK$9993,6,FALSE)</f>
        <v>10</v>
      </c>
      <c r="J252" s="55">
        <f>+VLOOKUP($D252,'Detailed Schedule'!$D$8:$EK$9993,7,FALSE)</f>
        <v>40000</v>
      </c>
      <c r="K252" s="56">
        <v>0</v>
      </c>
      <c r="L252" s="59">
        <f>+VLOOKUP($D252,'Detailed Schedule'!$D$8:$EAA$9985,137,FALSE)</f>
        <v>33460</v>
      </c>
      <c r="M252" s="26">
        <f>+VLOOKUP($D252,'Detailed Schedule'!$D$8:$EAA$9985,144,FALSE)</f>
        <v>3346</v>
      </c>
      <c r="N252" s="26">
        <f t="shared" si="38"/>
        <v>36806</v>
      </c>
      <c r="O252" s="26">
        <f t="shared" si="39"/>
        <v>137034</v>
      </c>
      <c r="Q252" s="74">
        <f>+VLOOKUP($D252,'Detailed Schedule'!$D$8:$K$903,6,FALSE)</f>
        <v>10</v>
      </c>
      <c r="R252" s="75">
        <f>+VLOOKUP($D252,'Detailed Schedule'!$D$8:$K$903,5,FALSE)</f>
        <v>173840</v>
      </c>
      <c r="S252" s="75">
        <f>+VLOOKUP($D252,'Detailed Schedule'!$D$8:$K$903,7,FALSE)</f>
        <v>40000</v>
      </c>
      <c r="T252" s="119">
        <f t="shared" si="33"/>
        <v>0</v>
      </c>
      <c r="U252" s="119">
        <f t="shared" si="34"/>
        <v>0</v>
      </c>
      <c r="V252" s="21" t="str">
        <f t="shared" si="35"/>
        <v>NO CHANGE</v>
      </c>
      <c r="W252" s="21" t="str">
        <f t="shared" si="36"/>
        <v>NO CHANGE</v>
      </c>
      <c r="X252" s="21" t="str">
        <f t="shared" si="37"/>
        <v>NO CHANGE</v>
      </c>
    </row>
    <row r="253" spans="1:24" outlineLevel="2">
      <c r="A253" s="136">
        <v>44764</v>
      </c>
      <c r="B253" s="24"/>
      <c r="C253" s="77">
        <v>760</v>
      </c>
      <c r="D253" s="137" t="s">
        <v>1413</v>
      </c>
      <c r="E253" s="137">
        <v>2</v>
      </c>
      <c r="F253" s="137" t="s">
        <v>100</v>
      </c>
      <c r="G253" s="137" t="str">
        <f>+VLOOKUP($D253,'Detailed Schedule'!$D$8:$EK$9993,4,FALSE)</f>
        <v>2016 PNEUMATIC ROLLER GB00489</v>
      </c>
      <c r="H253" s="55">
        <f>+VLOOKUP($D253,'Detailed Schedule'!$D$8:$EK$9993,5,FALSE)</f>
        <v>70468.789999999994</v>
      </c>
      <c r="I253" s="22">
        <f>+VLOOKUP($D253,'Detailed Schedule'!$D$8:$EK$9993,6,FALSE)</f>
        <v>10</v>
      </c>
      <c r="J253" s="55">
        <f>+VLOOKUP($D253,'Detailed Schedule'!$D$8:$EK$9993,7,FALSE)</f>
        <v>0</v>
      </c>
      <c r="K253" s="56">
        <v>0</v>
      </c>
      <c r="L253" s="59">
        <f>+VLOOKUP($D253,'Detailed Schedule'!$D$8:$EAA$9985,137,FALSE)</f>
        <v>17029.958999999999</v>
      </c>
      <c r="M253" s="26">
        <f>+VLOOKUP($D253,'Detailed Schedule'!$D$8:$EAA$9985,144,FALSE)</f>
        <v>1761.7197499999997</v>
      </c>
      <c r="N253" s="26">
        <f t="shared" si="38"/>
        <v>18791.678749999999</v>
      </c>
      <c r="O253" s="26">
        <f t="shared" si="39"/>
        <v>51677.111249999994</v>
      </c>
      <c r="Q253" s="74">
        <f>+VLOOKUP($D253,'Detailed Schedule'!$D$8:$K$903,6,FALSE)</f>
        <v>10</v>
      </c>
      <c r="R253" s="75">
        <f>+VLOOKUP($D253,'Detailed Schedule'!$D$8:$K$903,5,FALSE)</f>
        <v>70468.789999999994</v>
      </c>
      <c r="S253" s="75">
        <f>+VLOOKUP($D253,'Detailed Schedule'!$D$8:$K$903,7,FALSE)</f>
        <v>0</v>
      </c>
      <c r="T253" s="119">
        <f t="shared" si="33"/>
        <v>0</v>
      </c>
      <c r="U253" s="119">
        <f t="shared" si="34"/>
        <v>0</v>
      </c>
      <c r="V253" s="21" t="str">
        <f t="shared" si="35"/>
        <v>NO CHANGE</v>
      </c>
      <c r="W253" s="21" t="str">
        <f t="shared" si="36"/>
        <v>NO CHANGE</v>
      </c>
      <c r="X253" s="21" t="str">
        <f t="shared" si="37"/>
        <v>NO CHANGE</v>
      </c>
    </row>
    <row r="254" spans="1:24" outlineLevel="2">
      <c r="A254" s="136">
        <v>44769</v>
      </c>
      <c r="B254" s="24"/>
      <c r="C254" s="77">
        <v>774</v>
      </c>
      <c r="D254" s="137" t="s">
        <v>584</v>
      </c>
      <c r="E254" s="137">
        <v>2</v>
      </c>
      <c r="F254" s="137" t="s">
        <v>100</v>
      </c>
      <c r="G254" s="137" t="str">
        <f>+VLOOKUP($D254,'Detailed Schedule'!$D$8:$EK$9993,4,FALSE)</f>
        <v>NEW DIESEL ENGINE</v>
      </c>
      <c r="H254" s="55">
        <f>+VLOOKUP($D254,'Detailed Schedule'!$D$8:$EK$9993,5,FALSE)</f>
        <v>34502.42</v>
      </c>
      <c r="I254" s="22">
        <f>+VLOOKUP($D254,'Detailed Schedule'!$D$8:$EK$9993,6,FALSE)</f>
        <v>7</v>
      </c>
      <c r="J254" s="55">
        <f>+VLOOKUP($D254,'Detailed Schedule'!$D$8:$EK$9993,7,FALSE)</f>
        <v>0</v>
      </c>
      <c r="K254" s="56">
        <v>0</v>
      </c>
      <c r="L254" s="59">
        <f>+VLOOKUP($D254,'Detailed Schedule'!$D$8:$EAA$9985,137,FALSE)</f>
        <v>11911.557142857142</v>
      </c>
      <c r="M254" s="26">
        <f>+VLOOKUP($D254,'Detailed Schedule'!$D$8:$EAA$9985,144,FALSE)</f>
        <v>1232.2292857142857</v>
      </c>
      <c r="N254" s="26">
        <f t="shared" si="38"/>
        <v>13143.786428571428</v>
      </c>
      <c r="O254" s="26">
        <f t="shared" si="39"/>
        <v>21358.633571428571</v>
      </c>
      <c r="Q254" s="74">
        <f>+VLOOKUP($D254,'Detailed Schedule'!$D$8:$K$903,6,FALSE)</f>
        <v>7</v>
      </c>
      <c r="R254" s="75">
        <f>+VLOOKUP($D254,'Detailed Schedule'!$D$8:$K$903,5,FALSE)</f>
        <v>34502.42</v>
      </c>
      <c r="S254" s="75">
        <f>+VLOOKUP($D254,'Detailed Schedule'!$D$8:$K$903,7,FALSE)</f>
        <v>0</v>
      </c>
      <c r="T254" s="119">
        <f t="shared" si="33"/>
        <v>0</v>
      </c>
      <c r="U254" s="119">
        <f t="shared" si="34"/>
        <v>0</v>
      </c>
      <c r="V254" s="21" t="str">
        <f t="shared" si="35"/>
        <v>NO CHANGE</v>
      </c>
      <c r="W254" s="21" t="str">
        <f t="shared" si="36"/>
        <v>NO CHANGE</v>
      </c>
      <c r="X254" s="21" t="str">
        <f t="shared" si="37"/>
        <v>NO CHANGE</v>
      </c>
    </row>
    <row r="255" spans="1:24" outlineLevel="2">
      <c r="A255" s="136">
        <v>44771</v>
      </c>
      <c r="B255" s="24"/>
      <c r="C255" s="77">
        <v>723</v>
      </c>
      <c r="D255" s="137" t="s">
        <v>779</v>
      </c>
      <c r="E255" s="137">
        <v>1</v>
      </c>
      <c r="F255" s="137" t="s">
        <v>100</v>
      </c>
      <c r="G255" s="137" t="str">
        <f>+VLOOKUP($D255,'Detailed Schedule'!$D$8:$EK$9993,4,FALSE)</f>
        <v>2010 JD 9530 FT-08</v>
      </c>
      <c r="H255" s="55">
        <f>+VLOOKUP($D255,'Detailed Schedule'!$D$8:$EK$9993,5,FALSE)</f>
        <v>151580</v>
      </c>
      <c r="I255" s="22">
        <f>+VLOOKUP($D255,'Detailed Schedule'!$D$8:$EK$9993,6,FALSE)</f>
        <v>10</v>
      </c>
      <c r="J255" s="55">
        <f>+VLOOKUP($D255,'Detailed Schedule'!$D$8:$EK$9993,7,FALSE)</f>
        <v>100000</v>
      </c>
      <c r="K255" s="56">
        <v>0</v>
      </c>
      <c r="L255" s="59">
        <f>+VLOOKUP($D255,'Detailed Schedule'!$D$8:$EAA$9985,137,FALSE)</f>
        <v>12465.17</v>
      </c>
      <c r="M255" s="26">
        <f>+VLOOKUP($D255,'Detailed Schedule'!$D$8:$EAA$9985,144,FALSE)</f>
        <v>1289.5</v>
      </c>
      <c r="N255" s="26">
        <f t="shared" si="38"/>
        <v>13754.67</v>
      </c>
      <c r="O255" s="26">
        <f t="shared" si="39"/>
        <v>137825.32999999999</v>
      </c>
      <c r="Q255" s="74">
        <f>+VLOOKUP($D255,'Detailed Schedule'!$D$8:$K$903,6,FALSE)</f>
        <v>10</v>
      </c>
      <c r="R255" s="75">
        <f>+VLOOKUP($D255,'Detailed Schedule'!$D$8:$K$903,5,FALSE)</f>
        <v>151580</v>
      </c>
      <c r="S255" s="75">
        <f>+VLOOKUP($D255,'Detailed Schedule'!$D$8:$K$903,7,FALSE)</f>
        <v>100000</v>
      </c>
      <c r="T255" s="119">
        <f t="shared" si="33"/>
        <v>0</v>
      </c>
      <c r="U255" s="119">
        <f t="shared" si="34"/>
        <v>0</v>
      </c>
      <c r="V255" s="21" t="str">
        <f t="shared" si="35"/>
        <v>NO CHANGE</v>
      </c>
      <c r="W255" s="21" t="str">
        <f t="shared" si="36"/>
        <v>NO CHANGE</v>
      </c>
      <c r="X255" s="21" t="str">
        <f t="shared" si="37"/>
        <v>NO CHANGE</v>
      </c>
    </row>
    <row r="256" spans="1:24" outlineLevel="2">
      <c r="A256" s="136">
        <v>44776</v>
      </c>
      <c r="B256" s="24"/>
      <c r="C256" s="77">
        <v>726</v>
      </c>
      <c r="D256" s="137" t="s">
        <v>134</v>
      </c>
      <c r="E256" s="137">
        <v>1</v>
      </c>
      <c r="F256" s="137" t="s">
        <v>100</v>
      </c>
      <c r="G256" s="137" t="str">
        <f>+VLOOKUP($D256,'Detailed Schedule'!$D$8:$EK$9993,4,FALSE)</f>
        <v>2013 BELL B35D G8000 AT-05</v>
      </c>
      <c r="H256" s="55">
        <f>+VLOOKUP($D256,'Detailed Schedule'!$D$8:$EK$9993,5,FALSE)</f>
        <v>285140</v>
      </c>
      <c r="I256" s="22">
        <f>+VLOOKUP($D256,'Detailed Schedule'!$D$8:$EK$9993,6,FALSE)</f>
        <v>10</v>
      </c>
      <c r="J256" s="55">
        <f>+VLOOKUP($D256,'Detailed Schedule'!$D$8:$EK$9993,7,FALSE)</f>
        <v>125000</v>
      </c>
      <c r="K256" s="56">
        <v>0</v>
      </c>
      <c r="L256" s="59">
        <f>+VLOOKUP($D256,'Detailed Schedule'!$D$8:$EAA$9985,137,FALSE)</f>
        <v>38700.5</v>
      </c>
      <c r="M256" s="26">
        <f>+VLOOKUP($D256,'Detailed Schedule'!$D$8:$EAA$9985,144,FALSE)</f>
        <v>4003.5</v>
      </c>
      <c r="N256" s="26">
        <f t="shared" si="38"/>
        <v>42704</v>
      </c>
      <c r="O256" s="26">
        <f t="shared" si="39"/>
        <v>242436</v>
      </c>
      <c r="Q256" s="74">
        <f>+VLOOKUP($D256,'Detailed Schedule'!$D$8:$K$903,6,FALSE)</f>
        <v>10</v>
      </c>
      <c r="R256" s="75">
        <f>+VLOOKUP($D256,'Detailed Schedule'!$D$8:$K$903,5,FALSE)</f>
        <v>285140</v>
      </c>
      <c r="S256" s="75">
        <f>+VLOOKUP($D256,'Detailed Schedule'!$D$8:$K$903,7,FALSE)</f>
        <v>125000</v>
      </c>
      <c r="T256" s="119">
        <f t="shared" si="33"/>
        <v>0</v>
      </c>
      <c r="U256" s="119">
        <f t="shared" si="34"/>
        <v>0</v>
      </c>
      <c r="V256" s="21" t="str">
        <f t="shared" si="35"/>
        <v>NO CHANGE</v>
      </c>
      <c r="W256" s="21" t="str">
        <f t="shared" si="36"/>
        <v>NO CHANGE</v>
      </c>
      <c r="X256" s="21" t="str">
        <f t="shared" si="37"/>
        <v>NO CHANGE</v>
      </c>
    </row>
    <row r="257" spans="1:24" outlineLevel="2">
      <c r="A257" s="136">
        <v>44797</v>
      </c>
      <c r="B257" s="24"/>
      <c r="C257" s="77">
        <v>725</v>
      </c>
      <c r="D257" s="137" t="s">
        <v>1034</v>
      </c>
      <c r="E257" s="137">
        <v>1</v>
      </c>
      <c r="F257" s="137" t="s">
        <v>100</v>
      </c>
      <c r="G257" s="137" t="str">
        <f>+VLOOKUP($D257,'Detailed Schedule'!$D$8:$EK$9993,4,FALSE)</f>
        <v>2020 JD 2412DE PS-05</v>
      </c>
      <c r="H257" s="55">
        <f>+VLOOKUP($D257,'Detailed Schedule'!$D$8:$EK$9993,5,FALSE)</f>
        <v>169600</v>
      </c>
      <c r="I257" s="22">
        <f>+VLOOKUP($D257,'Detailed Schedule'!$D$8:$EK$9993,6,FALSE)</f>
        <v>10</v>
      </c>
      <c r="J257" s="55">
        <f>+VLOOKUP($D257,'Detailed Schedule'!$D$8:$EK$9993,7,FALSE)</f>
        <v>40000</v>
      </c>
      <c r="K257" s="56">
        <v>0</v>
      </c>
      <c r="L257" s="59">
        <f>+VLOOKUP($D257,'Detailed Schedule'!$D$8:$EAA$9985,137,FALSE)</f>
        <v>30240</v>
      </c>
      <c r="M257" s="26">
        <f>+VLOOKUP($D257,'Detailed Schedule'!$D$8:$EAA$9985,144,FALSE)</f>
        <v>3240</v>
      </c>
      <c r="N257" s="26">
        <f t="shared" si="38"/>
        <v>33480</v>
      </c>
      <c r="O257" s="26">
        <f t="shared" si="39"/>
        <v>136120</v>
      </c>
      <c r="Q257" s="74">
        <f>+VLOOKUP($D257,'Detailed Schedule'!$D$8:$K$903,6,FALSE)</f>
        <v>10</v>
      </c>
      <c r="R257" s="75">
        <f>+VLOOKUP($D257,'Detailed Schedule'!$D$8:$K$903,5,FALSE)</f>
        <v>169600</v>
      </c>
      <c r="S257" s="75">
        <f>+VLOOKUP($D257,'Detailed Schedule'!$D$8:$K$903,7,FALSE)</f>
        <v>40000</v>
      </c>
      <c r="T257" s="119">
        <f t="shared" si="33"/>
        <v>0</v>
      </c>
      <c r="U257" s="119">
        <f t="shared" si="34"/>
        <v>0</v>
      </c>
      <c r="V257" s="21" t="str">
        <f t="shared" si="35"/>
        <v>NO CHANGE</v>
      </c>
      <c r="W257" s="21" t="str">
        <f t="shared" si="36"/>
        <v>NO CHANGE</v>
      </c>
      <c r="X257" s="21" t="str">
        <f t="shared" si="37"/>
        <v>NO CHANGE</v>
      </c>
    </row>
    <row r="258" spans="1:24" outlineLevel="2">
      <c r="A258" s="136">
        <v>44799</v>
      </c>
      <c r="B258" s="24"/>
      <c r="C258" s="77">
        <v>728</v>
      </c>
      <c r="D258" s="137" t="s">
        <v>1379</v>
      </c>
      <c r="E258" s="137">
        <v>1</v>
      </c>
      <c r="F258" s="137" t="s">
        <v>100</v>
      </c>
      <c r="G258" s="137" t="str">
        <f>+VLOOKUP($D258,'Detailed Schedule'!$D$8:$EK$9993,4,FALSE)</f>
        <v>10,000 GAL WATER TOWER</v>
      </c>
      <c r="H258" s="55">
        <f>+VLOOKUP($D258,'Detailed Schedule'!$D$8:$EK$9993,5,FALSE)</f>
        <v>25000</v>
      </c>
      <c r="I258" s="22">
        <f>+VLOOKUP($D258,'Detailed Schedule'!$D$8:$EK$9993,6,FALSE)</f>
        <v>10</v>
      </c>
      <c r="J258" s="55">
        <f>+VLOOKUP($D258,'Detailed Schedule'!$D$8:$EK$9993,7,FALSE)</f>
        <v>0</v>
      </c>
      <c r="K258" s="56">
        <v>0</v>
      </c>
      <c r="L258" s="59">
        <f>+VLOOKUP($D258,'Detailed Schedule'!$D$8:$EAA$9985,137,FALSE)</f>
        <v>5833.33</v>
      </c>
      <c r="M258" s="26">
        <f>+VLOOKUP($D258,'Detailed Schedule'!$D$8:$EAA$9985,144,FALSE)</f>
        <v>625</v>
      </c>
      <c r="N258" s="26">
        <f t="shared" si="38"/>
        <v>6458.33</v>
      </c>
      <c r="O258" s="26">
        <f t="shared" si="39"/>
        <v>18541.669999999998</v>
      </c>
      <c r="Q258" s="74">
        <f>+VLOOKUP($D258,'Detailed Schedule'!$D$8:$K$903,6,FALSE)</f>
        <v>10</v>
      </c>
      <c r="R258" s="75">
        <f>+VLOOKUP($D258,'Detailed Schedule'!$D$8:$K$903,5,FALSE)</f>
        <v>25000</v>
      </c>
      <c r="S258" s="75">
        <f>+VLOOKUP($D258,'Detailed Schedule'!$D$8:$K$903,7,FALSE)</f>
        <v>0</v>
      </c>
      <c r="T258" s="119">
        <f t="shared" si="33"/>
        <v>0</v>
      </c>
      <c r="U258" s="119">
        <f t="shared" si="34"/>
        <v>0</v>
      </c>
      <c r="V258" s="21" t="str">
        <f t="shared" si="35"/>
        <v>NO CHANGE</v>
      </c>
      <c r="W258" s="21" t="str">
        <f t="shared" si="36"/>
        <v>NO CHANGE</v>
      </c>
      <c r="X258" s="21" t="str">
        <f t="shared" si="37"/>
        <v>NO CHANGE</v>
      </c>
    </row>
    <row r="259" spans="1:24" outlineLevel="2">
      <c r="A259" s="136">
        <v>44804</v>
      </c>
      <c r="B259" s="24"/>
      <c r="C259" s="77">
        <v>724</v>
      </c>
      <c r="D259" s="137" t="s">
        <v>783</v>
      </c>
      <c r="E259" s="137">
        <v>1</v>
      </c>
      <c r="F259" s="137" t="s">
        <v>100</v>
      </c>
      <c r="G259" s="137" t="str">
        <f>+VLOOKUP($D259,'Detailed Schedule'!$D$8:$EK$9993,4,FALSE)</f>
        <v>2015 JD9620R FT-09</v>
      </c>
      <c r="H259" s="55">
        <f>+VLOOKUP($D259,'Detailed Schedule'!$D$8:$EK$9993,5,FALSE)</f>
        <v>299980</v>
      </c>
      <c r="I259" s="22">
        <f>+VLOOKUP($D259,'Detailed Schedule'!$D$8:$EK$9993,6,FALSE)</f>
        <v>10</v>
      </c>
      <c r="J259" s="55">
        <f>+VLOOKUP($D259,'Detailed Schedule'!$D$8:$EK$9993,7,FALSE)</f>
        <v>125000</v>
      </c>
      <c r="K259" s="56">
        <v>0</v>
      </c>
      <c r="L259" s="59">
        <f>+VLOOKUP($D259,'Detailed Schedule'!$D$8:$EAA$9985,137,FALSE)</f>
        <v>40828.67</v>
      </c>
      <c r="M259" s="26">
        <f>+VLOOKUP($D259,'Detailed Schedule'!$D$8:$EAA$9985,144,FALSE)</f>
        <v>4374.5</v>
      </c>
      <c r="N259" s="26">
        <f t="shared" si="38"/>
        <v>45203.17</v>
      </c>
      <c r="O259" s="26">
        <f t="shared" si="39"/>
        <v>254776.83000000002</v>
      </c>
      <c r="Q259" s="74">
        <f>+VLOOKUP($D259,'Detailed Schedule'!$D$8:$K$903,6,FALSE)</f>
        <v>10</v>
      </c>
      <c r="R259" s="75">
        <f>+VLOOKUP($D259,'Detailed Schedule'!$D$8:$K$903,5,FALSE)</f>
        <v>299980</v>
      </c>
      <c r="S259" s="75">
        <f>+VLOOKUP($D259,'Detailed Schedule'!$D$8:$K$903,7,FALSE)</f>
        <v>125000</v>
      </c>
      <c r="T259" s="119">
        <f t="shared" si="33"/>
        <v>0</v>
      </c>
      <c r="U259" s="119">
        <f t="shared" si="34"/>
        <v>0</v>
      </c>
      <c r="V259" s="21" t="str">
        <f t="shared" si="35"/>
        <v>NO CHANGE</v>
      </c>
      <c r="W259" s="21" t="str">
        <f t="shared" si="36"/>
        <v>NO CHANGE</v>
      </c>
      <c r="X259" s="21" t="str">
        <f t="shared" si="37"/>
        <v>NO CHANGE</v>
      </c>
    </row>
    <row r="260" spans="1:24" outlineLevel="2">
      <c r="A260" s="136">
        <v>44812</v>
      </c>
      <c r="B260" s="24"/>
      <c r="C260" s="77">
        <v>776</v>
      </c>
      <c r="D260" s="137" t="s">
        <v>249</v>
      </c>
      <c r="E260" s="137">
        <v>2</v>
      </c>
      <c r="F260" s="137" t="s">
        <v>100</v>
      </c>
      <c r="G260" s="137" t="str">
        <f>+VLOOKUP($D260,'Detailed Schedule'!$D$8:$EK$9993,4,FALSE)</f>
        <v>REHOSE ENTIRE MACHINE</v>
      </c>
      <c r="H260" s="55">
        <f>+VLOOKUP($D260,'Detailed Schedule'!$D$8:$EK$9993,5,FALSE)</f>
        <v>57580.630000000005</v>
      </c>
      <c r="I260" s="22">
        <f>+VLOOKUP($D260,'Detailed Schedule'!$D$8:$EK$9993,6,FALSE)</f>
        <v>7</v>
      </c>
      <c r="J260" s="55">
        <f>+VLOOKUP($D260,'Detailed Schedule'!$D$8:$EK$9993,7,FALSE)</f>
        <v>0</v>
      </c>
      <c r="K260" s="56">
        <v>0</v>
      </c>
      <c r="L260" s="59">
        <f>+VLOOKUP($D260,'Detailed Schedule'!$D$8:$EAA$9985,137,FALSE)</f>
        <v>19193.534285714286</v>
      </c>
      <c r="M260" s="26">
        <f>+VLOOKUP($D260,'Detailed Schedule'!$D$8:$EAA$9985,144,FALSE)</f>
        <v>2056.4510714285716</v>
      </c>
      <c r="N260" s="26">
        <f t="shared" si="38"/>
        <v>21249.985357142858</v>
      </c>
      <c r="O260" s="26">
        <f t="shared" si="39"/>
        <v>36330.644642857151</v>
      </c>
      <c r="Q260" s="74">
        <f>+VLOOKUP($D260,'Detailed Schedule'!$D$8:$K$903,6,FALSE)</f>
        <v>7</v>
      </c>
      <c r="R260" s="75">
        <f>+VLOOKUP($D260,'Detailed Schedule'!$D$8:$K$903,5,FALSE)</f>
        <v>57580.630000000005</v>
      </c>
      <c r="S260" s="75">
        <f>+VLOOKUP($D260,'Detailed Schedule'!$D$8:$K$903,7,FALSE)</f>
        <v>0</v>
      </c>
      <c r="T260" s="119">
        <f t="shared" si="33"/>
        <v>0</v>
      </c>
      <c r="U260" s="119">
        <f t="shared" si="34"/>
        <v>0</v>
      </c>
      <c r="V260" s="21" t="str">
        <f t="shared" si="35"/>
        <v>NO CHANGE</v>
      </c>
      <c r="W260" s="21" t="str">
        <f t="shared" si="36"/>
        <v>NO CHANGE</v>
      </c>
      <c r="X260" s="21" t="str">
        <f t="shared" si="37"/>
        <v>NO CHANGE</v>
      </c>
    </row>
    <row r="261" spans="1:24" outlineLevel="2">
      <c r="A261" s="136">
        <v>44827</v>
      </c>
      <c r="B261" s="24"/>
      <c r="C261" s="77">
        <v>750</v>
      </c>
      <c r="D261" s="137" t="s">
        <v>790</v>
      </c>
      <c r="E261" s="137">
        <v>1</v>
      </c>
      <c r="F261" s="137" t="s">
        <v>100</v>
      </c>
      <c r="G261" s="137" t="str">
        <f>+VLOOKUP($D261,'Detailed Schedule'!$D$8:$EK$9993,4,FALSE)</f>
        <v>2016 KUBOTA M7-171P</v>
      </c>
      <c r="H261" s="55">
        <f>+VLOOKUP($D261,'Detailed Schedule'!$D$8:$EK$9993,5,FALSE)</f>
        <v>101650</v>
      </c>
      <c r="I261" s="22">
        <f>+VLOOKUP($D261,'Detailed Schedule'!$D$8:$EK$9993,6,FALSE)</f>
        <v>10</v>
      </c>
      <c r="J261" s="55">
        <f>+VLOOKUP($D261,'Detailed Schedule'!$D$8:$EK$9993,7,FALSE)</f>
        <v>20000</v>
      </c>
      <c r="K261" s="56">
        <v>0</v>
      </c>
      <c r="L261" s="59">
        <f>+VLOOKUP($D261,'Detailed Schedule'!$D$8:$EAA$9985,137,FALSE)</f>
        <v>18371.25</v>
      </c>
      <c r="M261" s="26">
        <f>+VLOOKUP($D261,'Detailed Schedule'!$D$8:$EAA$9985,144,FALSE)</f>
        <v>2041.25</v>
      </c>
      <c r="N261" s="26">
        <f t="shared" si="38"/>
        <v>20412.5</v>
      </c>
      <c r="O261" s="26">
        <f t="shared" si="39"/>
        <v>81237.5</v>
      </c>
      <c r="Q261" s="74">
        <f>+VLOOKUP($D261,'Detailed Schedule'!$D$8:$K$903,6,FALSE)</f>
        <v>10</v>
      </c>
      <c r="R261" s="75">
        <f>+VLOOKUP($D261,'Detailed Schedule'!$D$8:$K$903,5,FALSE)</f>
        <v>101650</v>
      </c>
      <c r="S261" s="75">
        <f>+VLOOKUP($D261,'Detailed Schedule'!$D$8:$K$903,7,FALSE)</f>
        <v>20000</v>
      </c>
      <c r="T261" s="119">
        <f t="shared" si="33"/>
        <v>0</v>
      </c>
      <c r="U261" s="119">
        <f t="shared" si="34"/>
        <v>0</v>
      </c>
      <c r="V261" s="21" t="str">
        <f t="shared" si="35"/>
        <v>NO CHANGE</v>
      </c>
      <c r="W261" s="21" t="str">
        <f t="shared" si="36"/>
        <v>NO CHANGE</v>
      </c>
      <c r="X261" s="21" t="str">
        <f t="shared" si="37"/>
        <v>NO CHANGE</v>
      </c>
    </row>
    <row r="262" spans="1:24" outlineLevel="2">
      <c r="A262" s="136">
        <v>44861</v>
      </c>
      <c r="B262" s="24"/>
      <c r="C262" s="77">
        <v>756</v>
      </c>
      <c r="D262" s="137" t="s">
        <v>199</v>
      </c>
      <c r="E262" s="137">
        <v>1</v>
      </c>
      <c r="F262" s="137" t="s">
        <v>100</v>
      </c>
      <c r="G262" s="137" t="str">
        <f>+VLOOKUP($D262,'Detailed Schedule'!$D$8:$EK$9993,4,FALSE)</f>
        <v>350 BRC #1</v>
      </c>
      <c r="H262" s="55">
        <f>+VLOOKUP($D262,'Detailed Schedule'!$D$8:$EK$9993,5,FALSE)</f>
        <v>40767</v>
      </c>
      <c r="I262" s="22">
        <f>+VLOOKUP($D262,'Detailed Schedule'!$D$8:$EK$9993,6,FALSE)</f>
        <v>7</v>
      </c>
      <c r="J262" s="55">
        <f>+VLOOKUP($D262,'Detailed Schedule'!$D$8:$EK$9993,7,FALSE)</f>
        <v>0</v>
      </c>
      <c r="K262" s="56">
        <v>0</v>
      </c>
      <c r="L262" s="59">
        <f>+VLOOKUP($D262,'Detailed Schedule'!$D$8:$EAA$9985,137,FALSE)</f>
        <v>12618.357142857143</v>
      </c>
      <c r="M262" s="26">
        <f>+VLOOKUP($D262,'Detailed Schedule'!$D$8:$EAA$9985,144,FALSE)</f>
        <v>1455.9642857142858</v>
      </c>
      <c r="N262" s="26">
        <f t="shared" si="38"/>
        <v>14074.321428571429</v>
      </c>
      <c r="O262" s="26">
        <f t="shared" si="39"/>
        <v>26692.678571428572</v>
      </c>
      <c r="Q262" s="74">
        <f>+VLOOKUP($D262,'Detailed Schedule'!$D$8:$K$903,6,FALSE)</f>
        <v>7</v>
      </c>
      <c r="R262" s="75">
        <f>+VLOOKUP($D262,'Detailed Schedule'!$D$8:$K$903,5,FALSE)</f>
        <v>40767</v>
      </c>
      <c r="S262" s="75">
        <f>+VLOOKUP($D262,'Detailed Schedule'!$D$8:$K$903,7,FALSE)</f>
        <v>0</v>
      </c>
      <c r="T262" s="119">
        <f t="shared" si="33"/>
        <v>0</v>
      </c>
      <c r="U262" s="119">
        <f t="shared" si="34"/>
        <v>0</v>
      </c>
      <c r="V262" s="21" t="str">
        <f t="shared" si="35"/>
        <v>NO CHANGE</v>
      </c>
      <c r="W262" s="21" t="str">
        <f t="shared" si="36"/>
        <v>NO CHANGE</v>
      </c>
      <c r="X262" s="21" t="str">
        <f t="shared" si="37"/>
        <v>NO CHANGE</v>
      </c>
    </row>
    <row r="263" spans="1:24" outlineLevel="2">
      <c r="A263" s="136">
        <v>44861</v>
      </c>
      <c r="B263" s="24"/>
      <c r="C263" s="77">
        <v>757</v>
      </c>
      <c r="D263" s="137" t="s">
        <v>201</v>
      </c>
      <c r="E263" s="137">
        <v>1</v>
      </c>
      <c r="F263" s="137" t="s">
        <v>100</v>
      </c>
      <c r="G263" s="137" t="str">
        <f>+VLOOKUP($D263,'Detailed Schedule'!$D$8:$EK$9993,4,FALSE)</f>
        <v>350 BRC #2</v>
      </c>
      <c r="H263" s="55">
        <f>+VLOOKUP($D263,'Detailed Schedule'!$D$8:$EK$9993,5,FALSE)</f>
        <v>40767</v>
      </c>
      <c r="I263" s="22">
        <f>+VLOOKUP($D263,'Detailed Schedule'!$D$8:$EK$9993,6,FALSE)</f>
        <v>7</v>
      </c>
      <c r="J263" s="55">
        <f>+VLOOKUP($D263,'Detailed Schedule'!$D$8:$EK$9993,7,FALSE)</f>
        <v>0</v>
      </c>
      <c r="K263" s="56">
        <v>0</v>
      </c>
      <c r="L263" s="59">
        <f>+VLOOKUP($D263,'Detailed Schedule'!$D$8:$EAA$9985,137,FALSE)</f>
        <v>12618.357142857143</v>
      </c>
      <c r="M263" s="26">
        <f>+VLOOKUP($D263,'Detailed Schedule'!$D$8:$EAA$9985,144,FALSE)</f>
        <v>1455.9642857142858</v>
      </c>
      <c r="N263" s="26">
        <f t="shared" si="38"/>
        <v>14074.321428571429</v>
      </c>
      <c r="O263" s="26">
        <f t="shared" si="39"/>
        <v>26692.678571428572</v>
      </c>
      <c r="Q263" s="74">
        <f>+VLOOKUP($D263,'Detailed Schedule'!$D$8:$K$903,6,FALSE)</f>
        <v>7</v>
      </c>
      <c r="R263" s="75">
        <f>+VLOOKUP($D263,'Detailed Schedule'!$D$8:$K$903,5,FALSE)</f>
        <v>40767</v>
      </c>
      <c r="S263" s="75">
        <f>+VLOOKUP($D263,'Detailed Schedule'!$D$8:$K$903,7,FALSE)</f>
        <v>0</v>
      </c>
      <c r="T263" s="119">
        <f t="shared" si="33"/>
        <v>0</v>
      </c>
      <c r="U263" s="119">
        <f t="shared" si="34"/>
        <v>0</v>
      </c>
      <c r="V263" s="21" t="str">
        <f t="shared" si="35"/>
        <v>NO CHANGE</v>
      </c>
      <c r="W263" s="21" t="str">
        <f t="shared" si="36"/>
        <v>NO CHANGE</v>
      </c>
      <c r="X263" s="21" t="str">
        <f t="shared" si="37"/>
        <v>NO CHANGE</v>
      </c>
    </row>
    <row r="264" spans="1:24" outlineLevel="2">
      <c r="A264" s="136">
        <v>44862</v>
      </c>
      <c r="B264" s="24"/>
      <c r="C264" s="77">
        <v>775</v>
      </c>
      <c r="D264" s="137" t="s">
        <v>1686</v>
      </c>
      <c r="E264" s="137">
        <v>1</v>
      </c>
      <c r="F264" s="137" t="s">
        <v>100</v>
      </c>
      <c r="G264" s="137" t="str">
        <f>+VLOOKUP($D264,'Detailed Schedule'!$D$8:$EK$9993,4,FALSE)</f>
        <v>NEW MILLER WELDER TRAILBLAZER W 25' CABLE</v>
      </c>
      <c r="H264" s="55">
        <f>+VLOOKUP($D264,'Detailed Schedule'!$D$8:$EK$9993,5,FALSE)</f>
        <v>11393.26</v>
      </c>
      <c r="I264" s="22">
        <f>+VLOOKUP($D264,'Detailed Schedule'!$D$8:$EK$9993,6,FALSE)</f>
        <v>7</v>
      </c>
      <c r="J264" s="55">
        <f>+VLOOKUP($D264,'Detailed Schedule'!$D$8:$EK$9993,7,FALSE)</f>
        <v>0</v>
      </c>
      <c r="K264" s="56">
        <v>0</v>
      </c>
      <c r="L264" s="59">
        <f>+VLOOKUP($D264,'Detailed Schedule'!$D$8:$EAA$9985,137,FALSE)</f>
        <v>3526.4885714285715</v>
      </c>
      <c r="M264" s="26">
        <f>+VLOOKUP($D264,'Detailed Schedule'!$D$8:$EAA$9985,144,FALSE)</f>
        <v>406.90214285714285</v>
      </c>
      <c r="N264" s="26">
        <f t="shared" si="38"/>
        <v>3933.3907142857142</v>
      </c>
      <c r="O264" s="26">
        <f t="shared" si="39"/>
        <v>7459.869285714286</v>
      </c>
      <c r="Q264" s="74">
        <f>+VLOOKUP($D264,'Detailed Schedule'!$D$8:$K$903,6,FALSE)</f>
        <v>7</v>
      </c>
      <c r="R264" s="75">
        <f>+VLOOKUP($D264,'Detailed Schedule'!$D$8:$K$903,5,FALSE)</f>
        <v>11393.26</v>
      </c>
      <c r="S264" s="75">
        <f>+VLOOKUP($D264,'Detailed Schedule'!$D$8:$K$903,7,FALSE)</f>
        <v>0</v>
      </c>
      <c r="T264" s="119">
        <f t="shared" ref="T264:T327" si="40">+S264-J264</f>
        <v>0</v>
      </c>
      <c r="U264" s="119">
        <f t="shared" ref="U264:U327" si="41">+R264-H264</f>
        <v>0</v>
      </c>
      <c r="V264" s="21" t="str">
        <f t="shared" ref="V264:V327" si="42">+IF(Q264=I264,"NO CHANGE","YES")</f>
        <v>NO CHANGE</v>
      </c>
      <c r="W264" s="21" t="str">
        <f t="shared" ref="W264:W327" si="43">+IF(R264=H264,"NO CHANGE","YES")</f>
        <v>NO CHANGE</v>
      </c>
      <c r="X264" s="21" t="str">
        <f t="shared" ref="X264:X327" si="44">+IF(S264=J264,"NO CHANGE","YES")</f>
        <v>NO CHANGE</v>
      </c>
    </row>
    <row r="265" spans="1:24" outlineLevel="2">
      <c r="A265" s="136">
        <v>44916</v>
      </c>
      <c r="B265" s="24"/>
      <c r="C265" s="77">
        <v>765</v>
      </c>
      <c r="D265" s="137" t="s">
        <v>358</v>
      </c>
      <c r="E265" s="137">
        <v>1</v>
      </c>
      <c r="F265" s="137" t="s">
        <v>100</v>
      </c>
      <c r="G265" s="137" t="str">
        <f>+VLOOKUP($D265,'Detailed Schedule'!$D$8:$EK$9993,4,FALSE)</f>
        <v>NEW UNDERCARRIAGE FOR D-8</v>
      </c>
      <c r="H265" s="55">
        <f>+VLOOKUP($D265,'Detailed Schedule'!$D$8:$EK$9993,5,FALSE)</f>
        <v>9003.17</v>
      </c>
      <c r="I265" s="22">
        <f>+VLOOKUP($D265,'Detailed Schedule'!$D$8:$EK$9993,6,FALSE)</f>
        <v>5</v>
      </c>
      <c r="J265" s="55">
        <f>+VLOOKUP($D265,'Detailed Schedule'!$D$8:$EK$9993,7,FALSE)</f>
        <v>0</v>
      </c>
      <c r="K265" s="56">
        <v>0</v>
      </c>
      <c r="L265" s="59">
        <f>+VLOOKUP($D265,'Detailed Schedule'!$D$8:$EAA$9985,137,FALSE)</f>
        <v>3601.2640000000001</v>
      </c>
      <c r="M265" s="26">
        <f>+VLOOKUP($D265,'Detailed Schedule'!$D$8:$EAA$9985,144,FALSE)</f>
        <v>450.1585</v>
      </c>
      <c r="N265" s="26">
        <f t="shared" si="38"/>
        <v>4051.4225000000001</v>
      </c>
      <c r="O265" s="26">
        <f t="shared" si="39"/>
        <v>4951.7474999999995</v>
      </c>
      <c r="Q265" s="74">
        <f>+VLOOKUP($D265,'Detailed Schedule'!$D$8:$K$903,6,FALSE)</f>
        <v>5</v>
      </c>
      <c r="R265" s="75">
        <f>+VLOOKUP($D265,'Detailed Schedule'!$D$8:$K$903,5,FALSE)</f>
        <v>9003.17</v>
      </c>
      <c r="S265" s="75">
        <f>+VLOOKUP($D265,'Detailed Schedule'!$D$8:$K$903,7,FALSE)</f>
        <v>0</v>
      </c>
      <c r="T265" s="119">
        <f t="shared" si="40"/>
        <v>0</v>
      </c>
      <c r="U265" s="119">
        <f t="shared" si="41"/>
        <v>0</v>
      </c>
      <c r="V265" s="21" t="str">
        <f t="shared" si="42"/>
        <v>NO CHANGE</v>
      </c>
      <c r="W265" s="21" t="str">
        <f t="shared" si="43"/>
        <v>NO CHANGE</v>
      </c>
      <c r="X265" s="21" t="str">
        <f t="shared" si="44"/>
        <v>NO CHANGE</v>
      </c>
    </row>
    <row r="266" spans="1:24" outlineLevel="2">
      <c r="A266" s="136">
        <v>44926</v>
      </c>
      <c r="B266" s="24"/>
      <c r="C266" s="77">
        <v>769</v>
      </c>
      <c r="D266" s="137" t="s">
        <v>552</v>
      </c>
      <c r="E266" s="137">
        <v>2</v>
      </c>
      <c r="F266" s="137" t="s">
        <v>100</v>
      </c>
      <c r="G266" s="137" t="str">
        <f>+VLOOKUP($D266,'Detailed Schedule'!$D$8:$EK$9993,4,FALSE)</f>
        <v>ENGINE FOR EX-34</v>
      </c>
      <c r="H266" s="55">
        <f>+VLOOKUP($D266,'Detailed Schedule'!$D$8:$EK$9993,5,FALSE)</f>
        <v>34502.42</v>
      </c>
      <c r="I266" s="22">
        <f>+VLOOKUP($D266,'Detailed Schedule'!$D$8:$EK$9993,6,FALSE)</f>
        <v>7</v>
      </c>
      <c r="J266" s="55">
        <f>+VLOOKUP($D266,'Detailed Schedule'!$D$8:$EK$9993,7,FALSE)</f>
        <v>7500</v>
      </c>
      <c r="K266" s="56">
        <v>0</v>
      </c>
      <c r="L266" s="59">
        <f>+VLOOKUP($D266,'Detailed Schedule'!$D$8:$EAA$9985,137,FALSE)</f>
        <v>7714.9785714285717</v>
      </c>
      <c r="M266" s="26">
        <f>+VLOOKUP($D266,'Detailed Schedule'!$D$8:$EAA$9985,144,FALSE)</f>
        <v>964.37214285714276</v>
      </c>
      <c r="N266" s="26">
        <f t="shared" si="38"/>
        <v>8679.3507142857143</v>
      </c>
      <c r="O266" s="26">
        <f t="shared" si="39"/>
        <v>25823.069285714286</v>
      </c>
      <c r="Q266" s="74">
        <f>+VLOOKUP($D266,'Detailed Schedule'!$D$8:$K$903,6,FALSE)</f>
        <v>7</v>
      </c>
      <c r="R266" s="75">
        <f>+VLOOKUP($D266,'Detailed Schedule'!$D$8:$K$903,5,FALSE)</f>
        <v>34502.42</v>
      </c>
      <c r="S266" s="75">
        <f>+VLOOKUP($D266,'Detailed Schedule'!$D$8:$K$903,7,FALSE)</f>
        <v>7500</v>
      </c>
      <c r="T266" s="119">
        <f t="shared" si="40"/>
        <v>0</v>
      </c>
      <c r="U266" s="119">
        <f t="shared" si="41"/>
        <v>0</v>
      </c>
      <c r="V266" s="21" t="str">
        <f t="shared" si="42"/>
        <v>NO CHANGE</v>
      </c>
      <c r="W266" s="21" t="str">
        <f t="shared" si="43"/>
        <v>NO CHANGE</v>
      </c>
      <c r="X266" s="21" t="str">
        <f t="shared" si="44"/>
        <v>NO CHANGE</v>
      </c>
    </row>
    <row r="267" spans="1:24" outlineLevel="2">
      <c r="A267" s="136">
        <v>44926</v>
      </c>
      <c r="B267" s="24"/>
      <c r="C267" s="77">
        <v>770</v>
      </c>
      <c r="D267" s="137" t="s">
        <v>1694</v>
      </c>
      <c r="E267" s="137">
        <v>2</v>
      </c>
      <c r="F267" s="137" t="s">
        <v>100</v>
      </c>
      <c r="G267" s="137" t="str">
        <f>+VLOOKUP($D267,'Detailed Schedule'!$D$8:$EK$9993,4,FALSE)</f>
        <v>TRANSMISSION FOR WL-02</v>
      </c>
      <c r="H267" s="55">
        <f>+VLOOKUP($D267,'Detailed Schedule'!$D$8:$EK$9993,5,FALSE)</f>
        <v>47899.54</v>
      </c>
      <c r="I267" s="22">
        <f>+VLOOKUP($D267,'Detailed Schedule'!$D$8:$EK$9993,6,FALSE)</f>
        <v>7</v>
      </c>
      <c r="J267" s="55">
        <f>+VLOOKUP($D267,'Detailed Schedule'!$D$8:$EK$9993,7,FALSE)</f>
        <v>10000</v>
      </c>
      <c r="K267" s="56">
        <v>0</v>
      </c>
      <c r="L267" s="59">
        <f>+VLOOKUP($D267,'Detailed Schedule'!$D$8:$EAA$9985,137,FALSE)</f>
        <v>10828.44</v>
      </c>
      <c r="M267" s="26">
        <f>+VLOOKUP($D267,'Detailed Schedule'!$D$8:$EAA$9985,144,FALSE)</f>
        <v>1353.5550000000001</v>
      </c>
      <c r="N267" s="26">
        <f t="shared" si="38"/>
        <v>12181.995000000001</v>
      </c>
      <c r="O267" s="26">
        <f t="shared" si="39"/>
        <v>35717.544999999998</v>
      </c>
      <c r="Q267" s="74">
        <f>+VLOOKUP($D267,'Detailed Schedule'!$D$8:$K$903,6,FALSE)</f>
        <v>7</v>
      </c>
      <c r="R267" s="75">
        <f>+VLOOKUP($D267,'Detailed Schedule'!$D$8:$K$903,5,FALSE)</f>
        <v>47899.54</v>
      </c>
      <c r="S267" s="75">
        <f>+VLOOKUP($D267,'Detailed Schedule'!$D$8:$K$903,7,FALSE)</f>
        <v>10000</v>
      </c>
      <c r="T267" s="119">
        <f t="shared" si="40"/>
        <v>0</v>
      </c>
      <c r="U267" s="119">
        <f t="shared" si="41"/>
        <v>0</v>
      </c>
      <c r="V267" s="21" t="str">
        <f t="shared" si="42"/>
        <v>NO CHANGE</v>
      </c>
      <c r="W267" s="21" t="str">
        <f t="shared" si="43"/>
        <v>NO CHANGE</v>
      </c>
      <c r="X267" s="21" t="str">
        <f t="shared" si="44"/>
        <v>NO CHANGE</v>
      </c>
    </row>
    <row r="268" spans="1:24" outlineLevel="2">
      <c r="A268" s="136">
        <v>44930</v>
      </c>
      <c r="B268" s="24"/>
      <c r="C268" s="77">
        <v>789</v>
      </c>
      <c r="D268" s="137" t="s">
        <v>1568</v>
      </c>
      <c r="E268" s="137">
        <v>2</v>
      </c>
      <c r="F268" s="137" t="s">
        <v>100</v>
      </c>
      <c r="G268" s="137" t="str">
        <f>+VLOOKUP($D268,'Detailed Schedule'!$D$8:$EK$9993,4,FALSE)</f>
        <v>2022 CAT 27903</v>
      </c>
      <c r="H268" s="55">
        <f>+VLOOKUP($D268,'Detailed Schedule'!$D$8:$EK$9993,5,FALSE)</f>
        <v>91165.26</v>
      </c>
      <c r="I268" s="22">
        <f>+VLOOKUP($D268,'Detailed Schedule'!$D$8:$EK$9993,6,FALSE)</f>
        <v>7</v>
      </c>
      <c r="J268" s="55">
        <f>+VLOOKUP($D268,'Detailed Schedule'!$D$8:$EK$9993,7,FALSE)</f>
        <v>30000</v>
      </c>
      <c r="K268" s="56">
        <v>0</v>
      </c>
      <c r="L268" s="59">
        <f>+VLOOKUP($D268,'Detailed Schedule'!$D$8:$EAA$9985,137,FALSE)</f>
        <v>17475.788571428569</v>
      </c>
      <c r="M268" s="26">
        <f>+VLOOKUP($D268,'Detailed Schedule'!$D$8:$EAA$9985,144,FALSE)</f>
        <v>2184.4735714285712</v>
      </c>
      <c r="N268" s="26">
        <f t="shared" si="38"/>
        <v>19660.26214285714</v>
      </c>
      <c r="O268" s="26">
        <f t="shared" si="39"/>
        <v>71504.997857142851</v>
      </c>
      <c r="Q268" s="74">
        <f>+VLOOKUP($D268,'Detailed Schedule'!$D$8:$K$903,6,FALSE)</f>
        <v>7</v>
      </c>
      <c r="R268" s="75">
        <f>+VLOOKUP($D268,'Detailed Schedule'!$D$8:$K$903,5,FALSE)</f>
        <v>91165.26</v>
      </c>
      <c r="S268" s="75">
        <f>+VLOOKUP($D268,'Detailed Schedule'!$D$8:$K$903,7,FALSE)</f>
        <v>30000</v>
      </c>
      <c r="T268" s="119">
        <f t="shared" si="40"/>
        <v>0</v>
      </c>
      <c r="U268" s="119">
        <f t="shared" si="41"/>
        <v>0</v>
      </c>
      <c r="V268" s="21" t="str">
        <f t="shared" si="42"/>
        <v>NO CHANGE</v>
      </c>
      <c r="W268" s="21" t="str">
        <f t="shared" si="43"/>
        <v>NO CHANGE</v>
      </c>
      <c r="X268" s="21" t="str">
        <f t="shared" si="44"/>
        <v>NO CHANGE</v>
      </c>
    </row>
    <row r="269" spans="1:24" outlineLevel="2">
      <c r="A269" s="136">
        <v>44930</v>
      </c>
      <c r="B269" s="24"/>
      <c r="C269" s="77">
        <v>790</v>
      </c>
      <c r="D269" s="137" t="s">
        <v>1570</v>
      </c>
      <c r="E269" s="137">
        <v>2</v>
      </c>
      <c r="F269" s="137" t="s">
        <v>100</v>
      </c>
      <c r="G269" s="137" t="str">
        <f>+VLOOKUP($D269,'Detailed Schedule'!$D$8:$EK$9993,4,FALSE)</f>
        <v>2022 CAT 2899D3</v>
      </c>
      <c r="H269" s="55">
        <f>+VLOOKUP($D269,'Detailed Schedule'!$D$8:$EK$9993,5,FALSE)</f>
        <v>95610.47</v>
      </c>
      <c r="I269" s="22">
        <f>+VLOOKUP($D269,'Detailed Schedule'!$D$8:$EK$9993,6,FALSE)</f>
        <v>7</v>
      </c>
      <c r="J269" s="55">
        <f>+VLOOKUP($D269,'Detailed Schedule'!$D$8:$EK$9993,7,FALSE)</f>
        <v>30000</v>
      </c>
      <c r="K269" s="56">
        <v>0</v>
      </c>
      <c r="L269" s="59">
        <f>+VLOOKUP($D269,'Detailed Schedule'!$D$8:$EAA$9985,137,FALSE)</f>
        <v>18745.848571428571</v>
      </c>
      <c r="M269" s="26">
        <f>+VLOOKUP($D269,'Detailed Schedule'!$D$8:$EAA$9985,144,FALSE)</f>
        <v>2343.2310714285713</v>
      </c>
      <c r="N269" s="26">
        <f t="shared" si="38"/>
        <v>21089.079642857141</v>
      </c>
      <c r="O269" s="26">
        <f t="shared" si="39"/>
        <v>74521.390357142867</v>
      </c>
      <c r="Q269" s="74">
        <f>+VLOOKUP($D269,'Detailed Schedule'!$D$8:$K$903,6,FALSE)</f>
        <v>7</v>
      </c>
      <c r="R269" s="75">
        <f>+VLOOKUP($D269,'Detailed Schedule'!$D$8:$K$903,5,FALSE)</f>
        <v>95610.47</v>
      </c>
      <c r="S269" s="75">
        <f>+VLOOKUP($D269,'Detailed Schedule'!$D$8:$K$903,7,FALSE)</f>
        <v>30000</v>
      </c>
      <c r="T269" s="119">
        <f t="shared" si="40"/>
        <v>0</v>
      </c>
      <c r="U269" s="119">
        <f t="shared" si="41"/>
        <v>0</v>
      </c>
      <c r="V269" s="21" t="str">
        <f t="shared" si="42"/>
        <v>NO CHANGE</v>
      </c>
      <c r="W269" s="21" t="str">
        <f t="shared" si="43"/>
        <v>NO CHANGE</v>
      </c>
      <c r="X269" s="21" t="str">
        <f t="shared" si="44"/>
        <v>NO CHANGE</v>
      </c>
    </row>
    <row r="270" spans="1:24" outlineLevel="2">
      <c r="A270" s="136">
        <v>44930</v>
      </c>
      <c r="B270" s="24"/>
      <c r="C270" s="77">
        <v>791</v>
      </c>
      <c r="D270" s="137" t="s">
        <v>1572</v>
      </c>
      <c r="E270" s="137">
        <v>2</v>
      </c>
      <c r="F270" s="137" t="s">
        <v>100</v>
      </c>
      <c r="G270" s="137" t="str">
        <f>+VLOOKUP($D270,'Detailed Schedule'!$D$8:$EK$9993,4,FALSE)</f>
        <v>2022 CAT 279D03</v>
      </c>
      <c r="H270" s="55">
        <f>+VLOOKUP($D270,'Detailed Schedule'!$D$8:$EK$9993,5,FALSE)</f>
        <v>91165.26</v>
      </c>
      <c r="I270" s="22">
        <f>+VLOOKUP($D270,'Detailed Schedule'!$D$8:$EK$9993,6,FALSE)</f>
        <v>7</v>
      </c>
      <c r="J270" s="55">
        <f>+VLOOKUP($D270,'Detailed Schedule'!$D$8:$EK$9993,7,FALSE)</f>
        <v>30000</v>
      </c>
      <c r="K270" s="56">
        <v>0</v>
      </c>
      <c r="L270" s="59">
        <f>+VLOOKUP($D270,'Detailed Schedule'!$D$8:$EAA$9985,137,FALSE)</f>
        <v>17475.788571428569</v>
      </c>
      <c r="M270" s="26">
        <f>+VLOOKUP($D270,'Detailed Schedule'!$D$8:$EAA$9985,144,FALSE)</f>
        <v>2184.4735714285712</v>
      </c>
      <c r="N270" s="26">
        <f t="shared" si="38"/>
        <v>19660.26214285714</v>
      </c>
      <c r="O270" s="26">
        <f t="shared" si="39"/>
        <v>71504.997857142851</v>
      </c>
      <c r="Q270" s="74">
        <f>+VLOOKUP($D270,'Detailed Schedule'!$D$8:$K$903,6,FALSE)</f>
        <v>7</v>
      </c>
      <c r="R270" s="75">
        <f>+VLOOKUP($D270,'Detailed Schedule'!$D$8:$K$903,5,FALSE)</f>
        <v>91165.26</v>
      </c>
      <c r="S270" s="75">
        <f>+VLOOKUP($D270,'Detailed Schedule'!$D$8:$K$903,7,FALSE)</f>
        <v>30000</v>
      </c>
      <c r="T270" s="119">
        <f t="shared" si="40"/>
        <v>0</v>
      </c>
      <c r="U270" s="119">
        <f t="shared" si="41"/>
        <v>0</v>
      </c>
      <c r="V270" s="21" t="str">
        <f t="shared" si="42"/>
        <v>NO CHANGE</v>
      </c>
      <c r="W270" s="21" t="str">
        <f t="shared" si="43"/>
        <v>NO CHANGE</v>
      </c>
      <c r="X270" s="21" t="str">
        <f t="shared" si="44"/>
        <v>NO CHANGE</v>
      </c>
    </row>
    <row r="271" spans="1:24" outlineLevel="2">
      <c r="A271" s="136">
        <v>44930</v>
      </c>
      <c r="B271" s="24"/>
      <c r="C271" s="77">
        <v>792</v>
      </c>
      <c r="D271" s="137" t="s">
        <v>1574</v>
      </c>
      <c r="E271" s="137">
        <v>2</v>
      </c>
      <c r="F271" s="137" t="s">
        <v>100</v>
      </c>
      <c r="G271" s="137" t="str">
        <f>+VLOOKUP($D271,'Detailed Schedule'!$D$8:$EK$9993,4,FALSE)</f>
        <v>2022 CAT 279D3</v>
      </c>
      <c r="H271" s="55">
        <f>+VLOOKUP($D271,'Detailed Schedule'!$D$8:$EK$9993,5,FALSE)</f>
        <v>91165.26</v>
      </c>
      <c r="I271" s="22">
        <f>+VLOOKUP($D271,'Detailed Schedule'!$D$8:$EK$9993,6,FALSE)</f>
        <v>7</v>
      </c>
      <c r="J271" s="55">
        <f>+VLOOKUP($D271,'Detailed Schedule'!$D$8:$EK$9993,7,FALSE)</f>
        <v>30000</v>
      </c>
      <c r="K271" s="56">
        <v>0</v>
      </c>
      <c r="L271" s="59">
        <f>+VLOOKUP($D271,'Detailed Schedule'!$D$8:$EAA$9985,137,FALSE)</f>
        <v>17475.788571428569</v>
      </c>
      <c r="M271" s="26">
        <f>+VLOOKUP($D271,'Detailed Schedule'!$D$8:$EAA$9985,144,FALSE)</f>
        <v>2184.4735714285712</v>
      </c>
      <c r="N271" s="26">
        <f t="shared" si="38"/>
        <v>19660.26214285714</v>
      </c>
      <c r="O271" s="26">
        <f t="shared" si="39"/>
        <v>71504.997857142851</v>
      </c>
      <c r="Q271" s="74">
        <f>+VLOOKUP($D271,'Detailed Schedule'!$D$8:$K$903,6,FALSE)</f>
        <v>7</v>
      </c>
      <c r="R271" s="75">
        <f>+VLOOKUP($D271,'Detailed Schedule'!$D$8:$K$903,5,FALSE)</f>
        <v>91165.26</v>
      </c>
      <c r="S271" s="75">
        <f>+VLOOKUP($D271,'Detailed Schedule'!$D$8:$K$903,7,FALSE)</f>
        <v>30000</v>
      </c>
      <c r="T271" s="119">
        <f t="shared" si="40"/>
        <v>0</v>
      </c>
      <c r="U271" s="119">
        <f t="shared" si="41"/>
        <v>0</v>
      </c>
      <c r="V271" s="21" t="str">
        <f t="shared" si="42"/>
        <v>NO CHANGE</v>
      </c>
      <c r="W271" s="21" t="str">
        <f t="shared" si="43"/>
        <v>NO CHANGE</v>
      </c>
      <c r="X271" s="21" t="str">
        <f t="shared" si="44"/>
        <v>NO CHANGE</v>
      </c>
    </row>
    <row r="272" spans="1:24" outlineLevel="2">
      <c r="A272" s="136">
        <v>44930</v>
      </c>
      <c r="B272" s="24"/>
      <c r="C272" s="77">
        <v>793</v>
      </c>
      <c r="D272" s="137" t="s">
        <v>1576</v>
      </c>
      <c r="E272" s="137">
        <v>2</v>
      </c>
      <c r="F272" s="137" t="s">
        <v>100</v>
      </c>
      <c r="G272" s="137" t="str">
        <f>+VLOOKUP($D272,'Detailed Schedule'!$D$8:$EK$9993,4,FALSE)</f>
        <v>2022 CAT 289D3</v>
      </c>
      <c r="H272" s="55">
        <f>+VLOOKUP($D272,'Detailed Schedule'!$D$8:$EK$9993,5,FALSE)</f>
        <v>95610.47</v>
      </c>
      <c r="I272" s="22">
        <f>+VLOOKUP($D272,'Detailed Schedule'!$D$8:$EK$9993,6,FALSE)</f>
        <v>7</v>
      </c>
      <c r="J272" s="55">
        <f>+VLOOKUP($D272,'Detailed Schedule'!$D$8:$EK$9993,7,FALSE)</f>
        <v>30000</v>
      </c>
      <c r="K272" s="56">
        <v>0</v>
      </c>
      <c r="L272" s="59">
        <f>+VLOOKUP($D272,'Detailed Schedule'!$D$8:$EAA$9985,137,FALSE)</f>
        <v>18745.848571428571</v>
      </c>
      <c r="M272" s="26">
        <f>+VLOOKUP($D272,'Detailed Schedule'!$D$8:$EAA$9985,144,FALSE)</f>
        <v>2343.2310714285713</v>
      </c>
      <c r="N272" s="26">
        <f t="shared" si="38"/>
        <v>21089.079642857141</v>
      </c>
      <c r="O272" s="26">
        <f t="shared" si="39"/>
        <v>74521.390357142867</v>
      </c>
      <c r="Q272" s="74">
        <f>+VLOOKUP($D272,'Detailed Schedule'!$D$8:$K$903,6,FALSE)</f>
        <v>7</v>
      </c>
      <c r="R272" s="75">
        <f>+VLOOKUP($D272,'Detailed Schedule'!$D$8:$K$903,5,FALSE)</f>
        <v>95610.47</v>
      </c>
      <c r="S272" s="75">
        <f>+VLOOKUP($D272,'Detailed Schedule'!$D$8:$K$903,7,FALSE)</f>
        <v>30000</v>
      </c>
      <c r="T272" s="119">
        <f t="shared" si="40"/>
        <v>0</v>
      </c>
      <c r="U272" s="119">
        <f t="shared" si="41"/>
        <v>0</v>
      </c>
      <c r="V272" s="21" t="str">
        <f t="shared" si="42"/>
        <v>NO CHANGE</v>
      </c>
      <c r="W272" s="21" t="str">
        <f t="shared" si="43"/>
        <v>NO CHANGE</v>
      </c>
      <c r="X272" s="21" t="str">
        <f t="shared" si="44"/>
        <v>NO CHANGE</v>
      </c>
    </row>
    <row r="273" spans="1:24" outlineLevel="2">
      <c r="A273" s="136">
        <v>44930</v>
      </c>
      <c r="B273" s="24"/>
      <c r="C273" s="77">
        <v>794</v>
      </c>
      <c r="D273" s="137" t="s">
        <v>1578</v>
      </c>
      <c r="E273" s="137">
        <v>2</v>
      </c>
      <c r="F273" s="137" t="s">
        <v>100</v>
      </c>
      <c r="G273" s="137" t="str">
        <f>+VLOOKUP($D273,'Detailed Schedule'!$D$8:$EK$9993,4,FALSE)</f>
        <v>2022 CAT 289D3</v>
      </c>
      <c r="H273" s="55">
        <f>+VLOOKUP($D273,'Detailed Schedule'!$D$8:$EK$9993,5,FALSE)</f>
        <v>95610.47</v>
      </c>
      <c r="I273" s="22">
        <f>+VLOOKUP($D273,'Detailed Schedule'!$D$8:$EK$9993,6,FALSE)</f>
        <v>7</v>
      </c>
      <c r="J273" s="55">
        <f>+VLOOKUP($D273,'Detailed Schedule'!$D$8:$EK$9993,7,FALSE)</f>
        <v>30000</v>
      </c>
      <c r="K273" s="56">
        <v>0</v>
      </c>
      <c r="L273" s="59">
        <f>+VLOOKUP($D273,'Detailed Schedule'!$D$8:$EAA$9985,137,FALSE)</f>
        <v>18745.848571428571</v>
      </c>
      <c r="M273" s="26">
        <f>+VLOOKUP($D273,'Detailed Schedule'!$D$8:$EAA$9985,144,FALSE)</f>
        <v>2343.2310714285713</v>
      </c>
      <c r="N273" s="26">
        <f t="shared" si="38"/>
        <v>21089.079642857141</v>
      </c>
      <c r="O273" s="26">
        <f t="shared" si="39"/>
        <v>74521.390357142867</v>
      </c>
      <c r="Q273" s="74">
        <f>+VLOOKUP($D273,'Detailed Schedule'!$D$8:$K$903,6,FALSE)</f>
        <v>7</v>
      </c>
      <c r="R273" s="75">
        <f>+VLOOKUP($D273,'Detailed Schedule'!$D$8:$K$903,5,FALSE)</f>
        <v>95610.47</v>
      </c>
      <c r="S273" s="75">
        <f>+VLOOKUP($D273,'Detailed Schedule'!$D$8:$K$903,7,FALSE)</f>
        <v>30000</v>
      </c>
      <c r="T273" s="119">
        <f t="shared" si="40"/>
        <v>0</v>
      </c>
      <c r="U273" s="119">
        <f t="shared" si="41"/>
        <v>0</v>
      </c>
      <c r="V273" s="21" t="str">
        <f t="shared" si="42"/>
        <v>NO CHANGE</v>
      </c>
      <c r="W273" s="21" t="str">
        <f t="shared" si="43"/>
        <v>NO CHANGE</v>
      </c>
      <c r="X273" s="21" t="str">
        <f t="shared" si="44"/>
        <v>NO CHANGE</v>
      </c>
    </row>
    <row r="274" spans="1:24" outlineLevel="2">
      <c r="A274" s="136">
        <v>44930</v>
      </c>
      <c r="B274" s="24"/>
      <c r="C274" s="77">
        <v>795</v>
      </c>
      <c r="D274" s="137" t="s">
        <v>1579</v>
      </c>
      <c r="E274" s="137">
        <v>3</v>
      </c>
      <c r="F274" s="137" t="s">
        <v>100</v>
      </c>
      <c r="G274" s="137" t="str">
        <f>+VLOOKUP($D274,'Detailed Schedule'!$D$8:$EK$9993,4,FALSE)</f>
        <v>2022 CAT 289D3</v>
      </c>
      <c r="H274" s="55">
        <f>+VLOOKUP($D274,'Detailed Schedule'!$D$8:$EK$9993,5,FALSE)</f>
        <v>99551.98</v>
      </c>
      <c r="I274" s="22">
        <f>+VLOOKUP($D274,'Detailed Schedule'!$D$8:$EK$9993,6,FALSE)</f>
        <v>7</v>
      </c>
      <c r="J274" s="55">
        <f>+VLOOKUP($D274,'Detailed Schedule'!$D$8:$EK$9993,7,FALSE)</f>
        <v>30000</v>
      </c>
      <c r="K274" s="56">
        <v>0</v>
      </c>
      <c r="L274" s="59">
        <f>+VLOOKUP($D274,'Detailed Schedule'!$D$8:$EAA$9985,137,FALSE)</f>
        <v>19871.994285714285</v>
      </c>
      <c r="M274" s="26">
        <f>+VLOOKUP($D274,'Detailed Schedule'!$D$8:$EAA$9985,144,FALSE)</f>
        <v>2483.9992857142856</v>
      </c>
      <c r="N274" s="26">
        <f t="shared" ref="N274:N337" si="45">+L274+M274</f>
        <v>22355.993571428571</v>
      </c>
      <c r="O274" s="26">
        <f t="shared" ref="O274:O337" si="46">+H274-N274</f>
        <v>77195.986428571428</v>
      </c>
      <c r="Q274" s="74">
        <f>+VLOOKUP($D274,'Detailed Schedule'!$D$8:$K$903,6,FALSE)</f>
        <v>7</v>
      </c>
      <c r="R274" s="75">
        <f>+VLOOKUP($D274,'Detailed Schedule'!$D$8:$K$903,5,FALSE)</f>
        <v>99551.98</v>
      </c>
      <c r="S274" s="75">
        <f>+VLOOKUP($D274,'Detailed Schedule'!$D$8:$K$903,7,FALSE)</f>
        <v>30000</v>
      </c>
      <c r="T274" s="119">
        <f t="shared" si="40"/>
        <v>0</v>
      </c>
      <c r="U274" s="119">
        <f t="shared" si="41"/>
        <v>0</v>
      </c>
      <c r="V274" s="21" t="str">
        <f t="shared" si="42"/>
        <v>NO CHANGE</v>
      </c>
      <c r="W274" s="21" t="str">
        <f t="shared" si="43"/>
        <v>NO CHANGE</v>
      </c>
      <c r="X274" s="21" t="str">
        <f t="shared" si="44"/>
        <v>NO CHANGE</v>
      </c>
    </row>
    <row r="275" spans="1:24" outlineLevel="2">
      <c r="A275" s="136">
        <v>44937</v>
      </c>
      <c r="B275" s="24"/>
      <c r="C275" s="77">
        <v>778</v>
      </c>
      <c r="D275" s="137" t="s">
        <v>649</v>
      </c>
      <c r="E275" s="137">
        <v>1</v>
      </c>
      <c r="F275" s="137" t="s">
        <v>100</v>
      </c>
      <c r="G275" s="137" t="str">
        <f>+VLOOKUP($D275,'Detailed Schedule'!$D$8:$EK$9993,4,FALSE)</f>
        <v>2021 KOMATSU PC88MR-10</v>
      </c>
      <c r="H275" s="55">
        <f>+VLOOKUP($D275,'Detailed Schedule'!$D$8:$EK$9993,5,FALSE)</f>
        <v>59566.9</v>
      </c>
      <c r="I275" s="22">
        <f>+VLOOKUP($D275,'Detailed Schedule'!$D$8:$EK$9993,6,FALSE)</f>
        <v>7</v>
      </c>
      <c r="J275" s="55">
        <f>+VLOOKUP($D275,'Detailed Schedule'!$D$8:$EK$9993,7,FALSE)</f>
        <v>10000</v>
      </c>
      <c r="K275" s="56">
        <v>0</v>
      </c>
      <c r="L275" s="59">
        <f>+VLOOKUP($D275,'Detailed Schedule'!$D$8:$EAA$9985,137,FALSE)</f>
        <v>14161.971428571429</v>
      </c>
      <c r="M275" s="26">
        <f>+VLOOKUP($D275,'Detailed Schedule'!$D$8:$EAA$9985,144,FALSE)</f>
        <v>1770.2464285714286</v>
      </c>
      <c r="N275" s="26">
        <f t="shared" si="45"/>
        <v>15932.217857142858</v>
      </c>
      <c r="O275" s="26">
        <f t="shared" si="46"/>
        <v>43634.682142857142</v>
      </c>
      <c r="Q275" s="74">
        <f>+VLOOKUP($D275,'Detailed Schedule'!$D$8:$K$903,6,FALSE)</f>
        <v>7</v>
      </c>
      <c r="R275" s="75">
        <f>+VLOOKUP($D275,'Detailed Schedule'!$D$8:$K$903,5,FALSE)</f>
        <v>59566.9</v>
      </c>
      <c r="S275" s="75">
        <f>+VLOOKUP($D275,'Detailed Schedule'!$D$8:$K$903,7,FALSE)</f>
        <v>10000</v>
      </c>
      <c r="T275" s="119">
        <f t="shared" si="40"/>
        <v>0</v>
      </c>
      <c r="U275" s="119">
        <f t="shared" si="41"/>
        <v>0</v>
      </c>
      <c r="V275" s="21" t="str">
        <f t="shared" si="42"/>
        <v>NO CHANGE</v>
      </c>
      <c r="W275" s="21" t="str">
        <f t="shared" si="43"/>
        <v>NO CHANGE</v>
      </c>
      <c r="X275" s="21" t="str">
        <f t="shared" si="44"/>
        <v>NO CHANGE</v>
      </c>
    </row>
    <row r="276" spans="1:24" outlineLevel="2">
      <c r="A276" s="136">
        <v>44942</v>
      </c>
      <c r="B276" s="24"/>
      <c r="C276" s="77">
        <v>658</v>
      </c>
      <c r="D276" s="137" t="s">
        <v>229</v>
      </c>
      <c r="E276" s="137">
        <v>1</v>
      </c>
      <c r="F276" s="137" t="s">
        <v>100</v>
      </c>
      <c r="G276" s="137" t="str">
        <f>+VLOOKUP($D276,'Detailed Schedule'!$D$8:$EK$9993,4,FALSE)</f>
        <v>SEALMASTER CRACK PRO 125DA</v>
      </c>
      <c r="H276" s="55">
        <f>+VLOOKUP($D276,'Detailed Schedule'!$D$8:$EK$9993,5,FALSE)</f>
        <v>58000</v>
      </c>
      <c r="I276" s="22">
        <f>+VLOOKUP($D276,'Detailed Schedule'!$D$8:$EK$9993,6,FALSE)</f>
        <v>5</v>
      </c>
      <c r="J276" s="55">
        <f>+VLOOKUP($D276,'Detailed Schedule'!$D$8:$EK$9993,7,FALSE)</f>
        <v>10000</v>
      </c>
      <c r="K276" s="56">
        <v>0</v>
      </c>
      <c r="L276" s="59">
        <f>+VLOOKUP($D276,'Detailed Schedule'!$D$8:$EAA$9985,137,FALSE)</f>
        <v>19200</v>
      </c>
      <c r="M276" s="26">
        <f>+VLOOKUP($D276,'Detailed Schedule'!$D$8:$EAA$9985,144,FALSE)</f>
        <v>2400</v>
      </c>
      <c r="N276" s="26">
        <f t="shared" si="45"/>
        <v>21600</v>
      </c>
      <c r="O276" s="26">
        <f t="shared" si="46"/>
        <v>36400</v>
      </c>
      <c r="Q276" s="74">
        <f>+VLOOKUP($D276,'Detailed Schedule'!$D$8:$K$903,6,FALSE)</f>
        <v>5</v>
      </c>
      <c r="R276" s="75">
        <f>+VLOOKUP($D276,'Detailed Schedule'!$D$8:$K$903,5,FALSE)</f>
        <v>58000</v>
      </c>
      <c r="S276" s="75">
        <f>+VLOOKUP($D276,'Detailed Schedule'!$D$8:$K$903,7,FALSE)</f>
        <v>10000</v>
      </c>
      <c r="T276" s="119">
        <f t="shared" si="40"/>
        <v>0</v>
      </c>
      <c r="U276" s="119">
        <f t="shared" si="41"/>
        <v>0</v>
      </c>
      <c r="V276" s="21" t="str">
        <f t="shared" si="42"/>
        <v>NO CHANGE</v>
      </c>
      <c r="W276" s="21" t="str">
        <f t="shared" si="43"/>
        <v>NO CHANGE</v>
      </c>
      <c r="X276" s="21" t="str">
        <f t="shared" si="44"/>
        <v>NO CHANGE</v>
      </c>
    </row>
    <row r="277" spans="1:24" outlineLevel="2">
      <c r="A277" s="136">
        <v>44944</v>
      </c>
      <c r="B277" s="24"/>
      <c r="C277" s="77">
        <v>659</v>
      </c>
      <c r="D277" s="137" t="s">
        <v>1580</v>
      </c>
      <c r="E277" s="137">
        <v>1</v>
      </c>
      <c r="F277" s="137" t="s">
        <v>100</v>
      </c>
      <c r="G277" s="137" t="str">
        <f>+VLOOKUP($D277,'Detailed Schedule'!$D$8:$EK$9993,4,FALSE)</f>
        <v>2019 JD 333G</v>
      </c>
      <c r="H277" s="55">
        <f>+VLOOKUP($D277,'Detailed Schedule'!$D$8:$EK$9993,5,FALSE)</f>
        <v>73705.88</v>
      </c>
      <c r="I277" s="22">
        <f>+VLOOKUP($D277,'Detailed Schedule'!$D$8:$EK$9993,6,FALSE)</f>
        <v>7</v>
      </c>
      <c r="J277" s="55">
        <f>+VLOOKUP($D277,'Detailed Schedule'!$D$8:$EK$9993,7,FALSE)</f>
        <v>30000</v>
      </c>
      <c r="K277" s="56">
        <v>0</v>
      </c>
      <c r="L277" s="59">
        <f>+VLOOKUP($D277,'Detailed Schedule'!$D$8:$EAA$9985,137,FALSE)</f>
        <v>11967.087142857148</v>
      </c>
      <c r="M277" s="26">
        <f>+VLOOKUP($D277,'Detailed Schedule'!$D$8:$EAA$9985,144,FALSE)</f>
        <v>1560.9242857142858</v>
      </c>
      <c r="N277" s="26">
        <f t="shared" si="45"/>
        <v>13528.011428571433</v>
      </c>
      <c r="O277" s="26">
        <f t="shared" si="46"/>
        <v>60177.868571428568</v>
      </c>
      <c r="Q277" s="74">
        <f>+VLOOKUP($D277,'Detailed Schedule'!$D$8:$K$903,6,FALSE)</f>
        <v>7</v>
      </c>
      <c r="R277" s="75">
        <f>+VLOOKUP($D277,'Detailed Schedule'!$D$8:$K$903,5,FALSE)</f>
        <v>73705.88</v>
      </c>
      <c r="S277" s="75">
        <f>+VLOOKUP($D277,'Detailed Schedule'!$D$8:$K$903,7,FALSE)</f>
        <v>30000</v>
      </c>
      <c r="T277" s="119">
        <f t="shared" si="40"/>
        <v>0</v>
      </c>
      <c r="U277" s="119">
        <f t="shared" si="41"/>
        <v>0</v>
      </c>
      <c r="V277" s="21" t="str">
        <f t="shared" si="42"/>
        <v>NO CHANGE</v>
      </c>
      <c r="W277" s="21" t="str">
        <f t="shared" si="43"/>
        <v>NO CHANGE</v>
      </c>
      <c r="X277" s="21" t="str">
        <f t="shared" si="44"/>
        <v>NO CHANGE</v>
      </c>
    </row>
    <row r="278" spans="1:24" outlineLevel="2">
      <c r="A278" s="136">
        <v>44946</v>
      </c>
      <c r="B278" s="24"/>
      <c r="C278" s="77">
        <v>779</v>
      </c>
      <c r="D278" s="137" t="s">
        <v>1431</v>
      </c>
      <c r="E278" s="137">
        <v>1</v>
      </c>
      <c r="F278" s="137" t="s">
        <v>100</v>
      </c>
      <c r="G278" s="137" t="str">
        <f>+VLOOKUP($D278,'Detailed Schedule'!$D$8:$EK$9993,4,FALSE)</f>
        <v>2022 HUSQ FS7000 36"</v>
      </c>
      <c r="H278" s="55">
        <f>+VLOOKUP($D278,'Detailed Schedule'!$D$8:$EK$9993,5,FALSE)</f>
        <v>28863.25</v>
      </c>
      <c r="I278" s="22">
        <f>+VLOOKUP($D278,'Detailed Schedule'!$D$8:$EK$9993,6,FALSE)</f>
        <v>5</v>
      </c>
      <c r="J278" s="55">
        <f>+VLOOKUP($D278,'Detailed Schedule'!$D$8:$EK$9993,7,FALSE)</f>
        <v>5000</v>
      </c>
      <c r="K278" s="56">
        <v>0</v>
      </c>
      <c r="L278" s="59">
        <f>+VLOOKUP($D278,'Detailed Schedule'!$D$8:$EAA$9985,137,FALSE)</f>
        <v>9147.58</v>
      </c>
      <c r="M278" s="26">
        <f>+VLOOKUP($D278,'Detailed Schedule'!$D$8:$EAA$9985,144,FALSE)</f>
        <v>1193.1624999999999</v>
      </c>
      <c r="N278" s="26">
        <f t="shared" si="45"/>
        <v>10340.7425</v>
      </c>
      <c r="O278" s="26">
        <f t="shared" si="46"/>
        <v>18522.5075</v>
      </c>
      <c r="Q278" s="74">
        <f>+VLOOKUP($D278,'Detailed Schedule'!$D$8:$K$903,6,FALSE)</f>
        <v>5</v>
      </c>
      <c r="R278" s="75">
        <f>+VLOOKUP($D278,'Detailed Schedule'!$D$8:$K$903,5,FALSE)</f>
        <v>28863.25</v>
      </c>
      <c r="S278" s="75">
        <f>+VLOOKUP($D278,'Detailed Schedule'!$D$8:$K$903,7,FALSE)</f>
        <v>5000</v>
      </c>
      <c r="T278" s="119">
        <f t="shared" si="40"/>
        <v>0</v>
      </c>
      <c r="U278" s="119">
        <f t="shared" si="41"/>
        <v>0</v>
      </c>
      <c r="V278" s="21" t="str">
        <f t="shared" si="42"/>
        <v>NO CHANGE</v>
      </c>
      <c r="W278" s="21" t="str">
        <f t="shared" si="43"/>
        <v>NO CHANGE</v>
      </c>
      <c r="X278" s="21" t="str">
        <f t="shared" si="44"/>
        <v>NO CHANGE</v>
      </c>
    </row>
    <row r="279" spans="1:24" outlineLevel="2">
      <c r="A279" s="136">
        <v>44951</v>
      </c>
      <c r="B279" s="24"/>
      <c r="C279" s="77">
        <v>781</v>
      </c>
      <c r="D279" s="137" t="s">
        <v>703</v>
      </c>
      <c r="E279" s="137">
        <v>1</v>
      </c>
      <c r="F279" s="137" t="s">
        <v>100</v>
      </c>
      <c r="G279" s="137" t="str">
        <f>+VLOOKUP($D279,'Detailed Schedule'!$D$8:$EK$9993,4,FALSE)</f>
        <v>2023 CAT HM210</v>
      </c>
      <c r="H279" s="55">
        <f>+VLOOKUP($D279,'Detailed Schedule'!$D$8:$EK$9993,5,FALSE)</f>
        <v>25196.38</v>
      </c>
      <c r="I279" s="22">
        <f>+VLOOKUP($D279,'Detailed Schedule'!$D$8:$EK$9993,6,FALSE)</f>
        <v>5</v>
      </c>
      <c r="J279" s="55">
        <f>+VLOOKUP($D279,'Detailed Schedule'!$D$8:$EK$9993,7,FALSE)</f>
        <v>10000</v>
      </c>
      <c r="K279" s="56">
        <v>0</v>
      </c>
      <c r="L279" s="59">
        <f>+VLOOKUP($D279,'Detailed Schedule'!$D$8:$EAA$9985,137,FALSE)</f>
        <v>5825.2860000000001</v>
      </c>
      <c r="M279" s="26">
        <f>+VLOOKUP($D279,'Detailed Schedule'!$D$8:$EAA$9985,144,FALSE)</f>
        <v>759.81900000000007</v>
      </c>
      <c r="N279" s="26">
        <f t="shared" si="45"/>
        <v>6585.1050000000005</v>
      </c>
      <c r="O279" s="26">
        <f t="shared" si="46"/>
        <v>18611.275000000001</v>
      </c>
      <c r="Q279" s="74">
        <f>+VLOOKUP($D279,'Detailed Schedule'!$D$8:$K$903,6,FALSE)</f>
        <v>5</v>
      </c>
      <c r="R279" s="75">
        <f>+VLOOKUP($D279,'Detailed Schedule'!$D$8:$K$903,5,FALSE)</f>
        <v>25196.38</v>
      </c>
      <c r="S279" s="75">
        <f>+VLOOKUP($D279,'Detailed Schedule'!$D$8:$K$903,7,FALSE)</f>
        <v>10000</v>
      </c>
      <c r="T279" s="119">
        <f t="shared" si="40"/>
        <v>0</v>
      </c>
      <c r="U279" s="119">
        <f t="shared" si="41"/>
        <v>0</v>
      </c>
      <c r="V279" s="21" t="str">
        <f t="shared" si="42"/>
        <v>NO CHANGE</v>
      </c>
      <c r="W279" s="21" t="str">
        <f t="shared" si="43"/>
        <v>NO CHANGE</v>
      </c>
      <c r="X279" s="21" t="str">
        <f t="shared" si="44"/>
        <v>NO CHANGE</v>
      </c>
    </row>
    <row r="280" spans="1:24" outlineLevel="2">
      <c r="A280" s="136">
        <v>44951</v>
      </c>
      <c r="B280" s="24"/>
      <c r="C280" s="77">
        <v>782</v>
      </c>
      <c r="D280" s="137" t="s">
        <v>1417</v>
      </c>
      <c r="E280" s="137">
        <v>1</v>
      </c>
      <c r="F280" s="137" t="s">
        <v>100</v>
      </c>
      <c r="G280" s="137" t="str">
        <f>+VLOOKUP($D280,'Detailed Schedule'!$D$8:$EK$9993,4,FALSE)</f>
        <v>2018 BOMAG BMP8500</v>
      </c>
      <c r="H280" s="55">
        <f>+VLOOKUP($D280,'Detailed Schedule'!$D$8:$EK$9993,5,FALSE)</f>
        <v>21820.87</v>
      </c>
      <c r="I280" s="22">
        <f>+VLOOKUP($D280,'Detailed Schedule'!$D$8:$EK$9993,6,FALSE)</f>
        <v>5</v>
      </c>
      <c r="J280" s="55">
        <f>+VLOOKUP($D280,'Detailed Schedule'!$D$8:$EK$9993,7,FALSE)</f>
        <v>7500</v>
      </c>
      <c r="K280" s="56">
        <v>0</v>
      </c>
      <c r="L280" s="59">
        <f>+VLOOKUP($D280,'Detailed Schedule'!$D$8:$EAA$9985,137,FALSE)</f>
        <v>5489.6640000000007</v>
      </c>
      <c r="M280" s="26">
        <f>+VLOOKUP($D280,'Detailed Schedule'!$D$8:$EAA$9985,144,FALSE)</f>
        <v>716.04349999999999</v>
      </c>
      <c r="N280" s="26">
        <f t="shared" si="45"/>
        <v>6205.7075000000004</v>
      </c>
      <c r="O280" s="26">
        <f t="shared" si="46"/>
        <v>15615.162499999999</v>
      </c>
      <c r="Q280" s="74">
        <f>+VLOOKUP($D280,'Detailed Schedule'!$D$8:$K$903,6,FALSE)</f>
        <v>5</v>
      </c>
      <c r="R280" s="75">
        <f>+VLOOKUP($D280,'Detailed Schedule'!$D$8:$K$903,5,FALSE)</f>
        <v>21820.87</v>
      </c>
      <c r="S280" s="75">
        <f>+VLOOKUP($D280,'Detailed Schedule'!$D$8:$K$903,7,FALSE)</f>
        <v>7500</v>
      </c>
      <c r="T280" s="119">
        <f t="shared" si="40"/>
        <v>0</v>
      </c>
      <c r="U280" s="119">
        <f t="shared" si="41"/>
        <v>0</v>
      </c>
      <c r="V280" s="21" t="str">
        <f t="shared" si="42"/>
        <v>NO CHANGE</v>
      </c>
      <c r="W280" s="21" t="str">
        <f t="shared" si="43"/>
        <v>NO CHANGE</v>
      </c>
      <c r="X280" s="21" t="str">
        <f t="shared" si="44"/>
        <v>NO CHANGE</v>
      </c>
    </row>
    <row r="281" spans="1:24" outlineLevel="2">
      <c r="A281" s="136">
        <v>44956</v>
      </c>
      <c r="B281" s="24"/>
      <c r="C281" s="77">
        <v>780</v>
      </c>
      <c r="D281" s="137" t="s">
        <v>1415</v>
      </c>
      <c r="E281" s="137">
        <v>1</v>
      </c>
      <c r="F281" s="137" t="s">
        <v>100</v>
      </c>
      <c r="G281" s="137" t="str">
        <f>+VLOOKUP($D281,'Detailed Schedule'!$D$8:$EK$9993,4,FALSE)</f>
        <v>1994 CAT 825C</v>
      </c>
      <c r="H281" s="55">
        <f>+VLOOKUP($D281,'Detailed Schedule'!$D$8:$EK$9993,5,FALSE)</f>
        <v>92114</v>
      </c>
      <c r="I281" s="22">
        <f>+VLOOKUP($D281,'Detailed Schedule'!$D$8:$EK$9993,6,FALSE)</f>
        <v>5</v>
      </c>
      <c r="J281" s="55">
        <f>+VLOOKUP($D281,'Detailed Schedule'!$D$8:$EK$9993,7,FALSE)</f>
        <v>75000</v>
      </c>
      <c r="K281" s="56">
        <v>0</v>
      </c>
      <c r="L281" s="59">
        <f>+VLOOKUP($D281,'Detailed Schedule'!$D$8:$EAA$9985,137,FALSE)</f>
        <v>6560.37</v>
      </c>
      <c r="M281" s="26">
        <f>+VLOOKUP($D281,'Detailed Schedule'!$D$8:$EAA$9985,144,FALSE)</f>
        <v>855.7</v>
      </c>
      <c r="N281" s="26">
        <f t="shared" si="45"/>
        <v>7416.07</v>
      </c>
      <c r="O281" s="26">
        <f t="shared" si="46"/>
        <v>84697.93</v>
      </c>
      <c r="Q281" s="74">
        <f>+VLOOKUP($D281,'Detailed Schedule'!$D$8:$K$903,6,FALSE)</f>
        <v>5</v>
      </c>
      <c r="R281" s="75">
        <f>+VLOOKUP($D281,'Detailed Schedule'!$D$8:$K$903,5,FALSE)</f>
        <v>92114</v>
      </c>
      <c r="S281" s="75">
        <f>+VLOOKUP($D281,'Detailed Schedule'!$D$8:$K$903,7,FALSE)</f>
        <v>75000</v>
      </c>
      <c r="T281" s="119">
        <f t="shared" si="40"/>
        <v>0</v>
      </c>
      <c r="U281" s="119">
        <f t="shared" si="41"/>
        <v>0</v>
      </c>
      <c r="V281" s="21" t="str">
        <f t="shared" si="42"/>
        <v>NO CHANGE</v>
      </c>
      <c r="W281" s="21" t="str">
        <f t="shared" si="43"/>
        <v>NO CHANGE</v>
      </c>
      <c r="X281" s="21" t="str">
        <f t="shared" si="44"/>
        <v>NO CHANGE</v>
      </c>
    </row>
    <row r="282" spans="1:24" outlineLevel="2">
      <c r="A282" s="136">
        <v>44965</v>
      </c>
      <c r="B282" s="24"/>
      <c r="C282" s="77">
        <v>786</v>
      </c>
      <c r="D282" s="137" t="s">
        <v>227</v>
      </c>
      <c r="E282" s="137">
        <v>1</v>
      </c>
      <c r="F282" s="137" t="s">
        <v>100</v>
      </c>
      <c r="G282" s="137" t="str">
        <f>+VLOOKUP($D282,'Detailed Schedule'!$D$8:$EK$9993,4,FALSE)</f>
        <v>MTS 124FT DISK</v>
      </c>
      <c r="H282" s="55">
        <f>+VLOOKUP($D282,'Detailed Schedule'!$D$8:$EK$9993,5,FALSE)</f>
        <v>58410</v>
      </c>
      <c r="I282" s="22">
        <f>+VLOOKUP($D282,'Detailed Schedule'!$D$8:$EK$9993,6,FALSE)</f>
        <v>10</v>
      </c>
      <c r="J282" s="55">
        <f>+VLOOKUP($D282,'Detailed Schedule'!$D$8:$EK$9993,7,FALSE)</f>
        <v>15000</v>
      </c>
      <c r="K282" s="56">
        <v>0</v>
      </c>
      <c r="L282" s="59">
        <f>+VLOOKUP($D282,'Detailed Schedule'!$D$8:$EAA$9985,137,FALSE)</f>
        <v>8320.25</v>
      </c>
      <c r="M282" s="26">
        <f>+VLOOKUP($D282,'Detailed Schedule'!$D$8:$EAA$9985,144,FALSE)</f>
        <v>1085.25</v>
      </c>
      <c r="N282" s="26">
        <f t="shared" si="45"/>
        <v>9405.5</v>
      </c>
      <c r="O282" s="26">
        <f t="shared" si="46"/>
        <v>49004.5</v>
      </c>
      <c r="Q282" s="74">
        <f>+VLOOKUP($D282,'Detailed Schedule'!$D$8:$K$903,6,FALSE)</f>
        <v>10</v>
      </c>
      <c r="R282" s="75">
        <f>+VLOOKUP($D282,'Detailed Schedule'!$D$8:$K$903,5,FALSE)</f>
        <v>58410</v>
      </c>
      <c r="S282" s="75">
        <f>+VLOOKUP($D282,'Detailed Schedule'!$D$8:$K$903,7,FALSE)</f>
        <v>15000</v>
      </c>
      <c r="T282" s="119">
        <f t="shared" si="40"/>
        <v>0</v>
      </c>
      <c r="U282" s="119">
        <f t="shared" si="41"/>
        <v>0</v>
      </c>
      <c r="V282" s="21" t="str">
        <f t="shared" si="42"/>
        <v>NO CHANGE</v>
      </c>
      <c r="W282" s="21" t="str">
        <f t="shared" si="43"/>
        <v>NO CHANGE</v>
      </c>
      <c r="X282" s="21" t="str">
        <f t="shared" si="44"/>
        <v>NO CHANGE</v>
      </c>
    </row>
    <row r="283" spans="1:24" outlineLevel="2">
      <c r="A283" s="136">
        <v>44974</v>
      </c>
      <c r="B283" s="24"/>
      <c r="C283" s="77">
        <v>800</v>
      </c>
      <c r="D283" s="137" t="s">
        <v>653</v>
      </c>
      <c r="E283" s="137">
        <v>2</v>
      </c>
      <c r="F283" s="137" t="s">
        <v>100</v>
      </c>
      <c r="G283" s="137" t="str">
        <f>+VLOOKUP($D283,'Detailed Schedule'!$D$8:$EK$9993,4,FALSE)</f>
        <v>2019 JD 250G F611214</v>
      </c>
      <c r="H283" s="55">
        <f>+VLOOKUP($D283,'Detailed Schedule'!$D$8:$EK$9993,5,FALSE)</f>
        <v>144942.66</v>
      </c>
      <c r="I283" s="22">
        <f>+VLOOKUP($D283,'Detailed Schedule'!$D$8:$EK$9993,6,FALSE)</f>
        <v>10</v>
      </c>
      <c r="J283" s="55">
        <f>+VLOOKUP($D283,'Detailed Schedule'!$D$8:$EK$9993,7,FALSE)</f>
        <v>40000</v>
      </c>
      <c r="K283" s="56">
        <v>0</v>
      </c>
      <c r="L283" s="59">
        <f>+VLOOKUP($D283,'Detailed Schedule'!$D$8:$EAA$9985,137,FALSE)</f>
        <v>19239.486000000001</v>
      </c>
      <c r="M283" s="26">
        <f>+VLOOKUP($D283,'Detailed Schedule'!$D$8:$EAA$9985,144,FALSE)</f>
        <v>2623.5664999999999</v>
      </c>
      <c r="N283" s="26">
        <f t="shared" si="45"/>
        <v>21863.052500000002</v>
      </c>
      <c r="O283" s="26">
        <f t="shared" si="46"/>
        <v>123079.6075</v>
      </c>
      <c r="Q283" s="74">
        <f>+VLOOKUP($D283,'Detailed Schedule'!$D$8:$K$903,6,FALSE)</f>
        <v>10</v>
      </c>
      <c r="R283" s="75">
        <f>+VLOOKUP($D283,'Detailed Schedule'!$D$8:$K$903,5,FALSE)</f>
        <v>144942.66</v>
      </c>
      <c r="S283" s="75">
        <f>+VLOOKUP($D283,'Detailed Schedule'!$D$8:$K$903,7,FALSE)</f>
        <v>40000</v>
      </c>
      <c r="T283" s="119">
        <f t="shared" si="40"/>
        <v>0</v>
      </c>
      <c r="U283" s="119">
        <f t="shared" si="41"/>
        <v>0</v>
      </c>
      <c r="V283" s="21" t="str">
        <f t="shared" si="42"/>
        <v>NO CHANGE</v>
      </c>
      <c r="W283" s="21" t="str">
        <f t="shared" si="43"/>
        <v>NO CHANGE</v>
      </c>
      <c r="X283" s="21" t="str">
        <f t="shared" si="44"/>
        <v>NO CHANGE</v>
      </c>
    </row>
    <row r="284" spans="1:24" outlineLevel="2">
      <c r="A284" s="136">
        <v>44974</v>
      </c>
      <c r="B284" s="24"/>
      <c r="C284" s="77">
        <v>801</v>
      </c>
      <c r="D284" s="137" t="s">
        <v>655</v>
      </c>
      <c r="E284" s="137">
        <v>2</v>
      </c>
      <c r="F284" s="137" t="s">
        <v>100</v>
      </c>
      <c r="G284" s="137" t="str">
        <f>+VLOOKUP($D284,'Detailed Schedule'!$D$8:$EK$9993,4,FALSE)</f>
        <v>2019 JD 250G F611209</v>
      </c>
      <c r="H284" s="55">
        <f>+VLOOKUP($D284,'Detailed Schedule'!$D$8:$EK$9993,5,FALSE)</f>
        <v>144942.66</v>
      </c>
      <c r="I284" s="22">
        <f>+VLOOKUP($D284,'Detailed Schedule'!$D$8:$EK$9993,6,FALSE)</f>
        <v>10</v>
      </c>
      <c r="J284" s="55">
        <f>+VLOOKUP($D284,'Detailed Schedule'!$D$8:$EK$9993,7,FALSE)</f>
        <v>40000</v>
      </c>
      <c r="K284" s="56">
        <v>0</v>
      </c>
      <c r="L284" s="59">
        <f>+VLOOKUP($D284,'Detailed Schedule'!$D$8:$EAA$9985,137,FALSE)</f>
        <v>19239.486000000001</v>
      </c>
      <c r="M284" s="26">
        <f>+VLOOKUP($D284,'Detailed Schedule'!$D$8:$EAA$9985,144,FALSE)</f>
        <v>2623.5664999999999</v>
      </c>
      <c r="N284" s="26">
        <f t="shared" si="45"/>
        <v>21863.052500000002</v>
      </c>
      <c r="O284" s="26">
        <f t="shared" si="46"/>
        <v>123079.6075</v>
      </c>
      <c r="Q284" s="74">
        <f>+VLOOKUP($D284,'Detailed Schedule'!$D$8:$K$903,6,FALSE)</f>
        <v>10</v>
      </c>
      <c r="R284" s="75">
        <f>+VLOOKUP($D284,'Detailed Schedule'!$D$8:$K$903,5,FALSE)</f>
        <v>144942.66</v>
      </c>
      <c r="S284" s="75">
        <f>+VLOOKUP($D284,'Detailed Schedule'!$D$8:$K$903,7,FALSE)</f>
        <v>40000</v>
      </c>
      <c r="T284" s="119">
        <f t="shared" si="40"/>
        <v>0</v>
      </c>
      <c r="U284" s="119">
        <f t="shared" si="41"/>
        <v>0</v>
      </c>
      <c r="V284" s="21" t="str">
        <f t="shared" si="42"/>
        <v>NO CHANGE</v>
      </c>
      <c r="W284" s="21" t="str">
        <f t="shared" si="43"/>
        <v>NO CHANGE</v>
      </c>
      <c r="X284" s="21" t="str">
        <f t="shared" si="44"/>
        <v>NO CHANGE</v>
      </c>
    </row>
    <row r="285" spans="1:24" outlineLevel="2">
      <c r="A285" s="136">
        <v>44985</v>
      </c>
      <c r="B285" s="24"/>
      <c r="C285" s="77">
        <v>787</v>
      </c>
      <c r="D285" s="137" t="s">
        <v>403</v>
      </c>
      <c r="E285" s="137">
        <v>1</v>
      </c>
      <c r="F285" s="137" t="s">
        <v>100</v>
      </c>
      <c r="G285" s="137" t="str">
        <f>+VLOOKUP($D285,'Detailed Schedule'!$D$8:$EK$9993,4,FALSE)</f>
        <v>20129 JOHN DEERE 850L</v>
      </c>
      <c r="H285" s="55">
        <f>+VLOOKUP($D285,'Detailed Schedule'!$D$8:$EK$9993,5,FALSE)</f>
        <v>298602</v>
      </c>
      <c r="I285" s="22">
        <f>+VLOOKUP($D285,'Detailed Schedule'!$D$8:$EK$9993,6,FALSE)</f>
        <v>10</v>
      </c>
      <c r="J285" s="55">
        <f>+VLOOKUP($D285,'Detailed Schedule'!$D$8:$EK$9993,7,FALSE)</f>
        <v>75000</v>
      </c>
      <c r="K285" s="56">
        <v>0</v>
      </c>
      <c r="L285" s="59">
        <f>+VLOOKUP($D285,'Detailed Schedule'!$D$8:$EAA$9985,137,FALSE)</f>
        <v>40993.699999999997</v>
      </c>
      <c r="M285" s="26">
        <f>+VLOOKUP($D285,'Detailed Schedule'!$D$8:$EAA$9985,144,FALSE)</f>
        <v>5590.05</v>
      </c>
      <c r="N285" s="26">
        <f t="shared" si="45"/>
        <v>46583.75</v>
      </c>
      <c r="O285" s="26">
        <f t="shared" si="46"/>
        <v>252018.25</v>
      </c>
      <c r="Q285" s="74">
        <f>+VLOOKUP($D285,'Detailed Schedule'!$D$8:$K$903,6,FALSE)</f>
        <v>10</v>
      </c>
      <c r="R285" s="75">
        <f>+VLOOKUP($D285,'Detailed Schedule'!$D$8:$K$903,5,FALSE)</f>
        <v>298602</v>
      </c>
      <c r="S285" s="75">
        <f>+VLOOKUP($D285,'Detailed Schedule'!$D$8:$K$903,7,FALSE)</f>
        <v>75000</v>
      </c>
      <c r="T285" s="119">
        <f t="shared" si="40"/>
        <v>0</v>
      </c>
      <c r="U285" s="119">
        <f t="shared" si="41"/>
        <v>0</v>
      </c>
      <c r="V285" s="21" t="str">
        <f t="shared" si="42"/>
        <v>NO CHANGE</v>
      </c>
      <c r="W285" s="21" t="str">
        <f t="shared" si="43"/>
        <v>NO CHANGE</v>
      </c>
      <c r="X285" s="21" t="str">
        <f t="shared" si="44"/>
        <v>NO CHANGE</v>
      </c>
    </row>
    <row r="286" spans="1:24" outlineLevel="2">
      <c r="A286" s="136">
        <v>44987</v>
      </c>
      <c r="B286" s="24"/>
      <c r="C286" s="77">
        <v>802</v>
      </c>
      <c r="D286" s="137" t="s">
        <v>835</v>
      </c>
      <c r="E286" s="137">
        <v>2</v>
      </c>
      <c r="F286" s="137" t="s">
        <v>100</v>
      </c>
      <c r="G286" s="137" t="str">
        <f>+VLOOKUP($D286,'Detailed Schedule'!$D$8:$EK$9993,4,FALSE)</f>
        <v>MAGNUM PRO MLT65M</v>
      </c>
      <c r="H286" s="55">
        <f>+VLOOKUP($D286,'Detailed Schedule'!$D$8:$EK$9993,5,FALSE)</f>
        <v>5858.49</v>
      </c>
      <c r="I286" s="22">
        <f>+VLOOKUP($D286,'Detailed Schedule'!$D$8:$EK$9993,6,FALSE)</f>
        <v>5</v>
      </c>
      <c r="J286" s="55">
        <f>+VLOOKUP($D286,'Detailed Schedule'!$D$8:$EK$9993,7,FALSE)</f>
        <v>0</v>
      </c>
      <c r="K286" s="56">
        <v>0</v>
      </c>
      <c r="L286" s="59">
        <f>+VLOOKUP($D286,'Detailed Schedule'!$D$8:$EAA$9985,137,FALSE)</f>
        <v>2148.1129999999998</v>
      </c>
      <c r="M286" s="26">
        <f>+VLOOKUP($D286,'Detailed Schedule'!$D$8:$EAA$9985,144,FALSE)</f>
        <v>292.92449999999997</v>
      </c>
      <c r="N286" s="26">
        <f t="shared" si="45"/>
        <v>2441.0374999999999</v>
      </c>
      <c r="O286" s="26">
        <f t="shared" si="46"/>
        <v>3417.4524999999999</v>
      </c>
      <c r="Q286" s="74">
        <f>+VLOOKUP($D286,'Detailed Schedule'!$D$8:$K$903,6,FALSE)</f>
        <v>5</v>
      </c>
      <c r="R286" s="75">
        <f>+VLOOKUP($D286,'Detailed Schedule'!$D$8:$K$903,5,FALSE)</f>
        <v>5858.49</v>
      </c>
      <c r="S286" s="75">
        <f>+VLOOKUP($D286,'Detailed Schedule'!$D$8:$K$903,7,FALSE)</f>
        <v>0</v>
      </c>
      <c r="T286" s="119">
        <f t="shared" si="40"/>
        <v>0</v>
      </c>
      <c r="U286" s="119">
        <f t="shared" si="41"/>
        <v>0</v>
      </c>
      <c r="V286" s="21" t="str">
        <f t="shared" si="42"/>
        <v>NO CHANGE</v>
      </c>
      <c r="W286" s="21" t="str">
        <f t="shared" si="43"/>
        <v>NO CHANGE</v>
      </c>
      <c r="X286" s="21" t="str">
        <f t="shared" si="44"/>
        <v>NO CHANGE</v>
      </c>
    </row>
    <row r="287" spans="1:24" outlineLevel="2">
      <c r="A287" s="136">
        <v>44987</v>
      </c>
      <c r="B287" s="24"/>
      <c r="C287" s="77">
        <v>803</v>
      </c>
      <c r="D287" s="137" t="s">
        <v>839</v>
      </c>
      <c r="E287" s="137">
        <v>2</v>
      </c>
      <c r="F287" s="137" t="s">
        <v>100</v>
      </c>
      <c r="G287" s="137" t="str">
        <f>+VLOOKUP($D287,'Detailed Schedule'!$D$8:$EK$9993,4,FALSE)</f>
        <v>MAGNUM PRO MLT3060MV</v>
      </c>
      <c r="H287" s="55">
        <f>+VLOOKUP($D287,'Detailed Schedule'!$D$8:$EK$9993,5,FALSE)</f>
        <v>6229.79</v>
      </c>
      <c r="I287" s="22">
        <f>+VLOOKUP($D287,'Detailed Schedule'!$D$8:$EK$9993,6,FALSE)</f>
        <v>5</v>
      </c>
      <c r="J287" s="55">
        <f>+VLOOKUP($D287,'Detailed Schedule'!$D$8:$EK$9993,7,FALSE)</f>
        <v>0</v>
      </c>
      <c r="K287" s="56">
        <v>0</v>
      </c>
      <c r="L287" s="59">
        <f>+VLOOKUP($D287,'Detailed Schedule'!$D$8:$EAA$9985,137,FALSE)</f>
        <v>2284.2563333333337</v>
      </c>
      <c r="M287" s="26">
        <f>+VLOOKUP($D287,'Detailed Schedule'!$D$8:$EAA$9985,144,FALSE)</f>
        <v>311.48950000000002</v>
      </c>
      <c r="N287" s="26">
        <f t="shared" si="45"/>
        <v>2595.7458333333338</v>
      </c>
      <c r="O287" s="26">
        <f t="shared" si="46"/>
        <v>3634.0441666666661</v>
      </c>
      <c r="Q287" s="74">
        <f>+VLOOKUP($D287,'Detailed Schedule'!$D$8:$K$903,6,FALSE)</f>
        <v>5</v>
      </c>
      <c r="R287" s="75">
        <f>+VLOOKUP($D287,'Detailed Schedule'!$D$8:$K$903,5,FALSE)</f>
        <v>6229.79</v>
      </c>
      <c r="S287" s="75">
        <f>+VLOOKUP($D287,'Detailed Schedule'!$D$8:$K$903,7,FALSE)</f>
        <v>0</v>
      </c>
      <c r="T287" s="119">
        <f t="shared" si="40"/>
        <v>0</v>
      </c>
      <c r="U287" s="119">
        <f t="shared" si="41"/>
        <v>0</v>
      </c>
      <c r="V287" s="21" t="str">
        <f t="shared" si="42"/>
        <v>NO CHANGE</v>
      </c>
      <c r="W287" s="21" t="str">
        <f t="shared" si="43"/>
        <v>NO CHANGE</v>
      </c>
      <c r="X287" s="21" t="str">
        <f t="shared" si="44"/>
        <v>NO CHANGE</v>
      </c>
    </row>
    <row r="288" spans="1:24" outlineLevel="2">
      <c r="A288" s="136">
        <v>44987</v>
      </c>
      <c r="B288" s="24"/>
      <c r="C288" s="77">
        <v>804</v>
      </c>
      <c r="D288" s="137" t="s">
        <v>841</v>
      </c>
      <c r="E288" s="137">
        <v>2</v>
      </c>
      <c r="F288" s="137" t="s">
        <v>100</v>
      </c>
      <c r="G288" s="137" t="str">
        <f>+VLOOKUP($D288,'Detailed Schedule'!$D$8:$EK$9993,4,FALSE)</f>
        <v>MAGNUM PRO MLT3060MV</v>
      </c>
      <c r="H288" s="55">
        <f>+VLOOKUP($D288,'Detailed Schedule'!$D$8:$EK$9993,5,FALSE)</f>
        <v>6800.27</v>
      </c>
      <c r="I288" s="22">
        <f>+VLOOKUP($D288,'Detailed Schedule'!$D$8:$EK$9993,6,FALSE)</f>
        <v>5</v>
      </c>
      <c r="J288" s="55">
        <f>+VLOOKUP($D288,'Detailed Schedule'!$D$8:$EK$9993,7,FALSE)</f>
        <v>0</v>
      </c>
      <c r="K288" s="56">
        <v>0</v>
      </c>
      <c r="L288" s="59">
        <f>+VLOOKUP($D288,'Detailed Schedule'!$D$8:$EAA$9985,137,FALSE)</f>
        <v>2493.4323333333332</v>
      </c>
      <c r="M288" s="26">
        <f>+VLOOKUP($D288,'Detailed Schedule'!$D$8:$EAA$9985,144,FALSE)</f>
        <v>340.01350000000002</v>
      </c>
      <c r="N288" s="26">
        <f t="shared" si="45"/>
        <v>2833.4458333333332</v>
      </c>
      <c r="O288" s="26">
        <f t="shared" si="46"/>
        <v>3966.8241666666672</v>
      </c>
      <c r="Q288" s="74">
        <f>+VLOOKUP($D288,'Detailed Schedule'!$D$8:$K$903,6,FALSE)</f>
        <v>5</v>
      </c>
      <c r="R288" s="75">
        <f>+VLOOKUP($D288,'Detailed Schedule'!$D$8:$K$903,5,FALSE)</f>
        <v>6800.27</v>
      </c>
      <c r="S288" s="75">
        <f>+VLOOKUP($D288,'Detailed Schedule'!$D$8:$K$903,7,FALSE)</f>
        <v>0</v>
      </c>
      <c r="T288" s="119">
        <f t="shared" si="40"/>
        <v>0</v>
      </c>
      <c r="U288" s="119">
        <f t="shared" si="41"/>
        <v>0</v>
      </c>
      <c r="V288" s="21" t="str">
        <f t="shared" si="42"/>
        <v>NO CHANGE</v>
      </c>
      <c r="W288" s="21" t="str">
        <f t="shared" si="43"/>
        <v>NO CHANGE</v>
      </c>
      <c r="X288" s="21" t="str">
        <f t="shared" si="44"/>
        <v>NO CHANGE</v>
      </c>
    </row>
    <row r="289" spans="1:24" outlineLevel="2">
      <c r="A289" s="136">
        <v>44993</v>
      </c>
      <c r="B289" s="24"/>
      <c r="C289" s="77">
        <v>788</v>
      </c>
      <c r="D289" s="137" t="s">
        <v>747</v>
      </c>
      <c r="E289" s="137">
        <v>1</v>
      </c>
      <c r="F289" s="137" t="s">
        <v>100</v>
      </c>
      <c r="G289" s="137" t="str">
        <f>+VLOOKUP($D289,'Detailed Schedule'!$D$8:$EK$9993,4,FALSE)</f>
        <v>FL-01 TRANSMISSION REBUILD</v>
      </c>
      <c r="H289" s="55">
        <f>+VLOOKUP($D289,'Detailed Schedule'!$D$8:$EK$9993,5,FALSE)</f>
        <v>7276</v>
      </c>
      <c r="I289" s="22">
        <f>+VLOOKUP($D289,'Detailed Schedule'!$D$8:$EK$9993,6,FALSE)</f>
        <v>5</v>
      </c>
      <c r="J289" s="55">
        <f>+VLOOKUP($D289,'Detailed Schedule'!$D$8:$EK$9993,7,FALSE)</f>
        <v>0</v>
      </c>
      <c r="K289" s="56">
        <v>0</v>
      </c>
      <c r="L289" s="59">
        <f>+VLOOKUP($D289,'Detailed Schedule'!$D$8:$EAA$9985,137,FALSE)</f>
        <v>2667.8666666666668</v>
      </c>
      <c r="M289" s="26">
        <f>+VLOOKUP($D289,'Detailed Schedule'!$D$8:$EAA$9985,144,FALSE)</f>
        <v>363.8</v>
      </c>
      <c r="N289" s="26">
        <f t="shared" si="45"/>
        <v>3031.666666666667</v>
      </c>
      <c r="O289" s="26">
        <f t="shared" si="46"/>
        <v>4244.333333333333</v>
      </c>
      <c r="Q289" s="74">
        <f>+VLOOKUP($D289,'Detailed Schedule'!$D$8:$K$903,6,FALSE)</f>
        <v>5</v>
      </c>
      <c r="R289" s="75">
        <f>+VLOOKUP($D289,'Detailed Schedule'!$D$8:$K$903,5,FALSE)</f>
        <v>7276</v>
      </c>
      <c r="S289" s="75">
        <f>+VLOOKUP($D289,'Detailed Schedule'!$D$8:$K$903,7,FALSE)</f>
        <v>0</v>
      </c>
      <c r="T289" s="119">
        <f t="shared" si="40"/>
        <v>0</v>
      </c>
      <c r="U289" s="119">
        <f t="shared" si="41"/>
        <v>0</v>
      </c>
      <c r="V289" s="21" t="str">
        <f t="shared" si="42"/>
        <v>NO CHANGE</v>
      </c>
      <c r="W289" s="21" t="str">
        <f t="shared" si="43"/>
        <v>NO CHANGE</v>
      </c>
      <c r="X289" s="21" t="str">
        <f t="shared" si="44"/>
        <v>NO CHANGE</v>
      </c>
    </row>
    <row r="290" spans="1:24" outlineLevel="2">
      <c r="A290" s="136">
        <v>45035</v>
      </c>
      <c r="B290" s="24"/>
      <c r="C290" s="77">
        <v>812</v>
      </c>
      <c r="D290" s="137" t="s">
        <v>651</v>
      </c>
      <c r="E290" s="137">
        <v>4</v>
      </c>
      <c r="F290" s="137" t="s">
        <v>100</v>
      </c>
      <c r="G290" s="137" t="str">
        <f>+VLOOKUP($D290,'Detailed Schedule'!$D$8:$EK$9993,4,FALSE)</f>
        <v>2019 JD 470GLC</v>
      </c>
      <c r="H290" s="55">
        <f>+VLOOKUP($D290,'Detailed Schedule'!$D$8:$EK$9993,5,FALSE)</f>
        <v>362299.03</v>
      </c>
      <c r="I290" s="22">
        <f>+VLOOKUP($D290,'Detailed Schedule'!$D$8:$EK$9993,6,FALSE)</f>
        <v>10</v>
      </c>
      <c r="J290" s="55">
        <f>+VLOOKUP($D290,'Detailed Schedule'!$D$8:$EK$9993,7,FALSE)</f>
        <v>200000</v>
      </c>
      <c r="K290" s="56">
        <v>0</v>
      </c>
      <c r="L290" s="59">
        <f>+VLOOKUP($D290,'Detailed Schedule'!$D$8:$EAA$9985,137,FALSE)</f>
        <v>27049.833000000002</v>
      </c>
      <c r="M290" s="26">
        <f>+VLOOKUP($D290,'Detailed Schedule'!$D$8:$EAA$9985,144,FALSE)</f>
        <v>4057.4757500000005</v>
      </c>
      <c r="N290" s="26">
        <f t="shared" si="45"/>
        <v>31107.308750000004</v>
      </c>
      <c r="O290" s="26">
        <f t="shared" si="46"/>
        <v>331191.72125</v>
      </c>
      <c r="Q290" s="74">
        <f>+VLOOKUP($D290,'Detailed Schedule'!$D$8:$K$903,6,FALSE)</f>
        <v>10</v>
      </c>
      <c r="R290" s="75">
        <f>+VLOOKUP($D290,'Detailed Schedule'!$D$8:$K$903,5,FALSE)</f>
        <v>362299.03</v>
      </c>
      <c r="S290" s="75">
        <f>+VLOOKUP($D290,'Detailed Schedule'!$D$8:$K$903,7,FALSE)</f>
        <v>200000</v>
      </c>
      <c r="T290" s="119">
        <f t="shared" si="40"/>
        <v>0</v>
      </c>
      <c r="U290" s="119">
        <f t="shared" si="41"/>
        <v>0</v>
      </c>
      <c r="V290" s="21" t="str">
        <f t="shared" si="42"/>
        <v>NO CHANGE</v>
      </c>
      <c r="W290" s="21" t="str">
        <f t="shared" si="43"/>
        <v>NO CHANGE</v>
      </c>
      <c r="X290" s="21" t="str">
        <f t="shared" si="44"/>
        <v>NO CHANGE</v>
      </c>
    </row>
    <row r="291" spans="1:24" outlineLevel="2">
      <c r="A291" s="136">
        <v>45041</v>
      </c>
      <c r="B291" s="24"/>
      <c r="C291" s="77">
        <v>809</v>
      </c>
      <c r="D291" s="137" t="s">
        <v>1441</v>
      </c>
      <c r="E291" s="137">
        <v>1</v>
      </c>
      <c r="F291" s="137" t="s">
        <v>100</v>
      </c>
      <c r="G291" s="137" t="str">
        <f>+VLOOKUP($D291,'Detailed Schedule'!$D$8:$EK$9993,4,FALSE)</f>
        <v>2013 GROVE RT650E</v>
      </c>
      <c r="H291" s="55">
        <f>+VLOOKUP($D291,'Detailed Schedule'!$D$8:$EK$9993,5,FALSE)</f>
        <v>185000</v>
      </c>
      <c r="I291" s="22">
        <f>+VLOOKUP($D291,'Detailed Schedule'!$D$8:$EK$9993,6,FALSE)</f>
        <v>12</v>
      </c>
      <c r="J291" s="55">
        <f>+VLOOKUP($D291,'Detailed Schedule'!$D$8:$EK$9993,7,FALSE)</f>
        <v>125000</v>
      </c>
      <c r="K291" s="56">
        <v>0</v>
      </c>
      <c r="L291" s="59">
        <f>+VLOOKUP($D291,'Detailed Schedule'!$D$8:$EAA$9985,137,FALSE)</f>
        <v>8333.33</v>
      </c>
      <c r="M291" s="26">
        <f>+VLOOKUP($D291,'Detailed Schedule'!$D$8:$EAA$9985,144,FALSE)</f>
        <v>1250</v>
      </c>
      <c r="N291" s="26">
        <f t="shared" si="45"/>
        <v>9583.33</v>
      </c>
      <c r="O291" s="26">
        <f t="shared" si="46"/>
        <v>175416.67</v>
      </c>
      <c r="Q291" s="74">
        <f>+VLOOKUP($D291,'Detailed Schedule'!$D$8:$K$903,6,FALSE)</f>
        <v>12</v>
      </c>
      <c r="R291" s="75">
        <f>+VLOOKUP($D291,'Detailed Schedule'!$D$8:$K$903,5,FALSE)</f>
        <v>185000</v>
      </c>
      <c r="S291" s="75">
        <f>+VLOOKUP($D291,'Detailed Schedule'!$D$8:$K$903,7,FALSE)</f>
        <v>125000</v>
      </c>
      <c r="T291" s="119">
        <f t="shared" si="40"/>
        <v>0</v>
      </c>
      <c r="U291" s="119">
        <f t="shared" si="41"/>
        <v>0</v>
      </c>
      <c r="V291" s="21" t="str">
        <f t="shared" si="42"/>
        <v>NO CHANGE</v>
      </c>
      <c r="W291" s="21" t="str">
        <f t="shared" si="43"/>
        <v>NO CHANGE</v>
      </c>
      <c r="X291" s="21" t="str">
        <f t="shared" si="44"/>
        <v>NO CHANGE</v>
      </c>
    </row>
    <row r="292" spans="1:24" outlineLevel="2">
      <c r="A292" s="136">
        <v>45068</v>
      </c>
      <c r="B292" s="24"/>
      <c r="C292" s="77">
        <v>886</v>
      </c>
      <c r="D292" s="137" t="s">
        <v>611</v>
      </c>
      <c r="E292" s="137">
        <v>1</v>
      </c>
      <c r="F292" s="137" t="s">
        <v>100</v>
      </c>
      <c r="G292" s="137" t="str">
        <f>+VLOOKUP($D292,'Detailed Schedule'!$D$8:$EK$9993,4,FALSE)</f>
        <v>EX-47 ENGINE REPLACE</v>
      </c>
      <c r="H292" s="55">
        <f>+VLOOKUP($D292,'Detailed Schedule'!$D$8:$EK$9993,5,FALSE)</f>
        <v>76050.92</v>
      </c>
      <c r="I292" s="22">
        <f>+VLOOKUP($D292,'Detailed Schedule'!$D$8:$EK$9993,6,FALSE)</f>
        <v>5</v>
      </c>
      <c r="J292" s="55">
        <f>+VLOOKUP($D292,'Detailed Schedule'!$D$8:$EK$9993,7,FALSE)</f>
        <v>0</v>
      </c>
      <c r="K292" s="56">
        <v>0</v>
      </c>
      <c r="L292" s="59">
        <f>+VLOOKUP($D292,'Detailed Schedule'!$D$8:$EAA$9985,137,FALSE)</f>
        <v>24082.784</v>
      </c>
      <c r="M292" s="26">
        <f>+VLOOKUP($D292,'Detailed Schedule'!$D$8:$EAA$9985,144,FALSE)</f>
        <v>3802.5459999999998</v>
      </c>
      <c r="N292" s="26">
        <f t="shared" si="45"/>
        <v>27885.329999999998</v>
      </c>
      <c r="O292" s="26">
        <f t="shared" si="46"/>
        <v>48165.59</v>
      </c>
      <c r="Q292" s="74">
        <f>+VLOOKUP($D292,'Detailed Schedule'!$D$8:$K$903,6,FALSE)</f>
        <v>5</v>
      </c>
      <c r="R292" s="75">
        <f>+VLOOKUP($D292,'Detailed Schedule'!$D$8:$K$903,5,FALSE)</f>
        <v>76050.92</v>
      </c>
      <c r="S292" s="75">
        <f>+VLOOKUP($D292,'Detailed Schedule'!$D$8:$K$903,7,FALSE)</f>
        <v>0</v>
      </c>
      <c r="T292" s="119">
        <f t="shared" si="40"/>
        <v>0</v>
      </c>
      <c r="U292" s="119">
        <f t="shared" si="41"/>
        <v>0</v>
      </c>
      <c r="V292" s="21" t="str">
        <f t="shared" si="42"/>
        <v>NO CHANGE</v>
      </c>
      <c r="W292" s="21" t="str">
        <f t="shared" si="43"/>
        <v>NO CHANGE</v>
      </c>
      <c r="X292" s="21" t="str">
        <f t="shared" si="44"/>
        <v>NO CHANGE</v>
      </c>
    </row>
    <row r="293" spans="1:24" outlineLevel="2">
      <c r="A293" s="136">
        <v>45077</v>
      </c>
      <c r="B293" s="24"/>
      <c r="C293" s="77">
        <v>810</v>
      </c>
      <c r="D293" s="137" t="s">
        <v>1668</v>
      </c>
      <c r="E293" s="137">
        <v>2</v>
      </c>
      <c r="F293" s="137" t="s">
        <v>100</v>
      </c>
      <c r="G293" s="137" t="str">
        <f>+VLOOKUP($D293,'Detailed Schedule'!$D$8:$EK$9993,4,FALSE)</f>
        <v>2022 KUBOTA RTV-X1100</v>
      </c>
      <c r="H293" s="55">
        <f>+VLOOKUP($D293,'Detailed Schedule'!$D$8:$EK$9993,5,FALSE)</f>
        <v>26566</v>
      </c>
      <c r="I293" s="22">
        <f>+VLOOKUP($D293,'Detailed Schedule'!$D$8:$EK$9993,6,FALSE)</f>
        <v>5</v>
      </c>
      <c r="J293" s="55">
        <f>+VLOOKUP($D293,'Detailed Schedule'!$D$8:$EK$9993,7,FALSE)</f>
        <v>10000</v>
      </c>
      <c r="K293" s="56">
        <v>0</v>
      </c>
      <c r="L293" s="59">
        <f>+VLOOKUP($D293,'Detailed Schedule'!$D$8:$EAA$9985,137,FALSE)</f>
        <v>5245.9</v>
      </c>
      <c r="M293" s="26">
        <f>+VLOOKUP($D293,'Detailed Schedule'!$D$8:$EAA$9985,144,FALSE)</f>
        <v>828.3</v>
      </c>
      <c r="N293" s="26">
        <f t="shared" si="45"/>
        <v>6074.2</v>
      </c>
      <c r="O293" s="26">
        <f t="shared" si="46"/>
        <v>20491.8</v>
      </c>
      <c r="Q293" s="74">
        <f>+VLOOKUP($D293,'Detailed Schedule'!$D$8:$K$903,6,FALSE)</f>
        <v>5</v>
      </c>
      <c r="R293" s="75">
        <f>+VLOOKUP($D293,'Detailed Schedule'!$D$8:$K$903,5,FALSE)</f>
        <v>26566</v>
      </c>
      <c r="S293" s="75">
        <f>+VLOOKUP($D293,'Detailed Schedule'!$D$8:$K$903,7,FALSE)</f>
        <v>10000</v>
      </c>
      <c r="T293" s="119">
        <f t="shared" si="40"/>
        <v>0</v>
      </c>
      <c r="U293" s="119">
        <f t="shared" si="41"/>
        <v>0</v>
      </c>
      <c r="V293" s="21" t="str">
        <f t="shared" si="42"/>
        <v>NO CHANGE</v>
      </c>
      <c r="W293" s="21" t="str">
        <f t="shared" si="43"/>
        <v>NO CHANGE</v>
      </c>
      <c r="X293" s="21" t="str">
        <f t="shared" si="44"/>
        <v>NO CHANGE</v>
      </c>
    </row>
    <row r="294" spans="1:24" outlineLevel="2">
      <c r="A294" s="136">
        <v>45078</v>
      </c>
      <c r="B294" s="24"/>
      <c r="C294" s="77">
        <v>819</v>
      </c>
      <c r="D294" s="137" t="s">
        <v>918</v>
      </c>
      <c r="E294" s="137">
        <v>2</v>
      </c>
      <c r="F294" s="137" t="s">
        <v>100</v>
      </c>
      <c r="G294" s="137" t="str">
        <f>+VLOOKUP($D294,'Detailed Schedule'!$D$8:$EK$9993,4,FALSE)</f>
        <v>MESSAGE BOARD</v>
      </c>
      <c r="H294" s="55">
        <f>+VLOOKUP($D294,'Detailed Schedule'!$D$8:$EK$9993,5,FALSE)</f>
        <v>22642.7</v>
      </c>
      <c r="I294" s="22">
        <f>+VLOOKUP($D294,'Detailed Schedule'!$D$8:$EK$9993,6,FALSE)</f>
        <v>5</v>
      </c>
      <c r="J294" s="55">
        <f>+VLOOKUP($D294,'Detailed Schedule'!$D$8:$EK$9993,7,FALSE)</f>
        <v>0</v>
      </c>
      <c r="K294" s="56">
        <v>0</v>
      </c>
      <c r="L294" s="59">
        <f>+VLOOKUP($D294,'Detailed Schedule'!$D$8:$EAA$9985,137,FALSE)</f>
        <v>7170.1883333333335</v>
      </c>
      <c r="M294" s="26">
        <f>+VLOOKUP($D294,'Detailed Schedule'!$D$8:$EAA$9985,144,FALSE)</f>
        <v>1132.135</v>
      </c>
      <c r="N294" s="26">
        <f t="shared" si="45"/>
        <v>8302.3233333333337</v>
      </c>
      <c r="O294" s="26">
        <f t="shared" si="46"/>
        <v>14340.376666666667</v>
      </c>
      <c r="Q294" s="74">
        <f>+VLOOKUP($D294,'Detailed Schedule'!$D$8:$K$903,6,FALSE)</f>
        <v>5</v>
      </c>
      <c r="R294" s="75">
        <f>+VLOOKUP($D294,'Detailed Schedule'!$D$8:$K$903,5,FALSE)</f>
        <v>22642.7</v>
      </c>
      <c r="S294" s="75">
        <f>+VLOOKUP($D294,'Detailed Schedule'!$D$8:$K$903,7,FALSE)</f>
        <v>0</v>
      </c>
      <c r="T294" s="119">
        <f t="shared" si="40"/>
        <v>0</v>
      </c>
      <c r="U294" s="119">
        <f t="shared" si="41"/>
        <v>0</v>
      </c>
      <c r="V294" s="21" t="str">
        <f t="shared" si="42"/>
        <v>NO CHANGE</v>
      </c>
      <c r="W294" s="21" t="str">
        <f t="shared" si="43"/>
        <v>NO CHANGE</v>
      </c>
      <c r="X294" s="21" t="str">
        <f t="shared" si="44"/>
        <v>NO CHANGE</v>
      </c>
    </row>
    <row r="295" spans="1:24" outlineLevel="2">
      <c r="A295" s="136">
        <v>45078</v>
      </c>
      <c r="B295" s="24"/>
      <c r="C295" s="77">
        <v>820</v>
      </c>
      <c r="D295" s="137" t="s">
        <v>919</v>
      </c>
      <c r="E295" s="137">
        <v>2</v>
      </c>
      <c r="F295" s="137" t="s">
        <v>100</v>
      </c>
      <c r="G295" s="137" t="str">
        <f>+VLOOKUP($D295,'Detailed Schedule'!$D$8:$EK$9993,4,FALSE)</f>
        <v>MESSAGE BOARD</v>
      </c>
      <c r="H295" s="55">
        <f>+VLOOKUP($D295,'Detailed Schedule'!$D$8:$EK$9993,5,FALSE)</f>
        <v>22642.7</v>
      </c>
      <c r="I295" s="22">
        <f>+VLOOKUP($D295,'Detailed Schedule'!$D$8:$EK$9993,6,FALSE)</f>
        <v>5</v>
      </c>
      <c r="J295" s="55">
        <f>+VLOOKUP($D295,'Detailed Schedule'!$D$8:$EK$9993,7,FALSE)</f>
        <v>0</v>
      </c>
      <c r="K295" s="56">
        <v>0</v>
      </c>
      <c r="L295" s="59">
        <f>+VLOOKUP($D295,'Detailed Schedule'!$D$8:$EAA$9985,137,FALSE)</f>
        <v>7170.1883333333335</v>
      </c>
      <c r="M295" s="26">
        <f>+VLOOKUP($D295,'Detailed Schedule'!$D$8:$EAA$9985,144,FALSE)</f>
        <v>1132.135</v>
      </c>
      <c r="N295" s="26">
        <f t="shared" si="45"/>
        <v>8302.3233333333337</v>
      </c>
      <c r="O295" s="26">
        <f t="shared" si="46"/>
        <v>14340.376666666667</v>
      </c>
      <c r="Q295" s="74">
        <f>+VLOOKUP($D295,'Detailed Schedule'!$D$8:$K$903,6,FALSE)</f>
        <v>5</v>
      </c>
      <c r="R295" s="75">
        <f>+VLOOKUP($D295,'Detailed Schedule'!$D$8:$K$903,5,FALSE)</f>
        <v>22642.7</v>
      </c>
      <c r="S295" s="75">
        <f>+VLOOKUP($D295,'Detailed Schedule'!$D$8:$K$903,7,FALSE)</f>
        <v>0</v>
      </c>
      <c r="T295" s="119">
        <f t="shared" si="40"/>
        <v>0</v>
      </c>
      <c r="U295" s="119">
        <f t="shared" si="41"/>
        <v>0</v>
      </c>
      <c r="V295" s="21" t="str">
        <f t="shared" si="42"/>
        <v>NO CHANGE</v>
      </c>
      <c r="W295" s="21" t="str">
        <f t="shared" si="43"/>
        <v>NO CHANGE</v>
      </c>
      <c r="X295" s="21" t="str">
        <f t="shared" si="44"/>
        <v>NO CHANGE</v>
      </c>
    </row>
    <row r="296" spans="1:24" outlineLevel="2">
      <c r="A296" s="136">
        <v>45078</v>
      </c>
      <c r="B296" s="24"/>
      <c r="C296" s="77">
        <v>821</v>
      </c>
      <c r="D296" s="137" t="s">
        <v>920</v>
      </c>
      <c r="E296" s="137">
        <v>2</v>
      </c>
      <c r="F296" s="137" t="s">
        <v>100</v>
      </c>
      <c r="G296" s="137" t="str">
        <f>+VLOOKUP($D296,'Detailed Schedule'!$D$8:$EK$9993,4,FALSE)</f>
        <v>MESSAGE BOARD</v>
      </c>
      <c r="H296" s="55">
        <f>+VLOOKUP($D296,'Detailed Schedule'!$D$8:$EK$9993,5,FALSE)</f>
        <v>22642.7</v>
      </c>
      <c r="I296" s="22">
        <f>+VLOOKUP($D296,'Detailed Schedule'!$D$8:$EK$9993,6,FALSE)</f>
        <v>5</v>
      </c>
      <c r="J296" s="55">
        <f>+VLOOKUP($D296,'Detailed Schedule'!$D$8:$EK$9993,7,FALSE)</f>
        <v>0</v>
      </c>
      <c r="K296" s="56">
        <v>0</v>
      </c>
      <c r="L296" s="59">
        <f>+VLOOKUP($D296,'Detailed Schedule'!$D$8:$EAA$9985,137,FALSE)</f>
        <v>7170.1883333333335</v>
      </c>
      <c r="M296" s="26">
        <f>+VLOOKUP($D296,'Detailed Schedule'!$D$8:$EAA$9985,144,FALSE)</f>
        <v>1132.135</v>
      </c>
      <c r="N296" s="26">
        <f t="shared" si="45"/>
        <v>8302.3233333333337</v>
      </c>
      <c r="O296" s="26">
        <f t="shared" si="46"/>
        <v>14340.376666666667</v>
      </c>
      <c r="Q296" s="74">
        <f>+VLOOKUP($D296,'Detailed Schedule'!$D$8:$K$903,6,FALSE)</f>
        <v>5</v>
      </c>
      <c r="R296" s="75">
        <f>+VLOOKUP($D296,'Detailed Schedule'!$D$8:$K$903,5,FALSE)</f>
        <v>22642.7</v>
      </c>
      <c r="S296" s="75">
        <f>+VLOOKUP($D296,'Detailed Schedule'!$D$8:$K$903,7,FALSE)</f>
        <v>0</v>
      </c>
      <c r="T296" s="119">
        <f t="shared" si="40"/>
        <v>0</v>
      </c>
      <c r="U296" s="119">
        <f t="shared" si="41"/>
        <v>0</v>
      </c>
      <c r="V296" s="21" t="str">
        <f t="shared" si="42"/>
        <v>NO CHANGE</v>
      </c>
      <c r="W296" s="21" t="str">
        <f t="shared" si="43"/>
        <v>NO CHANGE</v>
      </c>
      <c r="X296" s="21" t="str">
        <f t="shared" si="44"/>
        <v>NO CHANGE</v>
      </c>
    </row>
    <row r="297" spans="1:24" outlineLevel="2">
      <c r="A297" s="136">
        <v>45078</v>
      </c>
      <c r="B297" s="24"/>
      <c r="C297" s="77">
        <v>822</v>
      </c>
      <c r="D297" s="137" t="s">
        <v>921</v>
      </c>
      <c r="E297" s="137">
        <v>2</v>
      </c>
      <c r="F297" s="137" t="s">
        <v>100</v>
      </c>
      <c r="G297" s="137" t="str">
        <f>+VLOOKUP($D297,'Detailed Schedule'!$D$8:$EK$9993,4,FALSE)</f>
        <v>MESSAGE BOARD</v>
      </c>
      <c r="H297" s="55">
        <f>+VLOOKUP($D297,'Detailed Schedule'!$D$8:$EK$9993,5,FALSE)</f>
        <v>22642.7</v>
      </c>
      <c r="I297" s="22">
        <f>+VLOOKUP($D297,'Detailed Schedule'!$D$8:$EK$9993,6,FALSE)</f>
        <v>5</v>
      </c>
      <c r="J297" s="55">
        <f>+VLOOKUP($D297,'Detailed Schedule'!$D$8:$EK$9993,7,FALSE)</f>
        <v>0</v>
      </c>
      <c r="K297" s="56">
        <v>0</v>
      </c>
      <c r="L297" s="59">
        <f>+VLOOKUP($D297,'Detailed Schedule'!$D$8:$EAA$9985,137,FALSE)</f>
        <v>7170.1883333333335</v>
      </c>
      <c r="M297" s="26">
        <f>+VLOOKUP($D297,'Detailed Schedule'!$D$8:$EAA$9985,144,FALSE)</f>
        <v>1132.135</v>
      </c>
      <c r="N297" s="26">
        <f t="shared" si="45"/>
        <v>8302.3233333333337</v>
      </c>
      <c r="O297" s="26">
        <f t="shared" si="46"/>
        <v>14340.376666666667</v>
      </c>
      <c r="Q297" s="74">
        <f>+VLOOKUP($D297,'Detailed Schedule'!$D$8:$K$903,6,FALSE)</f>
        <v>5</v>
      </c>
      <c r="R297" s="75">
        <f>+VLOOKUP($D297,'Detailed Schedule'!$D$8:$K$903,5,FALSE)</f>
        <v>22642.7</v>
      </c>
      <c r="S297" s="75">
        <f>+VLOOKUP($D297,'Detailed Schedule'!$D$8:$K$903,7,FALSE)</f>
        <v>0</v>
      </c>
      <c r="T297" s="119">
        <f t="shared" si="40"/>
        <v>0</v>
      </c>
      <c r="U297" s="119">
        <f t="shared" si="41"/>
        <v>0</v>
      </c>
      <c r="V297" s="21" t="str">
        <f t="shared" si="42"/>
        <v>NO CHANGE</v>
      </c>
      <c r="W297" s="21" t="str">
        <f t="shared" si="43"/>
        <v>NO CHANGE</v>
      </c>
      <c r="X297" s="21" t="str">
        <f t="shared" si="44"/>
        <v>NO CHANGE</v>
      </c>
    </row>
    <row r="298" spans="1:24" outlineLevel="2">
      <c r="A298" s="136">
        <v>45078</v>
      </c>
      <c r="B298" s="24"/>
      <c r="C298" s="77">
        <v>823</v>
      </c>
      <c r="D298" s="137" t="s">
        <v>922</v>
      </c>
      <c r="E298" s="137">
        <v>2</v>
      </c>
      <c r="F298" s="137" t="s">
        <v>100</v>
      </c>
      <c r="G298" s="137" t="str">
        <f>+VLOOKUP($D298,'Detailed Schedule'!$D$8:$EK$9993,4,FALSE)</f>
        <v>MESSAGE BOARD</v>
      </c>
      <c r="H298" s="55">
        <f>+VLOOKUP($D298,'Detailed Schedule'!$D$8:$EK$9993,5,FALSE)</f>
        <v>22642.7</v>
      </c>
      <c r="I298" s="22">
        <f>+VLOOKUP($D298,'Detailed Schedule'!$D$8:$EK$9993,6,FALSE)</f>
        <v>5</v>
      </c>
      <c r="J298" s="55">
        <f>+VLOOKUP($D298,'Detailed Schedule'!$D$8:$EK$9993,7,FALSE)</f>
        <v>0</v>
      </c>
      <c r="K298" s="56">
        <v>0</v>
      </c>
      <c r="L298" s="59">
        <f>+VLOOKUP($D298,'Detailed Schedule'!$D$8:$EAA$9985,137,FALSE)</f>
        <v>7170.1883333333335</v>
      </c>
      <c r="M298" s="26">
        <f>+VLOOKUP($D298,'Detailed Schedule'!$D$8:$EAA$9985,144,FALSE)</f>
        <v>1132.135</v>
      </c>
      <c r="N298" s="26">
        <f t="shared" si="45"/>
        <v>8302.3233333333337</v>
      </c>
      <c r="O298" s="26">
        <f t="shared" si="46"/>
        <v>14340.376666666667</v>
      </c>
      <c r="Q298" s="74">
        <f>+VLOOKUP($D298,'Detailed Schedule'!$D$8:$K$903,6,FALSE)</f>
        <v>5</v>
      </c>
      <c r="R298" s="75">
        <f>+VLOOKUP($D298,'Detailed Schedule'!$D$8:$K$903,5,FALSE)</f>
        <v>22642.7</v>
      </c>
      <c r="S298" s="75">
        <f>+VLOOKUP($D298,'Detailed Schedule'!$D$8:$K$903,7,FALSE)</f>
        <v>0</v>
      </c>
      <c r="T298" s="119">
        <f t="shared" si="40"/>
        <v>0</v>
      </c>
      <c r="U298" s="119">
        <f t="shared" si="41"/>
        <v>0</v>
      </c>
      <c r="V298" s="21" t="str">
        <f t="shared" si="42"/>
        <v>NO CHANGE</v>
      </c>
      <c r="W298" s="21" t="str">
        <f t="shared" si="43"/>
        <v>NO CHANGE</v>
      </c>
      <c r="X298" s="21" t="str">
        <f t="shared" si="44"/>
        <v>NO CHANGE</v>
      </c>
    </row>
    <row r="299" spans="1:24" outlineLevel="2">
      <c r="A299" s="136">
        <v>45078</v>
      </c>
      <c r="B299" s="24"/>
      <c r="C299" s="77">
        <v>824</v>
      </c>
      <c r="D299" s="137" t="s">
        <v>923</v>
      </c>
      <c r="E299" s="137">
        <v>2</v>
      </c>
      <c r="F299" s="137" t="s">
        <v>100</v>
      </c>
      <c r="G299" s="137" t="str">
        <f>+VLOOKUP($D299,'Detailed Schedule'!$D$8:$EK$9993,4,FALSE)</f>
        <v>ARROW BOARDS</v>
      </c>
      <c r="H299" s="55">
        <f>+VLOOKUP($D299,'Detailed Schedule'!$D$8:$EK$9993,5,FALSE)</f>
        <v>4384.13</v>
      </c>
      <c r="I299" s="22">
        <f>+VLOOKUP($D299,'Detailed Schedule'!$D$8:$EK$9993,6,FALSE)</f>
        <v>5</v>
      </c>
      <c r="J299" s="55">
        <f>+VLOOKUP($D299,'Detailed Schedule'!$D$8:$EK$9993,7,FALSE)</f>
        <v>0</v>
      </c>
      <c r="K299" s="56">
        <v>0</v>
      </c>
      <c r="L299" s="59">
        <f>+VLOOKUP($D299,'Detailed Schedule'!$D$8:$EAA$9985,137,FALSE)</f>
        <v>1388.3078333333333</v>
      </c>
      <c r="M299" s="26">
        <f>+VLOOKUP($D299,'Detailed Schedule'!$D$8:$EAA$9985,144,FALSE)</f>
        <v>219.20650000000001</v>
      </c>
      <c r="N299" s="26">
        <f t="shared" si="45"/>
        <v>1607.5143333333333</v>
      </c>
      <c r="O299" s="26">
        <f t="shared" si="46"/>
        <v>2776.6156666666666</v>
      </c>
      <c r="Q299" s="74">
        <f>+VLOOKUP($D299,'Detailed Schedule'!$D$8:$K$903,6,FALSE)</f>
        <v>5</v>
      </c>
      <c r="R299" s="75">
        <f>+VLOOKUP($D299,'Detailed Schedule'!$D$8:$K$903,5,FALSE)</f>
        <v>4384.13</v>
      </c>
      <c r="S299" s="75">
        <f>+VLOOKUP($D299,'Detailed Schedule'!$D$8:$K$903,7,FALSE)</f>
        <v>0</v>
      </c>
      <c r="T299" s="119">
        <f t="shared" si="40"/>
        <v>0</v>
      </c>
      <c r="U299" s="119">
        <f t="shared" si="41"/>
        <v>0</v>
      </c>
      <c r="V299" s="21" t="str">
        <f t="shared" si="42"/>
        <v>NO CHANGE</v>
      </c>
      <c r="W299" s="21" t="str">
        <f t="shared" si="43"/>
        <v>NO CHANGE</v>
      </c>
      <c r="X299" s="21" t="str">
        <f t="shared" si="44"/>
        <v>NO CHANGE</v>
      </c>
    </row>
    <row r="300" spans="1:24" outlineLevel="2">
      <c r="A300" s="136">
        <v>45078</v>
      </c>
      <c r="B300" s="24"/>
      <c r="C300" s="77">
        <v>825</v>
      </c>
      <c r="D300" s="137" t="s">
        <v>925</v>
      </c>
      <c r="E300" s="137">
        <v>2</v>
      </c>
      <c r="F300" s="137" t="s">
        <v>100</v>
      </c>
      <c r="G300" s="137" t="str">
        <f>+VLOOKUP($D300,'Detailed Schedule'!$D$8:$EK$9993,4,FALSE)</f>
        <v>ARROW BOARDS</v>
      </c>
      <c r="H300" s="55">
        <f>+VLOOKUP($D300,'Detailed Schedule'!$D$8:$EK$9993,5,FALSE)</f>
        <v>4384.13</v>
      </c>
      <c r="I300" s="22">
        <f>+VLOOKUP($D300,'Detailed Schedule'!$D$8:$EK$9993,6,FALSE)</f>
        <v>5</v>
      </c>
      <c r="J300" s="55">
        <f>+VLOOKUP($D300,'Detailed Schedule'!$D$8:$EK$9993,7,FALSE)</f>
        <v>0</v>
      </c>
      <c r="K300" s="56">
        <v>0</v>
      </c>
      <c r="L300" s="59">
        <f>+VLOOKUP($D300,'Detailed Schedule'!$D$8:$EAA$9985,137,FALSE)</f>
        <v>1388.3078333333333</v>
      </c>
      <c r="M300" s="26">
        <f>+VLOOKUP($D300,'Detailed Schedule'!$D$8:$EAA$9985,144,FALSE)</f>
        <v>219.20650000000001</v>
      </c>
      <c r="N300" s="26">
        <f t="shared" si="45"/>
        <v>1607.5143333333333</v>
      </c>
      <c r="O300" s="26">
        <f t="shared" si="46"/>
        <v>2776.6156666666666</v>
      </c>
      <c r="Q300" s="74">
        <f>+VLOOKUP($D300,'Detailed Schedule'!$D$8:$K$903,6,FALSE)</f>
        <v>5</v>
      </c>
      <c r="R300" s="75">
        <f>+VLOOKUP($D300,'Detailed Schedule'!$D$8:$K$903,5,FALSE)</f>
        <v>4384.13</v>
      </c>
      <c r="S300" s="75">
        <f>+VLOOKUP($D300,'Detailed Schedule'!$D$8:$K$903,7,FALSE)</f>
        <v>0</v>
      </c>
      <c r="T300" s="119">
        <f t="shared" si="40"/>
        <v>0</v>
      </c>
      <c r="U300" s="119">
        <f t="shared" si="41"/>
        <v>0</v>
      </c>
      <c r="V300" s="21" t="str">
        <f t="shared" si="42"/>
        <v>NO CHANGE</v>
      </c>
      <c r="W300" s="21" t="str">
        <f t="shared" si="43"/>
        <v>NO CHANGE</v>
      </c>
      <c r="X300" s="21" t="str">
        <f t="shared" si="44"/>
        <v>NO CHANGE</v>
      </c>
    </row>
    <row r="301" spans="1:24" outlineLevel="2">
      <c r="A301" s="136">
        <v>45078</v>
      </c>
      <c r="B301" s="24"/>
      <c r="C301" s="77">
        <v>826</v>
      </c>
      <c r="D301" s="137" t="s">
        <v>926</v>
      </c>
      <c r="E301" s="137">
        <v>2</v>
      </c>
      <c r="F301" s="137" t="s">
        <v>100</v>
      </c>
      <c r="G301" s="137" t="str">
        <f>+VLOOKUP($D301,'Detailed Schedule'!$D$8:$EK$9993,4,FALSE)</f>
        <v>ARROW BOARDS</v>
      </c>
      <c r="H301" s="55">
        <f>+VLOOKUP($D301,'Detailed Schedule'!$D$8:$EK$9993,5,FALSE)</f>
        <v>4384.13</v>
      </c>
      <c r="I301" s="22">
        <f>+VLOOKUP($D301,'Detailed Schedule'!$D$8:$EK$9993,6,FALSE)</f>
        <v>5</v>
      </c>
      <c r="J301" s="55">
        <f>+VLOOKUP($D301,'Detailed Schedule'!$D$8:$EK$9993,7,FALSE)</f>
        <v>0</v>
      </c>
      <c r="K301" s="56">
        <v>0</v>
      </c>
      <c r="L301" s="59">
        <f>+VLOOKUP($D301,'Detailed Schedule'!$D$8:$EAA$9985,137,FALSE)</f>
        <v>1388.3078333333333</v>
      </c>
      <c r="M301" s="26">
        <f>+VLOOKUP($D301,'Detailed Schedule'!$D$8:$EAA$9985,144,FALSE)</f>
        <v>219.20650000000001</v>
      </c>
      <c r="N301" s="26">
        <f t="shared" si="45"/>
        <v>1607.5143333333333</v>
      </c>
      <c r="O301" s="26">
        <f t="shared" si="46"/>
        <v>2776.6156666666666</v>
      </c>
      <c r="Q301" s="74">
        <f>+VLOOKUP($D301,'Detailed Schedule'!$D$8:$K$903,6,FALSE)</f>
        <v>5</v>
      </c>
      <c r="R301" s="75">
        <f>+VLOOKUP($D301,'Detailed Schedule'!$D$8:$K$903,5,FALSE)</f>
        <v>4384.13</v>
      </c>
      <c r="S301" s="75">
        <f>+VLOOKUP($D301,'Detailed Schedule'!$D$8:$K$903,7,FALSE)</f>
        <v>0</v>
      </c>
      <c r="T301" s="119">
        <f t="shared" si="40"/>
        <v>0</v>
      </c>
      <c r="U301" s="119">
        <f t="shared" si="41"/>
        <v>0</v>
      </c>
      <c r="V301" s="21" t="str">
        <f t="shared" si="42"/>
        <v>NO CHANGE</v>
      </c>
      <c r="W301" s="21" t="str">
        <f t="shared" si="43"/>
        <v>NO CHANGE</v>
      </c>
      <c r="X301" s="21" t="str">
        <f t="shared" si="44"/>
        <v>NO CHANGE</v>
      </c>
    </row>
    <row r="302" spans="1:24" outlineLevel="2">
      <c r="A302" s="136">
        <v>45078</v>
      </c>
      <c r="B302" s="24"/>
      <c r="C302" s="77">
        <v>827</v>
      </c>
      <c r="D302" s="137" t="s">
        <v>927</v>
      </c>
      <c r="E302" s="137">
        <v>2</v>
      </c>
      <c r="F302" s="137" t="s">
        <v>100</v>
      </c>
      <c r="G302" s="137" t="str">
        <f>+VLOOKUP($D302,'Detailed Schedule'!$D$8:$EK$9993,4,FALSE)</f>
        <v>ARROW BOARDS</v>
      </c>
      <c r="H302" s="55">
        <f>+VLOOKUP($D302,'Detailed Schedule'!$D$8:$EK$9993,5,FALSE)</f>
        <v>4384.13</v>
      </c>
      <c r="I302" s="22">
        <f>+VLOOKUP($D302,'Detailed Schedule'!$D$8:$EK$9993,6,FALSE)</f>
        <v>5</v>
      </c>
      <c r="J302" s="55">
        <f>+VLOOKUP($D302,'Detailed Schedule'!$D$8:$EK$9993,7,FALSE)</f>
        <v>0</v>
      </c>
      <c r="K302" s="56">
        <v>0</v>
      </c>
      <c r="L302" s="59">
        <f>+VLOOKUP($D302,'Detailed Schedule'!$D$8:$EAA$9985,137,FALSE)</f>
        <v>1388.3078333333333</v>
      </c>
      <c r="M302" s="26">
        <f>+VLOOKUP($D302,'Detailed Schedule'!$D$8:$EAA$9985,144,FALSE)</f>
        <v>219.20650000000001</v>
      </c>
      <c r="N302" s="26">
        <f t="shared" si="45"/>
        <v>1607.5143333333333</v>
      </c>
      <c r="O302" s="26">
        <f t="shared" si="46"/>
        <v>2776.6156666666666</v>
      </c>
      <c r="Q302" s="74">
        <f>+VLOOKUP($D302,'Detailed Schedule'!$D$8:$K$903,6,FALSE)</f>
        <v>5</v>
      </c>
      <c r="R302" s="75">
        <f>+VLOOKUP($D302,'Detailed Schedule'!$D$8:$K$903,5,FALSE)</f>
        <v>4384.13</v>
      </c>
      <c r="S302" s="75">
        <f>+VLOOKUP($D302,'Detailed Schedule'!$D$8:$K$903,7,FALSE)</f>
        <v>0</v>
      </c>
      <c r="T302" s="119">
        <f t="shared" si="40"/>
        <v>0</v>
      </c>
      <c r="U302" s="119">
        <f t="shared" si="41"/>
        <v>0</v>
      </c>
      <c r="V302" s="21" t="str">
        <f t="shared" si="42"/>
        <v>NO CHANGE</v>
      </c>
      <c r="W302" s="21" t="str">
        <f t="shared" si="43"/>
        <v>NO CHANGE</v>
      </c>
      <c r="X302" s="21" t="str">
        <f t="shared" si="44"/>
        <v>NO CHANGE</v>
      </c>
    </row>
    <row r="303" spans="1:24" outlineLevel="2">
      <c r="A303" s="136">
        <v>45092</v>
      </c>
      <c r="B303" s="24"/>
      <c r="C303" s="77">
        <v>883</v>
      </c>
      <c r="D303" s="137" t="s">
        <v>401</v>
      </c>
      <c r="E303" s="137">
        <v>1</v>
      </c>
      <c r="F303" s="137" t="s">
        <v>100</v>
      </c>
      <c r="G303" s="137" t="str">
        <f>+VLOOKUP($D303,'Detailed Schedule'!$D$8:$EK$9993,4,FALSE)</f>
        <v>D-20 UNDERCARRIAGE REPLACED</v>
      </c>
      <c r="H303" s="55">
        <f>+VLOOKUP($D303,'Detailed Schedule'!$D$8:$EK$9993,5,FALSE)</f>
        <v>23944.97</v>
      </c>
      <c r="I303" s="22">
        <f>+VLOOKUP($D303,'Detailed Schedule'!$D$8:$EK$9993,6,FALSE)</f>
        <v>5</v>
      </c>
      <c r="J303" s="55">
        <f>+VLOOKUP($D303,'Detailed Schedule'!$D$8:$EK$9993,7,FALSE)</f>
        <v>0</v>
      </c>
      <c r="K303" s="56">
        <v>0</v>
      </c>
      <c r="L303" s="59">
        <f>+VLOOKUP($D303,'Detailed Schedule'!$D$8:$EAA$9985,137,FALSE)</f>
        <v>7582.5738333333338</v>
      </c>
      <c r="M303" s="26">
        <f>+VLOOKUP($D303,'Detailed Schedule'!$D$8:$EAA$9985,144,FALSE)</f>
        <v>1197.2485000000001</v>
      </c>
      <c r="N303" s="26">
        <f t="shared" si="45"/>
        <v>8779.8223333333335</v>
      </c>
      <c r="O303" s="26">
        <f t="shared" si="46"/>
        <v>15165.147666666668</v>
      </c>
      <c r="Q303" s="74">
        <f>+VLOOKUP($D303,'Detailed Schedule'!$D$8:$K$903,6,FALSE)</f>
        <v>5</v>
      </c>
      <c r="R303" s="75">
        <f>+VLOOKUP($D303,'Detailed Schedule'!$D$8:$K$903,5,FALSE)</f>
        <v>23944.97</v>
      </c>
      <c r="S303" s="75">
        <f>+VLOOKUP($D303,'Detailed Schedule'!$D$8:$K$903,7,FALSE)</f>
        <v>0</v>
      </c>
      <c r="T303" s="119">
        <f t="shared" si="40"/>
        <v>0</v>
      </c>
      <c r="U303" s="119">
        <f t="shared" si="41"/>
        <v>0</v>
      </c>
      <c r="V303" s="21" t="str">
        <f t="shared" si="42"/>
        <v>NO CHANGE</v>
      </c>
      <c r="W303" s="21" t="str">
        <f t="shared" si="43"/>
        <v>NO CHANGE</v>
      </c>
      <c r="X303" s="21" t="str">
        <f t="shared" si="44"/>
        <v>NO CHANGE</v>
      </c>
    </row>
    <row r="304" spans="1:24" outlineLevel="2">
      <c r="A304" s="136">
        <v>45092</v>
      </c>
      <c r="B304" s="24"/>
      <c r="C304" s="77">
        <v>884</v>
      </c>
      <c r="D304" s="137" t="s">
        <v>777</v>
      </c>
      <c r="E304" s="137">
        <v>1</v>
      </c>
      <c r="F304" s="137" t="s">
        <v>100</v>
      </c>
      <c r="G304" s="137" t="str">
        <f>+VLOOKUP($D304,'Detailed Schedule'!$D$8:$EK$9993,4,FALSE)</f>
        <v>FT-07 DPF REPLACE</v>
      </c>
      <c r="H304" s="55">
        <f>+VLOOKUP($D304,'Detailed Schedule'!$D$8:$EK$9993,5,FALSE)</f>
        <v>18077.28</v>
      </c>
      <c r="I304" s="22">
        <f>+VLOOKUP($D304,'Detailed Schedule'!$D$8:$EK$9993,6,FALSE)</f>
        <v>5</v>
      </c>
      <c r="J304" s="55">
        <f>+VLOOKUP($D304,'Detailed Schedule'!$D$8:$EK$9993,7,FALSE)</f>
        <v>0</v>
      </c>
      <c r="K304" s="56">
        <v>0</v>
      </c>
      <c r="L304" s="59">
        <f>+VLOOKUP($D304,'Detailed Schedule'!$D$8:$EAA$9985,137,FALSE)</f>
        <v>5724.4719999999988</v>
      </c>
      <c r="M304" s="26">
        <f>+VLOOKUP($D304,'Detailed Schedule'!$D$8:$EAA$9985,144,FALSE)</f>
        <v>903.86399999999981</v>
      </c>
      <c r="N304" s="26">
        <f t="shared" si="45"/>
        <v>6628.3359999999984</v>
      </c>
      <c r="O304" s="26">
        <f t="shared" si="46"/>
        <v>11448.944</v>
      </c>
      <c r="Q304" s="74">
        <f>+VLOOKUP($D304,'Detailed Schedule'!$D$8:$K$903,6,FALSE)</f>
        <v>5</v>
      </c>
      <c r="R304" s="75">
        <f>+VLOOKUP($D304,'Detailed Schedule'!$D$8:$K$903,5,FALSE)</f>
        <v>18077.28</v>
      </c>
      <c r="S304" s="75">
        <f>+VLOOKUP($D304,'Detailed Schedule'!$D$8:$K$903,7,FALSE)</f>
        <v>0</v>
      </c>
      <c r="T304" s="119">
        <f t="shared" si="40"/>
        <v>0</v>
      </c>
      <c r="U304" s="119">
        <f t="shared" si="41"/>
        <v>0</v>
      </c>
      <c r="V304" s="21" t="str">
        <f t="shared" si="42"/>
        <v>NO CHANGE</v>
      </c>
      <c r="W304" s="21" t="str">
        <f t="shared" si="43"/>
        <v>NO CHANGE</v>
      </c>
      <c r="X304" s="21" t="str">
        <f t="shared" si="44"/>
        <v>NO CHANGE</v>
      </c>
    </row>
    <row r="305" spans="1:24" outlineLevel="2">
      <c r="A305" s="136">
        <v>45103</v>
      </c>
      <c r="B305" s="24"/>
      <c r="C305" s="77">
        <v>811</v>
      </c>
      <c r="D305" s="137" t="s">
        <v>1006</v>
      </c>
      <c r="E305" s="137">
        <v>1</v>
      </c>
      <c r="F305" s="137" t="s">
        <v>100</v>
      </c>
      <c r="G305" s="137" t="str">
        <f>+VLOOKUP($D305,'Detailed Schedule'!$D$8:$EK$9993,4,FALSE)</f>
        <v>2015 CAT AP1000F</v>
      </c>
      <c r="H305" s="55">
        <f>+VLOOKUP($D305,'Detailed Schedule'!$D$8:$EK$9993,5,FALSE)</f>
        <v>121855.87</v>
      </c>
      <c r="I305" s="22">
        <f>+VLOOKUP($D305,'Detailed Schedule'!$D$8:$EK$9993,6,FALSE)</f>
        <v>5</v>
      </c>
      <c r="J305" s="55">
        <f>+VLOOKUP($D305,'Detailed Schedule'!$D$8:$EK$9993,7,FALSE)</f>
        <v>45000</v>
      </c>
      <c r="K305" s="56">
        <v>0</v>
      </c>
      <c r="L305" s="59">
        <f>+VLOOKUP($D305,'Detailed Schedule'!$D$8:$EAA$9985,137,FALSE)</f>
        <v>23056.763999999999</v>
      </c>
      <c r="M305" s="26">
        <f>+VLOOKUP($D305,'Detailed Schedule'!$D$8:$EAA$9985,144,FALSE)</f>
        <v>3842.7934999999998</v>
      </c>
      <c r="N305" s="26">
        <f t="shared" si="45"/>
        <v>26899.557499999999</v>
      </c>
      <c r="O305" s="26">
        <f t="shared" si="46"/>
        <v>94956.3125</v>
      </c>
      <c r="Q305" s="74">
        <f>+VLOOKUP($D305,'Detailed Schedule'!$D$8:$K$903,6,FALSE)</f>
        <v>5</v>
      </c>
      <c r="R305" s="75">
        <f>+VLOOKUP($D305,'Detailed Schedule'!$D$8:$K$903,5,FALSE)</f>
        <v>121855.87</v>
      </c>
      <c r="S305" s="75">
        <f>+VLOOKUP($D305,'Detailed Schedule'!$D$8:$K$903,7,FALSE)</f>
        <v>45000</v>
      </c>
      <c r="T305" s="119">
        <f t="shared" si="40"/>
        <v>0</v>
      </c>
      <c r="U305" s="119">
        <f t="shared" si="41"/>
        <v>0</v>
      </c>
      <c r="V305" s="21" t="str">
        <f t="shared" si="42"/>
        <v>NO CHANGE</v>
      </c>
      <c r="W305" s="21" t="str">
        <f t="shared" si="43"/>
        <v>NO CHANGE</v>
      </c>
      <c r="X305" s="21" t="str">
        <f t="shared" si="44"/>
        <v>NO CHANGE</v>
      </c>
    </row>
    <row r="306" spans="1:24" outlineLevel="2">
      <c r="A306" s="136">
        <v>45105</v>
      </c>
      <c r="B306" s="24"/>
      <c r="C306" s="77">
        <v>885</v>
      </c>
      <c r="D306" s="137" t="s">
        <v>251</v>
      </c>
      <c r="E306" s="137">
        <v>2</v>
      </c>
      <c r="F306" s="137" t="s">
        <v>100</v>
      </c>
      <c r="G306" s="137" t="str">
        <f>+VLOOKUP($D306,'Detailed Schedule'!$D$8:$EK$9993,4,FALSE)</f>
        <v>CFM-14 UNDERCARRIAGE REPLACED</v>
      </c>
      <c r="H306" s="55">
        <f>+VLOOKUP($D306,'Detailed Schedule'!$D$8:$EK$9993,5,FALSE)</f>
        <v>38246</v>
      </c>
      <c r="I306" s="22">
        <f>+VLOOKUP($D306,'Detailed Schedule'!$D$8:$EK$9993,6,FALSE)</f>
        <v>5</v>
      </c>
      <c r="J306" s="55">
        <f>+VLOOKUP($D306,'Detailed Schedule'!$D$8:$EK$9993,7,FALSE)</f>
        <v>0</v>
      </c>
      <c r="K306" s="56">
        <v>0</v>
      </c>
      <c r="L306" s="59">
        <f>+VLOOKUP($D306,'Detailed Schedule'!$D$8:$EAA$9985,137,FALSE)</f>
        <v>11473.8</v>
      </c>
      <c r="M306" s="26">
        <f>+VLOOKUP($D306,'Detailed Schedule'!$D$8:$EAA$9985,144,FALSE)</f>
        <v>1912.2999999999997</v>
      </c>
      <c r="N306" s="26">
        <f t="shared" si="45"/>
        <v>13386.099999999999</v>
      </c>
      <c r="O306" s="26">
        <f t="shared" si="46"/>
        <v>24859.9</v>
      </c>
      <c r="Q306" s="74">
        <f>+VLOOKUP($D306,'Detailed Schedule'!$D$8:$K$903,6,FALSE)</f>
        <v>5</v>
      </c>
      <c r="R306" s="75">
        <f>+VLOOKUP($D306,'Detailed Schedule'!$D$8:$K$903,5,FALSE)</f>
        <v>38246</v>
      </c>
      <c r="S306" s="75">
        <f>+VLOOKUP($D306,'Detailed Schedule'!$D$8:$K$903,7,FALSE)</f>
        <v>0</v>
      </c>
      <c r="T306" s="119">
        <f t="shared" si="40"/>
        <v>0</v>
      </c>
      <c r="U306" s="119">
        <f t="shared" si="41"/>
        <v>0</v>
      </c>
      <c r="V306" s="21" t="str">
        <f t="shared" si="42"/>
        <v>NO CHANGE</v>
      </c>
      <c r="W306" s="21" t="str">
        <f t="shared" si="43"/>
        <v>NO CHANGE</v>
      </c>
      <c r="X306" s="21" t="str">
        <f t="shared" si="44"/>
        <v>NO CHANGE</v>
      </c>
    </row>
    <row r="307" spans="1:24" outlineLevel="2">
      <c r="A307" s="136">
        <v>45108</v>
      </c>
      <c r="B307" s="24"/>
      <c r="C307" s="77">
        <v>836</v>
      </c>
      <c r="D307" s="137" t="s">
        <v>405</v>
      </c>
      <c r="E307" s="137">
        <v>1</v>
      </c>
      <c r="F307" s="137" t="s">
        <v>100</v>
      </c>
      <c r="G307" s="137" t="str">
        <f>+VLOOKUP($D307,'Detailed Schedule'!$D$8:$EK$9993,4,FALSE)</f>
        <v>D-21 UNDERCARRIAGE REPLACED</v>
      </c>
      <c r="H307" s="55">
        <f>+VLOOKUP($D307,'Detailed Schedule'!$D$8:$EK$9993,5,FALSE)</f>
        <v>24319.88</v>
      </c>
      <c r="I307" s="22">
        <f>+VLOOKUP($D307,'Detailed Schedule'!$D$8:$EK$9993,6,FALSE)</f>
        <v>5</v>
      </c>
      <c r="J307" s="55">
        <f>+VLOOKUP($D307,'Detailed Schedule'!$D$8:$EK$9993,7,FALSE)</f>
        <v>0</v>
      </c>
      <c r="K307" s="56">
        <v>0</v>
      </c>
      <c r="L307" s="59">
        <f>+VLOOKUP($D307,'Detailed Schedule'!$D$8:$EAA$9985,137,FALSE)</f>
        <v>7295.9640000000009</v>
      </c>
      <c r="M307" s="26">
        <f>+VLOOKUP($D307,'Detailed Schedule'!$D$8:$EAA$9985,144,FALSE)</f>
        <v>1215.9940000000001</v>
      </c>
      <c r="N307" s="26">
        <f t="shared" si="45"/>
        <v>8511.9580000000005</v>
      </c>
      <c r="O307" s="26">
        <f t="shared" si="46"/>
        <v>15807.922</v>
      </c>
      <c r="Q307" s="74">
        <f>+VLOOKUP($D307,'Detailed Schedule'!$D$8:$K$903,6,FALSE)</f>
        <v>5</v>
      </c>
      <c r="R307" s="75">
        <f>+VLOOKUP($D307,'Detailed Schedule'!$D$8:$K$903,5,FALSE)</f>
        <v>24319.88</v>
      </c>
      <c r="S307" s="75">
        <f>+VLOOKUP($D307,'Detailed Schedule'!$D$8:$K$903,7,FALSE)</f>
        <v>0</v>
      </c>
      <c r="T307" s="119">
        <f t="shared" si="40"/>
        <v>0</v>
      </c>
      <c r="U307" s="119">
        <f t="shared" si="41"/>
        <v>0</v>
      </c>
      <c r="V307" s="21" t="str">
        <f t="shared" si="42"/>
        <v>NO CHANGE</v>
      </c>
      <c r="W307" s="21" t="str">
        <f t="shared" si="43"/>
        <v>NO CHANGE</v>
      </c>
      <c r="X307" s="21" t="str">
        <f t="shared" si="44"/>
        <v>NO CHANGE</v>
      </c>
    </row>
    <row r="308" spans="1:24" outlineLevel="2">
      <c r="A308" s="136">
        <v>45108</v>
      </c>
      <c r="B308" s="24"/>
      <c r="C308" s="77">
        <v>835</v>
      </c>
      <c r="D308" s="137" t="s">
        <v>568</v>
      </c>
      <c r="E308" s="137">
        <v>1</v>
      </c>
      <c r="F308" s="137" t="s">
        <v>100</v>
      </c>
      <c r="G308" s="137" t="str">
        <f>+VLOOKUP($D308,'Detailed Schedule'!$D$8:$EK$9993,4,FALSE)</f>
        <v>EX-26 UNDERCARRIAGE REPLACED</v>
      </c>
      <c r="H308" s="55">
        <f>+VLOOKUP($D308,'Detailed Schedule'!$D$8:$EK$9993,5,FALSE)</f>
        <v>12921.43</v>
      </c>
      <c r="I308" s="22">
        <f>+VLOOKUP($D308,'Detailed Schedule'!$D$8:$EK$9993,6,FALSE)</f>
        <v>5</v>
      </c>
      <c r="J308" s="55">
        <f>+VLOOKUP($D308,'Detailed Schedule'!$D$8:$EK$9993,7,FALSE)</f>
        <v>0</v>
      </c>
      <c r="K308" s="56">
        <v>0</v>
      </c>
      <c r="L308" s="59">
        <f>+VLOOKUP($D308,'Detailed Schedule'!$D$8:$EAA$9985,137,FALSE)</f>
        <v>3876.4360000000001</v>
      </c>
      <c r="M308" s="26">
        <f>+VLOOKUP($D308,'Detailed Schedule'!$D$8:$EAA$9985,144,FALSE)</f>
        <v>646.07150000000001</v>
      </c>
      <c r="N308" s="26">
        <f t="shared" si="45"/>
        <v>4522.5074999999997</v>
      </c>
      <c r="O308" s="26">
        <f t="shared" si="46"/>
        <v>8398.9225000000006</v>
      </c>
      <c r="Q308" s="74">
        <f>+VLOOKUP($D308,'Detailed Schedule'!$D$8:$K$903,6,FALSE)</f>
        <v>5</v>
      </c>
      <c r="R308" s="75">
        <f>+VLOOKUP($D308,'Detailed Schedule'!$D$8:$K$903,5,FALSE)</f>
        <v>12921.43</v>
      </c>
      <c r="S308" s="75">
        <f>+VLOOKUP($D308,'Detailed Schedule'!$D$8:$K$903,7,FALSE)</f>
        <v>0</v>
      </c>
      <c r="T308" s="119">
        <f t="shared" si="40"/>
        <v>0</v>
      </c>
      <c r="U308" s="119">
        <f t="shared" si="41"/>
        <v>0</v>
      </c>
      <c r="V308" s="21" t="str">
        <f t="shared" si="42"/>
        <v>NO CHANGE</v>
      </c>
      <c r="W308" s="21" t="str">
        <f t="shared" si="43"/>
        <v>NO CHANGE</v>
      </c>
      <c r="X308" s="21" t="str">
        <f t="shared" si="44"/>
        <v>NO CHANGE</v>
      </c>
    </row>
    <row r="309" spans="1:24" outlineLevel="2">
      <c r="A309" s="136">
        <v>45108</v>
      </c>
      <c r="B309" s="24"/>
      <c r="C309" s="77">
        <v>837</v>
      </c>
      <c r="D309" s="137" t="s">
        <v>613</v>
      </c>
      <c r="E309" s="137">
        <v>1</v>
      </c>
      <c r="F309" s="137" t="s">
        <v>100</v>
      </c>
      <c r="G309" s="137" t="str">
        <f>+VLOOKUP($D309,'Detailed Schedule'!$D$8:$EK$9993,4,FALSE)</f>
        <v>EX-47 DPF REPLACED</v>
      </c>
      <c r="H309" s="55">
        <f>+VLOOKUP($D309,'Detailed Schedule'!$D$8:$EK$9993,5,FALSE)</f>
        <v>27717.09</v>
      </c>
      <c r="I309" s="22">
        <f>+VLOOKUP($D309,'Detailed Schedule'!$D$8:$EK$9993,6,FALSE)</f>
        <v>5</v>
      </c>
      <c r="J309" s="55">
        <f>+VLOOKUP($D309,'Detailed Schedule'!$D$8:$EK$9993,7,FALSE)</f>
        <v>0</v>
      </c>
      <c r="K309" s="56">
        <v>0</v>
      </c>
      <c r="L309" s="59">
        <f>+VLOOKUP($D309,'Detailed Schedule'!$D$8:$EAA$9985,137,FALSE)</f>
        <v>8315.1270000000004</v>
      </c>
      <c r="M309" s="26">
        <f>+VLOOKUP($D309,'Detailed Schedule'!$D$8:$EAA$9985,144,FALSE)</f>
        <v>1385.8544999999999</v>
      </c>
      <c r="N309" s="26">
        <f t="shared" si="45"/>
        <v>9700.9814999999999</v>
      </c>
      <c r="O309" s="26">
        <f t="shared" si="46"/>
        <v>18016.108500000002</v>
      </c>
      <c r="Q309" s="74">
        <f>+VLOOKUP($D309,'Detailed Schedule'!$D$8:$K$903,6,FALSE)</f>
        <v>5</v>
      </c>
      <c r="R309" s="75">
        <f>+VLOOKUP($D309,'Detailed Schedule'!$D$8:$K$903,5,FALSE)</f>
        <v>27717.09</v>
      </c>
      <c r="S309" s="75">
        <f>+VLOOKUP($D309,'Detailed Schedule'!$D$8:$K$903,7,FALSE)</f>
        <v>0</v>
      </c>
      <c r="T309" s="119">
        <f t="shared" si="40"/>
        <v>0</v>
      </c>
      <c r="U309" s="119">
        <f t="shared" si="41"/>
        <v>0</v>
      </c>
      <c r="V309" s="21" t="str">
        <f t="shared" si="42"/>
        <v>NO CHANGE</v>
      </c>
      <c r="W309" s="21" t="str">
        <f t="shared" si="43"/>
        <v>NO CHANGE</v>
      </c>
      <c r="X309" s="21" t="str">
        <f t="shared" si="44"/>
        <v>NO CHANGE</v>
      </c>
    </row>
    <row r="310" spans="1:24" outlineLevel="2">
      <c r="A310" s="136">
        <v>45118</v>
      </c>
      <c r="B310" s="24"/>
      <c r="C310" s="77">
        <v>833</v>
      </c>
      <c r="D310" s="137" t="s">
        <v>837</v>
      </c>
      <c r="E310" s="137">
        <v>2</v>
      </c>
      <c r="F310" s="137" t="s">
        <v>100</v>
      </c>
      <c r="G310" s="137" t="str">
        <f>+VLOOKUP($D310,'Detailed Schedule'!$D$8:$EK$9993,4,FALSE)</f>
        <v>ALLMAND LIGHT PLANT - 08-004906</v>
      </c>
      <c r="H310" s="55">
        <f>+VLOOKUP($D310,'Detailed Schedule'!$D$8:$EK$9993,5,FALSE)</f>
        <v>5153.12</v>
      </c>
      <c r="I310" s="22">
        <f>+VLOOKUP($D310,'Detailed Schedule'!$D$8:$EK$9993,6,FALSE)</f>
        <v>5</v>
      </c>
      <c r="J310" s="55">
        <f>+VLOOKUP($D310,'Detailed Schedule'!$D$8:$EK$9993,7,FALSE)</f>
        <v>0</v>
      </c>
      <c r="K310" s="56">
        <v>0</v>
      </c>
      <c r="L310" s="59">
        <f>+VLOOKUP($D310,'Detailed Schedule'!$D$8:$EAA$9985,137,FALSE)</f>
        <v>1545.9360000000001</v>
      </c>
      <c r="M310" s="26">
        <f>+VLOOKUP($D310,'Detailed Schedule'!$D$8:$EAA$9985,144,FALSE)</f>
        <v>257.65600000000001</v>
      </c>
      <c r="N310" s="26">
        <f t="shared" si="45"/>
        <v>1803.5920000000001</v>
      </c>
      <c r="O310" s="26">
        <f t="shared" si="46"/>
        <v>3349.5279999999998</v>
      </c>
      <c r="Q310" s="74">
        <f>+VLOOKUP($D310,'Detailed Schedule'!$D$8:$K$903,6,FALSE)</f>
        <v>5</v>
      </c>
      <c r="R310" s="75">
        <f>+VLOOKUP($D310,'Detailed Schedule'!$D$8:$K$903,5,FALSE)</f>
        <v>5153.12</v>
      </c>
      <c r="S310" s="75">
        <f>+VLOOKUP($D310,'Detailed Schedule'!$D$8:$K$903,7,FALSE)</f>
        <v>0</v>
      </c>
      <c r="T310" s="119">
        <f t="shared" si="40"/>
        <v>0</v>
      </c>
      <c r="U310" s="119">
        <f t="shared" si="41"/>
        <v>0</v>
      </c>
      <c r="V310" s="21" t="str">
        <f t="shared" si="42"/>
        <v>NO CHANGE</v>
      </c>
      <c r="W310" s="21" t="str">
        <f t="shared" si="43"/>
        <v>NO CHANGE</v>
      </c>
      <c r="X310" s="21" t="str">
        <f t="shared" si="44"/>
        <v>NO CHANGE</v>
      </c>
    </row>
    <row r="311" spans="1:24" outlineLevel="2">
      <c r="A311" s="136">
        <v>45132</v>
      </c>
      <c r="B311" s="24"/>
      <c r="C311" s="77">
        <v>834</v>
      </c>
      <c r="D311" s="137" t="s">
        <v>785</v>
      </c>
      <c r="E311" s="137">
        <v>1</v>
      </c>
      <c r="F311" s="137" t="s">
        <v>100</v>
      </c>
      <c r="G311" s="137" t="str">
        <f>+VLOOKUP($D311,'Detailed Schedule'!$D$8:$EK$9993,4,FALSE)</f>
        <v>FT-09 DPF REPLACED</v>
      </c>
      <c r="H311" s="55">
        <f>+VLOOKUP($D311,'Detailed Schedule'!$D$8:$EK$9993,5,FALSE)</f>
        <v>18149.59</v>
      </c>
      <c r="I311" s="22">
        <f>+VLOOKUP($D311,'Detailed Schedule'!$D$8:$EK$9993,6,FALSE)</f>
        <v>5</v>
      </c>
      <c r="J311" s="55">
        <f>+VLOOKUP($D311,'Detailed Schedule'!$D$8:$EK$9993,7,FALSE)</f>
        <v>0</v>
      </c>
      <c r="K311" s="56">
        <v>0</v>
      </c>
      <c r="L311" s="59">
        <f>+VLOOKUP($D311,'Detailed Schedule'!$D$8:$EAA$9985,137,FALSE)</f>
        <v>5142.3838333333342</v>
      </c>
      <c r="M311" s="26">
        <f>+VLOOKUP($D311,'Detailed Schedule'!$D$8:$EAA$9985,144,FALSE)</f>
        <v>907.47950000000014</v>
      </c>
      <c r="N311" s="26">
        <f t="shared" si="45"/>
        <v>6049.8633333333346</v>
      </c>
      <c r="O311" s="26">
        <f t="shared" si="46"/>
        <v>12099.726666666666</v>
      </c>
      <c r="Q311" s="74">
        <f>+VLOOKUP($D311,'Detailed Schedule'!$D$8:$K$903,6,FALSE)</f>
        <v>5</v>
      </c>
      <c r="R311" s="75">
        <f>+VLOOKUP($D311,'Detailed Schedule'!$D$8:$K$903,5,FALSE)</f>
        <v>18149.59</v>
      </c>
      <c r="S311" s="75">
        <f>+VLOOKUP($D311,'Detailed Schedule'!$D$8:$K$903,7,FALSE)</f>
        <v>0</v>
      </c>
      <c r="T311" s="119">
        <f t="shared" si="40"/>
        <v>0</v>
      </c>
      <c r="U311" s="119">
        <f t="shared" si="41"/>
        <v>0</v>
      </c>
      <c r="V311" s="21" t="str">
        <f t="shared" si="42"/>
        <v>NO CHANGE</v>
      </c>
      <c r="W311" s="21" t="str">
        <f t="shared" si="43"/>
        <v>NO CHANGE</v>
      </c>
      <c r="X311" s="21" t="str">
        <f t="shared" si="44"/>
        <v>NO CHANGE</v>
      </c>
    </row>
    <row r="312" spans="1:24" outlineLevel="2">
      <c r="A312" s="136">
        <v>45139</v>
      </c>
      <c r="B312" s="24"/>
      <c r="C312" s="77">
        <v>860</v>
      </c>
      <c r="D312" s="137" t="s">
        <v>1582</v>
      </c>
      <c r="E312" s="137">
        <v>4</v>
      </c>
      <c r="F312" s="137" t="s">
        <v>100</v>
      </c>
      <c r="G312" s="137" t="str">
        <f>+VLOOKUP($D312,'Detailed Schedule'!$D$8:$EK$9993,4,FALSE)</f>
        <v>CAT 289D3 JX916301</v>
      </c>
      <c r="H312" s="55">
        <f>+VLOOKUP($D312,'Detailed Schedule'!$D$8:$EK$9993,5,FALSE)</f>
        <v>101291.55</v>
      </c>
      <c r="I312" s="22">
        <f>+VLOOKUP($D312,'Detailed Schedule'!$D$8:$EK$9993,6,FALSE)</f>
        <v>7</v>
      </c>
      <c r="J312" s="55">
        <f>+VLOOKUP($D312,'Detailed Schedule'!$D$8:$EK$9993,7,FALSE)</f>
        <v>30000</v>
      </c>
      <c r="K312" s="56">
        <v>0</v>
      </c>
      <c r="L312" s="59">
        <f>+VLOOKUP($D312,'Detailed Schedule'!$D$8:$EAA$9985,137,FALSE)</f>
        <v>14428.051785714286</v>
      </c>
      <c r="M312" s="26">
        <f>+VLOOKUP($D312,'Detailed Schedule'!$D$8:$EAA$9985,144,FALSE)</f>
        <v>2546.1267857142857</v>
      </c>
      <c r="N312" s="26">
        <f t="shared" si="45"/>
        <v>16974.178571428572</v>
      </c>
      <c r="O312" s="26">
        <f t="shared" si="46"/>
        <v>84317.371428571438</v>
      </c>
      <c r="Q312" s="74">
        <f>+VLOOKUP($D312,'Detailed Schedule'!$D$8:$K$903,6,FALSE)</f>
        <v>7</v>
      </c>
      <c r="R312" s="75">
        <f>+VLOOKUP($D312,'Detailed Schedule'!$D$8:$K$903,5,FALSE)</f>
        <v>101291.55</v>
      </c>
      <c r="S312" s="75">
        <f>+VLOOKUP($D312,'Detailed Schedule'!$D$8:$K$903,7,FALSE)</f>
        <v>30000</v>
      </c>
      <c r="T312" s="119">
        <f t="shared" si="40"/>
        <v>0</v>
      </c>
      <c r="U312" s="119">
        <f t="shared" si="41"/>
        <v>0</v>
      </c>
      <c r="V312" s="21" t="str">
        <f t="shared" si="42"/>
        <v>NO CHANGE</v>
      </c>
      <c r="W312" s="21" t="str">
        <f t="shared" si="43"/>
        <v>NO CHANGE</v>
      </c>
      <c r="X312" s="21" t="str">
        <f t="shared" si="44"/>
        <v>NO CHANGE</v>
      </c>
    </row>
    <row r="313" spans="1:24" outlineLevel="2">
      <c r="A313" s="136">
        <v>45149</v>
      </c>
      <c r="B313" s="24"/>
      <c r="C313" s="77">
        <v>838</v>
      </c>
      <c r="D313" s="137" t="s">
        <v>1670</v>
      </c>
      <c r="E313" s="137">
        <v>1</v>
      </c>
      <c r="F313" s="137" t="s">
        <v>100</v>
      </c>
      <c r="G313" s="137" t="str">
        <f>+VLOOKUP($D313,'Detailed Schedule'!$D$8:$EK$9993,4,FALSE)</f>
        <v>2022 KUBOTA RTV-X1140WL-H PG062776</v>
      </c>
      <c r="H313" s="55">
        <f>+VLOOKUP($D313,'Detailed Schedule'!$D$8:$EK$9993,5,FALSE)</f>
        <v>21323</v>
      </c>
      <c r="I313" s="22">
        <f>+VLOOKUP($D313,'Detailed Schedule'!$D$8:$EK$9993,6,FALSE)</f>
        <v>5</v>
      </c>
      <c r="J313" s="55">
        <f>+VLOOKUP($D313,'Detailed Schedule'!$D$8:$EK$9993,7,FALSE)</f>
        <v>10000</v>
      </c>
      <c r="K313" s="56">
        <v>0</v>
      </c>
      <c r="L313" s="59">
        <f>+VLOOKUP($D313,'Detailed Schedule'!$D$8:$EAA$9985,137,FALSE)</f>
        <v>3208.1833333333334</v>
      </c>
      <c r="M313" s="26">
        <f>+VLOOKUP($D313,'Detailed Schedule'!$D$8:$EAA$9985,144,FALSE)</f>
        <v>566.15</v>
      </c>
      <c r="N313" s="26">
        <f t="shared" si="45"/>
        <v>3774.3333333333335</v>
      </c>
      <c r="O313" s="26">
        <f t="shared" si="46"/>
        <v>17548.666666666668</v>
      </c>
      <c r="Q313" s="74">
        <f>+VLOOKUP($D313,'Detailed Schedule'!$D$8:$K$903,6,FALSE)</f>
        <v>5</v>
      </c>
      <c r="R313" s="75">
        <f>+VLOOKUP($D313,'Detailed Schedule'!$D$8:$K$903,5,FALSE)</f>
        <v>21323</v>
      </c>
      <c r="S313" s="75">
        <f>+VLOOKUP($D313,'Detailed Schedule'!$D$8:$K$903,7,FALSE)</f>
        <v>10000</v>
      </c>
      <c r="T313" s="119">
        <f t="shared" si="40"/>
        <v>0</v>
      </c>
      <c r="U313" s="119">
        <f t="shared" si="41"/>
        <v>0</v>
      </c>
      <c r="V313" s="21" t="str">
        <f t="shared" si="42"/>
        <v>NO CHANGE</v>
      </c>
      <c r="W313" s="21" t="str">
        <f t="shared" si="43"/>
        <v>NO CHANGE</v>
      </c>
      <c r="X313" s="21" t="str">
        <f t="shared" si="44"/>
        <v>NO CHANGE</v>
      </c>
    </row>
    <row r="314" spans="1:24" outlineLevel="2">
      <c r="A314" s="136">
        <v>45153</v>
      </c>
      <c r="B314" s="24"/>
      <c r="C314" s="77">
        <v>841</v>
      </c>
      <c r="D314" s="137" t="s">
        <v>572</v>
      </c>
      <c r="E314" s="137">
        <v>1</v>
      </c>
      <c r="F314" s="137" t="s">
        <v>100</v>
      </c>
      <c r="G314" s="137" t="str">
        <f>+VLOOKUP($D314,'Detailed Schedule'!$D$8:$EK$9993,4,FALSE)</f>
        <v>EX-27 UNDERCARRIAGE REPLACED</v>
      </c>
      <c r="H314" s="55">
        <f>+VLOOKUP($D314,'Detailed Schedule'!$D$8:$EK$9993,5,FALSE)</f>
        <v>12921.43</v>
      </c>
      <c r="I314" s="22">
        <f>+VLOOKUP($D314,'Detailed Schedule'!$D$8:$EK$9993,6,FALSE)</f>
        <v>5</v>
      </c>
      <c r="J314" s="55">
        <f>+VLOOKUP($D314,'Detailed Schedule'!$D$8:$EK$9993,7,FALSE)</f>
        <v>0</v>
      </c>
      <c r="K314" s="56">
        <v>0</v>
      </c>
      <c r="L314" s="59">
        <f>+VLOOKUP($D314,'Detailed Schedule'!$D$8:$EAA$9985,137,FALSE)</f>
        <v>3661.0718333333334</v>
      </c>
      <c r="M314" s="26">
        <f>+VLOOKUP($D314,'Detailed Schedule'!$D$8:$EAA$9985,144,FALSE)</f>
        <v>646.07150000000001</v>
      </c>
      <c r="N314" s="26">
        <f t="shared" si="45"/>
        <v>4307.1433333333334</v>
      </c>
      <c r="O314" s="26">
        <f t="shared" si="46"/>
        <v>8614.2866666666669</v>
      </c>
      <c r="Q314" s="74">
        <f>+VLOOKUP($D314,'Detailed Schedule'!$D$8:$K$903,6,FALSE)</f>
        <v>5</v>
      </c>
      <c r="R314" s="75">
        <f>+VLOOKUP($D314,'Detailed Schedule'!$D$8:$K$903,5,FALSE)</f>
        <v>12921.43</v>
      </c>
      <c r="S314" s="75">
        <f>+VLOOKUP($D314,'Detailed Schedule'!$D$8:$K$903,7,FALSE)</f>
        <v>0</v>
      </c>
      <c r="T314" s="119">
        <f t="shared" si="40"/>
        <v>0</v>
      </c>
      <c r="U314" s="119">
        <f t="shared" si="41"/>
        <v>0</v>
      </c>
      <c r="V314" s="21" t="str">
        <f t="shared" si="42"/>
        <v>NO CHANGE</v>
      </c>
      <c r="W314" s="21" t="str">
        <f t="shared" si="43"/>
        <v>NO CHANGE</v>
      </c>
      <c r="X314" s="21" t="str">
        <f t="shared" si="44"/>
        <v>NO CHANGE</v>
      </c>
    </row>
    <row r="315" spans="1:24" outlineLevel="2">
      <c r="A315" s="136">
        <v>45153</v>
      </c>
      <c r="B315" s="24"/>
      <c r="C315" s="77">
        <v>840</v>
      </c>
      <c r="D315" s="137" t="s">
        <v>1445</v>
      </c>
      <c r="E315" s="137">
        <v>1</v>
      </c>
      <c r="F315" s="137" t="s">
        <v>100</v>
      </c>
      <c r="G315" s="137" t="str">
        <f>+VLOOKUP($D315,'Detailed Schedule'!$D$8:$EK$9993,4,FALSE)</f>
        <v>2021 LEEBOY 4130 291361</v>
      </c>
      <c r="H315" s="55">
        <f>+VLOOKUP($D315,'Detailed Schedule'!$D$8:$EK$9993,5,FALSE)</f>
        <v>182000</v>
      </c>
      <c r="I315" s="22">
        <f>+VLOOKUP($D315,'Detailed Schedule'!$D$8:$EK$9993,6,FALSE)</f>
        <v>10</v>
      </c>
      <c r="J315" s="55">
        <f>+VLOOKUP($D315,'Detailed Schedule'!$D$8:$EK$9993,7,FALSE)</f>
        <v>45500</v>
      </c>
      <c r="K315" s="56">
        <v>0</v>
      </c>
      <c r="L315" s="59">
        <f>+VLOOKUP($D315,'Detailed Schedule'!$D$8:$EAA$9985,137,FALSE)</f>
        <v>19337.5</v>
      </c>
      <c r="M315" s="26">
        <f>+VLOOKUP($D315,'Detailed Schedule'!$D$8:$EAA$9985,144,FALSE)</f>
        <v>3412.5</v>
      </c>
      <c r="N315" s="26">
        <f t="shared" si="45"/>
        <v>22750</v>
      </c>
      <c r="O315" s="26">
        <f t="shared" si="46"/>
        <v>159250</v>
      </c>
      <c r="Q315" s="74">
        <f>+VLOOKUP($D315,'Detailed Schedule'!$D$8:$K$903,6,FALSE)</f>
        <v>10</v>
      </c>
      <c r="R315" s="75">
        <f>+VLOOKUP($D315,'Detailed Schedule'!$D$8:$K$903,5,FALSE)</f>
        <v>182000</v>
      </c>
      <c r="S315" s="75">
        <f>+VLOOKUP($D315,'Detailed Schedule'!$D$8:$K$903,7,FALSE)</f>
        <v>45500</v>
      </c>
      <c r="T315" s="119">
        <f t="shared" si="40"/>
        <v>0</v>
      </c>
      <c r="U315" s="119">
        <f t="shared" si="41"/>
        <v>0</v>
      </c>
      <c r="V315" s="21" t="str">
        <f t="shared" si="42"/>
        <v>NO CHANGE</v>
      </c>
      <c r="W315" s="21" t="str">
        <f t="shared" si="43"/>
        <v>NO CHANGE</v>
      </c>
      <c r="X315" s="21" t="str">
        <f t="shared" si="44"/>
        <v>NO CHANGE</v>
      </c>
    </row>
    <row r="316" spans="1:24" outlineLevel="2">
      <c r="A316" s="136">
        <v>45153</v>
      </c>
      <c r="B316" s="24"/>
      <c r="C316" s="77">
        <v>839</v>
      </c>
      <c r="D316" s="137" t="s">
        <v>1562</v>
      </c>
      <c r="E316" s="137">
        <v>1</v>
      </c>
      <c r="F316" s="137" t="s">
        <v>100</v>
      </c>
      <c r="G316" s="137" t="str">
        <f>+VLOOKUP($D316,'Detailed Schedule'!$D$8:$EK$9993,4,FALSE)</f>
        <v>SS-30 ENGINE REPLACED</v>
      </c>
      <c r="H316" s="55">
        <f>+VLOOKUP($D316,'Detailed Schedule'!$D$8:$EK$9993,5,FALSE)</f>
        <v>15667.44</v>
      </c>
      <c r="I316" s="22">
        <f>+VLOOKUP($D316,'Detailed Schedule'!$D$8:$EK$9993,6,FALSE)</f>
        <v>5</v>
      </c>
      <c r="J316" s="55">
        <f>+VLOOKUP($D316,'Detailed Schedule'!$D$8:$EK$9993,7,FALSE)</f>
        <v>0</v>
      </c>
      <c r="K316" s="56">
        <v>0</v>
      </c>
      <c r="L316" s="59">
        <f>+VLOOKUP($D316,'Detailed Schedule'!$D$8:$EAA$9985,137,FALSE)</f>
        <v>4439.1080000000002</v>
      </c>
      <c r="M316" s="26">
        <f>+VLOOKUP($D316,'Detailed Schedule'!$D$8:$EAA$9985,144,FALSE)</f>
        <v>783.37200000000007</v>
      </c>
      <c r="N316" s="26">
        <f t="shared" si="45"/>
        <v>5222.4800000000005</v>
      </c>
      <c r="O316" s="26">
        <f t="shared" si="46"/>
        <v>10444.959999999999</v>
      </c>
      <c r="Q316" s="74">
        <f>+VLOOKUP($D316,'Detailed Schedule'!$D$8:$K$903,6,FALSE)</f>
        <v>5</v>
      </c>
      <c r="R316" s="75">
        <f>+VLOOKUP($D316,'Detailed Schedule'!$D$8:$K$903,5,FALSE)</f>
        <v>15667.44</v>
      </c>
      <c r="S316" s="75">
        <f>+VLOOKUP($D316,'Detailed Schedule'!$D$8:$K$903,7,FALSE)</f>
        <v>0</v>
      </c>
      <c r="T316" s="119">
        <f t="shared" si="40"/>
        <v>0</v>
      </c>
      <c r="U316" s="119">
        <f t="shared" si="41"/>
        <v>0</v>
      </c>
      <c r="V316" s="21" t="str">
        <f t="shared" si="42"/>
        <v>NO CHANGE</v>
      </c>
      <c r="W316" s="21" t="str">
        <f t="shared" si="43"/>
        <v>NO CHANGE</v>
      </c>
      <c r="X316" s="21" t="str">
        <f t="shared" si="44"/>
        <v>NO CHANGE</v>
      </c>
    </row>
    <row r="317" spans="1:24" outlineLevel="2">
      <c r="A317" s="136">
        <v>45155</v>
      </c>
      <c r="B317" s="24"/>
      <c r="C317" s="77">
        <v>842</v>
      </c>
      <c r="D317" s="137" t="s">
        <v>255</v>
      </c>
      <c r="E317" s="137">
        <v>2</v>
      </c>
      <c r="F317" s="137" t="s">
        <v>100</v>
      </c>
      <c r="G317" s="137" t="str">
        <f>+VLOOKUP($D317,'Detailed Schedule'!$D$8:$EK$9993,4,FALSE)</f>
        <v>GOMACO C450 7712</v>
      </c>
      <c r="H317" s="55">
        <f>+VLOOKUP($D317,'Detailed Schedule'!$D$8:$EK$9993,5,FALSE)</f>
        <v>14750</v>
      </c>
      <c r="I317" s="22">
        <f>+VLOOKUP($D317,'Detailed Schedule'!$D$8:$EK$9993,6,FALSE)</f>
        <v>5</v>
      </c>
      <c r="J317" s="55">
        <f>+VLOOKUP($D317,'Detailed Schedule'!$D$8:$EK$9993,7,FALSE)</f>
        <v>0</v>
      </c>
      <c r="K317" s="56">
        <v>0</v>
      </c>
      <c r="L317" s="59">
        <f>+VLOOKUP($D317,'Detailed Schedule'!$D$8:$EAA$9985,137,FALSE)</f>
        <v>3933.3333333333335</v>
      </c>
      <c r="M317" s="26">
        <f>+VLOOKUP($D317,'Detailed Schedule'!$D$8:$EAA$9985,144,FALSE)</f>
        <v>737.5</v>
      </c>
      <c r="N317" s="26">
        <f t="shared" si="45"/>
        <v>4670.8333333333339</v>
      </c>
      <c r="O317" s="26">
        <f t="shared" si="46"/>
        <v>10079.166666666666</v>
      </c>
      <c r="Q317" s="74">
        <f>+VLOOKUP($D317,'Detailed Schedule'!$D$8:$K$903,6,FALSE)</f>
        <v>5</v>
      </c>
      <c r="R317" s="75">
        <f>+VLOOKUP($D317,'Detailed Schedule'!$D$8:$K$903,5,FALSE)</f>
        <v>14750</v>
      </c>
      <c r="S317" s="75">
        <f>+VLOOKUP($D317,'Detailed Schedule'!$D$8:$K$903,7,FALSE)</f>
        <v>0</v>
      </c>
      <c r="T317" s="119">
        <f t="shared" si="40"/>
        <v>0</v>
      </c>
      <c r="U317" s="119">
        <f t="shared" si="41"/>
        <v>0</v>
      </c>
      <c r="V317" s="21" t="str">
        <f t="shared" si="42"/>
        <v>NO CHANGE</v>
      </c>
      <c r="W317" s="21" t="str">
        <f t="shared" si="43"/>
        <v>NO CHANGE</v>
      </c>
      <c r="X317" s="21" t="str">
        <f t="shared" si="44"/>
        <v>NO CHANGE</v>
      </c>
    </row>
    <row r="318" spans="1:24" outlineLevel="2">
      <c r="A318" s="136">
        <v>45166</v>
      </c>
      <c r="B318" s="24"/>
      <c r="C318" s="77">
        <v>844</v>
      </c>
      <c r="D318" s="137" t="s">
        <v>1419</v>
      </c>
      <c r="E318" s="137">
        <v>1</v>
      </c>
      <c r="F318" s="137" t="s">
        <v>100</v>
      </c>
      <c r="G318" s="137" t="str">
        <f>+VLOOKUP($D318,'Detailed Schedule'!$D$8:$EK$9993,4,FALSE)</f>
        <v>HAMM HC130i H254.0084</v>
      </c>
      <c r="H318" s="55">
        <f>+VLOOKUP($D318,'Detailed Schedule'!$D$8:$EK$9993,5,FALSE)</f>
        <v>220261.64</v>
      </c>
      <c r="I318" s="22">
        <f>+VLOOKUP($D318,'Detailed Schedule'!$D$8:$EK$9993,6,FALSE)</f>
        <v>10</v>
      </c>
      <c r="J318" s="55">
        <f>+VLOOKUP($D318,'Detailed Schedule'!$D$8:$EK$9993,7,FALSE)</f>
        <v>60000</v>
      </c>
      <c r="K318" s="56">
        <v>0</v>
      </c>
      <c r="L318" s="59">
        <f>+VLOOKUP($D318,'Detailed Schedule'!$D$8:$EAA$9985,137,FALSE)</f>
        <v>21368.218666666668</v>
      </c>
      <c r="M318" s="26">
        <f>+VLOOKUP($D318,'Detailed Schedule'!$D$8:$EAA$9985,144,FALSE)</f>
        <v>4006.5410000000002</v>
      </c>
      <c r="N318" s="26">
        <f t="shared" si="45"/>
        <v>25374.759666666669</v>
      </c>
      <c r="O318" s="26">
        <f t="shared" si="46"/>
        <v>194886.88033333333</v>
      </c>
      <c r="Q318" s="74">
        <f>+VLOOKUP($D318,'Detailed Schedule'!$D$8:$K$903,6,FALSE)</f>
        <v>10</v>
      </c>
      <c r="R318" s="75">
        <f>+VLOOKUP($D318,'Detailed Schedule'!$D$8:$K$903,5,FALSE)</f>
        <v>220261.64</v>
      </c>
      <c r="S318" s="75">
        <f>+VLOOKUP($D318,'Detailed Schedule'!$D$8:$K$903,7,FALSE)</f>
        <v>60000</v>
      </c>
      <c r="T318" s="119">
        <f t="shared" si="40"/>
        <v>0</v>
      </c>
      <c r="U318" s="119">
        <f t="shared" si="41"/>
        <v>0</v>
      </c>
      <c r="V318" s="21" t="str">
        <f t="shared" si="42"/>
        <v>NO CHANGE</v>
      </c>
      <c r="W318" s="21" t="str">
        <f t="shared" si="43"/>
        <v>NO CHANGE</v>
      </c>
      <c r="X318" s="21" t="str">
        <f t="shared" si="44"/>
        <v>NO CHANGE</v>
      </c>
    </row>
    <row r="319" spans="1:24" outlineLevel="2">
      <c r="A319" s="136">
        <v>45167</v>
      </c>
      <c r="B319" s="24"/>
      <c r="C319" s="77">
        <v>843</v>
      </c>
      <c r="D319" s="137" t="s">
        <v>407</v>
      </c>
      <c r="E319" s="137">
        <v>1</v>
      </c>
      <c r="F319" s="137" t="s">
        <v>100</v>
      </c>
      <c r="G319" s="137" t="str">
        <f>+VLOOKUP($D319,'Detailed Schedule'!$D$8:$EK$9993,4,FALSE)</f>
        <v>2019 CAT D6T KEW00366</v>
      </c>
      <c r="H319" s="55">
        <f>+VLOOKUP($D319,'Detailed Schedule'!$D$8:$EK$9993,5,FALSE)</f>
        <v>227900</v>
      </c>
      <c r="I319" s="22">
        <f>+VLOOKUP($D319,'Detailed Schedule'!$D$8:$EK$9993,6,FALSE)</f>
        <v>10</v>
      </c>
      <c r="J319" s="55">
        <f>+VLOOKUP($D319,'Detailed Schedule'!$D$8:$EK$9993,7,FALSE)</f>
        <v>75000</v>
      </c>
      <c r="K319" s="56">
        <v>0</v>
      </c>
      <c r="L319" s="59">
        <f>+VLOOKUP($D319,'Detailed Schedule'!$D$8:$EAA$9985,137,FALSE)</f>
        <v>20386.666666666668</v>
      </c>
      <c r="M319" s="26">
        <f>+VLOOKUP($D319,'Detailed Schedule'!$D$8:$EAA$9985,144,FALSE)</f>
        <v>3822.5</v>
      </c>
      <c r="N319" s="26">
        <f t="shared" si="45"/>
        <v>24209.166666666668</v>
      </c>
      <c r="O319" s="26">
        <f t="shared" si="46"/>
        <v>203690.83333333334</v>
      </c>
      <c r="Q319" s="74">
        <f>+VLOOKUP($D319,'Detailed Schedule'!$D$8:$K$903,6,FALSE)</f>
        <v>10</v>
      </c>
      <c r="R319" s="75">
        <f>+VLOOKUP($D319,'Detailed Schedule'!$D$8:$K$903,5,FALSE)</f>
        <v>227900</v>
      </c>
      <c r="S319" s="75">
        <f>+VLOOKUP($D319,'Detailed Schedule'!$D$8:$K$903,7,FALSE)</f>
        <v>75000</v>
      </c>
      <c r="T319" s="119">
        <f t="shared" si="40"/>
        <v>0</v>
      </c>
      <c r="U319" s="119">
        <f t="shared" si="41"/>
        <v>0</v>
      </c>
      <c r="V319" s="21" t="str">
        <f t="shared" si="42"/>
        <v>NO CHANGE</v>
      </c>
      <c r="W319" s="21" t="str">
        <f t="shared" si="43"/>
        <v>NO CHANGE</v>
      </c>
      <c r="X319" s="21" t="str">
        <f t="shared" si="44"/>
        <v>NO CHANGE</v>
      </c>
    </row>
    <row r="320" spans="1:24" outlineLevel="2">
      <c r="A320" s="136">
        <v>45168</v>
      </c>
      <c r="B320" s="24"/>
      <c r="C320" s="77">
        <v>861</v>
      </c>
      <c r="D320" s="137" t="s">
        <v>1008</v>
      </c>
      <c r="E320" s="137">
        <v>2</v>
      </c>
      <c r="F320" s="137" t="s">
        <v>100</v>
      </c>
      <c r="G320" s="137" t="str">
        <f>+VLOOKUP($D320,'Detailed Schedule'!$D$8:$EK$9993,4,FALSE)</f>
        <v>2015 CAT AP10554F 500487</v>
      </c>
      <c r="H320" s="55">
        <f>+VLOOKUP($D320,'Detailed Schedule'!$D$8:$EK$9993,5,FALSE)</f>
        <v>213125</v>
      </c>
      <c r="I320" s="22">
        <f>+VLOOKUP($D320,'Detailed Schedule'!$D$8:$EK$9993,6,FALSE)</f>
        <v>5</v>
      </c>
      <c r="J320" s="55">
        <f>+VLOOKUP($D320,'Detailed Schedule'!$D$8:$EK$9993,7,FALSE)</f>
        <v>106562</v>
      </c>
      <c r="K320" s="56">
        <v>0</v>
      </c>
      <c r="L320" s="59">
        <f>+VLOOKUP($D320,'Detailed Schedule'!$D$8:$EAA$9985,137,FALSE)</f>
        <v>28416.799999999999</v>
      </c>
      <c r="M320" s="26">
        <f>+VLOOKUP($D320,'Detailed Schedule'!$D$8:$EAA$9985,144,FALSE)</f>
        <v>5328.15</v>
      </c>
      <c r="N320" s="26">
        <f t="shared" si="45"/>
        <v>33744.949999999997</v>
      </c>
      <c r="O320" s="26">
        <f t="shared" si="46"/>
        <v>179380.05</v>
      </c>
      <c r="Q320" s="74">
        <f>+VLOOKUP($D320,'Detailed Schedule'!$D$8:$K$903,6,FALSE)</f>
        <v>5</v>
      </c>
      <c r="R320" s="75">
        <f>+VLOOKUP($D320,'Detailed Schedule'!$D$8:$K$903,5,FALSE)</f>
        <v>213125</v>
      </c>
      <c r="S320" s="75">
        <f>+VLOOKUP($D320,'Detailed Schedule'!$D$8:$K$903,7,FALSE)</f>
        <v>106562</v>
      </c>
      <c r="T320" s="119">
        <f t="shared" si="40"/>
        <v>0</v>
      </c>
      <c r="U320" s="119">
        <f t="shared" si="41"/>
        <v>0</v>
      </c>
      <c r="V320" s="21" t="str">
        <f t="shared" si="42"/>
        <v>NO CHANGE</v>
      </c>
      <c r="W320" s="21" t="str">
        <f t="shared" si="43"/>
        <v>NO CHANGE</v>
      </c>
      <c r="X320" s="21" t="str">
        <f t="shared" si="44"/>
        <v>NO CHANGE</v>
      </c>
    </row>
    <row r="321" spans="1:24" outlineLevel="2">
      <c r="A321" s="136">
        <v>45169</v>
      </c>
      <c r="B321" s="24"/>
      <c r="C321" s="77">
        <v>857</v>
      </c>
      <c r="D321" s="137" t="s">
        <v>425</v>
      </c>
      <c r="E321" s="137">
        <v>2</v>
      </c>
      <c r="F321" s="137" t="s">
        <v>100</v>
      </c>
      <c r="G321" s="137" t="str">
        <f>+VLOOKUP($D321,'Detailed Schedule'!$D$8:$EK$9993,4,FALSE)</f>
        <v>2020 DYNAPAC CC5200 TANDEM ASPHALT ROLLER A024665</v>
      </c>
      <c r="H321" s="55">
        <f>+VLOOKUP($D321,'Detailed Schedule'!$D$8:$EK$9993,5,FALSE)</f>
        <v>68146.679999999993</v>
      </c>
      <c r="I321" s="22">
        <f>+VLOOKUP($D321,'Detailed Schedule'!$D$8:$EK$9993,6,FALSE)</f>
        <v>5</v>
      </c>
      <c r="J321" s="55">
        <f>+VLOOKUP($D321,'Detailed Schedule'!$D$8:$EK$9993,7,FALSE)</f>
        <v>20000</v>
      </c>
      <c r="K321" s="56">
        <v>0</v>
      </c>
      <c r="L321" s="59">
        <f>+VLOOKUP($D321,'Detailed Schedule'!$D$8:$EAA$9985,137,FALSE)</f>
        <v>12839.114666666666</v>
      </c>
      <c r="M321" s="26">
        <f>+VLOOKUP($D321,'Detailed Schedule'!$D$8:$EAA$9985,144,FALSE)</f>
        <v>2407.3339999999998</v>
      </c>
      <c r="N321" s="26">
        <f t="shared" si="45"/>
        <v>15246.448666666667</v>
      </c>
      <c r="O321" s="26">
        <f t="shared" si="46"/>
        <v>52900.23133333333</v>
      </c>
      <c r="Q321" s="74">
        <f>+VLOOKUP($D321,'Detailed Schedule'!$D$8:$K$903,6,FALSE)</f>
        <v>5</v>
      </c>
      <c r="R321" s="75">
        <f>+VLOOKUP($D321,'Detailed Schedule'!$D$8:$K$903,5,FALSE)</f>
        <v>68146.679999999993</v>
      </c>
      <c r="S321" s="75">
        <f>+VLOOKUP($D321,'Detailed Schedule'!$D$8:$K$903,7,FALSE)</f>
        <v>20000</v>
      </c>
      <c r="T321" s="119">
        <f t="shared" si="40"/>
        <v>0</v>
      </c>
      <c r="U321" s="119">
        <f t="shared" si="41"/>
        <v>0</v>
      </c>
      <c r="V321" s="21" t="str">
        <f t="shared" si="42"/>
        <v>NO CHANGE</v>
      </c>
      <c r="W321" s="21" t="str">
        <f t="shared" si="43"/>
        <v>NO CHANGE</v>
      </c>
      <c r="X321" s="21" t="str">
        <f t="shared" si="44"/>
        <v>NO CHANGE</v>
      </c>
    </row>
    <row r="322" spans="1:24" outlineLevel="2">
      <c r="A322" s="136">
        <v>45169</v>
      </c>
      <c r="B322" s="24"/>
      <c r="C322" s="77">
        <v>858</v>
      </c>
      <c r="D322" s="137" t="s">
        <v>1471</v>
      </c>
      <c r="E322" s="137">
        <v>3</v>
      </c>
      <c r="F322" s="137" t="s">
        <v>100</v>
      </c>
      <c r="G322" s="137" t="str">
        <f>+VLOOKUP($D322,'Detailed Schedule'!$D$8:$EK$9993,4,FALSE)</f>
        <v>2016 ROADTEC SB2500E SHUTTLE BUGGY 4085</v>
      </c>
      <c r="H322" s="55">
        <f>+VLOOKUP($D322,'Detailed Schedule'!$D$8:$EK$9993,5,FALSE)</f>
        <v>346252.73</v>
      </c>
      <c r="I322" s="22">
        <f>+VLOOKUP($D322,'Detailed Schedule'!$D$8:$EK$9993,6,FALSE)</f>
        <v>5</v>
      </c>
      <c r="J322" s="55">
        <f>+VLOOKUP($D322,'Detailed Schedule'!$D$8:$EK$9993,7,FALSE)</f>
        <v>150000</v>
      </c>
      <c r="K322" s="56">
        <v>0</v>
      </c>
      <c r="L322" s="59">
        <f>+VLOOKUP($D322,'Detailed Schedule'!$D$8:$EAA$9985,137,FALSE)</f>
        <v>52334.061333333324</v>
      </c>
      <c r="M322" s="26">
        <f>+VLOOKUP($D322,'Detailed Schedule'!$D$8:$EAA$9985,144,FALSE)</f>
        <v>9812.6364999999987</v>
      </c>
      <c r="N322" s="26">
        <f t="shared" si="45"/>
        <v>62146.697833333325</v>
      </c>
      <c r="O322" s="26">
        <f t="shared" si="46"/>
        <v>284106.03216666664</v>
      </c>
      <c r="Q322" s="74">
        <f>+VLOOKUP($D322,'Detailed Schedule'!$D$8:$K$903,6,FALSE)</f>
        <v>5</v>
      </c>
      <c r="R322" s="75">
        <f>+VLOOKUP($D322,'Detailed Schedule'!$D$8:$K$903,5,FALSE)</f>
        <v>346252.73</v>
      </c>
      <c r="S322" s="75">
        <f>+VLOOKUP($D322,'Detailed Schedule'!$D$8:$K$903,7,FALSE)</f>
        <v>150000</v>
      </c>
      <c r="T322" s="119">
        <f t="shared" si="40"/>
        <v>0</v>
      </c>
      <c r="U322" s="119">
        <f t="shared" si="41"/>
        <v>0</v>
      </c>
      <c r="V322" s="21" t="str">
        <f t="shared" si="42"/>
        <v>NO CHANGE</v>
      </c>
      <c r="W322" s="21" t="str">
        <f t="shared" si="43"/>
        <v>NO CHANGE</v>
      </c>
      <c r="X322" s="21" t="str">
        <f t="shared" si="44"/>
        <v>NO CHANGE</v>
      </c>
    </row>
    <row r="323" spans="1:24" outlineLevel="2">
      <c r="A323" s="136">
        <v>45184</v>
      </c>
      <c r="B323" s="24"/>
      <c r="C323" s="77">
        <v>847</v>
      </c>
      <c r="D323" s="137" t="s">
        <v>1594</v>
      </c>
      <c r="E323" s="137">
        <v>1</v>
      </c>
      <c r="F323" s="137" t="s">
        <v>100</v>
      </c>
      <c r="G323" s="137" t="str">
        <f>+VLOOKUP($D323,'Detailed Schedule'!$D$8:$EK$9993,4,FALSE)</f>
        <v>TOPCAT 50501L</v>
      </c>
      <c r="H323" s="55">
        <f>+VLOOKUP($D323,'Detailed Schedule'!$D$8:$EK$9993,5,FALSE)</f>
        <v>4000</v>
      </c>
      <c r="I323" s="22">
        <f>+VLOOKUP($D323,'Detailed Schedule'!$D$8:$EK$9993,6,FALSE)</f>
        <v>5</v>
      </c>
      <c r="J323" s="55">
        <f>+VLOOKUP($D323,'Detailed Schedule'!$D$8:$EK$9993,7,FALSE)</f>
        <v>0</v>
      </c>
      <c r="K323" s="56">
        <v>0</v>
      </c>
      <c r="L323" s="59">
        <f>+VLOOKUP($D323,'Detailed Schedule'!$D$8:$EAA$9985,137,FALSE)</f>
        <v>1066.6666666666667</v>
      </c>
      <c r="M323" s="26">
        <f>+VLOOKUP($D323,'Detailed Schedule'!$D$8:$EAA$9985,144,FALSE)</f>
        <v>200</v>
      </c>
      <c r="N323" s="26">
        <f t="shared" si="45"/>
        <v>1266.6666666666667</v>
      </c>
      <c r="O323" s="26">
        <f t="shared" si="46"/>
        <v>2733.333333333333</v>
      </c>
      <c r="Q323" s="74">
        <f>+VLOOKUP($D323,'Detailed Schedule'!$D$8:$K$903,6,FALSE)</f>
        <v>5</v>
      </c>
      <c r="R323" s="75">
        <f>+VLOOKUP($D323,'Detailed Schedule'!$D$8:$K$903,5,FALSE)</f>
        <v>4000</v>
      </c>
      <c r="S323" s="75">
        <f>+VLOOKUP($D323,'Detailed Schedule'!$D$8:$K$903,7,FALSE)</f>
        <v>0</v>
      </c>
      <c r="T323" s="119">
        <f t="shared" si="40"/>
        <v>0</v>
      </c>
      <c r="U323" s="119">
        <f t="shared" si="41"/>
        <v>0</v>
      </c>
      <c r="V323" s="21" t="str">
        <f t="shared" si="42"/>
        <v>NO CHANGE</v>
      </c>
      <c r="W323" s="21" t="str">
        <f t="shared" si="43"/>
        <v>NO CHANGE</v>
      </c>
      <c r="X323" s="21" t="str">
        <f t="shared" si="44"/>
        <v>NO CHANGE</v>
      </c>
    </row>
    <row r="324" spans="1:24" outlineLevel="2">
      <c r="A324" s="136">
        <v>45198</v>
      </c>
      <c r="B324" s="24"/>
      <c r="C324" s="77">
        <v>859</v>
      </c>
      <c r="D324" s="137" t="s">
        <v>427</v>
      </c>
      <c r="E324" s="137">
        <v>2</v>
      </c>
      <c r="F324" s="137" t="s">
        <v>100</v>
      </c>
      <c r="G324" s="137" t="str">
        <f>+VLOOKUP($D324,'Detailed Schedule'!$D$8:$EK$9993,4,FALSE)</f>
        <v>2018 DYNAPAC DOUBLE DRUM ROLLER A021901</v>
      </c>
      <c r="H324" s="55">
        <f>+VLOOKUP($D324,'Detailed Schedule'!$D$8:$EK$9993,5,FALSE)</f>
        <v>57500</v>
      </c>
      <c r="I324" s="22">
        <f>+VLOOKUP($D324,'Detailed Schedule'!$D$8:$EK$9993,6,FALSE)</f>
        <v>5</v>
      </c>
      <c r="J324" s="55">
        <f>+VLOOKUP($D324,'Detailed Schedule'!$D$8:$EK$9993,7,FALSE)</f>
        <v>20000</v>
      </c>
      <c r="K324" s="56">
        <v>0</v>
      </c>
      <c r="L324" s="59">
        <f>+VLOOKUP($D324,'Detailed Schedule'!$D$8:$EAA$9985,137,FALSE)</f>
        <v>9375</v>
      </c>
      <c r="M324" s="26">
        <f>+VLOOKUP($D324,'Detailed Schedule'!$D$8:$EAA$9985,144,FALSE)</f>
        <v>1875</v>
      </c>
      <c r="N324" s="26">
        <f t="shared" si="45"/>
        <v>11250</v>
      </c>
      <c r="O324" s="26">
        <f t="shared" si="46"/>
        <v>46250</v>
      </c>
      <c r="Q324" s="74">
        <f>+VLOOKUP($D324,'Detailed Schedule'!$D$8:$K$903,6,FALSE)</f>
        <v>5</v>
      </c>
      <c r="R324" s="75">
        <f>+VLOOKUP($D324,'Detailed Schedule'!$D$8:$K$903,5,FALSE)</f>
        <v>57500</v>
      </c>
      <c r="S324" s="75">
        <f>+VLOOKUP($D324,'Detailed Schedule'!$D$8:$K$903,7,FALSE)</f>
        <v>20000</v>
      </c>
      <c r="T324" s="119">
        <f t="shared" si="40"/>
        <v>0</v>
      </c>
      <c r="U324" s="119">
        <f t="shared" si="41"/>
        <v>0</v>
      </c>
      <c r="V324" s="21" t="str">
        <f t="shared" si="42"/>
        <v>NO CHANGE</v>
      </c>
      <c r="W324" s="21" t="str">
        <f t="shared" si="43"/>
        <v>NO CHANGE</v>
      </c>
      <c r="X324" s="21" t="str">
        <f t="shared" si="44"/>
        <v>NO CHANGE</v>
      </c>
    </row>
    <row r="325" spans="1:24" outlineLevel="2">
      <c r="A325" s="136">
        <v>45200</v>
      </c>
      <c r="B325" s="24"/>
      <c r="C325" s="77">
        <v>871</v>
      </c>
      <c r="D325" s="137" t="s">
        <v>368</v>
      </c>
      <c r="E325" s="137">
        <v>1</v>
      </c>
      <c r="F325" s="137" t="s">
        <v>100</v>
      </c>
      <c r="G325" s="137" t="str">
        <f>+VLOOKUP($D325,'Detailed Schedule'!$D$8:$EK$9993,4,FALSE)</f>
        <v>TRANSMISSION REBUILD ON D-11</v>
      </c>
      <c r="H325" s="55">
        <f>+VLOOKUP($D325,'Detailed Schedule'!$D$8:$EK$9993,5,FALSE)</f>
        <v>15743.74</v>
      </c>
      <c r="I325" s="22">
        <f>+VLOOKUP($D325,'Detailed Schedule'!$D$8:$EK$9993,6,FALSE)</f>
        <v>5</v>
      </c>
      <c r="J325" s="55">
        <f>+VLOOKUP($D325,'Detailed Schedule'!$D$8:$EK$9993,7,FALSE)</f>
        <v>0</v>
      </c>
      <c r="K325" s="56">
        <v>0</v>
      </c>
      <c r="L325" s="59">
        <f>+VLOOKUP($D325,'Detailed Schedule'!$D$8:$EAA$9985,137,FALSE)</f>
        <v>3935.9349999999999</v>
      </c>
      <c r="M325" s="26">
        <f>+VLOOKUP($D325,'Detailed Schedule'!$D$8:$EAA$9985,144,FALSE)</f>
        <v>787.18700000000001</v>
      </c>
      <c r="N325" s="26">
        <f t="shared" si="45"/>
        <v>4723.1220000000003</v>
      </c>
      <c r="O325" s="26">
        <f t="shared" si="46"/>
        <v>11020.617999999999</v>
      </c>
      <c r="Q325" s="74">
        <f>+VLOOKUP($D325,'Detailed Schedule'!$D$8:$K$903,6,FALSE)</f>
        <v>5</v>
      </c>
      <c r="R325" s="75">
        <f>+VLOOKUP($D325,'Detailed Schedule'!$D$8:$K$903,5,FALSE)</f>
        <v>15743.74</v>
      </c>
      <c r="S325" s="75">
        <f>+VLOOKUP($D325,'Detailed Schedule'!$D$8:$K$903,7,FALSE)</f>
        <v>0</v>
      </c>
      <c r="T325" s="119">
        <f t="shared" si="40"/>
        <v>0</v>
      </c>
      <c r="U325" s="119">
        <f t="shared" si="41"/>
        <v>0</v>
      </c>
      <c r="V325" s="21" t="str">
        <f t="shared" si="42"/>
        <v>NO CHANGE</v>
      </c>
      <c r="W325" s="21" t="str">
        <f t="shared" si="43"/>
        <v>NO CHANGE</v>
      </c>
      <c r="X325" s="21" t="str">
        <f t="shared" si="44"/>
        <v>NO CHANGE</v>
      </c>
    </row>
    <row r="326" spans="1:24" outlineLevel="2">
      <c r="A326" s="136">
        <v>45203</v>
      </c>
      <c r="B326" s="24"/>
      <c r="C326" s="77">
        <v>872</v>
      </c>
      <c r="D326" s="137" t="s">
        <v>257</v>
      </c>
      <c r="E326" s="137">
        <v>2</v>
      </c>
      <c r="F326" s="137" t="s">
        <v>100</v>
      </c>
      <c r="G326" s="137" t="str">
        <f>+VLOOKUP($D326,'Detailed Schedule'!$D$8:$EK$9993,4,FALSE)</f>
        <v>2011 GOMACO 4000 SPAN 905800-081</v>
      </c>
      <c r="H326" s="55">
        <f>+VLOOKUP($D326,'Detailed Schedule'!$D$8:$EK$9993,5,FALSE)</f>
        <v>45000</v>
      </c>
      <c r="I326" s="22">
        <f>+VLOOKUP($D326,'Detailed Schedule'!$D$8:$EK$9993,6,FALSE)</f>
        <v>10</v>
      </c>
      <c r="J326" s="55">
        <f>+VLOOKUP($D326,'Detailed Schedule'!$D$8:$EK$9993,7,FALSE)</f>
        <v>10000</v>
      </c>
      <c r="K326" s="56">
        <v>0</v>
      </c>
      <c r="L326" s="59">
        <f>+VLOOKUP($D326,'Detailed Schedule'!$D$8:$EAA$9985,137,FALSE)</f>
        <v>4375</v>
      </c>
      <c r="M326" s="26">
        <f>+VLOOKUP($D326,'Detailed Schedule'!$D$8:$EAA$9985,144,FALSE)</f>
        <v>875</v>
      </c>
      <c r="N326" s="26">
        <f t="shared" si="45"/>
        <v>5250</v>
      </c>
      <c r="O326" s="26">
        <f t="shared" si="46"/>
        <v>39750</v>
      </c>
      <c r="Q326" s="74">
        <f>+VLOOKUP($D326,'Detailed Schedule'!$D$8:$K$903,6,FALSE)</f>
        <v>10</v>
      </c>
      <c r="R326" s="75">
        <f>+VLOOKUP($D326,'Detailed Schedule'!$D$8:$K$903,5,FALSE)</f>
        <v>45000</v>
      </c>
      <c r="S326" s="75">
        <f>+VLOOKUP($D326,'Detailed Schedule'!$D$8:$K$903,7,FALSE)</f>
        <v>10000</v>
      </c>
      <c r="T326" s="119">
        <f t="shared" si="40"/>
        <v>0</v>
      </c>
      <c r="U326" s="119">
        <f t="shared" si="41"/>
        <v>0</v>
      </c>
      <c r="V326" s="21" t="str">
        <f t="shared" si="42"/>
        <v>NO CHANGE</v>
      </c>
      <c r="W326" s="21" t="str">
        <f t="shared" si="43"/>
        <v>NO CHANGE</v>
      </c>
      <c r="X326" s="21" t="str">
        <f t="shared" si="44"/>
        <v>NO CHANGE</v>
      </c>
    </row>
    <row r="327" spans="1:24" outlineLevel="2">
      <c r="A327" s="136">
        <v>45211</v>
      </c>
      <c r="B327" s="24"/>
      <c r="C327" s="77">
        <v>870</v>
      </c>
      <c r="D327" s="137" t="s">
        <v>1706</v>
      </c>
      <c r="E327" s="137">
        <v>1</v>
      </c>
      <c r="F327" s="137" t="s">
        <v>100</v>
      </c>
      <c r="G327" s="137" t="str">
        <f>+VLOOKUP($D327,'Detailed Schedule'!$D$8:$EK$9993,4,FALSE)</f>
        <v>2018 CAT 938M J3R05964</v>
      </c>
      <c r="H327" s="55">
        <f>+VLOOKUP($D327,'Detailed Schedule'!$D$8:$EK$9993,5,FALSE)</f>
        <v>198042.41</v>
      </c>
      <c r="I327" s="22">
        <f>+VLOOKUP($D327,'Detailed Schedule'!$D$8:$EK$9993,6,FALSE)</f>
        <v>10</v>
      </c>
      <c r="J327" s="55">
        <f>+VLOOKUP($D327,'Detailed Schedule'!$D$8:$EK$9993,7,FALSE)</f>
        <v>30000</v>
      </c>
      <c r="K327" s="56">
        <v>0</v>
      </c>
      <c r="L327" s="59">
        <f>+VLOOKUP($D327,'Detailed Schedule'!$D$8:$EAA$9985,137,FALSE)</f>
        <v>21005.301250000004</v>
      </c>
      <c r="M327" s="26">
        <f>+VLOOKUP($D327,'Detailed Schedule'!$D$8:$EAA$9985,144,FALSE)</f>
        <v>4201.0602500000005</v>
      </c>
      <c r="N327" s="26">
        <f t="shared" si="45"/>
        <v>25206.361500000006</v>
      </c>
      <c r="O327" s="26">
        <f t="shared" si="46"/>
        <v>172836.0485</v>
      </c>
      <c r="Q327" s="74">
        <f>+VLOOKUP($D327,'Detailed Schedule'!$D$8:$K$903,6,FALSE)</f>
        <v>10</v>
      </c>
      <c r="R327" s="75">
        <f>+VLOOKUP($D327,'Detailed Schedule'!$D$8:$K$903,5,FALSE)</f>
        <v>198042.41</v>
      </c>
      <c r="S327" s="75">
        <f>+VLOOKUP($D327,'Detailed Schedule'!$D$8:$K$903,7,FALSE)</f>
        <v>30000</v>
      </c>
      <c r="T327" s="119">
        <f t="shared" si="40"/>
        <v>0</v>
      </c>
      <c r="U327" s="119">
        <f t="shared" si="41"/>
        <v>0</v>
      </c>
      <c r="V327" s="21" t="str">
        <f t="shared" si="42"/>
        <v>NO CHANGE</v>
      </c>
      <c r="W327" s="21" t="str">
        <f t="shared" si="43"/>
        <v>NO CHANGE</v>
      </c>
      <c r="X327" s="21" t="str">
        <f t="shared" si="44"/>
        <v>NO CHANGE</v>
      </c>
    </row>
    <row r="328" spans="1:24" outlineLevel="2">
      <c r="A328" s="136">
        <v>45212</v>
      </c>
      <c r="B328" s="24"/>
      <c r="C328" s="77">
        <v>887</v>
      </c>
      <c r="D328" s="137" t="s">
        <v>928</v>
      </c>
      <c r="E328" s="137">
        <v>4</v>
      </c>
      <c r="F328" s="137" t="s">
        <v>100</v>
      </c>
      <c r="G328" s="137" t="str">
        <f>+VLOOKUP($D328,'Detailed Schedule'!$D$8:$EK$9993,4,FALSE)</f>
        <v>MESSAGE BOARD</v>
      </c>
      <c r="H328" s="55">
        <f>+VLOOKUP($D328,'Detailed Schedule'!$D$8:$EK$9993,5,FALSE)</f>
        <v>38970</v>
      </c>
      <c r="I328" s="22">
        <f>+VLOOKUP($D328,'Detailed Schedule'!$D$8:$EK$9993,6,FALSE)</f>
        <v>5</v>
      </c>
      <c r="J328" s="55">
        <f>+VLOOKUP($D328,'Detailed Schedule'!$D$8:$EK$9993,7,FALSE)</f>
        <v>0</v>
      </c>
      <c r="K328" s="56">
        <v>0</v>
      </c>
      <c r="L328" s="59">
        <f>+VLOOKUP($D328,'Detailed Schedule'!$D$8:$EAA$9985,137,FALSE)</f>
        <v>9742.5</v>
      </c>
      <c r="M328" s="26">
        <f>+VLOOKUP($D328,'Detailed Schedule'!$D$8:$EAA$9985,144,FALSE)</f>
        <v>1948.5</v>
      </c>
      <c r="N328" s="26">
        <f t="shared" si="45"/>
        <v>11691</v>
      </c>
      <c r="O328" s="26">
        <f t="shared" si="46"/>
        <v>27279</v>
      </c>
      <c r="Q328" s="74">
        <f>+VLOOKUP($D328,'Detailed Schedule'!$D$8:$K$903,6,FALSE)</f>
        <v>5</v>
      </c>
      <c r="R328" s="75">
        <f>+VLOOKUP($D328,'Detailed Schedule'!$D$8:$K$903,5,FALSE)</f>
        <v>38970</v>
      </c>
      <c r="S328" s="75">
        <f>+VLOOKUP($D328,'Detailed Schedule'!$D$8:$K$903,7,FALSE)</f>
        <v>0</v>
      </c>
      <c r="T328" s="119">
        <f t="shared" ref="T328:T373" si="47">+S328-J328</f>
        <v>0</v>
      </c>
      <c r="U328" s="119">
        <f t="shared" ref="U328:U373" si="48">+R328-H328</f>
        <v>0</v>
      </c>
      <c r="V328" s="21" t="str">
        <f t="shared" ref="V328:V373" si="49">+IF(Q328=I328,"NO CHANGE","YES")</f>
        <v>NO CHANGE</v>
      </c>
      <c r="W328" s="21" t="str">
        <f t="shared" ref="W328:W373" si="50">+IF(R328=H328,"NO CHANGE","YES")</f>
        <v>NO CHANGE</v>
      </c>
      <c r="X328" s="21" t="str">
        <f t="shared" ref="X328:X373" si="51">+IF(S328=J328,"NO CHANGE","YES")</f>
        <v>NO CHANGE</v>
      </c>
    </row>
    <row r="329" spans="1:24" outlineLevel="2">
      <c r="A329" s="136">
        <v>45212</v>
      </c>
      <c r="B329" s="24"/>
      <c r="C329" s="77">
        <v>888</v>
      </c>
      <c r="D329" s="137" t="s">
        <v>929</v>
      </c>
      <c r="E329" s="137">
        <v>2</v>
      </c>
      <c r="F329" s="137" t="s">
        <v>100</v>
      </c>
      <c r="G329" s="137" t="str">
        <f>+VLOOKUP($D329,'Detailed Schedule'!$D$8:$EK$9993,4,FALSE)</f>
        <v>MESSAGE BOARD</v>
      </c>
      <c r="H329" s="55">
        <f>+VLOOKUP($D329,'Detailed Schedule'!$D$8:$EK$9993,5,FALSE)</f>
        <v>38970</v>
      </c>
      <c r="I329" s="22">
        <f>+VLOOKUP($D329,'Detailed Schedule'!$D$8:$EK$9993,6,FALSE)</f>
        <v>5</v>
      </c>
      <c r="J329" s="55">
        <f>+VLOOKUP($D329,'Detailed Schedule'!$D$8:$EK$9993,7,FALSE)</f>
        <v>0</v>
      </c>
      <c r="K329" s="56">
        <v>0</v>
      </c>
      <c r="L329" s="59">
        <f>+VLOOKUP($D329,'Detailed Schedule'!$D$8:$EAA$9985,137,FALSE)</f>
        <v>9742.5</v>
      </c>
      <c r="M329" s="26">
        <f>+VLOOKUP($D329,'Detailed Schedule'!$D$8:$EAA$9985,144,FALSE)</f>
        <v>1948.5</v>
      </c>
      <c r="N329" s="26">
        <f t="shared" si="45"/>
        <v>11691</v>
      </c>
      <c r="O329" s="26">
        <f t="shared" si="46"/>
        <v>27279</v>
      </c>
      <c r="Q329" s="74">
        <f>+VLOOKUP($D329,'Detailed Schedule'!$D$8:$K$903,6,FALSE)</f>
        <v>5</v>
      </c>
      <c r="R329" s="75">
        <f>+VLOOKUP($D329,'Detailed Schedule'!$D$8:$K$903,5,FALSE)</f>
        <v>38970</v>
      </c>
      <c r="S329" s="75">
        <f>+VLOOKUP($D329,'Detailed Schedule'!$D$8:$K$903,7,FALSE)</f>
        <v>0</v>
      </c>
      <c r="T329" s="119">
        <f t="shared" si="47"/>
        <v>0</v>
      </c>
      <c r="U329" s="119">
        <f t="shared" si="48"/>
        <v>0</v>
      </c>
      <c r="V329" s="21" t="str">
        <f t="shared" si="49"/>
        <v>NO CHANGE</v>
      </c>
      <c r="W329" s="21" t="str">
        <f t="shared" si="50"/>
        <v>NO CHANGE</v>
      </c>
      <c r="X329" s="21" t="str">
        <f t="shared" si="51"/>
        <v>NO CHANGE</v>
      </c>
    </row>
    <row r="330" spans="1:24" outlineLevel="2">
      <c r="A330" s="136">
        <v>45212</v>
      </c>
      <c r="B330" s="24"/>
      <c r="C330" s="77">
        <v>889</v>
      </c>
      <c r="D330" s="137" t="s">
        <v>930</v>
      </c>
      <c r="E330" s="137">
        <v>4</v>
      </c>
      <c r="F330" s="137" t="s">
        <v>100</v>
      </c>
      <c r="G330" s="137" t="str">
        <f>+VLOOKUP($D330,'Detailed Schedule'!$D$8:$EK$9993,4,FALSE)</f>
        <v>MESSAGE BOARD</v>
      </c>
      <c r="H330" s="55">
        <f>+VLOOKUP($D330,'Detailed Schedule'!$D$8:$EK$9993,5,FALSE)</f>
        <v>38970</v>
      </c>
      <c r="I330" s="22">
        <f>+VLOOKUP($D330,'Detailed Schedule'!$D$8:$EK$9993,6,FALSE)</f>
        <v>5</v>
      </c>
      <c r="J330" s="55">
        <f>+VLOOKUP($D330,'Detailed Schedule'!$D$8:$EK$9993,7,FALSE)</f>
        <v>0</v>
      </c>
      <c r="K330" s="56">
        <v>0</v>
      </c>
      <c r="L330" s="59">
        <f>+VLOOKUP($D330,'Detailed Schedule'!$D$8:$EAA$9985,137,FALSE)</f>
        <v>9742.5</v>
      </c>
      <c r="M330" s="26">
        <f>+VLOOKUP($D330,'Detailed Schedule'!$D$8:$EAA$9985,144,FALSE)</f>
        <v>1948.5</v>
      </c>
      <c r="N330" s="26">
        <f t="shared" si="45"/>
        <v>11691</v>
      </c>
      <c r="O330" s="26">
        <f t="shared" si="46"/>
        <v>27279</v>
      </c>
      <c r="Q330" s="74">
        <f>+VLOOKUP($D330,'Detailed Schedule'!$D$8:$K$903,6,FALSE)</f>
        <v>5</v>
      </c>
      <c r="R330" s="75">
        <f>+VLOOKUP($D330,'Detailed Schedule'!$D$8:$K$903,5,FALSE)</f>
        <v>38970</v>
      </c>
      <c r="S330" s="75">
        <f>+VLOOKUP($D330,'Detailed Schedule'!$D$8:$K$903,7,FALSE)</f>
        <v>0</v>
      </c>
      <c r="T330" s="119">
        <f t="shared" si="47"/>
        <v>0</v>
      </c>
      <c r="U330" s="119">
        <f t="shared" si="48"/>
        <v>0</v>
      </c>
      <c r="V330" s="21" t="str">
        <f t="shared" si="49"/>
        <v>NO CHANGE</v>
      </c>
      <c r="W330" s="21" t="str">
        <f t="shared" si="50"/>
        <v>NO CHANGE</v>
      </c>
      <c r="X330" s="21" t="str">
        <f t="shared" si="51"/>
        <v>NO CHANGE</v>
      </c>
    </row>
    <row r="331" spans="1:24" outlineLevel="2">
      <c r="A331" s="136">
        <v>45212</v>
      </c>
      <c r="B331" s="24"/>
      <c r="C331" s="77">
        <v>890</v>
      </c>
      <c r="D331" s="137" t="s">
        <v>931</v>
      </c>
      <c r="E331" s="137">
        <v>2</v>
      </c>
      <c r="F331" s="137" t="s">
        <v>100</v>
      </c>
      <c r="G331" s="137" t="str">
        <f>+VLOOKUP($D331,'Detailed Schedule'!$D$8:$EK$9993,4,FALSE)</f>
        <v>MESSAGE BOARD</v>
      </c>
      <c r="H331" s="55">
        <f>+VLOOKUP($D331,'Detailed Schedule'!$D$8:$EK$9993,5,FALSE)</f>
        <v>38970</v>
      </c>
      <c r="I331" s="22">
        <f>+VLOOKUP($D331,'Detailed Schedule'!$D$8:$EK$9993,6,FALSE)</f>
        <v>5</v>
      </c>
      <c r="J331" s="55">
        <f>+VLOOKUP($D331,'Detailed Schedule'!$D$8:$EK$9993,7,FALSE)</f>
        <v>0</v>
      </c>
      <c r="K331" s="56">
        <v>0</v>
      </c>
      <c r="L331" s="59">
        <f>+VLOOKUP($D331,'Detailed Schedule'!$D$8:$EAA$9985,137,FALSE)</f>
        <v>9742.5</v>
      </c>
      <c r="M331" s="26">
        <f>+VLOOKUP($D331,'Detailed Schedule'!$D$8:$EAA$9985,144,FALSE)</f>
        <v>1948.5</v>
      </c>
      <c r="N331" s="26">
        <f t="shared" si="45"/>
        <v>11691</v>
      </c>
      <c r="O331" s="26">
        <f t="shared" si="46"/>
        <v>27279</v>
      </c>
      <c r="Q331" s="74">
        <f>+VLOOKUP($D331,'Detailed Schedule'!$D$8:$K$903,6,FALSE)</f>
        <v>5</v>
      </c>
      <c r="R331" s="75">
        <f>+VLOOKUP($D331,'Detailed Schedule'!$D$8:$K$903,5,FALSE)</f>
        <v>38970</v>
      </c>
      <c r="S331" s="75">
        <f>+VLOOKUP($D331,'Detailed Schedule'!$D$8:$K$903,7,FALSE)</f>
        <v>0</v>
      </c>
      <c r="T331" s="119">
        <f t="shared" si="47"/>
        <v>0</v>
      </c>
      <c r="U331" s="119">
        <f t="shared" si="48"/>
        <v>0</v>
      </c>
      <c r="V331" s="21" t="str">
        <f t="shared" si="49"/>
        <v>NO CHANGE</v>
      </c>
      <c r="W331" s="21" t="str">
        <f t="shared" si="50"/>
        <v>NO CHANGE</v>
      </c>
      <c r="X331" s="21" t="str">
        <f t="shared" si="51"/>
        <v>NO CHANGE</v>
      </c>
    </row>
    <row r="332" spans="1:24" outlineLevel="2">
      <c r="A332" s="136">
        <v>45217</v>
      </c>
      <c r="B332" s="24"/>
      <c r="C332" s="77">
        <v>873</v>
      </c>
      <c r="D332" s="137" t="s">
        <v>1429</v>
      </c>
      <c r="E332" s="137">
        <v>2</v>
      </c>
      <c r="F332" s="137" t="s">
        <v>100</v>
      </c>
      <c r="G332" s="137" t="str">
        <f>+VLOOKUP($D332,'Detailed Schedule'!$D$8:$EK$9993,4,FALSE)</f>
        <v>INSPECTION CRAWLER MLT-42-@</v>
      </c>
      <c r="H332" s="55">
        <f>+VLOOKUP($D332,'Detailed Schedule'!$D$8:$EK$9993,5,FALSE)</f>
        <v>27296.32</v>
      </c>
      <c r="I332" s="22">
        <f>+VLOOKUP($D332,'Detailed Schedule'!$D$8:$EK$9993,6,FALSE)</f>
        <v>5</v>
      </c>
      <c r="J332" s="55">
        <f>+VLOOKUP($D332,'Detailed Schedule'!$D$8:$EK$9993,7,FALSE)</f>
        <v>0</v>
      </c>
      <c r="K332" s="56">
        <v>0</v>
      </c>
      <c r="L332" s="59">
        <f>+VLOOKUP($D332,'Detailed Schedule'!$D$8:$EAA$9985,137,FALSE)</f>
        <v>6369.141333333333</v>
      </c>
      <c r="M332" s="26">
        <f>+VLOOKUP($D332,'Detailed Schedule'!$D$8:$EAA$9985,144,FALSE)</f>
        <v>1364.816</v>
      </c>
      <c r="N332" s="26">
        <f t="shared" si="45"/>
        <v>7733.9573333333328</v>
      </c>
      <c r="O332" s="26">
        <f t="shared" si="46"/>
        <v>19562.362666666668</v>
      </c>
      <c r="Q332" s="74">
        <f>+VLOOKUP($D332,'Detailed Schedule'!$D$8:$K$903,6,FALSE)</f>
        <v>5</v>
      </c>
      <c r="R332" s="75">
        <f>+VLOOKUP($D332,'Detailed Schedule'!$D$8:$K$903,5,FALSE)</f>
        <v>27296.32</v>
      </c>
      <c r="S332" s="75">
        <f>+VLOOKUP($D332,'Detailed Schedule'!$D$8:$K$903,7,FALSE)</f>
        <v>0</v>
      </c>
      <c r="T332" s="119">
        <f t="shared" si="47"/>
        <v>0</v>
      </c>
      <c r="U332" s="119">
        <f t="shared" si="48"/>
        <v>0</v>
      </c>
      <c r="V332" s="21" t="str">
        <f t="shared" si="49"/>
        <v>NO CHANGE</v>
      </c>
      <c r="W332" s="21" t="str">
        <f t="shared" si="50"/>
        <v>NO CHANGE</v>
      </c>
      <c r="X332" s="21" t="str">
        <f t="shared" si="51"/>
        <v>NO CHANGE</v>
      </c>
    </row>
    <row r="333" spans="1:24" outlineLevel="2">
      <c r="A333" s="136">
        <v>45226</v>
      </c>
      <c r="B333" s="24"/>
      <c r="C333" s="77">
        <v>864</v>
      </c>
      <c r="D333" s="137" t="s">
        <v>657</v>
      </c>
      <c r="E333" s="137">
        <v>1</v>
      </c>
      <c r="F333" s="137" t="s">
        <v>100</v>
      </c>
      <c r="G333" s="137" t="str">
        <f>+VLOOKUP($D333,'Detailed Schedule'!$D$8:$EK$9993,4,FALSE)</f>
        <v>2019 JD 160G 057612</v>
      </c>
      <c r="H333" s="55">
        <f>+VLOOKUP($D333,'Detailed Schedule'!$D$8:$EK$9993,5,FALSE)</f>
        <v>196963.9</v>
      </c>
      <c r="I333" s="22">
        <f>+VLOOKUP($D333,'Detailed Schedule'!$D$8:$EK$9993,6,FALSE)</f>
        <v>10</v>
      </c>
      <c r="J333" s="55">
        <f>+VLOOKUP($D333,'Detailed Schedule'!$D$8:$EK$9993,7,FALSE)</f>
        <v>25000</v>
      </c>
      <c r="K333" s="56">
        <v>0</v>
      </c>
      <c r="L333" s="59">
        <f>+VLOOKUP($D333,'Detailed Schedule'!$D$8:$EAA$9985,137,FALSE)</f>
        <v>20062.454999999998</v>
      </c>
      <c r="M333" s="26">
        <f>+VLOOKUP($D333,'Detailed Schedule'!$D$8:$EAA$9985,144,FALSE)</f>
        <v>4299.0974999999999</v>
      </c>
      <c r="N333" s="26">
        <f t="shared" si="45"/>
        <v>24361.552499999998</v>
      </c>
      <c r="O333" s="26">
        <f t="shared" si="46"/>
        <v>172602.3475</v>
      </c>
      <c r="Q333" s="74">
        <f>+VLOOKUP($D333,'Detailed Schedule'!$D$8:$K$903,6,FALSE)</f>
        <v>10</v>
      </c>
      <c r="R333" s="75">
        <f>+VLOOKUP($D333,'Detailed Schedule'!$D$8:$K$903,5,FALSE)</f>
        <v>196963.9</v>
      </c>
      <c r="S333" s="75">
        <f>+VLOOKUP($D333,'Detailed Schedule'!$D$8:$K$903,7,FALSE)</f>
        <v>25000</v>
      </c>
      <c r="T333" s="119">
        <f t="shared" si="47"/>
        <v>0</v>
      </c>
      <c r="U333" s="119">
        <f t="shared" si="48"/>
        <v>0</v>
      </c>
      <c r="V333" s="21" t="str">
        <f t="shared" si="49"/>
        <v>NO CHANGE</v>
      </c>
      <c r="W333" s="21" t="str">
        <f t="shared" si="50"/>
        <v>NO CHANGE</v>
      </c>
      <c r="X333" s="21" t="str">
        <f t="shared" si="51"/>
        <v>NO CHANGE</v>
      </c>
    </row>
    <row r="334" spans="1:24" outlineLevel="2">
      <c r="A334" s="136">
        <v>45226</v>
      </c>
      <c r="B334" s="24"/>
      <c r="C334" s="77">
        <v>865</v>
      </c>
      <c r="D334" s="137" t="s">
        <v>659</v>
      </c>
      <c r="E334" s="137">
        <v>1</v>
      </c>
      <c r="F334" s="137" t="s">
        <v>100</v>
      </c>
      <c r="G334" s="137" t="str">
        <f>+VLOOKUP($D334,'Detailed Schedule'!$D$8:$EK$9993,4,FALSE)</f>
        <v>2020 JD 160G 057836</v>
      </c>
      <c r="H334" s="55">
        <f>+VLOOKUP($D334,'Detailed Schedule'!$D$8:$EK$9993,5,FALSE)</f>
        <v>206079.9</v>
      </c>
      <c r="I334" s="22">
        <f>+VLOOKUP($D334,'Detailed Schedule'!$D$8:$EK$9993,6,FALSE)</f>
        <v>10</v>
      </c>
      <c r="J334" s="55">
        <f>+VLOOKUP($D334,'Detailed Schedule'!$D$8:$EK$9993,7,FALSE)</f>
        <v>25000</v>
      </c>
      <c r="K334" s="56">
        <v>0</v>
      </c>
      <c r="L334" s="59">
        <f>+VLOOKUP($D334,'Detailed Schedule'!$D$8:$EAA$9985,137,FALSE)</f>
        <v>21125.988333333331</v>
      </c>
      <c r="M334" s="26">
        <f>+VLOOKUP($D334,'Detailed Schedule'!$D$8:$EAA$9985,144,FALSE)</f>
        <v>4526.9974999999995</v>
      </c>
      <c r="N334" s="26">
        <f t="shared" si="45"/>
        <v>25652.985833333332</v>
      </c>
      <c r="O334" s="26">
        <f t="shared" si="46"/>
        <v>180426.91416666665</v>
      </c>
      <c r="Q334" s="74">
        <f>+VLOOKUP($D334,'Detailed Schedule'!$D$8:$K$903,6,FALSE)</f>
        <v>10</v>
      </c>
      <c r="R334" s="75">
        <f>+VLOOKUP($D334,'Detailed Schedule'!$D$8:$K$903,5,FALSE)</f>
        <v>206079.9</v>
      </c>
      <c r="S334" s="75">
        <f>+VLOOKUP($D334,'Detailed Schedule'!$D$8:$K$903,7,FALSE)</f>
        <v>25000</v>
      </c>
      <c r="T334" s="119">
        <f t="shared" si="47"/>
        <v>0</v>
      </c>
      <c r="U334" s="119">
        <f t="shared" si="48"/>
        <v>0</v>
      </c>
      <c r="V334" s="21" t="str">
        <f t="shared" si="49"/>
        <v>NO CHANGE</v>
      </c>
      <c r="W334" s="21" t="str">
        <f t="shared" si="50"/>
        <v>NO CHANGE</v>
      </c>
      <c r="X334" s="21" t="str">
        <f t="shared" si="51"/>
        <v>NO CHANGE</v>
      </c>
    </row>
    <row r="335" spans="1:24" outlineLevel="2">
      <c r="A335" s="136">
        <v>45226</v>
      </c>
      <c r="B335" s="24"/>
      <c r="C335" s="77">
        <v>866</v>
      </c>
      <c r="D335" s="137" t="s">
        <v>661</v>
      </c>
      <c r="E335" s="137">
        <v>1</v>
      </c>
      <c r="F335" s="137" t="s">
        <v>100</v>
      </c>
      <c r="G335" s="137" t="str">
        <f>+VLOOKUP($D335,'Detailed Schedule'!$D$8:$EK$9993,4,FALSE)</f>
        <v>2014 JD 210G 521991</v>
      </c>
      <c r="H335" s="55">
        <f>+VLOOKUP($D335,'Detailed Schedule'!$D$8:$EK$9993,5,FALSE)</f>
        <v>141885.24</v>
      </c>
      <c r="I335" s="22">
        <f>+VLOOKUP($D335,'Detailed Schedule'!$D$8:$EK$9993,6,FALSE)</f>
        <v>10</v>
      </c>
      <c r="J335" s="55">
        <f>+VLOOKUP($D335,'Detailed Schedule'!$D$8:$EK$9993,7,FALSE)</f>
        <v>35000</v>
      </c>
      <c r="K335" s="56">
        <v>0</v>
      </c>
      <c r="L335" s="59">
        <f>+VLOOKUP($D335,'Detailed Schedule'!$D$8:$EAA$9985,137,FALSE)</f>
        <v>12469.944666666666</v>
      </c>
      <c r="M335" s="26">
        <f>+VLOOKUP($D335,'Detailed Schedule'!$D$8:$EAA$9985,144,FALSE)</f>
        <v>2672.1309999999999</v>
      </c>
      <c r="N335" s="26">
        <f t="shared" si="45"/>
        <v>15142.075666666666</v>
      </c>
      <c r="O335" s="26">
        <f t="shared" si="46"/>
        <v>126743.16433333332</v>
      </c>
      <c r="Q335" s="74">
        <f>+VLOOKUP($D335,'Detailed Schedule'!$D$8:$K$903,6,FALSE)</f>
        <v>10</v>
      </c>
      <c r="R335" s="75">
        <f>+VLOOKUP($D335,'Detailed Schedule'!$D$8:$K$903,5,FALSE)</f>
        <v>141885.24</v>
      </c>
      <c r="S335" s="75">
        <f>+VLOOKUP($D335,'Detailed Schedule'!$D$8:$K$903,7,FALSE)</f>
        <v>35000</v>
      </c>
      <c r="T335" s="119">
        <f t="shared" si="47"/>
        <v>0</v>
      </c>
      <c r="U335" s="119">
        <f t="shared" si="48"/>
        <v>0</v>
      </c>
      <c r="V335" s="21" t="str">
        <f t="shared" si="49"/>
        <v>NO CHANGE</v>
      </c>
      <c r="W335" s="21" t="str">
        <f t="shared" si="50"/>
        <v>NO CHANGE</v>
      </c>
      <c r="X335" s="21" t="str">
        <f t="shared" si="51"/>
        <v>NO CHANGE</v>
      </c>
    </row>
    <row r="336" spans="1:24" outlineLevel="2">
      <c r="A336" s="136">
        <v>45226</v>
      </c>
      <c r="B336" s="24"/>
      <c r="C336" s="77">
        <v>867</v>
      </c>
      <c r="D336" s="137" t="s">
        <v>663</v>
      </c>
      <c r="E336" s="137">
        <v>1</v>
      </c>
      <c r="F336" s="137" t="s">
        <v>100</v>
      </c>
      <c r="G336" s="137" t="str">
        <f>+VLOOKUP($D336,'Detailed Schedule'!$D$8:$EK$9993,4,FALSE)</f>
        <v>2018 JD 210G 526157</v>
      </c>
      <c r="H336" s="55">
        <f>+VLOOKUP($D336,'Detailed Schedule'!$D$8:$EK$9993,5,FALSE)</f>
        <v>163085.24</v>
      </c>
      <c r="I336" s="22">
        <f>+VLOOKUP($D336,'Detailed Schedule'!$D$8:$EK$9993,6,FALSE)</f>
        <v>10</v>
      </c>
      <c r="J336" s="55">
        <f>+VLOOKUP($D336,'Detailed Schedule'!$D$8:$EK$9993,7,FALSE)</f>
        <v>35000</v>
      </c>
      <c r="K336" s="56">
        <v>0</v>
      </c>
      <c r="L336" s="59">
        <f>+VLOOKUP($D336,'Detailed Schedule'!$D$8:$EAA$9985,137,FALSE)</f>
        <v>14943.277999999998</v>
      </c>
      <c r="M336" s="26">
        <f>+VLOOKUP($D336,'Detailed Schedule'!$D$8:$EAA$9985,144,FALSE)</f>
        <v>3202.1309999999999</v>
      </c>
      <c r="N336" s="26">
        <f t="shared" si="45"/>
        <v>18145.409</v>
      </c>
      <c r="O336" s="26">
        <f t="shared" si="46"/>
        <v>144939.83100000001</v>
      </c>
      <c r="Q336" s="74">
        <f>+VLOOKUP($D336,'Detailed Schedule'!$D$8:$K$903,6,FALSE)</f>
        <v>10</v>
      </c>
      <c r="R336" s="75">
        <f>+VLOOKUP($D336,'Detailed Schedule'!$D$8:$K$903,5,FALSE)</f>
        <v>163085.24</v>
      </c>
      <c r="S336" s="75">
        <f>+VLOOKUP($D336,'Detailed Schedule'!$D$8:$K$903,7,FALSE)</f>
        <v>35000</v>
      </c>
      <c r="T336" s="119">
        <f t="shared" si="47"/>
        <v>0</v>
      </c>
      <c r="U336" s="119">
        <f t="shared" si="48"/>
        <v>0</v>
      </c>
      <c r="V336" s="21" t="str">
        <f t="shared" si="49"/>
        <v>NO CHANGE</v>
      </c>
      <c r="W336" s="21" t="str">
        <f t="shared" si="50"/>
        <v>NO CHANGE</v>
      </c>
      <c r="X336" s="21" t="str">
        <f t="shared" si="51"/>
        <v>NO CHANGE</v>
      </c>
    </row>
    <row r="337" spans="1:24" outlineLevel="2">
      <c r="A337" s="136">
        <v>45226</v>
      </c>
      <c r="B337" s="24"/>
      <c r="C337" s="77">
        <v>868</v>
      </c>
      <c r="D337" s="137" t="s">
        <v>665</v>
      </c>
      <c r="E337" s="137">
        <v>1</v>
      </c>
      <c r="F337" s="137" t="s">
        <v>100</v>
      </c>
      <c r="G337" s="137" t="str">
        <f>+VLOOKUP($D337,'Detailed Schedule'!$D$8:$EK$9993,4,FALSE)</f>
        <v>2018 JD 250G 610898</v>
      </c>
      <c r="H337" s="55">
        <f>+VLOOKUP($D337,'Detailed Schedule'!$D$8:$EK$9993,5,FALSE)</f>
        <v>192267.04</v>
      </c>
      <c r="I337" s="22">
        <f>+VLOOKUP($D337,'Detailed Schedule'!$D$8:$EK$9993,6,FALSE)</f>
        <v>10</v>
      </c>
      <c r="J337" s="55">
        <f>+VLOOKUP($D337,'Detailed Schedule'!$D$8:$EK$9993,7,FALSE)</f>
        <v>35000</v>
      </c>
      <c r="K337" s="56">
        <v>0</v>
      </c>
      <c r="L337" s="59">
        <f>+VLOOKUP($D337,'Detailed Schedule'!$D$8:$EAA$9985,137,FALSE)</f>
        <v>18347.821333333333</v>
      </c>
      <c r="M337" s="26">
        <f>+VLOOKUP($D337,'Detailed Schedule'!$D$8:$EAA$9985,144,FALSE)</f>
        <v>3931.6760000000004</v>
      </c>
      <c r="N337" s="26">
        <f t="shared" si="45"/>
        <v>22279.497333333333</v>
      </c>
      <c r="O337" s="26">
        <f t="shared" si="46"/>
        <v>169987.54266666668</v>
      </c>
      <c r="Q337" s="74">
        <f>+VLOOKUP($D337,'Detailed Schedule'!$D$8:$K$903,6,FALSE)</f>
        <v>10</v>
      </c>
      <c r="R337" s="75">
        <f>+VLOOKUP($D337,'Detailed Schedule'!$D$8:$K$903,5,FALSE)</f>
        <v>192267.04</v>
      </c>
      <c r="S337" s="75">
        <f>+VLOOKUP($D337,'Detailed Schedule'!$D$8:$K$903,7,FALSE)</f>
        <v>35000</v>
      </c>
      <c r="T337" s="119">
        <f t="shared" si="47"/>
        <v>0</v>
      </c>
      <c r="U337" s="119">
        <f t="shared" si="48"/>
        <v>0</v>
      </c>
      <c r="V337" s="21" t="str">
        <f t="shared" si="49"/>
        <v>NO CHANGE</v>
      </c>
      <c r="W337" s="21" t="str">
        <f t="shared" si="50"/>
        <v>NO CHANGE</v>
      </c>
      <c r="X337" s="21" t="str">
        <f t="shared" si="51"/>
        <v>NO CHANGE</v>
      </c>
    </row>
    <row r="338" spans="1:24" outlineLevel="2">
      <c r="A338" s="136">
        <v>45226</v>
      </c>
      <c r="B338" s="24"/>
      <c r="C338" s="77">
        <v>869</v>
      </c>
      <c r="D338" s="137" t="s">
        <v>667</v>
      </c>
      <c r="E338" s="137">
        <v>1</v>
      </c>
      <c r="F338" s="137" t="s">
        <v>100</v>
      </c>
      <c r="G338" s="137" t="str">
        <f>+VLOOKUP($D338,'Detailed Schedule'!$D$8:$EK$9993,4,FALSE)</f>
        <v>2019 JD 350G 813641</v>
      </c>
      <c r="H338" s="55">
        <f>+VLOOKUP($D338,'Detailed Schedule'!$D$8:$EK$9993,5,FALSE)</f>
        <v>243847.7</v>
      </c>
      <c r="I338" s="22">
        <f>+VLOOKUP($D338,'Detailed Schedule'!$D$8:$EK$9993,6,FALSE)</f>
        <v>10</v>
      </c>
      <c r="J338" s="55">
        <f>+VLOOKUP($D338,'Detailed Schedule'!$D$8:$EK$9993,7,FALSE)</f>
        <v>40000</v>
      </c>
      <c r="K338" s="56">
        <v>0</v>
      </c>
      <c r="L338" s="59">
        <f>+VLOOKUP($D338,'Detailed Schedule'!$D$8:$EAA$9985,137,FALSE)</f>
        <v>23782.231666666667</v>
      </c>
      <c r="M338" s="26">
        <f>+VLOOKUP($D338,'Detailed Schedule'!$D$8:$EAA$9985,144,FALSE)</f>
        <v>5096.1925000000001</v>
      </c>
      <c r="N338" s="26">
        <f t="shared" ref="N338:N401" si="52">+L338+M338</f>
        <v>28878.424166666668</v>
      </c>
      <c r="O338" s="26">
        <f t="shared" ref="O338:O401" si="53">+H338-N338</f>
        <v>214969.27583333335</v>
      </c>
      <c r="Q338" s="74">
        <f>+VLOOKUP($D338,'Detailed Schedule'!$D$8:$K$903,6,FALSE)</f>
        <v>10</v>
      </c>
      <c r="R338" s="75">
        <f>+VLOOKUP($D338,'Detailed Schedule'!$D$8:$K$903,5,FALSE)</f>
        <v>243847.7</v>
      </c>
      <c r="S338" s="75">
        <f>+VLOOKUP($D338,'Detailed Schedule'!$D$8:$K$903,7,FALSE)</f>
        <v>40000</v>
      </c>
      <c r="T338" s="119">
        <f t="shared" si="47"/>
        <v>0</v>
      </c>
      <c r="U338" s="119">
        <f t="shared" si="48"/>
        <v>0</v>
      </c>
      <c r="V338" s="21" t="str">
        <f t="shared" si="49"/>
        <v>NO CHANGE</v>
      </c>
      <c r="W338" s="21" t="str">
        <f t="shared" si="50"/>
        <v>NO CHANGE</v>
      </c>
      <c r="X338" s="21" t="str">
        <f t="shared" si="51"/>
        <v>NO CHANGE</v>
      </c>
    </row>
    <row r="339" spans="1:24" outlineLevel="2">
      <c r="A339" s="136">
        <v>45226</v>
      </c>
      <c r="B339" s="24"/>
      <c r="C339" s="77">
        <v>863</v>
      </c>
      <c r="D339" s="137" t="s">
        <v>1584</v>
      </c>
      <c r="E339" s="137">
        <v>1</v>
      </c>
      <c r="F339" s="137" t="s">
        <v>100</v>
      </c>
      <c r="G339" s="137" t="str">
        <f>+VLOOKUP($D339,'Detailed Schedule'!$D$8:$EK$9993,4,FALSE)</f>
        <v>2023 JD 331G 441417</v>
      </c>
      <c r="H339" s="55">
        <f>+VLOOKUP($D339,'Detailed Schedule'!$D$8:$EK$9993,5,FALSE)</f>
        <v>85835.85</v>
      </c>
      <c r="I339" s="22">
        <f>+VLOOKUP($D339,'Detailed Schedule'!$D$8:$EK$9993,6,FALSE)</f>
        <v>10</v>
      </c>
      <c r="J339" s="55">
        <f>+VLOOKUP($D339,'Detailed Schedule'!$D$8:$EK$9993,7,FALSE)</f>
        <v>10000</v>
      </c>
      <c r="K339" s="56">
        <v>0</v>
      </c>
      <c r="L339" s="59">
        <f>+VLOOKUP($D339,'Detailed Schedule'!$D$8:$EAA$9985,137,FALSE)</f>
        <v>8847.5158333333347</v>
      </c>
      <c r="M339" s="26">
        <f>+VLOOKUP($D339,'Detailed Schedule'!$D$8:$EAA$9985,144,FALSE)</f>
        <v>1895.8962500000002</v>
      </c>
      <c r="N339" s="26">
        <f t="shared" si="52"/>
        <v>10743.412083333335</v>
      </c>
      <c r="O339" s="26">
        <f t="shared" si="53"/>
        <v>75092.437916666677</v>
      </c>
      <c r="Q339" s="74">
        <f>+VLOOKUP($D339,'Detailed Schedule'!$D$8:$K$903,6,FALSE)</f>
        <v>10</v>
      </c>
      <c r="R339" s="75">
        <f>+VLOOKUP($D339,'Detailed Schedule'!$D$8:$K$903,5,FALSE)</f>
        <v>85835.85</v>
      </c>
      <c r="S339" s="75">
        <f>+VLOOKUP($D339,'Detailed Schedule'!$D$8:$K$903,7,FALSE)</f>
        <v>10000</v>
      </c>
      <c r="T339" s="119">
        <f t="shared" si="47"/>
        <v>0</v>
      </c>
      <c r="U339" s="119">
        <f t="shared" si="48"/>
        <v>0</v>
      </c>
      <c r="V339" s="21" t="str">
        <f t="shared" si="49"/>
        <v>NO CHANGE</v>
      </c>
      <c r="W339" s="21" t="str">
        <f t="shared" si="50"/>
        <v>NO CHANGE</v>
      </c>
      <c r="X339" s="21" t="str">
        <f t="shared" si="51"/>
        <v>NO CHANGE</v>
      </c>
    </row>
    <row r="340" spans="1:24" outlineLevel="2">
      <c r="A340" s="136">
        <v>45243</v>
      </c>
      <c r="B340" s="24"/>
      <c r="C340" s="77">
        <v>899</v>
      </c>
      <c r="D340" s="137" t="s">
        <v>370</v>
      </c>
      <c r="E340" s="137">
        <v>1</v>
      </c>
      <c r="F340" s="137" t="s">
        <v>100</v>
      </c>
      <c r="G340" s="137" t="str">
        <f>+VLOOKUP($D340,'Detailed Schedule'!$D$8:$EK$9993,4,FALSE)</f>
        <v>REBUILD UNDERCARRIAGE</v>
      </c>
      <c r="H340" s="55">
        <f>+VLOOKUP($D340,'Detailed Schedule'!$D$8:$EK$9993,5,FALSE)</f>
        <v>10188.39</v>
      </c>
      <c r="I340" s="22">
        <f>+VLOOKUP($D340,'Detailed Schedule'!$D$8:$EK$9993,6,FALSE)</f>
        <v>5</v>
      </c>
      <c r="J340" s="55">
        <f>+VLOOKUP($D340,'Detailed Schedule'!$D$8:$EK$9993,7,FALSE)</f>
        <v>0</v>
      </c>
      <c r="K340" s="56">
        <v>0</v>
      </c>
      <c r="L340" s="59">
        <f>+VLOOKUP($D340,'Detailed Schedule'!$D$8:$EAA$9985,137,FALSE)</f>
        <v>2377.2909999999997</v>
      </c>
      <c r="M340" s="26">
        <f>+VLOOKUP($D340,'Detailed Schedule'!$D$8:$EAA$9985,144,FALSE)</f>
        <v>509.41949999999997</v>
      </c>
      <c r="N340" s="26">
        <f t="shared" si="52"/>
        <v>2886.7104999999997</v>
      </c>
      <c r="O340" s="26">
        <f t="shared" si="53"/>
        <v>7301.6795000000002</v>
      </c>
      <c r="Q340" s="74">
        <f>+VLOOKUP($D340,'Detailed Schedule'!$D$8:$K$903,6,FALSE)</f>
        <v>5</v>
      </c>
      <c r="R340" s="75">
        <f>+VLOOKUP($D340,'Detailed Schedule'!$D$8:$K$903,5,FALSE)</f>
        <v>10188.39</v>
      </c>
      <c r="S340" s="75">
        <f>+VLOOKUP($D340,'Detailed Schedule'!$D$8:$K$903,7,FALSE)</f>
        <v>0</v>
      </c>
      <c r="T340" s="119">
        <f t="shared" si="47"/>
        <v>0</v>
      </c>
      <c r="U340" s="119">
        <f t="shared" si="48"/>
        <v>0</v>
      </c>
      <c r="V340" s="21" t="str">
        <f t="shared" si="49"/>
        <v>NO CHANGE</v>
      </c>
      <c r="W340" s="21" t="str">
        <f t="shared" si="50"/>
        <v>NO CHANGE</v>
      </c>
      <c r="X340" s="21" t="str">
        <f t="shared" si="51"/>
        <v>NO CHANGE</v>
      </c>
    </row>
    <row r="341" spans="1:24" outlineLevel="2">
      <c r="A341" s="136">
        <v>45261</v>
      </c>
      <c r="B341" s="24"/>
      <c r="C341" s="77">
        <v>877</v>
      </c>
      <c r="D341" s="137" t="s">
        <v>193</v>
      </c>
      <c r="E341" s="137">
        <v>2</v>
      </c>
      <c r="F341" s="137" t="s">
        <v>100</v>
      </c>
      <c r="G341" s="137" t="str">
        <f>+VLOOKUP($D341,'Detailed Schedule'!$D$8:$EK$9993,4,FALSE)</f>
        <v>REPLACE ENGINE IN BR0-06</v>
      </c>
      <c r="H341" s="55">
        <f>+VLOOKUP($D341,'Detailed Schedule'!$D$8:$EK$9993,5,FALSE)</f>
        <v>8114.27</v>
      </c>
      <c r="I341" s="22">
        <f>+VLOOKUP($D341,'Detailed Schedule'!$D$8:$EK$9993,6,FALSE)</f>
        <v>7</v>
      </c>
      <c r="J341" s="55">
        <f>+VLOOKUP($D341,'Detailed Schedule'!$D$8:$EK$9993,7,FALSE)</f>
        <v>0</v>
      </c>
      <c r="K341" s="56">
        <v>0</v>
      </c>
      <c r="L341" s="59">
        <f>+VLOOKUP($D341,'Detailed Schedule'!$D$8:$EAA$9985,137,FALSE)</f>
        <v>1255.7798809523811</v>
      </c>
      <c r="M341" s="26">
        <f>+VLOOKUP($D341,'Detailed Schedule'!$D$8:$EAA$9985,144,FALSE)</f>
        <v>289.79535714285714</v>
      </c>
      <c r="N341" s="26">
        <f t="shared" si="52"/>
        <v>1545.5752380952381</v>
      </c>
      <c r="O341" s="26">
        <f t="shared" si="53"/>
        <v>6568.6947619047623</v>
      </c>
      <c r="Q341" s="74">
        <f>+VLOOKUP($D341,'Detailed Schedule'!$D$8:$K$903,6,FALSE)</f>
        <v>7</v>
      </c>
      <c r="R341" s="75">
        <f>+VLOOKUP($D341,'Detailed Schedule'!$D$8:$K$903,5,FALSE)</f>
        <v>8114.27</v>
      </c>
      <c r="S341" s="75">
        <f>+VLOOKUP($D341,'Detailed Schedule'!$D$8:$K$903,7,FALSE)</f>
        <v>0</v>
      </c>
      <c r="T341" s="119">
        <f t="shared" si="47"/>
        <v>0</v>
      </c>
      <c r="U341" s="119">
        <f t="shared" si="48"/>
        <v>0</v>
      </c>
      <c r="V341" s="21" t="str">
        <f t="shared" si="49"/>
        <v>NO CHANGE</v>
      </c>
      <c r="W341" s="21" t="str">
        <f t="shared" si="50"/>
        <v>NO CHANGE</v>
      </c>
      <c r="X341" s="21" t="str">
        <f t="shared" si="51"/>
        <v>NO CHANGE</v>
      </c>
    </row>
    <row r="342" spans="1:24" outlineLevel="2">
      <c r="A342" s="136">
        <v>45261</v>
      </c>
      <c r="B342" s="24"/>
      <c r="C342" s="77">
        <v>879</v>
      </c>
      <c r="D342" s="137" t="s">
        <v>554</v>
      </c>
      <c r="E342" s="137">
        <v>2</v>
      </c>
      <c r="F342" s="137" t="s">
        <v>100</v>
      </c>
      <c r="G342" s="137" t="str">
        <f>+VLOOKUP($D342,'Detailed Schedule'!$D$8:$EK$9993,4,FALSE)</f>
        <v>REPLACE ENGINE ON EX-21</v>
      </c>
      <c r="H342" s="55">
        <f>+VLOOKUP($D342,'Detailed Schedule'!$D$8:$EK$9993,5,FALSE)</f>
        <v>21175.3</v>
      </c>
      <c r="I342" s="22">
        <f>+VLOOKUP($D342,'Detailed Schedule'!$D$8:$EK$9993,6,FALSE)</f>
        <v>7</v>
      </c>
      <c r="J342" s="55">
        <f>+VLOOKUP($D342,'Detailed Schedule'!$D$8:$EK$9993,7,FALSE)</f>
        <v>0</v>
      </c>
      <c r="K342" s="56">
        <v>0</v>
      </c>
      <c r="L342" s="59">
        <f>+VLOOKUP($D342,'Detailed Schedule'!$D$8:$EAA$9985,137,FALSE)</f>
        <v>3277.1297619047618</v>
      </c>
      <c r="M342" s="26">
        <f>+VLOOKUP($D342,'Detailed Schedule'!$D$8:$EAA$9985,144,FALSE)</f>
        <v>756.26071428571424</v>
      </c>
      <c r="N342" s="26">
        <f t="shared" si="52"/>
        <v>4033.390476190476</v>
      </c>
      <c r="O342" s="26">
        <f t="shared" si="53"/>
        <v>17141.909523809525</v>
      </c>
      <c r="Q342" s="74">
        <f>+VLOOKUP($D342,'Detailed Schedule'!$D$8:$K$903,6,FALSE)</f>
        <v>7</v>
      </c>
      <c r="R342" s="75">
        <f>+VLOOKUP($D342,'Detailed Schedule'!$D$8:$K$903,5,FALSE)</f>
        <v>21175.3</v>
      </c>
      <c r="S342" s="75">
        <f>+VLOOKUP($D342,'Detailed Schedule'!$D$8:$K$903,7,FALSE)</f>
        <v>0</v>
      </c>
      <c r="T342" s="119">
        <f t="shared" si="47"/>
        <v>0</v>
      </c>
      <c r="U342" s="119">
        <f t="shared" si="48"/>
        <v>0</v>
      </c>
      <c r="V342" s="21" t="str">
        <f t="shared" si="49"/>
        <v>NO CHANGE</v>
      </c>
      <c r="W342" s="21" t="str">
        <f t="shared" si="50"/>
        <v>NO CHANGE</v>
      </c>
      <c r="X342" s="21" t="str">
        <f t="shared" si="51"/>
        <v>NO CHANGE</v>
      </c>
    </row>
    <row r="343" spans="1:24" outlineLevel="2">
      <c r="A343" s="136">
        <v>45261</v>
      </c>
      <c r="B343" s="24"/>
      <c r="C343" s="77">
        <v>880</v>
      </c>
      <c r="D343" s="137" t="s">
        <v>800</v>
      </c>
      <c r="E343" s="137">
        <v>3</v>
      </c>
      <c r="F343" s="137" t="s">
        <v>100</v>
      </c>
      <c r="G343" s="137" t="str">
        <f>+VLOOKUP($D343,'Detailed Schedule'!$D$8:$EK$9993,4,FALSE)</f>
        <v>REPLACE TRANSMISSION ON G-04</v>
      </c>
      <c r="H343" s="55">
        <f>+VLOOKUP($D343,'Detailed Schedule'!$D$8:$EK$9993,5,FALSE)</f>
        <v>69958.929999999993</v>
      </c>
      <c r="I343" s="22">
        <f>+VLOOKUP($D343,'Detailed Schedule'!$D$8:$EK$9993,6,FALSE)</f>
        <v>7</v>
      </c>
      <c r="J343" s="55">
        <f>+VLOOKUP($D343,'Detailed Schedule'!$D$8:$EK$9993,7,FALSE)</f>
        <v>0</v>
      </c>
      <c r="K343" s="56">
        <v>0</v>
      </c>
      <c r="L343" s="59">
        <f>+VLOOKUP($D343,'Detailed Schedule'!$D$8:$EAA$9985,137,FALSE)</f>
        <v>10826.977261904762</v>
      </c>
      <c r="M343" s="26">
        <f>+VLOOKUP($D343,'Detailed Schedule'!$D$8:$EAA$9985,144,FALSE)</f>
        <v>2498.5332142857142</v>
      </c>
      <c r="N343" s="26">
        <f t="shared" si="52"/>
        <v>13325.510476190477</v>
      </c>
      <c r="O343" s="26">
        <f t="shared" si="53"/>
        <v>56633.419523809513</v>
      </c>
      <c r="Q343" s="74">
        <f>+VLOOKUP($D343,'Detailed Schedule'!$D$8:$K$903,6,FALSE)</f>
        <v>7</v>
      </c>
      <c r="R343" s="75">
        <f>+VLOOKUP($D343,'Detailed Schedule'!$D$8:$K$903,5,FALSE)</f>
        <v>69958.929999999993</v>
      </c>
      <c r="S343" s="75">
        <f>+VLOOKUP($D343,'Detailed Schedule'!$D$8:$K$903,7,FALSE)</f>
        <v>0</v>
      </c>
      <c r="T343" s="119">
        <f t="shared" si="47"/>
        <v>0</v>
      </c>
      <c r="U343" s="119">
        <f t="shared" si="48"/>
        <v>0</v>
      </c>
      <c r="V343" s="21" t="str">
        <f t="shared" si="49"/>
        <v>NO CHANGE</v>
      </c>
      <c r="W343" s="21" t="str">
        <f t="shared" si="50"/>
        <v>NO CHANGE</v>
      </c>
      <c r="X343" s="21" t="str">
        <f t="shared" si="51"/>
        <v>NO CHANGE</v>
      </c>
    </row>
    <row r="344" spans="1:24" outlineLevel="2">
      <c r="A344" s="136">
        <v>45261</v>
      </c>
      <c r="B344" s="24"/>
      <c r="C344" s="77">
        <v>878</v>
      </c>
      <c r="D344" s="137" t="s">
        <v>377</v>
      </c>
      <c r="E344" s="137">
        <v>1</v>
      </c>
      <c r="F344" s="137" t="s">
        <v>100</v>
      </c>
      <c r="G344" s="137" t="str">
        <f>+VLOOKUP($D344,'Detailed Schedule'!$D$8:$EK$9993,4,FALSE)</f>
        <v>REPLACE COMPLETE UNDERCARRIAGE</v>
      </c>
      <c r="H344" s="55">
        <f>+VLOOKUP($D344,'Detailed Schedule'!$D$8:$EK$9993,5,FALSE)</f>
        <v>17181.54</v>
      </c>
      <c r="I344" s="22">
        <f>+VLOOKUP($D344,'Detailed Schedule'!$D$8:$EK$9993,6,FALSE)</f>
        <v>7</v>
      </c>
      <c r="J344" s="55">
        <f>+VLOOKUP($D344,'Detailed Schedule'!$D$8:$EK$9993,7,FALSE)</f>
        <v>0</v>
      </c>
      <c r="K344" s="56">
        <v>0</v>
      </c>
      <c r="L344" s="59">
        <f>+VLOOKUP($D344,'Detailed Schedule'!$D$8:$EAA$9985,137,FALSE)</f>
        <v>2659.0478571428575</v>
      </c>
      <c r="M344" s="26">
        <f>+VLOOKUP($D344,'Detailed Schedule'!$D$8:$EAA$9985,144,FALSE)</f>
        <v>613.62642857142862</v>
      </c>
      <c r="N344" s="26">
        <f t="shared" si="52"/>
        <v>3272.6742857142863</v>
      </c>
      <c r="O344" s="26">
        <f t="shared" si="53"/>
        <v>13908.865714285716</v>
      </c>
      <c r="Q344" s="74">
        <f>+VLOOKUP($D344,'Detailed Schedule'!$D$8:$K$903,6,FALSE)</f>
        <v>7</v>
      </c>
      <c r="R344" s="75">
        <f>+VLOOKUP($D344,'Detailed Schedule'!$D$8:$K$903,5,FALSE)</f>
        <v>17181.54</v>
      </c>
      <c r="S344" s="75">
        <f>+VLOOKUP($D344,'Detailed Schedule'!$D$8:$K$903,7,FALSE)</f>
        <v>0</v>
      </c>
      <c r="T344" s="119">
        <f t="shared" si="47"/>
        <v>0</v>
      </c>
      <c r="U344" s="119">
        <f t="shared" si="48"/>
        <v>0</v>
      </c>
      <c r="V344" s="21" t="str">
        <f t="shared" si="49"/>
        <v>NO CHANGE</v>
      </c>
      <c r="W344" s="21" t="str">
        <f t="shared" si="50"/>
        <v>NO CHANGE</v>
      </c>
      <c r="X344" s="21" t="str">
        <f t="shared" si="51"/>
        <v>NO CHANGE</v>
      </c>
    </row>
    <row r="345" spans="1:24" outlineLevel="2">
      <c r="A345" s="136">
        <v>45261</v>
      </c>
      <c r="B345" s="24"/>
      <c r="C345" s="77">
        <v>881</v>
      </c>
      <c r="D345" s="137" t="s">
        <v>1552</v>
      </c>
      <c r="E345" s="137">
        <v>2</v>
      </c>
      <c r="F345" s="137" t="s">
        <v>100</v>
      </c>
      <c r="G345" s="137" t="str">
        <f>+VLOOKUP($D345,'Detailed Schedule'!$D$8:$EK$9993,4,FALSE)</f>
        <v>REPLACE ENGINE IN SS-26</v>
      </c>
      <c r="H345" s="55">
        <f>+VLOOKUP($D345,'Detailed Schedule'!$D$8:$EK$9993,5,FALSE)</f>
        <v>16718.689999999999</v>
      </c>
      <c r="I345" s="22">
        <f>+VLOOKUP($D345,'Detailed Schedule'!$D$8:$EK$9993,6,FALSE)</f>
        <v>7</v>
      </c>
      <c r="J345" s="55">
        <f>+VLOOKUP($D345,'Detailed Schedule'!$D$8:$EK$9993,7,FALSE)</f>
        <v>0</v>
      </c>
      <c r="K345" s="56">
        <v>0</v>
      </c>
      <c r="L345" s="59">
        <f>+VLOOKUP($D345,'Detailed Schedule'!$D$8:$EAA$9985,137,FALSE)</f>
        <v>2587.4163095238091</v>
      </c>
      <c r="M345" s="26">
        <f>+VLOOKUP($D345,'Detailed Schedule'!$D$8:$EAA$9985,144,FALSE)</f>
        <v>597.09607142857135</v>
      </c>
      <c r="N345" s="26">
        <f t="shared" si="52"/>
        <v>3184.5123809523802</v>
      </c>
      <c r="O345" s="26">
        <f t="shared" si="53"/>
        <v>13534.177619047619</v>
      </c>
      <c r="Q345" s="74">
        <f>+VLOOKUP($D345,'Detailed Schedule'!$D$8:$K$903,6,FALSE)</f>
        <v>7</v>
      </c>
      <c r="R345" s="75">
        <f>+VLOOKUP($D345,'Detailed Schedule'!$D$8:$K$903,5,FALSE)</f>
        <v>16718.689999999999</v>
      </c>
      <c r="S345" s="75">
        <f>+VLOOKUP($D345,'Detailed Schedule'!$D$8:$K$903,7,FALSE)</f>
        <v>0</v>
      </c>
      <c r="T345" s="119">
        <f t="shared" si="47"/>
        <v>0</v>
      </c>
      <c r="U345" s="119">
        <f t="shared" si="48"/>
        <v>0</v>
      </c>
      <c r="V345" s="21" t="str">
        <f t="shared" si="49"/>
        <v>NO CHANGE</v>
      </c>
      <c r="W345" s="21" t="str">
        <f t="shared" si="50"/>
        <v>NO CHANGE</v>
      </c>
      <c r="X345" s="21" t="str">
        <f t="shared" si="51"/>
        <v>NO CHANGE</v>
      </c>
    </row>
    <row r="346" spans="1:24" outlineLevel="2">
      <c r="A346" s="136">
        <v>45261</v>
      </c>
      <c r="B346" s="24"/>
      <c r="C346" s="77">
        <v>882</v>
      </c>
      <c r="D346" s="137" t="s">
        <v>1556</v>
      </c>
      <c r="E346" s="137">
        <v>2</v>
      </c>
      <c r="F346" s="137" t="s">
        <v>100</v>
      </c>
      <c r="G346" s="137" t="str">
        <f>+VLOOKUP($D346,'Detailed Schedule'!$D$8:$EK$9993,4,FALSE)</f>
        <v>REPLACE FINAL DRIVE ON SS-27</v>
      </c>
      <c r="H346" s="55">
        <f>+VLOOKUP($D346,'Detailed Schedule'!$D$8:$EK$9993,5,FALSE)</f>
        <v>4722.92</v>
      </c>
      <c r="I346" s="22">
        <f>+VLOOKUP($D346,'Detailed Schedule'!$D$8:$EK$9993,6,FALSE)</f>
        <v>7</v>
      </c>
      <c r="J346" s="55">
        <f>+VLOOKUP($D346,'Detailed Schedule'!$D$8:$EK$9993,7,FALSE)</f>
        <v>0</v>
      </c>
      <c r="K346" s="56">
        <v>0</v>
      </c>
      <c r="L346" s="59">
        <f>+VLOOKUP($D346,'Detailed Schedule'!$D$8:$EAA$9985,137,FALSE)</f>
        <v>730.9228571428572</v>
      </c>
      <c r="M346" s="26">
        <f>+VLOOKUP($D346,'Detailed Schedule'!$D$8:$EAA$9985,144,FALSE)</f>
        <v>168.67571428571429</v>
      </c>
      <c r="N346" s="26">
        <f t="shared" si="52"/>
        <v>899.59857142857152</v>
      </c>
      <c r="O346" s="26">
        <f t="shared" si="53"/>
        <v>3823.3214285714284</v>
      </c>
      <c r="Q346" s="74">
        <f>+VLOOKUP($D346,'Detailed Schedule'!$D$8:$K$903,6,FALSE)</f>
        <v>7</v>
      </c>
      <c r="R346" s="75">
        <f>+VLOOKUP($D346,'Detailed Schedule'!$D$8:$K$903,5,FALSE)</f>
        <v>4722.92</v>
      </c>
      <c r="S346" s="75">
        <f>+VLOOKUP($D346,'Detailed Schedule'!$D$8:$K$903,7,FALSE)</f>
        <v>0</v>
      </c>
      <c r="T346" s="119">
        <f t="shared" si="47"/>
        <v>0</v>
      </c>
      <c r="U346" s="119">
        <f t="shared" si="48"/>
        <v>0</v>
      </c>
      <c r="V346" s="21" t="str">
        <f t="shared" si="49"/>
        <v>NO CHANGE</v>
      </c>
      <c r="W346" s="21" t="str">
        <f t="shared" si="50"/>
        <v>NO CHANGE</v>
      </c>
      <c r="X346" s="21" t="str">
        <f t="shared" si="51"/>
        <v>NO CHANGE</v>
      </c>
    </row>
    <row r="347" spans="1:24" outlineLevel="2">
      <c r="A347" s="136">
        <v>45273</v>
      </c>
      <c r="B347" s="24">
        <v>45666</v>
      </c>
      <c r="C347" s="77">
        <v>901</v>
      </c>
      <c r="D347" s="137" t="s">
        <v>560</v>
      </c>
      <c r="E347" s="137">
        <v>1</v>
      </c>
      <c r="F347" s="137" t="s">
        <v>100</v>
      </c>
      <c r="G347" s="137" t="str">
        <f>+VLOOKUP($D347,'Detailed Schedule'!$D$8:$EK$9993,4,FALSE)</f>
        <v>REBUILD UINDERCARRIAGE</v>
      </c>
      <c r="H347" s="55">
        <f>+VLOOKUP($D347,'Detailed Schedule'!$D$8:$EK$9993,5,FALSE)</f>
        <v>9582.41</v>
      </c>
      <c r="I347" s="22">
        <f>+VLOOKUP($D347,'Detailed Schedule'!$D$8:$EK$9993,6,FALSE)</f>
        <v>5</v>
      </c>
      <c r="J347" s="55">
        <f>+VLOOKUP($D347,'Detailed Schedule'!$D$8:$EK$9993,7,FALSE)</f>
        <v>0</v>
      </c>
      <c r="K347" s="56">
        <v>0</v>
      </c>
      <c r="L347" s="59">
        <f>+VLOOKUP($D347,'Detailed Schedule'!$D$8:$EAA$9985,137,FALSE)</f>
        <v>2076.1888333333332</v>
      </c>
      <c r="M347" s="26">
        <f>+VLOOKUP($D347,'Detailed Schedule'!$D$8:$EAA$9985,144,FALSE)</f>
        <v>159.70683333333332</v>
      </c>
      <c r="N347" s="26">
        <f t="shared" si="52"/>
        <v>2235.8956666666663</v>
      </c>
      <c r="O347" s="26">
        <f t="shared" si="53"/>
        <v>7346.5143333333335</v>
      </c>
      <c r="Q347" s="74">
        <f>+VLOOKUP($D347,'Detailed Schedule'!$D$8:$K$903,6,FALSE)</f>
        <v>5</v>
      </c>
      <c r="R347" s="75">
        <f>+VLOOKUP($D347,'Detailed Schedule'!$D$8:$K$903,5,FALSE)</f>
        <v>9582.41</v>
      </c>
      <c r="S347" s="75">
        <f>+VLOOKUP($D347,'Detailed Schedule'!$D$8:$K$903,7,FALSE)</f>
        <v>0</v>
      </c>
      <c r="T347" s="119">
        <f t="shared" si="47"/>
        <v>0</v>
      </c>
      <c r="U347" s="119">
        <f t="shared" si="48"/>
        <v>0</v>
      </c>
      <c r="V347" s="21" t="str">
        <f t="shared" si="49"/>
        <v>NO CHANGE</v>
      </c>
      <c r="W347" s="21" t="str">
        <f t="shared" si="50"/>
        <v>NO CHANGE</v>
      </c>
      <c r="X347" s="21" t="str">
        <f t="shared" si="51"/>
        <v>NO CHANGE</v>
      </c>
    </row>
    <row r="348" spans="1:24" outlineLevel="2">
      <c r="A348" s="136">
        <v>45279</v>
      </c>
      <c r="B348" s="24"/>
      <c r="C348" s="77">
        <v>902</v>
      </c>
      <c r="D348" s="137" t="s">
        <v>787</v>
      </c>
      <c r="E348" s="137">
        <v>1</v>
      </c>
      <c r="F348" s="137" t="s">
        <v>100</v>
      </c>
      <c r="G348" s="137" t="str">
        <f>+VLOOKUP($D348,'Detailed Schedule'!$D$8:$EK$9993,4,FALSE)</f>
        <v>NEW ENGINE</v>
      </c>
      <c r="H348" s="55">
        <f>+VLOOKUP($D348,'Detailed Schedule'!$D$8:$EK$9993,5,FALSE)</f>
        <v>99133.38</v>
      </c>
      <c r="I348" s="22">
        <f>+VLOOKUP($D348,'Detailed Schedule'!$D$8:$EK$9993,6,FALSE)</f>
        <v>7</v>
      </c>
      <c r="J348" s="55">
        <f>+VLOOKUP($D348,'Detailed Schedule'!$D$8:$EK$9993,7,FALSE)</f>
        <v>0</v>
      </c>
      <c r="K348" s="56">
        <v>0</v>
      </c>
      <c r="L348" s="59">
        <f>+VLOOKUP($D348,'Detailed Schedule'!$D$8:$EAA$9985,137,FALSE)</f>
        <v>14161.911428571428</v>
      </c>
      <c r="M348" s="26">
        <f>+VLOOKUP($D348,'Detailed Schedule'!$D$8:$EAA$9985,144,FALSE)</f>
        <v>3540.4778571428569</v>
      </c>
      <c r="N348" s="26">
        <f t="shared" si="52"/>
        <v>17702.389285714286</v>
      </c>
      <c r="O348" s="26">
        <f t="shared" si="53"/>
        <v>81430.990714285726</v>
      </c>
      <c r="Q348" s="74">
        <f>+VLOOKUP($D348,'Detailed Schedule'!$D$8:$K$903,6,FALSE)</f>
        <v>7</v>
      </c>
      <c r="R348" s="75">
        <f>+VLOOKUP($D348,'Detailed Schedule'!$D$8:$K$903,5,FALSE)</f>
        <v>99133.38</v>
      </c>
      <c r="S348" s="75">
        <f>+VLOOKUP($D348,'Detailed Schedule'!$D$8:$K$903,7,FALSE)</f>
        <v>0</v>
      </c>
      <c r="T348" s="119">
        <f t="shared" si="47"/>
        <v>0</v>
      </c>
      <c r="U348" s="119">
        <f t="shared" si="48"/>
        <v>0</v>
      </c>
      <c r="V348" s="21" t="str">
        <f t="shared" si="49"/>
        <v>NO CHANGE</v>
      </c>
      <c r="W348" s="21" t="str">
        <f t="shared" si="50"/>
        <v>NO CHANGE</v>
      </c>
      <c r="X348" s="21" t="str">
        <f t="shared" si="51"/>
        <v>NO CHANGE</v>
      </c>
    </row>
    <row r="349" spans="1:24" outlineLevel="2">
      <c r="A349" s="136">
        <v>45287</v>
      </c>
      <c r="B349" s="24"/>
      <c r="C349" s="77">
        <v>903</v>
      </c>
      <c r="D349" s="137" t="s">
        <v>781</v>
      </c>
      <c r="E349" s="137">
        <v>1</v>
      </c>
      <c r="F349" s="137" t="s">
        <v>100</v>
      </c>
      <c r="G349" s="137" t="str">
        <f>+VLOOKUP($D349,'Detailed Schedule'!$D$8:$EK$9993,4,FALSE)</f>
        <v>NEW ENGINE</v>
      </c>
      <c r="H349" s="55">
        <f>+VLOOKUP($D349,'Detailed Schedule'!$D$8:$EK$9993,5,FALSE)</f>
        <v>67106.559999999998</v>
      </c>
      <c r="I349" s="22">
        <f>+VLOOKUP($D349,'Detailed Schedule'!$D$8:$EK$9993,6,FALSE)</f>
        <v>7</v>
      </c>
      <c r="J349" s="55">
        <f>+VLOOKUP($D349,'Detailed Schedule'!$D$8:$EK$9993,7,FALSE)</f>
        <v>0</v>
      </c>
      <c r="K349" s="56">
        <v>0</v>
      </c>
      <c r="L349" s="59">
        <f>+VLOOKUP($D349,'Detailed Schedule'!$D$8:$EAA$9985,137,FALSE)</f>
        <v>9586.6514285714275</v>
      </c>
      <c r="M349" s="26">
        <f>+VLOOKUP($D349,'Detailed Schedule'!$D$8:$EAA$9985,144,FALSE)</f>
        <v>2396.6628571428569</v>
      </c>
      <c r="N349" s="26">
        <f t="shared" si="52"/>
        <v>11983.314285714285</v>
      </c>
      <c r="O349" s="26">
        <f t="shared" si="53"/>
        <v>55123.245714285717</v>
      </c>
      <c r="Q349" s="74">
        <f>+VLOOKUP($D349,'Detailed Schedule'!$D$8:$K$903,6,FALSE)</f>
        <v>7</v>
      </c>
      <c r="R349" s="75">
        <f>+VLOOKUP($D349,'Detailed Schedule'!$D$8:$K$903,5,FALSE)</f>
        <v>67106.559999999998</v>
      </c>
      <c r="S349" s="75">
        <f>+VLOOKUP($D349,'Detailed Schedule'!$D$8:$K$903,7,FALSE)</f>
        <v>0</v>
      </c>
      <c r="T349" s="119">
        <f t="shared" si="47"/>
        <v>0</v>
      </c>
      <c r="U349" s="119">
        <f t="shared" si="48"/>
        <v>0</v>
      </c>
      <c r="V349" s="21" t="str">
        <f t="shared" si="49"/>
        <v>NO CHANGE</v>
      </c>
      <c r="W349" s="21" t="str">
        <f t="shared" si="50"/>
        <v>NO CHANGE</v>
      </c>
      <c r="X349" s="21" t="str">
        <f t="shared" si="51"/>
        <v>NO CHANGE</v>
      </c>
    </row>
    <row r="350" spans="1:24" outlineLevel="2">
      <c r="A350" s="136">
        <v>45292</v>
      </c>
      <c r="B350" s="24"/>
      <c r="C350" s="77"/>
      <c r="D350" s="137" t="s">
        <v>602</v>
      </c>
      <c r="E350" s="137">
        <v>1</v>
      </c>
      <c r="F350" s="137" t="s">
        <v>100</v>
      </c>
      <c r="G350" s="137" t="str">
        <f>+VLOOKUP($D350,'Detailed Schedule'!$D$8:$EK$9993,4,FALSE)</f>
        <v>CAT 305 MINI EXCAVATOR</v>
      </c>
      <c r="H350" s="55">
        <f>+VLOOKUP($D350,'Detailed Schedule'!$D$8:$EK$9993,5,FALSE)</f>
        <v>9494.23</v>
      </c>
      <c r="I350" s="22">
        <f>+VLOOKUP($D350,'Detailed Schedule'!$D$8:$EK$9993,6,FALSE)</f>
        <v>7</v>
      </c>
      <c r="J350" s="55">
        <f>+VLOOKUP($D350,'Detailed Schedule'!$D$8:$EK$9993,7,FALSE)</f>
        <v>0</v>
      </c>
      <c r="K350" s="56">
        <v>0</v>
      </c>
      <c r="L350" s="59">
        <f>+VLOOKUP($D350,'Detailed Schedule'!$D$8:$EAA$9985,137,FALSE)</f>
        <v>1356.3185714285714</v>
      </c>
      <c r="M350" s="26">
        <f>+VLOOKUP($D350,'Detailed Schedule'!$D$8:$EAA$9985,144,FALSE)</f>
        <v>339.07964285714286</v>
      </c>
      <c r="N350" s="26">
        <f t="shared" si="52"/>
        <v>1695.3982142857144</v>
      </c>
      <c r="O350" s="26">
        <f t="shared" si="53"/>
        <v>7798.8317857142847</v>
      </c>
      <c r="Q350" s="74">
        <f>+VLOOKUP($D350,'Detailed Schedule'!$D$8:$K$903,6,FALSE)</f>
        <v>7</v>
      </c>
      <c r="R350" s="75">
        <f>+VLOOKUP($D350,'Detailed Schedule'!$D$8:$K$903,5,FALSE)</f>
        <v>9494.23</v>
      </c>
      <c r="S350" s="75">
        <f>+VLOOKUP($D350,'Detailed Schedule'!$D$8:$K$903,7,FALSE)</f>
        <v>0</v>
      </c>
      <c r="T350" s="119">
        <f t="shared" si="47"/>
        <v>0</v>
      </c>
      <c r="U350" s="119">
        <f t="shared" si="48"/>
        <v>0</v>
      </c>
      <c r="V350" s="21" t="str">
        <f t="shared" si="49"/>
        <v>NO CHANGE</v>
      </c>
      <c r="W350" s="21" t="str">
        <f t="shared" si="50"/>
        <v>NO CHANGE</v>
      </c>
      <c r="X350" s="21" t="str">
        <f t="shared" si="51"/>
        <v>NO CHANGE</v>
      </c>
    </row>
    <row r="351" spans="1:24" outlineLevel="2">
      <c r="A351" s="136">
        <v>45309</v>
      </c>
      <c r="B351" s="24"/>
      <c r="C351" s="77"/>
      <c r="D351" s="137" t="s">
        <v>1660</v>
      </c>
      <c r="E351" s="137">
        <v>4</v>
      </c>
      <c r="F351" s="137" t="s">
        <v>100</v>
      </c>
      <c r="G351" s="137" t="str">
        <f>+VLOOKUP($D351,'Detailed Schedule'!$D$8:$EK$9993,4,FALSE)</f>
        <v>2016 JLG G5-18A (76908)</v>
      </c>
      <c r="H351" s="55">
        <f>+VLOOKUP($D351,'Detailed Schedule'!$D$8:$EK$9993,5,FALSE)</f>
        <v>39266.32</v>
      </c>
      <c r="I351" s="22">
        <f>+VLOOKUP($D351,'Detailed Schedule'!$D$8:$EK$9993,6,FALSE)</f>
        <v>10</v>
      </c>
      <c r="J351" s="55">
        <f>+VLOOKUP($D351,'Detailed Schedule'!$D$8:$EK$9993,7,FALSE)</f>
        <v>3926.6320000000001</v>
      </c>
      <c r="K351" s="56">
        <v>0</v>
      </c>
      <c r="L351" s="59">
        <f>+VLOOKUP($D351,'Detailed Schedule'!$D$8:$EAA$9985,137,FALSE)</f>
        <v>3239.4714000000004</v>
      </c>
      <c r="M351" s="26">
        <f>+VLOOKUP($D351,'Detailed Schedule'!$D$8:$EAA$9985,144,FALSE)</f>
        <v>883.49220000000014</v>
      </c>
      <c r="N351" s="26">
        <f t="shared" si="52"/>
        <v>4122.963600000001</v>
      </c>
      <c r="O351" s="26">
        <f t="shared" si="53"/>
        <v>35143.356399999997</v>
      </c>
      <c r="Q351" s="74">
        <f>+VLOOKUP($D351,'Detailed Schedule'!$D$8:$K$903,6,FALSE)</f>
        <v>10</v>
      </c>
      <c r="R351" s="75">
        <f>+VLOOKUP($D351,'Detailed Schedule'!$D$8:$K$903,5,FALSE)</f>
        <v>39266.32</v>
      </c>
      <c r="S351" s="75">
        <f>+VLOOKUP($D351,'Detailed Schedule'!$D$8:$K$903,7,FALSE)</f>
        <v>3926.6320000000001</v>
      </c>
      <c r="T351" s="119">
        <f t="shared" si="47"/>
        <v>0</v>
      </c>
      <c r="U351" s="119">
        <f t="shared" si="48"/>
        <v>0</v>
      </c>
      <c r="V351" s="21" t="str">
        <f t="shared" si="49"/>
        <v>NO CHANGE</v>
      </c>
      <c r="W351" s="21" t="str">
        <f t="shared" si="50"/>
        <v>NO CHANGE</v>
      </c>
      <c r="X351" s="21" t="str">
        <f t="shared" si="51"/>
        <v>NO CHANGE</v>
      </c>
    </row>
    <row r="352" spans="1:24" outlineLevel="2">
      <c r="A352" s="136">
        <v>45310</v>
      </c>
      <c r="B352" s="24"/>
      <c r="C352" s="77"/>
      <c r="D352" s="137" t="s">
        <v>695</v>
      </c>
      <c r="E352" s="137">
        <v>1</v>
      </c>
      <c r="F352" s="137" t="s">
        <v>100</v>
      </c>
      <c r="G352" s="137" t="str">
        <f>+VLOOKUP($D352,'Detailed Schedule'!$D$8:$EK$9993,4,FALSE)</f>
        <v>2018 NPK GH15 HAMMER - MAJOR REBUILD / REPAIR</v>
      </c>
      <c r="H352" s="55">
        <f>+VLOOKUP($D352,'Detailed Schedule'!$D$8:$EK$9993,5,FALSE)</f>
        <v>50235.61</v>
      </c>
      <c r="I352" s="22">
        <f>+VLOOKUP($D352,'Detailed Schedule'!$D$8:$EK$9993,6,FALSE)</f>
        <v>7</v>
      </c>
      <c r="J352" s="55">
        <f>+VLOOKUP($D352,'Detailed Schedule'!$D$8:$EK$9993,7,FALSE)</f>
        <v>0</v>
      </c>
      <c r="K352" s="56">
        <v>0</v>
      </c>
      <c r="L352" s="59">
        <f>+VLOOKUP($D352,'Detailed Schedule'!$D$8:$EAA$9985,137,FALSE)</f>
        <v>6578.4727380952381</v>
      </c>
      <c r="M352" s="26">
        <f>+VLOOKUP($D352,'Detailed Schedule'!$D$8:$EAA$9985,144,FALSE)</f>
        <v>1794.1289285714288</v>
      </c>
      <c r="N352" s="26">
        <f t="shared" si="52"/>
        <v>8372.6016666666674</v>
      </c>
      <c r="O352" s="26">
        <f t="shared" si="53"/>
        <v>41863.008333333331</v>
      </c>
      <c r="Q352" s="74">
        <f>+VLOOKUP($D352,'Detailed Schedule'!$D$8:$K$903,6,FALSE)</f>
        <v>7</v>
      </c>
      <c r="R352" s="75">
        <f>+VLOOKUP($D352,'Detailed Schedule'!$D$8:$K$903,5,FALSE)</f>
        <v>50235.61</v>
      </c>
      <c r="S352" s="75">
        <f>+VLOOKUP($D352,'Detailed Schedule'!$D$8:$K$903,7,FALSE)</f>
        <v>0</v>
      </c>
      <c r="T352" s="119">
        <f t="shared" si="47"/>
        <v>0</v>
      </c>
      <c r="U352" s="119">
        <f t="shared" si="48"/>
        <v>0</v>
      </c>
      <c r="V352" s="21" t="str">
        <f t="shared" si="49"/>
        <v>NO CHANGE</v>
      </c>
      <c r="W352" s="21" t="str">
        <f t="shared" si="50"/>
        <v>NO CHANGE</v>
      </c>
      <c r="X352" s="21" t="str">
        <f t="shared" si="51"/>
        <v>NO CHANGE</v>
      </c>
    </row>
    <row r="353" spans="1:24" outlineLevel="2">
      <c r="A353" s="136">
        <v>45323</v>
      </c>
      <c r="B353" s="24"/>
      <c r="C353" s="77"/>
      <c r="D353" s="137" t="s">
        <v>1596</v>
      </c>
      <c r="E353" s="137">
        <v>3</v>
      </c>
      <c r="F353" s="137" t="s">
        <v>100</v>
      </c>
      <c r="G353" s="137" t="str">
        <f>+VLOOKUP($D353,'Detailed Schedule'!$D$8:$EK$9993,4,FALSE)</f>
        <v>2023 CAT PC310</v>
      </c>
      <c r="H353" s="55">
        <f>+VLOOKUP($D353,'Detailed Schedule'!$D$8:$EK$9993,5,FALSE)</f>
        <v>36534.39</v>
      </c>
      <c r="I353" s="22">
        <f>+VLOOKUP($D353,'Detailed Schedule'!$D$8:$EK$9993,6,FALSE)</f>
        <v>5</v>
      </c>
      <c r="J353" s="55">
        <f>+VLOOKUP($D353,'Detailed Schedule'!$D$8:$EK$9993,7,FALSE)</f>
        <v>6000</v>
      </c>
      <c r="K353" s="56">
        <v>0</v>
      </c>
      <c r="L353" s="59">
        <f>+VLOOKUP($D353,'Detailed Schedule'!$D$8:$EAA$9985,137,FALSE)</f>
        <v>5597.9714999999997</v>
      </c>
      <c r="M353" s="26">
        <f>+VLOOKUP($D353,'Detailed Schedule'!$D$8:$EAA$9985,144,FALSE)</f>
        <v>1526.7194999999999</v>
      </c>
      <c r="N353" s="26">
        <f t="shared" si="52"/>
        <v>7124.6909999999998</v>
      </c>
      <c r="O353" s="26">
        <f t="shared" si="53"/>
        <v>29409.699000000001</v>
      </c>
      <c r="Q353" s="74">
        <f>+VLOOKUP($D353,'Detailed Schedule'!$D$8:$K$903,6,FALSE)</f>
        <v>5</v>
      </c>
      <c r="R353" s="75">
        <f>+VLOOKUP($D353,'Detailed Schedule'!$D$8:$K$903,5,FALSE)</f>
        <v>36534.39</v>
      </c>
      <c r="S353" s="75">
        <f>+VLOOKUP($D353,'Detailed Schedule'!$D$8:$K$903,7,FALSE)</f>
        <v>6000</v>
      </c>
      <c r="T353" s="119">
        <f t="shared" si="47"/>
        <v>0</v>
      </c>
      <c r="U353" s="119">
        <f t="shared" si="48"/>
        <v>0</v>
      </c>
      <c r="V353" s="21" t="str">
        <f t="shared" si="49"/>
        <v>NO CHANGE</v>
      </c>
      <c r="W353" s="21" t="str">
        <f t="shared" si="50"/>
        <v>NO CHANGE</v>
      </c>
      <c r="X353" s="21" t="str">
        <f t="shared" si="51"/>
        <v>NO CHANGE</v>
      </c>
    </row>
    <row r="354" spans="1:24" outlineLevel="2">
      <c r="A354" s="136">
        <v>45336</v>
      </c>
      <c r="B354" s="24"/>
      <c r="C354" s="77"/>
      <c r="D354" s="137" t="s">
        <v>372</v>
      </c>
      <c r="E354" s="137">
        <v>1</v>
      </c>
      <c r="F354" s="137" t="s">
        <v>100</v>
      </c>
      <c r="G354" s="137" t="str">
        <f>+VLOOKUP($D354,'Detailed Schedule'!$D$8:$EK$9993,4,FALSE)</f>
        <v>REBUILD UNDERCARRIAGE</v>
      </c>
      <c r="H354" s="55">
        <f>+VLOOKUP($D354,'Detailed Schedule'!$D$8:$EK$9993,5,FALSE)</f>
        <v>7931.76</v>
      </c>
      <c r="I354" s="22">
        <f>+VLOOKUP($D354,'Detailed Schedule'!$D$8:$EK$9993,6,FALSE)</f>
        <v>5</v>
      </c>
      <c r="J354" s="55">
        <f>+VLOOKUP($D354,'Detailed Schedule'!$D$8:$EK$9993,7,FALSE)</f>
        <v>0</v>
      </c>
      <c r="K354" s="56">
        <v>0</v>
      </c>
      <c r="L354" s="59">
        <f>+VLOOKUP($D354,'Detailed Schedule'!$D$8:$EAA$9985,137,FALSE)</f>
        <v>1454.1559999999999</v>
      </c>
      <c r="M354" s="26">
        <f>+VLOOKUP($D354,'Detailed Schedule'!$D$8:$EAA$9985,144,FALSE)</f>
        <v>396.58799999999997</v>
      </c>
      <c r="N354" s="26">
        <f t="shared" si="52"/>
        <v>1850.7439999999999</v>
      </c>
      <c r="O354" s="26">
        <f t="shared" si="53"/>
        <v>6081.0160000000005</v>
      </c>
      <c r="Q354" s="74">
        <f>+VLOOKUP($D354,'Detailed Schedule'!$D$8:$K$903,6,FALSE)</f>
        <v>5</v>
      </c>
      <c r="R354" s="75">
        <f>+VLOOKUP($D354,'Detailed Schedule'!$D$8:$K$903,5,FALSE)</f>
        <v>7931.76</v>
      </c>
      <c r="S354" s="75">
        <f>+VLOOKUP($D354,'Detailed Schedule'!$D$8:$K$903,7,FALSE)</f>
        <v>0</v>
      </c>
      <c r="T354" s="119">
        <f t="shared" si="47"/>
        <v>0</v>
      </c>
      <c r="U354" s="119">
        <f t="shared" si="48"/>
        <v>0</v>
      </c>
      <c r="V354" s="21" t="str">
        <f t="shared" si="49"/>
        <v>NO CHANGE</v>
      </c>
      <c r="W354" s="21" t="str">
        <f t="shared" si="50"/>
        <v>NO CHANGE</v>
      </c>
      <c r="X354" s="21" t="str">
        <f t="shared" si="51"/>
        <v>NO CHANGE</v>
      </c>
    </row>
    <row r="355" spans="1:24" outlineLevel="2">
      <c r="A355" s="136">
        <v>45338</v>
      </c>
      <c r="B355" s="24"/>
      <c r="C355" s="77"/>
      <c r="D355" s="137" t="s">
        <v>431</v>
      </c>
      <c r="E355" s="137">
        <v>3</v>
      </c>
      <c r="F355" s="137" t="s">
        <v>100</v>
      </c>
      <c r="G355" s="137" t="str">
        <f>+VLOOKUP($D355,'Detailed Schedule'!$D$8:$EK$9993,4,FALSE)</f>
        <v>2018 2K DISTRIBUTOR TK (J6213)</v>
      </c>
      <c r="H355" s="55">
        <f>+VLOOKUP($D355,'Detailed Schedule'!$D$8:$EK$9993,5,FALSE)</f>
        <v>145000</v>
      </c>
      <c r="I355" s="22">
        <f>+VLOOKUP($D355,'Detailed Schedule'!$D$8:$EK$9993,6,FALSE)</f>
        <v>7</v>
      </c>
      <c r="J355" s="55">
        <f>+VLOOKUP($D355,'Detailed Schedule'!$D$8:$EK$9993,7,FALSE)</f>
        <v>21750</v>
      </c>
      <c r="K355" s="56">
        <v>0</v>
      </c>
      <c r="L355" s="59">
        <f>+VLOOKUP($D355,'Detailed Schedule'!$D$8:$EAA$9985,137,FALSE)</f>
        <v>14672.619047619048</v>
      </c>
      <c r="M355" s="26">
        <f>+VLOOKUP($D355,'Detailed Schedule'!$D$8:$EAA$9985,144,FALSE)</f>
        <v>4401.7857142857147</v>
      </c>
      <c r="N355" s="26">
        <f t="shared" si="52"/>
        <v>19074.404761904763</v>
      </c>
      <c r="O355" s="26">
        <f t="shared" si="53"/>
        <v>125925.59523809524</v>
      </c>
      <c r="Q355" s="74">
        <f>+VLOOKUP($D355,'Detailed Schedule'!$D$8:$K$903,6,FALSE)</f>
        <v>7</v>
      </c>
      <c r="R355" s="75">
        <f>+VLOOKUP($D355,'Detailed Schedule'!$D$8:$K$903,5,FALSE)</f>
        <v>145000</v>
      </c>
      <c r="S355" s="75">
        <f>+VLOOKUP($D355,'Detailed Schedule'!$D$8:$K$903,7,FALSE)</f>
        <v>21750</v>
      </c>
      <c r="T355" s="119">
        <f t="shared" si="47"/>
        <v>0</v>
      </c>
      <c r="U355" s="119">
        <f t="shared" si="48"/>
        <v>0</v>
      </c>
      <c r="V355" s="21" t="str">
        <f t="shared" si="49"/>
        <v>NO CHANGE</v>
      </c>
      <c r="W355" s="21" t="str">
        <f t="shared" si="50"/>
        <v>NO CHANGE</v>
      </c>
      <c r="X355" s="21" t="str">
        <f t="shared" si="51"/>
        <v>NO CHANGE</v>
      </c>
    </row>
    <row r="356" spans="1:24" outlineLevel="2">
      <c r="A356" s="136">
        <v>45338</v>
      </c>
      <c r="B356" s="24"/>
      <c r="C356" s="77"/>
      <c r="D356" s="137" t="s">
        <v>1626</v>
      </c>
      <c r="E356" s="137">
        <v>2</v>
      </c>
      <c r="F356" s="137" t="s">
        <v>100</v>
      </c>
      <c r="G356" s="137" t="str">
        <f>+VLOOKUP($D356,'Detailed Schedule'!$D$8:$EK$9993,4,FALSE)</f>
        <v>FARO 3D MOBILE LASER SCANNER</v>
      </c>
      <c r="H356" s="55">
        <f>+VLOOKUP($D356,'Detailed Schedule'!$D$8:$EK$9993,5,FALSE)</f>
        <v>73013.119999999995</v>
      </c>
      <c r="I356" s="22">
        <f>+VLOOKUP($D356,'Detailed Schedule'!$D$8:$EK$9993,6,FALSE)</f>
        <v>5</v>
      </c>
      <c r="J356" s="55">
        <f>+VLOOKUP($D356,'Detailed Schedule'!$D$8:$EK$9993,7,FALSE)</f>
        <v>7301.3119999999999</v>
      </c>
      <c r="K356" s="56">
        <v>0</v>
      </c>
      <c r="L356" s="59">
        <f>+VLOOKUP($D356,'Detailed Schedule'!$D$8:$EAA$9985,137,FALSE)</f>
        <v>10951.967999999999</v>
      </c>
      <c r="M356" s="26">
        <f>+VLOOKUP($D356,'Detailed Schedule'!$D$8:$EAA$9985,144,FALSE)</f>
        <v>3285.5904</v>
      </c>
      <c r="N356" s="26">
        <f t="shared" si="52"/>
        <v>14237.558399999998</v>
      </c>
      <c r="O356" s="26">
        <f t="shared" si="53"/>
        <v>58775.561600000001</v>
      </c>
      <c r="Q356" s="74">
        <f>+VLOOKUP($D356,'Detailed Schedule'!$D$8:$K$903,6,FALSE)</f>
        <v>5</v>
      </c>
      <c r="R356" s="75">
        <f>+VLOOKUP($D356,'Detailed Schedule'!$D$8:$K$903,5,FALSE)</f>
        <v>73013.119999999995</v>
      </c>
      <c r="S356" s="75">
        <f>+VLOOKUP($D356,'Detailed Schedule'!$D$8:$K$903,7,FALSE)</f>
        <v>7301.3119999999999</v>
      </c>
      <c r="T356" s="119">
        <f t="shared" si="47"/>
        <v>0</v>
      </c>
      <c r="U356" s="119">
        <f t="shared" si="48"/>
        <v>0</v>
      </c>
      <c r="V356" s="21" t="str">
        <f t="shared" si="49"/>
        <v>NO CHANGE</v>
      </c>
      <c r="W356" s="21" t="str">
        <f t="shared" si="50"/>
        <v>NO CHANGE</v>
      </c>
      <c r="X356" s="21" t="str">
        <f t="shared" si="51"/>
        <v>NO CHANGE</v>
      </c>
    </row>
    <row r="357" spans="1:24" outlineLevel="2">
      <c r="A357" s="136">
        <v>45344</v>
      </c>
      <c r="B357" s="24"/>
      <c r="C357" s="77"/>
      <c r="D357" s="137" t="s">
        <v>429</v>
      </c>
      <c r="E357" s="137">
        <v>3</v>
      </c>
      <c r="F357" s="137" t="s">
        <v>100</v>
      </c>
      <c r="G357" s="137" t="str">
        <f>+VLOOKUP($D357,'Detailed Schedule'!$D$8:$EK$9993,4,FALSE)</f>
        <v>DYNAPAC CC1400VI TANDEM ROLLER</v>
      </c>
      <c r="H357" s="55">
        <f>+VLOOKUP($D357,'Detailed Schedule'!$D$8:$EK$9993,5,FALSE)</f>
        <v>47697.23</v>
      </c>
      <c r="I357" s="22">
        <f>+VLOOKUP($D357,'Detailed Schedule'!$D$8:$EK$9993,6,FALSE)</f>
        <v>5</v>
      </c>
      <c r="J357" s="55">
        <f>+VLOOKUP($D357,'Detailed Schedule'!$D$8:$EK$9993,7,FALSE)</f>
        <v>4769.7230000000009</v>
      </c>
      <c r="K357" s="56">
        <v>0</v>
      </c>
      <c r="L357" s="59">
        <f>+VLOOKUP($D357,'Detailed Schedule'!$D$8:$EAA$9985,137,FALSE)</f>
        <v>7154.5845000000008</v>
      </c>
      <c r="M357" s="26">
        <f>+VLOOKUP($D357,'Detailed Schedule'!$D$8:$EAA$9985,144,FALSE)</f>
        <v>2146.3753500000003</v>
      </c>
      <c r="N357" s="26">
        <f t="shared" si="52"/>
        <v>9300.9598500000011</v>
      </c>
      <c r="O357" s="26">
        <f t="shared" si="53"/>
        <v>38396.270150000004</v>
      </c>
      <c r="Q357" s="74">
        <f>+VLOOKUP($D357,'Detailed Schedule'!$D$8:$K$903,6,FALSE)</f>
        <v>5</v>
      </c>
      <c r="R357" s="75">
        <f>+VLOOKUP($D357,'Detailed Schedule'!$D$8:$K$903,5,FALSE)</f>
        <v>47697.23</v>
      </c>
      <c r="S357" s="75">
        <f>+VLOOKUP($D357,'Detailed Schedule'!$D$8:$K$903,7,FALSE)</f>
        <v>4769.7230000000009</v>
      </c>
      <c r="T357" s="119">
        <f t="shared" si="47"/>
        <v>0</v>
      </c>
      <c r="U357" s="119">
        <f t="shared" si="48"/>
        <v>0</v>
      </c>
      <c r="V357" s="21" t="str">
        <f t="shared" si="49"/>
        <v>NO CHANGE</v>
      </c>
      <c r="W357" s="21" t="str">
        <f t="shared" si="50"/>
        <v>NO CHANGE</v>
      </c>
      <c r="X357" s="21" t="str">
        <f t="shared" si="51"/>
        <v>NO CHANGE</v>
      </c>
    </row>
    <row r="358" spans="1:24" outlineLevel="2">
      <c r="A358" s="136">
        <v>45363</v>
      </c>
      <c r="B358" s="24"/>
      <c r="C358" s="77"/>
      <c r="D358" s="137" t="s">
        <v>958</v>
      </c>
      <c r="E358" s="137">
        <v>2</v>
      </c>
      <c r="F358" s="137" t="s">
        <v>100</v>
      </c>
      <c r="G358" s="137" t="str">
        <f>+VLOOKUP($D358,'Detailed Schedule'!$D$8:$EK$9993,4,FALSE)</f>
        <v>2015 GENIE S-80X 4WD</v>
      </c>
      <c r="H358" s="55">
        <f>+VLOOKUP($D358,'Detailed Schedule'!$D$8:$EK$9993,5,FALSE)</f>
        <v>27280.5</v>
      </c>
      <c r="I358" s="22">
        <f>+VLOOKUP($D358,'Detailed Schedule'!$D$8:$EK$9993,6,FALSE)</f>
        <v>7</v>
      </c>
      <c r="J358" s="55">
        <f>+VLOOKUP($D358,'Detailed Schedule'!$D$8:$EK$9993,7,FALSE)</f>
        <v>2728.05</v>
      </c>
      <c r="K358" s="56">
        <v>0</v>
      </c>
      <c r="L358" s="59">
        <f>+VLOOKUP($D358,'Detailed Schedule'!$D$8:$EAA$9985,137,FALSE)</f>
        <v>2922.9107142857147</v>
      </c>
      <c r="M358" s="26">
        <f>+VLOOKUP($D358,'Detailed Schedule'!$D$8:$EAA$9985,144,FALSE)</f>
        <v>876.87321428571431</v>
      </c>
      <c r="N358" s="26">
        <f t="shared" si="52"/>
        <v>3799.783928571429</v>
      </c>
      <c r="O358" s="26">
        <f t="shared" si="53"/>
        <v>23480.716071428571</v>
      </c>
      <c r="Q358" s="74">
        <f>+VLOOKUP($D358,'Detailed Schedule'!$D$8:$K$903,6,FALSE)</f>
        <v>7</v>
      </c>
      <c r="R358" s="75">
        <f>+VLOOKUP($D358,'Detailed Schedule'!$D$8:$K$903,5,FALSE)</f>
        <v>27280.5</v>
      </c>
      <c r="S358" s="75">
        <f>+VLOOKUP($D358,'Detailed Schedule'!$D$8:$K$903,7,FALSE)</f>
        <v>2728.05</v>
      </c>
      <c r="T358" s="119">
        <f t="shared" si="47"/>
        <v>0</v>
      </c>
      <c r="U358" s="119">
        <f t="shared" si="48"/>
        <v>0</v>
      </c>
      <c r="V358" s="21" t="str">
        <f t="shared" si="49"/>
        <v>NO CHANGE</v>
      </c>
      <c r="W358" s="21" t="str">
        <f t="shared" si="50"/>
        <v>NO CHANGE</v>
      </c>
      <c r="X358" s="21" t="str">
        <f t="shared" si="51"/>
        <v>NO CHANGE</v>
      </c>
    </row>
    <row r="359" spans="1:24" outlineLevel="2">
      <c r="A359" s="136">
        <v>45363</v>
      </c>
      <c r="B359" s="24"/>
      <c r="C359" s="77"/>
      <c r="D359" s="137" t="s">
        <v>1421</v>
      </c>
      <c r="E359" s="137">
        <v>2</v>
      </c>
      <c r="F359" s="137" t="s">
        <v>100</v>
      </c>
      <c r="G359" s="137" t="str">
        <f>+VLOOKUP($D359,'Detailed Schedule'!$D$8:$EK$9993,4,FALSE)</f>
        <v>2015 VOLVO SD45 SDC</v>
      </c>
      <c r="H359" s="55">
        <f>+VLOOKUP($D359,'Detailed Schedule'!$D$8:$EK$9993,5,FALSE)</f>
        <v>28750.03</v>
      </c>
      <c r="I359" s="22">
        <f>+VLOOKUP($D359,'Detailed Schedule'!$D$8:$EK$9993,6,FALSE)</f>
        <v>10</v>
      </c>
      <c r="J359" s="55">
        <f>+VLOOKUP($D359,'Detailed Schedule'!$D$8:$EK$9993,7,FALSE)</f>
        <v>2875.0030000000002</v>
      </c>
      <c r="K359" s="56">
        <v>0</v>
      </c>
      <c r="L359" s="59">
        <f>+VLOOKUP($D359,'Detailed Schedule'!$D$8:$EAA$9985,137,FALSE)</f>
        <v>2156.25225</v>
      </c>
      <c r="M359" s="26">
        <f>+VLOOKUP($D359,'Detailed Schedule'!$D$8:$EAA$9985,144,FALSE)</f>
        <v>646.875675</v>
      </c>
      <c r="N359" s="26">
        <f t="shared" si="52"/>
        <v>2803.1279249999998</v>
      </c>
      <c r="O359" s="26">
        <f t="shared" si="53"/>
        <v>25946.902074999998</v>
      </c>
      <c r="Q359" s="74">
        <f>+VLOOKUP($D359,'Detailed Schedule'!$D$8:$K$903,6,FALSE)</f>
        <v>10</v>
      </c>
      <c r="R359" s="75">
        <f>+VLOOKUP($D359,'Detailed Schedule'!$D$8:$K$903,5,FALSE)</f>
        <v>28750.03</v>
      </c>
      <c r="S359" s="75">
        <f>+VLOOKUP($D359,'Detailed Schedule'!$D$8:$K$903,7,FALSE)</f>
        <v>2875.0030000000002</v>
      </c>
      <c r="T359" s="119">
        <f t="shared" si="47"/>
        <v>0</v>
      </c>
      <c r="U359" s="119">
        <f t="shared" si="48"/>
        <v>0</v>
      </c>
      <c r="V359" s="21" t="str">
        <f t="shared" si="49"/>
        <v>NO CHANGE</v>
      </c>
      <c r="W359" s="21" t="str">
        <f t="shared" si="50"/>
        <v>NO CHANGE</v>
      </c>
      <c r="X359" s="21" t="str">
        <f t="shared" si="51"/>
        <v>NO CHANGE</v>
      </c>
    </row>
    <row r="360" spans="1:24" outlineLevel="2">
      <c r="A360" s="136">
        <v>45363</v>
      </c>
      <c r="B360" s="24"/>
      <c r="C360" s="77"/>
      <c r="D360" s="137" t="s">
        <v>1423</v>
      </c>
      <c r="E360" s="137">
        <v>2</v>
      </c>
      <c r="F360" s="137" t="s">
        <v>100</v>
      </c>
      <c r="G360" s="137" t="str">
        <f>+VLOOKUP($D360,'Detailed Schedule'!$D$8:$EK$9993,4,FALSE)</f>
        <v>2017 WACKER RD12A DDR</v>
      </c>
      <c r="H360" s="55">
        <f>+VLOOKUP($D360,'Detailed Schedule'!$D$8:$EK$9993,5,FALSE)</f>
        <v>10716.75</v>
      </c>
      <c r="I360" s="22">
        <f>+VLOOKUP($D360,'Detailed Schedule'!$D$8:$EK$9993,6,FALSE)</f>
        <v>10</v>
      </c>
      <c r="J360" s="55">
        <f>+VLOOKUP($D360,'Detailed Schedule'!$D$8:$EK$9993,7,FALSE)</f>
        <v>1071.675</v>
      </c>
      <c r="K360" s="56">
        <v>0</v>
      </c>
      <c r="L360" s="59">
        <f>+VLOOKUP($D360,'Detailed Schedule'!$D$8:$EAA$9985,137,FALSE)</f>
        <v>803.75625000000002</v>
      </c>
      <c r="M360" s="26">
        <f>+VLOOKUP($D360,'Detailed Schedule'!$D$8:$EAA$9985,144,FALSE)</f>
        <v>241.12687499999998</v>
      </c>
      <c r="N360" s="26">
        <f t="shared" si="52"/>
        <v>1044.8831250000001</v>
      </c>
      <c r="O360" s="26">
        <f t="shared" si="53"/>
        <v>9671.8668749999997</v>
      </c>
      <c r="Q360" s="74">
        <f>+VLOOKUP($D360,'Detailed Schedule'!$D$8:$K$903,6,FALSE)</f>
        <v>10</v>
      </c>
      <c r="R360" s="75">
        <f>+VLOOKUP($D360,'Detailed Schedule'!$D$8:$K$903,5,FALSE)</f>
        <v>10716.75</v>
      </c>
      <c r="S360" s="75">
        <f>+VLOOKUP($D360,'Detailed Schedule'!$D$8:$K$903,7,FALSE)</f>
        <v>1071.675</v>
      </c>
      <c r="T360" s="119">
        <f t="shared" si="47"/>
        <v>0</v>
      </c>
      <c r="U360" s="119">
        <f t="shared" si="48"/>
        <v>0</v>
      </c>
      <c r="V360" s="21" t="str">
        <f t="shared" si="49"/>
        <v>NO CHANGE</v>
      </c>
      <c r="W360" s="21" t="str">
        <f t="shared" si="50"/>
        <v>NO CHANGE</v>
      </c>
      <c r="X360" s="21" t="str">
        <f t="shared" si="51"/>
        <v>NO CHANGE</v>
      </c>
    </row>
    <row r="361" spans="1:24" outlineLevel="2">
      <c r="A361" s="136">
        <v>45363</v>
      </c>
      <c r="B361" s="24"/>
      <c r="C361" s="77"/>
      <c r="D361" s="137" t="s">
        <v>1708</v>
      </c>
      <c r="E361" s="137">
        <v>4</v>
      </c>
      <c r="F361" s="137" t="s">
        <v>100</v>
      </c>
      <c r="G361" s="137" t="str">
        <f>+VLOOKUP($D361,'Detailed Schedule'!$D$8:$EK$9993,4,FALSE)</f>
        <v>2015 CAT 938K WL</v>
      </c>
      <c r="H361" s="55">
        <f>+VLOOKUP($D361,'Detailed Schedule'!$D$8:$EK$9993,5,FALSE)</f>
        <v>88217.18</v>
      </c>
      <c r="I361" s="22">
        <f>+VLOOKUP($D361,'Detailed Schedule'!$D$8:$EK$9993,6,FALSE)</f>
        <v>10</v>
      </c>
      <c r="J361" s="55">
        <f>+VLOOKUP($D361,'Detailed Schedule'!$D$8:$EK$9993,7,FALSE)</f>
        <v>13232.576999999999</v>
      </c>
      <c r="K361" s="56">
        <v>0</v>
      </c>
      <c r="L361" s="59">
        <f>+VLOOKUP($D361,'Detailed Schedule'!$D$8:$EAA$9985,137,FALSE)</f>
        <v>6248.7169166666663</v>
      </c>
      <c r="M361" s="26">
        <f>+VLOOKUP($D361,'Detailed Schedule'!$D$8:$EAA$9985,144,FALSE)</f>
        <v>1874.6150749999997</v>
      </c>
      <c r="N361" s="26">
        <f t="shared" si="52"/>
        <v>8123.331991666666</v>
      </c>
      <c r="O361" s="26">
        <f t="shared" si="53"/>
        <v>80093.848008333327</v>
      </c>
      <c r="Q361" s="74">
        <f>+VLOOKUP($D361,'Detailed Schedule'!$D$8:$K$903,6,FALSE)</f>
        <v>10</v>
      </c>
      <c r="R361" s="75">
        <f>+VLOOKUP($D361,'Detailed Schedule'!$D$8:$K$903,5,FALSE)</f>
        <v>88217.18</v>
      </c>
      <c r="S361" s="75">
        <f>+VLOOKUP($D361,'Detailed Schedule'!$D$8:$K$903,7,FALSE)</f>
        <v>13232.576999999999</v>
      </c>
      <c r="T361" s="119">
        <f t="shared" si="47"/>
        <v>0</v>
      </c>
      <c r="U361" s="119">
        <f t="shared" si="48"/>
        <v>0</v>
      </c>
      <c r="V361" s="21" t="str">
        <f t="shared" si="49"/>
        <v>NO CHANGE</v>
      </c>
      <c r="W361" s="21" t="str">
        <f t="shared" si="50"/>
        <v>NO CHANGE</v>
      </c>
      <c r="X361" s="21" t="str">
        <f t="shared" si="51"/>
        <v>NO CHANGE</v>
      </c>
    </row>
    <row r="362" spans="1:24" outlineLevel="2">
      <c r="A362" s="136">
        <v>45364</v>
      </c>
      <c r="B362" s="24"/>
      <c r="C362" s="77"/>
      <c r="D362" s="137" t="s">
        <v>932</v>
      </c>
      <c r="E362" s="137">
        <v>2</v>
      </c>
      <c r="F362" s="137" t="s">
        <v>100</v>
      </c>
      <c r="G362" s="137" t="str">
        <f>+VLOOKUP($D362,'Detailed Schedule'!$D$8:$EK$9993,4,FALSE)</f>
        <v>2024 VM MATRIX MB (MB-H000139)</v>
      </c>
      <c r="H362" s="55">
        <f>+VLOOKUP($D362,'Detailed Schedule'!$D$8:$EK$9993,5,FALSE)</f>
        <v>18850</v>
      </c>
      <c r="I362" s="22">
        <f>+VLOOKUP($D362,'Detailed Schedule'!$D$8:$EK$9993,6,FALSE)</f>
        <v>5</v>
      </c>
      <c r="J362" s="55">
        <f>+VLOOKUP($D362,'Detailed Schedule'!$D$8:$EK$9993,7,FALSE)</f>
        <v>0</v>
      </c>
      <c r="K362" s="56">
        <v>0</v>
      </c>
      <c r="L362" s="59">
        <f>+VLOOKUP($D362,'Detailed Schedule'!$D$8:$EAA$9985,137,FALSE)</f>
        <v>3141.666666666667</v>
      </c>
      <c r="M362" s="26">
        <f>+VLOOKUP($D362,'Detailed Schedule'!$D$8:$EAA$9985,144,FALSE)</f>
        <v>942.5</v>
      </c>
      <c r="N362" s="26">
        <f t="shared" si="52"/>
        <v>4084.166666666667</v>
      </c>
      <c r="O362" s="26">
        <f t="shared" si="53"/>
        <v>14765.833333333332</v>
      </c>
      <c r="Q362" s="74">
        <f>+VLOOKUP($D362,'Detailed Schedule'!$D$8:$K$903,6,FALSE)</f>
        <v>5</v>
      </c>
      <c r="R362" s="75">
        <f>+VLOOKUP($D362,'Detailed Schedule'!$D$8:$K$903,5,FALSE)</f>
        <v>18850</v>
      </c>
      <c r="S362" s="75">
        <f>+VLOOKUP($D362,'Detailed Schedule'!$D$8:$K$903,7,FALSE)</f>
        <v>0</v>
      </c>
      <c r="T362" s="119">
        <f t="shared" si="47"/>
        <v>0</v>
      </c>
      <c r="U362" s="119">
        <f t="shared" si="48"/>
        <v>0</v>
      </c>
      <c r="V362" s="21" t="str">
        <f t="shared" si="49"/>
        <v>NO CHANGE</v>
      </c>
      <c r="W362" s="21" t="str">
        <f t="shared" si="50"/>
        <v>NO CHANGE</v>
      </c>
      <c r="X362" s="21" t="str">
        <f t="shared" si="51"/>
        <v>NO CHANGE</v>
      </c>
    </row>
    <row r="363" spans="1:24" outlineLevel="2">
      <c r="A363" s="136">
        <v>45364</v>
      </c>
      <c r="B363" s="24"/>
      <c r="C363" s="77"/>
      <c r="D363" s="137" t="s">
        <v>934</v>
      </c>
      <c r="E363" s="137">
        <v>2</v>
      </c>
      <c r="F363" s="137" t="s">
        <v>100</v>
      </c>
      <c r="G363" s="137" t="str">
        <f>+VLOOKUP($D363,'Detailed Schedule'!$D$8:$EK$9993,4,FALSE)</f>
        <v>2024 VM MATRIX MB (MB-H000135)</v>
      </c>
      <c r="H363" s="55">
        <f>+VLOOKUP($D363,'Detailed Schedule'!$D$8:$EK$9993,5,FALSE)</f>
        <v>18850</v>
      </c>
      <c r="I363" s="22">
        <f>+VLOOKUP($D363,'Detailed Schedule'!$D$8:$EK$9993,6,FALSE)</f>
        <v>5</v>
      </c>
      <c r="J363" s="55">
        <f>+VLOOKUP($D363,'Detailed Schedule'!$D$8:$EK$9993,7,FALSE)</f>
        <v>0</v>
      </c>
      <c r="K363" s="56">
        <v>0</v>
      </c>
      <c r="L363" s="59">
        <f>+VLOOKUP($D363,'Detailed Schedule'!$D$8:$EAA$9985,137,FALSE)</f>
        <v>3141.666666666667</v>
      </c>
      <c r="M363" s="26">
        <f>+VLOOKUP($D363,'Detailed Schedule'!$D$8:$EAA$9985,144,FALSE)</f>
        <v>942.5</v>
      </c>
      <c r="N363" s="26">
        <f t="shared" si="52"/>
        <v>4084.166666666667</v>
      </c>
      <c r="O363" s="26">
        <f t="shared" si="53"/>
        <v>14765.833333333332</v>
      </c>
      <c r="Q363" s="74">
        <f>+VLOOKUP($D363,'Detailed Schedule'!$D$8:$K$903,6,FALSE)</f>
        <v>5</v>
      </c>
      <c r="R363" s="75">
        <f>+VLOOKUP($D363,'Detailed Schedule'!$D$8:$K$903,5,FALSE)</f>
        <v>18850</v>
      </c>
      <c r="S363" s="75">
        <f>+VLOOKUP($D363,'Detailed Schedule'!$D$8:$K$903,7,FALSE)</f>
        <v>0</v>
      </c>
      <c r="T363" s="119">
        <f t="shared" si="47"/>
        <v>0</v>
      </c>
      <c r="U363" s="119">
        <f t="shared" si="48"/>
        <v>0</v>
      </c>
      <c r="V363" s="21" t="str">
        <f t="shared" si="49"/>
        <v>NO CHANGE</v>
      </c>
      <c r="W363" s="21" t="str">
        <f t="shared" si="50"/>
        <v>NO CHANGE</v>
      </c>
      <c r="X363" s="21" t="str">
        <f t="shared" si="51"/>
        <v>NO CHANGE</v>
      </c>
    </row>
    <row r="364" spans="1:24" outlineLevel="2">
      <c r="A364" s="136">
        <v>45364</v>
      </c>
      <c r="B364" s="24"/>
      <c r="C364" s="77"/>
      <c r="D364" s="137" t="s">
        <v>936</v>
      </c>
      <c r="E364" s="137">
        <v>2</v>
      </c>
      <c r="F364" s="137" t="s">
        <v>100</v>
      </c>
      <c r="G364" s="137" t="str">
        <f>+VLOOKUP($D364,'Detailed Schedule'!$D$8:$EK$9993,4,FALSE)</f>
        <v>2024 VM MATRIX MB (MB-H000966)</v>
      </c>
      <c r="H364" s="55">
        <f>+VLOOKUP($D364,'Detailed Schedule'!$D$8:$EK$9993,5,FALSE)</f>
        <v>18850</v>
      </c>
      <c r="I364" s="22">
        <f>+VLOOKUP($D364,'Detailed Schedule'!$D$8:$EK$9993,6,FALSE)</f>
        <v>5</v>
      </c>
      <c r="J364" s="55">
        <f>+VLOOKUP($D364,'Detailed Schedule'!$D$8:$EK$9993,7,FALSE)</f>
        <v>0</v>
      </c>
      <c r="K364" s="56">
        <v>0</v>
      </c>
      <c r="L364" s="59">
        <f>+VLOOKUP($D364,'Detailed Schedule'!$D$8:$EAA$9985,137,FALSE)</f>
        <v>3141.666666666667</v>
      </c>
      <c r="M364" s="26">
        <f>+VLOOKUP($D364,'Detailed Schedule'!$D$8:$EAA$9985,144,FALSE)</f>
        <v>942.5</v>
      </c>
      <c r="N364" s="26">
        <f t="shared" si="52"/>
        <v>4084.166666666667</v>
      </c>
      <c r="O364" s="26">
        <f t="shared" si="53"/>
        <v>14765.833333333332</v>
      </c>
      <c r="Q364" s="74">
        <f>+VLOOKUP($D364,'Detailed Schedule'!$D$8:$K$903,6,FALSE)</f>
        <v>5</v>
      </c>
      <c r="R364" s="75">
        <f>+VLOOKUP($D364,'Detailed Schedule'!$D$8:$K$903,5,FALSE)</f>
        <v>18850</v>
      </c>
      <c r="S364" s="75">
        <f>+VLOOKUP($D364,'Detailed Schedule'!$D$8:$K$903,7,FALSE)</f>
        <v>0</v>
      </c>
      <c r="T364" s="119">
        <f t="shared" si="47"/>
        <v>0</v>
      </c>
      <c r="U364" s="119">
        <f t="shared" si="48"/>
        <v>0</v>
      </c>
      <c r="V364" s="21" t="str">
        <f t="shared" si="49"/>
        <v>NO CHANGE</v>
      </c>
      <c r="W364" s="21" t="str">
        <f t="shared" si="50"/>
        <v>NO CHANGE</v>
      </c>
      <c r="X364" s="21" t="str">
        <f t="shared" si="51"/>
        <v>NO CHANGE</v>
      </c>
    </row>
    <row r="365" spans="1:24" outlineLevel="2">
      <c r="A365" s="136">
        <v>45364</v>
      </c>
      <c r="B365" s="24"/>
      <c r="C365" s="77"/>
      <c r="D365" s="137" t="s">
        <v>938</v>
      </c>
      <c r="E365" s="137">
        <v>2</v>
      </c>
      <c r="F365" s="137" t="s">
        <v>100</v>
      </c>
      <c r="G365" s="137" t="str">
        <f>+VLOOKUP($D365,'Detailed Schedule'!$D$8:$EK$9993,4,FALSE)</f>
        <v>2024 VM MATRIX MB (MB-H000976)</v>
      </c>
      <c r="H365" s="55">
        <f>+VLOOKUP($D365,'Detailed Schedule'!$D$8:$EK$9993,5,FALSE)</f>
        <v>18850</v>
      </c>
      <c r="I365" s="22">
        <f>+VLOOKUP($D365,'Detailed Schedule'!$D$8:$EK$9993,6,FALSE)</f>
        <v>5</v>
      </c>
      <c r="J365" s="55">
        <f>+VLOOKUP($D365,'Detailed Schedule'!$D$8:$EK$9993,7,FALSE)</f>
        <v>0</v>
      </c>
      <c r="K365" s="56">
        <v>0</v>
      </c>
      <c r="L365" s="59">
        <f>+VLOOKUP($D365,'Detailed Schedule'!$D$8:$EAA$9985,137,FALSE)</f>
        <v>3141.666666666667</v>
      </c>
      <c r="M365" s="26">
        <f>+VLOOKUP($D365,'Detailed Schedule'!$D$8:$EAA$9985,144,FALSE)</f>
        <v>942.5</v>
      </c>
      <c r="N365" s="26">
        <f t="shared" si="52"/>
        <v>4084.166666666667</v>
      </c>
      <c r="O365" s="26">
        <f t="shared" si="53"/>
        <v>14765.833333333332</v>
      </c>
      <c r="Q365" s="74">
        <f>+VLOOKUP($D365,'Detailed Schedule'!$D$8:$K$903,6,FALSE)</f>
        <v>5</v>
      </c>
      <c r="R365" s="75">
        <f>+VLOOKUP($D365,'Detailed Schedule'!$D$8:$K$903,5,FALSE)</f>
        <v>18850</v>
      </c>
      <c r="S365" s="75">
        <f>+VLOOKUP($D365,'Detailed Schedule'!$D$8:$K$903,7,FALSE)</f>
        <v>0</v>
      </c>
      <c r="T365" s="119">
        <f t="shared" si="47"/>
        <v>0</v>
      </c>
      <c r="U365" s="119">
        <f t="shared" si="48"/>
        <v>0</v>
      </c>
      <c r="V365" s="21" t="str">
        <f t="shared" si="49"/>
        <v>NO CHANGE</v>
      </c>
      <c r="W365" s="21" t="str">
        <f t="shared" si="50"/>
        <v>NO CHANGE</v>
      </c>
      <c r="X365" s="21" t="str">
        <f t="shared" si="51"/>
        <v>NO CHANGE</v>
      </c>
    </row>
    <row r="366" spans="1:24" outlineLevel="2">
      <c r="A366" s="136">
        <v>45385</v>
      </c>
      <c r="B366" s="24"/>
      <c r="C366" s="77"/>
      <c r="D366" s="137" t="s">
        <v>671</v>
      </c>
      <c r="E366" s="137">
        <v>1</v>
      </c>
      <c r="F366" s="137" t="s">
        <v>100</v>
      </c>
      <c r="G366" s="137" t="str">
        <f>+VLOOKUP($D366,'Detailed Schedule'!$D$8:$EK$9993,4,FALSE)</f>
        <v>2022 KOMATSU PC138USLC-11</v>
      </c>
      <c r="H366" s="55">
        <f>+VLOOKUP($D366,'Detailed Schedule'!$D$8:$EK$9993,5,FALSE)</f>
        <v>174394.26</v>
      </c>
      <c r="I366" s="22">
        <f>+VLOOKUP($D366,'Detailed Schedule'!$D$8:$EK$9993,6,FALSE)</f>
        <v>10</v>
      </c>
      <c r="J366" s="55">
        <f>+VLOOKUP($D366,'Detailed Schedule'!$D$8:$EK$9993,7,FALSE)</f>
        <v>35000</v>
      </c>
      <c r="K366" s="56">
        <v>0</v>
      </c>
      <c r="L366" s="59">
        <f>+VLOOKUP($D366,'Detailed Schedule'!$D$8:$EAA$9985,137,FALSE)</f>
        <v>10454.569500000001</v>
      </c>
      <c r="M366" s="26">
        <f>+VLOOKUP($D366,'Detailed Schedule'!$D$8:$EAA$9985,144,FALSE)</f>
        <v>3484.8565000000003</v>
      </c>
      <c r="N366" s="26">
        <f t="shared" si="52"/>
        <v>13939.426000000001</v>
      </c>
      <c r="O366" s="26">
        <f t="shared" si="53"/>
        <v>160454.834</v>
      </c>
      <c r="Q366" s="74">
        <f>+VLOOKUP($D366,'Detailed Schedule'!$D$8:$K$903,6,FALSE)</f>
        <v>10</v>
      </c>
      <c r="R366" s="75">
        <f>+VLOOKUP($D366,'Detailed Schedule'!$D$8:$K$903,5,FALSE)</f>
        <v>174394.26</v>
      </c>
      <c r="S366" s="75">
        <f>+VLOOKUP($D366,'Detailed Schedule'!$D$8:$K$903,7,FALSE)</f>
        <v>35000</v>
      </c>
      <c r="T366" s="119">
        <f t="shared" si="47"/>
        <v>0</v>
      </c>
      <c r="U366" s="119">
        <f t="shared" si="48"/>
        <v>0</v>
      </c>
      <c r="V366" s="21" t="str">
        <f t="shared" si="49"/>
        <v>NO CHANGE</v>
      </c>
      <c r="W366" s="21" t="str">
        <f t="shared" si="50"/>
        <v>NO CHANGE</v>
      </c>
      <c r="X366" s="21" t="str">
        <f t="shared" si="51"/>
        <v>NO CHANGE</v>
      </c>
    </row>
    <row r="367" spans="1:24" outlineLevel="2">
      <c r="A367" s="136">
        <v>45397</v>
      </c>
      <c r="B367" s="24"/>
      <c r="C367" s="77"/>
      <c r="D367" s="137" t="s">
        <v>217</v>
      </c>
      <c r="E367" s="137">
        <v>1</v>
      </c>
      <c r="F367" s="137" t="s">
        <v>100</v>
      </c>
      <c r="G367" s="137" t="str">
        <f>+VLOOKUP($D367,'Detailed Schedule'!$D$8:$EK$9993,4,FALSE)</f>
        <v>2013 KOBELCO CK1600G</v>
      </c>
      <c r="H367" s="55">
        <f>+VLOOKUP($D367,'Detailed Schedule'!$D$8:$EK$9993,5,FALSE)</f>
        <v>751063</v>
      </c>
      <c r="I367" s="22">
        <f>+VLOOKUP($D367,'Detailed Schedule'!$D$8:$EK$9993,6,FALSE)</f>
        <v>12</v>
      </c>
      <c r="J367" s="55">
        <f>+VLOOKUP($D367,'Detailed Schedule'!$D$8:$EK$9993,7,FALSE)</f>
        <v>350000</v>
      </c>
      <c r="K367" s="56">
        <v>0</v>
      </c>
      <c r="L367" s="59">
        <f>+VLOOKUP($D367,'Detailed Schedule'!$D$8:$EAA$9985,137,FALSE)</f>
        <v>25066.4375</v>
      </c>
      <c r="M367" s="26">
        <f>+VLOOKUP($D367,'Detailed Schedule'!$D$8:$EAA$9985,144,FALSE)</f>
        <v>8355.4791666666661</v>
      </c>
      <c r="N367" s="26">
        <f t="shared" si="52"/>
        <v>33421.916666666664</v>
      </c>
      <c r="O367" s="26">
        <f t="shared" si="53"/>
        <v>717641.08333333337</v>
      </c>
      <c r="Q367" s="74">
        <f>+VLOOKUP($D367,'Detailed Schedule'!$D$8:$K$903,6,FALSE)</f>
        <v>12</v>
      </c>
      <c r="R367" s="75">
        <f>+VLOOKUP($D367,'Detailed Schedule'!$D$8:$K$903,5,FALSE)</f>
        <v>751063</v>
      </c>
      <c r="S367" s="75">
        <f>+VLOOKUP($D367,'Detailed Schedule'!$D$8:$K$903,7,FALSE)</f>
        <v>350000</v>
      </c>
      <c r="T367" s="119">
        <f t="shared" si="47"/>
        <v>0</v>
      </c>
      <c r="U367" s="119">
        <f t="shared" si="48"/>
        <v>0</v>
      </c>
      <c r="V367" s="21" t="str">
        <f t="shared" si="49"/>
        <v>NO CHANGE</v>
      </c>
      <c r="W367" s="21" t="str">
        <f t="shared" si="50"/>
        <v>NO CHANGE</v>
      </c>
      <c r="X367" s="21" t="str">
        <f t="shared" si="51"/>
        <v>NO CHANGE</v>
      </c>
    </row>
    <row r="368" spans="1:24" outlineLevel="2">
      <c r="A368" s="136">
        <v>45399</v>
      </c>
      <c r="B368" s="24"/>
      <c r="C368" s="77"/>
      <c r="D368" s="137" t="s">
        <v>1640</v>
      </c>
      <c r="E368" s="137">
        <v>1</v>
      </c>
      <c r="F368" s="137" t="s">
        <v>100</v>
      </c>
      <c r="G368" s="137" t="str">
        <f>+VLOOKUP($D368,'Detailed Schedule'!$D$8:$EK$9993,4,FALSE)</f>
        <v>2018 WIRTGEN WR200XLI</v>
      </c>
      <c r="H368" s="55">
        <f>+VLOOKUP($D368,'Detailed Schedule'!$D$8:$EK$9993,5,FALSE)</f>
        <v>432480</v>
      </c>
      <c r="I368" s="22">
        <f>+VLOOKUP($D368,'Detailed Schedule'!$D$8:$EK$9993,6,FALSE)</f>
        <v>10</v>
      </c>
      <c r="J368" s="55">
        <f>+VLOOKUP($D368,'Detailed Schedule'!$D$8:$EK$9993,7,FALSE)</f>
        <v>200000</v>
      </c>
      <c r="K368" s="56">
        <v>0</v>
      </c>
      <c r="L368" s="59">
        <f>+VLOOKUP($D368,'Detailed Schedule'!$D$8:$EAA$9985,137,FALSE)</f>
        <v>15498.666666666666</v>
      </c>
      <c r="M368" s="26">
        <f>+VLOOKUP($D368,'Detailed Schedule'!$D$8:$EAA$9985,144,FALSE)</f>
        <v>5812</v>
      </c>
      <c r="N368" s="26">
        <f t="shared" si="52"/>
        <v>21310.666666666664</v>
      </c>
      <c r="O368" s="26">
        <f t="shared" si="53"/>
        <v>411169.33333333331</v>
      </c>
      <c r="Q368" s="74">
        <f>+VLOOKUP($D368,'Detailed Schedule'!$D$8:$K$903,6,FALSE)</f>
        <v>10</v>
      </c>
      <c r="R368" s="75">
        <f>+VLOOKUP($D368,'Detailed Schedule'!$D$8:$K$903,5,FALSE)</f>
        <v>432480</v>
      </c>
      <c r="S368" s="75">
        <f>+VLOOKUP($D368,'Detailed Schedule'!$D$8:$K$903,7,FALSE)</f>
        <v>200000</v>
      </c>
      <c r="T368" s="119">
        <f t="shared" si="47"/>
        <v>0</v>
      </c>
      <c r="U368" s="119">
        <f t="shared" si="48"/>
        <v>0</v>
      </c>
      <c r="V368" s="21" t="str">
        <f t="shared" si="49"/>
        <v>NO CHANGE</v>
      </c>
      <c r="W368" s="21" t="str">
        <f t="shared" si="50"/>
        <v>NO CHANGE</v>
      </c>
      <c r="X368" s="21" t="str">
        <f t="shared" si="51"/>
        <v>NO CHANGE</v>
      </c>
    </row>
    <row r="369" spans="1:24" outlineLevel="2">
      <c r="A369" s="136">
        <v>45401</v>
      </c>
      <c r="B369" s="24"/>
      <c r="C369" s="77"/>
      <c r="D369" s="137" t="s">
        <v>409</v>
      </c>
      <c r="E369" s="137">
        <v>1</v>
      </c>
      <c r="F369" s="137" t="s">
        <v>100</v>
      </c>
      <c r="G369" s="137" t="str">
        <f>+VLOOKUP($D369,'Detailed Schedule'!$D$8:$EK$9993,4,FALSE)</f>
        <v>2019 CAT D6T KEW00366 - UNDER CARRIAGE REPLACEMENT</v>
      </c>
      <c r="H369" s="55">
        <f>+VLOOKUP($D369,'Detailed Schedule'!$D$8:$EK$9993,5,FALSE)</f>
        <v>22175.599999999999</v>
      </c>
      <c r="I369" s="22">
        <f>+VLOOKUP($D369,'Detailed Schedule'!$D$8:$EK$9993,6,FALSE)</f>
        <v>10</v>
      </c>
      <c r="J369" s="55">
        <f>+VLOOKUP($D369,'Detailed Schedule'!$D$8:$EK$9993,7,FALSE)</f>
        <v>0</v>
      </c>
      <c r="K369" s="56">
        <v>0</v>
      </c>
      <c r="L369" s="59">
        <f>+VLOOKUP($D369,'Detailed Schedule'!$D$8:$EAA$9985,137,FALSE)</f>
        <v>1478.3733333333332</v>
      </c>
      <c r="M369" s="26">
        <f>+VLOOKUP($D369,'Detailed Schedule'!$D$8:$EAA$9985,144,FALSE)</f>
        <v>554.39</v>
      </c>
      <c r="N369" s="26">
        <f t="shared" si="52"/>
        <v>2032.7633333333333</v>
      </c>
      <c r="O369" s="26">
        <f t="shared" si="53"/>
        <v>20142.836666666666</v>
      </c>
      <c r="Q369" s="74">
        <f>+VLOOKUP($D369,'Detailed Schedule'!$D$8:$K$903,6,FALSE)</f>
        <v>10</v>
      </c>
      <c r="R369" s="75">
        <f>+VLOOKUP($D369,'Detailed Schedule'!$D$8:$K$903,5,FALSE)</f>
        <v>22175.599999999999</v>
      </c>
      <c r="S369" s="75">
        <f>+VLOOKUP($D369,'Detailed Schedule'!$D$8:$K$903,7,FALSE)</f>
        <v>0</v>
      </c>
      <c r="T369" s="119">
        <f t="shared" si="47"/>
        <v>0</v>
      </c>
      <c r="U369" s="119">
        <f t="shared" si="48"/>
        <v>0</v>
      </c>
      <c r="V369" s="21" t="str">
        <f t="shared" si="49"/>
        <v>NO CHANGE</v>
      </c>
      <c r="W369" s="21" t="str">
        <f t="shared" si="50"/>
        <v>NO CHANGE</v>
      </c>
      <c r="X369" s="21" t="str">
        <f t="shared" si="51"/>
        <v>NO CHANGE</v>
      </c>
    </row>
    <row r="370" spans="1:24" outlineLevel="2">
      <c r="A370" s="136">
        <v>45404</v>
      </c>
      <c r="B370" s="24"/>
      <c r="C370" s="77"/>
      <c r="D370" s="137" t="s">
        <v>483</v>
      </c>
      <c r="E370" s="137">
        <v>1</v>
      </c>
      <c r="F370" s="137" t="s">
        <v>100</v>
      </c>
      <c r="G370" s="137" t="str">
        <f>+VLOOKUP($D370,'Detailed Schedule'!$D$8:$EK$9993,4,FALSE)</f>
        <v>TRIMBLE R780 TSC7 SCS900</v>
      </c>
      <c r="H370" s="55">
        <f>+VLOOKUP($D370,'Detailed Schedule'!$D$8:$EK$9993,5,FALSE)</f>
        <v>68289.539999999994</v>
      </c>
      <c r="I370" s="22">
        <f>+VLOOKUP($D370,'Detailed Schedule'!$D$8:$EK$9993,6,FALSE)</f>
        <v>5</v>
      </c>
      <c r="J370" s="55">
        <f>+VLOOKUP($D370,'Detailed Schedule'!$D$8:$EK$9993,7,FALSE)</f>
        <v>0</v>
      </c>
      <c r="K370" s="56">
        <v>0</v>
      </c>
      <c r="L370" s="59">
        <f>+VLOOKUP($D370,'Detailed Schedule'!$D$8:$EAA$9985,137,FALSE)</f>
        <v>9105.271999999999</v>
      </c>
      <c r="M370" s="26">
        <f>+VLOOKUP($D370,'Detailed Schedule'!$D$8:$EAA$9985,144,FALSE)</f>
        <v>3414.4769999999999</v>
      </c>
      <c r="N370" s="26">
        <f t="shared" si="52"/>
        <v>12519.749</v>
      </c>
      <c r="O370" s="26">
        <f t="shared" si="53"/>
        <v>55769.790999999997</v>
      </c>
      <c r="Q370" s="74">
        <f>+VLOOKUP($D370,'Detailed Schedule'!$D$8:$K$903,6,FALSE)</f>
        <v>5</v>
      </c>
      <c r="R370" s="75">
        <f>+VLOOKUP($D370,'Detailed Schedule'!$D$8:$K$903,5,FALSE)</f>
        <v>68289.539999999994</v>
      </c>
      <c r="S370" s="75">
        <f>+VLOOKUP($D370,'Detailed Schedule'!$D$8:$K$903,7,FALSE)</f>
        <v>0</v>
      </c>
      <c r="T370" s="119">
        <f t="shared" si="47"/>
        <v>0</v>
      </c>
      <c r="U370" s="119">
        <f t="shared" si="48"/>
        <v>0</v>
      </c>
      <c r="V370" s="21" t="str">
        <f t="shared" si="49"/>
        <v>NO CHANGE</v>
      </c>
      <c r="W370" s="21" t="str">
        <f t="shared" si="50"/>
        <v>NO CHANGE</v>
      </c>
      <c r="X370" s="21" t="str">
        <f t="shared" si="51"/>
        <v>NO CHANGE</v>
      </c>
    </row>
    <row r="371" spans="1:24" outlineLevel="2">
      <c r="A371" s="136">
        <v>45404</v>
      </c>
      <c r="B371" s="24"/>
      <c r="C371" s="77"/>
      <c r="D371" s="137" t="s">
        <v>709</v>
      </c>
      <c r="E371" s="137">
        <v>1</v>
      </c>
      <c r="F371" s="137" t="s">
        <v>100</v>
      </c>
      <c r="G371" s="137" t="str">
        <f>+VLOOKUP($D371,'Detailed Schedule'!$D$8:$EK$9993,4,FALSE)</f>
        <v>GENESIS GDT290</v>
      </c>
      <c r="H371" s="55">
        <f>+VLOOKUP($D371,'Detailed Schedule'!$D$8:$EK$9993,5,FALSE)</f>
        <v>127636.53</v>
      </c>
      <c r="I371" s="22">
        <f>+VLOOKUP($D371,'Detailed Schedule'!$D$8:$EK$9993,6,FALSE)</f>
        <v>8</v>
      </c>
      <c r="J371" s="55">
        <f>+VLOOKUP($D371,'Detailed Schedule'!$D$8:$EK$9993,7,FALSE)</f>
        <v>25000</v>
      </c>
      <c r="K371" s="56">
        <v>0</v>
      </c>
      <c r="L371" s="59">
        <f>+VLOOKUP($D371,'Detailed Schedule'!$D$8:$EAA$9985,137,FALSE)</f>
        <v>8553.0441666666666</v>
      </c>
      <c r="M371" s="26">
        <f>+VLOOKUP($D371,'Detailed Schedule'!$D$8:$EAA$9985,144,FALSE)</f>
        <v>3207.3915625</v>
      </c>
      <c r="N371" s="26">
        <f t="shared" si="52"/>
        <v>11760.435729166667</v>
      </c>
      <c r="O371" s="26">
        <f t="shared" si="53"/>
        <v>115876.09427083333</v>
      </c>
      <c r="Q371" s="74">
        <f>+VLOOKUP($D371,'Detailed Schedule'!$D$8:$K$903,6,FALSE)</f>
        <v>8</v>
      </c>
      <c r="R371" s="75">
        <f>+VLOOKUP($D371,'Detailed Schedule'!$D$8:$K$903,5,FALSE)</f>
        <v>127636.53</v>
      </c>
      <c r="S371" s="75">
        <f>+VLOOKUP($D371,'Detailed Schedule'!$D$8:$K$903,7,FALSE)</f>
        <v>25000</v>
      </c>
      <c r="T371" s="119">
        <f t="shared" si="47"/>
        <v>0</v>
      </c>
      <c r="U371" s="119">
        <f t="shared" si="48"/>
        <v>0</v>
      </c>
      <c r="V371" s="21" t="str">
        <f t="shared" si="49"/>
        <v>NO CHANGE</v>
      </c>
      <c r="W371" s="21" t="str">
        <f t="shared" si="50"/>
        <v>NO CHANGE</v>
      </c>
      <c r="X371" s="21" t="str">
        <f t="shared" si="51"/>
        <v>NO CHANGE</v>
      </c>
    </row>
    <row r="372" spans="1:24" outlineLevel="2">
      <c r="A372" s="136">
        <v>45412</v>
      </c>
      <c r="B372" s="24"/>
      <c r="C372" s="77"/>
      <c r="D372" s="137" t="s">
        <v>767</v>
      </c>
      <c r="E372" s="137">
        <v>1</v>
      </c>
      <c r="F372" s="137" t="s">
        <v>100</v>
      </c>
      <c r="G372" s="137" t="str">
        <f>+VLOOKUP($D372,'Detailed Schedule'!$D$8:$EK$9993,4,FALSE)</f>
        <v>2014 JD 9560R TRACTOR - ENGINE REPLACEMENT</v>
      </c>
      <c r="H372" s="55">
        <f>+VLOOKUP($D372,'Detailed Schedule'!$D$8:$EK$9993,5,FALSE)</f>
        <v>84559.02</v>
      </c>
      <c r="I372" s="22">
        <f>+VLOOKUP($D372,'Detailed Schedule'!$D$8:$EK$9993,6,FALSE)</f>
        <v>5</v>
      </c>
      <c r="J372" s="55">
        <f>+VLOOKUP($D372,'Detailed Schedule'!$D$8:$EK$9993,7,FALSE)</f>
        <v>0</v>
      </c>
      <c r="K372" s="56">
        <v>0</v>
      </c>
      <c r="L372" s="59">
        <f>+VLOOKUP($D372,'Detailed Schedule'!$D$8:$EAA$9985,137,FALSE)</f>
        <v>11274.536</v>
      </c>
      <c r="M372" s="26">
        <f>+VLOOKUP($D372,'Detailed Schedule'!$D$8:$EAA$9985,144,FALSE)</f>
        <v>4227.951</v>
      </c>
      <c r="N372" s="26">
        <f t="shared" si="52"/>
        <v>15502.487000000001</v>
      </c>
      <c r="O372" s="26">
        <f t="shared" si="53"/>
        <v>69056.532999999996</v>
      </c>
      <c r="Q372" s="74">
        <f>+VLOOKUP($D372,'Detailed Schedule'!$D$8:$K$903,6,FALSE)</f>
        <v>5</v>
      </c>
      <c r="R372" s="75">
        <f>+VLOOKUP($D372,'Detailed Schedule'!$D$8:$K$903,5,FALSE)</f>
        <v>84559.02</v>
      </c>
      <c r="S372" s="75">
        <f>+VLOOKUP($D372,'Detailed Schedule'!$D$8:$K$903,7,FALSE)</f>
        <v>0</v>
      </c>
      <c r="T372" s="119">
        <f t="shared" si="47"/>
        <v>0</v>
      </c>
      <c r="U372" s="119">
        <f t="shared" si="48"/>
        <v>0</v>
      </c>
      <c r="V372" s="21" t="str">
        <f t="shared" si="49"/>
        <v>NO CHANGE</v>
      </c>
      <c r="W372" s="21" t="str">
        <f t="shared" si="50"/>
        <v>NO CHANGE</v>
      </c>
      <c r="X372" s="21" t="str">
        <f t="shared" si="51"/>
        <v>NO CHANGE</v>
      </c>
    </row>
    <row r="373" spans="1:24" outlineLevel="2">
      <c r="A373" s="136">
        <v>45415</v>
      </c>
      <c r="B373" s="24"/>
      <c r="C373" s="77"/>
      <c r="D373" s="137" t="s">
        <v>411</v>
      </c>
      <c r="E373" s="137">
        <v>1</v>
      </c>
      <c r="F373" s="137" t="s">
        <v>100</v>
      </c>
      <c r="G373" s="137" t="str">
        <f>+VLOOKUP($D373,'Detailed Schedule'!$D$8:$EK$9993,4,FALSE)</f>
        <v>2019 JD 650K LGP</v>
      </c>
      <c r="H373" s="55">
        <f>+VLOOKUP($D373,'Detailed Schedule'!$D$8:$EK$9993,5,FALSE)</f>
        <v>111800</v>
      </c>
      <c r="I373" s="22">
        <f>+VLOOKUP($D373,'Detailed Schedule'!$D$8:$EK$9993,6,FALSE)</f>
        <v>10</v>
      </c>
      <c r="J373" s="55">
        <f>+VLOOKUP($D373,'Detailed Schedule'!$D$8:$EK$9993,7,FALSE)</f>
        <v>30000</v>
      </c>
      <c r="K373" s="56">
        <v>0</v>
      </c>
      <c r="L373" s="59">
        <f>+VLOOKUP($D373,'Detailed Schedule'!$D$8:$EAA$9985,137,FALSE)</f>
        <v>5453.333333333333</v>
      </c>
      <c r="M373" s="26">
        <f>+VLOOKUP($D373,'Detailed Schedule'!$D$8:$EAA$9985,144,FALSE)</f>
        <v>2045</v>
      </c>
      <c r="N373" s="26">
        <f t="shared" si="52"/>
        <v>7498.333333333333</v>
      </c>
      <c r="O373" s="26">
        <f t="shared" si="53"/>
        <v>104301.66666666667</v>
      </c>
      <c r="Q373" s="74">
        <f>+VLOOKUP($D373,'Detailed Schedule'!$D$8:$K$903,6,FALSE)</f>
        <v>10</v>
      </c>
      <c r="R373" s="75">
        <f>+VLOOKUP($D373,'Detailed Schedule'!$D$8:$K$903,5,FALSE)</f>
        <v>111800</v>
      </c>
      <c r="S373" s="75">
        <f>+VLOOKUP($D373,'Detailed Schedule'!$D$8:$K$903,7,FALSE)</f>
        <v>30000</v>
      </c>
      <c r="T373" s="119">
        <f t="shared" si="47"/>
        <v>0</v>
      </c>
      <c r="U373" s="119">
        <f t="shared" si="48"/>
        <v>0</v>
      </c>
      <c r="V373" s="21" t="str">
        <f t="shared" si="49"/>
        <v>NO CHANGE</v>
      </c>
      <c r="W373" s="21" t="str">
        <f t="shared" si="50"/>
        <v>NO CHANGE</v>
      </c>
      <c r="X373" s="21" t="str">
        <f t="shared" si="51"/>
        <v>NO CHANGE</v>
      </c>
    </row>
    <row r="374" spans="1:24" outlineLevel="2">
      <c r="A374" s="136">
        <v>45418</v>
      </c>
      <c r="B374" s="24"/>
      <c r="C374" s="77"/>
      <c r="D374" s="137" t="s">
        <v>1598</v>
      </c>
      <c r="E374" s="137">
        <v>1</v>
      </c>
      <c r="F374" s="137" t="s">
        <v>100</v>
      </c>
      <c r="G374" s="137" t="str">
        <f>+VLOOKUP($D374,'Detailed Schedule'!$D$8:$EK$9993,4,FALSE)</f>
        <v>2024 CAT BR120</v>
      </c>
      <c r="H374" s="55">
        <f>+VLOOKUP($D374,'Detailed Schedule'!$D$8:$EK$9993,5,FALSE)</f>
        <v>7951.98</v>
      </c>
      <c r="I374" s="22">
        <f>+VLOOKUP($D374,'Detailed Schedule'!$D$8:$EK$9993,6,FALSE)</f>
        <v>5</v>
      </c>
      <c r="J374" s="55">
        <f>+VLOOKUP($D374,'Detailed Schedule'!$D$8:$EK$9993,7,FALSE)</f>
        <v>0</v>
      </c>
      <c r="K374" s="56">
        <v>0</v>
      </c>
      <c r="L374" s="59">
        <f>+VLOOKUP($D374,'Detailed Schedule'!$D$8:$EAA$9985,137,FALSE)</f>
        <v>1060.2639999999999</v>
      </c>
      <c r="M374" s="26">
        <f>+VLOOKUP($D374,'Detailed Schedule'!$D$8:$EAA$9985,144,FALSE)</f>
        <v>397.59899999999993</v>
      </c>
      <c r="N374" s="26">
        <f t="shared" si="52"/>
        <v>1457.8629999999998</v>
      </c>
      <c r="O374" s="26">
        <f t="shared" si="53"/>
        <v>6494.1170000000002</v>
      </c>
      <c r="Q374" s="74"/>
      <c r="R374" s="75"/>
      <c r="S374" s="75"/>
      <c r="T374" s="119"/>
      <c r="U374" s="119"/>
    </row>
    <row r="375" spans="1:24" outlineLevel="2">
      <c r="A375" s="136">
        <v>45419</v>
      </c>
      <c r="B375" s="24"/>
      <c r="C375" s="77"/>
      <c r="D375" s="137" t="s">
        <v>673</v>
      </c>
      <c r="E375" s="137">
        <v>1</v>
      </c>
      <c r="F375" s="137" t="s">
        <v>100</v>
      </c>
      <c r="G375" s="137" t="str">
        <f>+VLOOKUP($D375,'Detailed Schedule'!$D$8:$EK$9993,4,FALSE)</f>
        <v>2019 JD 350G 813682</v>
      </c>
      <c r="H375" s="55">
        <f>+VLOOKUP($D375,'Detailed Schedule'!$D$8:$EK$9993,5,FALSE)</f>
        <v>298530</v>
      </c>
      <c r="I375" s="22">
        <f>+VLOOKUP($D375,'Detailed Schedule'!$D$8:$EK$9993,6,FALSE)</f>
        <v>10</v>
      </c>
      <c r="J375" s="55">
        <f>+VLOOKUP($D375,'Detailed Schedule'!$D$8:$EK$9993,7,FALSE)</f>
        <v>50000</v>
      </c>
      <c r="K375" s="56">
        <v>0</v>
      </c>
      <c r="L375" s="59">
        <f>+VLOOKUP($D375,'Detailed Schedule'!$D$8:$EAA$9985,137,FALSE)</f>
        <v>16568.666666666668</v>
      </c>
      <c r="M375" s="26">
        <f>+VLOOKUP($D375,'Detailed Schedule'!$D$8:$EAA$9985,144,FALSE)</f>
        <v>6213.25</v>
      </c>
      <c r="N375" s="26">
        <f t="shared" si="52"/>
        <v>22781.916666666668</v>
      </c>
      <c r="O375" s="26">
        <f t="shared" si="53"/>
        <v>275748.08333333331</v>
      </c>
      <c r="Q375" s="74">
        <f>+VLOOKUP($D375,'Detailed Schedule'!$D$8:$K$903,6,FALSE)</f>
        <v>10</v>
      </c>
      <c r="R375" s="75">
        <f>+VLOOKUP($D375,'Detailed Schedule'!$D$8:$K$903,5,FALSE)</f>
        <v>298530</v>
      </c>
      <c r="S375" s="75">
        <f>+VLOOKUP($D375,'Detailed Schedule'!$D$8:$K$903,7,FALSE)</f>
        <v>50000</v>
      </c>
      <c r="T375" s="119">
        <f t="shared" ref="T375:T459" si="54">+S375-J375</f>
        <v>0</v>
      </c>
      <c r="U375" s="119">
        <f t="shared" ref="U375:U459" si="55">+R375-H375</f>
        <v>0</v>
      </c>
      <c r="V375" s="21" t="str">
        <f t="shared" ref="V375:V459" si="56">+IF(Q375=I375,"NO CHANGE","YES")</f>
        <v>NO CHANGE</v>
      </c>
      <c r="W375" s="21" t="str">
        <f t="shared" ref="W375:W459" si="57">+IF(R375=H375,"NO CHANGE","YES")</f>
        <v>NO CHANGE</v>
      </c>
      <c r="X375" s="21" t="str">
        <f t="shared" ref="X375:X459" si="58">+IF(S375=J375,"NO CHANGE","YES")</f>
        <v>NO CHANGE</v>
      </c>
    </row>
    <row r="376" spans="1:24" outlineLevel="2">
      <c r="A376" s="136">
        <v>45426</v>
      </c>
      <c r="B376" s="24"/>
      <c r="C376" s="77"/>
      <c r="D376" s="137" t="s">
        <v>960</v>
      </c>
      <c r="E376" s="137">
        <v>2</v>
      </c>
      <c r="F376" s="137" t="s">
        <v>100</v>
      </c>
      <c r="G376" s="137" t="str">
        <f>+VLOOKUP($D376,'Detailed Schedule'!$D$8:$EK$9993,4,FALSE)</f>
        <v>2016 GENIE S-45 4WD (22865)</v>
      </c>
      <c r="H376" s="55">
        <f>+VLOOKUP($D376,'Detailed Schedule'!$D$8:$EK$9993,5,FALSE)</f>
        <v>32200.04</v>
      </c>
      <c r="I376" s="22">
        <f>+VLOOKUP($D376,'Detailed Schedule'!$D$8:$EK$9993,6,FALSE)</f>
        <v>5</v>
      </c>
      <c r="J376" s="55">
        <f>+VLOOKUP($D376,'Detailed Schedule'!$D$8:$EK$9993,7,FALSE)</f>
        <v>0</v>
      </c>
      <c r="K376" s="56">
        <v>0</v>
      </c>
      <c r="L376" s="59">
        <f>+VLOOKUP($D376,'Detailed Schedule'!$D$8:$EAA$9985,137,FALSE)</f>
        <v>4293.3386666666665</v>
      </c>
      <c r="M376" s="26">
        <f>+VLOOKUP($D376,'Detailed Schedule'!$D$8:$EAA$9985,144,FALSE)</f>
        <v>1610.002</v>
      </c>
      <c r="N376" s="26">
        <f t="shared" si="52"/>
        <v>5903.3406666666669</v>
      </c>
      <c r="O376" s="26">
        <f t="shared" si="53"/>
        <v>26296.699333333334</v>
      </c>
      <c r="Q376" s="74">
        <f>+VLOOKUP($D376,'Detailed Schedule'!$D$8:$K$903,6,FALSE)</f>
        <v>5</v>
      </c>
      <c r="R376" s="75">
        <f>+VLOOKUP($D376,'Detailed Schedule'!$D$8:$K$903,5,FALSE)</f>
        <v>32200.04</v>
      </c>
      <c r="S376" s="75">
        <f>+VLOOKUP($D376,'Detailed Schedule'!$D$8:$K$903,7,FALSE)</f>
        <v>0</v>
      </c>
      <c r="T376" s="119">
        <f t="shared" si="54"/>
        <v>0</v>
      </c>
      <c r="U376" s="119">
        <f t="shared" si="55"/>
        <v>0</v>
      </c>
      <c r="V376" s="21" t="str">
        <f t="shared" si="56"/>
        <v>NO CHANGE</v>
      </c>
      <c r="W376" s="21" t="str">
        <f t="shared" si="57"/>
        <v>NO CHANGE</v>
      </c>
      <c r="X376" s="21" t="str">
        <f t="shared" si="58"/>
        <v>NO CHANGE</v>
      </c>
    </row>
    <row r="377" spans="1:24" outlineLevel="2">
      <c r="A377" s="136">
        <v>45426</v>
      </c>
      <c r="B377" s="24"/>
      <c r="C377" s="77"/>
      <c r="D377" s="137" t="s">
        <v>122</v>
      </c>
      <c r="E377" s="137">
        <v>2</v>
      </c>
      <c r="F377" s="137" t="s">
        <v>100</v>
      </c>
      <c r="G377" s="137" t="str">
        <f>+VLOOKUP($D377,'Detailed Schedule'!$D$8:$EK$9993,4,FALSE)</f>
        <v>UR COMPRESSOR 175-195 CFM TIER</v>
      </c>
      <c r="H377" s="55">
        <f>+VLOOKUP($D377,'Detailed Schedule'!$D$8:$EK$9993,5,FALSE)</f>
        <v>26708.21</v>
      </c>
      <c r="I377" s="22">
        <f>+VLOOKUP($D377,'Detailed Schedule'!$D$8:$EK$9993,6,FALSE)</f>
        <v>5</v>
      </c>
      <c r="J377" s="55">
        <f>+VLOOKUP($D377,'Detailed Schedule'!$D$8:$EK$9993,7,FALSE)</f>
        <v>0</v>
      </c>
      <c r="K377" s="56">
        <v>0</v>
      </c>
      <c r="L377" s="59">
        <f>+VLOOKUP($D377,'Detailed Schedule'!$D$8:$EAA$9985,137,FALSE)</f>
        <v>3561.0946666666664</v>
      </c>
      <c r="M377" s="26">
        <f>+VLOOKUP($D377,'Detailed Schedule'!$D$8:$EAA$9985,144,FALSE)</f>
        <v>1335.4105</v>
      </c>
      <c r="N377" s="26">
        <f t="shared" si="52"/>
        <v>4896.5051666666659</v>
      </c>
      <c r="O377" s="26">
        <f t="shared" si="53"/>
        <v>21811.704833333333</v>
      </c>
      <c r="Q377" s="74">
        <f>+VLOOKUP($D377,'Detailed Schedule'!$D$8:$K$903,6,FALSE)</f>
        <v>5</v>
      </c>
      <c r="R377" s="75">
        <f>+VLOOKUP($D377,'Detailed Schedule'!$D$8:$K$903,5,FALSE)</f>
        <v>26708.21</v>
      </c>
      <c r="S377" s="75">
        <f>+VLOOKUP($D377,'Detailed Schedule'!$D$8:$K$903,7,FALSE)</f>
        <v>0</v>
      </c>
      <c r="T377" s="119">
        <f t="shared" si="54"/>
        <v>0</v>
      </c>
      <c r="U377" s="119">
        <f t="shared" si="55"/>
        <v>0</v>
      </c>
      <c r="V377" s="21" t="str">
        <f t="shared" si="56"/>
        <v>NO CHANGE</v>
      </c>
      <c r="W377" s="21" t="str">
        <f t="shared" si="57"/>
        <v>NO CHANGE</v>
      </c>
      <c r="X377" s="21" t="str">
        <f t="shared" si="58"/>
        <v>NO CHANGE</v>
      </c>
    </row>
    <row r="378" spans="1:24" outlineLevel="2">
      <c r="A378" s="136">
        <v>45426</v>
      </c>
      <c r="B378" s="24"/>
      <c r="C378" s="77"/>
      <c r="D378" s="137" t="s">
        <v>124</v>
      </c>
      <c r="E378" s="137">
        <v>2</v>
      </c>
      <c r="F378" s="137" t="s">
        <v>100</v>
      </c>
      <c r="G378" s="137" t="str">
        <f>+VLOOKUP($D378,'Detailed Schedule'!$D$8:$EK$9993,4,FALSE)</f>
        <v>UR COMPRESSOR 175-195 CFM TIER</v>
      </c>
      <c r="H378" s="55">
        <f>+VLOOKUP($D378,'Detailed Schedule'!$D$8:$EK$9993,5,FALSE)</f>
        <v>26708.22</v>
      </c>
      <c r="I378" s="22">
        <f>+VLOOKUP($D378,'Detailed Schedule'!$D$8:$EK$9993,6,FALSE)</f>
        <v>5</v>
      </c>
      <c r="J378" s="55">
        <f>+VLOOKUP($D378,'Detailed Schedule'!$D$8:$EK$9993,7,FALSE)</f>
        <v>0</v>
      </c>
      <c r="K378" s="56">
        <v>0</v>
      </c>
      <c r="L378" s="59">
        <f>+VLOOKUP($D378,'Detailed Schedule'!$D$8:$EAA$9985,137,FALSE)</f>
        <v>3561.096</v>
      </c>
      <c r="M378" s="26">
        <f>+VLOOKUP($D378,'Detailed Schedule'!$D$8:$EAA$9985,144,FALSE)</f>
        <v>1335.4110000000001</v>
      </c>
      <c r="N378" s="26">
        <f t="shared" si="52"/>
        <v>4896.5069999999996</v>
      </c>
      <c r="O378" s="26">
        <f t="shared" si="53"/>
        <v>21811.713000000003</v>
      </c>
      <c r="Q378" s="74">
        <f>+VLOOKUP($D378,'Detailed Schedule'!$D$8:$K$903,6,FALSE)</f>
        <v>5</v>
      </c>
      <c r="R378" s="75">
        <f>+VLOOKUP($D378,'Detailed Schedule'!$D$8:$K$903,5,FALSE)</f>
        <v>26708.22</v>
      </c>
      <c r="S378" s="75">
        <f>+VLOOKUP($D378,'Detailed Schedule'!$D$8:$K$903,7,FALSE)</f>
        <v>0</v>
      </c>
      <c r="T378" s="119">
        <f t="shared" si="54"/>
        <v>0</v>
      </c>
      <c r="U378" s="119">
        <f t="shared" si="55"/>
        <v>0</v>
      </c>
      <c r="V378" s="21" t="str">
        <f t="shared" si="56"/>
        <v>NO CHANGE</v>
      </c>
      <c r="W378" s="21" t="str">
        <f t="shared" si="57"/>
        <v>NO CHANGE</v>
      </c>
      <c r="X378" s="21" t="str">
        <f t="shared" si="58"/>
        <v>NO CHANGE</v>
      </c>
    </row>
    <row r="379" spans="1:24" outlineLevel="2">
      <c r="A379" s="136">
        <v>45426</v>
      </c>
      <c r="B379" s="24"/>
      <c r="C379" s="77"/>
      <c r="D379" s="137" t="s">
        <v>125</v>
      </c>
      <c r="E379" s="137">
        <v>2</v>
      </c>
      <c r="F379" s="137" t="s">
        <v>100</v>
      </c>
      <c r="G379" s="137" t="str">
        <f>+VLOOKUP($D379,'Detailed Schedule'!$D$8:$EK$9993,4,FALSE)</f>
        <v>UR COMPRESSOR 175-195 CFM TIER</v>
      </c>
      <c r="H379" s="55">
        <f>+VLOOKUP($D379,'Detailed Schedule'!$D$8:$EK$9993,5,FALSE)</f>
        <v>26708.22</v>
      </c>
      <c r="I379" s="22">
        <f>+VLOOKUP($D379,'Detailed Schedule'!$D$8:$EK$9993,6,FALSE)</f>
        <v>5</v>
      </c>
      <c r="J379" s="55">
        <f>+VLOOKUP($D379,'Detailed Schedule'!$D$8:$EK$9993,7,FALSE)</f>
        <v>0</v>
      </c>
      <c r="K379" s="56">
        <v>0</v>
      </c>
      <c r="L379" s="59">
        <f>+VLOOKUP($D379,'Detailed Schedule'!$D$8:$EAA$9985,137,FALSE)</f>
        <v>3561.096</v>
      </c>
      <c r="M379" s="26">
        <f>+VLOOKUP($D379,'Detailed Schedule'!$D$8:$EAA$9985,144,FALSE)</f>
        <v>1335.4110000000001</v>
      </c>
      <c r="N379" s="26">
        <f t="shared" si="52"/>
        <v>4896.5069999999996</v>
      </c>
      <c r="O379" s="26">
        <f t="shared" si="53"/>
        <v>21811.713000000003</v>
      </c>
      <c r="Q379" s="74">
        <f>+VLOOKUP($D379,'Detailed Schedule'!$D$8:$K$903,6,FALSE)</f>
        <v>5</v>
      </c>
      <c r="R379" s="75">
        <f>+VLOOKUP($D379,'Detailed Schedule'!$D$8:$K$903,5,FALSE)</f>
        <v>26708.22</v>
      </c>
      <c r="S379" s="75">
        <f>+VLOOKUP($D379,'Detailed Schedule'!$D$8:$K$903,7,FALSE)</f>
        <v>0</v>
      </c>
      <c r="T379" s="119">
        <f t="shared" si="54"/>
        <v>0</v>
      </c>
      <c r="U379" s="119">
        <f t="shared" si="55"/>
        <v>0</v>
      </c>
      <c r="V379" s="21" t="str">
        <f t="shared" si="56"/>
        <v>NO CHANGE</v>
      </c>
      <c r="W379" s="21" t="str">
        <f t="shared" si="57"/>
        <v>NO CHANGE</v>
      </c>
      <c r="X379" s="21" t="str">
        <f t="shared" si="58"/>
        <v>NO CHANGE</v>
      </c>
    </row>
    <row r="380" spans="1:24" outlineLevel="2">
      <c r="A380" s="136">
        <v>45426</v>
      </c>
      <c r="B380" s="24"/>
      <c r="C380" s="77"/>
      <c r="D380" s="137" t="s">
        <v>842</v>
      </c>
      <c r="E380" s="137">
        <v>2</v>
      </c>
      <c r="F380" s="137" t="s">
        <v>100</v>
      </c>
      <c r="G380" s="137" t="str">
        <f>+VLOOKUP($D380,'Detailed Schedule'!$D$8:$EK$9993,4,FALSE)</f>
        <v>UR LIGHT TOWER 4-7KW VERT MAST</v>
      </c>
      <c r="H380" s="55">
        <f>+VLOOKUP($D380,'Detailed Schedule'!$D$8:$EK$9993,5,FALSE)</f>
        <v>14167.99</v>
      </c>
      <c r="I380" s="22">
        <f>+VLOOKUP($D380,'Detailed Schedule'!$D$8:$EK$9993,6,FALSE)</f>
        <v>5</v>
      </c>
      <c r="J380" s="55">
        <f>+VLOOKUP($D380,'Detailed Schedule'!$D$8:$EK$9993,7,FALSE)</f>
        <v>0</v>
      </c>
      <c r="K380" s="56">
        <v>0</v>
      </c>
      <c r="L380" s="59">
        <f>+VLOOKUP($D380,'Detailed Schedule'!$D$8:$EAA$9985,137,FALSE)</f>
        <v>1889.0653333333332</v>
      </c>
      <c r="M380" s="26">
        <f>+VLOOKUP($D380,'Detailed Schedule'!$D$8:$EAA$9985,144,FALSE)</f>
        <v>708.39949999999999</v>
      </c>
      <c r="N380" s="26">
        <f t="shared" si="52"/>
        <v>2597.4648333333334</v>
      </c>
      <c r="O380" s="26">
        <f t="shared" si="53"/>
        <v>11570.525166666666</v>
      </c>
      <c r="Q380" s="74">
        <f>+VLOOKUP($D380,'Detailed Schedule'!$D$8:$K$903,6,FALSE)</f>
        <v>5</v>
      </c>
      <c r="R380" s="75">
        <f>+VLOOKUP($D380,'Detailed Schedule'!$D$8:$K$903,5,FALSE)</f>
        <v>14167.99</v>
      </c>
      <c r="S380" s="75">
        <f>+VLOOKUP($D380,'Detailed Schedule'!$D$8:$K$903,7,FALSE)</f>
        <v>0</v>
      </c>
      <c r="T380" s="119">
        <f t="shared" si="54"/>
        <v>0</v>
      </c>
      <c r="U380" s="119">
        <f t="shared" si="55"/>
        <v>0</v>
      </c>
      <c r="V380" s="21" t="str">
        <f t="shared" si="56"/>
        <v>NO CHANGE</v>
      </c>
      <c r="W380" s="21" t="str">
        <f t="shared" si="57"/>
        <v>NO CHANGE</v>
      </c>
      <c r="X380" s="21" t="str">
        <f t="shared" si="58"/>
        <v>NO CHANGE</v>
      </c>
    </row>
    <row r="381" spans="1:24" outlineLevel="2">
      <c r="A381" s="136">
        <v>45426</v>
      </c>
      <c r="B381" s="24"/>
      <c r="C381" s="77"/>
      <c r="D381" s="137" t="s">
        <v>844</v>
      </c>
      <c r="E381" s="137">
        <v>4</v>
      </c>
      <c r="F381" s="137" t="s">
        <v>100</v>
      </c>
      <c r="G381" s="137" t="str">
        <f>+VLOOKUP($D381,'Detailed Schedule'!$D$8:$EK$9993,4,FALSE)</f>
        <v>UR LIGHT TOWER 4-7KW VERT MAST</v>
      </c>
      <c r="H381" s="55">
        <f>+VLOOKUP($D381,'Detailed Schedule'!$D$8:$EK$9993,5,FALSE)</f>
        <v>14167.99</v>
      </c>
      <c r="I381" s="22">
        <f>+VLOOKUP($D381,'Detailed Schedule'!$D$8:$EK$9993,6,FALSE)</f>
        <v>5</v>
      </c>
      <c r="J381" s="55">
        <f>+VLOOKUP($D381,'Detailed Schedule'!$D$8:$EK$9993,7,FALSE)</f>
        <v>0</v>
      </c>
      <c r="K381" s="56">
        <v>0</v>
      </c>
      <c r="L381" s="59">
        <f>+VLOOKUP($D381,'Detailed Schedule'!$D$8:$EAA$9985,137,FALSE)</f>
        <v>1889.0653333333332</v>
      </c>
      <c r="M381" s="26">
        <f>+VLOOKUP($D381,'Detailed Schedule'!$D$8:$EAA$9985,144,FALSE)</f>
        <v>708.39949999999999</v>
      </c>
      <c r="N381" s="26">
        <f t="shared" si="52"/>
        <v>2597.4648333333334</v>
      </c>
      <c r="O381" s="26">
        <f t="shared" si="53"/>
        <v>11570.525166666666</v>
      </c>
      <c r="Q381" s="74">
        <f>+VLOOKUP($D381,'Detailed Schedule'!$D$8:$K$903,6,FALSE)</f>
        <v>5</v>
      </c>
      <c r="R381" s="75">
        <f>+VLOOKUP($D381,'Detailed Schedule'!$D$8:$K$903,5,FALSE)</f>
        <v>14167.99</v>
      </c>
      <c r="S381" s="75">
        <f>+VLOOKUP($D381,'Detailed Schedule'!$D$8:$K$903,7,FALSE)</f>
        <v>0</v>
      </c>
      <c r="T381" s="119">
        <f t="shared" si="54"/>
        <v>0</v>
      </c>
      <c r="U381" s="119">
        <f t="shared" si="55"/>
        <v>0</v>
      </c>
      <c r="V381" s="21" t="str">
        <f t="shared" si="56"/>
        <v>NO CHANGE</v>
      </c>
      <c r="W381" s="21" t="str">
        <f t="shared" si="57"/>
        <v>NO CHANGE</v>
      </c>
      <c r="X381" s="21" t="str">
        <f t="shared" si="58"/>
        <v>NO CHANGE</v>
      </c>
    </row>
    <row r="382" spans="1:24" outlineLevel="2">
      <c r="A382" s="136">
        <v>45426</v>
      </c>
      <c r="B382" s="24"/>
      <c r="C382" s="77"/>
      <c r="D382" s="137" t="s">
        <v>845</v>
      </c>
      <c r="E382" s="137">
        <v>2</v>
      </c>
      <c r="F382" s="137" t="s">
        <v>100</v>
      </c>
      <c r="G382" s="137" t="str">
        <f>+VLOOKUP($D382,'Detailed Schedule'!$D$8:$EK$9993,4,FALSE)</f>
        <v>UR LIGHT TOWER 4-7KW VERT MAST</v>
      </c>
      <c r="H382" s="55">
        <f>+VLOOKUP($D382,'Detailed Schedule'!$D$8:$EK$9993,5,FALSE)</f>
        <v>14167.99</v>
      </c>
      <c r="I382" s="22">
        <f>+VLOOKUP($D382,'Detailed Schedule'!$D$8:$EK$9993,6,FALSE)</f>
        <v>5</v>
      </c>
      <c r="J382" s="55">
        <f>+VLOOKUP($D382,'Detailed Schedule'!$D$8:$EK$9993,7,FALSE)</f>
        <v>0</v>
      </c>
      <c r="K382" s="56">
        <v>0</v>
      </c>
      <c r="L382" s="59">
        <f>+VLOOKUP($D382,'Detailed Schedule'!$D$8:$EAA$9985,137,FALSE)</f>
        <v>1889.0653333333332</v>
      </c>
      <c r="M382" s="26">
        <f>+VLOOKUP($D382,'Detailed Schedule'!$D$8:$EAA$9985,144,FALSE)</f>
        <v>708.39949999999999</v>
      </c>
      <c r="N382" s="26">
        <f t="shared" si="52"/>
        <v>2597.4648333333334</v>
      </c>
      <c r="O382" s="26">
        <f t="shared" si="53"/>
        <v>11570.525166666666</v>
      </c>
      <c r="Q382" s="74">
        <f>+VLOOKUP($D382,'Detailed Schedule'!$D$8:$K$903,6,FALSE)</f>
        <v>5</v>
      </c>
      <c r="R382" s="75">
        <f>+VLOOKUP($D382,'Detailed Schedule'!$D$8:$K$903,5,FALSE)</f>
        <v>14167.99</v>
      </c>
      <c r="S382" s="75">
        <f>+VLOOKUP($D382,'Detailed Schedule'!$D$8:$K$903,7,FALSE)</f>
        <v>0</v>
      </c>
      <c r="T382" s="119">
        <f t="shared" si="54"/>
        <v>0</v>
      </c>
      <c r="U382" s="119">
        <f t="shared" si="55"/>
        <v>0</v>
      </c>
      <c r="V382" s="21" t="str">
        <f t="shared" si="56"/>
        <v>NO CHANGE</v>
      </c>
      <c r="W382" s="21" t="str">
        <f t="shared" si="57"/>
        <v>NO CHANGE</v>
      </c>
      <c r="X382" s="21" t="str">
        <f t="shared" si="58"/>
        <v>NO CHANGE</v>
      </c>
    </row>
    <row r="383" spans="1:24" outlineLevel="2">
      <c r="A383" s="136">
        <v>45426</v>
      </c>
      <c r="B383" s="24"/>
      <c r="C383" s="77"/>
      <c r="D383" s="137" t="s">
        <v>846</v>
      </c>
      <c r="E383" s="137">
        <v>4</v>
      </c>
      <c r="F383" s="137" t="s">
        <v>100</v>
      </c>
      <c r="G383" s="137" t="str">
        <f>+VLOOKUP($D383,'Detailed Schedule'!$D$8:$EK$9993,4,FALSE)</f>
        <v>UR LIGHT TOWER 4-7KW VERT MAST</v>
      </c>
      <c r="H383" s="55">
        <f>+VLOOKUP($D383,'Detailed Schedule'!$D$8:$EK$9993,5,FALSE)</f>
        <v>14167.99</v>
      </c>
      <c r="I383" s="22">
        <f>+VLOOKUP($D383,'Detailed Schedule'!$D$8:$EK$9993,6,FALSE)</f>
        <v>5</v>
      </c>
      <c r="J383" s="55">
        <f>+VLOOKUP($D383,'Detailed Schedule'!$D$8:$EK$9993,7,FALSE)</f>
        <v>0</v>
      </c>
      <c r="K383" s="56">
        <v>0</v>
      </c>
      <c r="L383" s="59">
        <f>+VLOOKUP($D383,'Detailed Schedule'!$D$8:$EAA$9985,137,FALSE)</f>
        <v>1889.0653333333332</v>
      </c>
      <c r="M383" s="26">
        <f>+VLOOKUP($D383,'Detailed Schedule'!$D$8:$EAA$9985,144,FALSE)</f>
        <v>708.39949999999999</v>
      </c>
      <c r="N383" s="26">
        <f t="shared" si="52"/>
        <v>2597.4648333333334</v>
      </c>
      <c r="O383" s="26">
        <f t="shared" si="53"/>
        <v>11570.525166666666</v>
      </c>
      <c r="Q383" s="74">
        <f>+VLOOKUP($D383,'Detailed Schedule'!$D$8:$K$903,6,FALSE)</f>
        <v>5</v>
      </c>
      <c r="R383" s="75">
        <f>+VLOOKUP($D383,'Detailed Schedule'!$D$8:$K$903,5,FALSE)</f>
        <v>14167.99</v>
      </c>
      <c r="S383" s="75">
        <f>+VLOOKUP($D383,'Detailed Schedule'!$D$8:$K$903,7,FALSE)</f>
        <v>0</v>
      </c>
      <c r="T383" s="119">
        <f t="shared" si="54"/>
        <v>0</v>
      </c>
      <c r="U383" s="119">
        <f t="shared" si="55"/>
        <v>0</v>
      </c>
      <c r="V383" s="21" t="str">
        <f t="shared" si="56"/>
        <v>NO CHANGE</v>
      </c>
      <c r="W383" s="21" t="str">
        <f t="shared" si="57"/>
        <v>NO CHANGE</v>
      </c>
      <c r="X383" s="21" t="str">
        <f t="shared" si="58"/>
        <v>NO CHANGE</v>
      </c>
    </row>
    <row r="384" spans="1:24" outlineLevel="2">
      <c r="A384" s="136">
        <v>45427</v>
      </c>
      <c r="B384" s="24"/>
      <c r="C384" s="77"/>
      <c r="D384" s="137" t="s">
        <v>851</v>
      </c>
      <c r="E384" s="137">
        <v>1</v>
      </c>
      <c r="F384" s="137" t="s">
        <v>100</v>
      </c>
      <c r="G384" s="137" t="str">
        <f>+VLOOKUP($D384,'Detailed Schedule'!$D$8:$EK$9993,4,FALSE)</f>
        <v>WOVERINE LOOP SAW W-60LS-STR</v>
      </c>
      <c r="H384" s="55">
        <f>+VLOOKUP($D384,'Detailed Schedule'!$D$8:$EK$9993,5,FALSE)</f>
        <v>47823</v>
      </c>
      <c r="I384" s="22">
        <f>+VLOOKUP($D384,'Detailed Schedule'!$D$8:$EK$9993,6,FALSE)</f>
        <v>10</v>
      </c>
      <c r="J384" s="55">
        <f>+VLOOKUP($D384,'Detailed Schedule'!$D$8:$EK$9993,7,FALSE)</f>
        <v>5000</v>
      </c>
      <c r="K384" s="56">
        <v>0</v>
      </c>
      <c r="L384" s="59">
        <f>+VLOOKUP($D384,'Detailed Schedule'!$D$8:$EAA$9985,137,FALSE)</f>
        <v>2854.8666666666668</v>
      </c>
      <c r="M384" s="26">
        <f>+VLOOKUP($D384,'Detailed Schedule'!$D$8:$EAA$9985,144,FALSE)</f>
        <v>1070.575</v>
      </c>
      <c r="N384" s="26">
        <f t="shared" si="52"/>
        <v>3925.4416666666666</v>
      </c>
      <c r="O384" s="26">
        <f t="shared" si="53"/>
        <v>43897.558333333334</v>
      </c>
      <c r="Q384" s="74">
        <f>+VLOOKUP($D384,'Detailed Schedule'!$D$8:$K$903,6,FALSE)</f>
        <v>10</v>
      </c>
      <c r="R384" s="75">
        <f>+VLOOKUP($D384,'Detailed Schedule'!$D$8:$K$903,5,FALSE)</f>
        <v>47823</v>
      </c>
      <c r="S384" s="75">
        <f>+VLOOKUP($D384,'Detailed Schedule'!$D$8:$K$903,7,FALSE)</f>
        <v>5000</v>
      </c>
      <c r="T384" s="119">
        <f t="shared" si="54"/>
        <v>0</v>
      </c>
      <c r="U384" s="119">
        <f t="shared" si="55"/>
        <v>0</v>
      </c>
      <c r="V384" s="21" t="str">
        <f t="shared" si="56"/>
        <v>NO CHANGE</v>
      </c>
      <c r="W384" s="21" t="str">
        <f t="shared" si="57"/>
        <v>NO CHANGE</v>
      </c>
      <c r="X384" s="21" t="str">
        <f t="shared" si="58"/>
        <v>NO CHANGE</v>
      </c>
    </row>
    <row r="385" spans="1:24" outlineLevel="2">
      <c r="A385" s="136">
        <v>45428</v>
      </c>
      <c r="B385" s="24"/>
      <c r="C385" s="77"/>
      <c r="D385" s="137" t="s">
        <v>669</v>
      </c>
      <c r="E385" s="137">
        <v>2</v>
      </c>
      <c r="F385" s="137" t="s">
        <v>100</v>
      </c>
      <c r="G385" s="137" t="str">
        <f>+VLOOKUP($D385,'Detailed Schedule'!$D$8:$EK$9993,4,FALSE)</f>
        <v>2023 CAT 308 (GG809219)</v>
      </c>
      <c r="H385" s="55">
        <f>+VLOOKUP($D385,'Detailed Schedule'!$D$8:$EK$9993,5,FALSE)</f>
        <v>116131.69</v>
      </c>
      <c r="I385" s="22">
        <f>+VLOOKUP($D385,'Detailed Schedule'!$D$8:$EK$9993,6,FALSE)</f>
        <v>10</v>
      </c>
      <c r="J385" s="55">
        <f>+VLOOKUP($D385,'Detailed Schedule'!$D$8:$EK$9993,7,FALSE)</f>
        <v>25000</v>
      </c>
      <c r="K385" s="56">
        <v>0</v>
      </c>
      <c r="L385" s="59">
        <f>+VLOOKUP($D385,'Detailed Schedule'!$D$8:$EAA$9985,137,FALSE)</f>
        <v>5316.0152500000004</v>
      </c>
      <c r="M385" s="26">
        <f>+VLOOKUP($D385,'Detailed Schedule'!$D$8:$EAA$9985,144,FALSE)</f>
        <v>2278.29225</v>
      </c>
      <c r="N385" s="26">
        <f t="shared" si="52"/>
        <v>7594.3075000000008</v>
      </c>
      <c r="O385" s="26">
        <f t="shared" si="53"/>
        <v>108537.38250000001</v>
      </c>
      <c r="Q385" s="74">
        <f>+VLOOKUP($D385,'Detailed Schedule'!$D$8:$K$903,6,FALSE)</f>
        <v>10</v>
      </c>
      <c r="R385" s="75">
        <f>+VLOOKUP($D385,'Detailed Schedule'!$D$8:$K$903,5,FALSE)</f>
        <v>116131.69</v>
      </c>
      <c r="S385" s="75">
        <f>+VLOOKUP($D385,'Detailed Schedule'!$D$8:$K$903,7,FALSE)</f>
        <v>25000</v>
      </c>
      <c r="T385" s="119">
        <f t="shared" si="54"/>
        <v>0</v>
      </c>
      <c r="U385" s="119">
        <f t="shared" si="55"/>
        <v>0</v>
      </c>
      <c r="V385" s="21" t="str">
        <f t="shared" si="56"/>
        <v>NO CHANGE</v>
      </c>
      <c r="W385" s="21" t="str">
        <f t="shared" si="57"/>
        <v>NO CHANGE</v>
      </c>
      <c r="X385" s="21" t="str">
        <f t="shared" si="58"/>
        <v>NO CHANGE</v>
      </c>
    </row>
    <row r="386" spans="1:24" outlineLevel="2">
      <c r="A386" s="136">
        <v>45442</v>
      </c>
      <c r="B386" s="24"/>
      <c r="C386" s="77"/>
      <c r="D386" s="137" t="s">
        <v>717</v>
      </c>
      <c r="E386" s="137">
        <v>1</v>
      </c>
      <c r="F386" s="137" t="s">
        <v>100</v>
      </c>
      <c r="G386" s="137" t="str">
        <f>+VLOOKUP($D386,'Detailed Schedule'!$D$8:$EK$9993,4,FALSE)</f>
        <v>2013 GEODRILL 50 w/ 2020 Komatsu PC210LC-11</v>
      </c>
      <c r="H386" s="55">
        <f>+VLOOKUP($D386,'Detailed Schedule'!$D$8:$EK$9993,5,FALSE)</f>
        <v>360316.45</v>
      </c>
      <c r="I386" s="22">
        <f>+VLOOKUP($D386,'Detailed Schedule'!$D$8:$EK$9993,6,FALSE)</f>
        <v>10</v>
      </c>
      <c r="J386" s="55">
        <f>+VLOOKUP($D386,'Detailed Schedule'!$D$8:$EK$9993,7,FALSE)</f>
        <v>100000</v>
      </c>
      <c r="K386" s="56">
        <v>0</v>
      </c>
      <c r="L386" s="59">
        <f>+VLOOKUP($D386,'Detailed Schedule'!$D$8:$EAA$9985,137,FALSE)</f>
        <v>15185.126250000001</v>
      </c>
      <c r="M386" s="26">
        <f>+VLOOKUP($D386,'Detailed Schedule'!$D$8:$EAA$9985,144,FALSE)</f>
        <v>6507.9112500000001</v>
      </c>
      <c r="N386" s="26">
        <f t="shared" si="52"/>
        <v>21693.037500000002</v>
      </c>
      <c r="O386" s="26">
        <f t="shared" si="53"/>
        <v>338623.41250000003</v>
      </c>
      <c r="Q386" s="74">
        <f>+VLOOKUP($D386,'Detailed Schedule'!$D$8:$K$903,6,FALSE)</f>
        <v>10</v>
      </c>
      <c r="R386" s="75">
        <f>+VLOOKUP($D386,'Detailed Schedule'!$D$8:$K$903,5,FALSE)</f>
        <v>360316.45</v>
      </c>
      <c r="S386" s="75">
        <f>+VLOOKUP($D386,'Detailed Schedule'!$D$8:$K$903,7,FALSE)</f>
        <v>100000</v>
      </c>
      <c r="T386" s="119">
        <f t="shared" si="54"/>
        <v>0</v>
      </c>
      <c r="U386" s="119">
        <f t="shared" si="55"/>
        <v>0</v>
      </c>
      <c r="V386" s="21" t="str">
        <f t="shared" si="56"/>
        <v>NO CHANGE</v>
      </c>
      <c r="W386" s="21" t="str">
        <f t="shared" si="57"/>
        <v>NO CHANGE</v>
      </c>
      <c r="X386" s="21" t="str">
        <f t="shared" si="58"/>
        <v>NO CHANGE</v>
      </c>
    </row>
    <row r="387" spans="1:24" outlineLevel="2">
      <c r="A387" s="136">
        <v>45457</v>
      </c>
      <c r="B387" s="24"/>
      <c r="C387" s="77"/>
      <c r="D387" s="137" t="s">
        <v>763</v>
      </c>
      <c r="E387" s="137">
        <v>1</v>
      </c>
      <c r="F387" s="137" t="s">
        <v>100</v>
      </c>
      <c r="G387" s="137" t="str">
        <f>+VLOOKUP($D387,'Detailed Schedule'!$D$8:$EK$9993,4,FALSE)</f>
        <v>FORD 9880 TRACTOR - 1994 ENGINE REPLACE</v>
      </c>
      <c r="H387" s="55">
        <f>+VLOOKUP($D387,'Detailed Schedule'!$D$8:$EK$9993,5,FALSE)</f>
        <v>31330.23</v>
      </c>
      <c r="I387" s="22">
        <f>+VLOOKUP($D387,'Detailed Schedule'!$D$8:$EK$9993,6,FALSE)</f>
        <v>5</v>
      </c>
      <c r="J387" s="55">
        <f>+VLOOKUP($D387,'Detailed Schedule'!$D$8:$EK$9993,7,FALSE)</f>
        <v>0</v>
      </c>
      <c r="K387" s="56">
        <v>0</v>
      </c>
      <c r="L387" s="59">
        <f>+VLOOKUP($D387,'Detailed Schedule'!$D$8:$EAA$9985,137,FALSE)</f>
        <v>3655.1935000000003</v>
      </c>
      <c r="M387" s="26">
        <f>+VLOOKUP($D387,'Detailed Schedule'!$D$8:$EAA$9985,144,FALSE)</f>
        <v>1566.5115000000001</v>
      </c>
      <c r="N387" s="26">
        <f t="shared" si="52"/>
        <v>5221.7049999999999</v>
      </c>
      <c r="O387" s="26">
        <f t="shared" si="53"/>
        <v>26108.525000000001</v>
      </c>
      <c r="Q387" s="74"/>
      <c r="R387" s="75"/>
      <c r="S387" s="75"/>
      <c r="T387" s="119"/>
      <c r="U387" s="119"/>
    </row>
    <row r="388" spans="1:24" outlineLevel="2">
      <c r="A388" s="136">
        <v>45461</v>
      </c>
      <c r="B388" s="24"/>
      <c r="C388" s="77"/>
      <c r="D388" s="137" t="s">
        <v>1646</v>
      </c>
      <c r="E388" s="137">
        <v>1</v>
      </c>
      <c r="F388" s="137" t="s">
        <v>100</v>
      </c>
      <c r="G388" s="137" t="str">
        <f>+VLOOKUP($D388,'Detailed Schedule'!$D$8:$EK$9993,4,FALSE)</f>
        <v>CAT TELESCOPIC HANDLER TRANSMISSION REPLACE</v>
      </c>
      <c r="H388" s="55">
        <f>+VLOOKUP($D388,'Detailed Schedule'!$D$8:$EK$9993,5,FALSE)</f>
        <v>22239.51</v>
      </c>
      <c r="I388" s="22">
        <f>+VLOOKUP($D388,'Detailed Schedule'!$D$8:$EK$9993,6,FALSE)</f>
        <v>5</v>
      </c>
      <c r="J388" s="55">
        <f>+VLOOKUP($D388,'Detailed Schedule'!$D$8:$EK$9993,7,FALSE)</f>
        <v>0</v>
      </c>
      <c r="K388" s="56">
        <v>0</v>
      </c>
      <c r="L388" s="59">
        <f>+VLOOKUP($D388,'Detailed Schedule'!$D$8:$EAA$9985,137,FALSE)</f>
        <v>2223.951</v>
      </c>
      <c r="M388" s="26">
        <f>+VLOOKUP($D388,'Detailed Schedule'!$D$8:$EAA$9985,144,FALSE)</f>
        <v>1111.9755</v>
      </c>
      <c r="N388" s="26">
        <f t="shared" si="52"/>
        <v>3335.9265</v>
      </c>
      <c r="O388" s="26">
        <f t="shared" si="53"/>
        <v>18903.583499999997</v>
      </c>
      <c r="Q388" s="74"/>
      <c r="R388" s="75"/>
      <c r="S388" s="75"/>
      <c r="T388" s="119"/>
      <c r="U388" s="119"/>
    </row>
    <row r="389" spans="1:24" outlineLevel="2">
      <c r="A389" s="136">
        <v>45463</v>
      </c>
      <c r="B389" s="24"/>
      <c r="C389" s="77"/>
      <c r="D389" s="137" t="s">
        <v>1473</v>
      </c>
      <c r="E389" s="137">
        <v>3</v>
      </c>
      <c r="F389" s="137" t="s">
        <v>100</v>
      </c>
      <c r="G389" s="137" t="str">
        <f>+VLOOKUP($D389,'Detailed Schedule'!$D$8:$EK$9993,4,FALSE)</f>
        <v>SB-01 WINDROW PICKUP ADAPTOR</v>
      </c>
      <c r="H389" s="55">
        <f>+VLOOKUP($D389,'Detailed Schedule'!$D$8:$EK$9993,5,FALSE)</f>
        <v>30514.92</v>
      </c>
      <c r="I389" s="22">
        <f>+VLOOKUP($D389,'Detailed Schedule'!$D$8:$EK$9993,6,FALSE)</f>
        <v>5</v>
      </c>
      <c r="J389" s="55">
        <f>+VLOOKUP($D389,'Detailed Schedule'!$D$8:$EK$9993,7,FALSE)</f>
        <v>0</v>
      </c>
      <c r="K389" s="56">
        <v>0</v>
      </c>
      <c r="L389" s="59">
        <f>+VLOOKUP($D389,'Detailed Schedule'!$D$8:$EAA$9985,137,FALSE)</f>
        <v>3051.4919999999997</v>
      </c>
      <c r="M389" s="26">
        <f>+VLOOKUP($D389,'Detailed Schedule'!$D$8:$EAA$9985,144,FALSE)</f>
        <v>1525.7459999999999</v>
      </c>
      <c r="N389" s="26">
        <f t="shared" si="52"/>
        <v>4577.2379999999994</v>
      </c>
      <c r="O389" s="26">
        <f t="shared" si="53"/>
        <v>25937.682000000001</v>
      </c>
      <c r="Q389" s="74">
        <f>+VLOOKUP($D389,'Detailed Schedule'!$D$8:$K$903,6,FALSE)</f>
        <v>5</v>
      </c>
      <c r="R389" s="75">
        <f>+VLOOKUP($D389,'Detailed Schedule'!$D$8:$K$903,5,FALSE)</f>
        <v>30514.92</v>
      </c>
      <c r="S389" s="75">
        <f>+VLOOKUP($D389,'Detailed Schedule'!$D$8:$K$903,7,FALSE)</f>
        <v>0</v>
      </c>
      <c r="T389" s="119">
        <f t="shared" si="54"/>
        <v>0</v>
      </c>
      <c r="U389" s="119">
        <f t="shared" si="55"/>
        <v>0</v>
      </c>
      <c r="V389" s="21" t="str">
        <f t="shared" si="56"/>
        <v>NO CHANGE</v>
      </c>
      <c r="W389" s="21" t="str">
        <f t="shared" si="57"/>
        <v>NO CHANGE</v>
      </c>
      <c r="X389" s="21" t="str">
        <f t="shared" si="58"/>
        <v>NO CHANGE</v>
      </c>
    </row>
    <row r="390" spans="1:24" outlineLevel="2">
      <c r="A390" s="136">
        <v>45474</v>
      </c>
      <c r="B390" s="24"/>
      <c r="C390" s="77"/>
      <c r="D390" s="137" t="s">
        <v>1688</v>
      </c>
      <c r="E390" s="137">
        <v>2</v>
      </c>
      <c r="F390" s="137" t="s">
        <v>100</v>
      </c>
      <c r="G390" s="137" t="str">
        <f>+VLOOKUP($D390,'Detailed Schedule'!$D$8:$EK$9993,4,FALSE)</f>
        <v>RANGER 305 WELDER</v>
      </c>
      <c r="H390" s="55">
        <f>+VLOOKUP($D390,'Detailed Schedule'!$D$8:$EK$9993,5,FALSE)</f>
        <v>9942.76</v>
      </c>
      <c r="I390" s="22">
        <f>+VLOOKUP($D390,'Detailed Schedule'!$D$8:$EK$9993,6,FALSE)</f>
        <v>7</v>
      </c>
      <c r="J390" s="55">
        <f>+VLOOKUP($D390,'Detailed Schedule'!$D$8:$EK$9993,7,FALSE)</f>
        <v>0</v>
      </c>
      <c r="K390" s="56">
        <v>0</v>
      </c>
      <c r="L390" s="59">
        <f>+VLOOKUP($D390,'Detailed Schedule'!$D$8:$EAA$9985,137,FALSE)</f>
        <v>710.19714285714292</v>
      </c>
      <c r="M390" s="26">
        <f>+VLOOKUP($D390,'Detailed Schedule'!$D$8:$EAA$9985,144,FALSE)</f>
        <v>355.09857142857146</v>
      </c>
      <c r="N390" s="26">
        <f t="shared" si="52"/>
        <v>1065.2957142857144</v>
      </c>
      <c r="O390" s="26">
        <f t="shared" si="53"/>
        <v>8877.4642857142862</v>
      </c>
      <c r="Q390" s="74">
        <f>+VLOOKUP($D390,'Detailed Schedule'!$D$8:$K$903,6,FALSE)</f>
        <v>7</v>
      </c>
      <c r="R390" s="75">
        <f>+VLOOKUP($D390,'Detailed Schedule'!$D$8:$K$903,5,FALSE)</f>
        <v>9942.76</v>
      </c>
      <c r="S390" s="75">
        <f>+VLOOKUP($D390,'Detailed Schedule'!$D$8:$K$903,7,FALSE)</f>
        <v>0</v>
      </c>
      <c r="T390" s="119">
        <f t="shared" si="54"/>
        <v>0</v>
      </c>
      <c r="U390" s="119">
        <f t="shared" si="55"/>
        <v>0</v>
      </c>
      <c r="V390" s="21" t="str">
        <f t="shared" si="56"/>
        <v>NO CHANGE</v>
      </c>
      <c r="W390" s="21" t="str">
        <f t="shared" si="57"/>
        <v>NO CHANGE</v>
      </c>
      <c r="X390" s="21" t="str">
        <f t="shared" si="58"/>
        <v>NO CHANGE</v>
      </c>
    </row>
    <row r="391" spans="1:24" outlineLevel="2">
      <c r="A391" s="136">
        <v>45488</v>
      </c>
      <c r="B391" s="24"/>
      <c r="C391" s="77"/>
      <c r="D391" s="137" t="s">
        <v>385</v>
      </c>
      <c r="E391" s="137">
        <v>1</v>
      </c>
      <c r="F391" s="137" t="s">
        <v>100</v>
      </c>
      <c r="G391" s="137" t="str">
        <f>+VLOOKUP($D391,'Detailed Schedule'!$D$8:$EK$9993,4,FALSE)</f>
        <v>2017 JD 750K UNDERCARRIAGE REPLACEMENT</v>
      </c>
      <c r="H391" s="55">
        <f>+VLOOKUP($D391,'Detailed Schedule'!$D$8:$EK$9993,5,FALSE)</f>
        <v>15863.37</v>
      </c>
      <c r="I391" s="22">
        <f>+VLOOKUP($D391,'Detailed Schedule'!$D$8:$EK$9993,6,FALSE)</f>
        <v>5</v>
      </c>
      <c r="J391" s="55">
        <f>+VLOOKUP($D391,'Detailed Schedule'!$D$8:$EK$9993,7,FALSE)</f>
        <v>0</v>
      </c>
      <c r="K391" s="56">
        <v>0</v>
      </c>
      <c r="L391" s="59">
        <f>+VLOOKUP($D391,'Detailed Schedule'!$D$8:$EAA$9985,137,FALSE)</f>
        <v>1586.337</v>
      </c>
      <c r="M391" s="26">
        <f>+VLOOKUP($D391,'Detailed Schedule'!$D$8:$EAA$9985,144,FALSE)</f>
        <v>793.16849999999999</v>
      </c>
      <c r="N391" s="26">
        <f t="shared" si="52"/>
        <v>2379.5055000000002</v>
      </c>
      <c r="O391" s="26">
        <f t="shared" si="53"/>
        <v>13483.8645</v>
      </c>
      <c r="Q391" s="74"/>
      <c r="R391" s="75"/>
      <c r="S391" s="75"/>
      <c r="T391" s="119"/>
      <c r="U391" s="119"/>
    </row>
    <row r="392" spans="1:24" outlineLevel="2">
      <c r="A392" s="136">
        <v>45489</v>
      </c>
      <c r="B392" s="24"/>
      <c r="C392" s="77"/>
      <c r="D392" s="137" t="s">
        <v>1718</v>
      </c>
      <c r="E392" s="137">
        <v>1</v>
      </c>
      <c r="F392" s="137" t="s">
        <v>100</v>
      </c>
      <c r="G392" s="137" t="str">
        <f>+VLOOKUP($D392,'Detailed Schedule'!$D$8:$EK$9993,4,FALSE)</f>
        <v>ADD ON 938-BT BUCKET FOR WL-01</v>
      </c>
      <c r="H392" s="55">
        <f>+VLOOKUP($D392,'Detailed Schedule'!$D$8:$EK$9993,5,FALSE)</f>
        <v>29069.759999999998</v>
      </c>
      <c r="I392" s="22">
        <f>+VLOOKUP($D392,'Detailed Schedule'!$D$8:$EK$9993,6,FALSE)</f>
        <v>5</v>
      </c>
      <c r="J392" s="55">
        <f>+VLOOKUP($D392,'Detailed Schedule'!$D$8:$EK$9993,7,FALSE)</f>
        <v>0</v>
      </c>
      <c r="K392" s="56">
        <v>0</v>
      </c>
      <c r="L392" s="59">
        <f>+VLOOKUP($D392,'Detailed Schedule'!$D$8:$EAA$9985,137,FALSE)</f>
        <v>2422.4799999999996</v>
      </c>
      <c r="M392" s="26">
        <f>+VLOOKUP($D392,'Detailed Schedule'!$D$8:$EAA$9985,144,FALSE)</f>
        <v>1453.4879999999998</v>
      </c>
      <c r="N392" s="26">
        <f t="shared" si="52"/>
        <v>3875.9679999999994</v>
      </c>
      <c r="O392" s="26">
        <f t="shared" si="53"/>
        <v>25193.791999999998</v>
      </c>
      <c r="Q392" s="74">
        <f>+VLOOKUP($D392,'Detailed Schedule'!$D$8:$K$903,6,FALSE)</f>
        <v>5</v>
      </c>
      <c r="R392" s="75">
        <f>+VLOOKUP($D392,'Detailed Schedule'!$D$8:$K$903,5,FALSE)</f>
        <v>29069.759999999998</v>
      </c>
      <c r="S392" s="75">
        <f>+VLOOKUP($D392,'Detailed Schedule'!$D$8:$K$903,7,FALSE)</f>
        <v>0</v>
      </c>
      <c r="T392" s="119">
        <f t="shared" si="54"/>
        <v>0</v>
      </c>
      <c r="U392" s="119">
        <f t="shared" si="55"/>
        <v>0</v>
      </c>
      <c r="V392" s="21" t="str">
        <f t="shared" si="56"/>
        <v>NO CHANGE</v>
      </c>
      <c r="W392" s="21" t="str">
        <f t="shared" si="57"/>
        <v>NO CHANGE</v>
      </c>
      <c r="X392" s="21" t="str">
        <f t="shared" si="58"/>
        <v>NO CHANGE</v>
      </c>
    </row>
    <row r="393" spans="1:24" outlineLevel="2">
      <c r="A393" s="136">
        <v>45497</v>
      </c>
      <c r="B393" s="24"/>
      <c r="C393" s="77"/>
      <c r="D393" s="137" t="s">
        <v>383</v>
      </c>
      <c r="E393" s="137">
        <v>1</v>
      </c>
      <c r="F393" s="137" t="s">
        <v>100</v>
      </c>
      <c r="G393" s="137" t="str">
        <f>+VLOOKUP($D393,'Detailed Schedule'!$D$8:$EK$9993,4,FALSE)</f>
        <v>GPS FOR D-14</v>
      </c>
      <c r="H393" s="55">
        <f>+VLOOKUP($D393,'Detailed Schedule'!$D$8:$EK$9993,5,FALSE)</f>
        <v>59187.05</v>
      </c>
      <c r="I393" s="22">
        <f>+VLOOKUP($D393,'Detailed Schedule'!$D$8:$EK$9993,6,FALSE)</f>
        <v>5</v>
      </c>
      <c r="J393" s="55">
        <f>+VLOOKUP($D393,'Detailed Schedule'!$D$8:$EK$9993,7,FALSE)</f>
        <v>0</v>
      </c>
      <c r="K393" s="56">
        <v>0</v>
      </c>
      <c r="L393" s="59">
        <f>+VLOOKUP($D393,'Detailed Schedule'!$D$8:$EAA$9985,137,FALSE)</f>
        <v>4932.2541666666666</v>
      </c>
      <c r="M393" s="26">
        <f>+VLOOKUP($D393,'Detailed Schedule'!$D$8:$EAA$9985,144,FALSE)</f>
        <v>2959.3525</v>
      </c>
      <c r="N393" s="26">
        <f t="shared" si="52"/>
        <v>7891.6066666666666</v>
      </c>
      <c r="O393" s="26">
        <f t="shared" si="53"/>
        <v>51295.443333333336</v>
      </c>
      <c r="Q393" s="74">
        <f>+VLOOKUP($D393,'Detailed Schedule'!$D$8:$K$903,6,FALSE)</f>
        <v>5</v>
      </c>
      <c r="R393" s="75">
        <f>+VLOOKUP($D393,'Detailed Schedule'!$D$8:$K$903,5,FALSE)</f>
        <v>59187.05</v>
      </c>
      <c r="S393" s="75">
        <f>+VLOOKUP($D393,'Detailed Schedule'!$D$8:$K$903,7,FALSE)</f>
        <v>0</v>
      </c>
      <c r="T393" s="119">
        <f t="shared" si="54"/>
        <v>0</v>
      </c>
      <c r="U393" s="119">
        <f t="shared" si="55"/>
        <v>0</v>
      </c>
      <c r="V393" s="21" t="str">
        <f t="shared" si="56"/>
        <v>NO CHANGE</v>
      </c>
      <c r="W393" s="21" t="str">
        <f t="shared" si="57"/>
        <v>NO CHANGE</v>
      </c>
      <c r="X393" s="21" t="str">
        <f t="shared" si="58"/>
        <v>NO CHANGE</v>
      </c>
    </row>
    <row r="394" spans="1:24" outlineLevel="2">
      <c r="A394" s="136">
        <v>45502</v>
      </c>
      <c r="B394" s="24"/>
      <c r="C394" s="77"/>
      <c r="D394" s="137" t="s">
        <v>1682</v>
      </c>
      <c r="E394" s="137">
        <v>1</v>
      </c>
      <c r="F394" s="137" t="s">
        <v>100</v>
      </c>
      <c r="G394" s="137" t="str">
        <f>+VLOOKUP($D394,'Detailed Schedule'!$D$8:$EK$9993,4,FALSE)</f>
        <v>2024 VM LP873SDT HYDRAULIC JACK</v>
      </c>
      <c r="H394" s="55">
        <f>+VLOOKUP($D394,'Detailed Schedule'!$D$8:$EK$9993,5,FALSE)</f>
        <v>100149.86</v>
      </c>
      <c r="I394" s="22">
        <f>+VLOOKUP($D394,'Detailed Schedule'!$D$8:$EK$9993,6,FALSE)</f>
        <v>10</v>
      </c>
      <c r="J394" s="55">
        <f>+VLOOKUP($D394,'Detailed Schedule'!$D$8:$EK$9993,7,FALSE)</f>
        <v>35000</v>
      </c>
      <c r="K394" s="56">
        <v>0</v>
      </c>
      <c r="L394" s="59">
        <f>+VLOOKUP($D394,'Detailed Schedule'!$D$8:$EAA$9985,137,FALSE)</f>
        <v>2714.5774999999999</v>
      </c>
      <c r="M394" s="26">
        <f>+VLOOKUP($D394,'Detailed Schedule'!$D$8:$EAA$9985,144,FALSE)</f>
        <v>1628.7464999999997</v>
      </c>
      <c r="N394" s="26">
        <f t="shared" si="52"/>
        <v>4343.3239999999996</v>
      </c>
      <c r="O394" s="26">
        <f t="shared" si="53"/>
        <v>95806.536000000007</v>
      </c>
      <c r="Q394" s="74">
        <f>+VLOOKUP($D394,'Detailed Schedule'!$D$8:$K$903,6,FALSE)</f>
        <v>10</v>
      </c>
      <c r="R394" s="75">
        <f>+VLOOKUP($D394,'Detailed Schedule'!$D$8:$K$903,5,FALSE)</f>
        <v>100149.86</v>
      </c>
      <c r="S394" s="75">
        <f>+VLOOKUP($D394,'Detailed Schedule'!$D$8:$K$903,7,FALSE)</f>
        <v>35000</v>
      </c>
      <c r="T394" s="119">
        <f t="shared" si="54"/>
        <v>0</v>
      </c>
      <c r="U394" s="119">
        <f t="shared" si="55"/>
        <v>0</v>
      </c>
      <c r="V394" s="21" t="str">
        <f t="shared" si="56"/>
        <v>NO CHANGE</v>
      </c>
      <c r="W394" s="21" t="str">
        <f t="shared" si="57"/>
        <v>NO CHANGE</v>
      </c>
      <c r="X394" s="21" t="str">
        <f t="shared" si="58"/>
        <v>NO CHANGE</v>
      </c>
    </row>
    <row r="395" spans="1:24" outlineLevel="2">
      <c r="A395" s="136">
        <v>45509</v>
      </c>
      <c r="B395" s="24"/>
      <c r="C395" s="77"/>
      <c r="D395" s="137" t="s">
        <v>1600</v>
      </c>
      <c r="E395" s="137">
        <v>1</v>
      </c>
      <c r="F395" s="137" t="s">
        <v>100</v>
      </c>
      <c r="G395" s="137" t="str">
        <f>+VLOOKUP($D395,'Detailed Schedule'!$D$8:$EK$9993,4,FALSE)</f>
        <v>Paladin side discharge bucket</v>
      </c>
      <c r="H395" s="55">
        <f>+VLOOKUP($D395,'Detailed Schedule'!$D$8:$EK$9993,5,FALSE)</f>
        <v>11736.83</v>
      </c>
      <c r="I395" s="22">
        <f>+VLOOKUP($D395,'Detailed Schedule'!$D$8:$EK$9993,6,FALSE)</f>
        <v>5</v>
      </c>
      <c r="J395" s="55">
        <f>+VLOOKUP($D395,'Detailed Schedule'!$D$8:$EK$9993,7,FALSE)</f>
        <v>0</v>
      </c>
      <c r="K395" s="56">
        <v>0</v>
      </c>
      <c r="L395" s="59">
        <f>+VLOOKUP($D395,'Detailed Schedule'!$D$8:$EAA$9985,137,FALSE)</f>
        <v>978.06916666666666</v>
      </c>
      <c r="M395" s="26">
        <f>+VLOOKUP($D395,'Detailed Schedule'!$D$8:$EAA$9985,144,FALSE)</f>
        <v>586.8415</v>
      </c>
      <c r="N395" s="26">
        <f t="shared" si="52"/>
        <v>1564.9106666666667</v>
      </c>
      <c r="O395" s="26">
        <f t="shared" si="53"/>
        <v>10171.919333333333</v>
      </c>
      <c r="Q395" s="74">
        <f>+VLOOKUP($D395,'Detailed Schedule'!$D$8:$K$903,6,FALSE)</f>
        <v>5</v>
      </c>
      <c r="R395" s="75">
        <f>+VLOOKUP($D395,'Detailed Schedule'!$D$8:$K$903,5,FALSE)</f>
        <v>11736.83</v>
      </c>
      <c r="S395" s="75">
        <f>+VLOOKUP($D395,'Detailed Schedule'!$D$8:$K$903,7,FALSE)</f>
        <v>0</v>
      </c>
      <c r="T395" s="119">
        <f t="shared" si="54"/>
        <v>0</v>
      </c>
      <c r="U395" s="119">
        <f t="shared" si="55"/>
        <v>0</v>
      </c>
      <c r="V395" s="21" t="str">
        <f t="shared" si="56"/>
        <v>NO CHANGE</v>
      </c>
      <c r="W395" s="21" t="str">
        <f t="shared" si="57"/>
        <v>NO CHANGE</v>
      </c>
      <c r="X395" s="21" t="str">
        <f t="shared" si="58"/>
        <v>NO CHANGE</v>
      </c>
    </row>
    <row r="396" spans="1:24" outlineLevel="2">
      <c r="A396" s="136">
        <v>45516</v>
      </c>
      <c r="B396" s="24"/>
      <c r="C396" s="77"/>
      <c r="D396" s="137" t="s">
        <v>1010</v>
      </c>
      <c r="E396" s="137">
        <v>3</v>
      </c>
      <c r="F396" s="137" t="s">
        <v>100</v>
      </c>
      <c r="G396" s="137" t="str">
        <f>+VLOOKUP($D396,'Detailed Schedule'!$D$8:$EK$9993,4,FALSE)</f>
        <v>WEILER 13 TON HOPPER INSERT FOR PAV-04</v>
      </c>
      <c r="H396" s="55">
        <f>+VLOOKUP($D396,'Detailed Schedule'!$D$8:$EK$9993,5,FALSE)</f>
        <v>13950</v>
      </c>
      <c r="I396" s="22">
        <f>+VLOOKUP($D396,'Detailed Schedule'!$D$8:$EK$9993,6,FALSE)</f>
        <v>7</v>
      </c>
      <c r="J396" s="55">
        <f>+VLOOKUP($D396,'Detailed Schedule'!$D$8:$EK$9993,7,FALSE)</f>
        <v>1395</v>
      </c>
      <c r="K396" s="56">
        <v>0</v>
      </c>
      <c r="L396" s="59">
        <f>+VLOOKUP($D396,'Detailed Schedule'!$D$8:$EAA$9985,137,FALSE)</f>
        <v>747.32142857142867</v>
      </c>
      <c r="M396" s="26">
        <f>+VLOOKUP($D396,'Detailed Schedule'!$D$8:$EAA$9985,144,FALSE)</f>
        <v>448.39285714285717</v>
      </c>
      <c r="N396" s="26">
        <f t="shared" si="52"/>
        <v>1195.7142857142858</v>
      </c>
      <c r="O396" s="26">
        <f t="shared" si="53"/>
        <v>12754.285714285714</v>
      </c>
      <c r="Q396" s="74">
        <f>+VLOOKUP($D396,'Detailed Schedule'!$D$8:$K$903,6,FALSE)</f>
        <v>7</v>
      </c>
      <c r="R396" s="75">
        <f>+VLOOKUP($D396,'Detailed Schedule'!$D$8:$K$903,5,FALSE)</f>
        <v>13950</v>
      </c>
      <c r="S396" s="75">
        <f>+VLOOKUP($D396,'Detailed Schedule'!$D$8:$K$903,7,FALSE)</f>
        <v>1395</v>
      </c>
      <c r="T396" s="119">
        <f t="shared" si="54"/>
        <v>0</v>
      </c>
      <c r="U396" s="119">
        <f t="shared" si="55"/>
        <v>0</v>
      </c>
      <c r="V396" s="21" t="str">
        <f t="shared" si="56"/>
        <v>NO CHANGE</v>
      </c>
      <c r="W396" s="21" t="str">
        <f t="shared" si="57"/>
        <v>NO CHANGE</v>
      </c>
      <c r="X396" s="21" t="str">
        <f t="shared" si="58"/>
        <v>NO CHANGE</v>
      </c>
    </row>
    <row r="397" spans="1:24" outlineLevel="2">
      <c r="A397" s="136">
        <v>45531</v>
      </c>
      <c r="B397" s="24"/>
      <c r="C397" s="77"/>
      <c r="D397" s="137" t="s">
        <v>259</v>
      </c>
      <c r="E397" s="137">
        <v>2</v>
      </c>
      <c r="F397" s="137" t="s">
        <v>100</v>
      </c>
      <c r="G397" s="137" t="str">
        <f>+VLOOKUP($D397,'Detailed Schedule'!$D$8:$EK$9993,4,FALSE)</f>
        <v>FABCO TRUSS SCREED 22.5' KIT</v>
      </c>
      <c r="H397" s="55">
        <f>+VLOOKUP($D397,'Detailed Schedule'!$D$8:$EK$9993,5,FALSE)</f>
        <v>14897.93</v>
      </c>
      <c r="I397" s="22">
        <f>+VLOOKUP($D397,'Detailed Schedule'!$D$8:$EK$9993,6,FALSE)</f>
        <v>5</v>
      </c>
      <c r="J397" s="55">
        <f>+VLOOKUP($D397,'Detailed Schedule'!$D$8:$EK$9993,7,FALSE)</f>
        <v>1489.7930000000001</v>
      </c>
      <c r="K397" s="56">
        <v>0</v>
      </c>
      <c r="L397" s="59">
        <f>+VLOOKUP($D397,'Detailed Schedule'!$D$8:$EAA$9985,137,FALSE)</f>
        <v>893.87580000000014</v>
      </c>
      <c r="M397" s="26">
        <f>+VLOOKUP($D397,'Detailed Schedule'!$D$8:$EAA$9985,144,FALSE)</f>
        <v>670.40685000000008</v>
      </c>
      <c r="N397" s="26">
        <f t="shared" si="52"/>
        <v>1564.2826500000001</v>
      </c>
      <c r="O397" s="26">
        <f t="shared" si="53"/>
        <v>13333.647349999999</v>
      </c>
      <c r="Q397" s="74">
        <f>+VLOOKUP($D397,'Detailed Schedule'!$D$8:$K$903,6,FALSE)</f>
        <v>5</v>
      </c>
      <c r="R397" s="75">
        <f>+VLOOKUP($D397,'Detailed Schedule'!$D$8:$K$903,5,FALSE)</f>
        <v>14897.93</v>
      </c>
      <c r="S397" s="75">
        <f>+VLOOKUP($D397,'Detailed Schedule'!$D$8:$K$903,7,FALSE)</f>
        <v>1489.7930000000001</v>
      </c>
      <c r="T397" s="119">
        <f t="shared" si="54"/>
        <v>0</v>
      </c>
      <c r="U397" s="119">
        <f t="shared" si="55"/>
        <v>0</v>
      </c>
      <c r="V397" s="21" t="str">
        <f t="shared" si="56"/>
        <v>NO CHANGE</v>
      </c>
      <c r="W397" s="21" t="str">
        <f t="shared" si="57"/>
        <v>NO CHANGE</v>
      </c>
      <c r="X397" s="21" t="str">
        <f t="shared" si="58"/>
        <v>NO CHANGE</v>
      </c>
    </row>
    <row r="398" spans="1:24" outlineLevel="2">
      <c r="A398" s="136">
        <v>45531</v>
      </c>
      <c r="B398" s="24"/>
      <c r="C398" s="77"/>
      <c r="D398" s="137" t="s">
        <v>962</v>
      </c>
      <c r="E398" s="137">
        <v>2</v>
      </c>
      <c r="F398" s="137" t="s">
        <v>100</v>
      </c>
      <c r="G398" s="137" t="str">
        <f>+VLOOKUP($D398,'Detailed Schedule'!$D$8:$EK$9993,4,FALSE)</f>
        <v>2016 GENIE S45 MANLIFT</v>
      </c>
      <c r="H398" s="55">
        <f>+VLOOKUP($D398,'Detailed Schedule'!$D$8:$EK$9993,5,FALSE)</f>
        <v>33703.18</v>
      </c>
      <c r="I398" s="22">
        <f>+VLOOKUP($D398,'Detailed Schedule'!$D$8:$EK$9993,6,FALSE)</f>
        <v>7</v>
      </c>
      <c r="J398" s="55">
        <f>+VLOOKUP($D398,'Detailed Schedule'!$D$8:$EK$9993,7,FALSE)</f>
        <v>3370.3180000000002</v>
      </c>
      <c r="K398" s="56">
        <v>0</v>
      </c>
      <c r="L398" s="59">
        <f>+VLOOKUP($D398,'Detailed Schedule'!$D$8:$EAA$9985,137,FALSE)</f>
        <v>1444.4220000000003</v>
      </c>
      <c r="M398" s="26">
        <f>+VLOOKUP($D398,'Detailed Schedule'!$D$8:$EAA$9985,144,FALSE)</f>
        <v>1083.3165000000001</v>
      </c>
      <c r="N398" s="26">
        <f t="shared" si="52"/>
        <v>2527.7385000000004</v>
      </c>
      <c r="O398" s="26">
        <f t="shared" si="53"/>
        <v>31175.441500000001</v>
      </c>
      <c r="Q398" s="74">
        <f>+VLOOKUP($D398,'Detailed Schedule'!$D$8:$K$903,6,FALSE)</f>
        <v>7</v>
      </c>
      <c r="R398" s="75">
        <f>+VLOOKUP($D398,'Detailed Schedule'!$D$8:$K$903,5,FALSE)</f>
        <v>33703.18</v>
      </c>
      <c r="S398" s="75">
        <f>+VLOOKUP($D398,'Detailed Schedule'!$D$8:$K$903,7,FALSE)</f>
        <v>3370.3180000000002</v>
      </c>
      <c r="T398" s="119">
        <f t="shared" si="54"/>
        <v>0</v>
      </c>
      <c r="U398" s="119">
        <f t="shared" si="55"/>
        <v>0</v>
      </c>
      <c r="V398" s="21" t="str">
        <f t="shared" si="56"/>
        <v>NO CHANGE</v>
      </c>
      <c r="W398" s="21" t="str">
        <f t="shared" si="57"/>
        <v>NO CHANGE</v>
      </c>
      <c r="X398" s="21" t="str">
        <f t="shared" si="58"/>
        <v>NO CHANGE</v>
      </c>
    </row>
    <row r="399" spans="1:24" outlineLevel="2">
      <c r="A399" s="136">
        <v>45531</v>
      </c>
      <c r="B399" s="24"/>
      <c r="C399" s="77"/>
      <c r="D399" s="137" t="s">
        <v>1375</v>
      </c>
      <c r="E399" s="137">
        <v>2</v>
      </c>
      <c r="F399" s="137" t="s">
        <v>100</v>
      </c>
      <c r="G399" s="137" t="str">
        <f>+VLOOKUP($D399,'Detailed Schedule'!$D$8:$EK$9993,4,FALSE)</f>
        <v>SIMPSON 5000 PSI PRESSURE WASH</v>
      </c>
      <c r="H399" s="55">
        <f>+VLOOKUP($D399,'Detailed Schedule'!$D$8:$EK$9993,5,FALSE)</f>
        <v>5195.99</v>
      </c>
      <c r="I399" s="22">
        <f>+VLOOKUP($D399,'Detailed Schedule'!$D$8:$EK$9993,6,FALSE)</f>
        <v>5</v>
      </c>
      <c r="J399" s="55">
        <f>+VLOOKUP($D399,'Detailed Schedule'!$D$8:$EK$9993,7,FALSE)</f>
        <v>0</v>
      </c>
      <c r="K399" s="56">
        <v>0</v>
      </c>
      <c r="L399" s="59">
        <f>+VLOOKUP($D399,'Detailed Schedule'!$D$8:$EAA$9985,137,FALSE)</f>
        <v>173.19966666666664</v>
      </c>
      <c r="M399" s="26">
        <f>+VLOOKUP($D399,'Detailed Schedule'!$D$8:$EAA$9985,144,FALSE)</f>
        <v>259.79949999999997</v>
      </c>
      <c r="N399" s="26">
        <f t="shared" si="52"/>
        <v>432.99916666666661</v>
      </c>
      <c r="O399" s="26">
        <f t="shared" si="53"/>
        <v>4762.9908333333333</v>
      </c>
      <c r="Q399" s="74">
        <f>+VLOOKUP($D399,'Detailed Schedule'!$D$8:$K$903,6,FALSE)</f>
        <v>5</v>
      </c>
      <c r="R399" s="75">
        <f>+VLOOKUP($D399,'Detailed Schedule'!$D$8:$K$903,5,FALSE)</f>
        <v>5195.99</v>
      </c>
      <c r="S399" s="75">
        <f>+VLOOKUP($D399,'Detailed Schedule'!$D$8:$K$903,7,FALSE)</f>
        <v>0</v>
      </c>
      <c r="T399" s="119">
        <f t="shared" si="54"/>
        <v>0</v>
      </c>
      <c r="U399" s="119">
        <f t="shared" si="55"/>
        <v>0</v>
      </c>
      <c r="V399" s="21" t="str">
        <f t="shared" si="56"/>
        <v>NO CHANGE</v>
      </c>
      <c r="W399" s="21" t="str">
        <f t="shared" si="57"/>
        <v>NO CHANGE</v>
      </c>
      <c r="X399" s="21" t="str">
        <f t="shared" si="58"/>
        <v>NO CHANGE</v>
      </c>
    </row>
    <row r="400" spans="1:24" outlineLevel="2">
      <c r="A400" s="136">
        <v>45539</v>
      </c>
      <c r="B400" s="24"/>
      <c r="C400" s="77"/>
      <c r="D400" s="137" t="s">
        <v>413</v>
      </c>
      <c r="E400" s="137">
        <v>1</v>
      </c>
      <c r="F400" s="137" t="s">
        <v>100</v>
      </c>
      <c r="G400" s="137" t="str">
        <f>+VLOOKUP($D400,'Detailed Schedule'!$D$8:$EK$9993,4,FALSE)</f>
        <v>2021 CAT D1 EQ00175062</v>
      </c>
      <c r="H400" s="55">
        <f>+VLOOKUP($D400,'Detailed Schedule'!$D$8:$EK$9993,5,FALSE)</f>
        <v>87132</v>
      </c>
      <c r="I400" s="22">
        <f>+VLOOKUP($D400,'Detailed Schedule'!$D$8:$EK$9993,6,FALSE)</f>
        <v>10</v>
      </c>
      <c r="J400" s="55">
        <f>+VLOOKUP($D400,'Detailed Schedule'!$D$8:$EK$9993,7,FALSE)</f>
        <v>20000</v>
      </c>
      <c r="K400" s="56">
        <v>0</v>
      </c>
      <c r="L400" s="59">
        <f>+VLOOKUP($D400,'Detailed Schedule'!$D$8:$EAA$9985,137,FALSE)</f>
        <v>2237.7333333333331</v>
      </c>
      <c r="M400" s="26">
        <f>+VLOOKUP($D400,'Detailed Schedule'!$D$8:$EAA$9985,144,FALSE)</f>
        <v>1678.2999999999997</v>
      </c>
      <c r="N400" s="26">
        <f t="shared" si="52"/>
        <v>3916.0333333333328</v>
      </c>
      <c r="O400" s="26">
        <f t="shared" si="53"/>
        <v>83215.966666666674</v>
      </c>
      <c r="Q400" s="74">
        <f>+VLOOKUP($D400,'Detailed Schedule'!$D$8:$K$903,6,FALSE)</f>
        <v>10</v>
      </c>
      <c r="R400" s="75">
        <f>+VLOOKUP($D400,'Detailed Schedule'!$D$8:$K$903,5,FALSE)</f>
        <v>87132</v>
      </c>
      <c r="S400" s="75">
        <f>+VLOOKUP($D400,'Detailed Schedule'!$D$8:$K$903,7,FALSE)</f>
        <v>20000</v>
      </c>
      <c r="T400" s="119">
        <f t="shared" si="54"/>
        <v>0</v>
      </c>
      <c r="U400" s="119">
        <f t="shared" si="55"/>
        <v>0</v>
      </c>
      <c r="V400" s="21" t="str">
        <f t="shared" si="56"/>
        <v>NO CHANGE</v>
      </c>
      <c r="W400" s="21" t="str">
        <f t="shared" si="57"/>
        <v>NO CHANGE</v>
      </c>
      <c r="X400" s="21" t="str">
        <f t="shared" si="58"/>
        <v>NO CHANGE</v>
      </c>
    </row>
    <row r="401" spans="1:24" outlineLevel="2">
      <c r="A401" s="136">
        <v>45539</v>
      </c>
      <c r="B401" s="24"/>
      <c r="C401" s="77"/>
      <c r="D401" s="137" t="s">
        <v>940</v>
      </c>
      <c r="E401" s="137">
        <v>2</v>
      </c>
      <c r="F401" s="137" t="s">
        <v>100</v>
      </c>
      <c r="G401" s="137" t="str">
        <f>+VLOOKUP($D401,'Detailed Schedule'!$D$8:$EK$9993,4,FALSE)</f>
        <v>2020 2.4KW SOLAR MESSAGE BOARD</v>
      </c>
      <c r="H401" s="55">
        <f>+VLOOKUP($D401,'Detailed Schedule'!$D$8:$EK$9993,5,FALSE)</f>
        <v>17760.45</v>
      </c>
      <c r="I401" s="22">
        <f>+VLOOKUP($D401,'Detailed Schedule'!$D$8:$EK$9993,6,FALSE)</f>
        <v>5</v>
      </c>
      <c r="J401" s="55">
        <f>+VLOOKUP($D401,'Detailed Schedule'!$D$8:$EK$9993,7,FALSE)</f>
        <v>0</v>
      </c>
      <c r="K401" s="56">
        <v>0</v>
      </c>
      <c r="L401" s="59">
        <f>+VLOOKUP($D401,'Detailed Schedule'!$D$8:$EAA$9985,137,FALSE)</f>
        <v>1184.03</v>
      </c>
      <c r="M401" s="26">
        <f>+VLOOKUP($D401,'Detailed Schedule'!$D$8:$EAA$9985,144,FALSE)</f>
        <v>888.02250000000004</v>
      </c>
      <c r="N401" s="26">
        <f t="shared" si="52"/>
        <v>2072.0524999999998</v>
      </c>
      <c r="O401" s="26">
        <f t="shared" si="53"/>
        <v>15688.397500000001</v>
      </c>
      <c r="Q401" s="74">
        <f>+VLOOKUP($D401,'Detailed Schedule'!$D$8:$K$903,6,FALSE)</f>
        <v>5</v>
      </c>
      <c r="R401" s="75">
        <f>+VLOOKUP($D401,'Detailed Schedule'!$D$8:$K$903,5,FALSE)</f>
        <v>17760.45</v>
      </c>
      <c r="S401" s="75">
        <f>+VLOOKUP($D401,'Detailed Schedule'!$D$8:$K$903,7,FALSE)</f>
        <v>0</v>
      </c>
      <c r="T401" s="119">
        <f t="shared" si="54"/>
        <v>0</v>
      </c>
      <c r="U401" s="119">
        <f t="shared" si="55"/>
        <v>0</v>
      </c>
      <c r="V401" s="21" t="str">
        <f t="shared" si="56"/>
        <v>NO CHANGE</v>
      </c>
      <c r="W401" s="21" t="str">
        <f t="shared" si="57"/>
        <v>NO CHANGE</v>
      </c>
      <c r="X401" s="21" t="str">
        <f t="shared" si="58"/>
        <v>NO CHANGE</v>
      </c>
    </row>
    <row r="402" spans="1:24" outlineLevel="2">
      <c r="A402" s="136">
        <v>45539</v>
      </c>
      <c r="B402" s="24"/>
      <c r="C402" s="77"/>
      <c r="D402" s="137" t="s">
        <v>1662</v>
      </c>
      <c r="E402" s="137">
        <v>2</v>
      </c>
      <c r="F402" s="137" t="s">
        <v>100</v>
      </c>
      <c r="G402" s="137" t="str">
        <f>+VLOOKUP($D402,'Detailed Schedule'!$D$8:$EK$9993,4,FALSE)</f>
        <v>2017 GENIE GTH-5519 TELEHANDLE</v>
      </c>
      <c r="H402" s="55">
        <f>+VLOOKUP($D402,'Detailed Schedule'!$D$8:$EK$9993,5,FALSE)</f>
        <v>28750.03</v>
      </c>
      <c r="I402" s="22">
        <f>+VLOOKUP($D402,'Detailed Schedule'!$D$8:$EK$9993,6,FALSE)</f>
        <v>10</v>
      </c>
      <c r="J402" s="55">
        <f>+VLOOKUP($D402,'Detailed Schedule'!$D$8:$EK$9993,7,FALSE)</f>
        <v>2875.0030000000002</v>
      </c>
      <c r="K402" s="56">
        <v>0</v>
      </c>
      <c r="L402" s="59">
        <f>+VLOOKUP($D402,'Detailed Schedule'!$D$8:$EAA$9985,137,FALSE)</f>
        <v>862.5009</v>
      </c>
      <c r="M402" s="26">
        <f>+VLOOKUP($D402,'Detailed Schedule'!$D$8:$EAA$9985,144,FALSE)</f>
        <v>646.875675</v>
      </c>
      <c r="N402" s="26">
        <f t="shared" ref="N402:N421" si="59">+L402+M402</f>
        <v>1509.376575</v>
      </c>
      <c r="O402" s="26">
        <f t="shared" ref="O402:O421" si="60">+H402-N402</f>
        <v>27240.653425</v>
      </c>
      <c r="Q402" s="74">
        <f>+VLOOKUP($D402,'Detailed Schedule'!$D$8:$K$903,6,FALSE)</f>
        <v>10</v>
      </c>
      <c r="R402" s="75">
        <f>+VLOOKUP($D402,'Detailed Schedule'!$D$8:$K$903,5,FALSE)</f>
        <v>28750.03</v>
      </c>
      <c r="S402" s="75">
        <f>+VLOOKUP($D402,'Detailed Schedule'!$D$8:$K$903,7,FALSE)</f>
        <v>2875.0030000000002</v>
      </c>
      <c r="T402" s="119">
        <f t="shared" si="54"/>
        <v>0</v>
      </c>
      <c r="U402" s="119">
        <f t="shared" si="55"/>
        <v>0</v>
      </c>
      <c r="V402" s="21" t="str">
        <f t="shared" si="56"/>
        <v>NO CHANGE</v>
      </c>
      <c r="W402" s="21" t="str">
        <f t="shared" si="57"/>
        <v>NO CHANGE</v>
      </c>
      <c r="X402" s="21" t="str">
        <f t="shared" si="58"/>
        <v>NO CHANGE</v>
      </c>
    </row>
    <row r="403" spans="1:24" outlineLevel="2">
      <c r="A403" s="136">
        <v>45541</v>
      </c>
      <c r="B403" s="24"/>
      <c r="C403" s="77"/>
      <c r="D403" s="137" t="s">
        <v>788</v>
      </c>
      <c r="E403" s="137">
        <v>1</v>
      </c>
      <c r="F403" s="137" t="s">
        <v>100</v>
      </c>
      <c r="G403" s="137" t="str">
        <f>+VLOOKUP($D403,'Detailed Schedule'!$D$8:$EK$9993,4,FALSE)</f>
        <v>FT-09 TRANSMISSION REPLACEMENT</v>
      </c>
      <c r="H403" s="55">
        <f>+VLOOKUP($D403,'Detailed Schedule'!$D$8:$EK$9993,5,FALSE)</f>
        <v>83757.13</v>
      </c>
      <c r="I403" s="22">
        <f>+VLOOKUP($D403,'Detailed Schedule'!$D$8:$EK$9993,6,FALSE)</f>
        <v>5</v>
      </c>
      <c r="J403" s="55">
        <f>+VLOOKUP($D403,'Detailed Schedule'!$D$8:$EK$9993,7,FALSE)</f>
        <v>0</v>
      </c>
      <c r="K403" s="56">
        <v>0</v>
      </c>
      <c r="L403" s="59">
        <f>+VLOOKUP($D403,'Detailed Schedule'!$D$8:$EAA$9985,137,FALSE)</f>
        <v>5583.8086666666668</v>
      </c>
      <c r="M403" s="26">
        <f>+VLOOKUP($D403,'Detailed Schedule'!$D$8:$EAA$9985,144,FALSE)</f>
        <v>4187.8564999999999</v>
      </c>
      <c r="N403" s="26">
        <f t="shared" si="59"/>
        <v>9771.6651666666658</v>
      </c>
      <c r="O403" s="26">
        <f t="shared" si="60"/>
        <v>73985.464833333332</v>
      </c>
      <c r="Q403" s="74">
        <f>+VLOOKUP($D403,'Detailed Schedule'!$D$8:$K$903,6,FALSE)</f>
        <v>5</v>
      </c>
      <c r="R403" s="75">
        <f>+VLOOKUP($D403,'Detailed Schedule'!$D$8:$K$903,5,FALSE)</f>
        <v>83757.13</v>
      </c>
      <c r="S403" s="75">
        <f>+VLOOKUP($D403,'Detailed Schedule'!$D$8:$K$903,7,FALSE)</f>
        <v>0</v>
      </c>
      <c r="T403" s="119">
        <f t="shared" si="54"/>
        <v>0</v>
      </c>
      <c r="U403" s="119">
        <f t="shared" si="55"/>
        <v>0</v>
      </c>
      <c r="V403" s="21" t="str">
        <f t="shared" si="56"/>
        <v>NO CHANGE</v>
      </c>
      <c r="W403" s="21" t="str">
        <f t="shared" si="57"/>
        <v>NO CHANGE</v>
      </c>
      <c r="X403" s="21" t="str">
        <f t="shared" si="58"/>
        <v>NO CHANGE</v>
      </c>
    </row>
    <row r="404" spans="1:24" outlineLevel="2">
      <c r="A404" s="136">
        <v>45542</v>
      </c>
      <c r="B404" s="24"/>
      <c r="C404" s="77"/>
      <c r="D404" s="137" t="s">
        <v>964</v>
      </c>
      <c r="E404" s="137">
        <v>2</v>
      </c>
      <c r="F404" s="137" t="s">
        <v>100</v>
      </c>
      <c r="G404" s="137" t="str">
        <f>+VLOOKUP($D404,'Detailed Schedule'!$D$8:$EK$9993,4,FALSE)</f>
        <v>JLG 400S BOOM LIFT 40-46'</v>
      </c>
      <c r="H404" s="55">
        <f>+VLOOKUP($D404,'Detailed Schedule'!$D$8:$EK$9993,5,FALSE)</f>
        <v>26170.48</v>
      </c>
      <c r="I404" s="22">
        <f>+VLOOKUP($D404,'Detailed Schedule'!$D$8:$EK$9993,6,FALSE)</f>
        <v>7</v>
      </c>
      <c r="J404" s="55">
        <f>+VLOOKUP($D404,'Detailed Schedule'!$D$8:$EK$9993,7,FALSE)</f>
        <v>5234.0960000000005</v>
      </c>
      <c r="K404" s="56">
        <v>0</v>
      </c>
      <c r="L404" s="59">
        <f>+VLOOKUP($D404,'Detailed Schedule'!$D$8:$EAA$9985,137,FALSE)</f>
        <v>996.9706666666666</v>
      </c>
      <c r="M404" s="26">
        <f>+VLOOKUP($D404,'Detailed Schedule'!$D$8:$EAA$9985,144,FALSE)</f>
        <v>747.72799999999995</v>
      </c>
      <c r="N404" s="26">
        <f t="shared" si="59"/>
        <v>1744.6986666666667</v>
      </c>
      <c r="O404" s="26">
        <f t="shared" si="60"/>
        <v>24425.781333333332</v>
      </c>
      <c r="Q404" s="74">
        <f>+VLOOKUP($D404,'Detailed Schedule'!$D$8:$K$903,6,FALSE)</f>
        <v>7</v>
      </c>
      <c r="R404" s="75">
        <f>+VLOOKUP($D404,'Detailed Schedule'!$D$8:$K$903,5,FALSE)</f>
        <v>26170.48</v>
      </c>
      <c r="S404" s="75">
        <f>+VLOOKUP($D404,'Detailed Schedule'!$D$8:$K$903,7,FALSE)</f>
        <v>5234.0960000000005</v>
      </c>
      <c r="T404" s="119">
        <f t="shared" si="54"/>
        <v>0</v>
      </c>
      <c r="U404" s="119">
        <f t="shared" si="55"/>
        <v>0</v>
      </c>
      <c r="V404" s="21" t="str">
        <f t="shared" si="56"/>
        <v>NO CHANGE</v>
      </c>
      <c r="W404" s="21" t="str">
        <f t="shared" si="57"/>
        <v>NO CHANGE</v>
      </c>
      <c r="X404" s="21" t="str">
        <f t="shared" si="58"/>
        <v>NO CHANGE</v>
      </c>
    </row>
    <row r="405" spans="1:24" outlineLevel="2">
      <c r="A405" s="136">
        <v>45543</v>
      </c>
      <c r="B405" s="24"/>
      <c r="C405" s="77"/>
      <c r="D405" s="137" t="s">
        <v>966</v>
      </c>
      <c r="E405" s="137">
        <v>2</v>
      </c>
      <c r="F405" s="137" t="s">
        <v>100</v>
      </c>
      <c r="G405" s="137" t="str">
        <f>+VLOOKUP($D405,'Detailed Schedule'!$D$8:$EK$9993,4,FALSE)</f>
        <v>JLG 400S BOOM LIFT 40-46'</v>
      </c>
      <c r="H405" s="55">
        <f>+VLOOKUP($D405,'Detailed Schedule'!$D$8:$EK$9993,5,FALSE)</f>
        <v>27050.16</v>
      </c>
      <c r="I405" s="22">
        <f>+VLOOKUP($D405,'Detailed Schedule'!$D$8:$EK$9993,6,FALSE)</f>
        <v>7</v>
      </c>
      <c r="J405" s="55">
        <f>+VLOOKUP($D405,'Detailed Schedule'!$D$8:$EK$9993,7,FALSE)</f>
        <v>5410.0320000000002</v>
      </c>
      <c r="K405" s="56">
        <v>0</v>
      </c>
      <c r="L405" s="59">
        <f>+VLOOKUP($D405,'Detailed Schedule'!$D$8:$EAA$9985,137,FALSE)</f>
        <v>1030.4822857142858</v>
      </c>
      <c r="M405" s="26">
        <f>+VLOOKUP($D405,'Detailed Schedule'!$D$8:$EAA$9985,144,FALSE)</f>
        <v>772.86171428571436</v>
      </c>
      <c r="N405" s="26">
        <f t="shared" si="59"/>
        <v>1803.3440000000001</v>
      </c>
      <c r="O405" s="26">
        <f t="shared" si="60"/>
        <v>25246.815999999999</v>
      </c>
      <c r="Q405" s="74">
        <f>+VLOOKUP($D405,'Detailed Schedule'!$D$8:$K$903,6,FALSE)</f>
        <v>7</v>
      </c>
      <c r="R405" s="75">
        <f>+VLOOKUP($D405,'Detailed Schedule'!$D$8:$K$903,5,FALSE)</f>
        <v>27050.16</v>
      </c>
      <c r="S405" s="75">
        <f>+VLOOKUP($D405,'Detailed Schedule'!$D$8:$K$903,7,FALSE)</f>
        <v>5410.0320000000002</v>
      </c>
      <c r="T405" s="119">
        <f t="shared" si="54"/>
        <v>0</v>
      </c>
      <c r="U405" s="119">
        <f t="shared" si="55"/>
        <v>0</v>
      </c>
      <c r="V405" s="21" t="str">
        <f t="shared" si="56"/>
        <v>NO CHANGE</v>
      </c>
      <c r="W405" s="21" t="str">
        <f t="shared" si="57"/>
        <v>NO CHANGE</v>
      </c>
      <c r="X405" s="21" t="str">
        <f t="shared" si="58"/>
        <v>NO CHANGE</v>
      </c>
    </row>
    <row r="406" spans="1:24" outlineLevel="2">
      <c r="A406" s="136">
        <v>45551</v>
      </c>
      <c r="B406" s="24"/>
      <c r="C406" s="77"/>
      <c r="D406" s="137" t="s">
        <v>203</v>
      </c>
      <c r="E406" s="137">
        <v>1</v>
      </c>
      <c r="F406" s="137" t="s">
        <v>100</v>
      </c>
      <c r="G406" s="137" t="str">
        <f>+VLOOKUP($D406,'Detailed Schedule'!$D$8:$EK$9993,4,FALSE)</f>
        <v>2017 BROCE 350 BRC</v>
      </c>
      <c r="H406" s="55">
        <f>+VLOOKUP($D406,'Detailed Schedule'!$D$8:$EK$9993,5,FALSE)</f>
        <v>33935.85</v>
      </c>
      <c r="I406" s="22">
        <f>+VLOOKUP($D406,'Detailed Schedule'!$D$8:$EK$9993,6,FALSE)</f>
        <v>7</v>
      </c>
      <c r="J406" s="55">
        <f>+VLOOKUP($D406,'Detailed Schedule'!$D$8:$EK$9993,7,FALSE)</f>
        <v>5000</v>
      </c>
      <c r="K406" s="56">
        <v>0</v>
      </c>
      <c r="L406" s="59">
        <f>+VLOOKUP($D406,'Detailed Schedule'!$D$8:$EAA$9985,137,FALSE)</f>
        <v>1033.4232142857143</v>
      </c>
      <c r="M406" s="26">
        <f>+VLOOKUP($D406,'Detailed Schedule'!$D$8:$EAA$9985,144,FALSE)</f>
        <v>1033.4232142857143</v>
      </c>
      <c r="N406" s="26">
        <f t="shared" si="59"/>
        <v>2066.8464285714285</v>
      </c>
      <c r="O406" s="26">
        <f t="shared" si="60"/>
        <v>31869.00357142857</v>
      </c>
      <c r="Q406" s="74">
        <f>+VLOOKUP($D406,'Detailed Schedule'!$D$8:$K$903,6,FALSE)</f>
        <v>7</v>
      </c>
      <c r="R406" s="75">
        <f>+VLOOKUP($D406,'Detailed Schedule'!$D$8:$K$903,5,FALSE)</f>
        <v>33935.85</v>
      </c>
      <c r="S406" s="75">
        <f>+VLOOKUP($D406,'Detailed Schedule'!$D$8:$K$903,7,FALSE)</f>
        <v>5000</v>
      </c>
      <c r="T406" s="119">
        <f t="shared" si="54"/>
        <v>0</v>
      </c>
      <c r="U406" s="119">
        <f t="shared" si="55"/>
        <v>0</v>
      </c>
      <c r="V406" s="21" t="str">
        <f t="shared" si="56"/>
        <v>NO CHANGE</v>
      </c>
      <c r="W406" s="21" t="str">
        <f t="shared" si="57"/>
        <v>NO CHANGE</v>
      </c>
      <c r="X406" s="21" t="str">
        <f t="shared" si="58"/>
        <v>NO CHANGE</v>
      </c>
    </row>
    <row r="407" spans="1:24" outlineLevel="2">
      <c r="A407" s="136">
        <v>45552</v>
      </c>
      <c r="B407" s="24"/>
      <c r="C407" s="77"/>
      <c r="D407" s="137" t="s">
        <v>1586</v>
      </c>
      <c r="E407" s="137">
        <v>1</v>
      </c>
      <c r="F407" s="137" t="s">
        <v>100</v>
      </c>
      <c r="G407" s="137" t="str">
        <f>+VLOOKUP($D407,'Detailed Schedule'!$D$8:$EK$9993,4,FALSE)</f>
        <v>2015 CAT 279D XPS GTL01897</v>
      </c>
      <c r="H407" s="55">
        <f>+VLOOKUP($D407,'Detailed Schedule'!$D$8:$EK$9993,5,FALSE)</f>
        <v>27874.44</v>
      </c>
      <c r="I407" s="22">
        <f>+VLOOKUP($D407,'Detailed Schedule'!$D$8:$EK$9993,6,FALSE)</f>
        <v>7</v>
      </c>
      <c r="J407" s="55">
        <f>+VLOOKUP($D407,'Detailed Schedule'!$D$8:$EK$9993,7,FALSE)</f>
        <v>5000</v>
      </c>
      <c r="K407" s="56">
        <v>0</v>
      </c>
      <c r="L407" s="59">
        <f>+VLOOKUP($D407,'Detailed Schedule'!$D$8:$EAA$9985,137,FALSE)</f>
        <v>816.94428571428568</v>
      </c>
      <c r="M407" s="26">
        <f>+VLOOKUP($D407,'Detailed Schedule'!$D$8:$EAA$9985,144,FALSE)</f>
        <v>816.94428571428568</v>
      </c>
      <c r="N407" s="26">
        <f t="shared" si="59"/>
        <v>1633.8885714285714</v>
      </c>
      <c r="O407" s="26">
        <f t="shared" si="60"/>
        <v>26240.551428571427</v>
      </c>
      <c r="Q407" s="74">
        <f>+VLOOKUP($D407,'Detailed Schedule'!$D$8:$K$903,6,FALSE)</f>
        <v>7</v>
      </c>
      <c r="R407" s="75">
        <f>+VLOOKUP($D407,'Detailed Schedule'!$D$8:$K$903,5,FALSE)</f>
        <v>27874.44</v>
      </c>
      <c r="S407" s="75">
        <f>+VLOOKUP($D407,'Detailed Schedule'!$D$8:$K$903,7,FALSE)</f>
        <v>5000</v>
      </c>
      <c r="T407" s="119">
        <f t="shared" si="54"/>
        <v>0</v>
      </c>
      <c r="U407" s="119">
        <f t="shared" si="55"/>
        <v>0</v>
      </c>
      <c r="V407" s="21" t="str">
        <f t="shared" si="56"/>
        <v>NO CHANGE</v>
      </c>
      <c r="W407" s="21" t="str">
        <f t="shared" si="57"/>
        <v>NO CHANGE</v>
      </c>
      <c r="X407" s="21" t="str">
        <f t="shared" si="58"/>
        <v>NO CHANGE</v>
      </c>
    </row>
    <row r="408" spans="1:24" outlineLevel="2">
      <c r="A408" s="136">
        <v>45553</v>
      </c>
      <c r="B408" s="24"/>
      <c r="C408" s="77"/>
      <c r="D408" s="137" t="s">
        <v>677</v>
      </c>
      <c r="E408" s="137">
        <v>2</v>
      </c>
      <c r="F408" s="137" t="s">
        <v>100</v>
      </c>
      <c r="G408" s="137" t="str">
        <f>+VLOOKUP($D408,'Detailed Schedule'!$D$8:$EK$9993,4,FALSE)</f>
        <v>2022 JD 300G LC (731956) EX-80</v>
      </c>
      <c r="H408" s="55">
        <f>+VLOOKUP($D408,'Detailed Schedule'!$D$8:$EK$9993,5,FALSE)</f>
        <v>189734.13</v>
      </c>
      <c r="I408" s="22">
        <f>+VLOOKUP($D408,'Detailed Schedule'!$D$8:$EK$9993,6,FALSE)</f>
        <v>10</v>
      </c>
      <c r="J408" s="55">
        <f>+VLOOKUP($D408,'Detailed Schedule'!$D$8:$EK$9993,7,FALSE)</f>
        <v>37946.826000000001</v>
      </c>
      <c r="K408" s="56">
        <v>0</v>
      </c>
      <c r="L408" s="59">
        <f>+VLOOKUP($D408,'Detailed Schedule'!$D$8:$EAA$9985,137,FALSE)</f>
        <v>3794.6826000000001</v>
      </c>
      <c r="M408" s="26">
        <f>+VLOOKUP($D408,'Detailed Schedule'!$D$8:$EAA$9985,144,FALSE)</f>
        <v>3794.6826000000001</v>
      </c>
      <c r="N408" s="26">
        <f t="shared" si="59"/>
        <v>7589.3652000000002</v>
      </c>
      <c r="O408" s="26">
        <f t="shared" si="60"/>
        <v>182144.7648</v>
      </c>
      <c r="Q408" s="74">
        <f>+VLOOKUP($D408,'Detailed Schedule'!$D$8:$K$903,6,FALSE)</f>
        <v>10</v>
      </c>
      <c r="R408" s="75">
        <f>+VLOOKUP($D408,'Detailed Schedule'!$D$8:$K$903,5,FALSE)</f>
        <v>189734.13</v>
      </c>
      <c r="S408" s="75">
        <f>+VLOOKUP($D408,'Detailed Schedule'!$D$8:$K$903,7,FALSE)</f>
        <v>37946.826000000001</v>
      </c>
      <c r="T408" s="119">
        <f t="shared" si="54"/>
        <v>0</v>
      </c>
      <c r="U408" s="119">
        <f t="shared" si="55"/>
        <v>0</v>
      </c>
      <c r="V408" s="21" t="str">
        <f t="shared" si="56"/>
        <v>NO CHANGE</v>
      </c>
      <c r="W408" s="21" t="str">
        <f t="shared" si="57"/>
        <v>NO CHANGE</v>
      </c>
      <c r="X408" s="21" t="str">
        <f t="shared" si="58"/>
        <v>NO CHANGE</v>
      </c>
    </row>
    <row r="409" spans="1:24" outlineLevel="2">
      <c r="A409" s="136">
        <v>45560</v>
      </c>
      <c r="B409" s="24"/>
      <c r="C409" s="77"/>
      <c r="D409" s="137" t="s">
        <v>1425</v>
      </c>
      <c r="E409" s="137">
        <v>1</v>
      </c>
      <c r="F409" s="137" t="s">
        <v>100</v>
      </c>
      <c r="G409" s="137" t="str">
        <f>+VLOOKUP($D409,'Detailed Schedule'!$D$8:$EK$9993,4,FALSE)</f>
        <v>2018 HAMM H12i DRUM ROLLER H2350502</v>
      </c>
      <c r="H409" s="55">
        <f>+VLOOKUP($D409,'Detailed Schedule'!$D$8:$EK$9993,5,FALSE)</f>
        <v>99250</v>
      </c>
      <c r="I409" s="22">
        <f>+VLOOKUP($D409,'Detailed Schedule'!$D$8:$EK$9993,6,FALSE)</f>
        <v>10</v>
      </c>
      <c r="J409" s="55">
        <f>+VLOOKUP($D409,'Detailed Schedule'!$D$8:$EK$9993,7,FALSE)</f>
        <v>20000</v>
      </c>
      <c r="K409" s="56">
        <v>0</v>
      </c>
      <c r="L409" s="59">
        <f>+VLOOKUP($D409,'Detailed Schedule'!$D$8:$EAA$9985,137,FALSE)</f>
        <v>1981.25</v>
      </c>
      <c r="M409" s="26">
        <f>+VLOOKUP($D409,'Detailed Schedule'!$D$8:$EAA$9985,144,FALSE)</f>
        <v>1981.25</v>
      </c>
      <c r="N409" s="26">
        <f t="shared" si="59"/>
        <v>3962.5</v>
      </c>
      <c r="O409" s="26">
        <f t="shared" si="60"/>
        <v>95287.5</v>
      </c>
      <c r="Q409" s="74">
        <f>+VLOOKUP($D409,'Detailed Schedule'!$D$8:$K$903,6,FALSE)</f>
        <v>10</v>
      </c>
      <c r="R409" s="75">
        <f>+VLOOKUP($D409,'Detailed Schedule'!$D$8:$K$903,5,FALSE)</f>
        <v>99250</v>
      </c>
      <c r="S409" s="75">
        <f>+VLOOKUP($D409,'Detailed Schedule'!$D$8:$K$903,7,FALSE)</f>
        <v>20000</v>
      </c>
      <c r="T409" s="119">
        <f t="shared" si="54"/>
        <v>0</v>
      </c>
      <c r="U409" s="119">
        <f t="shared" si="55"/>
        <v>0</v>
      </c>
      <c r="V409" s="21" t="str">
        <f t="shared" si="56"/>
        <v>NO CHANGE</v>
      </c>
      <c r="W409" s="21" t="str">
        <f t="shared" si="57"/>
        <v>NO CHANGE</v>
      </c>
      <c r="X409" s="21" t="str">
        <f t="shared" si="58"/>
        <v>NO CHANGE</v>
      </c>
    </row>
    <row r="410" spans="1:24" outlineLevel="2">
      <c r="A410" s="136">
        <v>45566</v>
      </c>
      <c r="B410" s="24"/>
      <c r="C410" s="77"/>
      <c r="D410" s="137" t="s">
        <v>423</v>
      </c>
      <c r="E410" s="137">
        <v>2</v>
      </c>
      <c r="F410" s="137" t="s">
        <v>100</v>
      </c>
      <c r="G410" s="137" t="str">
        <f>+VLOOKUP($D410,'Detailed Schedule'!$D$8:$EK$9993,4,FALSE)</f>
        <v>D36 ROUND COLUMNS EFCO</v>
      </c>
      <c r="H410" s="55">
        <f>+VLOOKUP($D410,'Detailed Schedule'!$D$8:$EK$9993,5,FALSE)</f>
        <v>42399</v>
      </c>
      <c r="I410" s="22">
        <f>+VLOOKUP($D410,'Detailed Schedule'!$D$8:$EK$9993,6,FALSE)</f>
        <v>5</v>
      </c>
      <c r="J410" s="55">
        <f>+VLOOKUP($D410,'Detailed Schedule'!$D$8:$EK$9993,7,FALSE)</f>
        <v>0</v>
      </c>
      <c r="K410" s="56">
        <v>0</v>
      </c>
      <c r="L410" s="59">
        <f>+VLOOKUP($D410,'Detailed Schedule'!$D$8:$EAA$9985,137,FALSE)</f>
        <v>2119.9499999999998</v>
      </c>
      <c r="M410" s="26">
        <f>+VLOOKUP($D410,'Detailed Schedule'!$D$8:$EAA$9985,144,FALSE)</f>
        <v>2119.9499999999998</v>
      </c>
      <c r="N410" s="26">
        <f t="shared" si="59"/>
        <v>4239.8999999999996</v>
      </c>
      <c r="O410" s="26">
        <f t="shared" si="60"/>
        <v>38159.1</v>
      </c>
      <c r="Q410" s="74">
        <f>+VLOOKUP($D410,'Detailed Schedule'!$D$8:$K$903,6,FALSE)</f>
        <v>5</v>
      </c>
      <c r="R410" s="75">
        <f>+VLOOKUP($D410,'Detailed Schedule'!$D$8:$K$903,5,FALSE)</f>
        <v>42399</v>
      </c>
      <c r="S410" s="75">
        <f>+VLOOKUP($D410,'Detailed Schedule'!$D$8:$K$903,7,FALSE)</f>
        <v>0</v>
      </c>
      <c r="T410" s="119">
        <f t="shared" si="54"/>
        <v>0</v>
      </c>
      <c r="U410" s="119">
        <f t="shared" si="55"/>
        <v>0</v>
      </c>
      <c r="V410" s="21" t="str">
        <f t="shared" si="56"/>
        <v>NO CHANGE</v>
      </c>
      <c r="W410" s="21" t="str">
        <f t="shared" si="57"/>
        <v>NO CHANGE</v>
      </c>
      <c r="X410" s="21" t="str">
        <f t="shared" si="58"/>
        <v>NO CHANGE</v>
      </c>
    </row>
    <row r="411" spans="1:24" outlineLevel="2">
      <c r="A411" s="136">
        <v>45572</v>
      </c>
      <c r="B411" s="24"/>
      <c r="C411" s="77"/>
      <c r="D411" s="137" t="s">
        <v>954</v>
      </c>
      <c r="E411" s="137">
        <v>4</v>
      </c>
      <c r="F411" s="137" t="s">
        <v>100</v>
      </c>
      <c r="G411" s="137" t="str">
        <f>+VLOOKUP($D411,'Detailed Schedule'!$D$8:$EK$9993,4,FALSE)</f>
        <v>STABCAT THREADER &amp; SPREADER</v>
      </c>
      <c r="H411" s="55">
        <f>+VLOOKUP($D411,'Detailed Schedule'!$D$8:$EK$9993,5,FALSE)</f>
        <v>22010.78</v>
      </c>
      <c r="I411" s="22">
        <f>+VLOOKUP($D411,'Detailed Schedule'!$D$8:$EK$9993,6,FALSE)</f>
        <v>5</v>
      </c>
      <c r="J411" s="55">
        <f>+VLOOKUP($D411,'Detailed Schedule'!$D$8:$EK$9993,7,FALSE)</f>
        <v>0</v>
      </c>
      <c r="K411" s="56">
        <v>0</v>
      </c>
      <c r="L411" s="59">
        <f>+VLOOKUP($D411,'Detailed Schedule'!$D$8:$EAA$9985,137,FALSE)</f>
        <v>1100.539</v>
      </c>
      <c r="M411" s="26">
        <f>+VLOOKUP($D411,'Detailed Schedule'!$D$8:$EAA$9985,144,FALSE)</f>
        <v>1100.539</v>
      </c>
      <c r="N411" s="26">
        <f t="shared" si="59"/>
        <v>2201.078</v>
      </c>
      <c r="O411" s="26">
        <f t="shared" si="60"/>
        <v>19809.701999999997</v>
      </c>
      <c r="Q411" s="74">
        <f>+VLOOKUP($D411,'Detailed Schedule'!$D$8:$K$903,6,FALSE)</f>
        <v>5</v>
      </c>
      <c r="R411" s="75">
        <f>+VLOOKUP($D411,'Detailed Schedule'!$D$8:$K$903,5,FALSE)</f>
        <v>22010.78</v>
      </c>
      <c r="S411" s="75">
        <f>+VLOOKUP($D411,'Detailed Schedule'!$D$8:$K$903,7,FALSE)</f>
        <v>0</v>
      </c>
      <c r="T411" s="119">
        <f t="shared" si="54"/>
        <v>0</v>
      </c>
      <c r="U411" s="119">
        <f t="shared" si="55"/>
        <v>0</v>
      </c>
      <c r="V411" s="21" t="str">
        <f t="shared" si="56"/>
        <v>NO CHANGE</v>
      </c>
      <c r="W411" s="21" t="str">
        <f t="shared" si="57"/>
        <v>NO CHANGE</v>
      </c>
      <c r="X411" s="21" t="str">
        <f t="shared" si="58"/>
        <v>NO CHANGE</v>
      </c>
    </row>
    <row r="412" spans="1:24" outlineLevel="2">
      <c r="A412" s="136">
        <v>45574</v>
      </c>
      <c r="B412" s="24"/>
      <c r="C412" s="77"/>
      <c r="D412" s="137" t="s">
        <v>1602</v>
      </c>
      <c r="E412" s="137">
        <v>1</v>
      </c>
      <c r="F412" s="137" t="s">
        <v>100</v>
      </c>
      <c r="G412" s="137" t="str">
        <f>+VLOOKUP($D412,'Detailed Schedule'!$D$8:$EK$9993,4,FALSE)</f>
        <v>2024 Hurricane DH3700</v>
      </c>
      <c r="H412" s="55">
        <f>+VLOOKUP($D412,'Detailed Schedule'!$D$8:$EK$9993,5,FALSE)</f>
        <v>12832.51</v>
      </c>
      <c r="I412" s="22">
        <f>+VLOOKUP($D412,'Detailed Schedule'!$D$8:$EK$9993,6,FALSE)</f>
        <v>5</v>
      </c>
      <c r="J412" s="55">
        <f>+VLOOKUP($D412,'Detailed Schedule'!$D$8:$EK$9993,7,FALSE)</f>
        <v>0</v>
      </c>
      <c r="K412" s="56">
        <v>0</v>
      </c>
      <c r="L412" s="59">
        <f>+VLOOKUP($D412,'Detailed Schedule'!$D$8:$EAA$9985,137,FALSE)</f>
        <v>641.62549999999999</v>
      </c>
      <c r="M412" s="26">
        <f>+VLOOKUP($D412,'Detailed Schedule'!$D$8:$EAA$9985,144,FALSE)</f>
        <v>641.62549999999999</v>
      </c>
      <c r="N412" s="26">
        <f t="shared" si="59"/>
        <v>1283.251</v>
      </c>
      <c r="O412" s="26">
        <f t="shared" si="60"/>
        <v>11549.259</v>
      </c>
      <c r="Q412" s="74">
        <f>+VLOOKUP($D412,'Detailed Schedule'!$D$8:$K$903,6,FALSE)</f>
        <v>5</v>
      </c>
      <c r="R412" s="75">
        <f>+VLOOKUP($D412,'Detailed Schedule'!$D$8:$K$903,5,FALSE)</f>
        <v>12832.51</v>
      </c>
      <c r="S412" s="75">
        <f>+VLOOKUP($D412,'Detailed Schedule'!$D$8:$K$903,7,FALSE)</f>
        <v>0</v>
      </c>
      <c r="T412" s="119">
        <f t="shared" si="54"/>
        <v>0</v>
      </c>
      <c r="U412" s="119">
        <f t="shared" si="55"/>
        <v>0</v>
      </c>
      <c r="V412" s="21" t="str">
        <f t="shared" si="56"/>
        <v>NO CHANGE</v>
      </c>
      <c r="W412" s="21" t="str">
        <f t="shared" si="57"/>
        <v>NO CHANGE</v>
      </c>
      <c r="X412" s="21" t="str">
        <f t="shared" si="58"/>
        <v>NO CHANGE</v>
      </c>
    </row>
    <row r="413" spans="1:24" outlineLevel="2">
      <c r="A413" s="136">
        <v>45576</v>
      </c>
      <c r="B413" s="24"/>
      <c r="C413" s="77"/>
      <c r="D413" s="137" t="s">
        <v>219</v>
      </c>
      <c r="E413" s="137">
        <v>1</v>
      </c>
      <c r="F413" s="137" t="s">
        <v>100</v>
      </c>
      <c r="G413" s="137" t="str">
        <f>+VLOOKUP($D413,'Detailed Schedule'!$D$8:$EK$9993,4,FALSE)</f>
        <v>2018 MANITOWOC 11000-01 11001226</v>
      </c>
      <c r="H413" s="55">
        <f>+VLOOKUP($D413,'Detailed Schedule'!$D$8:$EK$9993,5,FALSE)</f>
        <v>561600</v>
      </c>
      <c r="I413" s="22">
        <f>+VLOOKUP($D413,'Detailed Schedule'!$D$8:$EK$9993,6,FALSE)</f>
        <v>10</v>
      </c>
      <c r="J413" s="55">
        <f>+VLOOKUP($D413,'Detailed Schedule'!$D$8:$EK$9993,7,FALSE)</f>
        <v>350000</v>
      </c>
      <c r="K413" s="56">
        <v>0</v>
      </c>
      <c r="L413" s="59">
        <f>+VLOOKUP($D413,'Detailed Schedule'!$D$8:$EAA$9985,137,FALSE)</f>
        <v>5290</v>
      </c>
      <c r="M413" s="26">
        <f>+VLOOKUP($D413,'Detailed Schedule'!$D$8:$EAA$9985,144,FALSE)</f>
        <v>5290</v>
      </c>
      <c r="N413" s="26">
        <f t="shared" si="59"/>
        <v>10580</v>
      </c>
      <c r="O413" s="26">
        <f t="shared" si="60"/>
        <v>551020</v>
      </c>
      <c r="Q413" s="74">
        <f>+VLOOKUP($D413,'Detailed Schedule'!$D$8:$K$903,6,FALSE)</f>
        <v>10</v>
      </c>
      <c r="R413" s="75">
        <f>+VLOOKUP($D413,'Detailed Schedule'!$D$8:$K$903,5,FALSE)</f>
        <v>561600</v>
      </c>
      <c r="S413" s="75">
        <f>+VLOOKUP($D413,'Detailed Schedule'!$D$8:$K$903,7,FALSE)</f>
        <v>350000</v>
      </c>
      <c r="T413" s="119">
        <f t="shared" si="54"/>
        <v>0</v>
      </c>
      <c r="U413" s="119">
        <f t="shared" si="55"/>
        <v>0</v>
      </c>
      <c r="V413" s="21" t="str">
        <f t="shared" si="56"/>
        <v>NO CHANGE</v>
      </c>
      <c r="W413" s="21" t="str">
        <f t="shared" si="57"/>
        <v>NO CHANGE</v>
      </c>
      <c r="X413" s="21" t="str">
        <f t="shared" si="58"/>
        <v>NO CHANGE</v>
      </c>
    </row>
    <row r="414" spans="1:24" outlineLevel="2">
      <c r="A414" s="136">
        <v>45577</v>
      </c>
      <c r="B414" s="24"/>
      <c r="C414" s="77"/>
      <c r="D414" s="137" t="s">
        <v>1543</v>
      </c>
      <c r="E414" s="137">
        <v>1</v>
      </c>
      <c r="F414" s="137" t="s">
        <v>100</v>
      </c>
      <c r="G414" s="137" t="str">
        <f>+VLOOKUP($D414,'Detailed Schedule'!$D$8:$EK$9993,4,FALSE)</f>
        <v>SS-20 Engine Replace</v>
      </c>
      <c r="H414" s="55">
        <f>+VLOOKUP($D414,'Detailed Schedule'!$D$8:$EK$9993,5,FALSE)</f>
        <v>16435.38</v>
      </c>
      <c r="I414" s="22">
        <f>+VLOOKUP($D414,'Detailed Schedule'!$D$8:$EK$9993,6,FALSE)</f>
        <v>5</v>
      </c>
      <c r="J414" s="55">
        <f>+VLOOKUP($D414,'Detailed Schedule'!$D$8:$EK$9993,7,FALSE)</f>
        <v>0</v>
      </c>
      <c r="K414" s="56">
        <v>0</v>
      </c>
      <c r="L414" s="59">
        <f>+VLOOKUP($D414,'Detailed Schedule'!$D$8:$EAA$9985,137,FALSE)</f>
        <v>821.76900000000001</v>
      </c>
      <c r="M414" s="26">
        <f>+VLOOKUP($D414,'Detailed Schedule'!$D$8:$EAA$9985,144,FALSE)</f>
        <v>821.76900000000001</v>
      </c>
      <c r="N414" s="26">
        <f t="shared" si="59"/>
        <v>1643.538</v>
      </c>
      <c r="O414" s="26">
        <f t="shared" si="60"/>
        <v>14791.842000000001</v>
      </c>
      <c r="Q414" s="74">
        <f>+VLOOKUP($D414,'Detailed Schedule'!$D$8:$K$903,6,FALSE)</f>
        <v>5</v>
      </c>
      <c r="R414" s="75">
        <f>+VLOOKUP($D414,'Detailed Schedule'!$D$8:$K$903,5,FALSE)</f>
        <v>16435.38</v>
      </c>
      <c r="S414" s="75">
        <f>+VLOOKUP($D414,'Detailed Schedule'!$D$8:$K$903,7,FALSE)</f>
        <v>0</v>
      </c>
      <c r="T414" s="119">
        <f t="shared" si="54"/>
        <v>0</v>
      </c>
      <c r="U414" s="119">
        <f t="shared" si="55"/>
        <v>0</v>
      </c>
      <c r="V414" s="21" t="str">
        <f t="shared" si="56"/>
        <v>NO CHANGE</v>
      </c>
      <c r="W414" s="21" t="str">
        <f t="shared" si="57"/>
        <v>NO CHANGE</v>
      </c>
      <c r="X414" s="21" t="str">
        <f t="shared" si="58"/>
        <v>NO CHANGE</v>
      </c>
    </row>
    <row r="415" spans="1:24" outlineLevel="2">
      <c r="A415" s="136">
        <v>45589</v>
      </c>
      <c r="B415" s="24"/>
      <c r="C415" s="77"/>
      <c r="D415" s="137" t="s">
        <v>415</v>
      </c>
      <c r="E415" s="137">
        <v>1</v>
      </c>
      <c r="F415" s="137" t="s">
        <v>100</v>
      </c>
      <c r="G415" s="137" t="str">
        <f>+VLOOKUP($D415,'Detailed Schedule'!$D$8:$EK$9993,4,FALSE)</f>
        <v>2023 JD 750L PF448453</v>
      </c>
      <c r="H415" s="55">
        <f>+VLOOKUP($D415,'Detailed Schedule'!$D$8:$EK$9993,5,FALSE)</f>
        <v>386053.07</v>
      </c>
      <c r="I415" s="22">
        <f>+VLOOKUP($D415,'Detailed Schedule'!$D$8:$EK$9993,6,FALSE)</f>
        <v>10</v>
      </c>
      <c r="J415" s="55">
        <f>+VLOOKUP($D415,'Detailed Schedule'!$D$8:$EK$9993,7,FALSE)</f>
        <v>50000</v>
      </c>
      <c r="K415" s="56">
        <v>0</v>
      </c>
      <c r="L415" s="59">
        <f>+VLOOKUP($D415,'Detailed Schedule'!$D$8:$EAA$9985,137,FALSE)</f>
        <v>5600.8845000000001</v>
      </c>
      <c r="M415" s="26">
        <f>+VLOOKUP($D415,'Detailed Schedule'!$D$8:$EAA$9985,144,FALSE)</f>
        <v>8401.3267500000002</v>
      </c>
      <c r="N415" s="26">
        <f t="shared" si="59"/>
        <v>14002.21125</v>
      </c>
      <c r="O415" s="26">
        <f t="shared" si="60"/>
        <v>372050.85875000001</v>
      </c>
      <c r="Q415" s="74">
        <f>+VLOOKUP($D415,'Detailed Schedule'!$D$8:$K$903,6,FALSE)</f>
        <v>10</v>
      </c>
      <c r="R415" s="75">
        <f>+VLOOKUP($D415,'Detailed Schedule'!$D$8:$K$903,5,FALSE)</f>
        <v>386053.07</v>
      </c>
      <c r="S415" s="75">
        <f>+VLOOKUP($D415,'Detailed Schedule'!$D$8:$K$903,7,FALSE)</f>
        <v>50000</v>
      </c>
      <c r="T415" s="119">
        <f t="shared" si="54"/>
        <v>0</v>
      </c>
      <c r="U415" s="119">
        <f t="shared" si="55"/>
        <v>0</v>
      </c>
      <c r="V415" s="21" t="str">
        <f t="shared" si="56"/>
        <v>NO CHANGE</v>
      </c>
      <c r="W415" s="21" t="str">
        <f t="shared" si="57"/>
        <v>NO CHANGE</v>
      </c>
      <c r="X415" s="21" t="str">
        <f t="shared" si="58"/>
        <v>NO CHANGE</v>
      </c>
    </row>
    <row r="416" spans="1:24" outlineLevel="2">
      <c r="A416" s="136">
        <v>45589</v>
      </c>
      <c r="B416" s="24"/>
      <c r="C416" s="77"/>
      <c r="D416" s="137" t="s">
        <v>679</v>
      </c>
      <c r="E416" s="137">
        <v>2</v>
      </c>
      <c r="F416" s="137" t="s">
        <v>100</v>
      </c>
      <c r="G416" s="137" t="str">
        <f>+VLOOKUP($D416,'Detailed Schedule'!$D$8:$EK$9993,4,FALSE)</f>
        <v>2023 CAT 304 (401570)</v>
      </c>
      <c r="H416" s="55">
        <f>+VLOOKUP($D416,'Detailed Schedule'!$D$8:$EK$9993,5,FALSE)</f>
        <v>38549.410000000003</v>
      </c>
      <c r="I416" s="22">
        <f>+VLOOKUP($D416,'Detailed Schedule'!$D$8:$EK$9993,6,FALSE)</f>
        <v>7</v>
      </c>
      <c r="J416" s="55">
        <f>+VLOOKUP($D416,'Detailed Schedule'!$D$8:$EK$9993,7,FALSE)</f>
        <v>5782.4115000000002</v>
      </c>
      <c r="K416" s="56">
        <v>0</v>
      </c>
      <c r="L416" s="59">
        <f>+VLOOKUP($D416,'Detailed Schedule'!$D$8:$EAA$9985,137,FALSE)</f>
        <v>780.16663095238107</v>
      </c>
      <c r="M416" s="26">
        <f>+VLOOKUP($D416,'Detailed Schedule'!$D$8:$EAA$9985,144,FALSE)</f>
        <v>1170.2499464285715</v>
      </c>
      <c r="N416" s="26">
        <f t="shared" si="59"/>
        <v>1950.4165773809527</v>
      </c>
      <c r="O416" s="26">
        <f t="shared" si="60"/>
        <v>36598.993422619053</v>
      </c>
      <c r="Q416" s="74">
        <f>+VLOOKUP($D416,'Detailed Schedule'!$D$8:$K$903,6,FALSE)</f>
        <v>7</v>
      </c>
      <c r="R416" s="75">
        <f>+VLOOKUP($D416,'Detailed Schedule'!$D$8:$K$903,5,FALSE)</f>
        <v>38549.410000000003</v>
      </c>
      <c r="S416" s="75">
        <f>+VLOOKUP($D416,'Detailed Schedule'!$D$8:$K$903,7,FALSE)</f>
        <v>5782.4115000000002</v>
      </c>
      <c r="T416" s="119">
        <f t="shared" si="54"/>
        <v>0</v>
      </c>
      <c r="U416" s="119">
        <f t="shared" si="55"/>
        <v>0</v>
      </c>
      <c r="V416" s="21" t="str">
        <f t="shared" si="56"/>
        <v>NO CHANGE</v>
      </c>
      <c r="W416" s="21" t="str">
        <f t="shared" si="57"/>
        <v>NO CHANGE</v>
      </c>
      <c r="X416" s="21" t="str">
        <f t="shared" si="58"/>
        <v>NO CHANGE</v>
      </c>
    </row>
    <row r="417" spans="1:24" outlineLevel="2">
      <c r="A417" s="136">
        <v>45589</v>
      </c>
      <c r="B417" s="24"/>
      <c r="C417" s="77"/>
      <c r="D417" s="137" t="s">
        <v>1469</v>
      </c>
      <c r="E417" s="137">
        <v>2</v>
      </c>
      <c r="F417" s="137" t="s">
        <v>100</v>
      </c>
      <c r="G417" s="137" t="str">
        <f>+VLOOKUP($D417,'Detailed Schedule'!$D$8:$EK$9993,4,FALSE)</f>
        <v>REMAN QUINCY QR 350LL</v>
      </c>
      <c r="H417" s="55">
        <f>+VLOOKUP($D417,'Detailed Schedule'!$D$8:$EK$9993,5,FALSE)</f>
        <v>8050</v>
      </c>
      <c r="I417" s="22">
        <f>+VLOOKUP($D417,'Detailed Schedule'!$D$8:$EK$9993,6,FALSE)</f>
        <v>5</v>
      </c>
      <c r="J417" s="55">
        <f>+VLOOKUP($D417,'Detailed Schedule'!$D$8:$EK$9993,7,FALSE)</f>
        <v>0</v>
      </c>
      <c r="K417" s="56">
        <v>0</v>
      </c>
      <c r="L417" s="59">
        <f>+VLOOKUP($D417,'Detailed Schedule'!$D$8:$EAA$9985,137,FALSE)</f>
        <v>268.33333333333331</v>
      </c>
      <c r="M417" s="26">
        <f>+VLOOKUP($D417,'Detailed Schedule'!$D$8:$EAA$9985,144,FALSE)</f>
        <v>402.5</v>
      </c>
      <c r="N417" s="26">
        <f t="shared" si="59"/>
        <v>670.83333333333326</v>
      </c>
      <c r="O417" s="26">
        <f t="shared" si="60"/>
        <v>7379.166666666667</v>
      </c>
      <c r="Q417" s="74">
        <f>+VLOOKUP($D417,'Detailed Schedule'!$D$8:$K$903,6,FALSE)</f>
        <v>5</v>
      </c>
      <c r="R417" s="75">
        <f>+VLOOKUP($D417,'Detailed Schedule'!$D$8:$K$903,5,FALSE)</f>
        <v>8050</v>
      </c>
      <c r="S417" s="75">
        <f>+VLOOKUP($D417,'Detailed Schedule'!$D$8:$K$903,7,FALSE)</f>
        <v>0</v>
      </c>
      <c r="T417" s="119">
        <f t="shared" si="54"/>
        <v>0</v>
      </c>
      <c r="U417" s="119">
        <f t="shared" si="55"/>
        <v>0</v>
      </c>
      <c r="V417" s="21" t="str">
        <f t="shared" si="56"/>
        <v>NO CHANGE</v>
      </c>
      <c r="W417" s="21" t="str">
        <f t="shared" si="57"/>
        <v>NO CHANGE</v>
      </c>
      <c r="X417" s="21" t="str">
        <f t="shared" si="58"/>
        <v>NO CHANGE</v>
      </c>
    </row>
    <row r="418" spans="1:24" outlineLevel="2">
      <c r="A418" s="136">
        <v>45595</v>
      </c>
      <c r="B418" s="24"/>
      <c r="C418" s="77"/>
      <c r="D418" s="137" t="s">
        <v>681</v>
      </c>
      <c r="E418" s="137">
        <v>1</v>
      </c>
      <c r="F418" s="137" t="s">
        <v>100</v>
      </c>
      <c r="G418" s="137" t="str">
        <f>+VLOOKUP($D418,'Detailed Schedule'!$D$8:$EK$9993,4,FALSE)</f>
        <v>2023 CAT 323 W/ GPS (RAZ30150)</v>
      </c>
      <c r="H418" s="55">
        <f>+VLOOKUP($D418,'Detailed Schedule'!$D$8:$EK$9993,5,FALSE)</f>
        <v>256985.43</v>
      </c>
      <c r="I418" s="22">
        <f>+VLOOKUP($D418,'Detailed Schedule'!$D$8:$EK$9993,6,FALSE)</f>
        <v>10</v>
      </c>
      <c r="J418" s="55">
        <f>+VLOOKUP($D418,'Detailed Schedule'!$D$8:$EK$9993,7,FALSE)</f>
        <v>50000</v>
      </c>
      <c r="K418" s="56">
        <v>0</v>
      </c>
      <c r="L418" s="59">
        <f>+VLOOKUP($D418,'Detailed Schedule'!$D$8:$EAA$9985,137,FALSE)</f>
        <v>3449.7571666666663</v>
      </c>
      <c r="M418" s="26">
        <f>+VLOOKUP($D418,'Detailed Schedule'!$D$8:$EAA$9985,144,FALSE)</f>
        <v>5174.6357499999995</v>
      </c>
      <c r="N418" s="26">
        <f t="shared" si="59"/>
        <v>8624.3929166666658</v>
      </c>
      <c r="O418" s="26">
        <f t="shared" si="60"/>
        <v>248361.03708333333</v>
      </c>
      <c r="Q418" s="74">
        <f>+VLOOKUP($D418,'Detailed Schedule'!$D$8:$K$903,6,FALSE)</f>
        <v>10</v>
      </c>
      <c r="R418" s="75">
        <f>+VLOOKUP($D418,'Detailed Schedule'!$D$8:$K$903,5,FALSE)</f>
        <v>256985.43</v>
      </c>
      <c r="S418" s="75">
        <f>+VLOOKUP($D418,'Detailed Schedule'!$D$8:$K$903,7,FALSE)</f>
        <v>50000</v>
      </c>
      <c r="T418" s="119">
        <f t="shared" si="54"/>
        <v>0</v>
      </c>
      <c r="U418" s="119">
        <f t="shared" si="55"/>
        <v>0</v>
      </c>
      <c r="V418" s="21" t="str">
        <f t="shared" si="56"/>
        <v>NO CHANGE</v>
      </c>
      <c r="W418" s="21" t="str">
        <f t="shared" si="57"/>
        <v>NO CHANGE</v>
      </c>
      <c r="X418" s="21" t="str">
        <f t="shared" si="58"/>
        <v>NO CHANGE</v>
      </c>
    </row>
    <row r="419" spans="1:24" outlineLevel="2">
      <c r="A419" s="136">
        <v>45609</v>
      </c>
      <c r="B419" s="24"/>
      <c r="C419" s="77"/>
      <c r="D419" s="137" t="s">
        <v>1680</v>
      </c>
      <c r="E419" s="137">
        <v>1</v>
      </c>
      <c r="F419" s="137" t="s">
        <v>100</v>
      </c>
      <c r="G419" s="137" t="str">
        <f>+VLOOKUP($D419,'Detailed Schedule'!$D$8:$EK$9993,4,FALSE)</f>
        <v>2015 VERMEER D24X44II UNDER CARRIAGE REPLACE</v>
      </c>
      <c r="H419" s="55">
        <f>+VLOOKUP($D419,'Detailed Schedule'!$D$8:$EK$9993,5,FALSE)</f>
        <v>12953.57</v>
      </c>
      <c r="I419" s="22">
        <f>+VLOOKUP($D419,'Detailed Schedule'!$D$8:$EK$9993,6,FALSE)</f>
        <v>5</v>
      </c>
      <c r="J419" s="55">
        <f>+VLOOKUP($D419,'Detailed Schedule'!$D$8:$EK$9993,7,FALSE)</f>
        <v>0</v>
      </c>
      <c r="K419" s="56">
        <v>0</v>
      </c>
      <c r="L419" s="59">
        <f>+VLOOKUP($D419,'Detailed Schedule'!$D$8:$EAA$9985,137,FALSE)</f>
        <v>431.78566666666666</v>
      </c>
      <c r="M419" s="26">
        <f>+VLOOKUP($D419,'Detailed Schedule'!$D$8:$EAA$9985,144,FALSE)</f>
        <v>647.67849999999999</v>
      </c>
      <c r="N419" s="26">
        <f t="shared" si="59"/>
        <v>1079.4641666666666</v>
      </c>
      <c r="O419" s="26">
        <f t="shared" si="60"/>
        <v>11874.105833333333</v>
      </c>
      <c r="Q419" s="74"/>
      <c r="R419" s="75"/>
      <c r="S419" s="75"/>
      <c r="T419" s="119"/>
      <c r="U419" s="119"/>
    </row>
    <row r="420" spans="1:24" outlineLevel="2">
      <c r="A420" s="136">
        <v>45610</v>
      </c>
      <c r="B420" s="24"/>
      <c r="C420" s="77"/>
      <c r="D420" s="137" t="s">
        <v>1604</v>
      </c>
      <c r="E420" s="137">
        <v>1</v>
      </c>
      <c r="F420" s="137" t="s">
        <v>100</v>
      </c>
      <c r="G420" s="137" t="str">
        <f>+VLOOKUP($D420,'Detailed Schedule'!$D$8:$EK$9993,4,FALSE)</f>
        <v>HM215 FORESTRY (HM500264)</v>
      </c>
      <c r="H420" s="55">
        <f>+VLOOKUP($D420,'Detailed Schedule'!$D$8:$EK$9993,5,FALSE)</f>
        <v>8374</v>
      </c>
      <c r="I420" s="22">
        <f>+VLOOKUP($D420,'Detailed Schedule'!$D$8:$EK$9993,6,FALSE)</f>
        <v>7</v>
      </c>
      <c r="J420" s="55">
        <f>+VLOOKUP($D420,'Detailed Schedule'!$D$8:$EK$9993,7,FALSE)</f>
        <v>0</v>
      </c>
      <c r="K420" s="56">
        <v>0</v>
      </c>
      <c r="L420" s="59">
        <f>+VLOOKUP($D420,'Detailed Schedule'!$D$8:$EAA$9985,137,FALSE)</f>
        <v>199.38095238095238</v>
      </c>
      <c r="M420" s="26">
        <f>+VLOOKUP($D420,'Detailed Schedule'!$D$8:$EAA$9985,144,FALSE)</f>
        <v>299.07142857142856</v>
      </c>
      <c r="N420" s="26">
        <f t="shared" si="59"/>
        <v>498.45238095238096</v>
      </c>
      <c r="O420" s="26">
        <f t="shared" si="60"/>
        <v>7875.5476190476193</v>
      </c>
      <c r="Q420" s="74">
        <f>+VLOOKUP($D420,'Detailed Schedule'!$D$8:$K$903,6,FALSE)</f>
        <v>7</v>
      </c>
      <c r="R420" s="75">
        <f>+VLOOKUP($D420,'Detailed Schedule'!$D$8:$K$903,5,FALSE)</f>
        <v>8374</v>
      </c>
      <c r="S420" s="75">
        <f>+VLOOKUP($D420,'Detailed Schedule'!$D$8:$K$903,7,FALSE)</f>
        <v>0</v>
      </c>
      <c r="T420" s="119">
        <f t="shared" si="54"/>
        <v>0</v>
      </c>
      <c r="U420" s="119">
        <f t="shared" si="55"/>
        <v>0</v>
      </c>
      <c r="V420" s="21" t="str">
        <f t="shared" si="56"/>
        <v>NO CHANGE</v>
      </c>
      <c r="W420" s="21" t="str">
        <f t="shared" si="57"/>
        <v>NO CHANGE</v>
      </c>
      <c r="X420" s="21" t="str">
        <f t="shared" si="58"/>
        <v>NO CHANGE</v>
      </c>
    </row>
    <row r="421" spans="1:24" outlineLevel="2">
      <c r="A421" s="136">
        <v>45611</v>
      </c>
      <c r="B421" s="24"/>
      <c r="C421" s="77"/>
      <c r="D421" s="137" t="s">
        <v>1664</v>
      </c>
      <c r="E421" s="137">
        <v>2</v>
      </c>
      <c r="F421" s="137" t="s">
        <v>100</v>
      </c>
      <c r="G421" s="137" t="str">
        <f>+VLOOKUP($D421,'Detailed Schedule'!$D$8:$EK$9993,4,FALSE)</f>
        <v>2016 JLG1255 TELEHANDLER TH-12</v>
      </c>
      <c r="H421" s="55">
        <f>+VLOOKUP($D421,'Detailed Schedule'!$D$8:$EK$9993,5,FALSE)</f>
        <v>52865.01</v>
      </c>
      <c r="I421" s="22">
        <f>+VLOOKUP($D421,'Detailed Schedule'!$D$8:$EK$9993,6,FALSE)</f>
        <v>10</v>
      </c>
      <c r="J421" s="55">
        <f>+VLOOKUP($D421,'Detailed Schedule'!$D$8:$EK$9993,7,FALSE)</f>
        <v>5286.5010000000002</v>
      </c>
      <c r="K421" s="56">
        <v>0</v>
      </c>
      <c r="L421" s="59">
        <f>+VLOOKUP($D421,'Detailed Schedule'!$D$8:$EAA$9985,137,FALSE)</f>
        <v>792.9751500000001</v>
      </c>
      <c r="M421" s="26">
        <f>+VLOOKUP($D421,'Detailed Schedule'!$D$8:$EAA$9985,144,FALSE)</f>
        <v>1189.4627250000001</v>
      </c>
      <c r="N421" s="26">
        <f t="shared" si="59"/>
        <v>1982.4378750000001</v>
      </c>
      <c r="O421" s="26">
        <f t="shared" si="60"/>
        <v>50882.572124999999</v>
      </c>
      <c r="Q421" s="74"/>
      <c r="R421" s="75"/>
      <c r="S421" s="75"/>
      <c r="T421" s="119"/>
      <c r="U421" s="119"/>
    </row>
    <row r="422" spans="1:24" outlineLevel="2">
      <c r="A422" s="136">
        <v>45652</v>
      </c>
      <c r="B422" s="24"/>
      <c r="C422" s="77"/>
      <c r="D422" s="137" t="s">
        <v>812</v>
      </c>
      <c r="E422" s="137">
        <v>1</v>
      </c>
      <c r="F422" s="137" t="s">
        <v>100</v>
      </c>
      <c r="G422" s="137" t="str">
        <f>+VLOOKUP($D422,'Detailed Schedule'!$D$8:$EK$9993,4,FALSE)</f>
        <v>D6K RPO GPS Purchase (Floater)</v>
      </c>
      <c r="H422" s="55">
        <f>+VLOOKUP($D422,'Detailed Schedule'!$D$8:$EK$9993,5,FALSE)</f>
        <v>42591.35</v>
      </c>
      <c r="I422" s="22">
        <f>+VLOOKUP($D422,'Detailed Schedule'!$D$8:$EK$9993,6,FALSE)</f>
        <v>5</v>
      </c>
      <c r="J422" s="55">
        <f>+VLOOKUP($D422,'Detailed Schedule'!$D$8:$EK$9993,7,FALSE)</f>
        <v>0</v>
      </c>
      <c r="K422" s="56">
        <v>0</v>
      </c>
      <c r="L422" s="59">
        <f>+VLOOKUP($D422,'Detailed Schedule'!$D$8:$EAA$9985,137,FALSE)</f>
        <v>0</v>
      </c>
      <c r="M422" s="26">
        <f>+VLOOKUP($D422,'Detailed Schedule'!$D$8:$EAA$9985,144,FALSE)</f>
        <v>2129.5675000000001</v>
      </c>
      <c r="N422" s="26">
        <f t="shared" ref="N422:N423" si="61">+L422+M422</f>
        <v>2129.5675000000001</v>
      </c>
      <c r="O422" s="26">
        <f t="shared" ref="O422:O423" si="62">+H422-N422</f>
        <v>40461.782500000001</v>
      </c>
      <c r="Q422" s="74">
        <f>+VLOOKUP($D422,'Detailed Schedule'!$D$8:$K$903,6,FALSE)</f>
        <v>5</v>
      </c>
      <c r="R422" s="75">
        <f>+VLOOKUP($D422,'Detailed Schedule'!$D$8:$K$903,5,FALSE)</f>
        <v>42591.35</v>
      </c>
      <c r="S422" s="75">
        <f>+VLOOKUP($D422,'Detailed Schedule'!$D$8:$K$903,7,FALSE)</f>
        <v>0</v>
      </c>
      <c r="T422" s="119">
        <f t="shared" ref="T422" si="63">+S422-J422</f>
        <v>0</v>
      </c>
      <c r="U422" s="119">
        <f t="shared" ref="U422" si="64">+R422-H422</f>
        <v>0</v>
      </c>
      <c r="V422" s="21" t="str">
        <f t="shared" ref="V422" si="65">+IF(Q422=I422,"NO CHANGE","YES")</f>
        <v>NO CHANGE</v>
      </c>
      <c r="W422" s="21" t="str">
        <f t="shared" ref="W422" si="66">+IF(R422=H422,"NO CHANGE","YES")</f>
        <v>NO CHANGE</v>
      </c>
      <c r="X422" s="21" t="str">
        <f t="shared" ref="X422" si="67">+IF(S422=J422,"NO CHANGE","YES")</f>
        <v>NO CHANGE</v>
      </c>
    </row>
    <row r="423" spans="1:24" outlineLevel="2">
      <c r="A423" s="136">
        <v>45666</v>
      </c>
      <c r="B423" s="24"/>
      <c r="C423" s="77"/>
      <c r="D423" s="137" t="s">
        <v>683</v>
      </c>
      <c r="E423" s="137">
        <v>1</v>
      </c>
      <c r="F423" s="137" t="s">
        <v>100</v>
      </c>
      <c r="G423" s="137" t="str">
        <f>+VLOOKUP($D423,'Detailed Schedule'!$D$8:$EK$9993,4,FALSE)</f>
        <v>2018 CAT 308 FJX12320 (EX-83)</v>
      </c>
      <c r="H423" s="55">
        <f>+VLOOKUP($D423,'Detailed Schedule'!$D$8:$EK$9993,5,FALSE)</f>
        <v>80610.600000000006</v>
      </c>
      <c r="I423" s="22">
        <f>+VLOOKUP($D423,'Detailed Schedule'!$D$8:$EK$9993,6,FALSE)</f>
        <v>10</v>
      </c>
      <c r="J423" s="55">
        <f>+VLOOKUP($D423,'Detailed Schedule'!$D$8:$EK$9993,7,FALSE)</f>
        <v>30000</v>
      </c>
      <c r="K423" s="56">
        <v>0</v>
      </c>
      <c r="L423" s="59">
        <f>+VLOOKUP($D423,'Detailed Schedule'!$D$8:$EAA$9985,137,FALSE)</f>
        <v>0</v>
      </c>
      <c r="M423" s="26">
        <f>+VLOOKUP($D423,'Detailed Schedule'!$D$8:$EAA$9985,144,FALSE)</f>
        <v>1265.2650000000001</v>
      </c>
      <c r="N423" s="26">
        <f t="shared" si="61"/>
        <v>1265.2650000000001</v>
      </c>
      <c r="O423" s="26">
        <f t="shared" si="62"/>
        <v>79345.335000000006</v>
      </c>
      <c r="Q423" s="74"/>
      <c r="R423" s="75"/>
      <c r="S423" s="75"/>
      <c r="T423" s="119"/>
      <c r="U423" s="119"/>
    </row>
    <row r="424" spans="1:24" outlineLevel="2">
      <c r="A424" s="136">
        <v>45672</v>
      </c>
      <c r="B424" s="24"/>
      <c r="C424" s="77"/>
      <c r="D424" s="137" t="s">
        <v>675</v>
      </c>
      <c r="E424" s="137">
        <v>1</v>
      </c>
      <c r="F424" s="137" t="s">
        <v>100</v>
      </c>
      <c r="G424" s="137" t="str">
        <f>+VLOOKUP($D424,'Detailed Schedule'!$D$8:$EK$9993,4,FALSE)</f>
        <v>EX-79 HYD VALVE REPLACEMENT</v>
      </c>
      <c r="H424" s="55">
        <f>+VLOOKUP($D424,'Detailed Schedule'!$D$8:$EK$9993,5,FALSE)</f>
        <v>55076.66</v>
      </c>
      <c r="I424" s="22">
        <f>+VLOOKUP($D424,'Detailed Schedule'!$D$8:$EK$9993,6,FALSE)</f>
        <v>5</v>
      </c>
      <c r="J424" s="55">
        <f>+VLOOKUP($D424,'Detailed Schedule'!$D$8:$EK$9993,7,FALSE)</f>
        <v>0</v>
      </c>
      <c r="K424" s="56">
        <v>0</v>
      </c>
      <c r="L424" s="59">
        <f>+VLOOKUP($D424,'Detailed Schedule'!$D$8:$EAA$9985,137,FALSE)</f>
        <v>0</v>
      </c>
      <c r="M424" s="26">
        <f>+VLOOKUP($D424,'Detailed Schedule'!$D$8:$EAA$9985,144,FALSE)</f>
        <v>2753.8330000000001</v>
      </c>
      <c r="N424" s="26">
        <f t="shared" ref="N424:N437" si="68">+L424+M424</f>
        <v>2753.8330000000001</v>
      </c>
      <c r="O424" s="26">
        <f t="shared" ref="O424:O437" si="69">+H424-N424</f>
        <v>52322.827000000005</v>
      </c>
      <c r="Q424" s="74"/>
      <c r="R424" s="75"/>
      <c r="S424" s="75"/>
      <c r="T424" s="119"/>
      <c r="U424" s="119"/>
    </row>
    <row r="425" spans="1:24" outlineLevel="2">
      <c r="A425" s="136">
        <v>45706</v>
      </c>
      <c r="B425" s="24"/>
      <c r="C425" s="77"/>
      <c r="D425" s="137" t="s">
        <v>1642</v>
      </c>
      <c r="E425" s="137">
        <v>4</v>
      </c>
      <c r="F425" s="137" t="s">
        <v>100</v>
      </c>
      <c r="G425" s="137" t="str">
        <f>+VLOOKUP($D425,'Detailed Schedule'!$D$8:$EK$9993,4,FALSE)</f>
        <v>2024 MT600 (9941) TDT-01</v>
      </c>
      <c r="H425" s="55">
        <f>+VLOOKUP($D425,'Detailed Schedule'!$D$8:$EK$9993,5,FALSE)</f>
        <v>30240.75</v>
      </c>
      <c r="I425" s="22">
        <f>+VLOOKUP($D425,'Detailed Schedule'!$D$8:$EK$9993,6,FALSE)</f>
        <v>7</v>
      </c>
      <c r="J425" s="55">
        <f>+VLOOKUP($D425,'Detailed Schedule'!$D$8:$EK$9993,7,FALSE)</f>
        <v>4500</v>
      </c>
      <c r="K425" s="56">
        <v>0</v>
      </c>
      <c r="L425" s="59">
        <f>+VLOOKUP($D425,'Detailed Schedule'!$D$8:$EAA$9985,137,FALSE)</f>
        <v>0</v>
      </c>
      <c r="M425" s="26">
        <f>+VLOOKUP($D425,'Detailed Schedule'!$D$8:$EAA$9985,144,FALSE)</f>
        <v>612.875</v>
      </c>
      <c r="N425" s="26">
        <f t="shared" si="68"/>
        <v>612.875</v>
      </c>
      <c r="O425" s="26">
        <f t="shared" si="69"/>
        <v>29627.875</v>
      </c>
      <c r="Q425" s="74"/>
      <c r="R425" s="75"/>
      <c r="S425" s="75"/>
      <c r="T425" s="119"/>
      <c r="U425" s="119"/>
    </row>
    <row r="426" spans="1:24" outlineLevel="2">
      <c r="A426" s="136">
        <v>45709</v>
      </c>
      <c r="B426" s="24"/>
      <c r="C426" s="77"/>
      <c r="D426" s="137" t="s">
        <v>1588</v>
      </c>
      <c r="E426" s="137">
        <v>2</v>
      </c>
      <c r="F426" s="137" t="s">
        <v>100</v>
      </c>
      <c r="G426" s="137" t="str">
        <f>+VLOOKUP($D426,'Detailed Schedule'!$D$8:$EK$9993,4,FALSE)</f>
        <v>2025 CAT 265 CTL (KR404778) SS-44</v>
      </c>
      <c r="H426" s="55">
        <f>+VLOOKUP($D426,'Detailed Schedule'!$D$8:$EK$9993,5,FALSE)</f>
        <v>91825.98</v>
      </c>
      <c r="I426" s="22">
        <f>+VLOOKUP($D426,'Detailed Schedule'!$D$8:$EK$9993,6,FALSE)</f>
        <v>7</v>
      </c>
      <c r="J426" s="55">
        <f>+VLOOKUP($D426,'Detailed Schedule'!$D$8:$EK$9993,7,FALSE)</f>
        <v>15000</v>
      </c>
      <c r="K426" s="56">
        <v>0</v>
      </c>
      <c r="L426" s="59">
        <f>+VLOOKUP($D426,'Detailed Schedule'!$D$8:$EAA$9985,137,FALSE)</f>
        <v>0</v>
      </c>
      <c r="M426" s="26">
        <f>+VLOOKUP($D426,'Detailed Schedule'!$D$8:$EAA$9985,144,FALSE)</f>
        <v>1829.1899999999998</v>
      </c>
      <c r="N426" s="26">
        <f t="shared" si="68"/>
        <v>1829.1899999999998</v>
      </c>
      <c r="O426" s="26">
        <f t="shared" si="69"/>
        <v>89996.79</v>
      </c>
      <c r="Q426" s="74"/>
      <c r="R426" s="75"/>
      <c r="S426" s="75"/>
      <c r="T426" s="119"/>
      <c r="U426" s="119"/>
    </row>
    <row r="427" spans="1:24" outlineLevel="2">
      <c r="A427" s="136">
        <v>45709</v>
      </c>
      <c r="B427" s="24"/>
      <c r="C427" s="77"/>
      <c r="D427" s="137" t="s">
        <v>1590</v>
      </c>
      <c r="E427" s="137">
        <v>2</v>
      </c>
      <c r="F427" s="137" t="s">
        <v>100</v>
      </c>
      <c r="G427" s="137" t="str">
        <f>+VLOOKUP($D427,'Detailed Schedule'!$D$8:$EK$9993,4,FALSE)</f>
        <v>2025 CAT 265 CTL (KR405358) SS-45</v>
      </c>
      <c r="H427" s="55">
        <f>+VLOOKUP($D427,'Detailed Schedule'!$D$8:$EK$9993,5,FALSE)</f>
        <v>91825.98</v>
      </c>
      <c r="I427" s="22">
        <f>+VLOOKUP($D427,'Detailed Schedule'!$D$8:$EK$9993,6,FALSE)</f>
        <v>7</v>
      </c>
      <c r="J427" s="55">
        <f>+VLOOKUP($D427,'Detailed Schedule'!$D$8:$EK$9993,7,FALSE)</f>
        <v>15000</v>
      </c>
      <c r="K427" s="56">
        <v>0</v>
      </c>
      <c r="L427" s="59">
        <f>+VLOOKUP($D427,'Detailed Schedule'!$D$8:$EAA$9985,137,FALSE)</f>
        <v>0</v>
      </c>
      <c r="M427" s="26">
        <f>+VLOOKUP($D427,'Detailed Schedule'!$D$8:$EAA$9985,144,FALSE)</f>
        <v>1829.1899999999998</v>
      </c>
      <c r="N427" s="26">
        <f t="shared" si="68"/>
        <v>1829.1899999999998</v>
      </c>
      <c r="O427" s="26">
        <f t="shared" si="69"/>
        <v>89996.79</v>
      </c>
      <c r="Q427" s="74"/>
      <c r="R427" s="75"/>
      <c r="S427" s="75"/>
      <c r="T427" s="119"/>
      <c r="U427" s="119"/>
    </row>
    <row r="428" spans="1:24" outlineLevel="2">
      <c r="A428" s="136">
        <v>45709</v>
      </c>
      <c r="B428" s="24"/>
      <c r="C428" s="77"/>
      <c r="D428" s="137" t="s">
        <v>1592</v>
      </c>
      <c r="E428" s="137">
        <v>2</v>
      </c>
      <c r="F428" s="137" t="s">
        <v>100</v>
      </c>
      <c r="G428" s="137" t="str">
        <f>+VLOOKUP($D428,'Detailed Schedule'!$D$8:$EK$9993,4,FALSE)</f>
        <v>2025 CAT 265 CTL (KR405362) SS-46</v>
      </c>
      <c r="H428" s="55">
        <f>+VLOOKUP($D428,'Detailed Schedule'!$D$8:$EK$9993,5,FALSE)</f>
        <v>91825.99</v>
      </c>
      <c r="I428" s="22">
        <f>+VLOOKUP($D428,'Detailed Schedule'!$D$8:$EK$9993,6,FALSE)</f>
        <v>7</v>
      </c>
      <c r="J428" s="55">
        <f>+VLOOKUP($D428,'Detailed Schedule'!$D$8:$EK$9993,7,FALSE)</f>
        <v>15000</v>
      </c>
      <c r="K428" s="56">
        <v>0</v>
      </c>
      <c r="L428" s="59">
        <f>+VLOOKUP($D428,'Detailed Schedule'!$D$8:$EAA$9985,137,FALSE)</f>
        <v>0</v>
      </c>
      <c r="M428" s="26">
        <f>+VLOOKUP($D428,'Detailed Schedule'!$D$8:$EAA$9985,144,FALSE)</f>
        <v>1829.1902380952381</v>
      </c>
      <c r="N428" s="26">
        <f t="shared" si="68"/>
        <v>1829.1902380952381</v>
      </c>
      <c r="O428" s="26">
        <f t="shared" si="69"/>
        <v>89996.799761904767</v>
      </c>
      <c r="Q428" s="74"/>
      <c r="R428" s="75"/>
      <c r="S428" s="75"/>
      <c r="T428" s="119"/>
      <c r="U428" s="119"/>
    </row>
    <row r="429" spans="1:24" outlineLevel="2">
      <c r="A429" s="136">
        <v>45733</v>
      </c>
      <c r="B429" s="24"/>
      <c r="C429" s="77"/>
      <c r="D429" s="137" t="s">
        <v>1684</v>
      </c>
      <c r="E429" s="137">
        <v>2</v>
      </c>
      <c r="F429" s="137" t="s">
        <v>100</v>
      </c>
      <c r="G429" s="137" t="str">
        <f>+VLOOKUP($D429,'Detailed Schedule'!$D$8:$EK$9993,4,FALSE)</f>
        <v>2024 VM LP873 (50906) VT-01</v>
      </c>
      <c r="H429" s="55">
        <f>+VLOOKUP($D429,'Detailed Schedule'!$D$8:$EK$9993,5,FALSE)</f>
        <v>119759.14</v>
      </c>
      <c r="I429" s="22">
        <f>+VLOOKUP($D429,'Detailed Schedule'!$D$8:$EK$9993,6,FALSE)</f>
        <v>7</v>
      </c>
      <c r="J429" s="55">
        <f>+VLOOKUP($D429,'Detailed Schedule'!$D$8:$EK$9993,7,FALSE)</f>
        <v>18000</v>
      </c>
      <c r="K429" s="56">
        <v>0</v>
      </c>
      <c r="L429" s="59">
        <f>+VLOOKUP($D429,'Detailed Schedule'!$D$8:$EAA$9985,137,FALSE)</f>
        <v>0</v>
      </c>
      <c r="M429" s="26">
        <f>+VLOOKUP($D429,'Detailed Schedule'!$D$8:$EAA$9985,144,FALSE)</f>
        <v>1211.4183333333333</v>
      </c>
      <c r="N429" s="26">
        <f t="shared" si="68"/>
        <v>1211.4183333333333</v>
      </c>
      <c r="O429" s="26">
        <f t="shared" si="69"/>
        <v>118547.72166666666</v>
      </c>
      <c r="Q429" s="74"/>
      <c r="R429" s="75"/>
      <c r="S429" s="75"/>
      <c r="T429" s="119"/>
      <c r="U429" s="119"/>
    </row>
    <row r="430" spans="1:24" outlineLevel="2">
      <c r="A430" s="136">
        <v>45729</v>
      </c>
      <c r="B430" s="24"/>
      <c r="C430" s="77"/>
      <c r="D430" s="137" t="s">
        <v>685</v>
      </c>
      <c r="E430" s="137">
        <v>2</v>
      </c>
      <c r="F430" s="137" t="s">
        <v>100</v>
      </c>
      <c r="G430" s="137" t="str">
        <f>+VLOOKUP($D430,'Detailed Schedule'!$D$8:$EK$9993,4,FALSE)</f>
        <v>2024 CAT 336 08C (L20433) EX-84</v>
      </c>
      <c r="H430" s="55">
        <f>+VLOOKUP($D430,'Detailed Schedule'!$D$8:$EK$9993,5,FALSE)</f>
        <v>380082.98</v>
      </c>
      <c r="I430" s="22">
        <f>+VLOOKUP($D430,'Detailed Schedule'!$D$8:$EK$9993,6,FALSE)</f>
        <v>10</v>
      </c>
      <c r="J430" s="55">
        <f>+VLOOKUP($D430,'Detailed Schedule'!$D$8:$EK$9993,7,FALSE)</f>
        <v>50000</v>
      </c>
      <c r="K430" s="56">
        <v>0</v>
      </c>
      <c r="L430" s="59">
        <f>+VLOOKUP($D430,'Detailed Schedule'!$D$8:$EAA$9985,137,FALSE)</f>
        <v>0</v>
      </c>
      <c r="M430" s="26">
        <f>+VLOOKUP($D430,'Detailed Schedule'!$D$8:$EAA$9985,144,FALSE)</f>
        <v>2750.6914999999995</v>
      </c>
      <c r="N430" s="26">
        <f t="shared" si="68"/>
        <v>2750.6914999999995</v>
      </c>
      <c r="O430" s="26">
        <f t="shared" si="69"/>
        <v>377332.28849999997</v>
      </c>
      <c r="Q430" s="74"/>
      <c r="R430" s="75"/>
      <c r="S430" s="75"/>
      <c r="T430" s="119"/>
      <c r="U430" s="119"/>
    </row>
    <row r="431" spans="1:24" outlineLevel="2">
      <c r="A431" s="136">
        <v>45727</v>
      </c>
      <c r="B431" s="24"/>
      <c r="C431" s="77"/>
      <c r="D431" s="137" t="s">
        <v>417</v>
      </c>
      <c r="E431" s="137">
        <v>2</v>
      </c>
      <c r="F431" s="137" t="s">
        <v>100</v>
      </c>
      <c r="G431" s="137" t="str">
        <f>+VLOOKUP($D431,'Detailed Schedule'!$D$8:$EK$9993,4,FALSE)</f>
        <v>2024 CAT D5LGP (A02869) D-26</v>
      </c>
      <c r="H431" s="55">
        <f>+VLOOKUP($D431,'Detailed Schedule'!$D$8:$EK$9993,5,FALSE)</f>
        <v>364268.3</v>
      </c>
      <c r="I431" s="22">
        <f>+VLOOKUP($D431,'Detailed Schedule'!$D$8:$EK$9993,6,FALSE)</f>
        <v>10</v>
      </c>
      <c r="J431" s="55">
        <f>+VLOOKUP($D431,'Detailed Schedule'!$D$8:$EK$9993,7,FALSE)</f>
        <v>50000</v>
      </c>
      <c r="K431" s="56">
        <v>0</v>
      </c>
      <c r="L431" s="59">
        <f>+VLOOKUP($D431,'Detailed Schedule'!$D$8:$EAA$9985,137,FALSE)</f>
        <v>0</v>
      </c>
      <c r="M431" s="26">
        <f>+VLOOKUP($D431,'Detailed Schedule'!$D$8:$EAA$9985,144,FALSE)</f>
        <v>2618.9024999999997</v>
      </c>
      <c r="N431" s="26">
        <f t="shared" si="68"/>
        <v>2618.9024999999997</v>
      </c>
      <c r="O431" s="26">
        <f t="shared" si="69"/>
        <v>361649.39749999996</v>
      </c>
      <c r="Q431" s="74"/>
      <c r="R431" s="75"/>
      <c r="S431" s="75"/>
      <c r="T431" s="119"/>
      <c r="U431" s="119"/>
    </row>
    <row r="432" spans="1:24" outlineLevel="2">
      <c r="A432" s="136">
        <v>45733</v>
      </c>
      <c r="B432" s="24"/>
      <c r="C432" s="77"/>
      <c r="D432" s="137" t="s">
        <v>1710</v>
      </c>
      <c r="E432" s="137">
        <v>2</v>
      </c>
      <c r="F432" s="137" t="s">
        <v>100</v>
      </c>
      <c r="G432" s="137" t="str">
        <f>+VLOOKUP($D432,'Detailed Schedule'!$D$8:$EK$9993,4,FALSE)</f>
        <v>2019 CAT 950M (S02294) WL-11</v>
      </c>
      <c r="H432" s="55">
        <f>+VLOOKUP($D432,'Detailed Schedule'!$D$8:$EK$9993,5,FALSE)</f>
        <v>216100</v>
      </c>
      <c r="I432" s="22">
        <f>+VLOOKUP($D432,'Detailed Schedule'!$D$8:$EK$9993,6,FALSE)</f>
        <v>10</v>
      </c>
      <c r="J432" s="55">
        <f>+VLOOKUP($D432,'Detailed Schedule'!$D$8:$EK$9993,7,FALSE)</f>
        <v>35000</v>
      </c>
      <c r="K432" s="56">
        <v>0</v>
      </c>
      <c r="L432" s="59">
        <f>+VLOOKUP($D432,'Detailed Schedule'!$D$8:$EAA$9985,137,FALSE)</f>
        <v>0</v>
      </c>
      <c r="M432" s="26">
        <f>+VLOOKUP($D432,'Detailed Schedule'!$D$8:$EAA$9985,144,FALSE)</f>
        <v>1509.1666666666667</v>
      </c>
      <c r="N432" s="26">
        <f t="shared" si="68"/>
        <v>1509.1666666666667</v>
      </c>
      <c r="O432" s="26">
        <f t="shared" si="69"/>
        <v>214590.83333333334</v>
      </c>
      <c r="Q432" s="74"/>
      <c r="R432" s="75"/>
      <c r="S432" s="75"/>
      <c r="T432" s="119"/>
      <c r="U432" s="119"/>
    </row>
    <row r="433" spans="1:24" outlineLevel="2">
      <c r="A433" s="136">
        <v>45733</v>
      </c>
      <c r="B433" s="24"/>
      <c r="C433" s="77"/>
      <c r="D433" s="137" t="s">
        <v>1712</v>
      </c>
      <c r="E433" s="137">
        <v>2</v>
      </c>
      <c r="F433" s="137" t="s">
        <v>100</v>
      </c>
      <c r="G433" s="137" t="str">
        <f>+VLOOKUP($D433,'Detailed Schedule'!$D$8:$EK$9993,4,FALSE)</f>
        <v>2022 CAT 938M (K03394) WL-12</v>
      </c>
      <c r="H433" s="55">
        <f>+VLOOKUP($D433,'Detailed Schedule'!$D$8:$EK$9993,5,FALSE)</f>
        <v>183800</v>
      </c>
      <c r="I433" s="22">
        <f>+VLOOKUP($D433,'Detailed Schedule'!$D$8:$EK$9993,6,FALSE)</f>
        <v>10</v>
      </c>
      <c r="J433" s="55">
        <f>+VLOOKUP($D433,'Detailed Schedule'!$D$8:$EK$9993,7,FALSE)</f>
        <v>30000</v>
      </c>
      <c r="K433" s="56">
        <v>0</v>
      </c>
      <c r="L433" s="59">
        <f>+VLOOKUP($D433,'Detailed Schedule'!$D$8:$EAA$9985,137,FALSE)</f>
        <v>0</v>
      </c>
      <c r="M433" s="26">
        <f>+VLOOKUP($D433,'Detailed Schedule'!$D$8:$EAA$9985,144,FALSE)</f>
        <v>1281.6666666666667</v>
      </c>
      <c r="N433" s="26">
        <f t="shared" si="68"/>
        <v>1281.6666666666667</v>
      </c>
      <c r="O433" s="26">
        <f t="shared" si="69"/>
        <v>182518.33333333334</v>
      </c>
      <c r="Q433" s="74"/>
      <c r="R433" s="75"/>
      <c r="S433" s="75"/>
      <c r="T433" s="119"/>
      <c r="U433" s="119"/>
    </row>
    <row r="434" spans="1:24" outlineLevel="2">
      <c r="A434" s="136">
        <v>45733</v>
      </c>
      <c r="B434" s="24"/>
      <c r="C434" s="77"/>
      <c r="D434" s="137" t="s">
        <v>1714</v>
      </c>
      <c r="E434" s="137">
        <v>2</v>
      </c>
      <c r="F434" s="137" t="s">
        <v>100</v>
      </c>
      <c r="G434" s="137" t="str">
        <f>+VLOOKUP($D434,'Detailed Schedule'!$D$8:$EK$9993,4,FALSE)</f>
        <v>2019 CAT 938M (R08392) WL-13</v>
      </c>
      <c r="H434" s="55">
        <f>+VLOOKUP($D434,'Detailed Schedule'!$D$8:$EK$9993,5,FALSE)</f>
        <v>162600</v>
      </c>
      <c r="I434" s="22">
        <f>+VLOOKUP($D434,'Detailed Schedule'!$D$8:$EK$9993,6,FALSE)</f>
        <v>10</v>
      </c>
      <c r="J434" s="55">
        <f>+VLOOKUP($D434,'Detailed Schedule'!$D$8:$EK$9993,7,FALSE)</f>
        <v>30000</v>
      </c>
      <c r="K434" s="56">
        <v>0</v>
      </c>
      <c r="L434" s="59">
        <f>+VLOOKUP($D434,'Detailed Schedule'!$D$8:$EAA$9985,137,FALSE)</f>
        <v>0</v>
      </c>
      <c r="M434" s="26">
        <f>+VLOOKUP($D434,'Detailed Schedule'!$D$8:$EAA$9985,144,FALSE)</f>
        <v>1105</v>
      </c>
      <c r="N434" s="26">
        <f t="shared" si="68"/>
        <v>1105</v>
      </c>
      <c r="O434" s="26">
        <f t="shared" si="69"/>
        <v>161495</v>
      </c>
      <c r="Q434" s="74"/>
      <c r="R434" s="75"/>
      <c r="S434" s="75"/>
      <c r="T434" s="119"/>
      <c r="U434" s="119"/>
    </row>
    <row r="435" spans="1:24" outlineLevel="2">
      <c r="A435" s="136">
        <v>45737</v>
      </c>
      <c r="B435" s="24"/>
      <c r="C435" s="77"/>
      <c r="D435" s="137" t="s">
        <v>1716</v>
      </c>
      <c r="E435" s="137">
        <v>1</v>
      </c>
      <c r="F435" s="137" t="s">
        <v>100</v>
      </c>
      <c r="G435" s="137" t="str">
        <f>+VLOOKUP($D435,'Detailed Schedule'!$D$8:$EK$9993,4,FALSE)</f>
        <v>2020 CAT 938M (R08501) WL-14</v>
      </c>
      <c r="H435" s="55">
        <f>+VLOOKUP($D435,'Detailed Schedule'!$D$8:$EK$9993,5,FALSE)</f>
        <v>190032</v>
      </c>
      <c r="I435" s="22">
        <f>+VLOOKUP($D435,'Detailed Schedule'!$D$8:$EK$9993,6,FALSE)</f>
        <v>10</v>
      </c>
      <c r="J435" s="55">
        <f>+VLOOKUP($D435,'Detailed Schedule'!$D$8:$EK$9993,7,FALSE)</f>
        <v>30000</v>
      </c>
      <c r="K435" s="56">
        <v>0</v>
      </c>
      <c r="L435" s="59">
        <f>+VLOOKUP($D435,'Detailed Schedule'!$D$8:$EAA$9985,137,FALSE)</f>
        <v>0</v>
      </c>
      <c r="M435" s="26">
        <f>+VLOOKUP($D435,'Detailed Schedule'!$D$8:$EAA$9985,144,FALSE)</f>
        <v>1333.6000000000001</v>
      </c>
      <c r="N435" s="26">
        <f t="shared" ref="N435" si="70">+L435+M435</f>
        <v>1333.6000000000001</v>
      </c>
      <c r="O435" s="26">
        <f t="shared" ref="O435" si="71">+H435-N435</f>
        <v>188698.4</v>
      </c>
      <c r="Q435" s="74">
        <f>+VLOOKUP($D435,'Detailed Schedule'!$D$8:$K$903,6,FALSE)</f>
        <v>10</v>
      </c>
      <c r="R435" s="75">
        <f>+VLOOKUP($D435,'Detailed Schedule'!$D$8:$K$903,5,FALSE)</f>
        <v>190032</v>
      </c>
      <c r="S435" s="75">
        <f>+VLOOKUP($D435,'Detailed Schedule'!$D$8:$K$903,7,FALSE)</f>
        <v>30000</v>
      </c>
      <c r="T435" s="119">
        <f t="shared" ref="T435" si="72">+S435-J435</f>
        <v>0</v>
      </c>
      <c r="U435" s="119">
        <f t="shared" ref="U435" si="73">+R435-H435</f>
        <v>0</v>
      </c>
      <c r="V435" s="21" t="str">
        <f t="shared" ref="V435" si="74">+IF(Q435=I435,"NO CHANGE","YES")</f>
        <v>NO CHANGE</v>
      </c>
      <c r="W435" s="21" t="str">
        <f t="shared" ref="W435" si="75">+IF(R435=H435,"NO CHANGE","YES")</f>
        <v>NO CHANGE</v>
      </c>
      <c r="X435" s="21" t="str">
        <f t="shared" ref="X435" si="76">+IF(S435=J435,"NO CHANGE","YES")</f>
        <v>NO CHANGE</v>
      </c>
    </row>
    <row r="436" spans="1:24" outlineLevel="2">
      <c r="A436" s="136">
        <v>45761</v>
      </c>
      <c r="B436" s="24"/>
      <c r="C436" s="77"/>
      <c r="D436" s="137" t="s">
        <v>687</v>
      </c>
      <c r="E436" s="137">
        <v>1</v>
      </c>
      <c r="F436" s="137" t="s">
        <v>100</v>
      </c>
      <c r="G436" s="137" t="str">
        <f>+VLOOKUP($D436,'Detailed Schedule'!$D$8:$EK$9993,4,FALSE)</f>
        <v>2025 CAT 336-08 (30098) EX-85</v>
      </c>
      <c r="H436" s="55">
        <f>+VLOOKUP($D436,'Detailed Schedule'!$D$8:$EK$9993,5,FALSE)</f>
        <v>431232.94</v>
      </c>
      <c r="I436" s="22">
        <f>+VLOOKUP($D436,'Detailed Schedule'!$D$8:$EK$9993,6,FALSE)</f>
        <v>10</v>
      </c>
      <c r="J436" s="55">
        <f>+VLOOKUP($D436,'Detailed Schedule'!$D$8:$EK$9993,7,FALSE)</f>
        <v>60000</v>
      </c>
      <c r="K436" s="56">
        <v>0</v>
      </c>
      <c r="L436" s="59">
        <f>+VLOOKUP($D436,'Detailed Schedule'!$D$8:$EAA$9985,137,FALSE)</f>
        <v>0</v>
      </c>
      <c r="M436" s="26">
        <f>+VLOOKUP($D436,'Detailed Schedule'!$D$8:$EAA$9985,144,FALSE)</f>
        <v>0</v>
      </c>
      <c r="N436" s="26">
        <f t="shared" ref="N436" si="77">+L436+M436</f>
        <v>0</v>
      </c>
      <c r="O436" s="26">
        <f t="shared" ref="O436" si="78">+H436-N436</f>
        <v>431232.94</v>
      </c>
      <c r="Q436" s="74"/>
      <c r="R436" s="75"/>
      <c r="S436" s="75"/>
      <c r="T436" s="119"/>
      <c r="U436" s="119"/>
    </row>
    <row r="437" spans="1:24" outlineLevel="2">
      <c r="A437" s="136">
        <v>45761</v>
      </c>
      <c r="B437" s="24"/>
      <c r="C437" s="77"/>
      <c r="D437" s="137" t="s">
        <v>419</v>
      </c>
      <c r="E437" s="137">
        <v>1</v>
      </c>
      <c r="F437" s="137" t="s">
        <v>100</v>
      </c>
      <c r="G437" s="137" t="str">
        <f>+VLOOKUP($D437,'Detailed Schedule'!$D$8:$EK$9993,4,FALSE)</f>
        <v>2019 CAT D5K2 LGP (207436) D-27</v>
      </c>
      <c r="H437" s="55">
        <f>+VLOOKUP($D437,'Detailed Schedule'!$D$8:$EK$9993,5,FALSE)</f>
        <v>75940.740000000005</v>
      </c>
      <c r="I437" s="22">
        <f>+VLOOKUP($D437,'Detailed Schedule'!$D$8:$EK$9993,6,FALSE)</f>
        <v>10</v>
      </c>
      <c r="J437" s="55">
        <f>+VLOOKUP($D437,'Detailed Schedule'!$D$8:$EK$9993,7,FALSE)</f>
        <v>25000</v>
      </c>
      <c r="K437" s="56">
        <v>0</v>
      </c>
      <c r="L437" s="59">
        <f>+VLOOKUP($D437,'Detailed Schedule'!$D$8:$EAA$9985,137,FALSE)</f>
        <v>0</v>
      </c>
      <c r="M437" s="26">
        <f>+VLOOKUP($D437,'Detailed Schedule'!$D$8:$EAA$9985,144,FALSE)</f>
        <v>0</v>
      </c>
      <c r="N437" s="26">
        <f t="shared" si="68"/>
        <v>0</v>
      </c>
      <c r="O437" s="26">
        <f t="shared" si="69"/>
        <v>75940.740000000005</v>
      </c>
      <c r="Q437" s="74">
        <f>+VLOOKUP($D437,'Detailed Schedule'!$D$8:$K$903,6,FALSE)</f>
        <v>10</v>
      </c>
      <c r="R437" s="75">
        <f>+VLOOKUP($D437,'Detailed Schedule'!$D$8:$K$903,5,FALSE)</f>
        <v>75940.740000000005</v>
      </c>
      <c r="S437" s="75">
        <f>+VLOOKUP($D437,'Detailed Schedule'!$D$8:$K$903,7,FALSE)</f>
        <v>25000</v>
      </c>
      <c r="T437" s="119">
        <f t="shared" si="54"/>
        <v>0</v>
      </c>
      <c r="U437" s="119">
        <f t="shared" si="55"/>
        <v>0</v>
      </c>
      <c r="V437" s="21" t="str">
        <f t="shared" si="56"/>
        <v>NO CHANGE</v>
      </c>
      <c r="W437" s="21" t="str">
        <f t="shared" si="57"/>
        <v>NO CHANGE</v>
      </c>
      <c r="X437" s="21" t="str">
        <f t="shared" si="58"/>
        <v>NO CHANGE</v>
      </c>
    </row>
    <row r="438" spans="1:24" outlineLevel="2">
      <c r="A438" s="99"/>
      <c r="B438" s="99"/>
      <c r="C438" s="100"/>
      <c r="D438" s="93"/>
      <c r="E438" s="93"/>
      <c r="F438" s="101" t="s">
        <v>1765</v>
      </c>
      <c r="G438" s="93"/>
      <c r="H438" s="94">
        <f>SUBTOTAL(9,H21:H437)</f>
        <v>36485391.859999992</v>
      </c>
      <c r="I438" s="95"/>
      <c r="J438" s="94">
        <f>SUBTOTAL(9,J21:J437)</f>
        <v>14248368.852500001</v>
      </c>
      <c r="K438" s="96"/>
      <c r="L438" s="97">
        <f>SUBTOTAL(9,L21:L437)</f>
        <v>9203679.6110523846</v>
      </c>
      <c r="M438" s="98">
        <f>SUBTOTAL(9,M21:M437)</f>
        <v>484995.90443392855</v>
      </c>
      <c r="N438" s="98">
        <f>SUBTOTAL(9,N21:N437)</f>
        <v>9688675.5154863149</v>
      </c>
      <c r="O438" s="122">
        <f>SUBTOTAL(9,O21:O437)</f>
        <v>26796716.344513692</v>
      </c>
      <c r="Q438" s="74"/>
      <c r="R438" s="75"/>
      <c r="S438" s="75"/>
      <c r="T438" s="119"/>
      <c r="U438" s="119"/>
    </row>
    <row r="439" spans="1:24" outlineLevel="2">
      <c r="A439" s="99"/>
      <c r="B439" s="99"/>
      <c r="C439" s="100"/>
      <c r="D439" s="93" t="s">
        <v>1766</v>
      </c>
      <c r="E439" s="93"/>
      <c r="F439" s="101"/>
      <c r="G439" s="93"/>
      <c r="H439" s="185">
        <f>+SUMIFS(H21:H437,$B$21:$B$437,"&lt;&gt;"&amp;$B$2)</f>
        <v>58133.66</v>
      </c>
      <c r="I439" s="95"/>
      <c r="J439" s="185">
        <f>+SUMIFS(J21:J437,$B$21:$B$437,"&lt;&gt;"&amp;$B$2)</f>
        <v>15000</v>
      </c>
      <c r="K439" s="96"/>
      <c r="L439" s="186">
        <f>+SUMIFS(L21:L437,$B$21:$B$437,"&lt;&gt;"&amp;$B$2)</f>
        <v>35627.438833333334</v>
      </c>
      <c r="M439" s="185">
        <f>+SUMIFS(M21:M437,$B$21:$B$437,"&lt;&gt;"&amp;$B$2)</f>
        <v>159.70683333333332</v>
      </c>
      <c r="N439" s="185">
        <f>+SUMIFS(N21:N437,$B$21:$B$437,"&lt;&gt;"&amp;$B$2)</f>
        <v>35787.145666666664</v>
      </c>
      <c r="O439" s="187">
        <v>0</v>
      </c>
      <c r="Q439" s="74"/>
      <c r="R439" s="75"/>
      <c r="S439" s="75"/>
      <c r="T439" s="119"/>
      <c r="U439" s="119"/>
    </row>
    <row r="440" spans="1:24" outlineLevel="1">
      <c r="A440" s="99"/>
      <c r="B440" s="99"/>
      <c r="C440" s="100"/>
      <c r="D440" s="93"/>
      <c r="E440" s="93"/>
      <c r="F440" s="101" t="s">
        <v>1767</v>
      </c>
      <c r="G440" s="93"/>
      <c r="H440" s="94">
        <f>+H438-H439</f>
        <v>36427258.199999996</v>
      </c>
      <c r="I440" s="95"/>
      <c r="J440" s="96">
        <f>+J438-J439</f>
        <v>14233368.852500001</v>
      </c>
      <c r="K440" s="96"/>
      <c r="L440" s="97">
        <f>+L438-L439</f>
        <v>9168052.172219051</v>
      </c>
      <c r="M440" s="98">
        <f>+M438-M439</f>
        <v>484836.19760059519</v>
      </c>
      <c r="N440" s="98">
        <f>+N438-N439</f>
        <v>9652888.3698196486</v>
      </c>
      <c r="O440" s="122">
        <f>+O438-O439</f>
        <v>26796716.344513692</v>
      </c>
      <c r="Q440" s="74"/>
      <c r="R440" s="75"/>
      <c r="S440" s="75"/>
      <c r="T440" s="119"/>
      <c r="U440" s="119"/>
    </row>
    <row r="441" spans="1:24" outlineLevel="2">
      <c r="A441" s="136">
        <v>35532</v>
      </c>
      <c r="B441" s="24"/>
      <c r="C441" s="77">
        <v>6</v>
      </c>
      <c r="D441" s="137" t="s">
        <v>861</v>
      </c>
      <c r="E441" s="137">
        <v>1</v>
      </c>
      <c r="F441" s="137" t="s">
        <v>103</v>
      </c>
      <c r="G441" s="137" t="str">
        <f>+VLOOKUP($D441,'Detailed Schedule'!$D$8:$EK$9993,4,FALSE)</f>
        <v>MORTAR MIXER 1 1/2 BG.</v>
      </c>
      <c r="H441" s="55">
        <f>+VLOOKUP($D441,'Detailed Schedule'!$D$8:$EK$9993,5,FALSE)</f>
        <v>1785</v>
      </c>
      <c r="I441" s="22">
        <f>+VLOOKUP($D441,'Detailed Schedule'!$D$8:$EK$9993,6,FALSE)</f>
        <v>7</v>
      </c>
      <c r="J441" s="55">
        <f>+VLOOKUP($D441,'Detailed Schedule'!$D$8:$EK$9993,7,FALSE)</f>
        <v>0</v>
      </c>
      <c r="K441" s="56">
        <v>0</v>
      </c>
      <c r="L441" s="59">
        <f>+VLOOKUP($D441,'Detailed Schedule'!$D$8:$EAA$9985,137,FALSE)</f>
        <v>1785</v>
      </c>
      <c r="M441" s="26">
        <f>+VLOOKUP($D441,'Detailed Schedule'!$D$8:$EAA$9985,144,FALSE)</f>
        <v>0</v>
      </c>
      <c r="N441" s="26">
        <f t="shared" ref="N441" si="79">+L441+M441</f>
        <v>1785</v>
      </c>
      <c r="O441" s="26">
        <f t="shared" ref="O441" si="80">+H441-N441</f>
        <v>0</v>
      </c>
      <c r="Q441" s="74">
        <f>+VLOOKUP($D441,'Detailed Schedule'!$D$8:$K$903,6,FALSE)</f>
        <v>7</v>
      </c>
      <c r="R441" s="75">
        <f>+VLOOKUP($D441,'Detailed Schedule'!$D$8:$K$903,5,FALSE)</f>
        <v>1785</v>
      </c>
      <c r="S441" s="75">
        <f>+VLOOKUP($D441,'Detailed Schedule'!$D$8:$K$903,7,FALSE)</f>
        <v>0</v>
      </c>
      <c r="T441" s="119">
        <f t="shared" si="54"/>
        <v>0</v>
      </c>
      <c r="U441" s="119">
        <f t="shared" si="55"/>
        <v>0</v>
      </c>
      <c r="V441" s="21" t="str">
        <f t="shared" si="56"/>
        <v>NO CHANGE</v>
      </c>
      <c r="W441" s="21" t="str">
        <f t="shared" si="57"/>
        <v>NO CHANGE</v>
      </c>
      <c r="X441" s="21" t="str">
        <f t="shared" si="58"/>
        <v>NO CHANGE</v>
      </c>
    </row>
    <row r="442" spans="1:24" outlineLevel="2">
      <c r="A442" s="136">
        <v>36286</v>
      </c>
      <c r="B442" s="24"/>
      <c r="C442" s="77">
        <v>10</v>
      </c>
      <c r="D442" s="137" t="s">
        <v>863</v>
      </c>
      <c r="E442" s="137">
        <v>1</v>
      </c>
      <c r="F442" s="137" t="s">
        <v>103</v>
      </c>
      <c r="G442" s="137" t="str">
        <f>+VLOOKUP($D442,'Detailed Schedule'!$D$8:$EK$9993,4,FALSE)</f>
        <v>STEEL DEMOLITION BALL</v>
      </c>
      <c r="H442" s="55">
        <f>+VLOOKUP($D442,'Detailed Schedule'!$D$8:$EK$9993,5,FALSE)</f>
        <v>3200</v>
      </c>
      <c r="I442" s="22">
        <f>+VLOOKUP($D442,'Detailed Schedule'!$D$8:$EK$9993,6,FALSE)</f>
        <v>10</v>
      </c>
      <c r="J442" s="55">
        <f>+VLOOKUP($D442,'Detailed Schedule'!$D$8:$EK$9993,7,FALSE)</f>
        <v>1500</v>
      </c>
      <c r="K442" s="56">
        <v>0</v>
      </c>
      <c r="L442" s="59">
        <f>+VLOOKUP($D442,'Detailed Schedule'!$D$8:$EAA$9985,137,FALSE)</f>
        <v>1700</v>
      </c>
      <c r="M442" s="26">
        <f>+VLOOKUP($D442,'Detailed Schedule'!$D$8:$EAA$9985,144,FALSE)</f>
        <v>0</v>
      </c>
      <c r="N442" s="26">
        <f t="shared" ref="N442:N505" si="81">+L442+M442</f>
        <v>1700</v>
      </c>
      <c r="O442" s="26">
        <f t="shared" ref="O442:O505" si="82">+H442-N442</f>
        <v>1500</v>
      </c>
      <c r="Q442" s="74">
        <f>+VLOOKUP($D442,'Detailed Schedule'!$D$8:$K$903,6,FALSE)</f>
        <v>10</v>
      </c>
      <c r="R442" s="75">
        <f>+VLOOKUP($D442,'Detailed Schedule'!$D$8:$K$903,5,FALSE)</f>
        <v>3200</v>
      </c>
      <c r="S442" s="75">
        <f>+VLOOKUP($D442,'Detailed Schedule'!$D$8:$K$903,7,FALSE)</f>
        <v>1500</v>
      </c>
      <c r="T442" s="119">
        <f t="shared" si="54"/>
        <v>0</v>
      </c>
      <c r="U442" s="119">
        <f t="shared" si="55"/>
        <v>0</v>
      </c>
      <c r="V442" s="21" t="str">
        <f t="shared" si="56"/>
        <v>NO CHANGE</v>
      </c>
      <c r="W442" s="21" t="str">
        <f t="shared" si="57"/>
        <v>NO CHANGE</v>
      </c>
      <c r="X442" s="21" t="str">
        <f t="shared" si="58"/>
        <v>NO CHANGE</v>
      </c>
    </row>
    <row r="443" spans="1:24" outlineLevel="2">
      <c r="A443" s="136">
        <v>36822</v>
      </c>
      <c r="B443" s="24"/>
      <c r="C443" s="77">
        <v>17</v>
      </c>
      <c r="D443" s="137" t="s">
        <v>865</v>
      </c>
      <c r="E443" s="137">
        <v>1</v>
      </c>
      <c r="F443" s="137" t="s">
        <v>103</v>
      </c>
      <c r="G443" s="137" t="str">
        <f>+VLOOKUP($D443,'Detailed Schedule'!$D$8:$EK$9993,4,FALSE)</f>
        <v>42" BUCKET FOR EXCAVATOR</v>
      </c>
      <c r="H443" s="55">
        <f>+VLOOKUP($D443,'Detailed Schedule'!$D$8:$EK$9993,5,FALSE)</f>
        <v>4116</v>
      </c>
      <c r="I443" s="22">
        <f>+VLOOKUP($D443,'Detailed Schedule'!$D$8:$EK$9993,6,FALSE)</f>
        <v>10</v>
      </c>
      <c r="J443" s="55">
        <f>+VLOOKUP($D443,'Detailed Schedule'!$D$8:$EK$9993,7,FALSE)</f>
        <v>0</v>
      </c>
      <c r="K443" s="56">
        <v>0</v>
      </c>
      <c r="L443" s="59">
        <f>+VLOOKUP($D443,'Detailed Schedule'!$D$8:$EAA$9985,137,FALSE)</f>
        <v>4116</v>
      </c>
      <c r="M443" s="26">
        <f>+VLOOKUP($D443,'Detailed Schedule'!$D$8:$EAA$9985,144,FALSE)</f>
        <v>0</v>
      </c>
      <c r="N443" s="26">
        <f t="shared" si="81"/>
        <v>4116</v>
      </c>
      <c r="O443" s="26">
        <f t="shared" si="82"/>
        <v>0</v>
      </c>
      <c r="Q443" s="74">
        <f>+VLOOKUP($D443,'Detailed Schedule'!$D$8:$K$903,6,FALSE)</f>
        <v>10</v>
      </c>
      <c r="R443" s="75">
        <f>+VLOOKUP($D443,'Detailed Schedule'!$D$8:$K$903,5,FALSE)</f>
        <v>4116</v>
      </c>
      <c r="S443" s="75">
        <f>+VLOOKUP($D443,'Detailed Schedule'!$D$8:$K$903,7,FALSE)</f>
        <v>0</v>
      </c>
      <c r="T443" s="119">
        <f t="shared" si="54"/>
        <v>0</v>
      </c>
      <c r="U443" s="119">
        <f t="shared" si="55"/>
        <v>0</v>
      </c>
      <c r="V443" s="21" t="str">
        <f t="shared" si="56"/>
        <v>NO CHANGE</v>
      </c>
      <c r="W443" s="21" t="str">
        <f t="shared" si="57"/>
        <v>NO CHANGE</v>
      </c>
      <c r="X443" s="21" t="str">
        <f t="shared" si="58"/>
        <v>NO CHANGE</v>
      </c>
    </row>
    <row r="444" spans="1:24" outlineLevel="2">
      <c r="A444" s="136">
        <v>36900</v>
      </c>
      <c r="B444" s="24"/>
      <c r="C444" s="77">
        <v>19</v>
      </c>
      <c r="D444" s="137" t="s">
        <v>867</v>
      </c>
      <c r="E444" s="137">
        <v>1</v>
      </c>
      <c r="F444" s="137" t="s">
        <v>103</v>
      </c>
      <c r="G444" s="137" t="str">
        <f>+VLOOKUP($D444,'Detailed Schedule'!$D$8:$EK$9993,4,FALSE)</f>
        <v>PRESSURE WASHER/STEAM CLEANER</v>
      </c>
      <c r="H444" s="55">
        <f>+VLOOKUP($D444,'Detailed Schedule'!$D$8:$EK$9993,5,FALSE)</f>
        <v>2785.65</v>
      </c>
      <c r="I444" s="22">
        <f>+VLOOKUP($D444,'Detailed Schedule'!$D$8:$EK$9993,6,FALSE)</f>
        <v>8</v>
      </c>
      <c r="J444" s="55">
        <f>+VLOOKUP($D444,'Detailed Schedule'!$D$8:$EK$9993,7,FALSE)</f>
        <v>0</v>
      </c>
      <c r="K444" s="56">
        <v>0</v>
      </c>
      <c r="L444" s="59">
        <f>+VLOOKUP($D444,'Detailed Schedule'!$D$8:$EAA$9985,137,FALSE)</f>
        <v>2785.65</v>
      </c>
      <c r="M444" s="26">
        <f>+VLOOKUP($D444,'Detailed Schedule'!$D$8:$EAA$9985,144,FALSE)</f>
        <v>0</v>
      </c>
      <c r="N444" s="26">
        <f t="shared" si="81"/>
        <v>2785.65</v>
      </c>
      <c r="O444" s="26">
        <f t="shared" si="82"/>
        <v>0</v>
      </c>
      <c r="Q444" s="74">
        <f>+VLOOKUP($D444,'Detailed Schedule'!$D$8:$K$903,6,FALSE)</f>
        <v>8</v>
      </c>
      <c r="R444" s="75">
        <f>+VLOOKUP($D444,'Detailed Schedule'!$D$8:$K$903,5,FALSE)</f>
        <v>2785.65</v>
      </c>
      <c r="S444" s="75">
        <f>+VLOOKUP($D444,'Detailed Schedule'!$D$8:$K$903,7,FALSE)</f>
        <v>0</v>
      </c>
      <c r="T444" s="119">
        <f t="shared" si="54"/>
        <v>0</v>
      </c>
      <c r="U444" s="119">
        <f t="shared" si="55"/>
        <v>0</v>
      </c>
      <c r="V444" s="21" t="str">
        <f t="shared" si="56"/>
        <v>NO CHANGE</v>
      </c>
      <c r="W444" s="21" t="str">
        <f t="shared" si="57"/>
        <v>NO CHANGE</v>
      </c>
      <c r="X444" s="21" t="str">
        <f t="shared" si="58"/>
        <v>NO CHANGE</v>
      </c>
    </row>
    <row r="445" spans="1:24" outlineLevel="2">
      <c r="A445" s="136">
        <v>37434</v>
      </c>
      <c r="B445" s="24"/>
      <c r="C445" s="77">
        <v>24</v>
      </c>
      <c r="D445" s="137" t="s">
        <v>869</v>
      </c>
      <c r="E445" s="137">
        <v>1</v>
      </c>
      <c r="F445" s="137" t="s">
        <v>103</v>
      </c>
      <c r="G445" s="137" t="str">
        <f>+VLOOKUP($D445,'Detailed Schedule'!$D$8:$EK$9993,4,FALSE)</f>
        <v>CLAW</v>
      </c>
      <c r="H445" s="55">
        <f>+VLOOKUP($D445,'Detailed Schedule'!$D$8:$EK$9993,5,FALSE)</f>
        <v>2831.27</v>
      </c>
      <c r="I445" s="22">
        <f>+VLOOKUP($D445,'Detailed Schedule'!$D$8:$EK$9993,6,FALSE)</f>
        <v>10</v>
      </c>
      <c r="J445" s="55">
        <f>+VLOOKUP($D445,'Detailed Schedule'!$D$8:$EK$9993,7,FALSE)</f>
        <v>0</v>
      </c>
      <c r="K445" s="56">
        <v>0</v>
      </c>
      <c r="L445" s="59">
        <f>+VLOOKUP($D445,'Detailed Schedule'!$D$8:$EAA$9985,137,FALSE)</f>
        <v>2831.27</v>
      </c>
      <c r="M445" s="26">
        <f>+VLOOKUP($D445,'Detailed Schedule'!$D$8:$EAA$9985,144,FALSE)</f>
        <v>0</v>
      </c>
      <c r="N445" s="26">
        <f t="shared" si="81"/>
        <v>2831.27</v>
      </c>
      <c r="O445" s="26">
        <f t="shared" si="82"/>
        <v>0</v>
      </c>
      <c r="Q445" s="74">
        <f>+VLOOKUP($D445,'Detailed Schedule'!$D$8:$K$903,6,FALSE)</f>
        <v>10</v>
      </c>
      <c r="R445" s="75">
        <f>+VLOOKUP($D445,'Detailed Schedule'!$D$8:$K$903,5,FALSE)</f>
        <v>2831.27</v>
      </c>
      <c r="S445" s="75">
        <f>+VLOOKUP($D445,'Detailed Schedule'!$D$8:$K$903,7,FALSE)</f>
        <v>0</v>
      </c>
      <c r="T445" s="119">
        <f t="shared" si="54"/>
        <v>0</v>
      </c>
      <c r="U445" s="119">
        <f t="shared" si="55"/>
        <v>0</v>
      </c>
      <c r="V445" s="21" t="str">
        <f t="shared" si="56"/>
        <v>NO CHANGE</v>
      </c>
      <c r="W445" s="21" t="str">
        <f t="shared" si="57"/>
        <v>NO CHANGE</v>
      </c>
      <c r="X445" s="21" t="str">
        <f t="shared" si="58"/>
        <v>NO CHANGE</v>
      </c>
    </row>
    <row r="446" spans="1:24" outlineLevel="2">
      <c r="A446" s="136">
        <v>37466</v>
      </c>
      <c r="B446" s="24"/>
      <c r="C446" s="77">
        <v>25</v>
      </c>
      <c r="D446" s="137" t="s">
        <v>871</v>
      </c>
      <c r="E446" s="137">
        <v>1</v>
      </c>
      <c r="F446" s="137" t="s">
        <v>103</v>
      </c>
      <c r="G446" s="137" t="str">
        <f>+VLOOKUP($D446,'Detailed Schedule'!$D$8:$EK$9993,4,FALSE)</f>
        <v>CLAMP BARRIER</v>
      </c>
      <c r="H446" s="55">
        <f>+VLOOKUP($D446,'Detailed Schedule'!$D$8:$EK$9993,5,FALSE)</f>
        <v>4350</v>
      </c>
      <c r="I446" s="22">
        <f>+VLOOKUP($D446,'Detailed Schedule'!$D$8:$EK$9993,6,FALSE)</f>
        <v>10</v>
      </c>
      <c r="J446" s="55">
        <f>+VLOOKUP($D446,'Detailed Schedule'!$D$8:$EK$9993,7,FALSE)</f>
        <v>600</v>
      </c>
      <c r="K446" s="56">
        <v>0</v>
      </c>
      <c r="L446" s="59">
        <f>+VLOOKUP($D446,'Detailed Schedule'!$D$8:$EAA$9985,137,FALSE)</f>
        <v>3750</v>
      </c>
      <c r="M446" s="26">
        <f>+VLOOKUP($D446,'Detailed Schedule'!$D$8:$EAA$9985,144,FALSE)</f>
        <v>0</v>
      </c>
      <c r="N446" s="26">
        <f t="shared" si="81"/>
        <v>3750</v>
      </c>
      <c r="O446" s="26">
        <f t="shared" si="82"/>
        <v>600</v>
      </c>
      <c r="Q446" s="74">
        <f>+VLOOKUP($D446,'Detailed Schedule'!$D$8:$K$903,6,FALSE)</f>
        <v>10</v>
      </c>
      <c r="R446" s="75">
        <f>+VLOOKUP($D446,'Detailed Schedule'!$D$8:$K$903,5,FALSE)</f>
        <v>4350</v>
      </c>
      <c r="S446" s="75">
        <f>+VLOOKUP($D446,'Detailed Schedule'!$D$8:$K$903,7,FALSE)</f>
        <v>600</v>
      </c>
      <c r="T446" s="119">
        <f t="shared" si="54"/>
        <v>0</v>
      </c>
      <c r="U446" s="119">
        <f t="shared" si="55"/>
        <v>0</v>
      </c>
      <c r="V446" s="21" t="str">
        <f t="shared" si="56"/>
        <v>NO CHANGE</v>
      </c>
      <c r="W446" s="21" t="str">
        <f t="shared" si="57"/>
        <v>NO CHANGE</v>
      </c>
      <c r="X446" s="21" t="str">
        <f t="shared" si="58"/>
        <v>NO CHANGE</v>
      </c>
    </row>
    <row r="447" spans="1:24" outlineLevel="2">
      <c r="A447" s="136">
        <v>37590</v>
      </c>
      <c r="B447" s="24"/>
      <c r="C447" s="77">
        <v>28</v>
      </c>
      <c r="D447" s="137" t="s">
        <v>873</v>
      </c>
      <c r="E447" s="137">
        <v>1</v>
      </c>
      <c r="F447" s="137" t="s">
        <v>103</v>
      </c>
      <c r="G447" s="137" t="str">
        <f>+VLOOKUP($D447,'Detailed Schedule'!$D$8:$EK$9993,4,FALSE)</f>
        <v>PILING HAIR PIN</v>
      </c>
      <c r="H447" s="55">
        <f>+VLOOKUP($D447,'Detailed Schedule'!$D$8:$EK$9993,5,FALSE)</f>
        <v>2100</v>
      </c>
      <c r="I447" s="22">
        <f>+VLOOKUP($D447,'Detailed Schedule'!$D$8:$EK$9993,6,FALSE)</f>
        <v>10</v>
      </c>
      <c r="J447" s="55">
        <f>+VLOOKUP($D447,'Detailed Schedule'!$D$8:$EK$9993,7,FALSE)</f>
        <v>0</v>
      </c>
      <c r="K447" s="56">
        <v>0</v>
      </c>
      <c r="L447" s="59">
        <f>+VLOOKUP($D447,'Detailed Schedule'!$D$8:$EAA$9985,137,FALSE)</f>
        <v>2100</v>
      </c>
      <c r="M447" s="26">
        <f>+VLOOKUP($D447,'Detailed Schedule'!$D$8:$EAA$9985,144,FALSE)</f>
        <v>0</v>
      </c>
      <c r="N447" s="26">
        <f t="shared" si="81"/>
        <v>2100</v>
      </c>
      <c r="O447" s="26">
        <f t="shared" si="82"/>
        <v>0</v>
      </c>
      <c r="Q447" s="74">
        <f>+VLOOKUP($D447,'Detailed Schedule'!$D$8:$K$903,6,FALSE)</f>
        <v>10</v>
      </c>
      <c r="R447" s="75">
        <f>+VLOOKUP($D447,'Detailed Schedule'!$D$8:$K$903,5,FALSE)</f>
        <v>2100</v>
      </c>
      <c r="S447" s="75">
        <f>+VLOOKUP($D447,'Detailed Schedule'!$D$8:$K$903,7,FALSE)</f>
        <v>0</v>
      </c>
      <c r="T447" s="119">
        <f t="shared" si="54"/>
        <v>0</v>
      </c>
      <c r="U447" s="119">
        <f t="shared" si="55"/>
        <v>0</v>
      </c>
      <c r="V447" s="21" t="str">
        <f t="shared" si="56"/>
        <v>NO CHANGE</v>
      </c>
      <c r="W447" s="21" t="str">
        <f t="shared" si="57"/>
        <v>NO CHANGE</v>
      </c>
      <c r="X447" s="21" t="str">
        <f t="shared" si="58"/>
        <v>NO CHANGE</v>
      </c>
    </row>
    <row r="448" spans="1:24" outlineLevel="2">
      <c r="A448" s="136">
        <v>37754</v>
      </c>
      <c r="B448" s="24"/>
      <c r="C448" s="77">
        <v>31</v>
      </c>
      <c r="D448" s="137" t="s">
        <v>875</v>
      </c>
      <c r="E448" s="137">
        <v>1</v>
      </c>
      <c r="F448" s="137" t="s">
        <v>103</v>
      </c>
      <c r="G448" s="137" t="str">
        <f>+VLOOKUP($D448,'Detailed Schedule'!$D$8:$EK$9993,4,FALSE)</f>
        <v>30 INCH EXCAVATOR BUCKET FOR 200</v>
      </c>
      <c r="H448" s="55">
        <f>+VLOOKUP($D448,'Detailed Schedule'!$D$8:$EK$9993,5,FALSE)</f>
        <v>1590</v>
      </c>
      <c r="I448" s="22">
        <f>+VLOOKUP($D448,'Detailed Schedule'!$D$8:$EK$9993,6,FALSE)</f>
        <v>10</v>
      </c>
      <c r="J448" s="55">
        <f>+VLOOKUP($D448,'Detailed Schedule'!$D$8:$EK$9993,7,FALSE)</f>
        <v>0</v>
      </c>
      <c r="K448" s="56">
        <v>0</v>
      </c>
      <c r="L448" s="59">
        <f>+VLOOKUP($D448,'Detailed Schedule'!$D$8:$EAA$9985,137,FALSE)</f>
        <v>1590</v>
      </c>
      <c r="M448" s="26">
        <f>+VLOOKUP($D448,'Detailed Schedule'!$D$8:$EAA$9985,144,FALSE)</f>
        <v>0</v>
      </c>
      <c r="N448" s="26">
        <f t="shared" si="81"/>
        <v>1590</v>
      </c>
      <c r="O448" s="26">
        <f t="shared" si="82"/>
        <v>0</v>
      </c>
      <c r="Q448" s="74">
        <f>+VLOOKUP($D448,'Detailed Schedule'!$D$8:$K$903,6,FALSE)</f>
        <v>10</v>
      </c>
      <c r="R448" s="75">
        <f>+VLOOKUP($D448,'Detailed Schedule'!$D$8:$K$903,5,FALSE)</f>
        <v>1590</v>
      </c>
      <c r="S448" s="75">
        <f>+VLOOKUP($D448,'Detailed Schedule'!$D$8:$K$903,7,FALSE)</f>
        <v>0</v>
      </c>
      <c r="T448" s="119">
        <f t="shared" si="54"/>
        <v>0</v>
      </c>
      <c r="U448" s="119">
        <f t="shared" si="55"/>
        <v>0</v>
      </c>
      <c r="V448" s="21" t="str">
        <f t="shared" si="56"/>
        <v>NO CHANGE</v>
      </c>
      <c r="W448" s="21" t="str">
        <f t="shared" si="57"/>
        <v>NO CHANGE</v>
      </c>
      <c r="X448" s="21" t="str">
        <f t="shared" si="58"/>
        <v>NO CHANGE</v>
      </c>
    </row>
    <row r="449" spans="1:24" outlineLevel="2">
      <c r="A449" s="136">
        <v>37790</v>
      </c>
      <c r="B449" s="24"/>
      <c r="C449" s="77">
        <v>33</v>
      </c>
      <c r="D449" s="137" t="s">
        <v>877</v>
      </c>
      <c r="E449" s="137">
        <v>1</v>
      </c>
      <c r="F449" s="137" t="s">
        <v>103</v>
      </c>
      <c r="G449" s="137" t="str">
        <f>+VLOOKUP($D449,'Detailed Schedule'!$D$8:$EK$9993,4,FALSE)</f>
        <v>TRENCH BOX</v>
      </c>
      <c r="H449" s="55">
        <f>+VLOOKUP($D449,'Detailed Schedule'!$D$8:$EK$9993,5,FALSE)</f>
        <v>2809</v>
      </c>
      <c r="I449" s="22">
        <f>+VLOOKUP($D449,'Detailed Schedule'!$D$8:$EK$9993,6,FALSE)</f>
        <v>10</v>
      </c>
      <c r="J449" s="55">
        <f>+VLOOKUP($D449,'Detailed Schedule'!$D$8:$EK$9993,7,FALSE)</f>
        <v>1000</v>
      </c>
      <c r="K449" s="56">
        <v>0</v>
      </c>
      <c r="L449" s="59">
        <f>+VLOOKUP($D449,'Detailed Schedule'!$D$8:$EAA$9985,137,FALSE)</f>
        <v>1809</v>
      </c>
      <c r="M449" s="26">
        <f>+VLOOKUP($D449,'Detailed Schedule'!$D$8:$EAA$9985,144,FALSE)</f>
        <v>0</v>
      </c>
      <c r="N449" s="26">
        <f t="shared" si="81"/>
        <v>1809</v>
      </c>
      <c r="O449" s="26">
        <f t="shared" si="82"/>
        <v>1000</v>
      </c>
      <c r="Q449" s="74">
        <f>+VLOOKUP($D449,'Detailed Schedule'!$D$8:$K$903,6,FALSE)</f>
        <v>10</v>
      </c>
      <c r="R449" s="75">
        <f>+VLOOKUP($D449,'Detailed Schedule'!$D$8:$K$903,5,FALSE)</f>
        <v>2809</v>
      </c>
      <c r="S449" s="75">
        <f>+VLOOKUP($D449,'Detailed Schedule'!$D$8:$K$903,7,FALSE)</f>
        <v>1000</v>
      </c>
      <c r="T449" s="119">
        <f t="shared" si="54"/>
        <v>0</v>
      </c>
      <c r="U449" s="119">
        <f t="shared" si="55"/>
        <v>0</v>
      </c>
      <c r="V449" s="21" t="str">
        <f t="shared" si="56"/>
        <v>NO CHANGE</v>
      </c>
      <c r="W449" s="21" t="str">
        <f t="shared" si="57"/>
        <v>NO CHANGE</v>
      </c>
      <c r="X449" s="21" t="str">
        <f t="shared" si="58"/>
        <v>NO CHANGE</v>
      </c>
    </row>
    <row r="450" spans="1:24" outlineLevel="2">
      <c r="A450" s="136">
        <v>37876</v>
      </c>
      <c r="B450" s="24"/>
      <c r="C450" s="77">
        <v>34</v>
      </c>
      <c r="D450" s="137" t="s">
        <v>879</v>
      </c>
      <c r="E450" s="137">
        <v>1</v>
      </c>
      <c r="F450" s="137" t="s">
        <v>103</v>
      </c>
      <c r="G450" s="137" t="str">
        <f>+VLOOKUP($D450,'Detailed Schedule'!$D$8:$EK$9993,4,FALSE)</f>
        <v>MILLER 250 WELDER</v>
      </c>
      <c r="H450" s="55">
        <f>+VLOOKUP($D450,'Detailed Schedule'!$D$8:$EK$9993,5,FALSE)</f>
        <v>3208.7200000000003</v>
      </c>
      <c r="I450" s="22">
        <f>+VLOOKUP($D450,'Detailed Schedule'!$D$8:$EK$9993,6,FALSE)</f>
        <v>6</v>
      </c>
      <c r="J450" s="55">
        <f>+VLOOKUP($D450,'Detailed Schedule'!$D$8:$EK$9993,7,FALSE)</f>
        <v>0</v>
      </c>
      <c r="K450" s="56">
        <v>0</v>
      </c>
      <c r="L450" s="59">
        <f>+VLOOKUP($D450,'Detailed Schedule'!$D$8:$EAA$9985,137,FALSE)</f>
        <v>3208.7200000000003</v>
      </c>
      <c r="M450" s="26">
        <f>+VLOOKUP($D450,'Detailed Schedule'!$D$8:$EAA$9985,144,FALSE)</f>
        <v>0</v>
      </c>
      <c r="N450" s="26">
        <f t="shared" si="81"/>
        <v>3208.7200000000003</v>
      </c>
      <c r="O450" s="26">
        <f t="shared" si="82"/>
        <v>0</v>
      </c>
      <c r="Q450" s="74">
        <f>+VLOOKUP($D450,'Detailed Schedule'!$D$8:$K$903,6,FALSE)</f>
        <v>6</v>
      </c>
      <c r="R450" s="75">
        <f>+VLOOKUP($D450,'Detailed Schedule'!$D$8:$K$903,5,FALSE)</f>
        <v>3208.7200000000003</v>
      </c>
      <c r="S450" s="75">
        <f>+VLOOKUP($D450,'Detailed Schedule'!$D$8:$K$903,7,FALSE)</f>
        <v>0</v>
      </c>
      <c r="T450" s="119">
        <f t="shared" si="54"/>
        <v>0</v>
      </c>
      <c r="U450" s="119">
        <f t="shared" si="55"/>
        <v>0</v>
      </c>
      <c r="V450" s="21" t="str">
        <f t="shared" si="56"/>
        <v>NO CHANGE</v>
      </c>
      <c r="W450" s="21" t="str">
        <f t="shared" si="57"/>
        <v>NO CHANGE</v>
      </c>
      <c r="X450" s="21" t="str">
        <f t="shared" si="58"/>
        <v>NO CHANGE</v>
      </c>
    </row>
    <row r="451" spans="1:24" outlineLevel="2">
      <c r="A451" s="136">
        <v>38511</v>
      </c>
      <c r="B451" s="24"/>
      <c r="C451" s="77">
        <v>48</v>
      </c>
      <c r="D451" s="137" t="s">
        <v>881</v>
      </c>
      <c r="E451" s="137">
        <v>1</v>
      </c>
      <c r="F451" s="137" t="s">
        <v>103</v>
      </c>
      <c r="G451" s="137" t="str">
        <f>+VLOOKUP($D451,'Detailed Schedule'!$D$8:$EK$9993,4,FALSE)</f>
        <v>METAL RACKS FOR F450 TRUCK</v>
      </c>
      <c r="H451" s="55">
        <f>+VLOOKUP($D451,'Detailed Schedule'!$D$8:$EK$9993,5,FALSE)</f>
        <v>3990</v>
      </c>
      <c r="I451" s="22">
        <f>+VLOOKUP($D451,'Detailed Schedule'!$D$8:$EK$9993,6,FALSE)</f>
        <v>5</v>
      </c>
      <c r="J451" s="55">
        <f>+VLOOKUP($D451,'Detailed Schedule'!$D$8:$EK$9993,7,FALSE)</f>
        <v>0</v>
      </c>
      <c r="K451" s="56">
        <v>0</v>
      </c>
      <c r="L451" s="59">
        <f>+VLOOKUP($D451,'Detailed Schedule'!$D$8:$EAA$9985,137,FALSE)</f>
        <v>3990</v>
      </c>
      <c r="M451" s="26">
        <f>+VLOOKUP($D451,'Detailed Schedule'!$D$8:$EAA$9985,144,FALSE)</f>
        <v>0</v>
      </c>
      <c r="N451" s="26">
        <f t="shared" si="81"/>
        <v>3990</v>
      </c>
      <c r="O451" s="26">
        <f t="shared" si="82"/>
        <v>0</v>
      </c>
      <c r="Q451" s="74">
        <f>+VLOOKUP($D451,'Detailed Schedule'!$D$8:$K$903,6,FALSE)</f>
        <v>5</v>
      </c>
      <c r="R451" s="75">
        <f>+VLOOKUP($D451,'Detailed Schedule'!$D$8:$K$903,5,FALSE)</f>
        <v>3990</v>
      </c>
      <c r="S451" s="75">
        <f>+VLOOKUP($D451,'Detailed Schedule'!$D$8:$K$903,7,FALSE)</f>
        <v>0</v>
      </c>
      <c r="T451" s="119">
        <f t="shared" si="54"/>
        <v>0</v>
      </c>
      <c r="U451" s="119">
        <f t="shared" si="55"/>
        <v>0</v>
      </c>
      <c r="V451" s="21" t="str">
        <f t="shared" si="56"/>
        <v>NO CHANGE</v>
      </c>
      <c r="W451" s="21" t="str">
        <f t="shared" si="57"/>
        <v>NO CHANGE</v>
      </c>
      <c r="X451" s="21" t="str">
        <f t="shared" si="58"/>
        <v>NO CHANGE</v>
      </c>
    </row>
    <row r="452" spans="1:24" outlineLevel="2">
      <c r="A452" s="136">
        <v>38778</v>
      </c>
      <c r="B452" s="24"/>
      <c r="C452" s="77">
        <v>51</v>
      </c>
      <c r="D452" s="137" t="s">
        <v>883</v>
      </c>
      <c r="E452" s="137">
        <v>1</v>
      </c>
      <c r="F452" s="137" t="s">
        <v>103</v>
      </c>
      <c r="G452" s="137" t="str">
        <f>+VLOOKUP($D452,'Detailed Schedule'!$D$8:$EK$9993,4,FALSE)</f>
        <v>OH-1124 H &amp; L OIL BURNER</v>
      </c>
      <c r="H452" s="55">
        <f>+VLOOKUP($D452,'Detailed Schedule'!$D$8:$EK$9993,5,FALSE)</f>
        <v>4631.8</v>
      </c>
      <c r="I452" s="22">
        <f>+VLOOKUP($D452,'Detailed Schedule'!$D$8:$EK$9993,6,FALSE)</f>
        <v>10</v>
      </c>
      <c r="J452" s="55">
        <f>+VLOOKUP($D452,'Detailed Schedule'!$D$8:$EK$9993,7,FALSE)</f>
        <v>0</v>
      </c>
      <c r="K452" s="56">
        <v>0</v>
      </c>
      <c r="L452" s="59">
        <f>+VLOOKUP($D452,'Detailed Schedule'!$D$8:$EAA$9985,137,FALSE)</f>
        <v>4631.8</v>
      </c>
      <c r="M452" s="26">
        <f>+VLOOKUP($D452,'Detailed Schedule'!$D$8:$EAA$9985,144,FALSE)</f>
        <v>0</v>
      </c>
      <c r="N452" s="26">
        <f t="shared" si="81"/>
        <v>4631.8</v>
      </c>
      <c r="O452" s="26">
        <f t="shared" si="82"/>
        <v>0</v>
      </c>
      <c r="Q452" s="74">
        <f>+VLOOKUP($D452,'Detailed Schedule'!$D$8:$K$903,6,FALSE)</f>
        <v>10</v>
      </c>
      <c r="R452" s="75">
        <f>+VLOOKUP($D452,'Detailed Schedule'!$D$8:$K$903,5,FALSE)</f>
        <v>4631.8</v>
      </c>
      <c r="S452" s="75">
        <f>+VLOOKUP($D452,'Detailed Schedule'!$D$8:$K$903,7,FALSE)</f>
        <v>0</v>
      </c>
      <c r="T452" s="119">
        <f t="shared" si="54"/>
        <v>0</v>
      </c>
      <c r="U452" s="119">
        <f t="shared" si="55"/>
        <v>0</v>
      </c>
      <c r="V452" s="21" t="str">
        <f t="shared" si="56"/>
        <v>NO CHANGE</v>
      </c>
      <c r="W452" s="21" t="str">
        <f t="shared" si="57"/>
        <v>NO CHANGE</v>
      </c>
      <c r="X452" s="21" t="str">
        <f t="shared" si="58"/>
        <v>NO CHANGE</v>
      </c>
    </row>
    <row r="453" spans="1:24" outlineLevel="2">
      <c r="A453" s="136">
        <v>38778</v>
      </c>
      <c r="B453" s="24"/>
      <c r="C453" s="77">
        <v>52</v>
      </c>
      <c r="D453" s="137" t="s">
        <v>885</v>
      </c>
      <c r="E453" s="137">
        <v>1</v>
      </c>
      <c r="F453" s="137" t="s">
        <v>103</v>
      </c>
      <c r="G453" s="137" t="str">
        <f>+VLOOKUP($D453,'Detailed Schedule'!$D$8:$EK$9993,4,FALSE)</f>
        <v>OH-80027 JH RUDOLF</v>
      </c>
      <c r="H453" s="55">
        <f>+VLOOKUP($D453,'Detailed Schedule'!$D$8:$EK$9993,5,FALSE)</f>
        <v>2000</v>
      </c>
      <c r="I453" s="22">
        <f>+VLOOKUP($D453,'Detailed Schedule'!$D$8:$EK$9993,6,FALSE)</f>
        <v>7</v>
      </c>
      <c r="J453" s="55">
        <f>+VLOOKUP($D453,'Detailed Schedule'!$D$8:$EK$9993,7,FALSE)</f>
        <v>0</v>
      </c>
      <c r="K453" s="56">
        <v>0</v>
      </c>
      <c r="L453" s="59">
        <f>+VLOOKUP($D453,'Detailed Schedule'!$D$8:$EAA$9985,137,FALSE)</f>
        <v>2000</v>
      </c>
      <c r="M453" s="26">
        <f>+VLOOKUP($D453,'Detailed Schedule'!$D$8:$EAA$9985,144,FALSE)</f>
        <v>0</v>
      </c>
      <c r="N453" s="26">
        <f t="shared" si="81"/>
        <v>2000</v>
      </c>
      <c r="O453" s="26">
        <f t="shared" si="82"/>
        <v>0</v>
      </c>
      <c r="Q453" s="74">
        <f>+VLOOKUP($D453,'Detailed Schedule'!$D$8:$K$903,6,FALSE)</f>
        <v>7</v>
      </c>
      <c r="R453" s="75">
        <f>+VLOOKUP($D453,'Detailed Schedule'!$D$8:$K$903,5,FALSE)</f>
        <v>2000</v>
      </c>
      <c r="S453" s="75">
        <f>+VLOOKUP($D453,'Detailed Schedule'!$D$8:$K$903,7,FALSE)</f>
        <v>0</v>
      </c>
      <c r="T453" s="119">
        <f t="shared" si="54"/>
        <v>0</v>
      </c>
      <c r="U453" s="119">
        <f t="shared" si="55"/>
        <v>0</v>
      </c>
      <c r="V453" s="21" t="str">
        <f t="shared" si="56"/>
        <v>NO CHANGE</v>
      </c>
      <c r="W453" s="21" t="str">
        <f t="shared" si="57"/>
        <v>NO CHANGE</v>
      </c>
      <c r="X453" s="21" t="str">
        <f t="shared" si="58"/>
        <v>NO CHANGE</v>
      </c>
    </row>
    <row r="454" spans="1:24" outlineLevel="2">
      <c r="A454" s="136">
        <v>39091</v>
      </c>
      <c r="B454" s="24"/>
      <c r="C454" s="77">
        <v>56</v>
      </c>
      <c r="D454" s="137" t="s">
        <v>421</v>
      </c>
      <c r="E454" s="137">
        <v>1</v>
      </c>
      <c r="F454" s="137" t="s">
        <v>103</v>
      </c>
      <c r="G454" s="137" t="str">
        <f>+VLOOKUP($D454,'Detailed Schedule'!$D$8:$EK$9993,4,FALSE)</f>
        <v>SPREADER BOX</v>
      </c>
      <c r="H454" s="55">
        <f>+VLOOKUP($D454,'Detailed Schedule'!$D$8:$EK$9993,5,FALSE)</f>
        <v>2650</v>
      </c>
      <c r="I454" s="22">
        <f>+VLOOKUP($D454,'Detailed Schedule'!$D$8:$EK$9993,6,FALSE)</f>
        <v>10</v>
      </c>
      <c r="J454" s="55">
        <f>+VLOOKUP($D454,'Detailed Schedule'!$D$8:$EK$9993,7,FALSE)</f>
        <v>0</v>
      </c>
      <c r="K454" s="56">
        <v>0</v>
      </c>
      <c r="L454" s="59">
        <f>+VLOOKUP($D454,'Detailed Schedule'!$D$8:$EAA$9985,137,FALSE)</f>
        <v>2650</v>
      </c>
      <c r="M454" s="26">
        <f>+VLOOKUP($D454,'Detailed Schedule'!$D$8:$EAA$9985,144,FALSE)</f>
        <v>0</v>
      </c>
      <c r="N454" s="26">
        <f t="shared" si="81"/>
        <v>2650</v>
      </c>
      <c r="O454" s="26">
        <f t="shared" si="82"/>
        <v>0</v>
      </c>
      <c r="Q454" s="74">
        <f>+VLOOKUP($D454,'Detailed Schedule'!$D$8:$K$903,6,FALSE)</f>
        <v>10</v>
      </c>
      <c r="R454" s="75">
        <f>+VLOOKUP($D454,'Detailed Schedule'!$D$8:$K$903,5,FALSE)</f>
        <v>2650</v>
      </c>
      <c r="S454" s="75">
        <f>+VLOOKUP($D454,'Detailed Schedule'!$D$8:$K$903,7,FALSE)</f>
        <v>0</v>
      </c>
      <c r="T454" s="119">
        <f t="shared" si="54"/>
        <v>0</v>
      </c>
      <c r="U454" s="119">
        <f t="shared" si="55"/>
        <v>0</v>
      </c>
      <c r="V454" s="21" t="str">
        <f t="shared" si="56"/>
        <v>NO CHANGE</v>
      </c>
      <c r="W454" s="21" t="str">
        <f t="shared" si="57"/>
        <v>NO CHANGE</v>
      </c>
      <c r="X454" s="21" t="str">
        <f t="shared" si="58"/>
        <v>NO CHANGE</v>
      </c>
    </row>
    <row r="455" spans="1:24" outlineLevel="2">
      <c r="A455" s="136">
        <v>39486</v>
      </c>
      <c r="B455" s="24"/>
      <c r="C455" s="77">
        <v>62</v>
      </c>
      <c r="D455" s="137" t="s">
        <v>887</v>
      </c>
      <c r="E455" s="137">
        <v>1</v>
      </c>
      <c r="F455" s="137" t="s">
        <v>103</v>
      </c>
      <c r="G455" s="137" t="str">
        <f>+VLOOKUP($D455,'Detailed Schedule'!$D$8:$EK$9993,4,FALSE)</f>
        <v>REBUILD C750 HYD HAMMER</v>
      </c>
      <c r="H455" s="55">
        <f>+VLOOKUP($D455,'Detailed Schedule'!$D$8:$EK$9993,5,FALSE)</f>
        <v>6239.34</v>
      </c>
      <c r="I455" s="22">
        <f>+VLOOKUP($D455,'Detailed Schedule'!$D$8:$EK$9993,6,FALSE)</f>
        <v>5</v>
      </c>
      <c r="J455" s="55">
        <f>+VLOOKUP($D455,'Detailed Schedule'!$D$8:$EK$9993,7,FALSE)</f>
        <v>0</v>
      </c>
      <c r="K455" s="56">
        <v>0</v>
      </c>
      <c r="L455" s="59">
        <f>+VLOOKUP($D455,'Detailed Schedule'!$D$8:$EAA$9985,137,FALSE)</f>
        <v>6239.34</v>
      </c>
      <c r="M455" s="26">
        <f>+VLOOKUP($D455,'Detailed Schedule'!$D$8:$EAA$9985,144,FALSE)</f>
        <v>0</v>
      </c>
      <c r="N455" s="26">
        <f t="shared" si="81"/>
        <v>6239.34</v>
      </c>
      <c r="O455" s="26">
        <f t="shared" si="82"/>
        <v>0</v>
      </c>
      <c r="Q455" s="74">
        <f>+VLOOKUP($D455,'Detailed Schedule'!$D$8:$K$903,6,FALSE)</f>
        <v>5</v>
      </c>
      <c r="R455" s="75">
        <f>+VLOOKUP($D455,'Detailed Schedule'!$D$8:$K$903,5,FALSE)</f>
        <v>6239.34</v>
      </c>
      <c r="S455" s="75">
        <f>+VLOOKUP($D455,'Detailed Schedule'!$D$8:$K$903,7,FALSE)</f>
        <v>0</v>
      </c>
      <c r="T455" s="119">
        <f t="shared" si="54"/>
        <v>0</v>
      </c>
      <c r="U455" s="119">
        <f t="shared" si="55"/>
        <v>0</v>
      </c>
      <c r="V455" s="21" t="str">
        <f t="shared" si="56"/>
        <v>NO CHANGE</v>
      </c>
      <c r="W455" s="21" t="str">
        <f t="shared" si="57"/>
        <v>NO CHANGE</v>
      </c>
      <c r="X455" s="21" t="str">
        <f t="shared" si="58"/>
        <v>NO CHANGE</v>
      </c>
    </row>
    <row r="456" spans="1:24" outlineLevel="2">
      <c r="A456" s="136">
        <v>39629</v>
      </c>
      <c r="B456" s="24"/>
      <c r="C456" s="77">
        <v>66</v>
      </c>
      <c r="D456" s="137" t="s">
        <v>889</v>
      </c>
      <c r="E456" s="137">
        <v>1</v>
      </c>
      <c r="F456" s="137" t="s">
        <v>103</v>
      </c>
      <c r="G456" s="137" t="str">
        <f>+VLOOKUP($D456,'Detailed Schedule'!$D$8:$EK$9993,4,FALSE)</f>
        <v>BREAKER 50% OWNERSHIP</v>
      </c>
      <c r="H456" s="55">
        <f>+VLOOKUP($D456,'Detailed Schedule'!$D$8:$EK$9993,5,FALSE)</f>
        <v>2782.5</v>
      </c>
      <c r="I456" s="22">
        <f>+VLOOKUP($D456,'Detailed Schedule'!$D$8:$EK$9993,6,FALSE)</f>
        <v>10</v>
      </c>
      <c r="J456" s="55">
        <f>+VLOOKUP($D456,'Detailed Schedule'!$D$8:$EK$9993,7,FALSE)</f>
        <v>0</v>
      </c>
      <c r="K456" s="56">
        <v>0</v>
      </c>
      <c r="L456" s="59">
        <f>+VLOOKUP($D456,'Detailed Schedule'!$D$8:$EAA$9985,137,FALSE)</f>
        <v>2782.5</v>
      </c>
      <c r="M456" s="26">
        <f>+VLOOKUP($D456,'Detailed Schedule'!$D$8:$EAA$9985,144,FALSE)</f>
        <v>0</v>
      </c>
      <c r="N456" s="26">
        <f t="shared" si="81"/>
        <v>2782.5</v>
      </c>
      <c r="O456" s="26">
        <f t="shared" si="82"/>
        <v>0</v>
      </c>
      <c r="Q456" s="74">
        <f>+VLOOKUP($D456,'Detailed Schedule'!$D$8:$K$903,6,FALSE)</f>
        <v>10</v>
      </c>
      <c r="R456" s="75">
        <f>+VLOOKUP($D456,'Detailed Schedule'!$D$8:$K$903,5,FALSE)</f>
        <v>2782.5</v>
      </c>
      <c r="S456" s="75">
        <f>+VLOOKUP($D456,'Detailed Schedule'!$D$8:$K$903,7,FALSE)</f>
        <v>0</v>
      </c>
      <c r="T456" s="119">
        <f t="shared" si="54"/>
        <v>0</v>
      </c>
      <c r="U456" s="119">
        <f t="shared" si="55"/>
        <v>0</v>
      </c>
      <c r="V456" s="21" t="str">
        <f t="shared" si="56"/>
        <v>NO CHANGE</v>
      </c>
      <c r="W456" s="21" t="str">
        <f t="shared" si="57"/>
        <v>NO CHANGE</v>
      </c>
      <c r="X456" s="21" t="str">
        <f t="shared" si="58"/>
        <v>NO CHANGE</v>
      </c>
    </row>
    <row r="457" spans="1:24" outlineLevel="2">
      <c r="A457" s="136">
        <v>40242</v>
      </c>
      <c r="B457" s="24"/>
      <c r="C457" s="77">
        <v>75</v>
      </c>
      <c r="D457" s="137" t="s">
        <v>891</v>
      </c>
      <c r="E457" s="137">
        <v>1</v>
      </c>
      <c r="F457" s="137" t="s">
        <v>103</v>
      </c>
      <c r="G457" s="137" t="str">
        <f>+VLOOKUP($D457,'Detailed Schedule'!$D$8:$EK$9993,4,FALSE)</f>
        <v>BLAW KNOX CLAM BUCKET</v>
      </c>
      <c r="H457" s="55">
        <f>+VLOOKUP($D457,'Detailed Schedule'!$D$8:$EK$9993,5,FALSE)</f>
        <v>268.94</v>
      </c>
      <c r="I457" s="22">
        <f>+VLOOKUP($D457,'Detailed Schedule'!$D$8:$EK$9993,6,FALSE)</f>
        <v>7</v>
      </c>
      <c r="J457" s="55">
        <f>+VLOOKUP($D457,'Detailed Schedule'!$D$8:$EK$9993,7,FALSE)</f>
        <v>0</v>
      </c>
      <c r="K457" s="56">
        <v>0</v>
      </c>
      <c r="L457" s="59">
        <f>+VLOOKUP($D457,'Detailed Schedule'!$D$8:$EAA$9985,137,FALSE)</f>
        <v>268.94</v>
      </c>
      <c r="M457" s="26">
        <f>+VLOOKUP($D457,'Detailed Schedule'!$D$8:$EAA$9985,144,FALSE)</f>
        <v>0</v>
      </c>
      <c r="N457" s="26">
        <f t="shared" si="81"/>
        <v>268.94</v>
      </c>
      <c r="O457" s="26">
        <f t="shared" si="82"/>
        <v>0</v>
      </c>
      <c r="Q457" s="74">
        <f>+VLOOKUP($D457,'Detailed Schedule'!$D$8:$K$903,6,FALSE)</f>
        <v>7</v>
      </c>
      <c r="R457" s="75">
        <f>+VLOOKUP($D457,'Detailed Schedule'!$D$8:$K$903,5,FALSE)</f>
        <v>268.94</v>
      </c>
      <c r="S457" s="75">
        <f>+VLOOKUP($D457,'Detailed Schedule'!$D$8:$K$903,7,FALSE)</f>
        <v>0</v>
      </c>
      <c r="T457" s="119">
        <f t="shared" si="54"/>
        <v>0</v>
      </c>
      <c r="U457" s="119">
        <f t="shared" si="55"/>
        <v>0</v>
      </c>
      <c r="V457" s="21" t="str">
        <f t="shared" si="56"/>
        <v>NO CHANGE</v>
      </c>
      <c r="W457" s="21" t="str">
        <f t="shared" si="57"/>
        <v>NO CHANGE</v>
      </c>
      <c r="X457" s="21" t="str">
        <f t="shared" si="58"/>
        <v>NO CHANGE</v>
      </c>
    </row>
    <row r="458" spans="1:24" outlineLevel="2">
      <c r="A458" s="136">
        <v>40958</v>
      </c>
      <c r="B458" s="24"/>
      <c r="C458" s="77">
        <v>97</v>
      </c>
      <c r="D458" s="137" t="s">
        <v>102</v>
      </c>
      <c r="E458" s="137">
        <v>1</v>
      </c>
      <c r="F458" s="137" t="s">
        <v>103</v>
      </c>
      <c r="G458" s="137" t="str">
        <f>+VLOOKUP($D458,'Detailed Schedule'!$D$8:$EK$9993,4,FALSE)</f>
        <v>2007 185CFM SULLAIR AIR COMPRESSOR</v>
      </c>
      <c r="H458" s="55">
        <f>+VLOOKUP($D458,'Detailed Schedule'!$D$8:$EK$9993,5,FALSE)</f>
        <v>14124</v>
      </c>
      <c r="I458" s="22">
        <f>+VLOOKUP($D458,'Detailed Schedule'!$D$8:$EK$9993,6,FALSE)</f>
        <v>5</v>
      </c>
      <c r="J458" s="55">
        <f>+VLOOKUP($D458,'Detailed Schedule'!$D$8:$EK$9993,7,FALSE)</f>
        <v>2000</v>
      </c>
      <c r="K458" s="56">
        <v>0</v>
      </c>
      <c r="L458" s="59">
        <f>+VLOOKUP($D458,'Detailed Schedule'!$D$8:$EAA$9985,137,FALSE)</f>
        <v>12124</v>
      </c>
      <c r="M458" s="26">
        <f>+VLOOKUP($D458,'Detailed Schedule'!$D$8:$EAA$9985,144,FALSE)</f>
        <v>0</v>
      </c>
      <c r="N458" s="26">
        <f t="shared" si="81"/>
        <v>12124</v>
      </c>
      <c r="O458" s="26">
        <f t="shared" si="82"/>
        <v>2000</v>
      </c>
      <c r="Q458" s="74">
        <f>+VLOOKUP($D458,'Detailed Schedule'!$D$8:$K$903,6,FALSE)</f>
        <v>5</v>
      </c>
      <c r="R458" s="75">
        <f>+VLOOKUP($D458,'Detailed Schedule'!$D$8:$K$903,5,FALSE)</f>
        <v>14124</v>
      </c>
      <c r="S458" s="75">
        <f>+VLOOKUP($D458,'Detailed Schedule'!$D$8:$K$903,7,FALSE)</f>
        <v>2000</v>
      </c>
      <c r="T458" s="119">
        <f t="shared" si="54"/>
        <v>0</v>
      </c>
      <c r="U458" s="119">
        <f t="shared" si="55"/>
        <v>0</v>
      </c>
      <c r="V458" s="21" t="str">
        <f t="shared" si="56"/>
        <v>NO CHANGE</v>
      </c>
      <c r="W458" s="21" t="str">
        <f t="shared" si="57"/>
        <v>NO CHANGE</v>
      </c>
      <c r="X458" s="21" t="str">
        <f t="shared" si="58"/>
        <v>NO CHANGE</v>
      </c>
    </row>
    <row r="459" spans="1:24" outlineLevel="2">
      <c r="A459" s="136">
        <v>40977</v>
      </c>
      <c r="B459" s="24"/>
      <c r="C459" s="77">
        <v>99</v>
      </c>
      <c r="D459" s="137" t="s">
        <v>893</v>
      </c>
      <c r="E459" s="137">
        <v>1</v>
      </c>
      <c r="F459" s="137" t="s">
        <v>103</v>
      </c>
      <c r="G459" s="137" t="str">
        <f>+VLOOKUP($D459,'Detailed Schedule'!$D$8:$EK$9993,4,FALSE)</f>
        <v>2011 POLARIS RANGER 800 CREW</v>
      </c>
      <c r="H459" s="55">
        <f>+VLOOKUP($D459,'Detailed Schedule'!$D$8:$EK$9993,5,FALSE)</f>
        <v>9535</v>
      </c>
      <c r="I459" s="22">
        <f>+VLOOKUP($D459,'Detailed Schedule'!$D$8:$EK$9993,6,FALSE)</f>
        <v>5</v>
      </c>
      <c r="J459" s="55">
        <f>+VLOOKUP($D459,'Detailed Schedule'!$D$8:$EK$9993,7,FALSE)</f>
        <v>2000</v>
      </c>
      <c r="K459" s="56">
        <v>0</v>
      </c>
      <c r="L459" s="59">
        <f>+VLOOKUP($D459,'Detailed Schedule'!$D$8:$EAA$9985,137,FALSE)</f>
        <v>7535</v>
      </c>
      <c r="M459" s="26">
        <f>+VLOOKUP($D459,'Detailed Schedule'!$D$8:$EAA$9985,144,FALSE)</f>
        <v>0</v>
      </c>
      <c r="N459" s="26">
        <f t="shared" si="81"/>
        <v>7535</v>
      </c>
      <c r="O459" s="26">
        <f t="shared" si="82"/>
        <v>2000</v>
      </c>
      <c r="Q459" s="74">
        <f>+VLOOKUP($D459,'Detailed Schedule'!$D$8:$K$903,6,FALSE)</f>
        <v>5</v>
      </c>
      <c r="R459" s="75">
        <f>+VLOOKUP($D459,'Detailed Schedule'!$D$8:$K$903,5,FALSE)</f>
        <v>9535</v>
      </c>
      <c r="S459" s="75">
        <f>+VLOOKUP($D459,'Detailed Schedule'!$D$8:$K$903,7,FALSE)</f>
        <v>2000</v>
      </c>
      <c r="T459" s="119">
        <f t="shared" si="54"/>
        <v>0</v>
      </c>
      <c r="U459" s="119">
        <f t="shared" si="55"/>
        <v>0</v>
      </c>
      <c r="V459" s="21" t="str">
        <f t="shared" si="56"/>
        <v>NO CHANGE</v>
      </c>
      <c r="W459" s="21" t="str">
        <f t="shared" si="57"/>
        <v>NO CHANGE</v>
      </c>
      <c r="X459" s="21" t="str">
        <f t="shared" si="58"/>
        <v>NO CHANGE</v>
      </c>
    </row>
    <row r="460" spans="1:24" outlineLevel="2">
      <c r="A460" s="136">
        <v>41529</v>
      </c>
      <c r="B460" s="24"/>
      <c r="C460" s="77">
        <v>125</v>
      </c>
      <c r="D460" s="137" t="s">
        <v>105</v>
      </c>
      <c r="E460" s="137">
        <v>2</v>
      </c>
      <c r="F460" s="137" t="s">
        <v>103</v>
      </c>
      <c r="G460" s="137" t="str">
        <f>+VLOOKUP($D460,'Detailed Schedule'!$D$8:$EK$9993,4,FALSE)</f>
        <v>AC-05 AIR COMPRESSOR</v>
      </c>
      <c r="H460" s="55">
        <f>+VLOOKUP($D460,'Detailed Schedule'!$D$8:$EK$9993,5,FALSE)</f>
        <v>8035.7</v>
      </c>
      <c r="I460" s="22">
        <f>+VLOOKUP($D460,'Detailed Schedule'!$D$8:$EK$9993,6,FALSE)</f>
        <v>7</v>
      </c>
      <c r="J460" s="55">
        <f>+VLOOKUP($D460,'Detailed Schedule'!$D$8:$EK$9993,7,FALSE)</f>
        <v>2000</v>
      </c>
      <c r="K460" s="56">
        <v>0</v>
      </c>
      <c r="L460" s="59">
        <f>+VLOOKUP($D460,'Detailed Schedule'!$D$8:$EAA$9985,137,FALSE)</f>
        <v>6035.7</v>
      </c>
      <c r="M460" s="26">
        <f>+VLOOKUP($D460,'Detailed Schedule'!$D$8:$EAA$9985,144,FALSE)</f>
        <v>0</v>
      </c>
      <c r="N460" s="26">
        <f t="shared" si="81"/>
        <v>6035.7</v>
      </c>
      <c r="O460" s="26">
        <f t="shared" si="82"/>
        <v>2000</v>
      </c>
      <c r="Q460" s="74">
        <f>+VLOOKUP($D460,'Detailed Schedule'!$D$8:$K$903,6,FALSE)</f>
        <v>7</v>
      </c>
      <c r="R460" s="75">
        <f>+VLOOKUP($D460,'Detailed Schedule'!$D$8:$K$903,5,FALSE)</f>
        <v>8035.7</v>
      </c>
      <c r="S460" s="75">
        <f>+VLOOKUP($D460,'Detailed Schedule'!$D$8:$K$903,7,FALSE)</f>
        <v>2000</v>
      </c>
      <c r="T460" s="119">
        <f t="shared" ref="T460:T525" si="83">+S460-J460</f>
        <v>0</v>
      </c>
      <c r="U460" s="119">
        <f t="shared" ref="U460:U525" si="84">+R460-H460</f>
        <v>0</v>
      </c>
      <c r="V460" s="21" t="str">
        <f t="shared" ref="V460:V525" si="85">+IF(Q460=I460,"NO CHANGE","YES")</f>
        <v>NO CHANGE</v>
      </c>
      <c r="W460" s="21" t="str">
        <f t="shared" ref="W460:W525" si="86">+IF(R460=H460,"NO CHANGE","YES")</f>
        <v>NO CHANGE</v>
      </c>
      <c r="X460" s="21" t="str">
        <f t="shared" ref="X460:X525" si="87">+IF(S460=J460,"NO CHANGE","YES")</f>
        <v>NO CHANGE</v>
      </c>
    </row>
    <row r="461" spans="1:24" outlineLevel="2">
      <c r="A461" s="136">
        <v>41642</v>
      </c>
      <c r="B461" s="24"/>
      <c r="C461" s="77">
        <v>133</v>
      </c>
      <c r="D461" s="137" t="s">
        <v>806</v>
      </c>
      <c r="E461" s="137">
        <v>1</v>
      </c>
      <c r="F461" s="137" t="s">
        <v>103</v>
      </c>
      <c r="G461" s="137" t="str">
        <f>+VLOOKUP($D461,'Detailed Schedule'!$D$8:$EK$9993,4,FALSE)</f>
        <v>GPS BASE/ROVER/ANTNNA/DATA COL</v>
      </c>
      <c r="H461" s="55">
        <f>+VLOOKUP($D461,'Detailed Schedule'!$D$8:$EK$9993,5,FALSE)</f>
        <v>33212.800000000003</v>
      </c>
      <c r="I461" s="22">
        <f>+VLOOKUP($D461,'Detailed Schedule'!$D$8:$EK$9993,6,FALSE)</f>
        <v>5</v>
      </c>
      <c r="J461" s="55">
        <f>+VLOOKUP($D461,'Detailed Schedule'!$D$8:$EK$9993,7,FALSE)</f>
        <v>0</v>
      </c>
      <c r="K461" s="56">
        <v>0</v>
      </c>
      <c r="L461" s="59">
        <f>+VLOOKUP($D461,'Detailed Schedule'!$D$8:$EAA$9985,137,FALSE)</f>
        <v>33212.800000000003</v>
      </c>
      <c r="M461" s="26">
        <f>+VLOOKUP($D461,'Detailed Schedule'!$D$8:$EAA$9985,144,FALSE)</f>
        <v>0</v>
      </c>
      <c r="N461" s="26">
        <f t="shared" si="81"/>
        <v>33212.800000000003</v>
      </c>
      <c r="O461" s="26">
        <f t="shared" si="82"/>
        <v>0</v>
      </c>
      <c r="Q461" s="74">
        <f>+VLOOKUP($D461,'Detailed Schedule'!$D$8:$K$903,6,FALSE)</f>
        <v>5</v>
      </c>
      <c r="R461" s="75">
        <f>+VLOOKUP($D461,'Detailed Schedule'!$D$8:$K$903,5,FALSE)</f>
        <v>33212.800000000003</v>
      </c>
      <c r="S461" s="75">
        <f>+VLOOKUP($D461,'Detailed Schedule'!$D$8:$K$903,7,FALSE)</f>
        <v>0</v>
      </c>
      <c r="T461" s="119">
        <f t="shared" si="83"/>
        <v>0</v>
      </c>
      <c r="U461" s="119">
        <f t="shared" si="84"/>
        <v>0</v>
      </c>
      <c r="V461" s="21" t="str">
        <f t="shared" si="85"/>
        <v>NO CHANGE</v>
      </c>
      <c r="W461" s="21" t="str">
        <f t="shared" si="86"/>
        <v>NO CHANGE</v>
      </c>
      <c r="X461" s="21" t="str">
        <f t="shared" si="87"/>
        <v>NO CHANGE</v>
      </c>
    </row>
    <row r="462" spans="1:24" outlineLevel="2">
      <c r="A462" s="136">
        <v>41649</v>
      </c>
      <c r="B462" s="24"/>
      <c r="C462" s="77">
        <v>134</v>
      </c>
      <c r="D462" s="137" t="s">
        <v>895</v>
      </c>
      <c r="E462" s="137">
        <v>1</v>
      </c>
      <c r="F462" s="137" t="s">
        <v>103</v>
      </c>
      <c r="G462" s="137" t="str">
        <f>+VLOOKUP($D462,'Detailed Schedule'!$D$8:$EK$9993,4,FALSE)</f>
        <v>60" EXCAVATOR BUCKET</v>
      </c>
      <c r="H462" s="55">
        <f>+VLOOKUP($D462,'Detailed Schedule'!$D$8:$EK$9993,5,FALSE)</f>
        <v>3745</v>
      </c>
      <c r="I462" s="22">
        <f>+VLOOKUP($D462,'Detailed Schedule'!$D$8:$EK$9993,6,FALSE)</f>
        <v>5</v>
      </c>
      <c r="J462" s="55">
        <f>+VLOOKUP($D462,'Detailed Schedule'!$D$8:$EK$9993,7,FALSE)</f>
        <v>0</v>
      </c>
      <c r="K462" s="56">
        <v>0</v>
      </c>
      <c r="L462" s="59">
        <f>+VLOOKUP($D462,'Detailed Schedule'!$D$8:$EAA$9985,137,FALSE)</f>
        <v>3745</v>
      </c>
      <c r="M462" s="26">
        <f>+VLOOKUP($D462,'Detailed Schedule'!$D$8:$EAA$9985,144,FALSE)</f>
        <v>0</v>
      </c>
      <c r="N462" s="26">
        <f t="shared" si="81"/>
        <v>3745</v>
      </c>
      <c r="O462" s="26">
        <f t="shared" si="82"/>
        <v>0</v>
      </c>
      <c r="Q462" s="74">
        <f>+VLOOKUP($D462,'Detailed Schedule'!$D$8:$K$903,6,FALSE)</f>
        <v>5</v>
      </c>
      <c r="R462" s="75">
        <f>+VLOOKUP($D462,'Detailed Schedule'!$D$8:$K$903,5,FALSE)</f>
        <v>3745</v>
      </c>
      <c r="S462" s="75">
        <f>+VLOOKUP($D462,'Detailed Schedule'!$D$8:$K$903,7,FALSE)</f>
        <v>0</v>
      </c>
      <c r="T462" s="119">
        <f t="shared" si="83"/>
        <v>0</v>
      </c>
      <c r="U462" s="119">
        <f t="shared" si="84"/>
        <v>0</v>
      </c>
      <c r="V462" s="21" t="str">
        <f t="shared" si="85"/>
        <v>NO CHANGE</v>
      </c>
      <c r="W462" s="21" t="str">
        <f t="shared" si="86"/>
        <v>NO CHANGE</v>
      </c>
      <c r="X462" s="21" t="str">
        <f t="shared" si="87"/>
        <v>NO CHANGE</v>
      </c>
    </row>
    <row r="463" spans="1:24" outlineLevel="2">
      <c r="A463" s="136">
        <v>41690</v>
      </c>
      <c r="B463" s="24"/>
      <c r="C463" s="77">
        <v>135</v>
      </c>
      <c r="D463" s="137" t="s">
        <v>301</v>
      </c>
      <c r="E463" s="137">
        <v>2</v>
      </c>
      <c r="F463" s="137" t="s">
        <v>103</v>
      </c>
      <c r="G463" s="137" t="str">
        <f>+VLOOKUP($D463,'Detailed Schedule'!$D$8:$EK$9993,4,FALSE)</f>
        <v>CONEX STORAGE UNIT</v>
      </c>
      <c r="H463" s="55">
        <f>+VLOOKUP($D463,'Detailed Schedule'!$D$8:$EK$9993,5,FALSE)</f>
        <v>2604</v>
      </c>
      <c r="I463" s="22">
        <f>+VLOOKUP($D463,'Detailed Schedule'!$D$8:$EK$9993,6,FALSE)</f>
        <v>15</v>
      </c>
      <c r="J463" s="55">
        <f>+VLOOKUP($D463,'Detailed Schedule'!$D$8:$EK$9993,7,FALSE)</f>
        <v>500</v>
      </c>
      <c r="K463" s="56">
        <v>0</v>
      </c>
      <c r="L463" s="59">
        <f>+VLOOKUP($D463,'Detailed Schedule'!$D$8:$EAA$9985,137,FALSE)</f>
        <v>1673.4166666666667</v>
      </c>
      <c r="M463" s="26">
        <f>+VLOOKUP($D463,'Detailed Schedule'!$D$8:$EAA$9985,144,FALSE)</f>
        <v>35.06666666666667</v>
      </c>
      <c r="N463" s="26">
        <f t="shared" si="81"/>
        <v>1708.4833333333333</v>
      </c>
      <c r="O463" s="26">
        <f t="shared" si="82"/>
        <v>895.51666666666665</v>
      </c>
      <c r="Q463" s="74">
        <f>+VLOOKUP($D463,'Detailed Schedule'!$D$8:$K$903,6,FALSE)</f>
        <v>15</v>
      </c>
      <c r="R463" s="75">
        <f>+VLOOKUP($D463,'Detailed Schedule'!$D$8:$K$903,5,FALSE)</f>
        <v>2604</v>
      </c>
      <c r="S463" s="75">
        <f>+VLOOKUP($D463,'Detailed Schedule'!$D$8:$K$903,7,FALSE)</f>
        <v>500</v>
      </c>
      <c r="T463" s="119">
        <f t="shared" si="83"/>
        <v>0</v>
      </c>
      <c r="U463" s="119">
        <f t="shared" si="84"/>
        <v>0</v>
      </c>
      <c r="V463" s="21" t="str">
        <f t="shared" si="85"/>
        <v>NO CHANGE</v>
      </c>
      <c r="W463" s="21" t="str">
        <f t="shared" si="86"/>
        <v>NO CHANGE</v>
      </c>
      <c r="X463" s="21" t="str">
        <f t="shared" si="87"/>
        <v>NO CHANGE</v>
      </c>
    </row>
    <row r="464" spans="1:24" outlineLevel="2">
      <c r="A464" s="136">
        <v>41772</v>
      </c>
      <c r="B464" s="24"/>
      <c r="C464" s="77">
        <v>144</v>
      </c>
      <c r="D464" s="137" t="s">
        <v>897</v>
      </c>
      <c r="E464" s="137">
        <v>1</v>
      </c>
      <c r="F464" s="137" t="s">
        <v>103</v>
      </c>
      <c r="G464" s="137" t="str">
        <f>+VLOOKUP($D464,'Detailed Schedule'!$D$8:$EK$9993,4,FALSE)</f>
        <v>CAT BA30 BROOM</v>
      </c>
      <c r="H464" s="55">
        <f>+VLOOKUP($D464,'Detailed Schedule'!$D$8:$EK$9993,5,FALSE)</f>
        <v>12222.76</v>
      </c>
      <c r="I464" s="22">
        <f>+VLOOKUP($D464,'Detailed Schedule'!$D$8:$EK$9993,6,FALSE)</f>
        <v>5</v>
      </c>
      <c r="J464" s="55">
        <f>+VLOOKUP($D464,'Detailed Schedule'!$D$8:$EK$9993,7,FALSE)</f>
        <v>1000</v>
      </c>
      <c r="K464" s="56">
        <v>0</v>
      </c>
      <c r="L464" s="59">
        <f>+VLOOKUP($D464,'Detailed Schedule'!$D$8:$EAA$9985,137,FALSE)</f>
        <v>11222.76</v>
      </c>
      <c r="M464" s="26">
        <f>+VLOOKUP($D464,'Detailed Schedule'!$D$8:$EAA$9985,144,FALSE)</f>
        <v>0</v>
      </c>
      <c r="N464" s="26">
        <f t="shared" si="81"/>
        <v>11222.76</v>
      </c>
      <c r="O464" s="26">
        <f t="shared" si="82"/>
        <v>1000</v>
      </c>
      <c r="Q464" s="74">
        <f>+VLOOKUP($D464,'Detailed Schedule'!$D$8:$K$903,6,FALSE)</f>
        <v>5</v>
      </c>
      <c r="R464" s="75">
        <f>+VLOOKUP($D464,'Detailed Schedule'!$D$8:$K$903,5,FALSE)</f>
        <v>12222.76</v>
      </c>
      <c r="S464" s="75">
        <f>+VLOOKUP($D464,'Detailed Schedule'!$D$8:$K$903,7,FALSE)</f>
        <v>1000</v>
      </c>
      <c r="T464" s="119">
        <f t="shared" si="83"/>
        <v>0</v>
      </c>
      <c r="U464" s="119">
        <f t="shared" si="84"/>
        <v>0</v>
      </c>
      <c r="V464" s="21" t="str">
        <f t="shared" si="85"/>
        <v>NO CHANGE</v>
      </c>
      <c r="W464" s="21" t="str">
        <f t="shared" si="86"/>
        <v>NO CHANGE</v>
      </c>
      <c r="X464" s="21" t="str">
        <f t="shared" si="87"/>
        <v>NO CHANGE</v>
      </c>
    </row>
    <row r="465" spans="1:24" outlineLevel="2">
      <c r="A465" s="136">
        <v>42066</v>
      </c>
      <c r="B465" s="24"/>
      <c r="C465" s="77">
        <v>162</v>
      </c>
      <c r="D465" s="137" t="s">
        <v>808</v>
      </c>
      <c r="E465" s="137">
        <v>1</v>
      </c>
      <c r="F465" s="137" t="s">
        <v>103</v>
      </c>
      <c r="G465" s="137" t="str">
        <f>+VLOOKUP($D465,'Detailed Schedule'!$D$8:$EK$9993,4,FALSE)</f>
        <v>GPS EQUIPMENT</v>
      </c>
      <c r="H465" s="55">
        <f>+VLOOKUP($D465,'Detailed Schedule'!$D$8:$EK$9993,5,FALSE)</f>
        <v>2322</v>
      </c>
      <c r="I465" s="22">
        <f>+VLOOKUP($D465,'Detailed Schedule'!$D$8:$EK$9993,6,FALSE)</f>
        <v>5</v>
      </c>
      <c r="J465" s="55">
        <f>+VLOOKUP($D465,'Detailed Schedule'!$D$8:$EK$9993,7,FALSE)</f>
        <v>0</v>
      </c>
      <c r="K465" s="56">
        <v>0</v>
      </c>
      <c r="L465" s="59">
        <f>+VLOOKUP($D465,'Detailed Schedule'!$D$8:$EAA$9985,137,FALSE)</f>
        <v>2322</v>
      </c>
      <c r="M465" s="26">
        <f>+VLOOKUP($D465,'Detailed Schedule'!$D$8:$EAA$9985,144,FALSE)</f>
        <v>0</v>
      </c>
      <c r="N465" s="26">
        <f t="shared" si="81"/>
        <v>2322</v>
      </c>
      <c r="O465" s="26">
        <f t="shared" si="82"/>
        <v>0</v>
      </c>
      <c r="Q465" s="74">
        <f>+VLOOKUP($D465,'Detailed Schedule'!$D$8:$K$903,6,FALSE)</f>
        <v>5</v>
      </c>
      <c r="R465" s="75">
        <f>+VLOOKUP($D465,'Detailed Schedule'!$D$8:$K$903,5,FALSE)</f>
        <v>2322</v>
      </c>
      <c r="S465" s="75">
        <f>+VLOOKUP($D465,'Detailed Schedule'!$D$8:$K$903,7,FALSE)</f>
        <v>0</v>
      </c>
      <c r="T465" s="119">
        <f t="shared" si="83"/>
        <v>0</v>
      </c>
      <c r="U465" s="119">
        <f t="shared" si="84"/>
        <v>0</v>
      </c>
      <c r="V465" s="21" t="str">
        <f t="shared" si="85"/>
        <v>NO CHANGE</v>
      </c>
      <c r="W465" s="21" t="str">
        <f t="shared" si="86"/>
        <v>NO CHANGE</v>
      </c>
      <c r="X465" s="21" t="str">
        <f t="shared" si="87"/>
        <v>NO CHANGE</v>
      </c>
    </row>
    <row r="466" spans="1:24" outlineLevel="2">
      <c r="A466" s="136">
        <v>42066</v>
      </c>
      <c r="B466" s="24"/>
      <c r="C466" s="77">
        <v>163</v>
      </c>
      <c r="D466" s="137" t="s">
        <v>810</v>
      </c>
      <c r="E466" s="137">
        <v>2</v>
      </c>
      <c r="F466" s="137" t="s">
        <v>103</v>
      </c>
      <c r="G466" s="137" t="str">
        <f>+VLOOKUP($D466,'Detailed Schedule'!$D$8:$EK$9993,4,FALSE)</f>
        <v>GPS EQUIPMENT - TX</v>
      </c>
      <c r="H466" s="55">
        <f>+VLOOKUP($D466,'Detailed Schedule'!$D$8:$EK$9993,5,FALSE)</f>
        <v>13705.58</v>
      </c>
      <c r="I466" s="22">
        <f>+VLOOKUP($D466,'Detailed Schedule'!$D$8:$EK$9993,6,FALSE)</f>
        <v>5</v>
      </c>
      <c r="J466" s="55">
        <f>+VLOOKUP($D466,'Detailed Schedule'!$D$8:$EK$9993,7,FALSE)</f>
        <v>0</v>
      </c>
      <c r="K466" s="56">
        <v>0</v>
      </c>
      <c r="L466" s="59">
        <f>+VLOOKUP($D466,'Detailed Schedule'!$D$8:$EAA$9985,137,FALSE)</f>
        <v>13705.58</v>
      </c>
      <c r="M466" s="26">
        <f>+VLOOKUP($D466,'Detailed Schedule'!$D$8:$EAA$9985,144,FALSE)</f>
        <v>0</v>
      </c>
      <c r="N466" s="26">
        <f t="shared" si="81"/>
        <v>13705.58</v>
      </c>
      <c r="O466" s="26">
        <f t="shared" si="82"/>
        <v>0</v>
      </c>
      <c r="Q466" s="74">
        <f>+VLOOKUP($D466,'Detailed Schedule'!$D$8:$K$903,6,FALSE)</f>
        <v>5</v>
      </c>
      <c r="R466" s="75">
        <f>+VLOOKUP($D466,'Detailed Schedule'!$D$8:$K$903,5,FALSE)</f>
        <v>13705.58</v>
      </c>
      <c r="S466" s="75">
        <f>+VLOOKUP($D466,'Detailed Schedule'!$D$8:$K$903,7,FALSE)</f>
        <v>0</v>
      </c>
      <c r="T466" s="119">
        <f t="shared" si="83"/>
        <v>0</v>
      </c>
      <c r="U466" s="119">
        <f t="shared" si="84"/>
        <v>0</v>
      </c>
      <c r="V466" s="21" t="str">
        <f t="shared" si="85"/>
        <v>NO CHANGE</v>
      </c>
      <c r="W466" s="21" t="str">
        <f t="shared" si="86"/>
        <v>NO CHANGE</v>
      </c>
      <c r="X466" s="21" t="str">
        <f t="shared" si="87"/>
        <v>NO CHANGE</v>
      </c>
    </row>
    <row r="467" spans="1:24" outlineLevel="2">
      <c r="A467" s="136">
        <v>42075</v>
      </c>
      <c r="B467" s="24"/>
      <c r="C467" s="77">
        <v>164</v>
      </c>
      <c r="D467" s="137" t="s">
        <v>899</v>
      </c>
      <c r="E467" s="137">
        <v>2</v>
      </c>
      <c r="F467" s="137" t="s">
        <v>103</v>
      </c>
      <c r="G467" s="137" t="str">
        <f>+VLOOKUP($D467,'Detailed Schedule'!$D$8:$EK$9993,4,FALSE)</f>
        <v>PORTABLE MESSAGE TRAILER</v>
      </c>
      <c r="H467" s="55">
        <f>+VLOOKUP($D467,'Detailed Schedule'!$D$8:$EK$9993,5,FALSE)</f>
        <v>15372</v>
      </c>
      <c r="I467" s="22">
        <f>+VLOOKUP($D467,'Detailed Schedule'!$D$8:$EK$9993,6,FALSE)</f>
        <v>5</v>
      </c>
      <c r="J467" s="55">
        <f>+VLOOKUP($D467,'Detailed Schedule'!$D$8:$EK$9993,7,FALSE)</f>
        <v>0</v>
      </c>
      <c r="K467" s="56">
        <v>0</v>
      </c>
      <c r="L467" s="59">
        <f>+VLOOKUP($D467,'Detailed Schedule'!$D$8:$EAA$9985,137,FALSE)</f>
        <v>15372</v>
      </c>
      <c r="M467" s="26">
        <f>+VLOOKUP($D467,'Detailed Schedule'!$D$8:$EAA$9985,144,FALSE)</f>
        <v>0</v>
      </c>
      <c r="N467" s="26">
        <f t="shared" si="81"/>
        <v>15372</v>
      </c>
      <c r="O467" s="26">
        <f t="shared" si="82"/>
        <v>0</v>
      </c>
      <c r="Q467" s="74">
        <f>+VLOOKUP($D467,'Detailed Schedule'!$D$8:$K$903,6,FALSE)</f>
        <v>5</v>
      </c>
      <c r="R467" s="75">
        <f>+VLOOKUP($D467,'Detailed Schedule'!$D$8:$K$903,5,FALSE)</f>
        <v>15372</v>
      </c>
      <c r="S467" s="75">
        <f>+VLOOKUP($D467,'Detailed Schedule'!$D$8:$K$903,7,FALSE)</f>
        <v>0</v>
      </c>
      <c r="T467" s="119">
        <f t="shared" si="83"/>
        <v>0</v>
      </c>
      <c r="U467" s="119">
        <f t="shared" si="84"/>
        <v>0</v>
      </c>
      <c r="V467" s="21" t="str">
        <f t="shared" si="85"/>
        <v>NO CHANGE</v>
      </c>
      <c r="W467" s="21" t="str">
        <f t="shared" si="86"/>
        <v>NO CHANGE</v>
      </c>
      <c r="X467" s="21" t="str">
        <f t="shared" si="87"/>
        <v>NO CHANGE</v>
      </c>
    </row>
    <row r="468" spans="1:24" outlineLevel="2">
      <c r="A468" s="136">
        <v>42075</v>
      </c>
      <c r="B468" s="24"/>
      <c r="C468" s="77">
        <v>165</v>
      </c>
      <c r="D468" s="137" t="s">
        <v>901</v>
      </c>
      <c r="E468" s="137">
        <v>2</v>
      </c>
      <c r="F468" s="137" t="s">
        <v>103</v>
      </c>
      <c r="G468" s="137" t="str">
        <f>+VLOOKUP($D468,'Detailed Schedule'!$D$8:$EK$9993,4,FALSE)</f>
        <v>PORTABLE MESSAGE TRAILER</v>
      </c>
      <c r="H468" s="55">
        <f>+VLOOKUP($D468,'Detailed Schedule'!$D$8:$EK$9993,5,FALSE)</f>
        <v>15371</v>
      </c>
      <c r="I468" s="22">
        <f>+VLOOKUP($D468,'Detailed Schedule'!$D$8:$EK$9993,6,FALSE)</f>
        <v>5</v>
      </c>
      <c r="J468" s="55">
        <f>+VLOOKUP($D468,'Detailed Schedule'!$D$8:$EK$9993,7,FALSE)</f>
        <v>0</v>
      </c>
      <c r="K468" s="56">
        <v>0</v>
      </c>
      <c r="L468" s="59">
        <f>+VLOOKUP($D468,'Detailed Schedule'!$D$8:$EAA$9985,137,FALSE)</f>
        <v>15371</v>
      </c>
      <c r="M468" s="26">
        <f>+VLOOKUP($D468,'Detailed Schedule'!$D$8:$EAA$9985,144,FALSE)</f>
        <v>0</v>
      </c>
      <c r="N468" s="26">
        <f t="shared" si="81"/>
        <v>15371</v>
      </c>
      <c r="O468" s="26">
        <f t="shared" si="82"/>
        <v>0</v>
      </c>
      <c r="Q468" s="74">
        <f>+VLOOKUP($D468,'Detailed Schedule'!$D$8:$K$903,6,FALSE)</f>
        <v>5</v>
      </c>
      <c r="R468" s="75">
        <f>+VLOOKUP($D468,'Detailed Schedule'!$D$8:$K$903,5,FALSE)</f>
        <v>15371</v>
      </c>
      <c r="S468" s="75">
        <f>+VLOOKUP($D468,'Detailed Schedule'!$D$8:$K$903,7,FALSE)</f>
        <v>0</v>
      </c>
      <c r="T468" s="119">
        <f t="shared" si="83"/>
        <v>0</v>
      </c>
      <c r="U468" s="119">
        <f t="shared" si="84"/>
        <v>0</v>
      </c>
      <c r="V468" s="21" t="str">
        <f t="shared" si="85"/>
        <v>NO CHANGE</v>
      </c>
      <c r="W468" s="21" t="str">
        <f t="shared" si="86"/>
        <v>NO CHANGE</v>
      </c>
      <c r="X468" s="21" t="str">
        <f t="shared" si="87"/>
        <v>NO CHANGE</v>
      </c>
    </row>
    <row r="469" spans="1:24" outlineLevel="2">
      <c r="A469" s="136">
        <v>42090</v>
      </c>
      <c r="B469" s="24"/>
      <c r="C469" s="77">
        <v>169</v>
      </c>
      <c r="D469" s="137" t="s">
        <v>902</v>
      </c>
      <c r="E469" s="137">
        <v>2</v>
      </c>
      <c r="F469" s="137" t="s">
        <v>103</v>
      </c>
      <c r="G469" s="137" t="str">
        <f>+VLOOKUP($D469,'Detailed Schedule'!$D$8:$EK$9993,4,FALSE)</f>
        <v>CHANGEABLE MESSAGE SIGNS</v>
      </c>
      <c r="H469" s="55">
        <f>+VLOOKUP($D469,'Detailed Schedule'!$D$8:$EK$9993,5,FALSE)</f>
        <v>24950</v>
      </c>
      <c r="I469" s="22">
        <f>+VLOOKUP($D469,'Detailed Schedule'!$D$8:$EK$9993,6,FALSE)</f>
        <v>5</v>
      </c>
      <c r="J469" s="55">
        <f>+VLOOKUP($D469,'Detailed Schedule'!$D$8:$EK$9993,7,FALSE)</f>
        <v>0</v>
      </c>
      <c r="K469" s="56">
        <v>0</v>
      </c>
      <c r="L469" s="59">
        <f>+VLOOKUP($D469,'Detailed Schedule'!$D$8:$EAA$9985,137,FALSE)</f>
        <v>24950</v>
      </c>
      <c r="M469" s="26">
        <f>+VLOOKUP($D469,'Detailed Schedule'!$D$8:$EAA$9985,144,FALSE)</f>
        <v>0</v>
      </c>
      <c r="N469" s="26">
        <f t="shared" si="81"/>
        <v>24950</v>
      </c>
      <c r="O469" s="26">
        <f t="shared" si="82"/>
        <v>0</v>
      </c>
      <c r="Q469" s="74">
        <f>+VLOOKUP($D469,'Detailed Schedule'!$D$8:$K$903,6,FALSE)</f>
        <v>5</v>
      </c>
      <c r="R469" s="75">
        <f>+VLOOKUP($D469,'Detailed Schedule'!$D$8:$K$903,5,FALSE)</f>
        <v>24950</v>
      </c>
      <c r="S469" s="75">
        <f>+VLOOKUP($D469,'Detailed Schedule'!$D$8:$K$903,7,FALSE)</f>
        <v>0</v>
      </c>
      <c r="T469" s="119">
        <f t="shared" si="83"/>
        <v>0</v>
      </c>
      <c r="U469" s="119">
        <f t="shared" si="84"/>
        <v>0</v>
      </c>
      <c r="V469" s="21" t="str">
        <f t="shared" si="85"/>
        <v>NO CHANGE</v>
      </c>
      <c r="W469" s="21" t="str">
        <f t="shared" si="86"/>
        <v>NO CHANGE</v>
      </c>
      <c r="X469" s="21" t="str">
        <f t="shared" si="87"/>
        <v>NO CHANGE</v>
      </c>
    </row>
    <row r="470" spans="1:24" outlineLevel="2">
      <c r="A470" s="136">
        <v>42144</v>
      </c>
      <c r="B470" s="24"/>
      <c r="C470" s="77">
        <v>187</v>
      </c>
      <c r="D470" s="137" t="s">
        <v>904</v>
      </c>
      <c r="E470" s="137">
        <v>2</v>
      </c>
      <c r="F470" s="137" t="s">
        <v>103</v>
      </c>
      <c r="G470" s="137" t="str">
        <f>+VLOOKUP($D470,'Detailed Schedule'!$D$8:$EK$9993,4,FALSE)</f>
        <v>PLANNER / SWEEPER ATTACHMENTS</v>
      </c>
      <c r="H470" s="55">
        <f>+VLOOKUP($D470,'Detailed Schedule'!$D$8:$EK$9993,5,FALSE)</f>
        <v>14103.25</v>
      </c>
      <c r="I470" s="22">
        <f>+VLOOKUP($D470,'Detailed Schedule'!$D$8:$EK$9993,6,FALSE)</f>
        <v>5</v>
      </c>
      <c r="J470" s="55">
        <f>+VLOOKUP($D470,'Detailed Schedule'!$D$8:$EK$9993,7,FALSE)</f>
        <v>0</v>
      </c>
      <c r="K470" s="56">
        <v>0</v>
      </c>
      <c r="L470" s="59">
        <f>+VLOOKUP($D470,'Detailed Schedule'!$D$8:$EAA$9985,137,FALSE)</f>
        <v>14103.25</v>
      </c>
      <c r="M470" s="26">
        <f>+VLOOKUP($D470,'Detailed Schedule'!$D$8:$EAA$9985,144,FALSE)</f>
        <v>0</v>
      </c>
      <c r="N470" s="26">
        <f t="shared" si="81"/>
        <v>14103.25</v>
      </c>
      <c r="O470" s="26">
        <f t="shared" si="82"/>
        <v>0</v>
      </c>
      <c r="Q470" s="74">
        <f>+VLOOKUP($D470,'Detailed Schedule'!$D$8:$K$903,6,FALSE)</f>
        <v>5</v>
      </c>
      <c r="R470" s="75">
        <f>+VLOOKUP($D470,'Detailed Schedule'!$D$8:$K$903,5,FALSE)</f>
        <v>14103.25</v>
      </c>
      <c r="S470" s="75">
        <f>+VLOOKUP($D470,'Detailed Schedule'!$D$8:$K$903,7,FALSE)</f>
        <v>0</v>
      </c>
      <c r="T470" s="119">
        <f t="shared" si="83"/>
        <v>0</v>
      </c>
      <c r="U470" s="119">
        <f t="shared" si="84"/>
        <v>0</v>
      </c>
      <c r="V470" s="21" t="str">
        <f t="shared" si="85"/>
        <v>NO CHANGE</v>
      </c>
      <c r="W470" s="21" t="str">
        <f t="shared" si="86"/>
        <v>NO CHANGE</v>
      </c>
      <c r="X470" s="21" t="str">
        <f t="shared" si="87"/>
        <v>NO CHANGE</v>
      </c>
    </row>
    <row r="471" spans="1:24" outlineLevel="2">
      <c r="A471" s="136">
        <v>42600</v>
      </c>
      <c r="B471" s="24"/>
      <c r="C471" s="77">
        <v>224</v>
      </c>
      <c r="D471" s="137" t="s">
        <v>906</v>
      </c>
      <c r="E471" s="137">
        <v>2</v>
      </c>
      <c r="F471" s="137" t="s">
        <v>103</v>
      </c>
      <c r="G471" s="137" t="str">
        <f>+VLOOKUP($D471,'Detailed Schedule'!$D$8:$EK$9993,4,FALSE)</f>
        <v>MESSAGE BOARD</v>
      </c>
      <c r="H471" s="55">
        <f>+VLOOKUP($D471,'Detailed Schedule'!$D$8:$EK$9993,5,FALSE)</f>
        <v>15300</v>
      </c>
      <c r="I471" s="22">
        <f>+VLOOKUP($D471,'Detailed Schedule'!$D$8:$EK$9993,6,FALSE)</f>
        <v>7</v>
      </c>
      <c r="J471" s="55">
        <f>+VLOOKUP($D471,'Detailed Schedule'!$D$8:$EK$9993,7,FALSE)</f>
        <v>0</v>
      </c>
      <c r="K471" s="56">
        <v>0</v>
      </c>
      <c r="L471" s="59">
        <f>+VLOOKUP($D471,'Detailed Schedule'!$D$8:$EAA$9985,137,FALSE)</f>
        <v>15300</v>
      </c>
      <c r="M471" s="26">
        <f>+VLOOKUP($D471,'Detailed Schedule'!$D$8:$EAA$9985,144,FALSE)</f>
        <v>0</v>
      </c>
      <c r="N471" s="26">
        <f t="shared" si="81"/>
        <v>15300</v>
      </c>
      <c r="O471" s="26">
        <f t="shared" si="82"/>
        <v>0</v>
      </c>
      <c r="Q471" s="74">
        <f>+VLOOKUP($D471,'Detailed Schedule'!$D$8:$K$903,6,FALSE)</f>
        <v>7</v>
      </c>
      <c r="R471" s="75">
        <f>+VLOOKUP($D471,'Detailed Schedule'!$D$8:$K$903,5,FALSE)</f>
        <v>15300</v>
      </c>
      <c r="S471" s="75">
        <f>+VLOOKUP($D471,'Detailed Schedule'!$D$8:$K$903,7,FALSE)</f>
        <v>0</v>
      </c>
      <c r="T471" s="119">
        <f t="shared" si="83"/>
        <v>0</v>
      </c>
      <c r="U471" s="119">
        <f t="shared" si="84"/>
        <v>0</v>
      </c>
      <c r="V471" s="21" t="str">
        <f t="shared" si="85"/>
        <v>NO CHANGE</v>
      </c>
      <c r="W471" s="21" t="str">
        <f t="shared" si="86"/>
        <v>NO CHANGE</v>
      </c>
      <c r="X471" s="21" t="str">
        <f t="shared" si="87"/>
        <v>NO CHANGE</v>
      </c>
    </row>
    <row r="472" spans="1:24" outlineLevel="2">
      <c r="A472" s="136">
        <v>42600</v>
      </c>
      <c r="B472" s="24"/>
      <c r="C472" s="77">
        <v>225</v>
      </c>
      <c r="D472" s="137" t="s">
        <v>908</v>
      </c>
      <c r="E472" s="137">
        <v>2</v>
      </c>
      <c r="F472" s="137" t="s">
        <v>103</v>
      </c>
      <c r="G472" s="137" t="str">
        <f>+VLOOKUP($D472,'Detailed Schedule'!$D$8:$EK$9993,4,FALSE)</f>
        <v>MESSAGE BOARD</v>
      </c>
      <c r="H472" s="55">
        <f>+VLOOKUP($D472,'Detailed Schedule'!$D$8:$EK$9993,5,FALSE)</f>
        <v>15300</v>
      </c>
      <c r="I472" s="22">
        <f>+VLOOKUP($D472,'Detailed Schedule'!$D$8:$EK$9993,6,FALSE)</f>
        <v>7</v>
      </c>
      <c r="J472" s="55">
        <f>+VLOOKUP($D472,'Detailed Schedule'!$D$8:$EK$9993,7,FALSE)</f>
        <v>0</v>
      </c>
      <c r="K472" s="56">
        <v>0</v>
      </c>
      <c r="L472" s="59">
        <f>+VLOOKUP($D472,'Detailed Schedule'!$D$8:$EAA$9985,137,FALSE)</f>
        <v>15300</v>
      </c>
      <c r="M472" s="26">
        <f>+VLOOKUP($D472,'Detailed Schedule'!$D$8:$EAA$9985,144,FALSE)</f>
        <v>0</v>
      </c>
      <c r="N472" s="26">
        <f t="shared" si="81"/>
        <v>15300</v>
      </c>
      <c r="O472" s="26">
        <f t="shared" si="82"/>
        <v>0</v>
      </c>
      <c r="Q472" s="74">
        <f>+VLOOKUP($D472,'Detailed Schedule'!$D$8:$K$903,6,FALSE)</f>
        <v>7</v>
      </c>
      <c r="R472" s="75">
        <f>+VLOOKUP($D472,'Detailed Schedule'!$D$8:$K$903,5,FALSE)</f>
        <v>15300</v>
      </c>
      <c r="S472" s="75">
        <f>+VLOOKUP($D472,'Detailed Schedule'!$D$8:$K$903,7,FALSE)</f>
        <v>0</v>
      </c>
      <c r="T472" s="119">
        <f t="shared" si="83"/>
        <v>0</v>
      </c>
      <c r="U472" s="119">
        <f t="shared" si="84"/>
        <v>0</v>
      </c>
      <c r="V472" s="21" t="str">
        <f t="shared" si="85"/>
        <v>NO CHANGE</v>
      </c>
      <c r="W472" s="21" t="str">
        <f t="shared" si="86"/>
        <v>NO CHANGE</v>
      </c>
      <c r="X472" s="21" t="str">
        <f t="shared" si="87"/>
        <v>NO CHANGE</v>
      </c>
    </row>
    <row r="473" spans="1:24" outlineLevel="2">
      <c r="A473" s="136">
        <v>42745</v>
      </c>
      <c r="B473" s="24"/>
      <c r="C473" s="77">
        <v>229</v>
      </c>
      <c r="D473" s="137" t="s">
        <v>909</v>
      </c>
      <c r="E473" s="137">
        <v>2</v>
      </c>
      <c r="F473" s="137" t="s">
        <v>103</v>
      </c>
      <c r="G473" s="137" t="str">
        <f>+VLOOKUP($D473,'Detailed Schedule'!$D$8:$EK$9993,4,FALSE)</f>
        <v>SPS930 1/1 ATS ROBOTIC SURVEY TOTAL STATION</v>
      </c>
      <c r="H473" s="55">
        <f>+VLOOKUP($D473,'Detailed Schedule'!$D$8:$EK$9993,5,FALSE)</f>
        <v>31425.56</v>
      </c>
      <c r="I473" s="22">
        <f>+VLOOKUP($D473,'Detailed Schedule'!$D$8:$EK$9993,6,FALSE)</f>
        <v>3</v>
      </c>
      <c r="J473" s="55">
        <f>+VLOOKUP($D473,'Detailed Schedule'!$D$8:$EK$9993,7,FALSE)</f>
        <v>0</v>
      </c>
      <c r="K473" s="56">
        <v>0</v>
      </c>
      <c r="L473" s="59">
        <f>+VLOOKUP($D473,'Detailed Schedule'!$D$8:$EAA$9985,137,FALSE)</f>
        <v>31425.56</v>
      </c>
      <c r="M473" s="26">
        <f>+VLOOKUP($D473,'Detailed Schedule'!$D$8:$EAA$9985,144,FALSE)</f>
        <v>0</v>
      </c>
      <c r="N473" s="26">
        <f t="shared" si="81"/>
        <v>31425.56</v>
      </c>
      <c r="O473" s="26">
        <f t="shared" si="82"/>
        <v>0</v>
      </c>
      <c r="Q473" s="74">
        <f>+VLOOKUP($D473,'Detailed Schedule'!$D$8:$K$903,6,FALSE)</f>
        <v>3</v>
      </c>
      <c r="R473" s="75">
        <f>+VLOOKUP($D473,'Detailed Schedule'!$D$8:$K$903,5,FALSE)</f>
        <v>31425.56</v>
      </c>
      <c r="S473" s="75">
        <f>+VLOOKUP($D473,'Detailed Schedule'!$D$8:$K$903,7,FALSE)</f>
        <v>0</v>
      </c>
      <c r="T473" s="119">
        <f t="shared" si="83"/>
        <v>0</v>
      </c>
      <c r="U473" s="119">
        <f t="shared" si="84"/>
        <v>0</v>
      </c>
      <c r="V473" s="21" t="str">
        <f t="shared" si="85"/>
        <v>NO CHANGE</v>
      </c>
      <c r="W473" s="21" t="str">
        <f t="shared" si="86"/>
        <v>NO CHANGE</v>
      </c>
      <c r="X473" s="21" t="str">
        <f t="shared" si="87"/>
        <v>NO CHANGE</v>
      </c>
    </row>
    <row r="474" spans="1:24" outlineLevel="2">
      <c r="A474" s="136">
        <v>42898</v>
      </c>
      <c r="B474" s="24"/>
      <c r="C474" s="77">
        <v>239</v>
      </c>
      <c r="D474" s="137" t="s">
        <v>911</v>
      </c>
      <c r="E474" s="137">
        <v>1</v>
      </c>
      <c r="F474" s="137" t="s">
        <v>103</v>
      </c>
      <c r="G474" s="137" t="str">
        <f>+VLOOKUP($D474,'Detailed Schedule'!$D$8:$EK$9993,4,FALSE)</f>
        <v>2012 ALLMAND NIGHT LIGHT TOWER</v>
      </c>
      <c r="H474" s="55">
        <f>+VLOOKUP($D474,'Detailed Schedule'!$D$8:$EK$9993,5,FALSE)</f>
        <v>2649.9</v>
      </c>
      <c r="I474" s="22">
        <f>+VLOOKUP($D474,'Detailed Schedule'!$D$8:$EK$9993,6,FALSE)</f>
        <v>7</v>
      </c>
      <c r="J474" s="55">
        <f>+VLOOKUP($D474,'Detailed Schedule'!$D$8:$EK$9993,7,FALSE)</f>
        <v>0</v>
      </c>
      <c r="K474" s="56">
        <v>0</v>
      </c>
      <c r="L474" s="59">
        <f>+VLOOKUP($D474,'Detailed Schedule'!$D$8:$EAA$9985,137,FALSE)</f>
        <v>2649.9</v>
      </c>
      <c r="M474" s="26">
        <f>+VLOOKUP($D474,'Detailed Schedule'!$D$8:$EAA$9985,144,FALSE)</f>
        <v>0</v>
      </c>
      <c r="N474" s="26">
        <f t="shared" si="81"/>
        <v>2649.9</v>
      </c>
      <c r="O474" s="26">
        <f t="shared" si="82"/>
        <v>0</v>
      </c>
      <c r="Q474" s="74">
        <f>+VLOOKUP($D474,'Detailed Schedule'!$D$8:$K$903,6,FALSE)</f>
        <v>7</v>
      </c>
      <c r="R474" s="75">
        <f>+VLOOKUP($D474,'Detailed Schedule'!$D$8:$K$903,5,FALSE)</f>
        <v>2649.9</v>
      </c>
      <c r="S474" s="75">
        <f>+VLOOKUP($D474,'Detailed Schedule'!$D$8:$K$903,7,FALSE)</f>
        <v>0</v>
      </c>
      <c r="T474" s="119">
        <f t="shared" si="83"/>
        <v>0</v>
      </c>
      <c r="U474" s="119">
        <f t="shared" si="84"/>
        <v>0</v>
      </c>
      <c r="V474" s="21" t="str">
        <f t="shared" si="85"/>
        <v>NO CHANGE</v>
      </c>
      <c r="W474" s="21" t="str">
        <f t="shared" si="86"/>
        <v>NO CHANGE</v>
      </c>
      <c r="X474" s="21" t="str">
        <f t="shared" si="87"/>
        <v>NO CHANGE</v>
      </c>
    </row>
    <row r="475" spans="1:24" outlineLevel="2">
      <c r="A475" s="136">
        <v>44013</v>
      </c>
      <c r="B475" s="24"/>
      <c r="C475" s="77">
        <v>562</v>
      </c>
      <c r="D475" s="137" t="s">
        <v>174</v>
      </c>
      <c r="E475" s="137">
        <v>2</v>
      </c>
      <c r="F475" s="137" t="s">
        <v>103</v>
      </c>
      <c r="G475" s="137" t="str">
        <f>+VLOOKUP($D475,'Detailed Schedule'!$D$8:$EK$9993,4,FALSE)</f>
        <v>ALARM SYSTEM</v>
      </c>
      <c r="H475" s="55">
        <f>+VLOOKUP($D475,'Detailed Schedule'!$D$8:$EK$9993,5,FALSE)</f>
        <v>2711.12</v>
      </c>
      <c r="I475" s="22">
        <f>+VLOOKUP($D475,'Detailed Schedule'!$D$8:$EK$9993,6,FALSE)</f>
        <v>7</v>
      </c>
      <c r="J475" s="55">
        <f>+VLOOKUP($D475,'Detailed Schedule'!$D$8:$EK$9993,7,FALSE)</f>
        <v>0</v>
      </c>
      <c r="K475" s="56">
        <v>0</v>
      </c>
      <c r="L475" s="59">
        <f>+VLOOKUP($D475,'Detailed Schedule'!$D$8:$EAA$9985,137,FALSE)</f>
        <v>1742.8528571428571</v>
      </c>
      <c r="M475" s="26">
        <f>+VLOOKUP($D475,'Detailed Schedule'!$D$8:$EAA$9985,144,FALSE)</f>
        <v>96.825714285714284</v>
      </c>
      <c r="N475" s="26">
        <f t="shared" si="81"/>
        <v>1839.6785714285713</v>
      </c>
      <c r="O475" s="26">
        <f t="shared" si="82"/>
        <v>871.44142857142856</v>
      </c>
      <c r="Q475" s="74">
        <f>+VLOOKUP($D475,'Detailed Schedule'!$D$8:$K$903,6,FALSE)</f>
        <v>7</v>
      </c>
      <c r="R475" s="75">
        <f>+VLOOKUP($D475,'Detailed Schedule'!$D$8:$K$903,5,FALSE)</f>
        <v>2711.12</v>
      </c>
      <c r="S475" s="75">
        <f>+VLOOKUP($D475,'Detailed Schedule'!$D$8:$K$903,7,FALSE)</f>
        <v>0</v>
      </c>
      <c r="T475" s="119">
        <f t="shared" si="83"/>
        <v>0</v>
      </c>
      <c r="U475" s="119">
        <f t="shared" si="84"/>
        <v>0</v>
      </c>
      <c r="V475" s="21" t="str">
        <f t="shared" si="85"/>
        <v>NO CHANGE</v>
      </c>
      <c r="W475" s="21" t="str">
        <f t="shared" si="86"/>
        <v>NO CHANGE</v>
      </c>
      <c r="X475" s="21" t="str">
        <f t="shared" si="87"/>
        <v>NO CHANGE</v>
      </c>
    </row>
    <row r="476" spans="1:24" outlineLevel="2">
      <c r="A476" s="136">
        <v>44013</v>
      </c>
      <c r="B476" s="24"/>
      <c r="C476" s="77">
        <v>579</v>
      </c>
      <c r="D476" s="137" t="s">
        <v>508</v>
      </c>
      <c r="E476" s="137">
        <v>2</v>
      </c>
      <c r="F476" s="137" t="s">
        <v>103</v>
      </c>
      <c r="G476" s="137" t="str">
        <f>+VLOOKUP($D476,'Detailed Schedule'!$D$8:$EK$9993,4,FALSE)</f>
        <v>PRINTER</v>
      </c>
      <c r="H476" s="55">
        <f>+VLOOKUP($D476,'Detailed Schedule'!$D$8:$EK$9993,5,FALSE)</f>
        <v>9909.91</v>
      </c>
      <c r="I476" s="22">
        <f>+VLOOKUP($D476,'Detailed Schedule'!$D$8:$EK$9993,6,FALSE)</f>
        <v>5</v>
      </c>
      <c r="J476" s="55">
        <f>+VLOOKUP($D476,'Detailed Schedule'!$D$8:$EK$9993,7,FALSE)</f>
        <v>0</v>
      </c>
      <c r="K476" s="56">
        <v>0</v>
      </c>
      <c r="L476" s="59">
        <f>+VLOOKUP($D476,'Detailed Schedule'!$D$8:$EAA$9985,137,FALSE)</f>
        <v>8918.9120000000003</v>
      </c>
      <c r="M476" s="26">
        <f>+VLOOKUP($D476,'Detailed Schedule'!$D$8:$EAA$9985,144,FALSE)</f>
        <v>495.49549999999999</v>
      </c>
      <c r="N476" s="26">
        <f t="shared" si="81"/>
        <v>9414.4075000000012</v>
      </c>
      <c r="O476" s="26">
        <f t="shared" si="82"/>
        <v>495.50249999999869</v>
      </c>
      <c r="Q476" s="74">
        <f>+VLOOKUP($D476,'Detailed Schedule'!$D$8:$K$903,6,FALSE)</f>
        <v>5</v>
      </c>
      <c r="R476" s="75">
        <f>+VLOOKUP($D476,'Detailed Schedule'!$D$8:$K$903,5,FALSE)</f>
        <v>9909.91</v>
      </c>
      <c r="S476" s="75">
        <f>+VLOOKUP($D476,'Detailed Schedule'!$D$8:$K$903,7,FALSE)</f>
        <v>0</v>
      </c>
      <c r="T476" s="119">
        <f t="shared" si="83"/>
        <v>0</v>
      </c>
      <c r="U476" s="119">
        <f t="shared" si="84"/>
        <v>0</v>
      </c>
      <c r="V476" s="21" t="str">
        <f t="shared" si="85"/>
        <v>NO CHANGE</v>
      </c>
      <c r="W476" s="21" t="str">
        <f t="shared" si="86"/>
        <v>NO CHANGE</v>
      </c>
      <c r="X476" s="21" t="str">
        <f t="shared" si="87"/>
        <v>NO CHANGE</v>
      </c>
    </row>
    <row r="477" spans="1:24" outlineLevel="2">
      <c r="A477" s="136">
        <v>44013</v>
      </c>
      <c r="B477" s="24"/>
      <c r="C477" s="77">
        <v>571</v>
      </c>
      <c r="D477" s="137" t="s">
        <v>261</v>
      </c>
      <c r="E477" s="137">
        <v>9</v>
      </c>
      <c r="F477" s="137" t="s">
        <v>103</v>
      </c>
      <c r="G477" s="137" t="str">
        <f>+VLOOKUP($D477,'Detailed Schedule'!$D$8:$EK$9993,4,FALSE)</f>
        <v>3 NOTEBOOK INTEL CORE</v>
      </c>
      <c r="H477" s="55">
        <f>+VLOOKUP($D477,'Detailed Schedule'!$D$8:$EK$9993,5,FALSE)</f>
        <v>3364.69</v>
      </c>
      <c r="I477" s="22">
        <f>+VLOOKUP($D477,'Detailed Schedule'!$D$8:$EK$9993,6,FALSE)</f>
        <v>5</v>
      </c>
      <c r="J477" s="55">
        <f>+VLOOKUP($D477,'Detailed Schedule'!$D$8:$EK$9993,7,FALSE)</f>
        <v>0</v>
      </c>
      <c r="K477" s="56">
        <v>0</v>
      </c>
      <c r="L477" s="59">
        <f>+VLOOKUP($D477,'Detailed Schedule'!$D$8:$EAA$9985,137,FALSE)</f>
        <v>3028.2280000000001</v>
      </c>
      <c r="M477" s="26">
        <f>+VLOOKUP($D477,'Detailed Schedule'!$D$8:$EAA$9985,144,FALSE)</f>
        <v>168.2345</v>
      </c>
      <c r="N477" s="26">
        <f t="shared" si="81"/>
        <v>3196.4625000000001</v>
      </c>
      <c r="O477" s="26">
        <f t="shared" si="82"/>
        <v>168.22749999999996</v>
      </c>
      <c r="Q477" s="74">
        <f>+VLOOKUP($D477,'Detailed Schedule'!$D$8:$K$903,6,FALSE)</f>
        <v>5</v>
      </c>
      <c r="R477" s="75">
        <f>+VLOOKUP($D477,'Detailed Schedule'!$D$8:$K$903,5,FALSE)</f>
        <v>3364.69</v>
      </c>
      <c r="S477" s="75">
        <f>+VLOOKUP($D477,'Detailed Schedule'!$D$8:$K$903,7,FALSE)</f>
        <v>0</v>
      </c>
      <c r="T477" s="119">
        <f t="shared" si="83"/>
        <v>0</v>
      </c>
      <c r="U477" s="119">
        <f t="shared" si="84"/>
        <v>0</v>
      </c>
      <c r="V477" s="21" t="str">
        <f t="shared" si="85"/>
        <v>NO CHANGE</v>
      </c>
      <c r="W477" s="21" t="str">
        <f t="shared" si="86"/>
        <v>NO CHANGE</v>
      </c>
      <c r="X477" s="21" t="str">
        <f t="shared" si="87"/>
        <v>NO CHANGE</v>
      </c>
    </row>
    <row r="478" spans="1:24" outlineLevel="2">
      <c r="A478" s="136">
        <v>44013</v>
      </c>
      <c r="B478" s="24"/>
      <c r="C478" s="77">
        <v>572</v>
      </c>
      <c r="D478" s="137" t="s">
        <v>263</v>
      </c>
      <c r="E478" s="137">
        <v>9</v>
      </c>
      <c r="F478" s="137" t="s">
        <v>103</v>
      </c>
      <c r="G478" s="137" t="str">
        <f>+VLOOKUP($D478,'Detailed Schedule'!$D$8:$EK$9993,4,FALSE)</f>
        <v>2 NOTEBOOK INTEL CORE</v>
      </c>
      <c r="H478" s="55">
        <f>+VLOOKUP($D478,'Detailed Schedule'!$D$8:$EK$9993,5,FALSE)</f>
        <v>3364.69</v>
      </c>
      <c r="I478" s="22">
        <f>+VLOOKUP($D478,'Detailed Schedule'!$D$8:$EK$9993,6,FALSE)</f>
        <v>5</v>
      </c>
      <c r="J478" s="55">
        <f>+VLOOKUP($D478,'Detailed Schedule'!$D$8:$EK$9993,7,FALSE)</f>
        <v>0</v>
      </c>
      <c r="K478" s="56">
        <v>0</v>
      </c>
      <c r="L478" s="59">
        <f>+VLOOKUP($D478,'Detailed Schedule'!$D$8:$EAA$9985,137,FALSE)</f>
        <v>3028.2280000000001</v>
      </c>
      <c r="M478" s="26">
        <f>+VLOOKUP($D478,'Detailed Schedule'!$D$8:$EAA$9985,144,FALSE)</f>
        <v>168.2345</v>
      </c>
      <c r="N478" s="26">
        <f t="shared" si="81"/>
        <v>3196.4625000000001</v>
      </c>
      <c r="O478" s="26">
        <f t="shared" si="82"/>
        <v>168.22749999999996</v>
      </c>
      <c r="Q478" s="74">
        <f>+VLOOKUP($D478,'Detailed Schedule'!$D$8:$K$903,6,FALSE)</f>
        <v>5</v>
      </c>
      <c r="R478" s="75">
        <f>+VLOOKUP($D478,'Detailed Schedule'!$D$8:$K$903,5,FALSE)</f>
        <v>3364.69</v>
      </c>
      <c r="S478" s="75">
        <f>+VLOOKUP($D478,'Detailed Schedule'!$D$8:$K$903,7,FALSE)</f>
        <v>0</v>
      </c>
      <c r="T478" s="119">
        <f t="shared" si="83"/>
        <v>0</v>
      </c>
      <c r="U478" s="119">
        <f t="shared" si="84"/>
        <v>0</v>
      </c>
      <c r="V478" s="21" t="str">
        <f t="shared" si="85"/>
        <v>NO CHANGE</v>
      </c>
      <c r="W478" s="21" t="str">
        <f t="shared" si="86"/>
        <v>NO CHANGE</v>
      </c>
      <c r="X478" s="21" t="str">
        <f t="shared" si="87"/>
        <v>NO CHANGE</v>
      </c>
    </row>
    <row r="479" spans="1:24" outlineLevel="2">
      <c r="A479" s="136">
        <v>44013</v>
      </c>
      <c r="B479" s="24"/>
      <c r="C479" s="77">
        <v>573</v>
      </c>
      <c r="D479" s="137" t="s">
        <v>265</v>
      </c>
      <c r="E479" s="137">
        <v>9</v>
      </c>
      <c r="F479" s="137" t="s">
        <v>103</v>
      </c>
      <c r="G479" s="137" t="str">
        <f>+VLOOKUP($D479,'Detailed Schedule'!$D$8:$EK$9993,4,FALSE)</f>
        <v>1 NOTEBOOK INTEL CORE</v>
      </c>
      <c r="H479" s="55">
        <f>+VLOOKUP($D479,'Detailed Schedule'!$D$8:$EK$9993,5,FALSE)</f>
        <v>1682.3500000000001</v>
      </c>
      <c r="I479" s="22">
        <f>+VLOOKUP($D479,'Detailed Schedule'!$D$8:$EK$9993,6,FALSE)</f>
        <v>5</v>
      </c>
      <c r="J479" s="55">
        <f>+VLOOKUP($D479,'Detailed Schedule'!$D$8:$EK$9993,7,FALSE)</f>
        <v>0</v>
      </c>
      <c r="K479" s="56">
        <v>0</v>
      </c>
      <c r="L479" s="59">
        <f>+VLOOKUP($D479,'Detailed Schedule'!$D$8:$EAA$9985,137,FALSE)</f>
        <v>1514.1200000000001</v>
      </c>
      <c r="M479" s="26">
        <f>+VLOOKUP($D479,'Detailed Schedule'!$D$8:$EAA$9985,144,FALSE)</f>
        <v>84.117500000000007</v>
      </c>
      <c r="N479" s="26">
        <f t="shared" si="81"/>
        <v>1598.2375000000002</v>
      </c>
      <c r="O479" s="26">
        <f t="shared" si="82"/>
        <v>84.112499999999955</v>
      </c>
      <c r="Q479" s="74">
        <f>+VLOOKUP($D479,'Detailed Schedule'!$D$8:$K$903,6,FALSE)</f>
        <v>5</v>
      </c>
      <c r="R479" s="75">
        <f>+VLOOKUP($D479,'Detailed Schedule'!$D$8:$K$903,5,FALSE)</f>
        <v>1682.3500000000001</v>
      </c>
      <c r="S479" s="75">
        <f>+VLOOKUP($D479,'Detailed Schedule'!$D$8:$K$903,7,FALSE)</f>
        <v>0</v>
      </c>
      <c r="T479" s="119">
        <f t="shared" si="83"/>
        <v>0</v>
      </c>
      <c r="U479" s="119">
        <f t="shared" si="84"/>
        <v>0</v>
      </c>
      <c r="V479" s="21" t="str">
        <f t="shared" si="85"/>
        <v>NO CHANGE</v>
      </c>
      <c r="W479" s="21" t="str">
        <f t="shared" si="86"/>
        <v>NO CHANGE</v>
      </c>
      <c r="X479" s="21" t="str">
        <f t="shared" si="87"/>
        <v>NO CHANGE</v>
      </c>
    </row>
    <row r="480" spans="1:24" outlineLevel="2">
      <c r="A480" s="136">
        <v>44013</v>
      </c>
      <c r="B480" s="24"/>
      <c r="C480" s="77">
        <v>574</v>
      </c>
      <c r="D480" s="137" t="s">
        <v>267</v>
      </c>
      <c r="E480" s="137">
        <v>9</v>
      </c>
      <c r="F480" s="137" t="s">
        <v>103</v>
      </c>
      <c r="G480" s="137" t="str">
        <f>+VLOOKUP($D480,'Detailed Schedule'!$D$8:$EK$9993,4,FALSE)</f>
        <v>2 NOTEBOOK INTEL CORE</v>
      </c>
      <c r="H480" s="55">
        <f>+VLOOKUP($D480,'Detailed Schedule'!$D$8:$EK$9993,5,FALSE)</f>
        <v>2272.12</v>
      </c>
      <c r="I480" s="22">
        <f>+VLOOKUP($D480,'Detailed Schedule'!$D$8:$EK$9993,6,FALSE)</f>
        <v>5</v>
      </c>
      <c r="J480" s="55">
        <f>+VLOOKUP($D480,'Detailed Schedule'!$D$8:$EK$9993,7,FALSE)</f>
        <v>0</v>
      </c>
      <c r="K480" s="56">
        <v>0</v>
      </c>
      <c r="L480" s="59">
        <f>+VLOOKUP($D480,'Detailed Schedule'!$D$8:$EAA$9985,137,FALSE)</f>
        <v>2044.894</v>
      </c>
      <c r="M480" s="26">
        <f>+VLOOKUP($D480,'Detailed Schedule'!$D$8:$EAA$9985,144,FALSE)</f>
        <v>113.60599999999999</v>
      </c>
      <c r="N480" s="26">
        <f t="shared" si="81"/>
        <v>2158.5</v>
      </c>
      <c r="O480" s="26">
        <f t="shared" si="82"/>
        <v>113.61999999999989</v>
      </c>
      <c r="Q480" s="74">
        <f>+VLOOKUP($D480,'Detailed Schedule'!$D$8:$K$903,6,FALSE)</f>
        <v>5</v>
      </c>
      <c r="R480" s="75">
        <f>+VLOOKUP($D480,'Detailed Schedule'!$D$8:$K$903,5,FALSE)</f>
        <v>2272.12</v>
      </c>
      <c r="S480" s="75">
        <f>+VLOOKUP($D480,'Detailed Schedule'!$D$8:$K$903,7,FALSE)</f>
        <v>0</v>
      </c>
      <c r="T480" s="119">
        <f t="shared" si="83"/>
        <v>0</v>
      </c>
      <c r="U480" s="119">
        <f t="shared" si="84"/>
        <v>0</v>
      </c>
      <c r="V480" s="21" t="str">
        <f t="shared" si="85"/>
        <v>NO CHANGE</v>
      </c>
      <c r="W480" s="21" t="str">
        <f t="shared" si="86"/>
        <v>NO CHANGE</v>
      </c>
      <c r="X480" s="21" t="str">
        <f t="shared" si="87"/>
        <v>NO CHANGE</v>
      </c>
    </row>
    <row r="481" spans="1:24" outlineLevel="2">
      <c r="A481" s="136">
        <v>44013</v>
      </c>
      <c r="B481" s="24"/>
      <c r="C481" s="77">
        <v>575</v>
      </c>
      <c r="D481" s="137" t="s">
        <v>268</v>
      </c>
      <c r="E481" s="137">
        <v>9</v>
      </c>
      <c r="F481" s="137" t="s">
        <v>103</v>
      </c>
      <c r="G481" s="137" t="str">
        <f>+VLOOKUP($D481,'Detailed Schedule'!$D$8:$EK$9993,4,FALSE)</f>
        <v>2 NOTEBOOK INTEL CORE</v>
      </c>
      <c r="H481" s="55">
        <f>+VLOOKUP($D481,'Detailed Schedule'!$D$8:$EK$9993,5,FALSE)</f>
        <v>2272.12</v>
      </c>
      <c r="I481" s="22">
        <f>+VLOOKUP($D481,'Detailed Schedule'!$D$8:$EK$9993,6,FALSE)</f>
        <v>5</v>
      </c>
      <c r="J481" s="55">
        <f>+VLOOKUP($D481,'Detailed Schedule'!$D$8:$EK$9993,7,FALSE)</f>
        <v>0</v>
      </c>
      <c r="K481" s="56">
        <v>0</v>
      </c>
      <c r="L481" s="59">
        <f>+VLOOKUP($D481,'Detailed Schedule'!$D$8:$EAA$9985,137,FALSE)</f>
        <v>2044.894</v>
      </c>
      <c r="M481" s="26">
        <f>+VLOOKUP($D481,'Detailed Schedule'!$D$8:$EAA$9985,144,FALSE)</f>
        <v>113.60599999999999</v>
      </c>
      <c r="N481" s="26">
        <f t="shared" si="81"/>
        <v>2158.5</v>
      </c>
      <c r="O481" s="26">
        <f t="shared" si="82"/>
        <v>113.61999999999989</v>
      </c>
      <c r="Q481" s="74">
        <f>+VLOOKUP($D481,'Detailed Schedule'!$D$8:$K$903,6,FALSE)</f>
        <v>5</v>
      </c>
      <c r="R481" s="75">
        <f>+VLOOKUP($D481,'Detailed Schedule'!$D$8:$K$903,5,FALSE)</f>
        <v>2272.12</v>
      </c>
      <c r="S481" s="75">
        <f>+VLOOKUP($D481,'Detailed Schedule'!$D$8:$K$903,7,FALSE)</f>
        <v>0</v>
      </c>
      <c r="T481" s="119">
        <f t="shared" si="83"/>
        <v>0</v>
      </c>
      <c r="U481" s="119">
        <f t="shared" si="84"/>
        <v>0</v>
      </c>
      <c r="V481" s="21" t="str">
        <f t="shared" si="85"/>
        <v>NO CHANGE</v>
      </c>
      <c r="W481" s="21" t="str">
        <f t="shared" si="86"/>
        <v>NO CHANGE</v>
      </c>
      <c r="X481" s="21" t="str">
        <f t="shared" si="87"/>
        <v>NO CHANGE</v>
      </c>
    </row>
    <row r="482" spans="1:24" outlineLevel="2">
      <c r="A482" s="136">
        <v>44013</v>
      </c>
      <c r="B482" s="24"/>
      <c r="C482" s="77">
        <v>576</v>
      </c>
      <c r="D482" s="137" t="s">
        <v>269</v>
      </c>
      <c r="E482" s="137">
        <v>9</v>
      </c>
      <c r="F482" s="137" t="s">
        <v>103</v>
      </c>
      <c r="G482" s="137" t="str">
        <f>+VLOOKUP($D482,'Detailed Schedule'!$D$8:$EK$9993,4,FALSE)</f>
        <v>2 NOTEBOOK INTEL CORE</v>
      </c>
      <c r="H482" s="55">
        <f>+VLOOKUP($D482,'Detailed Schedule'!$D$8:$EK$9993,5,FALSE)</f>
        <v>2272.11</v>
      </c>
      <c r="I482" s="22">
        <f>+VLOOKUP($D482,'Detailed Schedule'!$D$8:$EK$9993,6,FALSE)</f>
        <v>5</v>
      </c>
      <c r="J482" s="55">
        <f>+VLOOKUP($D482,'Detailed Schedule'!$D$8:$EK$9993,7,FALSE)</f>
        <v>0</v>
      </c>
      <c r="K482" s="56">
        <v>0</v>
      </c>
      <c r="L482" s="59">
        <f>+VLOOKUP($D482,'Detailed Schedule'!$D$8:$EAA$9985,137,FALSE)</f>
        <v>2044.8920000000001</v>
      </c>
      <c r="M482" s="26">
        <f>+VLOOKUP($D482,'Detailed Schedule'!$D$8:$EAA$9985,144,FALSE)</f>
        <v>113.60550000000001</v>
      </c>
      <c r="N482" s="26">
        <f t="shared" si="81"/>
        <v>2158.4974999999999</v>
      </c>
      <c r="O482" s="26">
        <f t="shared" si="82"/>
        <v>113.61250000000018</v>
      </c>
      <c r="Q482" s="74">
        <f>+VLOOKUP($D482,'Detailed Schedule'!$D$8:$K$903,6,FALSE)</f>
        <v>5</v>
      </c>
      <c r="R482" s="75">
        <f>+VLOOKUP($D482,'Detailed Schedule'!$D$8:$K$903,5,FALSE)</f>
        <v>2272.11</v>
      </c>
      <c r="S482" s="75">
        <f>+VLOOKUP($D482,'Detailed Schedule'!$D$8:$K$903,7,FALSE)</f>
        <v>0</v>
      </c>
      <c r="T482" s="119">
        <f t="shared" si="83"/>
        <v>0</v>
      </c>
      <c r="U482" s="119">
        <f t="shared" si="84"/>
        <v>0</v>
      </c>
      <c r="V482" s="21" t="str">
        <f t="shared" si="85"/>
        <v>NO CHANGE</v>
      </c>
      <c r="W482" s="21" t="str">
        <f t="shared" si="86"/>
        <v>NO CHANGE</v>
      </c>
      <c r="X482" s="21" t="str">
        <f t="shared" si="87"/>
        <v>NO CHANGE</v>
      </c>
    </row>
    <row r="483" spans="1:24" outlineLevel="2">
      <c r="A483" s="136">
        <v>44013</v>
      </c>
      <c r="B483" s="24"/>
      <c r="C483" s="77">
        <v>577</v>
      </c>
      <c r="D483" s="137" t="s">
        <v>270</v>
      </c>
      <c r="E483" s="137">
        <v>9</v>
      </c>
      <c r="F483" s="137" t="s">
        <v>103</v>
      </c>
      <c r="G483" s="137" t="str">
        <f>+VLOOKUP($D483,'Detailed Schedule'!$D$8:$EK$9993,4,FALSE)</f>
        <v>COMPUTER</v>
      </c>
      <c r="H483" s="55">
        <f>+VLOOKUP($D483,'Detailed Schedule'!$D$8:$EK$9993,5,FALSE)</f>
        <v>1298.98</v>
      </c>
      <c r="I483" s="22">
        <f>+VLOOKUP($D483,'Detailed Schedule'!$D$8:$EK$9993,6,FALSE)</f>
        <v>5</v>
      </c>
      <c r="J483" s="55">
        <f>+VLOOKUP($D483,'Detailed Schedule'!$D$8:$EK$9993,7,FALSE)</f>
        <v>0</v>
      </c>
      <c r="K483" s="56">
        <v>0</v>
      </c>
      <c r="L483" s="59">
        <f>+VLOOKUP($D483,'Detailed Schedule'!$D$8:$EAA$9985,137,FALSE)</f>
        <v>1169.096</v>
      </c>
      <c r="M483" s="26">
        <f>+VLOOKUP($D483,'Detailed Schedule'!$D$8:$EAA$9985,144,FALSE)</f>
        <v>64.948999999999998</v>
      </c>
      <c r="N483" s="26">
        <f t="shared" si="81"/>
        <v>1234.0450000000001</v>
      </c>
      <c r="O483" s="26">
        <f t="shared" si="82"/>
        <v>64.934999999999945</v>
      </c>
      <c r="Q483" s="74">
        <f>+VLOOKUP($D483,'Detailed Schedule'!$D$8:$K$903,6,FALSE)</f>
        <v>5</v>
      </c>
      <c r="R483" s="75">
        <f>+VLOOKUP($D483,'Detailed Schedule'!$D$8:$K$903,5,FALSE)</f>
        <v>1298.98</v>
      </c>
      <c r="S483" s="75">
        <f>+VLOOKUP($D483,'Detailed Schedule'!$D$8:$K$903,7,FALSE)</f>
        <v>0</v>
      </c>
      <c r="T483" s="119">
        <f t="shared" si="83"/>
        <v>0</v>
      </c>
      <c r="U483" s="119">
        <f t="shared" si="84"/>
        <v>0</v>
      </c>
      <c r="V483" s="21" t="str">
        <f t="shared" si="85"/>
        <v>NO CHANGE</v>
      </c>
      <c r="W483" s="21" t="str">
        <f t="shared" si="86"/>
        <v>NO CHANGE</v>
      </c>
      <c r="X483" s="21" t="str">
        <f t="shared" si="87"/>
        <v>NO CHANGE</v>
      </c>
    </row>
    <row r="484" spans="1:24" outlineLevel="2">
      <c r="A484" s="136">
        <v>44013</v>
      </c>
      <c r="B484" s="24"/>
      <c r="C484" s="77">
        <v>582</v>
      </c>
      <c r="D484" s="137" t="s">
        <v>272</v>
      </c>
      <c r="E484" s="137">
        <v>9</v>
      </c>
      <c r="F484" s="137" t="s">
        <v>103</v>
      </c>
      <c r="G484" s="137" t="str">
        <f>+VLOOKUP($D484,'Detailed Schedule'!$D$8:$EK$9993,4,FALSE)</f>
        <v>NEW LAPTOP</v>
      </c>
      <c r="H484" s="55">
        <f>+VLOOKUP($D484,'Detailed Schedule'!$D$8:$EK$9993,5,FALSE)</f>
        <v>1101.18</v>
      </c>
      <c r="I484" s="22">
        <f>+VLOOKUP($D484,'Detailed Schedule'!$D$8:$EK$9993,6,FALSE)</f>
        <v>5</v>
      </c>
      <c r="J484" s="55">
        <f>+VLOOKUP($D484,'Detailed Schedule'!$D$8:$EK$9993,7,FALSE)</f>
        <v>0</v>
      </c>
      <c r="K484" s="56">
        <v>0</v>
      </c>
      <c r="L484" s="59">
        <f>+VLOOKUP($D484,'Detailed Schedule'!$D$8:$EAA$9985,137,FALSE)</f>
        <v>991.07600000000002</v>
      </c>
      <c r="M484" s="26">
        <f>+VLOOKUP($D484,'Detailed Schedule'!$D$8:$EAA$9985,144,FALSE)</f>
        <v>55.059000000000005</v>
      </c>
      <c r="N484" s="26">
        <f t="shared" si="81"/>
        <v>1046.135</v>
      </c>
      <c r="O484" s="26">
        <f t="shared" si="82"/>
        <v>55.045000000000073</v>
      </c>
      <c r="Q484" s="74">
        <f>+VLOOKUP($D484,'Detailed Schedule'!$D$8:$K$903,6,FALSE)</f>
        <v>5</v>
      </c>
      <c r="R484" s="75">
        <f>+VLOOKUP($D484,'Detailed Schedule'!$D$8:$K$903,5,FALSE)</f>
        <v>1101.18</v>
      </c>
      <c r="S484" s="75">
        <f>+VLOOKUP($D484,'Detailed Schedule'!$D$8:$K$903,7,FALSE)</f>
        <v>0</v>
      </c>
      <c r="T484" s="119">
        <f t="shared" si="83"/>
        <v>0</v>
      </c>
      <c r="U484" s="119">
        <f t="shared" si="84"/>
        <v>0</v>
      </c>
      <c r="V484" s="21" t="str">
        <f t="shared" si="85"/>
        <v>NO CHANGE</v>
      </c>
      <c r="W484" s="21" t="str">
        <f t="shared" si="86"/>
        <v>NO CHANGE</v>
      </c>
      <c r="X484" s="21" t="str">
        <f t="shared" si="87"/>
        <v>NO CHANGE</v>
      </c>
    </row>
    <row r="485" spans="1:24" outlineLevel="2">
      <c r="A485" s="136">
        <v>44013</v>
      </c>
      <c r="B485" s="24"/>
      <c r="C485" s="77">
        <v>584</v>
      </c>
      <c r="D485" s="137" t="s">
        <v>274</v>
      </c>
      <c r="E485" s="137">
        <v>9</v>
      </c>
      <c r="F485" s="137" t="s">
        <v>103</v>
      </c>
      <c r="G485" s="137" t="str">
        <f>+VLOOKUP($D485,'Detailed Schedule'!$D$8:$EK$9993,4,FALSE)</f>
        <v>TWO MONITORS</v>
      </c>
      <c r="H485" s="55">
        <f>+VLOOKUP($D485,'Detailed Schedule'!$D$8:$EK$9993,5,FALSE)</f>
        <v>634.52</v>
      </c>
      <c r="I485" s="22">
        <f>+VLOOKUP($D485,'Detailed Schedule'!$D$8:$EK$9993,6,FALSE)</f>
        <v>5</v>
      </c>
      <c r="J485" s="55">
        <f>+VLOOKUP($D485,'Detailed Schedule'!$D$8:$EK$9993,7,FALSE)</f>
        <v>0</v>
      </c>
      <c r="K485" s="56">
        <v>0</v>
      </c>
      <c r="L485" s="59">
        <f>+VLOOKUP($D485,'Detailed Schedule'!$D$8:$EAA$9985,137,FALSE)</f>
        <v>571.05399999999997</v>
      </c>
      <c r="M485" s="26">
        <f>+VLOOKUP($D485,'Detailed Schedule'!$D$8:$EAA$9985,144,FALSE)</f>
        <v>31.725999999999999</v>
      </c>
      <c r="N485" s="26">
        <f t="shared" si="81"/>
        <v>602.78</v>
      </c>
      <c r="O485" s="26">
        <f t="shared" si="82"/>
        <v>31.740000000000009</v>
      </c>
      <c r="Q485" s="74">
        <f>+VLOOKUP($D485,'Detailed Schedule'!$D$8:$K$903,6,FALSE)</f>
        <v>5</v>
      </c>
      <c r="R485" s="75">
        <f>+VLOOKUP($D485,'Detailed Schedule'!$D$8:$K$903,5,FALSE)</f>
        <v>634.52</v>
      </c>
      <c r="S485" s="75">
        <f>+VLOOKUP($D485,'Detailed Schedule'!$D$8:$K$903,7,FALSE)</f>
        <v>0</v>
      </c>
      <c r="T485" s="119">
        <f t="shared" si="83"/>
        <v>0</v>
      </c>
      <c r="U485" s="119">
        <f t="shared" si="84"/>
        <v>0</v>
      </c>
      <c r="V485" s="21" t="str">
        <f t="shared" si="85"/>
        <v>NO CHANGE</v>
      </c>
      <c r="W485" s="21" t="str">
        <f t="shared" si="86"/>
        <v>NO CHANGE</v>
      </c>
      <c r="X485" s="21" t="str">
        <f t="shared" si="87"/>
        <v>NO CHANGE</v>
      </c>
    </row>
    <row r="486" spans="1:24" outlineLevel="2">
      <c r="A486" s="136">
        <v>44013</v>
      </c>
      <c r="B486" s="24"/>
      <c r="C486" s="77">
        <v>585</v>
      </c>
      <c r="D486" s="137" t="s">
        <v>276</v>
      </c>
      <c r="E486" s="137">
        <v>9</v>
      </c>
      <c r="F486" s="137" t="s">
        <v>103</v>
      </c>
      <c r="G486" s="137" t="str">
        <f>+VLOOKUP($D486,'Detailed Schedule'!$D$8:$EK$9993,4,FALSE)</f>
        <v>NEW PC AND 2 MONITORS</v>
      </c>
      <c r="H486" s="55">
        <f>+VLOOKUP($D486,'Detailed Schedule'!$D$8:$EK$9993,5,FALSE)</f>
        <v>976.91</v>
      </c>
      <c r="I486" s="22">
        <f>+VLOOKUP($D486,'Detailed Schedule'!$D$8:$EK$9993,6,FALSE)</f>
        <v>5</v>
      </c>
      <c r="J486" s="55">
        <f>+VLOOKUP($D486,'Detailed Schedule'!$D$8:$EK$9993,7,FALSE)</f>
        <v>0</v>
      </c>
      <c r="K486" s="56">
        <v>0</v>
      </c>
      <c r="L486" s="59">
        <f>+VLOOKUP($D486,'Detailed Schedule'!$D$8:$EAA$9985,137,FALSE)</f>
        <v>879.21199999999999</v>
      </c>
      <c r="M486" s="26">
        <f>+VLOOKUP($D486,'Detailed Schedule'!$D$8:$EAA$9985,144,FALSE)</f>
        <v>48.845500000000001</v>
      </c>
      <c r="N486" s="26">
        <f t="shared" si="81"/>
        <v>928.0575</v>
      </c>
      <c r="O486" s="26">
        <f t="shared" si="82"/>
        <v>48.852499999999964</v>
      </c>
      <c r="Q486" s="74">
        <f>+VLOOKUP($D486,'Detailed Schedule'!$D$8:$K$903,6,FALSE)</f>
        <v>5</v>
      </c>
      <c r="R486" s="75">
        <f>+VLOOKUP($D486,'Detailed Schedule'!$D$8:$K$903,5,FALSE)</f>
        <v>976.91</v>
      </c>
      <c r="S486" s="75">
        <f>+VLOOKUP($D486,'Detailed Schedule'!$D$8:$K$903,7,FALSE)</f>
        <v>0</v>
      </c>
      <c r="T486" s="119">
        <f t="shared" si="83"/>
        <v>0</v>
      </c>
      <c r="U486" s="119">
        <f t="shared" si="84"/>
        <v>0</v>
      </c>
      <c r="V486" s="21" t="str">
        <f t="shared" si="85"/>
        <v>NO CHANGE</v>
      </c>
      <c r="W486" s="21" t="str">
        <f t="shared" si="86"/>
        <v>NO CHANGE</v>
      </c>
      <c r="X486" s="21" t="str">
        <f t="shared" si="87"/>
        <v>NO CHANGE</v>
      </c>
    </row>
    <row r="487" spans="1:24" outlineLevel="2">
      <c r="A487" s="136">
        <v>44013</v>
      </c>
      <c r="B487" s="24"/>
      <c r="C487" s="77">
        <v>588</v>
      </c>
      <c r="D487" s="137" t="s">
        <v>278</v>
      </c>
      <c r="E487" s="137">
        <v>9</v>
      </c>
      <c r="F487" s="137" t="s">
        <v>103</v>
      </c>
      <c r="G487" s="137" t="str">
        <f>+VLOOKUP($D487,'Detailed Schedule'!$D$8:$EK$9993,4,FALSE)</f>
        <v>COMPUTER</v>
      </c>
      <c r="H487" s="55">
        <f>+VLOOKUP($D487,'Detailed Schedule'!$D$8:$EK$9993,5,FALSE)</f>
        <v>1984.51</v>
      </c>
      <c r="I487" s="22">
        <f>+VLOOKUP($D487,'Detailed Schedule'!$D$8:$EK$9993,6,FALSE)</f>
        <v>5</v>
      </c>
      <c r="J487" s="55">
        <f>+VLOOKUP($D487,'Detailed Schedule'!$D$8:$EK$9993,7,FALSE)</f>
        <v>0</v>
      </c>
      <c r="K487" s="56">
        <v>0</v>
      </c>
      <c r="L487" s="59">
        <f>+VLOOKUP($D487,'Detailed Schedule'!$D$8:$EAA$9985,137,FALSE)</f>
        <v>1786.0520000000001</v>
      </c>
      <c r="M487" s="26">
        <f>+VLOOKUP($D487,'Detailed Schedule'!$D$8:$EAA$9985,144,FALSE)</f>
        <v>99.225500000000011</v>
      </c>
      <c r="N487" s="26">
        <f t="shared" si="81"/>
        <v>1885.2775000000001</v>
      </c>
      <c r="O487" s="26">
        <f t="shared" si="82"/>
        <v>99.232499999999845</v>
      </c>
      <c r="Q487" s="74">
        <f>+VLOOKUP($D487,'Detailed Schedule'!$D$8:$K$903,6,FALSE)</f>
        <v>5</v>
      </c>
      <c r="R487" s="75">
        <f>+VLOOKUP($D487,'Detailed Schedule'!$D$8:$K$903,5,FALSE)</f>
        <v>1984.51</v>
      </c>
      <c r="S487" s="75">
        <f>+VLOOKUP($D487,'Detailed Schedule'!$D$8:$K$903,7,FALSE)</f>
        <v>0</v>
      </c>
      <c r="T487" s="119">
        <f t="shared" si="83"/>
        <v>0</v>
      </c>
      <c r="U487" s="119">
        <f t="shared" si="84"/>
        <v>0</v>
      </c>
      <c r="V487" s="21" t="str">
        <f t="shared" si="85"/>
        <v>NO CHANGE</v>
      </c>
      <c r="W487" s="21" t="str">
        <f t="shared" si="86"/>
        <v>NO CHANGE</v>
      </c>
      <c r="X487" s="21" t="str">
        <f t="shared" si="87"/>
        <v>NO CHANGE</v>
      </c>
    </row>
    <row r="488" spans="1:24" outlineLevel="2">
      <c r="A488" s="136">
        <v>44013</v>
      </c>
      <c r="B488" s="24"/>
      <c r="C488" s="77">
        <v>587</v>
      </c>
      <c r="D488" s="137" t="s">
        <v>279</v>
      </c>
      <c r="E488" s="137">
        <v>1</v>
      </c>
      <c r="F488" s="137" t="s">
        <v>103</v>
      </c>
      <c r="G488" s="137" t="str">
        <f>+VLOOKUP($D488,'Detailed Schedule'!$D$8:$EK$9993,4,FALSE)</f>
        <v>TWO COMPUTERS</v>
      </c>
      <c r="H488" s="55">
        <f>+VLOOKUP($D488,'Detailed Schedule'!$D$8:$EK$9993,5,FALSE)</f>
        <v>1785.75</v>
      </c>
      <c r="I488" s="22">
        <f>+VLOOKUP($D488,'Detailed Schedule'!$D$8:$EK$9993,6,FALSE)</f>
        <v>5</v>
      </c>
      <c r="J488" s="55">
        <f>+VLOOKUP($D488,'Detailed Schedule'!$D$8:$EK$9993,7,FALSE)</f>
        <v>0</v>
      </c>
      <c r="K488" s="56">
        <v>0</v>
      </c>
      <c r="L488" s="59">
        <f>+VLOOKUP($D488,'Detailed Schedule'!$D$8:$EAA$9985,137,FALSE)</f>
        <v>1607.1799999999998</v>
      </c>
      <c r="M488" s="26">
        <f>+VLOOKUP($D488,'Detailed Schedule'!$D$8:$EAA$9985,144,FALSE)</f>
        <v>89.287499999999994</v>
      </c>
      <c r="N488" s="26">
        <f t="shared" si="81"/>
        <v>1696.4674999999997</v>
      </c>
      <c r="O488" s="26">
        <f t="shared" si="82"/>
        <v>89.282500000000255</v>
      </c>
      <c r="Q488" s="74">
        <f>+VLOOKUP($D488,'Detailed Schedule'!$D$8:$K$903,6,FALSE)</f>
        <v>5</v>
      </c>
      <c r="R488" s="75">
        <f>+VLOOKUP($D488,'Detailed Schedule'!$D$8:$K$903,5,FALSE)</f>
        <v>1785.75</v>
      </c>
      <c r="S488" s="75">
        <f>+VLOOKUP($D488,'Detailed Schedule'!$D$8:$K$903,7,FALSE)</f>
        <v>0</v>
      </c>
      <c r="T488" s="119">
        <f t="shared" si="83"/>
        <v>0</v>
      </c>
      <c r="U488" s="119">
        <f t="shared" si="84"/>
        <v>0</v>
      </c>
      <c r="V488" s="21" t="str">
        <f t="shared" si="85"/>
        <v>NO CHANGE</v>
      </c>
      <c r="W488" s="21" t="str">
        <f t="shared" si="86"/>
        <v>NO CHANGE</v>
      </c>
      <c r="X488" s="21" t="str">
        <f t="shared" si="87"/>
        <v>NO CHANGE</v>
      </c>
    </row>
    <row r="489" spans="1:24" outlineLevel="2">
      <c r="A489" s="136">
        <v>44013</v>
      </c>
      <c r="B489" s="24"/>
      <c r="C489" s="77">
        <v>586</v>
      </c>
      <c r="D489" s="137" t="s">
        <v>281</v>
      </c>
      <c r="E489" s="137">
        <v>1</v>
      </c>
      <c r="F489" s="137" t="s">
        <v>103</v>
      </c>
      <c r="G489" s="137" t="str">
        <f>+VLOOKUP($D489,'Detailed Schedule'!$D$8:$EK$9993,4,FALSE)</f>
        <v>COMPUTER</v>
      </c>
      <c r="H489" s="55">
        <f>+VLOOKUP($D489,'Detailed Schedule'!$D$8:$EK$9993,5,FALSE)</f>
        <v>1140.32</v>
      </c>
      <c r="I489" s="22">
        <f>+VLOOKUP($D489,'Detailed Schedule'!$D$8:$EK$9993,6,FALSE)</f>
        <v>5</v>
      </c>
      <c r="J489" s="55">
        <f>+VLOOKUP($D489,'Detailed Schedule'!$D$8:$EK$9993,7,FALSE)</f>
        <v>0</v>
      </c>
      <c r="K489" s="56">
        <v>0</v>
      </c>
      <c r="L489" s="59">
        <f>+VLOOKUP($D489,'Detailed Schedule'!$D$8:$EAA$9985,137,FALSE)</f>
        <v>1026.2740000000001</v>
      </c>
      <c r="M489" s="26">
        <f>+VLOOKUP($D489,'Detailed Schedule'!$D$8:$EAA$9985,144,FALSE)</f>
        <v>57.015999999999998</v>
      </c>
      <c r="N489" s="26">
        <f t="shared" si="81"/>
        <v>1083.2900000000002</v>
      </c>
      <c r="O489" s="26">
        <f t="shared" si="82"/>
        <v>57.029999999999745</v>
      </c>
      <c r="Q489" s="74">
        <f>+VLOOKUP($D489,'Detailed Schedule'!$D$8:$K$903,6,FALSE)</f>
        <v>5</v>
      </c>
      <c r="R489" s="75">
        <f>+VLOOKUP($D489,'Detailed Schedule'!$D$8:$K$903,5,FALSE)</f>
        <v>1140.32</v>
      </c>
      <c r="S489" s="75">
        <f>+VLOOKUP($D489,'Detailed Schedule'!$D$8:$K$903,7,FALSE)</f>
        <v>0</v>
      </c>
      <c r="T489" s="119">
        <f t="shared" si="83"/>
        <v>0</v>
      </c>
      <c r="U489" s="119">
        <f t="shared" si="84"/>
        <v>0</v>
      </c>
      <c r="V489" s="21" t="str">
        <f t="shared" si="85"/>
        <v>NO CHANGE</v>
      </c>
      <c r="W489" s="21" t="str">
        <f t="shared" si="86"/>
        <v>NO CHANGE</v>
      </c>
      <c r="X489" s="21" t="str">
        <f t="shared" si="87"/>
        <v>NO CHANGE</v>
      </c>
    </row>
    <row r="490" spans="1:24" outlineLevel="2">
      <c r="A490" s="136">
        <v>44013</v>
      </c>
      <c r="B490" s="24"/>
      <c r="C490" s="77">
        <v>589</v>
      </c>
      <c r="D490" s="137" t="s">
        <v>282</v>
      </c>
      <c r="E490" s="137">
        <v>1</v>
      </c>
      <c r="F490" s="137" t="s">
        <v>103</v>
      </c>
      <c r="G490" s="137" t="str">
        <f>+VLOOKUP($D490,'Detailed Schedule'!$D$8:$EK$9993,4,FALSE)</f>
        <v>2 LAPTOPS - KATIE &amp; SPARE</v>
      </c>
      <c r="H490" s="55">
        <f>+VLOOKUP($D490,'Detailed Schedule'!$D$8:$EK$9993,5,FALSE)</f>
        <v>1730.06</v>
      </c>
      <c r="I490" s="22">
        <f>+VLOOKUP($D490,'Detailed Schedule'!$D$8:$EK$9993,6,FALSE)</f>
        <v>5</v>
      </c>
      <c r="J490" s="55">
        <f>+VLOOKUP($D490,'Detailed Schedule'!$D$8:$EK$9993,7,FALSE)</f>
        <v>0</v>
      </c>
      <c r="K490" s="56">
        <v>0</v>
      </c>
      <c r="L490" s="59">
        <f>+VLOOKUP($D490,'Detailed Schedule'!$D$8:$EAA$9985,137,FALSE)</f>
        <v>1557.0519999999999</v>
      </c>
      <c r="M490" s="26">
        <f>+VLOOKUP($D490,'Detailed Schedule'!$D$8:$EAA$9985,144,FALSE)</f>
        <v>86.503</v>
      </c>
      <c r="N490" s="26">
        <f t="shared" si="81"/>
        <v>1643.5549999999998</v>
      </c>
      <c r="O490" s="26">
        <f t="shared" si="82"/>
        <v>86.505000000000109</v>
      </c>
      <c r="Q490" s="74">
        <f>+VLOOKUP($D490,'Detailed Schedule'!$D$8:$K$903,6,FALSE)</f>
        <v>5</v>
      </c>
      <c r="R490" s="75">
        <f>+VLOOKUP($D490,'Detailed Schedule'!$D$8:$K$903,5,FALSE)</f>
        <v>1730.06</v>
      </c>
      <c r="S490" s="75">
        <f>+VLOOKUP($D490,'Detailed Schedule'!$D$8:$K$903,7,FALSE)</f>
        <v>0</v>
      </c>
      <c r="T490" s="119">
        <f t="shared" si="83"/>
        <v>0</v>
      </c>
      <c r="U490" s="119">
        <f t="shared" si="84"/>
        <v>0</v>
      </c>
      <c r="V490" s="21" t="str">
        <f t="shared" si="85"/>
        <v>NO CHANGE</v>
      </c>
      <c r="W490" s="21" t="str">
        <f t="shared" si="86"/>
        <v>NO CHANGE</v>
      </c>
      <c r="X490" s="21" t="str">
        <f t="shared" si="87"/>
        <v>NO CHANGE</v>
      </c>
    </row>
    <row r="491" spans="1:24" outlineLevel="2">
      <c r="A491" s="136">
        <v>44013</v>
      </c>
      <c r="B491" s="24"/>
      <c r="C491" s="77">
        <v>580</v>
      </c>
      <c r="D491" s="137" t="s">
        <v>510</v>
      </c>
      <c r="E491" s="137">
        <v>1</v>
      </c>
      <c r="F491" s="137" t="s">
        <v>103</v>
      </c>
      <c r="G491" s="137" t="str">
        <f>+VLOOKUP($D491,'Detailed Schedule'!$D$8:$EK$9993,4,FALSE)</f>
        <v>TV, PRINTER, EQUIP SMALL BID ROOM</v>
      </c>
      <c r="H491" s="55">
        <f>+VLOOKUP($D491,'Detailed Schedule'!$D$8:$EK$9993,5,FALSE)</f>
        <v>4390.96</v>
      </c>
      <c r="I491" s="22">
        <f>+VLOOKUP($D491,'Detailed Schedule'!$D$8:$EK$9993,6,FALSE)</f>
        <v>7</v>
      </c>
      <c r="J491" s="55">
        <f>+VLOOKUP($D491,'Detailed Schedule'!$D$8:$EK$9993,7,FALSE)</f>
        <v>0</v>
      </c>
      <c r="K491" s="56">
        <v>0</v>
      </c>
      <c r="L491" s="59">
        <f>+VLOOKUP($D491,'Detailed Schedule'!$D$8:$EAA$9985,137,FALSE)</f>
        <v>2822.76</v>
      </c>
      <c r="M491" s="26">
        <f>+VLOOKUP($D491,'Detailed Schedule'!$D$8:$EAA$9985,144,FALSE)</f>
        <v>156.82</v>
      </c>
      <c r="N491" s="26">
        <f t="shared" si="81"/>
        <v>2979.5800000000004</v>
      </c>
      <c r="O491" s="26">
        <f t="shared" si="82"/>
        <v>1411.3799999999997</v>
      </c>
      <c r="Q491" s="74">
        <f>+VLOOKUP($D491,'Detailed Schedule'!$D$8:$K$903,6,FALSE)</f>
        <v>7</v>
      </c>
      <c r="R491" s="75">
        <f>+VLOOKUP($D491,'Detailed Schedule'!$D$8:$K$903,5,FALSE)</f>
        <v>4390.96</v>
      </c>
      <c r="S491" s="75">
        <f>+VLOOKUP($D491,'Detailed Schedule'!$D$8:$K$903,7,FALSE)</f>
        <v>0</v>
      </c>
      <c r="T491" s="119">
        <f t="shared" si="83"/>
        <v>0</v>
      </c>
      <c r="U491" s="119">
        <f t="shared" si="84"/>
        <v>0</v>
      </c>
      <c r="V491" s="21" t="str">
        <f t="shared" si="85"/>
        <v>NO CHANGE</v>
      </c>
      <c r="W491" s="21" t="str">
        <f t="shared" si="86"/>
        <v>NO CHANGE</v>
      </c>
      <c r="X491" s="21" t="str">
        <f t="shared" si="87"/>
        <v>NO CHANGE</v>
      </c>
    </row>
    <row r="492" spans="1:24" outlineLevel="2">
      <c r="A492" s="136">
        <v>44013</v>
      </c>
      <c r="B492" s="24"/>
      <c r="C492" s="77">
        <v>581</v>
      </c>
      <c r="D492" s="137" t="s">
        <v>512</v>
      </c>
      <c r="E492" s="137">
        <v>1</v>
      </c>
      <c r="F492" s="137" t="s">
        <v>103</v>
      </c>
      <c r="G492" s="137" t="str">
        <f>+VLOOKUP($D492,'Detailed Schedule'!$D$8:$EK$9993,4,FALSE)</f>
        <v>TV FOR CONFERENCE ROOM</v>
      </c>
      <c r="H492" s="55">
        <f>+VLOOKUP($D492,'Detailed Schedule'!$D$8:$EK$9993,5,FALSE)</f>
        <v>2681.4700000000003</v>
      </c>
      <c r="I492" s="22">
        <f>+VLOOKUP($D492,'Detailed Schedule'!$D$8:$EK$9993,6,FALSE)</f>
        <v>7</v>
      </c>
      <c r="J492" s="55">
        <f>+VLOOKUP($D492,'Detailed Schedule'!$D$8:$EK$9993,7,FALSE)</f>
        <v>0</v>
      </c>
      <c r="K492" s="56">
        <v>0</v>
      </c>
      <c r="L492" s="59">
        <f>+VLOOKUP($D492,'Detailed Schedule'!$D$8:$EAA$9985,137,FALSE)</f>
        <v>1723.8071428571429</v>
      </c>
      <c r="M492" s="26">
        <f>+VLOOKUP($D492,'Detailed Schedule'!$D$8:$EAA$9985,144,FALSE)</f>
        <v>95.766785714285717</v>
      </c>
      <c r="N492" s="26">
        <f t="shared" si="81"/>
        <v>1819.5739285714287</v>
      </c>
      <c r="O492" s="26">
        <f t="shared" si="82"/>
        <v>861.89607142857153</v>
      </c>
      <c r="Q492" s="74">
        <f>+VLOOKUP($D492,'Detailed Schedule'!$D$8:$K$903,6,FALSE)</f>
        <v>7</v>
      </c>
      <c r="R492" s="75">
        <f>+VLOOKUP($D492,'Detailed Schedule'!$D$8:$K$903,5,FALSE)</f>
        <v>2681.4700000000003</v>
      </c>
      <c r="S492" s="75">
        <f>+VLOOKUP($D492,'Detailed Schedule'!$D$8:$K$903,7,FALSE)</f>
        <v>0</v>
      </c>
      <c r="T492" s="119">
        <f t="shared" si="83"/>
        <v>0</v>
      </c>
      <c r="U492" s="119">
        <f t="shared" si="84"/>
        <v>0</v>
      </c>
      <c r="V492" s="21" t="str">
        <f t="shared" si="85"/>
        <v>NO CHANGE</v>
      </c>
      <c r="W492" s="21" t="str">
        <f t="shared" si="86"/>
        <v>NO CHANGE</v>
      </c>
      <c r="X492" s="21" t="str">
        <f t="shared" si="87"/>
        <v>NO CHANGE</v>
      </c>
    </row>
    <row r="493" spans="1:24" outlineLevel="2">
      <c r="A493" s="136">
        <v>44013</v>
      </c>
      <c r="B493" s="24"/>
      <c r="C493" s="77">
        <v>583</v>
      </c>
      <c r="D493" s="137" t="s">
        <v>514</v>
      </c>
      <c r="E493" s="137">
        <v>9</v>
      </c>
      <c r="F493" s="137" t="s">
        <v>103</v>
      </c>
      <c r="G493" s="137" t="str">
        <f>+VLOOKUP($D493,'Detailed Schedule'!$D$8:$EK$9993,4,FALSE)</f>
        <v>LASER PRINTER</v>
      </c>
      <c r="H493" s="55">
        <f>+VLOOKUP($D493,'Detailed Schedule'!$D$8:$EK$9993,5,FALSE)</f>
        <v>1480.94</v>
      </c>
      <c r="I493" s="22">
        <f>+VLOOKUP($D493,'Detailed Schedule'!$D$8:$EK$9993,6,FALSE)</f>
        <v>5</v>
      </c>
      <c r="J493" s="55">
        <f>+VLOOKUP($D493,'Detailed Schedule'!$D$8:$EK$9993,7,FALSE)</f>
        <v>0</v>
      </c>
      <c r="K493" s="56">
        <v>0</v>
      </c>
      <c r="L493" s="59">
        <f>+VLOOKUP($D493,'Detailed Schedule'!$D$8:$EAA$9985,137,FALSE)</f>
        <v>1332.848</v>
      </c>
      <c r="M493" s="26">
        <f>+VLOOKUP($D493,'Detailed Schedule'!$D$8:$EAA$9985,144,FALSE)</f>
        <v>74.046999999999997</v>
      </c>
      <c r="N493" s="26">
        <f t="shared" si="81"/>
        <v>1406.895</v>
      </c>
      <c r="O493" s="26">
        <f t="shared" si="82"/>
        <v>74.045000000000073</v>
      </c>
      <c r="Q493" s="74">
        <f>+VLOOKUP($D493,'Detailed Schedule'!$D$8:$K$903,6,FALSE)</f>
        <v>5</v>
      </c>
      <c r="R493" s="75">
        <f>+VLOOKUP($D493,'Detailed Schedule'!$D$8:$K$903,5,FALSE)</f>
        <v>1480.94</v>
      </c>
      <c r="S493" s="75">
        <f>+VLOOKUP($D493,'Detailed Schedule'!$D$8:$K$903,7,FALSE)</f>
        <v>0</v>
      </c>
      <c r="T493" s="119">
        <f t="shared" si="83"/>
        <v>0</v>
      </c>
      <c r="U493" s="119">
        <f t="shared" si="84"/>
        <v>0</v>
      </c>
      <c r="V493" s="21" t="str">
        <f t="shared" si="85"/>
        <v>NO CHANGE</v>
      </c>
      <c r="W493" s="21" t="str">
        <f t="shared" si="86"/>
        <v>NO CHANGE</v>
      </c>
      <c r="X493" s="21" t="str">
        <f t="shared" si="87"/>
        <v>NO CHANGE</v>
      </c>
    </row>
    <row r="494" spans="1:24" outlineLevel="2">
      <c r="A494" s="136">
        <v>44013</v>
      </c>
      <c r="B494" s="24"/>
      <c r="C494" s="77">
        <v>578</v>
      </c>
      <c r="D494" s="137" t="s">
        <v>913</v>
      </c>
      <c r="E494" s="137">
        <v>1</v>
      </c>
      <c r="F494" s="137" t="s">
        <v>103</v>
      </c>
      <c r="G494" s="137" t="str">
        <f>+VLOOKUP($D494,'Detailed Schedule'!$D$8:$EK$9993,4,FALSE)</f>
        <v>MESSAGE BOARD</v>
      </c>
      <c r="H494" s="55">
        <f>+VLOOKUP($D494,'Detailed Schedule'!$D$8:$EK$9993,5,FALSE)</f>
        <v>4200</v>
      </c>
      <c r="I494" s="22">
        <f>+VLOOKUP($D494,'Detailed Schedule'!$D$8:$EK$9993,6,FALSE)</f>
        <v>5</v>
      </c>
      <c r="J494" s="55">
        <f>+VLOOKUP($D494,'Detailed Schedule'!$D$8:$EK$9993,7,FALSE)</f>
        <v>0</v>
      </c>
      <c r="K494" s="56">
        <v>0</v>
      </c>
      <c r="L494" s="59">
        <f>+VLOOKUP($D494,'Detailed Schedule'!$D$8:$EAA$9985,137,FALSE)</f>
        <v>3780</v>
      </c>
      <c r="M494" s="26">
        <f>+VLOOKUP($D494,'Detailed Schedule'!$D$8:$EAA$9985,144,FALSE)</f>
        <v>210</v>
      </c>
      <c r="N494" s="26">
        <f t="shared" si="81"/>
        <v>3990</v>
      </c>
      <c r="O494" s="26">
        <f t="shared" si="82"/>
        <v>210</v>
      </c>
      <c r="Q494" s="74">
        <f>+VLOOKUP($D494,'Detailed Schedule'!$D$8:$K$903,6,FALSE)</f>
        <v>5</v>
      </c>
      <c r="R494" s="75">
        <f>+VLOOKUP($D494,'Detailed Schedule'!$D$8:$K$903,5,FALSE)</f>
        <v>4200</v>
      </c>
      <c r="S494" s="75">
        <f>+VLOOKUP($D494,'Detailed Schedule'!$D$8:$K$903,7,FALSE)</f>
        <v>0</v>
      </c>
      <c r="T494" s="119">
        <f t="shared" si="83"/>
        <v>0</v>
      </c>
      <c r="U494" s="119">
        <f t="shared" si="84"/>
        <v>0</v>
      </c>
      <c r="V494" s="21" t="str">
        <f t="shared" si="85"/>
        <v>NO CHANGE</v>
      </c>
      <c r="W494" s="21" t="str">
        <f t="shared" si="86"/>
        <v>NO CHANGE</v>
      </c>
      <c r="X494" s="21" t="str">
        <f t="shared" si="87"/>
        <v>NO CHANGE</v>
      </c>
    </row>
    <row r="495" spans="1:24" outlineLevel="2">
      <c r="A495" s="136">
        <v>44103</v>
      </c>
      <c r="B495" s="24"/>
      <c r="C495" s="77">
        <v>554</v>
      </c>
      <c r="D495" s="137" t="s">
        <v>997</v>
      </c>
      <c r="E495" s="137">
        <v>2</v>
      </c>
      <c r="F495" s="137" t="s">
        <v>103</v>
      </c>
      <c r="G495" s="137" t="str">
        <f>+VLOOKUP($D495,'Detailed Schedule'!$D$8:$EK$9993,4,FALSE)</f>
        <v>TMG 4 IN. SEMI TRASH PUMP</v>
      </c>
      <c r="H495" s="55">
        <f>+VLOOKUP($D495,'Detailed Schedule'!$D$8:$EK$9993,5,FALSE)</f>
        <v>415.77</v>
      </c>
      <c r="I495" s="22">
        <f>+VLOOKUP($D495,'Detailed Schedule'!$D$8:$EK$9993,6,FALSE)</f>
        <v>5</v>
      </c>
      <c r="J495" s="55">
        <f>+VLOOKUP($D495,'Detailed Schedule'!$D$8:$EK$9993,7,FALSE)</f>
        <v>0</v>
      </c>
      <c r="K495" s="56">
        <v>0</v>
      </c>
      <c r="L495" s="59">
        <f>+VLOOKUP($D495,'Detailed Schedule'!$D$8:$EAA$9985,137,FALSE)</f>
        <v>353.39400000000001</v>
      </c>
      <c r="M495" s="26">
        <f>+VLOOKUP($D495,'Detailed Schedule'!$D$8:$EAA$9985,144,FALSE)</f>
        <v>20.788499999999999</v>
      </c>
      <c r="N495" s="26">
        <f t="shared" si="81"/>
        <v>374.1825</v>
      </c>
      <c r="O495" s="26">
        <f t="shared" si="82"/>
        <v>41.587499999999977</v>
      </c>
      <c r="Q495" s="74">
        <f>+VLOOKUP($D495,'Detailed Schedule'!$D$8:$K$903,6,FALSE)</f>
        <v>5</v>
      </c>
      <c r="R495" s="75">
        <f>+VLOOKUP($D495,'Detailed Schedule'!$D$8:$K$903,5,FALSE)</f>
        <v>415.77</v>
      </c>
      <c r="S495" s="75">
        <f>+VLOOKUP($D495,'Detailed Schedule'!$D$8:$K$903,7,FALSE)</f>
        <v>0</v>
      </c>
      <c r="T495" s="119">
        <f t="shared" si="83"/>
        <v>0</v>
      </c>
      <c r="U495" s="119">
        <f t="shared" si="84"/>
        <v>0</v>
      </c>
      <c r="V495" s="21" t="str">
        <f t="shared" si="85"/>
        <v>NO CHANGE</v>
      </c>
      <c r="W495" s="21" t="str">
        <f t="shared" si="86"/>
        <v>NO CHANGE</v>
      </c>
      <c r="X495" s="21" t="str">
        <f t="shared" si="87"/>
        <v>NO CHANGE</v>
      </c>
    </row>
    <row r="496" spans="1:24" outlineLevel="2">
      <c r="A496" s="136">
        <v>44103</v>
      </c>
      <c r="B496" s="24"/>
      <c r="C496" s="77">
        <v>555</v>
      </c>
      <c r="D496" s="137" t="s">
        <v>999</v>
      </c>
      <c r="E496" s="137">
        <v>2</v>
      </c>
      <c r="F496" s="137" t="s">
        <v>103</v>
      </c>
      <c r="G496" s="137" t="str">
        <f>+VLOOKUP($D496,'Detailed Schedule'!$D$8:$EK$9993,4,FALSE)</f>
        <v>TMG 4 IN. SEMI TRASH PUMP</v>
      </c>
      <c r="H496" s="55">
        <f>+VLOOKUP($D496,'Detailed Schedule'!$D$8:$EK$9993,5,FALSE)</f>
        <v>506.07</v>
      </c>
      <c r="I496" s="22">
        <f>+VLOOKUP($D496,'Detailed Schedule'!$D$8:$EK$9993,6,FALSE)</f>
        <v>5</v>
      </c>
      <c r="J496" s="55">
        <f>+VLOOKUP($D496,'Detailed Schedule'!$D$8:$EK$9993,7,FALSE)</f>
        <v>0</v>
      </c>
      <c r="K496" s="56">
        <v>0</v>
      </c>
      <c r="L496" s="59">
        <f>+VLOOKUP($D496,'Detailed Schedule'!$D$8:$EAA$9985,137,FALSE)</f>
        <v>430.14400000000001</v>
      </c>
      <c r="M496" s="26">
        <f>+VLOOKUP($D496,'Detailed Schedule'!$D$8:$EAA$9985,144,FALSE)</f>
        <v>25.3035</v>
      </c>
      <c r="N496" s="26">
        <f t="shared" si="81"/>
        <v>455.44749999999999</v>
      </c>
      <c r="O496" s="26">
        <f t="shared" si="82"/>
        <v>50.622500000000002</v>
      </c>
      <c r="Q496" s="74">
        <f>+VLOOKUP($D496,'Detailed Schedule'!$D$8:$K$903,6,FALSE)</f>
        <v>5</v>
      </c>
      <c r="R496" s="75">
        <f>+VLOOKUP($D496,'Detailed Schedule'!$D$8:$K$903,5,FALSE)</f>
        <v>506.07</v>
      </c>
      <c r="S496" s="75">
        <f>+VLOOKUP($D496,'Detailed Schedule'!$D$8:$K$903,7,FALSE)</f>
        <v>0</v>
      </c>
      <c r="T496" s="119">
        <f t="shared" si="83"/>
        <v>0</v>
      </c>
      <c r="U496" s="119">
        <f t="shared" si="84"/>
        <v>0</v>
      </c>
      <c r="V496" s="21" t="str">
        <f t="shared" si="85"/>
        <v>NO CHANGE</v>
      </c>
      <c r="W496" s="21" t="str">
        <f t="shared" si="86"/>
        <v>NO CHANGE</v>
      </c>
      <c r="X496" s="21" t="str">
        <f t="shared" si="87"/>
        <v>NO CHANGE</v>
      </c>
    </row>
    <row r="497" spans="1:24" outlineLevel="2">
      <c r="A497" s="136">
        <v>44103</v>
      </c>
      <c r="B497" s="24"/>
      <c r="C497" s="77">
        <v>556</v>
      </c>
      <c r="D497" s="137" t="s">
        <v>1000</v>
      </c>
      <c r="E497" s="137">
        <v>2</v>
      </c>
      <c r="F497" s="137" t="s">
        <v>103</v>
      </c>
      <c r="G497" s="137" t="str">
        <f>+VLOOKUP($D497,'Detailed Schedule'!$D$8:$EK$9993,4,FALSE)</f>
        <v>TMG 3 IN. SEMI TRASH PUMP</v>
      </c>
      <c r="H497" s="55">
        <f>+VLOOKUP($D497,'Detailed Schedule'!$D$8:$EK$9993,5,FALSE)</f>
        <v>154.80000000000001</v>
      </c>
      <c r="I497" s="22">
        <f>+VLOOKUP($D497,'Detailed Schedule'!$D$8:$EK$9993,6,FALSE)</f>
        <v>5</v>
      </c>
      <c r="J497" s="55">
        <f>+VLOOKUP($D497,'Detailed Schedule'!$D$8:$EK$9993,7,FALSE)</f>
        <v>0</v>
      </c>
      <c r="K497" s="56">
        <v>0</v>
      </c>
      <c r="L497" s="59">
        <f>+VLOOKUP($D497,'Detailed Schedule'!$D$8:$EAA$9985,137,FALSE)</f>
        <v>131.58000000000001</v>
      </c>
      <c r="M497" s="26">
        <f>+VLOOKUP($D497,'Detailed Schedule'!$D$8:$EAA$9985,144,FALSE)</f>
        <v>7.74</v>
      </c>
      <c r="N497" s="26">
        <f t="shared" si="81"/>
        <v>139.32000000000002</v>
      </c>
      <c r="O497" s="26">
        <f t="shared" si="82"/>
        <v>15.47999999999999</v>
      </c>
      <c r="Q497" s="74">
        <f>+VLOOKUP($D497,'Detailed Schedule'!$D$8:$K$903,6,FALSE)</f>
        <v>5</v>
      </c>
      <c r="R497" s="75">
        <f>+VLOOKUP($D497,'Detailed Schedule'!$D$8:$K$903,5,FALSE)</f>
        <v>154.80000000000001</v>
      </c>
      <c r="S497" s="75">
        <f>+VLOOKUP($D497,'Detailed Schedule'!$D$8:$K$903,7,FALSE)</f>
        <v>0</v>
      </c>
      <c r="T497" s="119">
        <f t="shared" si="83"/>
        <v>0</v>
      </c>
      <c r="U497" s="119">
        <f t="shared" si="84"/>
        <v>0</v>
      </c>
      <c r="V497" s="21" t="str">
        <f t="shared" si="85"/>
        <v>NO CHANGE</v>
      </c>
      <c r="W497" s="21" t="str">
        <f t="shared" si="86"/>
        <v>NO CHANGE</v>
      </c>
      <c r="X497" s="21" t="str">
        <f t="shared" si="87"/>
        <v>NO CHANGE</v>
      </c>
    </row>
    <row r="498" spans="1:24" outlineLevel="2">
      <c r="A498" s="136">
        <v>45345</v>
      </c>
      <c r="B498" s="24"/>
      <c r="C498" s="77"/>
      <c r="D498" s="137" t="s">
        <v>705</v>
      </c>
      <c r="E498" s="137">
        <v>2</v>
      </c>
      <c r="F498" s="137" t="s">
        <v>103</v>
      </c>
      <c r="G498" s="137" t="str">
        <f>+VLOOKUP($D498,'Detailed Schedule'!$D$8:$EK$9993,4,FALSE)</f>
        <v>42" SLAB CRAB BUCKET JD 250</v>
      </c>
      <c r="H498" s="55">
        <f>+VLOOKUP($D498,'Detailed Schedule'!$D$8:$EK$9993,5,FALSE)</f>
        <v>15709</v>
      </c>
      <c r="I498" s="22">
        <f>+VLOOKUP($D498,'Detailed Schedule'!$D$8:$EK$9993,6,FALSE)</f>
        <v>5</v>
      </c>
      <c r="J498" s="55">
        <f>+VLOOKUP($D498,'Detailed Schedule'!$D$8:$EK$9993,7,FALSE)</f>
        <v>0</v>
      </c>
      <c r="K498" s="56">
        <v>0</v>
      </c>
      <c r="L498" s="59">
        <f>+VLOOKUP($D498,'Detailed Schedule'!$D$8:$EAA$9985,137,FALSE)</f>
        <v>2618.1666666666665</v>
      </c>
      <c r="M498" s="26">
        <f>+VLOOKUP($D498,'Detailed Schedule'!$D$8:$EAA$9985,144,FALSE)</f>
        <v>785.45</v>
      </c>
      <c r="N498" s="26">
        <f t="shared" si="81"/>
        <v>3403.6166666666668</v>
      </c>
      <c r="O498" s="26">
        <f t="shared" si="82"/>
        <v>12305.383333333333</v>
      </c>
      <c r="Q498" s="74">
        <f>+VLOOKUP($D498,'Detailed Schedule'!$D$8:$K$903,6,FALSE)</f>
        <v>5</v>
      </c>
      <c r="R498" s="75">
        <f>+VLOOKUP($D498,'Detailed Schedule'!$D$8:$K$903,5,FALSE)</f>
        <v>15709</v>
      </c>
      <c r="S498" s="75">
        <f>+VLOOKUP($D498,'Detailed Schedule'!$D$8:$K$903,7,FALSE)</f>
        <v>0</v>
      </c>
      <c r="T498" s="119">
        <f t="shared" si="83"/>
        <v>0</v>
      </c>
      <c r="U498" s="119">
        <f t="shared" si="84"/>
        <v>0</v>
      </c>
      <c r="V498" s="21" t="str">
        <f t="shared" si="85"/>
        <v>NO CHANGE</v>
      </c>
      <c r="W498" s="21" t="str">
        <f t="shared" si="86"/>
        <v>NO CHANGE</v>
      </c>
      <c r="X498" s="21" t="str">
        <f t="shared" si="87"/>
        <v>NO CHANGE</v>
      </c>
    </row>
    <row r="499" spans="1:24" outlineLevel="2">
      <c r="A499" s="136">
        <v>45348</v>
      </c>
      <c r="B499" s="24"/>
      <c r="C499" s="77"/>
      <c r="D499" s="137" t="s">
        <v>185</v>
      </c>
      <c r="E499" s="137">
        <v>1</v>
      </c>
      <c r="F499" s="137" t="s">
        <v>103</v>
      </c>
      <c r="G499" s="137" t="str">
        <f>+VLOOKUP($D499,'Detailed Schedule'!$D$8:$EK$9993,4,FALSE)</f>
        <v>ROCK BOX</v>
      </c>
      <c r="H499" s="55">
        <f>+VLOOKUP($D499,'Detailed Schedule'!$D$8:$EK$9993,5,FALSE)</f>
        <v>12733</v>
      </c>
      <c r="I499" s="22">
        <f>+VLOOKUP($D499,'Detailed Schedule'!$D$8:$EK$9993,6,FALSE)</f>
        <v>5</v>
      </c>
      <c r="J499" s="55">
        <f>+VLOOKUP($D499,'Detailed Schedule'!$D$8:$EK$9993,7,FALSE)</f>
        <v>0</v>
      </c>
      <c r="K499" s="56">
        <v>0</v>
      </c>
      <c r="L499" s="59">
        <f>+VLOOKUP($D499,'Detailed Schedule'!$D$8:$EAA$9985,137,FALSE)</f>
        <v>2122.1666666666665</v>
      </c>
      <c r="M499" s="26">
        <f>+VLOOKUP($D499,'Detailed Schedule'!$D$8:$EAA$9985,144,FALSE)</f>
        <v>636.65</v>
      </c>
      <c r="N499" s="26">
        <f t="shared" si="81"/>
        <v>2758.8166666666666</v>
      </c>
      <c r="O499" s="26">
        <f t="shared" si="82"/>
        <v>9974.1833333333343</v>
      </c>
      <c r="Q499" s="74">
        <f>+VLOOKUP($D499,'Detailed Schedule'!$D$8:$K$903,6,FALSE)</f>
        <v>5</v>
      </c>
      <c r="R499" s="75">
        <f>+VLOOKUP($D499,'Detailed Schedule'!$D$8:$K$903,5,FALSE)</f>
        <v>12733</v>
      </c>
      <c r="S499" s="75">
        <f>+VLOOKUP($D499,'Detailed Schedule'!$D$8:$K$903,7,FALSE)</f>
        <v>0</v>
      </c>
      <c r="T499" s="119">
        <f t="shared" si="83"/>
        <v>0</v>
      </c>
      <c r="U499" s="119">
        <f t="shared" si="84"/>
        <v>0</v>
      </c>
      <c r="V499" s="21" t="str">
        <f t="shared" si="85"/>
        <v>NO CHANGE</v>
      </c>
      <c r="W499" s="21" t="str">
        <f t="shared" si="86"/>
        <v>NO CHANGE</v>
      </c>
      <c r="X499" s="21" t="str">
        <f t="shared" si="87"/>
        <v>NO CHANGE</v>
      </c>
    </row>
    <row r="500" spans="1:24" outlineLevel="2">
      <c r="A500" s="136">
        <v>45378</v>
      </c>
      <c r="B500" s="24"/>
      <c r="C500" s="77"/>
      <c r="D500" s="137" t="s">
        <v>707</v>
      </c>
      <c r="E500" s="137">
        <v>1</v>
      </c>
      <c r="F500" s="137" t="s">
        <v>103</v>
      </c>
      <c r="G500" s="137" t="str">
        <f>+VLOOKUP($D500,'Detailed Schedule'!$D$8:$EK$9993,4,FALSE)</f>
        <v>RAMMER 777E HYD HAMMER</v>
      </c>
      <c r="H500" s="55">
        <f>+VLOOKUP($D500,'Detailed Schedule'!$D$8:$EK$9993,5,FALSE)</f>
        <v>13375</v>
      </c>
      <c r="I500" s="22">
        <f>+VLOOKUP($D500,'Detailed Schedule'!$D$8:$EK$9993,6,FALSE)</f>
        <v>5</v>
      </c>
      <c r="J500" s="55">
        <f>+VLOOKUP($D500,'Detailed Schedule'!$D$8:$EK$9993,7,FALSE)</f>
        <v>0</v>
      </c>
      <c r="K500" s="56">
        <v>0</v>
      </c>
      <c r="L500" s="59">
        <f>+VLOOKUP($D500,'Detailed Schedule'!$D$8:$EAA$9985,137,FALSE)</f>
        <v>2006.25</v>
      </c>
      <c r="M500" s="26">
        <f>+VLOOKUP($D500,'Detailed Schedule'!$D$8:$EAA$9985,144,FALSE)</f>
        <v>668.75</v>
      </c>
      <c r="N500" s="26">
        <f t="shared" si="81"/>
        <v>2675</v>
      </c>
      <c r="O500" s="26">
        <f t="shared" si="82"/>
        <v>10700</v>
      </c>
      <c r="Q500" s="74">
        <f>+VLOOKUP($D500,'Detailed Schedule'!$D$8:$K$903,6,FALSE)</f>
        <v>5</v>
      </c>
      <c r="R500" s="75">
        <f>+VLOOKUP($D500,'Detailed Schedule'!$D$8:$K$903,5,FALSE)</f>
        <v>13375</v>
      </c>
      <c r="S500" s="75">
        <f>+VLOOKUP($D500,'Detailed Schedule'!$D$8:$K$903,7,FALSE)</f>
        <v>0</v>
      </c>
      <c r="T500" s="119">
        <f t="shared" si="83"/>
        <v>0</v>
      </c>
      <c r="U500" s="119">
        <f t="shared" si="84"/>
        <v>0</v>
      </c>
      <c r="V500" s="21" t="str">
        <f t="shared" si="85"/>
        <v>NO CHANGE</v>
      </c>
      <c r="W500" s="21" t="str">
        <f t="shared" si="86"/>
        <v>NO CHANGE</v>
      </c>
      <c r="X500" s="21" t="str">
        <f t="shared" si="87"/>
        <v>NO CHANGE</v>
      </c>
    </row>
    <row r="501" spans="1:24" outlineLevel="2">
      <c r="A501" s="136">
        <v>45467</v>
      </c>
      <c r="B501" s="24"/>
      <c r="C501" s="77"/>
      <c r="D501" s="137" t="s">
        <v>711</v>
      </c>
      <c r="E501" s="137">
        <v>1</v>
      </c>
      <c r="F501" s="137" t="s">
        <v>103</v>
      </c>
      <c r="G501" s="137" t="str">
        <f>+VLOOKUP($D501,'Detailed Schedule'!$D$8:$EK$9993,4,FALSE)</f>
        <v>2023 NPK GH7</v>
      </c>
      <c r="H501" s="55">
        <f>+VLOOKUP($D501,'Detailed Schedule'!$D$8:$EK$9993,5,FALSE)</f>
        <v>52965</v>
      </c>
      <c r="I501" s="22">
        <f>+VLOOKUP($D501,'Detailed Schedule'!$D$8:$EK$9993,6,FALSE)</f>
        <v>5</v>
      </c>
      <c r="J501" s="55">
        <f>+VLOOKUP($D501,'Detailed Schedule'!$D$8:$EK$9993,7,FALSE)</f>
        <v>10000</v>
      </c>
      <c r="K501" s="56">
        <v>0</v>
      </c>
      <c r="L501" s="59">
        <f>+VLOOKUP($D501,'Detailed Schedule'!$D$8:$EAA$9985,137,FALSE)</f>
        <v>4296.5</v>
      </c>
      <c r="M501" s="26">
        <f>+VLOOKUP($D501,'Detailed Schedule'!$D$8:$EAA$9985,144,FALSE)</f>
        <v>2148.25</v>
      </c>
      <c r="N501" s="26">
        <f t="shared" si="81"/>
        <v>6444.75</v>
      </c>
      <c r="O501" s="26">
        <f t="shared" si="82"/>
        <v>46520.25</v>
      </c>
      <c r="Q501" s="74">
        <f>+VLOOKUP($D501,'Detailed Schedule'!$D$8:$K$903,6,FALSE)</f>
        <v>5</v>
      </c>
      <c r="R501" s="75">
        <f>+VLOOKUP($D501,'Detailed Schedule'!$D$8:$K$903,5,FALSE)</f>
        <v>52965</v>
      </c>
      <c r="S501" s="75">
        <f>+VLOOKUP($D501,'Detailed Schedule'!$D$8:$K$903,7,FALSE)</f>
        <v>10000</v>
      </c>
      <c r="T501" s="119">
        <f t="shared" si="83"/>
        <v>0</v>
      </c>
      <c r="U501" s="119">
        <f t="shared" si="84"/>
        <v>0</v>
      </c>
      <c r="V501" s="21" t="str">
        <f t="shared" si="85"/>
        <v>NO CHANGE</v>
      </c>
      <c r="W501" s="21" t="str">
        <f t="shared" si="86"/>
        <v>NO CHANGE</v>
      </c>
      <c r="X501" s="21" t="str">
        <f t="shared" si="87"/>
        <v>NO CHANGE</v>
      </c>
    </row>
    <row r="502" spans="1:24" outlineLevel="2">
      <c r="A502" s="136">
        <v>45545</v>
      </c>
      <c r="B502" s="24"/>
      <c r="C502" s="77"/>
      <c r="D502" s="137" t="s">
        <v>942</v>
      </c>
      <c r="E502" s="137">
        <v>2</v>
      </c>
      <c r="F502" s="137" t="s">
        <v>103</v>
      </c>
      <c r="G502" s="137" t="str">
        <f>+VLOOKUP($D502,'Detailed Schedule'!$D$8:$EK$9993,4,FALSE)</f>
        <v>2024 WANCO SILENT SENTINAL AB</v>
      </c>
      <c r="H502" s="55">
        <f>+VLOOKUP($D502,'Detailed Schedule'!$D$8:$EK$9993,5,FALSE)</f>
        <v>4866.66</v>
      </c>
      <c r="I502" s="22">
        <f>+VLOOKUP($D502,'Detailed Schedule'!$D$8:$EK$9993,6,FALSE)</f>
        <v>5</v>
      </c>
      <c r="J502" s="55">
        <f>+VLOOKUP($D502,'Detailed Schedule'!$D$8:$EK$9993,7,FALSE)</f>
        <v>0</v>
      </c>
      <c r="K502" s="56">
        <v>0</v>
      </c>
      <c r="L502" s="59">
        <f>+VLOOKUP($D502,'Detailed Schedule'!$D$8:$EAA$9985,137,FALSE)</f>
        <v>324.44400000000002</v>
      </c>
      <c r="M502" s="26">
        <f>+VLOOKUP($D502,'Detailed Schedule'!$D$8:$EAA$9985,144,FALSE)</f>
        <v>243.33300000000003</v>
      </c>
      <c r="N502" s="26">
        <f t="shared" si="81"/>
        <v>567.77700000000004</v>
      </c>
      <c r="O502" s="26">
        <f t="shared" si="82"/>
        <v>4298.8829999999998</v>
      </c>
      <c r="Q502" s="74">
        <f>+VLOOKUP($D502,'Detailed Schedule'!$D$8:$K$903,6,FALSE)</f>
        <v>5</v>
      </c>
      <c r="R502" s="75">
        <f>+VLOOKUP($D502,'Detailed Schedule'!$D$8:$K$903,5,FALSE)</f>
        <v>4866.66</v>
      </c>
      <c r="S502" s="75">
        <f>+VLOOKUP($D502,'Detailed Schedule'!$D$8:$K$903,7,FALSE)</f>
        <v>0</v>
      </c>
      <c r="T502" s="119">
        <f t="shared" si="83"/>
        <v>0</v>
      </c>
      <c r="U502" s="119">
        <f t="shared" si="84"/>
        <v>0</v>
      </c>
      <c r="V502" s="21" t="str">
        <f t="shared" si="85"/>
        <v>NO CHANGE</v>
      </c>
      <c r="W502" s="21" t="str">
        <f t="shared" si="86"/>
        <v>NO CHANGE</v>
      </c>
      <c r="X502" s="21" t="str">
        <f t="shared" si="87"/>
        <v>NO CHANGE</v>
      </c>
    </row>
    <row r="503" spans="1:24" outlineLevel="2">
      <c r="A503" s="136">
        <v>45545</v>
      </c>
      <c r="B503" s="24"/>
      <c r="C503" s="77"/>
      <c r="D503" s="137" t="s">
        <v>944</v>
      </c>
      <c r="E503" s="137">
        <v>2</v>
      </c>
      <c r="F503" s="137" t="s">
        <v>103</v>
      </c>
      <c r="G503" s="137" t="str">
        <f>+VLOOKUP($D503,'Detailed Schedule'!$D$8:$EK$9993,4,FALSE)</f>
        <v>2024 WANCO SILENT SENTINAL AB</v>
      </c>
      <c r="H503" s="55">
        <f>+VLOOKUP($D503,'Detailed Schedule'!$D$8:$EK$9993,5,FALSE)</f>
        <v>4866.67</v>
      </c>
      <c r="I503" s="22">
        <f>+VLOOKUP($D503,'Detailed Schedule'!$D$8:$EK$9993,6,FALSE)</f>
        <v>5</v>
      </c>
      <c r="J503" s="55">
        <f>+VLOOKUP($D503,'Detailed Schedule'!$D$8:$EK$9993,7,FALSE)</f>
        <v>0</v>
      </c>
      <c r="K503" s="56">
        <v>0</v>
      </c>
      <c r="L503" s="59">
        <f>+VLOOKUP($D503,'Detailed Schedule'!$D$8:$EAA$9985,137,FALSE)</f>
        <v>324.44466666666671</v>
      </c>
      <c r="M503" s="26">
        <f>+VLOOKUP($D503,'Detailed Schedule'!$D$8:$EAA$9985,144,FALSE)</f>
        <v>243.33350000000002</v>
      </c>
      <c r="N503" s="26">
        <f t="shared" si="81"/>
        <v>567.77816666666672</v>
      </c>
      <c r="O503" s="26">
        <f t="shared" si="82"/>
        <v>4298.8918333333331</v>
      </c>
      <c r="Q503" s="74">
        <f>+VLOOKUP($D503,'Detailed Schedule'!$D$8:$K$903,6,FALSE)</f>
        <v>5</v>
      </c>
      <c r="R503" s="75">
        <f>+VLOOKUP($D503,'Detailed Schedule'!$D$8:$K$903,5,FALSE)</f>
        <v>4866.67</v>
      </c>
      <c r="S503" s="75">
        <f>+VLOOKUP($D503,'Detailed Schedule'!$D$8:$K$903,7,FALSE)</f>
        <v>0</v>
      </c>
      <c r="T503" s="119">
        <f t="shared" si="83"/>
        <v>0</v>
      </c>
      <c r="U503" s="119">
        <f t="shared" si="84"/>
        <v>0</v>
      </c>
      <c r="V503" s="21" t="str">
        <f t="shared" si="85"/>
        <v>NO CHANGE</v>
      </c>
      <c r="W503" s="21" t="str">
        <f t="shared" si="86"/>
        <v>NO CHANGE</v>
      </c>
      <c r="X503" s="21" t="str">
        <f t="shared" si="87"/>
        <v>NO CHANGE</v>
      </c>
    </row>
    <row r="504" spans="1:24" outlineLevel="2">
      <c r="A504" s="136">
        <v>45545</v>
      </c>
      <c r="B504" s="24"/>
      <c r="C504" s="77"/>
      <c r="D504" s="137" t="s">
        <v>945</v>
      </c>
      <c r="E504" s="137">
        <v>2</v>
      </c>
      <c r="F504" s="137" t="s">
        <v>103</v>
      </c>
      <c r="G504" s="137" t="str">
        <f>+VLOOKUP($D504,'Detailed Schedule'!$D$8:$EK$9993,4,FALSE)</f>
        <v>2024 WANCO SILENT SENTINAL AB</v>
      </c>
      <c r="H504" s="55">
        <f>+VLOOKUP($D504,'Detailed Schedule'!$D$8:$EK$9993,5,FALSE)</f>
        <v>4866.66</v>
      </c>
      <c r="I504" s="22">
        <f>+VLOOKUP($D504,'Detailed Schedule'!$D$8:$EK$9993,6,FALSE)</f>
        <v>5</v>
      </c>
      <c r="J504" s="55">
        <f>+VLOOKUP($D504,'Detailed Schedule'!$D$8:$EK$9993,7,FALSE)</f>
        <v>0</v>
      </c>
      <c r="K504" s="56">
        <v>0</v>
      </c>
      <c r="L504" s="59">
        <f>+VLOOKUP($D504,'Detailed Schedule'!$D$8:$EAA$9985,137,FALSE)</f>
        <v>324.44400000000002</v>
      </c>
      <c r="M504" s="26">
        <f>+VLOOKUP($D504,'Detailed Schedule'!$D$8:$EAA$9985,144,FALSE)</f>
        <v>243.33300000000003</v>
      </c>
      <c r="N504" s="26">
        <f t="shared" si="81"/>
        <v>567.77700000000004</v>
      </c>
      <c r="O504" s="26">
        <f t="shared" si="82"/>
        <v>4298.8829999999998</v>
      </c>
      <c r="Q504" s="74">
        <f>+VLOOKUP($D504,'Detailed Schedule'!$D$8:$K$903,6,FALSE)</f>
        <v>5</v>
      </c>
      <c r="R504" s="75">
        <f>+VLOOKUP($D504,'Detailed Schedule'!$D$8:$K$903,5,FALSE)</f>
        <v>4866.66</v>
      </c>
      <c r="S504" s="75">
        <f>+VLOOKUP($D504,'Detailed Schedule'!$D$8:$K$903,7,FALSE)</f>
        <v>0</v>
      </c>
      <c r="T504" s="119">
        <f t="shared" si="83"/>
        <v>0</v>
      </c>
      <c r="U504" s="119">
        <f t="shared" si="84"/>
        <v>0</v>
      </c>
      <c r="V504" s="21" t="str">
        <f t="shared" si="85"/>
        <v>NO CHANGE</v>
      </c>
      <c r="W504" s="21" t="str">
        <f t="shared" si="86"/>
        <v>NO CHANGE</v>
      </c>
      <c r="X504" s="21" t="str">
        <f t="shared" si="87"/>
        <v>NO CHANGE</v>
      </c>
    </row>
    <row r="505" spans="1:24" outlineLevel="2">
      <c r="A505" s="136">
        <v>45545</v>
      </c>
      <c r="B505" s="24"/>
      <c r="C505" s="77"/>
      <c r="D505" s="137" t="s">
        <v>946</v>
      </c>
      <c r="E505" s="137">
        <v>2</v>
      </c>
      <c r="F505" s="137" t="s">
        <v>103</v>
      </c>
      <c r="G505" s="137" t="str">
        <f>+VLOOKUP($D505,'Detailed Schedule'!$D$8:$EK$9993,4,FALSE)</f>
        <v>2024 WANCO SILENT SENTINAL AB</v>
      </c>
      <c r="H505" s="55">
        <f>+VLOOKUP($D505,'Detailed Schedule'!$D$8:$EK$9993,5,FALSE)</f>
        <v>4866.67</v>
      </c>
      <c r="I505" s="22">
        <f>+VLOOKUP($D505,'Detailed Schedule'!$D$8:$EK$9993,6,FALSE)</f>
        <v>5</v>
      </c>
      <c r="J505" s="55">
        <f>+VLOOKUP($D505,'Detailed Schedule'!$D$8:$EK$9993,7,FALSE)</f>
        <v>0</v>
      </c>
      <c r="K505" s="56">
        <v>0</v>
      </c>
      <c r="L505" s="59">
        <f>+VLOOKUP($D505,'Detailed Schedule'!$D$8:$EAA$9985,137,FALSE)</f>
        <v>324.44466666666671</v>
      </c>
      <c r="M505" s="26">
        <f>+VLOOKUP($D505,'Detailed Schedule'!$D$8:$EAA$9985,144,FALSE)</f>
        <v>243.33350000000002</v>
      </c>
      <c r="N505" s="26">
        <f t="shared" si="81"/>
        <v>567.77816666666672</v>
      </c>
      <c r="O505" s="26">
        <f t="shared" si="82"/>
        <v>4298.8918333333331</v>
      </c>
      <c r="Q505" s="74">
        <f>+VLOOKUP($D505,'Detailed Schedule'!$D$8:$K$903,6,FALSE)</f>
        <v>5</v>
      </c>
      <c r="R505" s="75">
        <f>+VLOOKUP($D505,'Detailed Schedule'!$D$8:$K$903,5,FALSE)</f>
        <v>4866.67</v>
      </c>
      <c r="S505" s="75">
        <f>+VLOOKUP($D505,'Detailed Schedule'!$D$8:$K$903,7,FALSE)</f>
        <v>0</v>
      </c>
      <c r="T505" s="119">
        <f t="shared" si="83"/>
        <v>0</v>
      </c>
      <c r="U505" s="119">
        <f t="shared" si="84"/>
        <v>0</v>
      </c>
      <c r="V505" s="21" t="str">
        <f t="shared" si="85"/>
        <v>NO CHANGE</v>
      </c>
      <c r="W505" s="21" t="str">
        <f t="shared" si="86"/>
        <v>NO CHANGE</v>
      </c>
      <c r="X505" s="21" t="str">
        <f t="shared" si="87"/>
        <v>NO CHANGE</v>
      </c>
    </row>
    <row r="506" spans="1:24" outlineLevel="2">
      <c r="A506" s="136">
        <v>45545</v>
      </c>
      <c r="B506" s="24"/>
      <c r="C506" s="77"/>
      <c r="D506" s="137" t="s">
        <v>947</v>
      </c>
      <c r="E506" s="137">
        <v>2</v>
      </c>
      <c r="F506" s="137" t="s">
        <v>103</v>
      </c>
      <c r="G506" s="137" t="str">
        <f>+VLOOKUP($D506,'Detailed Schedule'!$D$8:$EK$9993,4,FALSE)</f>
        <v>2024 WANCO SILENT SENTINAL AB</v>
      </c>
      <c r="H506" s="55">
        <f>+VLOOKUP($D506,'Detailed Schedule'!$D$8:$EK$9993,5,FALSE)</f>
        <v>4866.66</v>
      </c>
      <c r="I506" s="22">
        <f>+VLOOKUP($D506,'Detailed Schedule'!$D$8:$EK$9993,6,FALSE)</f>
        <v>5</v>
      </c>
      <c r="J506" s="55">
        <f>+VLOOKUP($D506,'Detailed Schedule'!$D$8:$EK$9993,7,FALSE)</f>
        <v>0</v>
      </c>
      <c r="K506" s="56">
        <v>0</v>
      </c>
      <c r="L506" s="59">
        <f>+VLOOKUP($D506,'Detailed Schedule'!$D$8:$EAA$9985,137,FALSE)</f>
        <v>324.44400000000002</v>
      </c>
      <c r="M506" s="26">
        <f>+VLOOKUP($D506,'Detailed Schedule'!$D$8:$EAA$9985,144,FALSE)</f>
        <v>243.33300000000003</v>
      </c>
      <c r="N506" s="26">
        <f t="shared" ref="N506:N511" si="88">+L506+M506</f>
        <v>567.77700000000004</v>
      </c>
      <c r="O506" s="26">
        <f t="shared" ref="O506:O511" si="89">+H506-N506</f>
        <v>4298.8829999999998</v>
      </c>
      <c r="Q506" s="74">
        <f>+VLOOKUP($D506,'Detailed Schedule'!$D$8:$K$903,6,FALSE)</f>
        <v>5</v>
      </c>
      <c r="R506" s="75">
        <f>+VLOOKUP($D506,'Detailed Schedule'!$D$8:$K$903,5,FALSE)</f>
        <v>4866.66</v>
      </c>
      <c r="S506" s="75">
        <f>+VLOOKUP($D506,'Detailed Schedule'!$D$8:$K$903,7,FALSE)</f>
        <v>0</v>
      </c>
      <c r="T506" s="119">
        <f t="shared" si="83"/>
        <v>0</v>
      </c>
      <c r="U506" s="119">
        <f t="shared" si="84"/>
        <v>0</v>
      </c>
      <c r="V506" s="21" t="str">
        <f t="shared" si="85"/>
        <v>NO CHANGE</v>
      </c>
      <c r="W506" s="21" t="str">
        <f t="shared" si="86"/>
        <v>NO CHANGE</v>
      </c>
      <c r="X506" s="21" t="str">
        <f t="shared" si="87"/>
        <v>NO CHANGE</v>
      </c>
    </row>
    <row r="507" spans="1:24" outlineLevel="2">
      <c r="A507" s="136">
        <v>45545</v>
      </c>
      <c r="B507" s="24"/>
      <c r="C507" s="77"/>
      <c r="D507" s="137" t="s">
        <v>948</v>
      </c>
      <c r="E507" s="137">
        <v>2</v>
      </c>
      <c r="F507" s="137" t="s">
        <v>103</v>
      </c>
      <c r="G507" s="137" t="str">
        <f>+VLOOKUP($D507,'Detailed Schedule'!$D$8:$EK$9993,4,FALSE)</f>
        <v>2024 WANCO SILENT SENTINAL AB</v>
      </c>
      <c r="H507" s="55">
        <f>+VLOOKUP($D507,'Detailed Schedule'!$D$8:$EK$9993,5,FALSE)</f>
        <v>4866.67</v>
      </c>
      <c r="I507" s="22">
        <f>+VLOOKUP($D507,'Detailed Schedule'!$D$8:$EK$9993,6,FALSE)</f>
        <v>5</v>
      </c>
      <c r="J507" s="55">
        <f>+VLOOKUP($D507,'Detailed Schedule'!$D$8:$EK$9993,7,FALSE)</f>
        <v>0</v>
      </c>
      <c r="K507" s="56">
        <v>0</v>
      </c>
      <c r="L507" s="59">
        <f>+VLOOKUP($D507,'Detailed Schedule'!$D$8:$EAA$9985,137,FALSE)</f>
        <v>324.44466666666671</v>
      </c>
      <c r="M507" s="26">
        <f>+VLOOKUP($D507,'Detailed Schedule'!$D$8:$EAA$9985,144,FALSE)</f>
        <v>243.33350000000002</v>
      </c>
      <c r="N507" s="26">
        <f t="shared" si="88"/>
        <v>567.77816666666672</v>
      </c>
      <c r="O507" s="26">
        <f t="shared" si="89"/>
        <v>4298.8918333333331</v>
      </c>
      <c r="Q507" s="74">
        <f>+VLOOKUP($D507,'Detailed Schedule'!$D$8:$K$903,6,FALSE)</f>
        <v>5</v>
      </c>
      <c r="R507" s="75">
        <f>+VLOOKUP($D507,'Detailed Schedule'!$D$8:$K$903,5,FALSE)</f>
        <v>4866.67</v>
      </c>
      <c r="S507" s="75">
        <f>+VLOOKUP($D507,'Detailed Schedule'!$D$8:$K$903,7,FALSE)</f>
        <v>0</v>
      </c>
      <c r="T507" s="119">
        <f t="shared" si="83"/>
        <v>0</v>
      </c>
      <c r="U507" s="119">
        <f t="shared" si="84"/>
        <v>0</v>
      </c>
      <c r="V507" s="21" t="str">
        <f t="shared" si="85"/>
        <v>NO CHANGE</v>
      </c>
      <c r="W507" s="21" t="str">
        <f t="shared" si="86"/>
        <v>NO CHANGE</v>
      </c>
      <c r="X507" s="21" t="str">
        <f t="shared" si="87"/>
        <v>NO CHANGE</v>
      </c>
    </row>
    <row r="508" spans="1:24" outlineLevel="2">
      <c r="A508" s="136">
        <v>45545</v>
      </c>
      <c r="B508" s="24"/>
      <c r="C508" s="77"/>
      <c r="D508" s="137" t="s">
        <v>949</v>
      </c>
      <c r="E508" s="137">
        <v>2</v>
      </c>
      <c r="F508" s="137" t="s">
        <v>103</v>
      </c>
      <c r="G508" s="137" t="str">
        <f>+VLOOKUP($D508,'Detailed Schedule'!$D$8:$EK$9993,4,FALSE)</f>
        <v>2024 WANCO SILENT SENTINAL AB</v>
      </c>
      <c r="H508" s="55">
        <f>+VLOOKUP($D508,'Detailed Schedule'!$D$8:$EK$9993,5,FALSE)</f>
        <v>4866.66</v>
      </c>
      <c r="I508" s="22">
        <f>+VLOOKUP($D508,'Detailed Schedule'!$D$8:$EK$9993,6,FALSE)</f>
        <v>5</v>
      </c>
      <c r="J508" s="55">
        <f>+VLOOKUP($D508,'Detailed Schedule'!$D$8:$EK$9993,7,FALSE)</f>
        <v>0</v>
      </c>
      <c r="K508" s="56">
        <v>0</v>
      </c>
      <c r="L508" s="59">
        <f>+VLOOKUP($D508,'Detailed Schedule'!$D$8:$EAA$9985,137,FALSE)</f>
        <v>324.44400000000002</v>
      </c>
      <c r="M508" s="26">
        <f>+VLOOKUP($D508,'Detailed Schedule'!$D$8:$EAA$9985,144,FALSE)</f>
        <v>243.33300000000003</v>
      </c>
      <c r="N508" s="26">
        <f t="shared" si="88"/>
        <v>567.77700000000004</v>
      </c>
      <c r="O508" s="26">
        <f t="shared" si="89"/>
        <v>4298.8829999999998</v>
      </c>
      <c r="Q508" s="74">
        <f>+VLOOKUP($D508,'Detailed Schedule'!$D$8:$K$903,6,FALSE)</f>
        <v>5</v>
      </c>
      <c r="R508" s="75">
        <f>+VLOOKUP($D508,'Detailed Schedule'!$D$8:$K$903,5,FALSE)</f>
        <v>4866.66</v>
      </c>
      <c r="S508" s="75">
        <f>+VLOOKUP($D508,'Detailed Schedule'!$D$8:$K$903,7,FALSE)</f>
        <v>0</v>
      </c>
      <c r="T508" s="119">
        <f t="shared" si="83"/>
        <v>0</v>
      </c>
      <c r="U508" s="119">
        <f t="shared" si="84"/>
        <v>0</v>
      </c>
      <c r="V508" s="21" t="str">
        <f t="shared" si="85"/>
        <v>NO CHANGE</v>
      </c>
      <c r="W508" s="21" t="str">
        <f t="shared" si="86"/>
        <v>NO CHANGE</v>
      </c>
      <c r="X508" s="21" t="str">
        <f t="shared" si="87"/>
        <v>NO CHANGE</v>
      </c>
    </row>
    <row r="509" spans="1:24" outlineLevel="2">
      <c r="A509" s="136">
        <v>45553</v>
      </c>
      <c r="B509" s="24"/>
      <c r="C509" s="77"/>
      <c r="D509" s="137" t="s">
        <v>950</v>
      </c>
      <c r="E509" s="137">
        <v>2</v>
      </c>
      <c r="F509" s="137" t="s">
        <v>103</v>
      </c>
      <c r="G509" s="137" t="str">
        <f>+VLOOKUP($D509,'Detailed Schedule'!$D$8:$EK$9993,4,FALSE)</f>
        <v>2024 WANCO WTMMB (R1006827)</v>
      </c>
      <c r="H509" s="55">
        <f>+VLOOKUP($D509,'Detailed Schedule'!$D$8:$EK$9993,5,FALSE)</f>
        <v>18900</v>
      </c>
      <c r="I509" s="22">
        <f>+VLOOKUP($D509,'Detailed Schedule'!$D$8:$EK$9993,6,FALSE)</f>
        <v>5</v>
      </c>
      <c r="J509" s="55">
        <f>+VLOOKUP($D509,'Detailed Schedule'!$D$8:$EK$9993,7,FALSE)</f>
        <v>0</v>
      </c>
      <c r="K509" s="56">
        <v>0</v>
      </c>
      <c r="L509" s="59">
        <f>+VLOOKUP($D509,'Detailed Schedule'!$D$8:$EAA$9985,137,FALSE)</f>
        <v>945</v>
      </c>
      <c r="M509" s="26">
        <f>+VLOOKUP($D509,'Detailed Schedule'!$D$8:$EAA$9985,144,FALSE)</f>
        <v>945</v>
      </c>
      <c r="N509" s="26">
        <f t="shared" si="88"/>
        <v>1890</v>
      </c>
      <c r="O509" s="26">
        <f t="shared" si="89"/>
        <v>17010</v>
      </c>
      <c r="Q509" s="74">
        <f>+VLOOKUP($D509,'Detailed Schedule'!$D$8:$K$903,6,FALSE)</f>
        <v>5</v>
      </c>
      <c r="R509" s="75">
        <f>+VLOOKUP($D509,'Detailed Schedule'!$D$8:$K$903,5,FALSE)</f>
        <v>18900</v>
      </c>
      <c r="S509" s="75">
        <f>+VLOOKUP($D509,'Detailed Schedule'!$D$8:$K$903,7,FALSE)</f>
        <v>0</v>
      </c>
      <c r="T509" s="119">
        <f t="shared" si="83"/>
        <v>0</v>
      </c>
      <c r="U509" s="119">
        <f t="shared" si="84"/>
        <v>0</v>
      </c>
      <c r="V509" s="21" t="str">
        <f t="shared" si="85"/>
        <v>NO CHANGE</v>
      </c>
      <c r="W509" s="21" t="str">
        <f t="shared" si="86"/>
        <v>NO CHANGE</v>
      </c>
      <c r="X509" s="21" t="str">
        <f t="shared" si="87"/>
        <v>NO CHANGE</v>
      </c>
    </row>
    <row r="510" spans="1:24" outlineLevel="2">
      <c r="A510" s="136">
        <v>45553</v>
      </c>
      <c r="B510" s="24"/>
      <c r="C510" s="77"/>
      <c r="D510" s="137" t="s">
        <v>952</v>
      </c>
      <c r="E510" s="137">
        <v>2</v>
      </c>
      <c r="F510" s="137" t="s">
        <v>103</v>
      </c>
      <c r="G510" s="137" t="str">
        <f>+VLOOKUP($D510,'Detailed Schedule'!$D$8:$EK$9993,4,FALSE)</f>
        <v>2024 WANCO WTMMB (R1006828)</v>
      </c>
      <c r="H510" s="55">
        <f>+VLOOKUP($D510,'Detailed Schedule'!$D$8:$EK$9993,5,FALSE)</f>
        <v>18900</v>
      </c>
      <c r="I510" s="22">
        <f>+VLOOKUP($D510,'Detailed Schedule'!$D$8:$EK$9993,6,FALSE)</f>
        <v>5</v>
      </c>
      <c r="J510" s="55">
        <f>+VLOOKUP($D510,'Detailed Schedule'!$D$8:$EK$9993,7,FALSE)</f>
        <v>0</v>
      </c>
      <c r="K510" s="56">
        <v>0</v>
      </c>
      <c r="L510" s="59">
        <f>+VLOOKUP($D510,'Detailed Schedule'!$D$8:$EAA$9985,137,FALSE)</f>
        <v>945</v>
      </c>
      <c r="M510" s="26">
        <f>+VLOOKUP($D510,'Detailed Schedule'!$D$8:$EAA$9985,144,FALSE)</f>
        <v>945</v>
      </c>
      <c r="N510" s="26">
        <f t="shared" si="88"/>
        <v>1890</v>
      </c>
      <c r="O510" s="26">
        <f t="shared" si="89"/>
        <v>17010</v>
      </c>
      <c r="Q510" s="74">
        <f>+VLOOKUP($D510,'Detailed Schedule'!$D$8:$K$903,6,FALSE)</f>
        <v>5</v>
      </c>
      <c r="R510" s="75">
        <f>+VLOOKUP($D510,'Detailed Schedule'!$D$8:$K$903,5,FALSE)</f>
        <v>18900</v>
      </c>
      <c r="S510" s="75">
        <f>+VLOOKUP($D510,'Detailed Schedule'!$D$8:$K$903,7,FALSE)</f>
        <v>0</v>
      </c>
      <c r="T510" s="119">
        <f t="shared" si="83"/>
        <v>0</v>
      </c>
      <c r="U510" s="119">
        <f t="shared" si="84"/>
        <v>0</v>
      </c>
      <c r="V510" s="21" t="str">
        <f t="shared" si="85"/>
        <v>NO CHANGE</v>
      </c>
      <c r="W510" s="21" t="str">
        <f t="shared" si="86"/>
        <v>NO CHANGE</v>
      </c>
      <c r="X510" s="21" t="str">
        <f t="shared" si="87"/>
        <v>NO CHANGE</v>
      </c>
    </row>
    <row r="511" spans="1:24" outlineLevel="2">
      <c r="A511" s="136">
        <v>45559</v>
      </c>
      <c r="B511" s="24"/>
      <c r="C511" s="77"/>
      <c r="D511" s="137" t="s">
        <v>847</v>
      </c>
      <c r="E511" s="137">
        <v>2</v>
      </c>
      <c r="F511" s="137" t="s">
        <v>103</v>
      </c>
      <c r="G511" s="137" t="str">
        <f>+VLOOKUP($D511,'Detailed Schedule'!$D$8:$EK$9993,4,FALSE)</f>
        <v>25' LOADING RAMP EAR99</v>
      </c>
      <c r="H511" s="55">
        <f>+VLOOKUP($D511,'Detailed Schedule'!$D$8:$EK$9993,5,FALSE)</f>
        <v>6765.63</v>
      </c>
      <c r="I511" s="22">
        <f>+VLOOKUP($D511,'Detailed Schedule'!$D$8:$EK$9993,6,FALSE)</f>
        <v>5</v>
      </c>
      <c r="J511" s="55">
        <f>+VLOOKUP($D511,'Detailed Schedule'!$D$8:$EK$9993,7,FALSE)</f>
        <v>0</v>
      </c>
      <c r="K511" s="56">
        <v>0</v>
      </c>
      <c r="L511" s="59">
        <f>+VLOOKUP($D511,'Detailed Schedule'!$D$8:$EAA$9985,137,FALSE)</f>
        <v>225.52099999999999</v>
      </c>
      <c r="M511" s="26">
        <f>+VLOOKUP($D511,'Detailed Schedule'!$D$8:$EAA$9985,144,FALSE)</f>
        <v>338.28149999999999</v>
      </c>
      <c r="N511" s="26">
        <f t="shared" si="88"/>
        <v>563.80250000000001</v>
      </c>
      <c r="O511" s="26">
        <f t="shared" si="89"/>
        <v>6201.8275000000003</v>
      </c>
      <c r="Q511" s="74">
        <f>+VLOOKUP($D511,'Detailed Schedule'!$D$8:$K$903,6,FALSE)</f>
        <v>5</v>
      </c>
      <c r="R511" s="75">
        <f>+VLOOKUP($D511,'Detailed Schedule'!$D$8:$K$903,5,FALSE)</f>
        <v>6765.63</v>
      </c>
      <c r="S511" s="75">
        <f>+VLOOKUP($D511,'Detailed Schedule'!$D$8:$K$903,7,FALSE)</f>
        <v>0</v>
      </c>
      <c r="T511" s="119">
        <f t="shared" si="83"/>
        <v>0</v>
      </c>
      <c r="U511" s="119">
        <f t="shared" si="84"/>
        <v>0</v>
      </c>
      <c r="V511" s="21" t="str">
        <f t="shared" si="85"/>
        <v>NO CHANGE</v>
      </c>
      <c r="W511" s="21" t="str">
        <f t="shared" si="86"/>
        <v>NO CHANGE</v>
      </c>
      <c r="X511" s="21" t="str">
        <f t="shared" si="87"/>
        <v>NO CHANGE</v>
      </c>
    </row>
    <row r="512" spans="1:24" outlineLevel="2">
      <c r="A512" s="136">
        <v>45582</v>
      </c>
      <c r="B512" s="24"/>
      <c r="C512" s="77"/>
      <c r="D512" s="137" t="s">
        <v>213</v>
      </c>
      <c r="E512" s="137">
        <v>2</v>
      </c>
      <c r="F512" s="137" t="s">
        <v>103</v>
      </c>
      <c r="G512" s="137" t="str">
        <f>+VLOOKUP($D512,'Detailed Schedule'!$D$8:$EK$9993,4,FALSE)</f>
        <v>44R 1-1/2CY CONCRETE BUCKET</v>
      </c>
      <c r="H512" s="55">
        <f>+VLOOKUP($D512,'Detailed Schedule'!$D$8:$EK$9993,5,FALSE)</f>
        <v>5342.14</v>
      </c>
      <c r="I512" s="22">
        <f>+VLOOKUP($D512,'Detailed Schedule'!$D$8:$EK$9993,6,FALSE)</f>
        <v>5</v>
      </c>
      <c r="J512" s="55">
        <f>+VLOOKUP($D512,'Detailed Schedule'!$D$8:$EK$9993,7,FALSE)</f>
        <v>1068.4280000000001</v>
      </c>
      <c r="K512" s="56">
        <v>0</v>
      </c>
      <c r="L512" s="59">
        <f>+VLOOKUP($D512,'Detailed Schedule'!$D$8:$EAA$9985,137,FALSE)</f>
        <v>142.45706666666669</v>
      </c>
      <c r="M512" s="26">
        <f>+VLOOKUP($D512,'Detailed Schedule'!$D$8:$EAA$9985,144,FALSE)</f>
        <v>213.68560000000002</v>
      </c>
      <c r="N512" s="26">
        <f t="shared" ref="N512:N514" si="90">+L512+M512</f>
        <v>356.14266666666674</v>
      </c>
      <c r="O512" s="26">
        <f t="shared" ref="O512:O514" si="91">+H512-N512</f>
        <v>4985.9973333333337</v>
      </c>
      <c r="Q512" s="74"/>
      <c r="R512" s="75"/>
      <c r="S512" s="75"/>
      <c r="T512" s="119"/>
      <c r="U512" s="119"/>
    </row>
    <row r="513" spans="1:24" outlineLevel="2">
      <c r="A513" s="136">
        <v>45660</v>
      </c>
      <c r="B513" s="24"/>
      <c r="C513" s="77"/>
      <c r="D513" s="137" t="s">
        <v>713</v>
      </c>
      <c r="E513" s="137">
        <v>1</v>
      </c>
      <c r="F513" s="137" t="s">
        <v>103</v>
      </c>
      <c r="G513" s="137" t="str">
        <f>+VLOOKUP($D513,'Detailed Schedule'!$D$8:$EK$9993,4,FALSE)</f>
        <v>54" SLAB GRAB (EXA-21)</v>
      </c>
      <c r="H513" s="55">
        <f>+VLOOKUP($D513,'Detailed Schedule'!$D$8:$EK$9993,5,FALSE)</f>
        <v>9630</v>
      </c>
      <c r="I513" s="22">
        <f>+VLOOKUP($D513,'Detailed Schedule'!$D$8:$EK$9993,6,FALSE)</f>
        <v>5</v>
      </c>
      <c r="J513" s="55">
        <f>+VLOOKUP($D513,'Detailed Schedule'!$D$8:$EK$9993,7,FALSE)</f>
        <v>0</v>
      </c>
      <c r="K513" s="56">
        <v>0</v>
      </c>
      <c r="L513" s="59">
        <f>+VLOOKUP($D513,'Detailed Schedule'!$D$8:$EAA$9985,137,FALSE)</f>
        <v>0</v>
      </c>
      <c r="M513" s="26">
        <f>+VLOOKUP($D513,'Detailed Schedule'!$D$8:$EAA$9985,144,FALSE)</f>
        <v>481.5</v>
      </c>
      <c r="N513" s="26">
        <f t="shared" si="90"/>
        <v>481.5</v>
      </c>
      <c r="O513" s="26">
        <f t="shared" si="91"/>
        <v>9148.5</v>
      </c>
      <c r="Q513" s="74"/>
      <c r="R513" s="75"/>
      <c r="S513" s="75"/>
      <c r="T513" s="119"/>
      <c r="U513" s="119"/>
    </row>
    <row r="514" spans="1:24" outlineLevel="2">
      <c r="A514" s="136">
        <v>45660</v>
      </c>
      <c r="B514" s="24"/>
      <c r="C514" s="77"/>
      <c r="D514" s="137" t="s">
        <v>715</v>
      </c>
      <c r="E514" s="137">
        <v>1</v>
      </c>
      <c r="F514" s="137" t="s">
        <v>103</v>
      </c>
      <c r="G514" s="137" t="str">
        <f>+VLOOKUP($D514,'Detailed Schedule'!$D$8:$EK$9993,4,FALSE)</f>
        <v>WRECKING BALL (EXA-22)</v>
      </c>
      <c r="H514" s="55">
        <f>+VLOOKUP($D514,'Detailed Schedule'!$D$8:$EK$9993,5,FALSE)</f>
        <v>3210</v>
      </c>
      <c r="I514" s="22">
        <f>+VLOOKUP($D514,'Detailed Schedule'!$D$8:$EK$9993,6,FALSE)</f>
        <v>5</v>
      </c>
      <c r="J514" s="55">
        <f>+VLOOKUP($D514,'Detailed Schedule'!$D$8:$EK$9993,7,FALSE)</f>
        <v>0</v>
      </c>
      <c r="K514" s="56">
        <v>0</v>
      </c>
      <c r="L514" s="59">
        <f>+VLOOKUP($D514,'Detailed Schedule'!$D$8:$EAA$9985,137,FALSE)</f>
        <v>0</v>
      </c>
      <c r="M514" s="26">
        <f>+VLOOKUP($D514,'Detailed Schedule'!$D$8:$EAA$9985,144,FALSE)</f>
        <v>160.5</v>
      </c>
      <c r="N514" s="26">
        <f t="shared" si="90"/>
        <v>160.5</v>
      </c>
      <c r="O514" s="26">
        <f t="shared" si="91"/>
        <v>3049.5</v>
      </c>
      <c r="Q514" s="74">
        <f>+VLOOKUP($D514,'Detailed Schedule'!$D$8:$K$903,6,FALSE)</f>
        <v>5</v>
      </c>
      <c r="R514" s="75">
        <f>+VLOOKUP($D514,'Detailed Schedule'!$D$8:$K$903,5,FALSE)</f>
        <v>3210</v>
      </c>
      <c r="S514" s="75">
        <f>+VLOOKUP($D514,'Detailed Schedule'!$D$8:$K$903,7,FALSE)</f>
        <v>0</v>
      </c>
      <c r="T514" s="119">
        <f t="shared" si="83"/>
        <v>0</v>
      </c>
      <c r="U514" s="119">
        <f t="shared" si="84"/>
        <v>0</v>
      </c>
      <c r="V514" s="21" t="str">
        <f t="shared" si="85"/>
        <v>NO CHANGE</v>
      </c>
      <c r="W514" s="21" t="str">
        <f t="shared" si="86"/>
        <v>NO CHANGE</v>
      </c>
      <c r="X514" s="21" t="str">
        <f t="shared" si="87"/>
        <v>NO CHANGE</v>
      </c>
    </row>
    <row r="515" spans="1:24" outlineLevel="1">
      <c r="A515" s="99"/>
      <c r="B515" s="99"/>
      <c r="C515" s="100"/>
      <c r="D515" s="93"/>
      <c r="E515" s="93"/>
      <c r="F515" s="101" t="s">
        <v>1768</v>
      </c>
      <c r="G515" s="93"/>
      <c r="H515" s="94">
        <f>SUBTOTAL(9,H441:H514)</f>
        <v>529244.5399999998</v>
      </c>
      <c r="I515" s="95"/>
      <c r="J515" s="96">
        <f>SUBTOTAL(9,J441:J514)</f>
        <v>21668.428</v>
      </c>
      <c r="K515" s="96"/>
      <c r="L515" s="97">
        <f>SUBTOTAL(9,L441:L514)</f>
        <v>334386.90806666686</v>
      </c>
      <c r="M515" s="98">
        <f>SUBTOTAL(9,M441:M514)</f>
        <v>11538.268766666664</v>
      </c>
      <c r="N515" s="98">
        <f>SUBTOTAL(9,N441:N514)</f>
        <v>345925.17683333345</v>
      </c>
      <c r="O515" s="122">
        <f>SUBTOTAL(9,O441:O514)</f>
        <v>183319.36316666668</v>
      </c>
      <c r="Q515" s="74"/>
      <c r="R515" s="75"/>
      <c r="S515" s="75"/>
      <c r="T515" s="119"/>
      <c r="U515" s="119"/>
    </row>
    <row r="516" spans="1:24" outlineLevel="2">
      <c r="A516" s="136">
        <v>36862</v>
      </c>
      <c r="B516" s="24"/>
      <c r="C516" s="77">
        <v>16</v>
      </c>
      <c r="D516" s="137" t="s">
        <v>492</v>
      </c>
      <c r="E516" s="137">
        <v>9</v>
      </c>
      <c r="F516" s="137" t="s">
        <v>285</v>
      </c>
      <c r="G516" s="137" t="str">
        <f>+VLOOKUP($D516,'Detailed Schedule'!$D$8:$EK$9993,4,FALSE)</f>
        <v>NEW OFFICE FURNITURE</v>
      </c>
      <c r="H516" s="55">
        <f>+VLOOKUP($D516,'Detailed Schedule'!$D$8:$EK$9993,5,FALSE)</f>
        <v>4318.5</v>
      </c>
      <c r="I516" s="22">
        <f>+VLOOKUP($D516,'Detailed Schedule'!$D$8:$EK$9993,6,FALSE)</f>
        <v>7</v>
      </c>
      <c r="J516" s="55">
        <f>+VLOOKUP($D516,'Detailed Schedule'!$D$8:$EK$9993,7,FALSE)</f>
        <v>0</v>
      </c>
      <c r="K516" s="56">
        <v>0</v>
      </c>
      <c r="L516" s="59">
        <f>+VLOOKUP($D516,'Detailed Schedule'!$D$8:$EAA$9985,137,FALSE)</f>
        <v>4318.5</v>
      </c>
      <c r="M516" s="26">
        <f>+VLOOKUP($D516,'Detailed Schedule'!$D$8:$EAA$9985,144,FALSE)</f>
        <v>0</v>
      </c>
      <c r="N516" s="26">
        <f t="shared" ref="N516" si="92">+L516+M516</f>
        <v>4318.5</v>
      </c>
      <c r="O516" s="26">
        <f t="shared" ref="O516" si="93">+H516-N516</f>
        <v>0</v>
      </c>
      <c r="Q516" s="74">
        <f>+VLOOKUP($D516,'Detailed Schedule'!$D$8:$K$903,6,FALSE)</f>
        <v>7</v>
      </c>
      <c r="R516" s="75">
        <f>+VLOOKUP($D516,'Detailed Schedule'!$D$8:$K$903,5,FALSE)</f>
        <v>4318.5</v>
      </c>
      <c r="S516" s="75">
        <f>+VLOOKUP($D516,'Detailed Schedule'!$D$8:$K$903,7,FALSE)</f>
        <v>0</v>
      </c>
      <c r="T516" s="119">
        <f t="shared" si="83"/>
        <v>0</v>
      </c>
      <c r="U516" s="119">
        <f t="shared" si="84"/>
        <v>0</v>
      </c>
      <c r="V516" s="21" t="str">
        <f t="shared" si="85"/>
        <v>NO CHANGE</v>
      </c>
      <c r="W516" s="21" t="str">
        <f t="shared" si="86"/>
        <v>NO CHANGE</v>
      </c>
      <c r="X516" s="21" t="str">
        <f t="shared" si="87"/>
        <v>NO CHANGE</v>
      </c>
    </row>
    <row r="517" spans="1:24" outlineLevel="2">
      <c r="A517" s="136">
        <v>38778</v>
      </c>
      <c r="B517" s="24"/>
      <c r="C517" s="77">
        <v>54</v>
      </c>
      <c r="D517" s="137" t="s">
        <v>494</v>
      </c>
      <c r="E517" s="137">
        <v>9</v>
      </c>
      <c r="F517" s="137" t="s">
        <v>285</v>
      </c>
      <c r="G517" s="137" t="str">
        <f>+VLOOKUP($D517,'Detailed Schedule'!$D$8:$EK$9993,4,FALSE)</f>
        <v>FURNITURE</v>
      </c>
      <c r="H517" s="55">
        <f>+VLOOKUP($D517,'Detailed Schedule'!$D$8:$EK$9993,5,FALSE)</f>
        <v>1590</v>
      </c>
      <c r="I517" s="22">
        <f>+VLOOKUP($D517,'Detailed Schedule'!$D$8:$EK$9993,6,FALSE)</f>
        <v>10</v>
      </c>
      <c r="J517" s="55">
        <f>+VLOOKUP($D517,'Detailed Schedule'!$D$8:$EK$9993,7,FALSE)</f>
        <v>0</v>
      </c>
      <c r="K517" s="56">
        <v>0</v>
      </c>
      <c r="L517" s="59">
        <f>+VLOOKUP($D517,'Detailed Schedule'!$D$8:$EAA$9985,137,FALSE)</f>
        <v>1590</v>
      </c>
      <c r="M517" s="26">
        <f>+VLOOKUP($D517,'Detailed Schedule'!$D$8:$EAA$9985,144,FALSE)</f>
        <v>0</v>
      </c>
      <c r="N517" s="26">
        <f t="shared" ref="N517:N535" si="94">+L517+M517</f>
        <v>1590</v>
      </c>
      <c r="O517" s="26">
        <f t="shared" ref="O517:O535" si="95">+H517-N517</f>
        <v>0</v>
      </c>
      <c r="Q517" s="74">
        <f>+VLOOKUP($D517,'Detailed Schedule'!$D$8:$K$903,6,FALSE)</f>
        <v>10</v>
      </c>
      <c r="R517" s="75">
        <f>+VLOOKUP($D517,'Detailed Schedule'!$D$8:$K$903,5,FALSE)</f>
        <v>1590</v>
      </c>
      <c r="S517" s="75">
        <f>+VLOOKUP($D517,'Detailed Schedule'!$D$8:$K$903,7,FALSE)</f>
        <v>0</v>
      </c>
      <c r="T517" s="119">
        <f t="shared" si="83"/>
        <v>0</v>
      </c>
      <c r="U517" s="119">
        <f t="shared" si="84"/>
        <v>0</v>
      </c>
      <c r="V517" s="21" t="str">
        <f t="shared" si="85"/>
        <v>NO CHANGE</v>
      </c>
      <c r="W517" s="21" t="str">
        <f t="shared" si="86"/>
        <v>NO CHANGE</v>
      </c>
      <c r="X517" s="21" t="str">
        <f t="shared" si="87"/>
        <v>NO CHANGE</v>
      </c>
    </row>
    <row r="518" spans="1:24" outlineLevel="2">
      <c r="A518" s="136">
        <v>40242</v>
      </c>
      <c r="B518" s="24"/>
      <c r="C518" s="77">
        <v>73</v>
      </c>
      <c r="D518" s="137" t="s">
        <v>496</v>
      </c>
      <c r="E518" s="137">
        <v>9</v>
      </c>
      <c r="F518" s="137" t="s">
        <v>285</v>
      </c>
      <c r="G518" s="137" t="str">
        <f>+VLOOKUP($D518,'Detailed Schedule'!$D$8:$EK$9993,4,FALSE)</f>
        <v>12 FIELD OFFICE DESKS</v>
      </c>
      <c r="H518" s="55">
        <f>+VLOOKUP($D518,'Detailed Schedule'!$D$8:$EK$9993,5,FALSE)</f>
        <v>132.35</v>
      </c>
      <c r="I518" s="22">
        <f>+VLOOKUP($D518,'Detailed Schedule'!$D$8:$EK$9993,6,FALSE)</f>
        <v>5</v>
      </c>
      <c r="J518" s="55">
        <f>+VLOOKUP($D518,'Detailed Schedule'!$D$8:$EK$9993,7,FALSE)</f>
        <v>0</v>
      </c>
      <c r="K518" s="56">
        <v>0</v>
      </c>
      <c r="L518" s="59">
        <f>+VLOOKUP($D518,'Detailed Schedule'!$D$8:$EAA$9985,137,FALSE)</f>
        <v>132.35</v>
      </c>
      <c r="M518" s="26">
        <f>+VLOOKUP($D518,'Detailed Schedule'!$D$8:$EAA$9985,144,FALSE)</f>
        <v>0</v>
      </c>
      <c r="N518" s="26">
        <f t="shared" si="94"/>
        <v>132.35</v>
      </c>
      <c r="O518" s="26">
        <f t="shared" si="95"/>
        <v>0</v>
      </c>
      <c r="Q518" s="74">
        <f>+VLOOKUP($D518,'Detailed Schedule'!$D$8:$K$903,6,FALSE)</f>
        <v>5</v>
      </c>
      <c r="R518" s="75">
        <f>+VLOOKUP($D518,'Detailed Schedule'!$D$8:$K$903,5,FALSE)</f>
        <v>132.35</v>
      </c>
      <c r="S518" s="75">
        <f>+VLOOKUP($D518,'Detailed Schedule'!$D$8:$K$903,7,FALSE)</f>
        <v>0</v>
      </c>
      <c r="T518" s="119">
        <f t="shared" si="83"/>
        <v>0</v>
      </c>
      <c r="U518" s="119">
        <f t="shared" si="84"/>
        <v>0</v>
      </c>
      <c r="V518" s="21" t="str">
        <f t="shared" si="85"/>
        <v>NO CHANGE</v>
      </c>
      <c r="W518" s="21" t="str">
        <f t="shared" si="86"/>
        <v>NO CHANGE</v>
      </c>
      <c r="X518" s="21" t="str">
        <f t="shared" si="87"/>
        <v>NO CHANGE</v>
      </c>
    </row>
    <row r="519" spans="1:24" outlineLevel="2">
      <c r="A519" s="136">
        <v>40441</v>
      </c>
      <c r="B519" s="24"/>
      <c r="C519" s="77">
        <v>85</v>
      </c>
      <c r="D519" s="137" t="s">
        <v>500</v>
      </c>
      <c r="E519" s="137">
        <v>9</v>
      </c>
      <c r="F519" s="137" t="s">
        <v>285</v>
      </c>
      <c r="G519" s="137" t="str">
        <f>+VLOOKUP($D519,'Detailed Schedule'!$D$8:$EK$9993,4,FALSE)</f>
        <v>TELEPHONES</v>
      </c>
      <c r="H519" s="55">
        <f>+VLOOKUP($D519,'Detailed Schedule'!$D$8:$EK$9993,5,FALSE)</f>
        <v>306.49</v>
      </c>
      <c r="I519" s="22">
        <f>+VLOOKUP($D519,'Detailed Schedule'!$D$8:$EK$9993,6,FALSE)</f>
        <v>7</v>
      </c>
      <c r="J519" s="55">
        <f>+VLOOKUP($D519,'Detailed Schedule'!$D$8:$EK$9993,7,FALSE)</f>
        <v>0</v>
      </c>
      <c r="K519" s="56">
        <v>0</v>
      </c>
      <c r="L519" s="59">
        <f>+VLOOKUP($D519,'Detailed Schedule'!$D$8:$EAA$9985,137,FALSE)</f>
        <v>306.49</v>
      </c>
      <c r="M519" s="26">
        <f>+VLOOKUP($D519,'Detailed Schedule'!$D$8:$EAA$9985,144,FALSE)</f>
        <v>0</v>
      </c>
      <c r="N519" s="26">
        <f t="shared" si="94"/>
        <v>306.49</v>
      </c>
      <c r="O519" s="26">
        <f t="shared" si="95"/>
        <v>0</v>
      </c>
      <c r="Q519" s="74">
        <f>+VLOOKUP($D519,'Detailed Schedule'!$D$8:$K$903,6,FALSE)</f>
        <v>7</v>
      </c>
      <c r="R519" s="75">
        <f>+VLOOKUP($D519,'Detailed Schedule'!$D$8:$K$903,5,FALSE)</f>
        <v>306.49</v>
      </c>
      <c r="S519" s="75">
        <f>+VLOOKUP($D519,'Detailed Schedule'!$D$8:$K$903,7,FALSE)</f>
        <v>0</v>
      </c>
      <c r="T519" s="119">
        <f t="shared" si="83"/>
        <v>0</v>
      </c>
      <c r="U519" s="119">
        <f t="shared" si="84"/>
        <v>0</v>
      </c>
      <c r="V519" s="21" t="str">
        <f t="shared" si="85"/>
        <v>NO CHANGE</v>
      </c>
      <c r="W519" s="21" t="str">
        <f t="shared" si="86"/>
        <v>NO CHANGE</v>
      </c>
      <c r="X519" s="21" t="str">
        <f t="shared" si="87"/>
        <v>NO CHANGE</v>
      </c>
    </row>
    <row r="520" spans="1:24" outlineLevel="2">
      <c r="A520" s="136">
        <v>42125</v>
      </c>
      <c r="B520" s="24"/>
      <c r="C520" s="77">
        <v>189</v>
      </c>
      <c r="D520" s="137" t="s">
        <v>502</v>
      </c>
      <c r="E520" s="137">
        <v>9</v>
      </c>
      <c r="F520" s="137" t="s">
        <v>285</v>
      </c>
      <c r="G520" s="137" t="str">
        <f>+VLOOKUP($D520,'Detailed Schedule'!$D$8:$EK$9993,4,FALSE)</f>
        <v>WC7225 COPIER\SCANNER\FAX</v>
      </c>
      <c r="H520" s="55">
        <f>+VLOOKUP($D520,'Detailed Schedule'!$D$8:$EK$9993,5,FALSE)</f>
        <v>4868.5</v>
      </c>
      <c r="I520" s="22">
        <f>+VLOOKUP($D520,'Detailed Schedule'!$D$8:$EK$9993,6,FALSE)</f>
        <v>5</v>
      </c>
      <c r="J520" s="55">
        <f>+VLOOKUP($D520,'Detailed Schedule'!$D$8:$EK$9993,7,FALSE)</f>
        <v>0</v>
      </c>
      <c r="K520" s="56">
        <v>0</v>
      </c>
      <c r="L520" s="59">
        <f>+VLOOKUP($D520,'Detailed Schedule'!$D$8:$EAA$9985,137,FALSE)</f>
        <v>4868.5</v>
      </c>
      <c r="M520" s="26">
        <f>+VLOOKUP($D520,'Detailed Schedule'!$D$8:$EAA$9985,144,FALSE)</f>
        <v>0</v>
      </c>
      <c r="N520" s="26">
        <f t="shared" si="94"/>
        <v>4868.5</v>
      </c>
      <c r="O520" s="26">
        <f t="shared" si="95"/>
        <v>0</v>
      </c>
      <c r="Q520" s="74">
        <f>+VLOOKUP($D520,'Detailed Schedule'!$D$8:$K$903,6,FALSE)</f>
        <v>5</v>
      </c>
      <c r="R520" s="75">
        <f>+VLOOKUP($D520,'Detailed Schedule'!$D$8:$K$903,5,FALSE)</f>
        <v>4868.5</v>
      </c>
      <c r="S520" s="75">
        <f>+VLOOKUP($D520,'Detailed Schedule'!$D$8:$K$903,7,FALSE)</f>
        <v>0</v>
      </c>
      <c r="T520" s="119">
        <f t="shared" si="83"/>
        <v>0</v>
      </c>
      <c r="U520" s="119">
        <f t="shared" si="84"/>
        <v>0</v>
      </c>
      <c r="V520" s="21" t="str">
        <f t="shared" si="85"/>
        <v>NO CHANGE</v>
      </c>
      <c r="W520" s="21" t="str">
        <f t="shared" si="86"/>
        <v>NO CHANGE</v>
      </c>
      <c r="X520" s="21" t="str">
        <f t="shared" si="87"/>
        <v>NO CHANGE</v>
      </c>
    </row>
    <row r="521" spans="1:24" outlineLevel="2">
      <c r="A521" s="136">
        <v>43455</v>
      </c>
      <c r="B521" s="24"/>
      <c r="C521" s="77">
        <v>377</v>
      </c>
      <c r="D521" s="137" t="s">
        <v>504</v>
      </c>
      <c r="E521" s="137">
        <v>2</v>
      </c>
      <c r="F521" s="137" t="s">
        <v>285</v>
      </c>
      <c r="G521" s="137" t="str">
        <f>+VLOOKUP($D521,'Detailed Schedule'!$D$8:$EK$9993,4,FALSE)</f>
        <v>OFFICE FURNITURE</v>
      </c>
      <c r="H521" s="55">
        <f>+VLOOKUP($D521,'Detailed Schedule'!$D$8:$EK$9993,5,FALSE)</f>
        <v>10032.61</v>
      </c>
      <c r="I521" s="22">
        <f>+VLOOKUP($D521,'Detailed Schedule'!$D$8:$EK$9993,6,FALSE)</f>
        <v>10</v>
      </c>
      <c r="J521" s="55">
        <f>+VLOOKUP($D521,'Detailed Schedule'!$D$8:$EK$9993,7,FALSE)</f>
        <v>0</v>
      </c>
      <c r="K521" s="56">
        <v>0</v>
      </c>
      <c r="L521" s="59">
        <f>+VLOOKUP($D521,'Detailed Schedule'!$D$8:$EAA$9985,137,FALSE)</f>
        <v>6019.5610000000006</v>
      </c>
      <c r="M521" s="26">
        <f>+VLOOKUP($D521,'Detailed Schedule'!$D$8:$EAA$9985,144,FALSE)</f>
        <v>250.81525000000002</v>
      </c>
      <c r="N521" s="26">
        <f t="shared" si="94"/>
        <v>6270.3762500000003</v>
      </c>
      <c r="O521" s="26">
        <f t="shared" si="95"/>
        <v>3762.2337500000003</v>
      </c>
      <c r="Q521" s="74">
        <f>+VLOOKUP($D521,'Detailed Schedule'!$D$8:$K$903,6,FALSE)</f>
        <v>10</v>
      </c>
      <c r="R521" s="75">
        <f>+VLOOKUP($D521,'Detailed Schedule'!$D$8:$K$903,5,FALSE)</f>
        <v>10032.61</v>
      </c>
      <c r="S521" s="75">
        <f>+VLOOKUP($D521,'Detailed Schedule'!$D$8:$K$903,7,FALSE)</f>
        <v>0</v>
      </c>
      <c r="T521" s="119">
        <f t="shared" si="83"/>
        <v>0</v>
      </c>
      <c r="U521" s="119">
        <f t="shared" si="84"/>
        <v>0</v>
      </c>
      <c r="V521" s="21" t="str">
        <f t="shared" si="85"/>
        <v>NO CHANGE</v>
      </c>
      <c r="W521" s="21" t="str">
        <f t="shared" si="86"/>
        <v>NO CHANGE</v>
      </c>
      <c r="X521" s="21" t="str">
        <f t="shared" si="87"/>
        <v>NO CHANGE</v>
      </c>
    </row>
    <row r="522" spans="1:24" outlineLevel="2">
      <c r="A522" s="136">
        <v>43586</v>
      </c>
      <c r="B522" s="24"/>
      <c r="C522" s="77">
        <v>468</v>
      </c>
      <c r="D522" s="137" t="s">
        <v>506</v>
      </c>
      <c r="E522" s="137">
        <v>1</v>
      </c>
      <c r="F522" s="137" t="s">
        <v>285</v>
      </c>
      <c r="G522" s="137" t="str">
        <f>+VLOOKUP($D522,'Detailed Schedule'!$D$8:$EK$9993,4,FALSE)</f>
        <v>FURNITURE FOR NEW OFFICES</v>
      </c>
      <c r="H522" s="55">
        <f>+VLOOKUP($D522,'Detailed Schedule'!$D$8:$EK$9993,5,FALSE)</f>
        <v>14225.33</v>
      </c>
      <c r="I522" s="22">
        <f>+VLOOKUP($D522,'Detailed Schedule'!$D$8:$EK$9993,6,FALSE)</f>
        <v>10</v>
      </c>
      <c r="J522" s="55">
        <f>+VLOOKUP($D522,'Detailed Schedule'!$D$8:$EK$9993,7,FALSE)</f>
        <v>0</v>
      </c>
      <c r="K522" s="56">
        <v>0</v>
      </c>
      <c r="L522" s="59">
        <f>+VLOOKUP($D522,'Detailed Schedule'!$D$8:$EAA$9985,137,FALSE)</f>
        <v>8061.012999999999</v>
      </c>
      <c r="M522" s="26">
        <f>+VLOOKUP($D522,'Detailed Schedule'!$D$8:$EAA$9985,144,FALSE)</f>
        <v>355.63324999999998</v>
      </c>
      <c r="N522" s="26">
        <f t="shared" si="94"/>
        <v>8416.6462499999998</v>
      </c>
      <c r="O522" s="26">
        <f t="shared" si="95"/>
        <v>5808.6837500000001</v>
      </c>
      <c r="Q522" s="74">
        <f>+VLOOKUP($D522,'Detailed Schedule'!$D$8:$K$903,6,FALSE)</f>
        <v>10</v>
      </c>
      <c r="R522" s="75">
        <f>+VLOOKUP($D522,'Detailed Schedule'!$D$8:$K$903,5,FALSE)</f>
        <v>14225.33</v>
      </c>
      <c r="S522" s="75">
        <f>+VLOOKUP($D522,'Detailed Schedule'!$D$8:$K$903,7,FALSE)</f>
        <v>0</v>
      </c>
      <c r="T522" s="119">
        <f t="shared" si="83"/>
        <v>0</v>
      </c>
      <c r="U522" s="119">
        <f t="shared" si="84"/>
        <v>0</v>
      </c>
      <c r="V522" s="21" t="str">
        <f t="shared" si="85"/>
        <v>NO CHANGE</v>
      </c>
      <c r="W522" s="21" t="str">
        <f t="shared" si="86"/>
        <v>NO CHANGE</v>
      </c>
      <c r="X522" s="21" t="str">
        <f t="shared" si="87"/>
        <v>NO CHANGE</v>
      </c>
    </row>
    <row r="523" spans="1:24" outlineLevel="2">
      <c r="A523" s="136">
        <v>44013</v>
      </c>
      <c r="B523" s="24"/>
      <c r="C523" s="77">
        <v>560</v>
      </c>
      <c r="D523" s="137" t="s">
        <v>518</v>
      </c>
      <c r="E523" s="137">
        <v>2</v>
      </c>
      <c r="F523" s="137" t="s">
        <v>285</v>
      </c>
      <c r="G523" s="137" t="str">
        <f>+VLOOKUP($D523,'Detailed Schedule'!$D$8:$EK$9993,4,FALSE)</f>
        <v>Decorations and Services</v>
      </c>
      <c r="H523" s="55">
        <f>+VLOOKUP($D523,'Detailed Schedule'!$D$8:$EK$9993,5,FALSE)</f>
        <v>9961.82</v>
      </c>
      <c r="I523" s="22">
        <f>+VLOOKUP($D523,'Detailed Schedule'!$D$8:$EK$9993,6,FALSE)</f>
        <v>10</v>
      </c>
      <c r="J523" s="55">
        <f>+VLOOKUP($D523,'Detailed Schedule'!$D$8:$EK$9993,7,FALSE)</f>
        <v>0</v>
      </c>
      <c r="K523" s="56">
        <v>0</v>
      </c>
      <c r="L523" s="59">
        <f>+VLOOKUP($D523,'Detailed Schedule'!$D$8:$EAA$9985,137,FALSE)</f>
        <v>4482.8119999999999</v>
      </c>
      <c r="M523" s="26">
        <f>+VLOOKUP($D523,'Detailed Schedule'!$D$8:$EAA$9985,144,FALSE)</f>
        <v>249.0455</v>
      </c>
      <c r="N523" s="26">
        <f t="shared" si="94"/>
        <v>4731.8575000000001</v>
      </c>
      <c r="O523" s="26">
        <f t="shared" si="95"/>
        <v>5229.9624999999996</v>
      </c>
      <c r="Q523" s="74">
        <f>+VLOOKUP($D523,'Detailed Schedule'!$D$8:$K$903,6,FALSE)</f>
        <v>10</v>
      </c>
      <c r="R523" s="75">
        <f>+VLOOKUP($D523,'Detailed Schedule'!$D$8:$K$903,5,FALSE)</f>
        <v>9961.82</v>
      </c>
      <c r="S523" s="75">
        <f>+VLOOKUP($D523,'Detailed Schedule'!$D$8:$K$903,7,FALSE)</f>
        <v>0</v>
      </c>
      <c r="T523" s="119">
        <f t="shared" si="83"/>
        <v>0</v>
      </c>
      <c r="U523" s="119">
        <f t="shared" si="84"/>
        <v>0</v>
      </c>
      <c r="V523" s="21" t="str">
        <f t="shared" si="85"/>
        <v>NO CHANGE</v>
      </c>
      <c r="W523" s="21" t="str">
        <f t="shared" si="86"/>
        <v>NO CHANGE</v>
      </c>
      <c r="X523" s="21" t="str">
        <f t="shared" si="87"/>
        <v>NO CHANGE</v>
      </c>
    </row>
    <row r="524" spans="1:24" outlineLevel="2">
      <c r="A524" s="136">
        <v>44013</v>
      </c>
      <c r="B524" s="24"/>
      <c r="C524" s="77">
        <v>564</v>
      </c>
      <c r="D524" s="137" t="s">
        <v>520</v>
      </c>
      <c r="E524" s="137">
        <v>8</v>
      </c>
      <c r="F524" s="137" t="s">
        <v>285</v>
      </c>
      <c r="G524" s="137" t="str">
        <f>+VLOOKUP($D524,'Detailed Schedule'!$D$8:$EK$9993,4,FALSE)</f>
        <v>TABLE TOP GLASS FOR CONFERENCE ROOM</v>
      </c>
      <c r="H524" s="55">
        <f>+VLOOKUP($D524,'Detailed Schedule'!$D$8:$EK$9993,5,FALSE)</f>
        <v>4881.75</v>
      </c>
      <c r="I524" s="22">
        <f>+VLOOKUP($D524,'Detailed Schedule'!$D$8:$EK$9993,6,FALSE)</f>
        <v>10</v>
      </c>
      <c r="J524" s="55">
        <f>+VLOOKUP($D524,'Detailed Schedule'!$D$8:$EK$9993,7,FALSE)</f>
        <v>0</v>
      </c>
      <c r="K524" s="56">
        <v>0</v>
      </c>
      <c r="L524" s="59">
        <f>+VLOOKUP($D524,'Detailed Schedule'!$D$8:$EAA$9985,137,FALSE)</f>
        <v>2196.8050000000003</v>
      </c>
      <c r="M524" s="26">
        <f>+VLOOKUP($D524,'Detailed Schedule'!$D$8:$EAA$9985,144,FALSE)</f>
        <v>122.04374999999999</v>
      </c>
      <c r="N524" s="26">
        <f t="shared" si="94"/>
        <v>2318.8487500000001</v>
      </c>
      <c r="O524" s="26">
        <f t="shared" si="95"/>
        <v>2562.9012499999999</v>
      </c>
      <c r="Q524" s="74">
        <f>+VLOOKUP($D524,'Detailed Schedule'!$D$8:$K$903,6,FALSE)</f>
        <v>10</v>
      </c>
      <c r="R524" s="75">
        <f>+VLOOKUP($D524,'Detailed Schedule'!$D$8:$K$903,5,FALSE)</f>
        <v>4881.75</v>
      </c>
      <c r="S524" s="75">
        <f>+VLOOKUP($D524,'Detailed Schedule'!$D$8:$K$903,7,FALSE)</f>
        <v>0</v>
      </c>
      <c r="T524" s="119">
        <f t="shared" si="83"/>
        <v>0</v>
      </c>
      <c r="U524" s="119">
        <f t="shared" si="84"/>
        <v>0</v>
      </c>
      <c r="V524" s="21" t="str">
        <f t="shared" si="85"/>
        <v>NO CHANGE</v>
      </c>
      <c r="W524" s="21" t="str">
        <f t="shared" si="86"/>
        <v>NO CHANGE</v>
      </c>
      <c r="X524" s="21" t="str">
        <f t="shared" si="87"/>
        <v>NO CHANGE</v>
      </c>
    </row>
    <row r="525" spans="1:24" outlineLevel="2">
      <c r="A525" s="136">
        <v>44013</v>
      </c>
      <c r="B525" s="24"/>
      <c r="C525" s="77">
        <v>565</v>
      </c>
      <c r="D525" s="137" t="s">
        <v>522</v>
      </c>
      <c r="E525" s="137">
        <v>8</v>
      </c>
      <c r="F525" s="137" t="s">
        <v>285</v>
      </c>
      <c r="G525" s="137" t="str">
        <f>+VLOOKUP($D525,'Detailed Schedule'!$D$8:$EK$9993,4,FALSE)</f>
        <v>OFFICE FURNITURE</v>
      </c>
      <c r="H525" s="55">
        <f>+VLOOKUP($D525,'Detailed Schedule'!$D$8:$EK$9993,5,FALSE)</f>
        <v>10879.130000000001</v>
      </c>
      <c r="I525" s="22">
        <f>+VLOOKUP($D525,'Detailed Schedule'!$D$8:$EK$9993,6,FALSE)</f>
        <v>10</v>
      </c>
      <c r="J525" s="55">
        <f>+VLOOKUP($D525,'Detailed Schedule'!$D$8:$EK$9993,7,FALSE)</f>
        <v>0</v>
      </c>
      <c r="K525" s="56">
        <v>0</v>
      </c>
      <c r="L525" s="59">
        <f>+VLOOKUP($D525,'Detailed Schedule'!$D$8:$EAA$9985,137,FALSE)</f>
        <v>4895.603000000001</v>
      </c>
      <c r="M525" s="26">
        <f>+VLOOKUP($D525,'Detailed Schedule'!$D$8:$EAA$9985,144,FALSE)</f>
        <v>271.97825</v>
      </c>
      <c r="N525" s="26">
        <f t="shared" si="94"/>
        <v>5167.5812500000011</v>
      </c>
      <c r="O525" s="26">
        <f t="shared" si="95"/>
        <v>5711.5487499999999</v>
      </c>
      <c r="Q525" s="74">
        <f>+VLOOKUP($D525,'Detailed Schedule'!$D$8:$K$903,6,FALSE)</f>
        <v>10</v>
      </c>
      <c r="R525" s="75">
        <f>+VLOOKUP($D525,'Detailed Schedule'!$D$8:$K$903,5,FALSE)</f>
        <v>10879.130000000001</v>
      </c>
      <c r="S525" s="75">
        <f>+VLOOKUP($D525,'Detailed Schedule'!$D$8:$K$903,7,FALSE)</f>
        <v>0</v>
      </c>
      <c r="T525" s="119">
        <f t="shared" si="83"/>
        <v>0</v>
      </c>
      <c r="U525" s="119">
        <f t="shared" si="84"/>
        <v>0</v>
      </c>
      <c r="V525" s="21" t="str">
        <f t="shared" si="85"/>
        <v>NO CHANGE</v>
      </c>
      <c r="W525" s="21" t="str">
        <f t="shared" si="86"/>
        <v>NO CHANGE</v>
      </c>
      <c r="X525" s="21" t="str">
        <f t="shared" si="87"/>
        <v>NO CHANGE</v>
      </c>
    </row>
    <row r="526" spans="1:24" outlineLevel="2">
      <c r="A526" s="136">
        <v>44013</v>
      </c>
      <c r="B526" s="24"/>
      <c r="C526" s="77">
        <v>566</v>
      </c>
      <c r="D526" s="137" t="s">
        <v>523</v>
      </c>
      <c r="E526" s="137">
        <v>2</v>
      </c>
      <c r="F526" s="137" t="s">
        <v>285</v>
      </c>
      <c r="G526" s="137" t="str">
        <f>+VLOOKUP($D526,'Detailed Schedule'!$D$8:$EK$9993,4,FALSE)</f>
        <v>OFFICE FURNITURE</v>
      </c>
      <c r="H526" s="55">
        <f>+VLOOKUP($D526,'Detailed Schedule'!$D$8:$EK$9993,5,FALSE)</f>
        <v>5267.07</v>
      </c>
      <c r="I526" s="22">
        <f>+VLOOKUP($D526,'Detailed Schedule'!$D$8:$EK$9993,6,FALSE)</f>
        <v>10</v>
      </c>
      <c r="J526" s="55">
        <f>+VLOOKUP($D526,'Detailed Schedule'!$D$8:$EK$9993,7,FALSE)</f>
        <v>0</v>
      </c>
      <c r="K526" s="56">
        <v>0</v>
      </c>
      <c r="L526" s="59">
        <f>+VLOOKUP($D526,'Detailed Schedule'!$D$8:$EAA$9985,137,FALSE)</f>
        <v>2331.9870000000001</v>
      </c>
      <c r="M526" s="26">
        <f>+VLOOKUP($D526,'Detailed Schedule'!$D$8:$EAA$9985,144,FALSE)</f>
        <v>131.67675</v>
      </c>
      <c r="N526" s="26">
        <f t="shared" si="94"/>
        <v>2463.6637500000002</v>
      </c>
      <c r="O526" s="26">
        <f t="shared" si="95"/>
        <v>2803.4062499999995</v>
      </c>
      <c r="Q526" s="74">
        <f>+VLOOKUP($D526,'Detailed Schedule'!$D$8:$K$903,6,FALSE)</f>
        <v>10</v>
      </c>
      <c r="R526" s="75">
        <f>+VLOOKUP($D526,'Detailed Schedule'!$D$8:$K$903,5,FALSE)</f>
        <v>5267.07</v>
      </c>
      <c r="S526" s="75">
        <f>+VLOOKUP($D526,'Detailed Schedule'!$D$8:$K$903,7,FALSE)</f>
        <v>0</v>
      </c>
      <c r="T526" s="119">
        <f t="shared" ref="T526:T589" si="96">+S526-J526</f>
        <v>0</v>
      </c>
      <c r="U526" s="119">
        <f t="shared" ref="U526:U589" si="97">+R526-H526</f>
        <v>0</v>
      </c>
      <c r="V526" s="21" t="str">
        <f t="shared" ref="V526:V589" si="98">+IF(Q526=I526,"NO CHANGE","YES")</f>
        <v>NO CHANGE</v>
      </c>
      <c r="W526" s="21" t="str">
        <f t="shared" ref="W526:W589" si="99">+IF(R526=H526,"NO CHANGE","YES")</f>
        <v>NO CHANGE</v>
      </c>
      <c r="X526" s="21" t="str">
        <f t="shared" ref="X526:X589" si="100">+IF(S526=J526,"NO CHANGE","YES")</f>
        <v>NO CHANGE</v>
      </c>
    </row>
    <row r="527" spans="1:24" outlineLevel="2">
      <c r="A527" s="136">
        <v>44013</v>
      </c>
      <c r="B527" s="24"/>
      <c r="C527" s="77">
        <v>567</v>
      </c>
      <c r="D527" s="137" t="s">
        <v>524</v>
      </c>
      <c r="E527" s="137">
        <v>8</v>
      </c>
      <c r="F527" s="137" t="s">
        <v>285</v>
      </c>
      <c r="G527" s="137" t="str">
        <f>+VLOOKUP($D527,'Detailed Schedule'!$D$8:$EK$9993,4,FALSE)</f>
        <v>BLINDS FOR OFFICE</v>
      </c>
      <c r="H527" s="55">
        <f>+VLOOKUP($D527,'Detailed Schedule'!$D$8:$EK$9993,5,FALSE)</f>
        <v>3359.2000000000003</v>
      </c>
      <c r="I527" s="22">
        <f>+VLOOKUP($D527,'Detailed Schedule'!$D$8:$EK$9993,6,FALSE)</f>
        <v>10</v>
      </c>
      <c r="J527" s="55">
        <f>+VLOOKUP($D527,'Detailed Schedule'!$D$8:$EK$9993,7,FALSE)</f>
        <v>0</v>
      </c>
      <c r="K527" s="56">
        <v>0</v>
      </c>
      <c r="L527" s="59">
        <f>+VLOOKUP($D527,'Detailed Schedule'!$D$8:$EAA$9985,137,FALSE)</f>
        <v>1511.64</v>
      </c>
      <c r="M527" s="26">
        <f>+VLOOKUP($D527,'Detailed Schedule'!$D$8:$EAA$9985,144,FALSE)</f>
        <v>83.98</v>
      </c>
      <c r="N527" s="26">
        <f t="shared" si="94"/>
        <v>1595.6200000000001</v>
      </c>
      <c r="O527" s="26">
        <f t="shared" si="95"/>
        <v>1763.5800000000002</v>
      </c>
      <c r="Q527" s="74">
        <f>+VLOOKUP($D527,'Detailed Schedule'!$D$8:$K$903,6,FALSE)</f>
        <v>10</v>
      </c>
      <c r="R527" s="75">
        <f>+VLOOKUP($D527,'Detailed Schedule'!$D$8:$K$903,5,FALSE)</f>
        <v>3359.2000000000003</v>
      </c>
      <c r="S527" s="75">
        <f>+VLOOKUP($D527,'Detailed Schedule'!$D$8:$K$903,7,FALSE)</f>
        <v>0</v>
      </c>
      <c r="T527" s="119">
        <f t="shared" si="96"/>
        <v>0</v>
      </c>
      <c r="U527" s="119">
        <f t="shared" si="97"/>
        <v>0</v>
      </c>
      <c r="V527" s="21" t="str">
        <f t="shared" si="98"/>
        <v>NO CHANGE</v>
      </c>
      <c r="W527" s="21" t="str">
        <f t="shared" si="99"/>
        <v>NO CHANGE</v>
      </c>
      <c r="X527" s="21" t="str">
        <f t="shared" si="100"/>
        <v>NO CHANGE</v>
      </c>
    </row>
    <row r="528" spans="1:24" outlineLevel="2">
      <c r="A528" s="136">
        <v>44013</v>
      </c>
      <c r="B528" s="24"/>
      <c r="C528" s="77">
        <v>568</v>
      </c>
      <c r="D528" s="137" t="s">
        <v>526</v>
      </c>
      <c r="E528" s="137">
        <v>8</v>
      </c>
      <c r="F528" s="137" t="s">
        <v>285</v>
      </c>
      <c r="G528" s="137" t="str">
        <f>+VLOOKUP($D528,'Detailed Schedule'!$D$8:$EK$9993,4,FALSE)</f>
        <v>OFFICE CABINETS</v>
      </c>
      <c r="H528" s="55">
        <f>+VLOOKUP($D528,'Detailed Schedule'!$D$8:$EK$9993,5,FALSE)</f>
        <v>3582.5</v>
      </c>
      <c r="I528" s="22">
        <f>+VLOOKUP($D528,'Detailed Schedule'!$D$8:$EK$9993,6,FALSE)</f>
        <v>10</v>
      </c>
      <c r="J528" s="55">
        <f>+VLOOKUP($D528,'Detailed Schedule'!$D$8:$EK$9993,7,FALSE)</f>
        <v>0</v>
      </c>
      <c r="K528" s="56">
        <v>0</v>
      </c>
      <c r="L528" s="59">
        <f>+VLOOKUP($D528,'Detailed Schedule'!$D$8:$EAA$9985,137,FALSE)</f>
        <v>1612.13</v>
      </c>
      <c r="M528" s="26">
        <f>+VLOOKUP($D528,'Detailed Schedule'!$D$8:$EAA$9985,144,FALSE)</f>
        <v>89.5625</v>
      </c>
      <c r="N528" s="26">
        <f t="shared" si="94"/>
        <v>1701.6925000000001</v>
      </c>
      <c r="O528" s="26">
        <f t="shared" si="95"/>
        <v>1880.8074999999999</v>
      </c>
      <c r="Q528" s="74">
        <f>+VLOOKUP($D528,'Detailed Schedule'!$D$8:$K$903,6,FALSE)</f>
        <v>10</v>
      </c>
      <c r="R528" s="75">
        <f>+VLOOKUP($D528,'Detailed Schedule'!$D$8:$K$903,5,FALSE)</f>
        <v>3582.5</v>
      </c>
      <c r="S528" s="75">
        <f>+VLOOKUP($D528,'Detailed Schedule'!$D$8:$K$903,7,FALSE)</f>
        <v>0</v>
      </c>
      <c r="T528" s="119">
        <f t="shared" si="96"/>
        <v>0</v>
      </c>
      <c r="U528" s="119">
        <f t="shared" si="97"/>
        <v>0</v>
      </c>
      <c r="V528" s="21" t="str">
        <f t="shared" si="98"/>
        <v>NO CHANGE</v>
      </c>
      <c r="W528" s="21" t="str">
        <f t="shared" si="99"/>
        <v>NO CHANGE</v>
      </c>
      <c r="X528" s="21" t="str">
        <f t="shared" si="100"/>
        <v>NO CHANGE</v>
      </c>
    </row>
    <row r="529" spans="1:24" outlineLevel="2">
      <c r="A529" s="136">
        <v>44181</v>
      </c>
      <c r="B529" s="24"/>
      <c r="C529" s="77">
        <v>591</v>
      </c>
      <c r="D529" s="137" t="s">
        <v>516</v>
      </c>
      <c r="E529" s="137">
        <v>9</v>
      </c>
      <c r="F529" s="137" t="s">
        <v>285</v>
      </c>
      <c r="G529" s="137" t="str">
        <f>+VLOOKUP($D529,'Detailed Schedule'!$D$8:$EK$9993,4,FALSE)</f>
        <v>SERVER RACK</v>
      </c>
      <c r="H529" s="55">
        <f>+VLOOKUP($D529,'Detailed Schedule'!$D$8:$EK$9993,5,FALSE)</f>
        <v>1412.64</v>
      </c>
      <c r="I529" s="22">
        <f>+VLOOKUP($D529,'Detailed Schedule'!$D$8:$EK$9993,6,FALSE)</f>
        <v>7</v>
      </c>
      <c r="J529" s="55">
        <f>+VLOOKUP($D529,'Detailed Schedule'!$D$8:$EK$9993,7,FALSE)</f>
        <v>0</v>
      </c>
      <c r="K529" s="56">
        <v>0</v>
      </c>
      <c r="L529" s="59">
        <f>+VLOOKUP($D529,'Detailed Schedule'!$D$8:$EAA$9985,137,FALSE)</f>
        <v>807.23571428571438</v>
      </c>
      <c r="M529" s="26">
        <f>+VLOOKUP($D529,'Detailed Schedule'!$D$8:$EAA$9985,144,FALSE)</f>
        <v>50.451428571428579</v>
      </c>
      <c r="N529" s="26">
        <f t="shared" si="94"/>
        <v>857.68714285714293</v>
      </c>
      <c r="O529" s="26">
        <f t="shared" si="95"/>
        <v>554.95285714285717</v>
      </c>
      <c r="Q529" s="74">
        <f>+VLOOKUP($D529,'Detailed Schedule'!$D$8:$K$903,6,FALSE)</f>
        <v>7</v>
      </c>
      <c r="R529" s="75">
        <f>+VLOOKUP($D529,'Detailed Schedule'!$D$8:$K$903,5,FALSE)</f>
        <v>1412.64</v>
      </c>
      <c r="S529" s="75">
        <f>+VLOOKUP($D529,'Detailed Schedule'!$D$8:$K$903,7,FALSE)</f>
        <v>0</v>
      </c>
      <c r="T529" s="119">
        <f t="shared" si="96"/>
        <v>0</v>
      </c>
      <c r="U529" s="119">
        <f t="shared" si="97"/>
        <v>0</v>
      </c>
      <c r="V529" s="21" t="str">
        <f t="shared" si="98"/>
        <v>NO CHANGE</v>
      </c>
      <c r="W529" s="21" t="str">
        <f t="shared" si="99"/>
        <v>NO CHANGE</v>
      </c>
      <c r="X529" s="21" t="str">
        <f t="shared" si="100"/>
        <v>NO CHANGE</v>
      </c>
    </row>
    <row r="530" spans="1:24" outlineLevel="2">
      <c r="A530" s="136">
        <v>44423</v>
      </c>
      <c r="B530" s="24"/>
      <c r="C530" s="77">
        <v>664</v>
      </c>
      <c r="D530" s="137" t="s">
        <v>528</v>
      </c>
      <c r="E530" s="137">
        <v>3</v>
      </c>
      <c r="F530" s="137" t="s">
        <v>285</v>
      </c>
      <c r="G530" s="137" t="str">
        <f>+VLOOKUP($D530,'Detailed Schedule'!$D$8:$EK$9993,4,FALSE)</f>
        <v>PEARCE OFFICE FURNITURE</v>
      </c>
      <c r="H530" s="55">
        <f>+VLOOKUP($D530,'Detailed Schedule'!$D$8:$EK$9993,5,FALSE)</f>
        <v>11594.66</v>
      </c>
      <c r="I530" s="22">
        <f>+VLOOKUP($D530,'Detailed Schedule'!$D$8:$EK$9993,6,FALSE)</f>
        <v>10</v>
      </c>
      <c r="J530" s="55">
        <f>+VLOOKUP($D530,'Detailed Schedule'!$D$8:$EK$9993,7,FALSE)</f>
        <v>0</v>
      </c>
      <c r="K530" s="56">
        <v>0</v>
      </c>
      <c r="L530" s="59">
        <f>+VLOOKUP($D530,'Detailed Schedule'!$D$8:$EAA$9985,137,FALSE)</f>
        <v>3961.5160000000001</v>
      </c>
      <c r="M530" s="26">
        <f>+VLOOKUP($D530,'Detailed Schedule'!$D$8:$EAA$9985,144,FALSE)</f>
        <v>289.86649999999997</v>
      </c>
      <c r="N530" s="26">
        <f t="shared" si="94"/>
        <v>4251.3824999999997</v>
      </c>
      <c r="O530" s="26">
        <f t="shared" si="95"/>
        <v>7343.2775000000001</v>
      </c>
      <c r="Q530" s="74">
        <f>+VLOOKUP($D530,'Detailed Schedule'!$D$8:$K$903,6,FALSE)</f>
        <v>10</v>
      </c>
      <c r="R530" s="75">
        <f>+VLOOKUP($D530,'Detailed Schedule'!$D$8:$K$903,5,FALSE)</f>
        <v>11594.66</v>
      </c>
      <c r="S530" s="75">
        <f>+VLOOKUP($D530,'Detailed Schedule'!$D$8:$K$903,7,FALSE)</f>
        <v>0</v>
      </c>
      <c r="T530" s="119">
        <f t="shared" si="96"/>
        <v>0</v>
      </c>
      <c r="U530" s="119">
        <f t="shared" si="97"/>
        <v>0</v>
      </c>
      <c r="V530" s="21" t="str">
        <f t="shared" si="98"/>
        <v>NO CHANGE</v>
      </c>
      <c r="W530" s="21" t="str">
        <f t="shared" si="99"/>
        <v>NO CHANGE</v>
      </c>
      <c r="X530" s="21" t="str">
        <f t="shared" si="100"/>
        <v>NO CHANGE</v>
      </c>
    </row>
    <row r="531" spans="1:24" outlineLevel="2">
      <c r="A531" s="136">
        <v>44453</v>
      </c>
      <c r="B531" s="24"/>
      <c r="C531" s="77">
        <v>665</v>
      </c>
      <c r="D531" s="137" t="s">
        <v>284</v>
      </c>
      <c r="E531" s="137">
        <v>1</v>
      </c>
      <c r="F531" s="137" t="s">
        <v>285</v>
      </c>
      <c r="G531" s="137" t="str">
        <f>+VLOOKUP($D531,'Detailed Schedule'!$D$8:$EK$9993,4,FALSE)</f>
        <v>HP COLOR COPIER M776ZS</v>
      </c>
      <c r="H531" s="55">
        <f>+VLOOKUP($D531,'Detailed Schedule'!$D$8:$EK$9993,5,FALSE)</f>
        <v>8310.2800000000007</v>
      </c>
      <c r="I531" s="22">
        <f>+VLOOKUP($D531,'Detailed Schedule'!$D$8:$EK$9993,6,FALSE)</f>
        <v>5</v>
      </c>
      <c r="J531" s="55">
        <f>+VLOOKUP($D531,'Detailed Schedule'!$D$8:$EK$9993,7,FALSE)</f>
        <v>0</v>
      </c>
      <c r="K531" s="56">
        <v>0</v>
      </c>
      <c r="L531" s="59">
        <f>+VLOOKUP($D531,'Detailed Schedule'!$D$8:$EAA$9985,137,FALSE)</f>
        <v>5540.1959999999999</v>
      </c>
      <c r="M531" s="26">
        <f>+VLOOKUP($D531,'Detailed Schedule'!$D$8:$EAA$9985,144,FALSE)</f>
        <v>415.51400000000001</v>
      </c>
      <c r="N531" s="26">
        <f t="shared" si="94"/>
        <v>5955.71</v>
      </c>
      <c r="O531" s="26">
        <f t="shared" si="95"/>
        <v>2354.5700000000006</v>
      </c>
      <c r="Q531" s="74">
        <f>+VLOOKUP($D531,'Detailed Schedule'!$D$8:$K$903,6,FALSE)</f>
        <v>5</v>
      </c>
      <c r="R531" s="75">
        <f>+VLOOKUP($D531,'Detailed Schedule'!$D$8:$K$903,5,FALSE)</f>
        <v>8310.2800000000007</v>
      </c>
      <c r="S531" s="75">
        <f>+VLOOKUP($D531,'Detailed Schedule'!$D$8:$K$903,7,FALSE)</f>
        <v>0</v>
      </c>
      <c r="T531" s="119">
        <f t="shared" si="96"/>
        <v>0</v>
      </c>
      <c r="U531" s="119">
        <f t="shared" si="97"/>
        <v>0</v>
      </c>
      <c r="V531" s="21" t="str">
        <f t="shared" si="98"/>
        <v>NO CHANGE</v>
      </c>
      <c r="W531" s="21" t="str">
        <f t="shared" si="99"/>
        <v>NO CHANGE</v>
      </c>
      <c r="X531" s="21" t="str">
        <f t="shared" si="100"/>
        <v>NO CHANGE</v>
      </c>
    </row>
    <row r="532" spans="1:24" outlineLevel="2">
      <c r="A532" s="136">
        <v>44742</v>
      </c>
      <c r="B532" s="24"/>
      <c r="C532" s="77">
        <v>762</v>
      </c>
      <c r="D532" s="137" t="s">
        <v>530</v>
      </c>
      <c r="E532" s="137">
        <v>2</v>
      </c>
      <c r="F532" s="137" t="s">
        <v>285</v>
      </c>
      <c r="G532" s="137" t="str">
        <f>+VLOOKUP($D532,'Detailed Schedule'!$D$8:$EK$9993,4,FALSE)</f>
        <v>FURNITURE</v>
      </c>
      <c r="H532" s="55">
        <f>+VLOOKUP($D532,'Detailed Schedule'!$D$8:$EK$9993,5,FALSE)</f>
        <v>4778.16</v>
      </c>
      <c r="I532" s="22">
        <f>+VLOOKUP($D532,'Detailed Schedule'!$D$8:$EK$9993,6,FALSE)</f>
        <v>10</v>
      </c>
      <c r="J532" s="55">
        <f>+VLOOKUP($D532,'Detailed Schedule'!$D$8:$EK$9993,7,FALSE)</f>
        <v>0</v>
      </c>
      <c r="K532" s="56">
        <v>0</v>
      </c>
      <c r="L532" s="59">
        <f>+VLOOKUP($D532,'Detailed Schedule'!$D$8:$EAA$9985,137,FALSE)</f>
        <v>1194.546</v>
      </c>
      <c r="M532" s="26">
        <f>+VLOOKUP($D532,'Detailed Schedule'!$D$8:$EAA$9985,144,FALSE)</f>
        <v>119.45399999999999</v>
      </c>
      <c r="N532" s="26">
        <f t="shared" si="94"/>
        <v>1314</v>
      </c>
      <c r="O532" s="26">
        <f t="shared" si="95"/>
        <v>3464.16</v>
      </c>
      <c r="Q532" s="74">
        <f>+VLOOKUP($D532,'Detailed Schedule'!$D$8:$K$903,6,FALSE)</f>
        <v>10</v>
      </c>
      <c r="R532" s="75">
        <f>+VLOOKUP($D532,'Detailed Schedule'!$D$8:$K$903,5,FALSE)</f>
        <v>4778.16</v>
      </c>
      <c r="S532" s="75">
        <f>+VLOOKUP($D532,'Detailed Schedule'!$D$8:$K$903,7,FALSE)</f>
        <v>0</v>
      </c>
      <c r="T532" s="119">
        <f t="shared" si="96"/>
        <v>0</v>
      </c>
      <c r="U532" s="119">
        <f t="shared" si="97"/>
        <v>0</v>
      </c>
      <c r="V532" s="21" t="str">
        <f t="shared" si="98"/>
        <v>NO CHANGE</v>
      </c>
      <c r="W532" s="21" t="str">
        <f t="shared" si="99"/>
        <v>NO CHANGE</v>
      </c>
      <c r="X532" s="21" t="str">
        <f t="shared" si="100"/>
        <v>NO CHANGE</v>
      </c>
    </row>
    <row r="533" spans="1:24" outlineLevel="2">
      <c r="A533" s="136">
        <v>44767</v>
      </c>
      <c r="B533" s="24"/>
      <c r="C533" s="77">
        <v>763</v>
      </c>
      <c r="D533" s="137" t="s">
        <v>287</v>
      </c>
      <c r="E533" s="137">
        <v>1</v>
      </c>
      <c r="F533" s="137" t="s">
        <v>285</v>
      </c>
      <c r="G533" s="137" t="str">
        <f>+VLOOKUP($D533,'Detailed Schedule'!$D$8:$EK$9993,4,FALSE)</f>
        <v>LAP TOP COMPUTERS</v>
      </c>
      <c r="H533" s="55">
        <f>+VLOOKUP($D533,'Detailed Schedule'!$D$8:$EK$9993,5,FALSE)</f>
        <v>5407.4400000000005</v>
      </c>
      <c r="I533" s="22">
        <f>+VLOOKUP($D533,'Detailed Schedule'!$D$8:$EK$9993,6,FALSE)</f>
        <v>5</v>
      </c>
      <c r="J533" s="55">
        <f>+VLOOKUP($D533,'Detailed Schedule'!$D$8:$EK$9993,7,FALSE)</f>
        <v>0</v>
      </c>
      <c r="K533" s="56">
        <v>0</v>
      </c>
      <c r="L533" s="59">
        <f>+VLOOKUP($D533,'Detailed Schedule'!$D$8:$EAA$9985,137,FALSE)</f>
        <v>2613.598</v>
      </c>
      <c r="M533" s="26">
        <f>+VLOOKUP($D533,'Detailed Schedule'!$D$8:$EAA$9985,144,FALSE)</f>
        <v>270.37200000000001</v>
      </c>
      <c r="N533" s="26">
        <f t="shared" si="94"/>
        <v>2883.97</v>
      </c>
      <c r="O533" s="26">
        <f t="shared" si="95"/>
        <v>2523.4700000000007</v>
      </c>
      <c r="Q533" s="74">
        <f>+VLOOKUP($D533,'Detailed Schedule'!$D$8:$K$903,6,FALSE)</f>
        <v>5</v>
      </c>
      <c r="R533" s="75">
        <f>+VLOOKUP($D533,'Detailed Schedule'!$D$8:$K$903,5,FALSE)</f>
        <v>5407.4400000000005</v>
      </c>
      <c r="S533" s="75">
        <f>+VLOOKUP($D533,'Detailed Schedule'!$D$8:$K$903,7,FALSE)</f>
        <v>0</v>
      </c>
      <c r="T533" s="119">
        <f t="shared" si="96"/>
        <v>0</v>
      </c>
      <c r="U533" s="119">
        <f t="shared" si="97"/>
        <v>0</v>
      </c>
      <c r="V533" s="21" t="str">
        <f t="shared" si="98"/>
        <v>NO CHANGE</v>
      </c>
      <c r="W533" s="21" t="str">
        <f t="shared" si="99"/>
        <v>NO CHANGE</v>
      </c>
      <c r="X533" s="21" t="str">
        <f t="shared" si="100"/>
        <v>NO CHANGE</v>
      </c>
    </row>
    <row r="534" spans="1:24" outlineLevel="2">
      <c r="A534" s="136">
        <v>44985</v>
      </c>
      <c r="B534" s="24"/>
      <c r="C534" s="77">
        <v>875</v>
      </c>
      <c r="D534" s="137" t="s">
        <v>531</v>
      </c>
      <c r="E534" s="137">
        <v>8</v>
      </c>
      <c r="F534" s="137" t="s">
        <v>285</v>
      </c>
      <c r="G534" s="137" t="str">
        <f>+VLOOKUP($D534,'Detailed Schedule'!$D$8:$EK$9993,4,FALSE)</f>
        <v>FURNITURE</v>
      </c>
      <c r="H534" s="55">
        <f>+VLOOKUP($D534,'Detailed Schedule'!$D$8:$EK$9993,5,FALSE)</f>
        <v>5621.42</v>
      </c>
      <c r="I534" s="22">
        <f>+VLOOKUP($D534,'Detailed Schedule'!$D$8:$EK$9993,6,FALSE)</f>
        <v>10</v>
      </c>
      <c r="J534" s="55">
        <f>+VLOOKUP($D534,'Detailed Schedule'!$D$8:$EK$9993,7,FALSE)</f>
        <v>0</v>
      </c>
      <c r="K534" s="56">
        <v>0</v>
      </c>
      <c r="L534" s="59">
        <f>+VLOOKUP($D534,'Detailed Schedule'!$D$8:$EAA$9985,137,FALSE)</f>
        <v>1030.5920000000001</v>
      </c>
      <c r="M534" s="26">
        <f>+VLOOKUP($D534,'Detailed Schedule'!$D$8:$EAA$9985,144,FALSE)</f>
        <v>140.53550000000001</v>
      </c>
      <c r="N534" s="26">
        <f t="shared" si="94"/>
        <v>1171.1275000000001</v>
      </c>
      <c r="O534" s="26">
        <f t="shared" si="95"/>
        <v>4450.2924999999996</v>
      </c>
      <c r="Q534" s="74">
        <f>+VLOOKUP($D534,'Detailed Schedule'!$D$8:$K$903,6,FALSE)</f>
        <v>10</v>
      </c>
      <c r="R534" s="75">
        <f>+VLOOKUP($D534,'Detailed Schedule'!$D$8:$K$903,5,FALSE)</f>
        <v>5621.42</v>
      </c>
      <c r="S534" s="75">
        <f>+VLOOKUP($D534,'Detailed Schedule'!$D$8:$K$903,7,FALSE)</f>
        <v>0</v>
      </c>
      <c r="T534" s="119">
        <f t="shared" si="96"/>
        <v>0</v>
      </c>
      <c r="U534" s="119">
        <f t="shared" si="97"/>
        <v>0</v>
      </c>
      <c r="V534" s="21" t="str">
        <f t="shared" si="98"/>
        <v>NO CHANGE</v>
      </c>
      <c r="W534" s="21" t="str">
        <f t="shared" si="99"/>
        <v>NO CHANGE</v>
      </c>
      <c r="X534" s="21" t="str">
        <f t="shared" si="100"/>
        <v>NO CHANGE</v>
      </c>
    </row>
    <row r="535" spans="1:24" outlineLevel="2">
      <c r="A535" s="136">
        <v>45104</v>
      </c>
      <c r="B535" s="24"/>
      <c r="C535" s="77">
        <v>876</v>
      </c>
      <c r="D535" s="137" t="s">
        <v>532</v>
      </c>
      <c r="E535" s="137">
        <v>1</v>
      </c>
      <c r="F535" s="137" t="s">
        <v>285</v>
      </c>
      <c r="G535" s="137" t="str">
        <f>+VLOOKUP($D535,'Detailed Schedule'!$D$8:$EK$9993,4,FALSE)</f>
        <v>LAP TOP COMPUTER</v>
      </c>
      <c r="H535" s="55">
        <f>+VLOOKUP($D535,'Detailed Schedule'!$D$8:$EK$9993,5,FALSE)</f>
        <v>1778.92</v>
      </c>
      <c r="I535" s="22">
        <f>+VLOOKUP($D535,'Detailed Schedule'!$D$8:$EK$9993,6,FALSE)</f>
        <v>5</v>
      </c>
      <c r="J535" s="55">
        <f>+VLOOKUP($D535,'Detailed Schedule'!$D$8:$EK$9993,7,FALSE)</f>
        <v>0</v>
      </c>
      <c r="K535" s="56">
        <v>0</v>
      </c>
      <c r="L535" s="59">
        <f>+VLOOKUP($D535,'Detailed Schedule'!$D$8:$EAA$9985,137,FALSE)</f>
        <v>533.67399999999998</v>
      </c>
      <c r="M535" s="26">
        <f>+VLOOKUP($D535,'Detailed Schedule'!$D$8:$EAA$9985,144,FALSE)</f>
        <v>88.945999999999998</v>
      </c>
      <c r="N535" s="26">
        <f t="shared" si="94"/>
        <v>622.62</v>
      </c>
      <c r="O535" s="26">
        <f t="shared" si="95"/>
        <v>1156.3000000000002</v>
      </c>
      <c r="Q535" s="74">
        <f>+VLOOKUP($D535,'Detailed Schedule'!$D$8:$K$903,6,FALSE)</f>
        <v>5</v>
      </c>
      <c r="R535" s="75">
        <f>+VLOOKUP($D535,'Detailed Schedule'!$D$8:$K$903,5,FALSE)</f>
        <v>1778.92</v>
      </c>
      <c r="S535" s="75">
        <f>+VLOOKUP($D535,'Detailed Schedule'!$D$8:$K$903,7,FALSE)</f>
        <v>0</v>
      </c>
      <c r="T535" s="119">
        <f t="shared" si="96"/>
        <v>0</v>
      </c>
      <c r="U535" s="119">
        <f t="shared" si="97"/>
        <v>0</v>
      </c>
      <c r="V535" s="21" t="str">
        <f t="shared" si="98"/>
        <v>NO CHANGE</v>
      </c>
      <c r="W535" s="21" t="str">
        <f t="shared" si="99"/>
        <v>NO CHANGE</v>
      </c>
      <c r="X535" s="21" t="str">
        <f t="shared" si="100"/>
        <v>NO CHANGE</v>
      </c>
    </row>
    <row r="536" spans="1:24" outlineLevel="1">
      <c r="A536" s="99"/>
      <c r="B536" s="99"/>
      <c r="C536" s="100"/>
      <c r="D536" s="93"/>
      <c r="E536" s="93"/>
      <c r="F536" s="101" t="s">
        <v>1769</v>
      </c>
      <c r="G536" s="93"/>
      <c r="H536" s="94">
        <f>SUBTOTAL(9,H516:H535)</f>
        <v>112308.76999999999</v>
      </c>
      <c r="I536" s="95"/>
      <c r="J536" s="96">
        <f>SUBTOTAL(9,J516:J535)</f>
        <v>0</v>
      </c>
      <c r="K536" s="96"/>
      <c r="L536" s="97">
        <f>SUBTOTAL(9,L516:L535)</f>
        <v>58008.748714285721</v>
      </c>
      <c r="M536" s="98">
        <f>SUBTOTAL(9,M516:M535)</f>
        <v>2929.8746785714288</v>
      </c>
      <c r="N536" s="98">
        <f>SUBTOTAL(9,N516:N535)</f>
        <v>60938.623392857146</v>
      </c>
      <c r="O536" s="122">
        <f>SUBTOTAL(9,O516:O535)</f>
        <v>51370.146607142859</v>
      </c>
      <c r="Q536" s="74"/>
      <c r="R536" s="75"/>
      <c r="S536" s="75"/>
      <c r="T536" s="119"/>
      <c r="U536" s="119"/>
    </row>
    <row r="537" spans="1:24" outlineLevel="2">
      <c r="A537" s="136">
        <v>39140</v>
      </c>
      <c r="B537" s="24"/>
      <c r="C537" s="77">
        <v>58</v>
      </c>
      <c r="D537" s="137" t="s">
        <v>312</v>
      </c>
      <c r="E537" s="137">
        <v>9</v>
      </c>
      <c r="F537" s="137" t="s">
        <v>313</v>
      </c>
      <c r="G537" s="137" t="str">
        <f>+VLOOKUP($D537,'Detailed Schedule'!$D$8:$EK$9993,4,FALSE)</f>
        <v>FOUNDATION CONSTRUCTION SOFTWARE</v>
      </c>
      <c r="H537" s="55">
        <f>+VLOOKUP($D537,'Detailed Schedule'!$D$8:$EK$9993,5,FALSE)</f>
        <v>12497.11</v>
      </c>
      <c r="I537" s="22">
        <f>+VLOOKUP($D537,'Detailed Schedule'!$D$8:$EK$9993,6,FALSE)</f>
        <v>5</v>
      </c>
      <c r="J537" s="55">
        <f>+VLOOKUP($D537,'Detailed Schedule'!$D$8:$EK$9993,7,FALSE)</f>
        <v>0</v>
      </c>
      <c r="K537" s="56">
        <v>0</v>
      </c>
      <c r="L537" s="59">
        <f>+VLOOKUP($D537,'Detailed Schedule'!$D$8:$EAA$9985,137,FALSE)</f>
        <v>12497.11</v>
      </c>
      <c r="M537" s="26">
        <f>+VLOOKUP($D537,'Detailed Schedule'!$D$8:$EAA$9985,144,FALSE)</f>
        <v>0</v>
      </c>
      <c r="N537" s="26">
        <f t="shared" ref="N537" si="101">+L537+M537</f>
        <v>12497.11</v>
      </c>
      <c r="O537" s="26">
        <f t="shared" ref="O537" si="102">+H537-N537</f>
        <v>0</v>
      </c>
      <c r="Q537" s="74">
        <f>+VLOOKUP($D537,'Detailed Schedule'!$D$8:$K$903,6,FALSE)</f>
        <v>5</v>
      </c>
      <c r="R537" s="75">
        <f>+VLOOKUP($D537,'Detailed Schedule'!$D$8:$K$903,5,FALSE)</f>
        <v>12497.11</v>
      </c>
      <c r="S537" s="75">
        <f>+VLOOKUP($D537,'Detailed Schedule'!$D$8:$K$903,7,FALSE)</f>
        <v>0</v>
      </c>
      <c r="T537" s="119">
        <f t="shared" si="96"/>
        <v>0</v>
      </c>
      <c r="U537" s="119">
        <f t="shared" si="97"/>
        <v>0</v>
      </c>
      <c r="V537" s="21" t="str">
        <f t="shared" si="98"/>
        <v>NO CHANGE</v>
      </c>
      <c r="W537" s="21" t="str">
        <f t="shared" si="99"/>
        <v>NO CHANGE</v>
      </c>
      <c r="X537" s="21" t="str">
        <f t="shared" si="100"/>
        <v>NO CHANGE</v>
      </c>
    </row>
    <row r="538" spans="1:24" outlineLevel="2">
      <c r="A538" s="136">
        <v>39340</v>
      </c>
      <c r="B538" s="24"/>
      <c r="C538" s="77">
        <v>61</v>
      </c>
      <c r="D538" s="137" t="s">
        <v>315</v>
      </c>
      <c r="E538" s="137">
        <v>9</v>
      </c>
      <c r="F538" s="137" t="s">
        <v>313</v>
      </c>
      <c r="G538" s="137" t="str">
        <f>+VLOOKUP($D538,'Detailed Schedule'!$D$8:$EK$9993,4,FALSE)</f>
        <v>FOUNDATION SOFTWARE UPDATE</v>
      </c>
      <c r="H538" s="55">
        <f>+VLOOKUP($D538,'Detailed Schedule'!$D$8:$EK$9993,5,FALSE)</f>
        <v>2223</v>
      </c>
      <c r="I538" s="22">
        <f>+VLOOKUP($D538,'Detailed Schedule'!$D$8:$EK$9993,6,FALSE)</f>
        <v>3</v>
      </c>
      <c r="J538" s="55">
        <f>+VLOOKUP($D538,'Detailed Schedule'!$D$8:$EK$9993,7,FALSE)</f>
        <v>0</v>
      </c>
      <c r="K538" s="56">
        <v>0</v>
      </c>
      <c r="L538" s="59">
        <f>+VLOOKUP($D538,'Detailed Schedule'!$D$8:$EAA$9985,137,FALSE)</f>
        <v>2223</v>
      </c>
      <c r="M538" s="26">
        <f>+VLOOKUP($D538,'Detailed Schedule'!$D$8:$EAA$9985,144,FALSE)</f>
        <v>0</v>
      </c>
      <c r="N538" s="26">
        <f t="shared" ref="N538:N543" si="103">+L538+M538</f>
        <v>2223</v>
      </c>
      <c r="O538" s="26">
        <f t="shared" ref="O538:O543" si="104">+H538-N538</f>
        <v>0</v>
      </c>
      <c r="Q538" s="74">
        <f>+VLOOKUP($D538,'Detailed Schedule'!$D$8:$K$903,6,FALSE)</f>
        <v>3</v>
      </c>
      <c r="R538" s="75">
        <f>+VLOOKUP($D538,'Detailed Schedule'!$D$8:$K$903,5,FALSE)</f>
        <v>2223</v>
      </c>
      <c r="S538" s="75">
        <f>+VLOOKUP($D538,'Detailed Schedule'!$D$8:$K$903,7,FALSE)</f>
        <v>0</v>
      </c>
      <c r="T538" s="119">
        <f t="shared" si="96"/>
        <v>0</v>
      </c>
      <c r="U538" s="119">
        <f t="shared" si="97"/>
        <v>0</v>
      </c>
      <c r="V538" s="21" t="str">
        <f t="shared" si="98"/>
        <v>NO CHANGE</v>
      </c>
      <c r="W538" s="21" t="str">
        <f t="shared" si="99"/>
        <v>NO CHANGE</v>
      </c>
      <c r="X538" s="21" t="str">
        <f t="shared" si="100"/>
        <v>NO CHANGE</v>
      </c>
    </row>
    <row r="539" spans="1:24" outlineLevel="2">
      <c r="A539" s="136">
        <v>43647</v>
      </c>
      <c r="B539" s="24"/>
      <c r="C539" s="77">
        <v>467</v>
      </c>
      <c r="D539" s="137" t="s">
        <v>320</v>
      </c>
      <c r="E539" s="137">
        <v>1</v>
      </c>
      <c r="F539" s="137" t="s">
        <v>313</v>
      </c>
      <c r="G539" s="137" t="str">
        <f>+VLOOKUP($D539,'Detailed Schedule'!$D$8:$EK$9993,4,FALSE)</f>
        <v>HEAVY JOB SOFTWARE</v>
      </c>
      <c r="H539" s="55">
        <f>+VLOOKUP($D539,'Detailed Schedule'!$D$8:$EK$9993,5,FALSE)</f>
        <v>27934.55</v>
      </c>
      <c r="I539" s="22">
        <f>+VLOOKUP($D539,'Detailed Schedule'!$D$8:$EK$9993,6,FALSE)</f>
        <v>3</v>
      </c>
      <c r="J539" s="55">
        <f>+VLOOKUP($D539,'Detailed Schedule'!$D$8:$EK$9993,7,FALSE)</f>
        <v>0</v>
      </c>
      <c r="K539" s="56">
        <v>0</v>
      </c>
      <c r="L539" s="59">
        <f>+VLOOKUP($D539,'Detailed Schedule'!$D$8:$EAA$9985,137,FALSE)</f>
        <v>27934.55</v>
      </c>
      <c r="M539" s="26">
        <f>+VLOOKUP($D539,'Detailed Schedule'!$D$8:$EAA$9985,144,FALSE)</f>
        <v>0</v>
      </c>
      <c r="N539" s="26">
        <f t="shared" si="103"/>
        <v>27934.55</v>
      </c>
      <c r="O539" s="26">
        <f t="shared" si="104"/>
        <v>0</v>
      </c>
      <c r="Q539" s="74">
        <f>+VLOOKUP($D539,'Detailed Schedule'!$D$8:$K$903,6,FALSE)</f>
        <v>3</v>
      </c>
      <c r="R539" s="75">
        <f>+VLOOKUP($D539,'Detailed Schedule'!$D$8:$K$903,5,FALSE)</f>
        <v>27934.55</v>
      </c>
      <c r="S539" s="75">
        <f>+VLOOKUP($D539,'Detailed Schedule'!$D$8:$K$903,7,FALSE)</f>
        <v>0</v>
      </c>
      <c r="T539" s="119">
        <f t="shared" si="96"/>
        <v>0</v>
      </c>
      <c r="U539" s="119">
        <f t="shared" si="97"/>
        <v>0</v>
      </c>
      <c r="V539" s="21" t="str">
        <f t="shared" si="98"/>
        <v>NO CHANGE</v>
      </c>
      <c r="W539" s="21" t="str">
        <f t="shared" si="99"/>
        <v>NO CHANGE</v>
      </c>
      <c r="X539" s="21" t="str">
        <f t="shared" si="100"/>
        <v>NO CHANGE</v>
      </c>
    </row>
    <row r="540" spans="1:24" outlineLevel="2">
      <c r="A540" s="136">
        <v>44013</v>
      </c>
      <c r="B540" s="24"/>
      <c r="C540" s="77">
        <v>569</v>
      </c>
      <c r="D540" s="137" t="s">
        <v>322</v>
      </c>
      <c r="E540" s="137">
        <v>9</v>
      </c>
      <c r="F540" s="137" t="s">
        <v>313</v>
      </c>
      <c r="G540" s="137" t="str">
        <f>+VLOOKUP($D540,'Detailed Schedule'!$D$8:$EK$9993,4,FALSE)</f>
        <v>SOFTWARE UPDATE ON APP</v>
      </c>
      <c r="H540" s="55">
        <f>+VLOOKUP($D540,'Detailed Schedule'!$D$8:$EK$9993,5,FALSE)</f>
        <v>20000</v>
      </c>
      <c r="I540" s="22">
        <f>+VLOOKUP($D540,'Detailed Schedule'!$D$8:$EK$9993,6,FALSE)</f>
        <v>3</v>
      </c>
      <c r="J540" s="55">
        <f>+VLOOKUP($D540,'Detailed Schedule'!$D$8:$EK$9993,7,FALSE)</f>
        <v>0</v>
      </c>
      <c r="K540" s="56">
        <v>0</v>
      </c>
      <c r="L540" s="59">
        <f>+VLOOKUP($D540,'Detailed Schedule'!$D$8:$EAA$9985,137,FALSE)</f>
        <v>20000</v>
      </c>
      <c r="M540" s="26">
        <f>+VLOOKUP($D540,'Detailed Schedule'!$D$8:$EAA$9985,144,FALSE)</f>
        <v>0</v>
      </c>
      <c r="N540" s="26">
        <f t="shared" si="103"/>
        <v>20000</v>
      </c>
      <c r="O540" s="26">
        <f t="shared" si="104"/>
        <v>0</v>
      </c>
      <c r="Q540" s="74">
        <f>+VLOOKUP($D540,'Detailed Schedule'!$D$8:$K$903,6,FALSE)</f>
        <v>3</v>
      </c>
      <c r="R540" s="75">
        <f>+VLOOKUP($D540,'Detailed Schedule'!$D$8:$K$903,5,FALSE)</f>
        <v>20000</v>
      </c>
      <c r="S540" s="75">
        <f>+VLOOKUP($D540,'Detailed Schedule'!$D$8:$K$903,7,FALSE)</f>
        <v>0</v>
      </c>
      <c r="T540" s="119">
        <f t="shared" si="96"/>
        <v>0</v>
      </c>
      <c r="U540" s="119">
        <f t="shared" si="97"/>
        <v>0</v>
      </c>
      <c r="V540" s="21" t="str">
        <f t="shared" si="98"/>
        <v>NO CHANGE</v>
      </c>
      <c r="W540" s="21" t="str">
        <f t="shared" si="99"/>
        <v>NO CHANGE</v>
      </c>
      <c r="X540" s="21" t="str">
        <f t="shared" si="100"/>
        <v>NO CHANGE</v>
      </c>
    </row>
    <row r="541" spans="1:24" outlineLevel="2">
      <c r="A541" s="136">
        <v>44013</v>
      </c>
      <c r="B541" s="24"/>
      <c r="C541" s="77">
        <v>570</v>
      </c>
      <c r="D541" s="137" t="s">
        <v>324</v>
      </c>
      <c r="E541" s="137">
        <v>9</v>
      </c>
      <c r="F541" s="137" t="s">
        <v>313</v>
      </c>
      <c r="G541" s="137" t="str">
        <f>+VLOOKUP($D541,'Detailed Schedule'!$D$8:$EK$9993,4,FALSE)</f>
        <v>PM FIELD SOFTWARE</v>
      </c>
      <c r="H541" s="55">
        <f>+VLOOKUP($D541,'Detailed Schedule'!$D$8:$EK$9993,5,FALSE)</f>
        <v>14527.15</v>
      </c>
      <c r="I541" s="22">
        <f>+VLOOKUP($D541,'Detailed Schedule'!$D$8:$EK$9993,6,FALSE)</f>
        <v>3</v>
      </c>
      <c r="J541" s="55">
        <f>+VLOOKUP($D541,'Detailed Schedule'!$D$8:$EK$9993,7,FALSE)</f>
        <v>0</v>
      </c>
      <c r="K541" s="56">
        <v>0</v>
      </c>
      <c r="L541" s="59">
        <f>+VLOOKUP($D541,'Detailed Schedule'!$D$8:$EAA$9985,137,FALSE)</f>
        <v>14527.150000000001</v>
      </c>
      <c r="M541" s="26">
        <f>+VLOOKUP($D541,'Detailed Schedule'!$D$8:$EAA$9985,144,FALSE)</f>
        <v>0</v>
      </c>
      <c r="N541" s="26">
        <f t="shared" si="103"/>
        <v>14527.150000000001</v>
      </c>
      <c r="O541" s="26">
        <f t="shared" si="104"/>
        <v>0</v>
      </c>
      <c r="Q541" s="74">
        <f>+VLOOKUP($D541,'Detailed Schedule'!$D$8:$K$903,6,FALSE)</f>
        <v>3</v>
      </c>
      <c r="R541" s="75">
        <f>+VLOOKUP($D541,'Detailed Schedule'!$D$8:$K$903,5,FALSE)</f>
        <v>14527.15</v>
      </c>
      <c r="S541" s="75">
        <f>+VLOOKUP($D541,'Detailed Schedule'!$D$8:$K$903,7,FALSE)</f>
        <v>0</v>
      </c>
      <c r="T541" s="119">
        <f t="shared" si="96"/>
        <v>0</v>
      </c>
      <c r="U541" s="119">
        <f t="shared" si="97"/>
        <v>0</v>
      </c>
      <c r="V541" s="21" t="str">
        <f t="shared" si="98"/>
        <v>NO CHANGE</v>
      </c>
      <c r="W541" s="21" t="str">
        <f t="shared" si="99"/>
        <v>NO CHANGE</v>
      </c>
      <c r="X541" s="21" t="str">
        <f t="shared" si="100"/>
        <v>NO CHANGE</v>
      </c>
    </row>
    <row r="542" spans="1:24" outlineLevel="2">
      <c r="A542" s="136">
        <v>44013</v>
      </c>
      <c r="B542" s="24"/>
      <c r="C542" s="77">
        <v>590</v>
      </c>
      <c r="D542" s="137" t="s">
        <v>326</v>
      </c>
      <c r="E542" s="137">
        <v>9</v>
      </c>
      <c r="F542" s="137" t="s">
        <v>313</v>
      </c>
      <c r="G542" s="137" t="str">
        <f>+VLOOKUP($D542,'Detailed Schedule'!$D$8:$EK$9993,4,FALSE)</f>
        <v>MS MBL WINSVRSTDCORE 2019 &amp; INSTALL</v>
      </c>
      <c r="H542" s="55">
        <f>+VLOOKUP($D542,'Detailed Schedule'!$D$8:$EK$9993,5,FALSE)</f>
        <v>10533.31</v>
      </c>
      <c r="I542" s="22">
        <f>+VLOOKUP($D542,'Detailed Schedule'!$D$8:$EK$9993,6,FALSE)</f>
        <v>3</v>
      </c>
      <c r="J542" s="55">
        <f>+VLOOKUP($D542,'Detailed Schedule'!$D$8:$EK$9993,7,FALSE)</f>
        <v>0</v>
      </c>
      <c r="K542" s="56">
        <v>0</v>
      </c>
      <c r="L542" s="59">
        <f>+VLOOKUP($D542,'Detailed Schedule'!$D$8:$EAA$9985,137,FALSE)</f>
        <v>10533.31</v>
      </c>
      <c r="M542" s="26">
        <f>+VLOOKUP($D542,'Detailed Schedule'!$D$8:$EAA$9985,144,FALSE)</f>
        <v>0</v>
      </c>
      <c r="N542" s="26">
        <f t="shared" si="103"/>
        <v>10533.31</v>
      </c>
      <c r="O542" s="26">
        <f t="shared" si="104"/>
        <v>0</v>
      </c>
      <c r="Q542" s="74">
        <f>+VLOOKUP($D542,'Detailed Schedule'!$D$8:$K$903,6,FALSE)</f>
        <v>3</v>
      </c>
      <c r="R542" s="75">
        <f>+VLOOKUP($D542,'Detailed Schedule'!$D$8:$K$903,5,FALSE)</f>
        <v>10533.31</v>
      </c>
      <c r="S542" s="75">
        <f>+VLOOKUP($D542,'Detailed Schedule'!$D$8:$K$903,7,FALSE)</f>
        <v>0</v>
      </c>
      <c r="T542" s="119">
        <f t="shared" si="96"/>
        <v>0</v>
      </c>
      <c r="U542" s="119">
        <f t="shared" si="97"/>
        <v>0</v>
      </c>
      <c r="V542" s="21" t="str">
        <f t="shared" si="98"/>
        <v>NO CHANGE</v>
      </c>
      <c r="W542" s="21" t="str">
        <f t="shared" si="99"/>
        <v>NO CHANGE</v>
      </c>
      <c r="X542" s="21" t="str">
        <f t="shared" si="100"/>
        <v>NO CHANGE</v>
      </c>
    </row>
    <row r="543" spans="1:24" outlineLevel="2">
      <c r="A543" s="136">
        <v>44389</v>
      </c>
      <c r="B543" s="24"/>
      <c r="C543" s="77">
        <v>663</v>
      </c>
      <c r="D543" s="137" t="s">
        <v>328</v>
      </c>
      <c r="E543" s="137">
        <v>1</v>
      </c>
      <c r="F543" s="137" t="s">
        <v>313</v>
      </c>
      <c r="G543" s="137" t="str">
        <f>+VLOOKUP($D543,'Detailed Schedule'!$D$8:$EK$9993,4,FALSE)</f>
        <v>SURVEY SOFTWARE OEM 2021</v>
      </c>
      <c r="H543" s="55">
        <f>+VLOOKUP($D543,'Detailed Schedule'!$D$8:$EK$9993,5,FALSE)</f>
        <v>2883.65</v>
      </c>
      <c r="I543" s="22">
        <f>+VLOOKUP($D543,'Detailed Schedule'!$D$8:$EK$9993,6,FALSE)</f>
        <v>3</v>
      </c>
      <c r="J543" s="55">
        <f>+VLOOKUP($D543,'Detailed Schedule'!$D$8:$EK$9993,7,FALSE)</f>
        <v>0</v>
      </c>
      <c r="K543" s="56">
        <v>0</v>
      </c>
      <c r="L543" s="59">
        <f>+VLOOKUP($D543,'Detailed Schedule'!$D$8:$EAA$9985,137,FALSE)</f>
        <v>2883.65</v>
      </c>
      <c r="M543" s="26">
        <f>+VLOOKUP($D543,'Detailed Schedule'!$D$8:$EAA$9985,144,FALSE)</f>
        <v>0</v>
      </c>
      <c r="N543" s="26">
        <f t="shared" si="103"/>
        <v>2883.65</v>
      </c>
      <c r="O543" s="26">
        <f t="shared" si="104"/>
        <v>0</v>
      </c>
      <c r="Q543" s="74">
        <f>+VLOOKUP($D543,'Detailed Schedule'!$D$8:$K$903,6,FALSE)</f>
        <v>3</v>
      </c>
      <c r="R543" s="75">
        <f>+VLOOKUP($D543,'Detailed Schedule'!$D$8:$K$903,5,FALSE)</f>
        <v>2883.65</v>
      </c>
      <c r="S543" s="75">
        <f>+VLOOKUP($D543,'Detailed Schedule'!$D$8:$K$903,7,FALSE)</f>
        <v>0</v>
      </c>
      <c r="T543" s="119">
        <f t="shared" si="96"/>
        <v>0</v>
      </c>
      <c r="U543" s="119">
        <f t="shared" si="97"/>
        <v>0</v>
      </c>
      <c r="V543" s="21" t="str">
        <f t="shared" si="98"/>
        <v>NO CHANGE</v>
      </c>
      <c r="W543" s="21" t="str">
        <f t="shared" si="99"/>
        <v>NO CHANGE</v>
      </c>
      <c r="X543" s="21" t="str">
        <f t="shared" si="100"/>
        <v>NO CHANGE</v>
      </c>
    </row>
    <row r="544" spans="1:24" outlineLevel="1">
      <c r="A544" s="99"/>
      <c r="B544" s="99"/>
      <c r="C544" s="100"/>
      <c r="D544" s="93"/>
      <c r="E544" s="93"/>
      <c r="F544" s="101" t="s">
        <v>1770</v>
      </c>
      <c r="G544" s="93"/>
      <c r="H544" s="94">
        <f>SUBTOTAL(9,H537:H543)</f>
        <v>90598.76999999999</v>
      </c>
      <c r="I544" s="95"/>
      <c r="J544" s="96">
        <f>SUBTOTAL(9,J537:J543)</f>
        <v>0</v>
      </c>
      <c r="K544" s="96"/>
      <c r="L544" s="97">
        <f>SUBTOTAL(9,L537:L543)</f>
        <v>90598.76999999999</v>
      </c>
      <c r="M544" s="98">
        <f>SUBTOTAL(9,M537:M543)</f>
        <v>0</v>
      </c>
      <c r="N544" s="98">
        <f>SUBTOTAL(9,N537:N543)</f>
        <v>90598.76999999999</v>
      </c>
      <c r="O544" s="122">
        <f>SUBTOTAL(9,O537:O543)</f>
        <v>0</v>
      </c>
      <c r="Q544" s="74"/>
      <c r="R544" s="75"/>
      <c r="S544" s="75"/>
      <c r="T544" s="119"/>
      <c r="U544" s="119"/>
    </row>
    <row r="545" spans="1:24" outlineLevel="2">
      <c r="A545" s="136">
        <v>34288</v>
      </c>
      <c r="B545" s="24"/>
      <c r="C545" s="77">
        <v>4</v>
      </c>
      <c r="D545" s="137" t="s">
        <v>84</v>
      </c>
      <c r="E545" s="137">
        <v>1</v>
      </c>
      <c r="F545" s="137" t="s">
        <v>42</v>
      </c>
      <c r="G545" s="137" t="str">
        <f>+VLOOKUP($D545,'Detailed Schedule'!$D$8:$EK$9993,4,FALSE)</f>
        <v>1993 LOADMASTER 7000LB BLUE 1993</v>
      </c>
      <c r="H545" s="55">
        <f>+VLOOKUP($D545,'Detailed Schedule'!$D$8:$EK$9993,5,FALSE)</f>
        <v>1594.1000000000001</v>
      </c>
      <c r="I545" s="22">
        <f>+VLOOKUP($D545,'Detailed Schedule'!$D$8:$EK$9993,6,FALSE)</f>
        <v>10</v>
      </c>
      <c r="J545" s="55">
        <f>+VLOOKUP($D545,'Detailed Schedule'!$D$8:$EK$9993,7,FALSE)</f>
        <v>200</v>
      </c>
      <c r="K545" s="56">
        <v>0</v>
      </c>
      <c r="L545" s="59">
        <f>+VLOOKUP($D545,'Detailed Schedule'!$D$8:$EAA$9985,137,FALSE)</f>
        <v>1394.1000000000001</v>
      </c>
      <c r="M545" s="26">
        <f>+VLOOKUP($D545,'Detailed Schedule'!$D$8:$EAA$9985,144,FALSE)</f>
        <v>0</v>
      </c>
      <c r="N545" s="26">
        <f t="shared" ref="N545" si="105">+L545+M545</f>
        <v>1394.1000000000001</v>
      </c>
      <c r="O545" s="26">
        <f t="shared" ref="O545" si="106">+H545-N545</f>
        <v>200</v>
      </c>
      <c r="Q545" s="74">
        <f>+VLOOKUP($D545,'Detailed Schedule'!$D$8:$K$903,6,FALSE)</f>
        <v>10</v>
      </c>
      <c r="R545" s="75">
        <f>+VLOOKUP($D545,'Detailed Schedule'!$D$8:$K$903,5,FALSE)</f>
        <v>1594.1000000000001</v>
      </c>
      <c r="S545" s="75">
        <f>+VLOOKUP($D545,'Detailed Schedule'!$D$8:$K$903,7,FALSE)</f>
        <v>200</v>
      </c>
      <c r="T545" s="119">
        <f t="shared" si="96"/>
        <v>0</v>
      </c>
      <c r="U545" s="119">
        <f t="shared" si="97"/>
        <v>0</v>
      </c>
      <c r="V545" s="21" t="str">
        <f t="shared" si="98"/>
        <v>NO CHANGE</v>
      </c>
      <c r="W545" s="21" t="str">
        <f t="shared" si="99"/>
        <v>NO CHANGE</v>
      </c>
      <c r="X545" s="21" t="str">
        <f t="shared" si="100"/>
        <v>NO CHANGE</v>
      </c>
    </row>
    <row r="546" spans="1:24" outlineLevel="2">
      <c r="A546" s="136">
        <v>35276</v>
      </c>
      <c r="B546" s="24"/>
      <c r="C546" s="77">
        <v>5</v>
      </c>
      <c r="D546" s="137" t="s">
        <v>334</v>
      </c>
      <c r="E546" s="137">
        <v>1</v>
      </c>
      <c r="F546" s="137" t="s">
        <v>42</v>
      </c>
      <c r="G546" s="137" t="str">
        <f>+VLOOKUP($D546,'Detailed Schedule'!$D$8:$EK$9993,4,FALSE)</f>
        <v>1981 MNN 32' CARGO TRAILER BLUE</v>
      </c>
      <c r="H546" s="55">
        <f>+VLOOKUP($D546,'Detailed Schedule'!$D$8:$EK$9993,5,FALSE)</f>
        <v>1200</v>
      </c>
      <c r="I546" s="22">
        <f>+VLOOKUP($D546,'Detailed Schedule'!$D$8:$EK$9993,6,FALSE)</f>
        <v>7</v>
      </c>
      <c r="J546" s="55">
        <f>+VLOOKUP($D546,'Detailed Schedule'!$D$8:$EK$9993,7,FALSE)</f>
        <v>300</v>
      </c>
      <c r="K546" s="56">
        <v>0</v>
      </c>
      <c r="L546" s="59">
        <f>+VLOOKUP($D546,'Detailed Schedule'!$D$8:$EAA$9985,137,FALSE)</f>
        <v>900</v>
      </c>
      <c r="M546" s="26">
        <f>+VLOOKUP($D546,'Detailed Schedule'!$D$8:$EAA$9985,144,FALSE)</f>
        <v>0</v>
      </c>
      <c r="N546" s="26">
        <f t="shared" ref="N546:N609" si="107">+L546+M546</f>
        <v>900</v>
      </c>
      <c r="O546" s="26">
        <f t="shared" ref="O546:O609" si="108">+H546-N546</f>
        <v>300</v>
      </c>
      <c r="Q546" s="74">
        <f>+VLOOKUP($D546,'Detailed Schedule'!$D$8:$K$903,6,FALSE)</f>
        <v>7</v>
      </c>
      <c r="R546" s="75">
        <f>+VLOOKUP($D546,'Detailed Schedule'!$D$8:$K$903,5,FALSE)</f>
        <v>1200</v>
      </c>
      <c r="S546" s="75">
        <f>+VLOOKUP($D546,'Detailed Schedule'!$D$8:$K$903,7,FALSE)</f>
        <v>300</v>
      </c>
      <c r="T546" s="119">
        <f t="shared" si="96"/>
        <v>0</v>
      </c>
      <c r="U546" s="119">
        <f t="shared" si="97"/>
        <v>0</v>
      </c>
      <c r="V546" s="21" t="str">
        <f t="shared" si="98"/>
        <v>NO CHANGE</v>
      </c>
      <c r="W546" s="21" t="str">
        <f t="shared" si="99"/>
        <v>NO CHANGE</v>
      </c>
      <c r="X546" s="21" t="str">
        <f t="shared" si="100"/>
        <v>NO CHANGE</v>
      </c>
    </row>
    <row r="547" spans="1:24" outlineLevel="2">
      <c r="A547" s="136">
        <v>36256</v>
      </c>
      <c r="B547" s="24"/>
      <c r="C547" s="77">
        <v>12</v>
      </c>
      <c r="D547" s="137" t="s">
        <v>332</v>
      </c>
      <c r="E547" s="137">
        <v>1</v>
      </c>
      <c r="F547" s="137" t="s">
        <v>42</v>
      </c>
      <c r="G547" s="137" t="str">
        <f>+VLOOKUP($D547,'Detailed Schedule'!$D$8:$EK$9993,4,FALSE)</f>
        <v>1999 SOUTHWEST 20' CARGO WHITE</v>
      </c>
      <c r="H547" s="55">
        <f>+VLOOKUP($D547,'Detailed Schedule'!$D$8:$EK$9993,5,FALSE)</f>
        <v>3990</v>
      </c>
      <c r="I547" s="22">
        <f>+VLOOKUP($D547,'Detailed Schedule'!$D$8:$EK$9993,6,FALSE)</f>
        <v>15</v>
      </c>
      <c r="J547" s="55">
        <f>+VLOOKUP($D547,'Detailed Schedule'!$D$8:$EK$9993,7,FALSE)</f>
        <v>1000</v>
      </c>
      <c r="K547" s="56">
        <v>0</v>
      </c>
      <c r="L547" s="59">
        <f>+VLOOKUP($D547,'Detailed Schedule'!$D$8:$EAA$9985,137,FALSE)</f>
        <v>2990</v>
      </c>
      <c r="M547" s="26">
        <f>+VLOOKUP($D547,'Detailed Schedule'!$D$8:$EAA$9985,144,FALSE)</f>
        <v>0</v>
      </c>
      <c r="N547" s="26">
        <f t="shared" si="107"/>
        <v>2990</v>
      </c>
      <c r="O547" s="26">
        <f t="shared" si="108"/>
        <v>1000</v>
      </c>
      <c r="Q547" s="74">
        <f>+VLOOKUP($D547,'Detailed Schedule'!$D$8:$K$903,6,FALSE)</f>
        <v>15</v>
      </c>
      <c r="R547" s="75">
        <f>+VLOOKUP($D547,'Detailed Schedule'!$D$8:$K$903,5,FALSE)</f>
        <v>3990</v>
      </c>
      <c r="S547" s="75">
        <f>+VLOOKUP($D547,'Detailed Schedule'!$D$8:$K$903,7,FALSE)</f>
        <v>1000</v>
      </c>
      <c r="T547" s="119">
        <f t="shared" si="96"/>
        <v>0</v>
      </c>
      <c r="U547" s="119">
        <f t="shared" si="97"/>
        <v>0</v>
      </c>
      <c r="V547" s="21" t="str">
        <f t="shared" si="98"/>
        <v>NO CHANGE</v>
      </c>
      <c r="W547" s="21" t="str">
        <f t="shared" si="99"/>
        <v>NO CHANGE</v>
      </c>
      <c r="X547" s="21" t="str">
        <f t="shared" si="100"/>
        <v>NO CHANGE</v>
      </c>
    </row>
    <row r="548" spans="1:24" outlineLevel="2">
      <c r="A548" s="136">
        <v>36617</v>
      </c>
      <c r="B548" s="24"/>
      <c r="C548" s="77">
        <v>15</v>
      </c>
      <c r="D548" s="137" t="s">
        <v>817</v>
      </c>
      <c r="E548" s="137">
        <v>1</v>
      </c>
      <c r="F548" s="137" t="s">
        <v>42</v>
      </c>
      <c r="G548" s="137" t="str">
        <f>+VLOOKUP($D548,'Detailed Schedule'!$D$8:$EK$9993,4,FALSE)</f>
        <v>2000 WITZCO 35 TON LOWBOY TRAILER</v>
      </c>
      <c r="H548" s="55">
        <f>+VLOOKUP($D548,'Detailed Schedule'!$D$8:$EK$9993,5,FALSE)</f>
        <v>20826</v>
      </c>
      <c r="I548" s="22">
        <f>+VLOOKUP($D548,'Detailed Schedule'!$D$8:$EK$9993,6,FALSE)</f>
        <v>15</v>
      </c>
      <c r="J548" s="55">
        <f>+VLOOKUP($D548,'Detailed Schedule'!$D$8:$EK$9993,7,FALSE)</f>
        <v>12000</v>
      </c>
      <c r="K548" s="56">
        <v>0</v>
      </c>
      <c r="L548" s="59">
        <f>+VLOOKUP($D548,'Detailed Schedule'!$D$8:$EAA$9985,137,FALSE)</f>
        <v>8826</v>
      </c>
      <c r="M548" s="26">
        <f>+VLOOKUP($D548,'Detailed Schedule'!$D$8:$EAA$9985,144,FALSE)</f>
        <v>0</v>
      </c>
      <c r="N548" s="26">
        <f t="shared" si="107"/>
        <v>8826</v>
      </c>
      <c r="O548" s="26">
        <f t="shared" si="108"/>
        <v>12000</v>
      </c>
      <c r="Q548" s="74">
        <f>+VLOOKUP($D548,'Detailed Schedule'!$D$8:$K$903,6,FALSE)</f>
        <v>15</v>
      </c>
      <c r="R548" s="75">
        <f>+VLOOKUP($D548,'Detailed Schedule'!$D$8:$K$903,5,FALSE)</f>
        <v>20826</v>
      </c>
      <c r="S548" s="75">
        <f>+VLOOKUP($D548,'Detailed Schedule'!$D$8:$K$903,7,FALSE)</f>
        <v>12000</v>
      </c>
      <c r="T548" s="119">
        <f t="shared" si="96"/>
        <v>0</v>
      </c>
      <c r="U548" s="119">
        <f t="shared" si="97"/>
        <v>0</v>
      </c>
      <c r="V548" s="21" t="str">
        <f t="shared" si="98"/>
        <v>NO CHANGE</v>
      </c>
      <c r="W548" s="21" t="str">
        <f t="shared" si="99"/>
        <v>NO CHANGE</v>
      </c>
      <c r="X548" s="21" t="str">
        <f t="shared" si="100"/>
        <v>NO CHANGE</v>
      </c>
    </row>
    <row r="549" spans="1:24" outlineLevel="2">
      <c r="A549" s="136">
        <v>36844</v>
      </c>
      <c r="B549" s="24"/>
      <c r="C549" s="77">
        <v>18</v>
      </c>
      <c r="D549" s="137" t="s">
        <v>330</v>
      </c>
      <c r="E549" s="137">
        <v>1</v>
      </c>
      <c r="F549" s="137" t="s">
        <v>42</v>
      </c>
      <c r="G549" s="137" t="str">
        <f>+VLOOKUP($D549,'Detailed Schedule'!$D$8:$EK$9993,4,FALSE)</f>
        <v>GREAT DANE 45' CARGO WHITE 1983</v>
      </c>
      <c r="H549" s="55">
        <f>+VLOOKUP($D549,'Detailed Schedule'!$D$8:$EK$9993,5,FALSE)</f>
        <v>2750</v>
      </c>
      <c r="I549" s="22">
        <f>+VLOOKUP($D549,'Detailed Schedule'!$D$8:$EK$9993,6,FALSE)</f>
        <v>10</v>
      </c>
      <c r="J549" s="55">
        <f>+VLOOKUP($D549,'Detailed Schedule'!$D$8:$EK$9993,7,FALSE)</f>
        <v>1000</v>
      </c>
      <c r="K549" s="56">
        <v>0</v>
      </c>
      <c r="L549" s="59">
        <f>+VLOOKUP($D549,'Detailed Schedule'!$D$8:$EAA$9985,137,FALSE)</f>
        <v>1750</v>
      </c>
      <c r="M549" s="26">
        <f>+VLOOKUP($D549,'Detailed Schedule'!$D$8:$EAA$9985,144,FALSE)</f>
        <v>0</v>
      </c>
      <c r="N549" s="26">
        <f t="shared" si="107"/>
        <v>1750</v>
      </c>
      <c r="O549" s="26">
        <f t="shared" si="108"/>
        <v>1000</v>
      </c>
      <c r="Q549" s="74">
        <f>+VLOOKUP($D549,'Detailed Schedule'!$D$8:$K$903,6,FALSE)</f>
        <v>10</v>
      </c>
      <c r="R549" s="75">
        <f>+VLOOKUP($D549,'Detailed Schedule'!$D$8:$K$903,5,FALSE)</f>
        <v>2750</v>
      </c>
      <c r="S549" s="75">
        <f>+VLOOKUP($D549,'Detailed Schedule'!$D$8:$K$903,7,FALSE)</f>
        <v>1000</v>
      </c>
      <c r="T549" s="119">
        <f t="shared" si="96"/>
        <v>0</v>
      </c>
      <c r="U549" s="119">
        <f t="shared" si="97"/>
        <v>0</v>
      </c>
      <c r="V549" s="21" t="str">
        <f t="shared" si="98"/>
        <v>NO CHANGE</v>
      </c>
      <c r="W549" s="21" t="str">
        <f t="shared" si="99"/>
        <v>NO CHANGE</v>
      </c>
      <c r="X549" s="21" t="str">
        <f t="shared" si="100"/>
        <v>NO CHANGE</v>
      </c>
    </row>
    <row r="550" spans="1:24" outlineLevel="2">
      <c r="A550" s="136">
        <v>37322</v>
      </c>
      <c r="B550" s="24"/>
      <c r="C550" s="77">
        <v>26</v>
      </c>
      <c r="D550" s="137" t="s">
        <v>719</v>
      </c>
      <c r="E550" s="137">
        <v>1</v>
      </c>
      <c r="F550" s="137" t="s">
        <v>42</v>
      </c>
      <c r="G550" s="137" t="str">
        <f>+VLOOKUP($D550,'Detailed Schedule'!$D$8:$EK$9993,4,FALSE)</f>
        <v>AZTEC 45' F-BED STEEL RED 1984</v>
      </c>
      <c r="H550" s="55">
        <f>+VLOOKUP($D550,'Detailed Schedule'!$D$8:$EK$9993,5,FALSE)</f>
        <v>1900</v>
      </c>
      <c r="I550" s="22">
        <f>+VLOOKUP($D550,'Detailed Schedule'!$D$8:$EK$9993,6,FALSE)</f>
        <v>10</v>
      </c>
      <c r="J550" s="55">
        <f>+VLOOKUP($D550,'Detailed Schedule'!$D$8:$EK$9993,7,FALSE)</f>
        <v>1300</v>
      </c>
      <c r="K550" s="56">
        <v>0</v>
      </c>
      <c r="L550" s="59">
        <f>+VLOOKUP($D550,'Detailed Schedule'!$D$8:$EAA$9985,137,FALSE)</f>
        <v>600</v>
      </c>
      <c r="M550" s="26">
        <f>+VLOOKUP($D550,'Detailed Schedule'!$D$8:$EAA$9985,144,FALSE)</f>
        <v>0</v>
      </c>
      <c r="N550" s="26">
        <f t="shared" si="107"/>
        <v>600</v>
      </c>
      <c r="O550" s="26">
        <f t="shared" si="108"/>
        <v>1300</v>
      </c>
      <c r="Q550" s="74">
        <f>+VLOOKUP($D550,'Detailed Schedule'!$D$8:$K$903,6,FALSE)</f>
        <v>10</v>
      </c>
      <c r="R550" s="75">
        <f>+VLOOKUP($D550,'Detailed Schedule'!$D$8:$K$903,5,FALSE)</f>
        <v>1900</v>
      </c>
      <c r="S550" s="75">
        <f>+VLOOKUP($D550,'Detailed Schedule'!$D$8:$K$903,7,FALSE)</f>
        <v>1300</v>
      </c>
      <c r="T550" s="119">
        <f t="shared" si="96"/>
        <v>0</v>
      </c>
      <c r="U550" s="119">
        <f t="shared" si="97"/>
        <v>0</v>
      </c>
      <c r="V550" s="21" t="str">
        <f t="shared" si="98"/>
        <v>NO CHANGE</v>
      </c>
      <c r="W550" s="21" t="str">
        <f t="shared" si="99"/>
        <v>NO CHANGE</v>
      </c>
      <c r="X550" s="21" t="str">
        <f t="shared" si="100"/>
        <v>NO CHANGE</v>
      </c>
    </row>
    <row r="551" spans="1:24" outlineLevel="2">
      <c r="A551" s="136">
        <v>37775</v>
      </c>
      <c r="B551" s="24"/>
      <c r="C551" s="77">
        <v>35</v>
      </c>
      <c r="D551" s="137" t="s">
        <v>819</v>
      </c>
      <c r="E551" s="137">
        <v>2</v>
      </c>
      <c r="F551" s="137" t="s">
        <v>42</v>
      </c>
      <c r="G551" s="137" t="str">
        <f>+VLOOKUP($D551,'Detailed Schedule'!$D$8:$EK$9993,4,FALSE)</f>
        <v>1998 WITZCO 50 TON LOWBOY 1998</v>
      </c>
      <c r="H551" s="55">
        <f>+VLOOKUP($D551,'Detailed Schedule'!$D$8:$EK$9993,5,FALSE)</f>
        <v>22790</v>
      </c>
      <c r="I551" s="22">
        <f>+VLOOKUP($D551,'Detailed Schedule'!$D$8:$EK$9993,6,FALSE)</f>
        <v>15</v>
      </c>
      <c r="J551" s="55">
        <f>+VLOOKUP($D551,'Detailed Schedule'!$D$8:$EK$9993,7,FALSE)</f>
        <v>15000</v>
      </c>
      <c r="K551" s="56">
        <v>0</v>
      </c>
      <c r="L551" s="59">
        <f>+VLOOKUP($D551,'Detailed Schedule'!$D$8:$EAA$9985,137,FALSE)</f>
        <v>7790</v>
      </c>
      <c r="M551" s="26">
        <f>+VLOOKUP($D551,'Detailed Schedule'!$D$8:$EAA$9985,144,FALSE)</f>
        <v>0</v>
      </c>
      <c r="N551" s="26">
        <f t="shared" si="107"/>
        <v>7790</v>
      </c>
      <c r="O551" s="26">
        <f t="shared" si="108"/>
        <v>15000</v>
      </c>
      <c r="Q551" s="74">
        <f>+VLOOKUP($D551,'Detailed Schedule'!$D$8:$K$903,6,FALSE)</f>
        <v>15</v>
      </c>
      <c r="R551" s="75">
        <f>+VLOOKUP($D551,'Detailed Schedule'!$D$8:$K$903,5,FALSE)</f>
        <v>22790</v>
      </c>
      <c r="S551" s="75">
        <f>+VLOOKUP($D551,'Detailed Schedule'!$D$8:$K$903,7,FALSE)</f>
        <v>15000</v>
      </c>
      <c r="T551" s="119">
        <f t="shared" si="96"/>
        <v>0</v>
      </c>
      <c r="U551" s="119">
        <f t="shared" si="97"/>
        <v>0</v>
      </c>
      <c r="V551" s="21" t="str">
        <f t="shared" si="98"/>
        <v>NO CHANGE</v>
      </c>
      <c r="W551" s="21" t="str">
        <f t="shared" si="99"/>
        <v>NO CHANGE</v>
      </c>
      <c r="X551" s="21" t="str">
        <f t="shared" si="100"/>
        <v>NO CHANGE</v>
      </c>
    </row>
    <row r="552" spans="1:24" outlineLevel="2">
      <c r="A552" s="136">
        <v>38149</v>
      </c>
      <c r="B552" s="24"/>
      <c r="C552" s="77">
        <v>43</v>
      </c>
      <c r="D552" s="137" t="s">
        <v>41</v>
      </c>
      <c r="E552" s="137">
        <v>1</v>
      </c>
      <c r="F552" s="137" t="s">
        <v>42</v>
      </c>
      <c r="G552" s="137" t="str">
        <f>+VLOOKUP($D552,'Detailed Schedule'!$D$8:$EK$9993,4,FALSE)</f>
        <v>2004 BETTERBILT 10000LB BLACK</v>
      </c>
      <c r="H552" s="55">
        <f>+VLOOKUP($D552,'Detailed Schedule'!$D$8:$EK$9993,5,FALSE)</f>
        <v>3036.9</v>
      </c>
      <c r="I552" s="22">
        <f>+VLOOKUP($D552,'Detailed Schedule'!$D$8:$EK$9993,6,FALSE)</f>
        <v>15</v>
      </c>
      <c r="J552" s="55">
        <f>+VLOOKUP($D552,'Detailed Schedule'!$D$8:$EK$9993,7,FALSE)</f>
        <v>1000</v>
      </c>
      <c r="K552" s="56">
        <v>0</v>
      </c>
      <c r="L552" s="59">
        <f>+VLOOKUP($D552,'Detailed Schedule'!$D$8:$EAA$9985,137,FALSE)</f>
        <v>2036.9</v>
      </c>
      <c r="M552" s="26">
        <f>+VLOOKUP($D552,'Detailed Schedule'!$D$8:$EAA$9985,144,FALSE)</f>
        <v>0</v>
      </c>
      <c r="N552" s="26">
        <f t="shared" si="107"/>
        <v>2036.9</v>
      </c>
      <c r="O552" s="26">
        <f t="shared" si="108"/>
        <v>1000</v>
      </c>
      <c r="Q552" s="74">
        <f>+VLOOKUP($D552,'Detailed Schedule'!$D$8:$K$903,6,FALSE)</f>
        <v>15</v>
      </c>
      <c r="R552" s="75">
        <f>+VLOOKUP($D552,'Detailed Schedule'!$D$8:$K$903,5,FALSE)</f>
        <v>3036.9</v>
      </c>
      <c r="S552" s="75">
        <f>+VLOOKUP($D552,'Detailed Schedule'!$D$8:$K$903,7,FALSE)</f>
        <v>1000</v>
      </c>
      <c r="T552" s="119">
        <f t="shared" si="96"/>
        <v>0</v>
      </c>
      <c r="U552" s="119">
        <f t="shared" si="97"/>
        <v>0</v>
      </c>
      <c r="V552" s="21" t="str">
        <f t="shared" si="98"/>
        <v>NO CHANGE</v>
      </c>
      <c r="W552" s="21" t="str">
        <f t="shared" si="99"/>
        <v>NO CHANGE</v>
      </c>
      <c r="X552" s="21" t="str">
        <f t="shared" si="100"/>
        <v>NO CHANGE</v>
      </c>
    </row>
    <row r="553" spans="1:24" outlineLevel="2">
      <c r="A553" s="136">
        <v>38440</v>
      </c>
      <c r="B553" s="24"/>
      <c r="C553" s="77">
        <v>46</v>
      </c>
      <c r="D553" s="137" t="s">
        <v>297</v>
      </c>
      <c r="E553" s="137">
        <v>1</v>
      </c>
      <c r="F553" s="137" t="s">
        <v>42</v>
      </c>
      <c r="G553" s="137" t="str">
        <f>+VLOOKUP($D553,'Detailed Schedule'!$D$8:$EK$9993,4,FALSE)</f>
        <v>20' CONEX BLUE</v>
      </c>
      <c r="H553" s="55">
        <f>+VLOOKUP($D553,'Detailed Schedule'!$D$8:$EK$9993,5,FALSE)</f>
        <v>1325</v>
      </c>
      <c r="I553" s="22">
        <f>+VLOOKUP($D553,'Detailed Schedule'!$D$8:$EK$9993,6,FALSE)</f>
        <v>10</v>
      </c>
      <c r="J553" s="55">
        <f>+VLOOKUP($D553,'Detailed Schedule'!$D$8:$EK$9993,7,FALSE)</f>
        <v>500</v>
      </c>
      <c r="K553" s="56">
        <v>0</v>
      </c>
      <c r="L553" s="59">
        <f>+VLOOKUP($D553,'Detailed Schedule'!$D$8:$EAA$9985,137,FALSE)</f>
        <v>825</v>
      </c>
      <c r="M553" s="26">
        <f>+VLOOKUP($D553,'Detailed Schedule'!$D$8:$EAA$9985,144,FALSE)</f>
        <v>0</v>
      </c>
      <c r="N553" s="26">
        <f t="shared" si="107"/>
        <v>825</v>
      </c>
      <c r="O553" s="26">
        <f t="shared" si="108"/>
        <v>500</v>
      </c>
      <c r="Q553" s="74">
        <f>+VLOOKUP($D553,'Detailed Schedule'!$D$8:$K$903,6,FALSE)</f>
        <v>10</v>
      </c>
      <c r="R553" s="75">
        <f>+VLOOKUP($D553,'Detailed Schedule'!$D$8:$K$903,5,FALSE)</f>
        <v>1325</v>
      </c>
      <c r="S553" s="75">
        <f>+VLOOKUP($D553,'Detailed Schedule'!$D$8:$K$903,7,FALSE)</f>
        <v>500</v>
      </c>
      <c r="T553" s="119">
        <f t="shared" si="96"/>
        <v>0</v>
      </c>
      <c r="U553" s="119">
        <f t="shared" si="97"/>
        <v>0</v>
      </c>
      <c r="V553" s="21" t="str">
        <f t="shared" si="98"/>
        <v>NO CHANGE</v>
      </c>
      <c r="W553" s="21" t="str">
        <f t="shared" si="99"/>
        <v>NO CHANGE</v>
      </c>
      <c r="X553" s="21" t="str">
        <f t="shared" si="100"/>
        <v>NO CHANGE</v>
      </c>
    </row>
    <row r="554" spans="1:24" outlineLevel="2">
      <c r="A554" s="136">
        <v>38440</v>
      </c>
      <c r="B554" s="24"/>
      <c r="C554" s="77">
        <v>47</v>
      </c>
      <c r="D554" s="137" t="s">
        <v>299</v>
      </c>
      <c r="E554" s="137">
        <v>1</v>
      </c>
      <c r="F554" s="137" t="s">
        <v>42</v>
      </c>
      <c r="G554" s="137" t="str">
        <f>+VLOOKUP($D554,'Detailed Schedule'!$D$8:$EK$9993,4,FALSE)</f>
        <v>20' CONEX BLUE</v>
      </c>
      <c r="H554" s="55">
        <f>+VLOOKUP($D554,'Detailed Schedule'!$D$8:$EK$9993,5,FALSE)</f>
        <v>1325</v>
      </c>
      <c r="I554" s="22">
        <f>+VLOOKUP($D554,'Detailed Schedule'!$D$8:$EK$9993,6,FALSE)</f>
        <v>10</v>
      </c>
      <c r="J554" s="55">
        <f>+VLOOKUP($D554,'Detailed Schedule'!$D$8:$EK$9993,7,FALSE)</f>
        <v>500</v>
      </c>
      <c r="K554" s="56">
        <v>0</v>
      </c>
      <c r="L554" s="59">
        <f>+VLOOKUP($D554,'Detailed Schedule'!$D$8:$EAA$9985,137,FALSE)</f>
        <v>825</v>
      </c>
      <c r="M554" s="26">
        <f>+VLOOKUP($D554,'Detailed Schedule'!$D$8:$EAA$9985,144,FALSE)</f>
        <v>0</v>
      </c>
      <c r="N554" s="26">
        <f t="shared" si="107"/>
        <v>825</v>
      </c>
      <c r="O554" s="26">
        <f t="shared" si="108"/>
        <v>500</v>
      </c>
      <c r="Q554" s="74">
        <f>+VLOOKUP($D554,'Detailed Schedule'!$D$8:$K$903,6,FALSE)</f>
        <v>10</v>
      </c>
      <c r="R554" s="75">
        <f>+VLOOKUP($D554,'Detailed Schedule'!$D$8:$K$903,5,FALSE)</f>
        <v>1325</v>
      </c>
      <c r="S554" s="75">
        <f>+VLOOKUP($D554,'Detailed Schedule'!$D$8:$K$903,7,FALSE)</f>
        <v>500</v>
      </c>
      <c r="T554" s="119">
        <f t="shared" si="96"/>
        <v>0</v>
      </c>
      <c r="U554" s="119">
        <f t="shared" si="97"/>
        <v>0</v>
      </c>
      <c r="V554" s="21" t="str">
        <f t="shared" si="98"/>
        <v>NO CHANGE</v>
      </c>
      <c r="W554" s="21" t="str">
        <f t="shared" si="99"/>
        <v>NO CHANGE</v>
      </c>
      <c r="X554" s="21" t="str">
        <f t="shared" si="100"/>
        <v>NO CHANGE</v>
      </c>
    </row>
    <row r="555" spans="1:24" outlineLevel="2">
      <c r="A555" s="136">
        <v>40008</v>
      </c>
      <c r="B555" s="24"/>
      <c r="C555" s="77">
        <v>71</v>
      </c>
      <c r="D555" s="137" t="s">
        <v>721</v>
      </c>
      <c r="E555" s="137">
        <v>1</v>
      </c>
      <c r="F555" s="137" t="s">
        <v>42</v>
      </c>
      <c r="G555" s="137" t="str">
        <f>+VLOOKUP($D555,'Detailed Schedule'!$D$8:$EK$9993,4,FALSE)</f>
        <v>1999 TRANSCRAFT 45' F-BED ALUM</v>
      </c>
      <c r="H555" s="55">
        <f>+VLOOKUP($D555,'Detailed Schedule'!$D$8:$EK$9993,5,FALSE)</f>
        <v>4500</v>
      </c>
      <c r="I555" s="22">
        <f>+VLOOKUP($D555,'Detailed Schedule'!$D$8:$EK$9993,6,FALSE)</f>
        <v>10</v>
      </c>
      <c r="J555" s="55">
        <f>+VLOOKUP($D555,'Detailed Schedule'!$D$8:$EK$9993,7,FALSE)</f>
        <v>0</v>
      </c>
      <c r="K555" s="56">
        <v>0</v>
      </c>
      <c r="L555" s="59">
        <f>+VLOOKUP($D555,'Detailed Schedule'!$D$8:$EAA$9985,137,FALSE)</f>
        <v>4500</v>
      </c>
      <c r="M555" s="26">
        <f>+VLOOKUP($D555,'Detailed Schedule'!$D$8:$EAA$9985,144,FALSE)</f>
        <v>0</v>
      </c>
      <c r="N555" s="26">
        <f t="shared" si="107"/>
        <v>4500</v>
      </c>
      <c r="O555" s="26">
        <f t="shared" si="108"/>
        <v>0</v>
      </c>
      <c r="Q555" s="74">
        <f>+VLOOKUP($D555,'Detailed Schedule'!$D$8:$K$903,6,FALSE)</f>
        <v>10</v>
      </c>
      <c r="R555" s="75">
        <f>+VLOOKUP($D555,'Detailed Schedule'!$D$8:$K$903,5,FALSE)</f>
        <v>4500</v>
      </c>
      <c r="S555" s="75">
        <f>+VLOOKUP($D555,'Detailed Schedule'!$D$8:$K$903,7,FALSE)</f>
        <v>0</v>
      </c>
      <c r="T555" s="119">
        <f t="shared" si="96"/>
        <v>0</v>
      </c>
      <c r="U555" s="119">
        <f t="shared" si="97"/>
        <v>0</v>
      </c>
      <c r="V555" s="21" t="str">
        <f t="shared" si="98"/>
        <v>NO CHANGE</v>
      </c>
      <c r="W555" s="21" t="str">
        <f t="shared" si="99"/>
        <v>NO CHANGE</v>
      </c>
      <c r="X555" s="21" t="str">
        <f t="shared" si="100"/>
        <v>NO CHANGE</v>
      </c>
    </row>
    <row r="556" spans="1:24" outlineLevel="2">
      <c r="A556" s="136">
        <v>40242</v>
      </c>
      <c r="B556" s="24"/>
      <c r="C556" s="77">
        <v>76</v>
      </c>
      <c r="D556" s="137" t="s">
        <v>723</v>
      </c>
      <c r="E556" s="137">
        <v>1</v>
      </c>
      <c r="F556" s="137" t="s">
        <v>42</v>
      </c>
      <c r="G556" s="137" t="str">
        <f>+VLOOKUP($D556,'Detailed Schedule'!$D$8:$EK$9993,4,FALSE)</f>
        <v>2004 CORN PRO 45' F-BED STEEL RED</v>
      </c>
      <c r="H556" s="55">
        <f>+VLOOKUP($D556,'Detailed Schedule'!$D$8:$EK$9993,5,FALSE)</f>
        <v>3132</v>
      </c>
      <c r="I556" s="22">
        <f>+VLOOKUP($D556,'Detailed Schedule'!$D$8:$EK$9993,6,FALSE)</f>
        <v>10</v>
      </c>
      <c r="J556" s="55">
        <f>+VLOOKUP($D556,'Detailed Schedule'!$D$8:$EK$9993,7,FALSE)</f>
        <v>1000</v>
      </c>
      <c r="K556" s="56">
        <v>0</v>
      </c>
      <c r="L556" s="59">
        <f>+VLOOKUP($D556,'Detailed Schedule'!$D$8:$EAA$9985,137,FALSE)</f>
        <v>2132</v>
      </c>
      <c r="M556" s="26">
        <f>+VLOOKUP($D556,'Detailed Schedule'!$D$8:$EAA$9985,144,FALSE)</f>
        <v>0</v>
      </c>
      <c r="N556" s="26">
        <f t="shared" si="107"/>
        <v>2132</v>
      </c>
      <c r="O556" s="26">
        <f t="shared" si="108"/>
        <v>1000</v>
      </c>
      <c r="Q556" s="74">
        <f>+VLOOKUP($D556,'Detailed Schedule'!$D$8:$K$903,6,FALSE)</f>
        <v>10</v>
      </c>
      <c r="R556" s="75">
        <f>+VLOOKUP($D556,'Detailed Schedule'!$D$8:$K$903,5,FALSE)</f>
        <v>3132</v>
      </c>
      <c r="S556" s="75">
        <f>+VLOOKUP($D556,'Detailed Schedule'!$D$8:$K$903,7,FALSE)</f>
        <v>1000</v>
      </c>
      <c r="T556" s="119">
        <f t="shared" si="96"/>
        <v>0</v>
      </c>
      <c r="U556" s="119">
        <f t="shared" si="97"/>
        <v>0</v>
      </c>
      <c r="V556" s="21" t="str">
        <f t="shared" si="98"/>
        <v>NO CHANGE</v>
      </c>
      <c r="W556" s="21" t="str">
        <f t="shared" si="99"/>
        <v>NO CHANGE</v>
      </c>
      <c r="X556" s="21" t="str">
        <f t="shared" si="100"/>
        <v>NO CHANGE</v>
      </c>
    </row>
    <row r="557" spans="1:24" outlineLevel="2">
      <c r="A557" s="136">
        <v>40287</v>
      </c>
      <c r="B557" s="24"/>
      <c r="C557" s="77">
        <v>78</v>
      </c>
      <c r="D557" s="137" t="s">
        <v>86</v>
      </c>
      <c r="E557" s="137">
        <v>1</v>
      </c>
      <c r="F557" s="137" t="s">
        <v>42</v>
      </c>
      <c r="G557" s="137" t="str">
        <f>+VLOOKUP($D557,'Detailed Schedule'!$D$8:$EK$9993,4,FALSE)</f>
        <v>2010 JERRY JAMES 7000LB BLUE</v>
      </c>
      <c r="H557" s="55">
        <f>+VLOOKUP($D557,'Detailed Schedule'!$D$8:$EK$9993,5,FALSE)</f>
        <v>1285</v>
      </c>
      <c r="I557" s="22">
        <f>+VLOOKUP($D557,'Detailed Schedule'!$D$8:$EK$9993,6,FALSE)</f>
        <v>10</v>
      </c>
      <c r="J557" s="55">
        <f>+VLOOKUP($D557,'Detailed Schedule'!$D$8:$EK$9993,7,FALSE)</f>
        <v>0</v>
      </c>
      <c r="K557" s="56">
        <v>0</v>
      </c>
      <c r="L557" s="59">
        <f>+VLOOKUP($D557,'Detailed Schedule'!$D$8:$EAA$9985,137,FALSE)</f>
        <v>1285</v>
      </c>
      <c r="M557" s="26">
        <f>+VLOOKUP($D557,'Detailed Schedule'!$D$8:$EAA$9985,144,FALSE)</f>
        <v>0</v>
      </c>
      <c r="N557" s="26">
        <f t="shared" si="107"/>
        <v>1285</v>
      </c>
      <c r="O557" s="26">
        <f t="shared" si="108"/>
        <v>0</v>
      </c>
      <c r="Q557" s="74">
        <f>+VLOOKUP($D557,'Detailed Schedule'!$D$8:$K$903,6,FALSE)</f>
        <v>10</v>
      </c>
      <c r="R557" s="75">
        <f>+VLOOKUP($D557,'Detailed Schedule'!$D$8:$K$903,5,FALSE)</f>
        <v>1285</v>
      </c>
      <c r="S557" s="75">
        <f>+VLOOKUP($D557,'Detailed Schedule'!$D$8:$K$903,7,FALSE)</f>
        <v>0</v>
      </c>
      <c r="T557" s="119">
        <f t="shared" si="96"/>
        <v>0</v>
      </c>
      <c r="U557" s="119">
        <f t="shared" si="97"/>
        <v>0</v>
      </c>
      <c r="V557" s="21" t="str">
        <f t="shared" si="98"/>
        <v>NO CHANGE</v>
      </c>
      <c r="W557" s="21" t="str">
        <f t="shared" si="99"/>
        <v>NO CHANGE</v>
      </c>
      <c r="X557" s="21" t="str">
        <f t="shared" si="100"/>
        <v>NO CHANGE</v>
      </c>
    </row>
    <row r="558" spans="1:24" outlineLevel="2">
      <c r="A558" s="136">
        <v>40287</v>
      </c>
      <c r="B558" s="24"/>
      <c r="C558" s="77">
        <v>79</v>
      </c>
      <c r="D558" s="137" t="s">
        <v>88</v>
      </c>
      <c r="E558" s="137">
        <v>2</v>
      </c>
      <c r="F558" s="137" t="s">
        <v>42</v>
      </c>
      <c r="G558" s="137" t="str">
        <f>+VLOOKUP($D558,'Detailed Schedule'!$D$8:$EK$9993,4,FALSE)</f>
        <v>2010 JERRY JAMES 7000LB BLUE</v>
      </c>
      <c r="H558" s="55">
        <f>+VLOOKUP($D558,'Detailed Schedule'!$D$8:$EK$9993,5,FALSE)</f>
        <v>1285</v>
      </c>
      <c r="I558" s="22">
        <f>+VLOOKUP($D558,'Detailed Schedule'!$D$8:$EK$9993,6,FALSE)</f>
        <v>10</v>
      </c>
      <c r="J558" s="55">
        <f>+VLOOKUP($D558,'Detailed Schedule'!$D$8:$EK$9993,7,FALSE)</f>
        <v>0</v>
      </c>
      <c r="K558" s="56">
        <v>0</v>
      </c>
      <c r="L558" s="59">
        <f>+VLOOKUP($D558,'Detailed Schedule'!$D$8:$EAA$9985,137,FALSE)</f>
        <v>1285</v>
      </c>
      <c r="M558" s="26">
        <f>+VLOOKUP($D558,'Detailed Schedule'!$D$8:$EAA$9985,144,FALSE)</f>
        <v>0</v>
      </c>
      <c r="N558" s="26">
        <f t="shared" si="107"/>
        <v>1285</v>
      </c>
      <c r="O558" s="26">
        <f t="shared" si="108"/>
        <v>0</v>
      </c>
      <c r="Q558" s="74">
        <f>+VLOOKUP($D558,'Detailed Schedule'!$D$8:$K$903,6,FALSE)</f>
        <v>10</v>
      </c>
      <c r="R558" s="75">
        <f>+VLOOKUP($D558,'Detailed Schedule'!$D$8:$K$903,5,FALSE)</f>
        <v>1285</v>
      </c>
      <c r="S558" s="75">
        <f>+VLOOKUP($D558,'Detailed Schedule'!$D$8:$K$903,7,FALSE)</f>
        <v>0</v>
      </c>
      <c r="T558" s="119">
        <f t="shared" si="96"/>
        <v>0</v>
      </c>
      <c r="U558" s="119">
        <f t="shared" si="97"/>
        <v>0</v>
      </c>
      <c r="V558" s="21" t="str">
        <f t="shared" si="98"/>
        <v>NO CHANGE</v>
      </c>
      <c r="W558" s="21" t="str">
        <f t="shared" si="99"/>
        <v>NO CHANGE</v>
      </c>
      <c r="X558" s="21" t="str">
        <f t="shared" si="100"/>
        <v>NO CHANGE</v>
      </c>
    </row>
    <row r="559" spans="1:24" outlineLevel="2">
      <c r="A559" s="136">
        <v>40807</v>
      </c>
      <c r="B559" s="24"/>
      <c r="C559" s="77">
        <v>91</v>
      </c>
      <c r="D559" s="137" t="s">
        <v>50</v>
      </c>
      <c r="E559" s="137">
        <v>1</v>
      </c>
      <c r="F559" s="137" t="s">
        <v>42</v>
      </c>
      <c r="G559" s="137" t="str">
        <f>+VLOOKUP($D559,'Detailed Schedule'!$D$8:$EK$9993,4,FALSE)</f>
        <v>2004 CORN PRO 12000LB BLACK</v>
      </c>
      <c r="H559" s="55">
        <f>+VLOOKUP($D559,'Detailed Schedule'!$D$8:$EK$9993,5,FALSE)</f>
        <v>1800</v>
      </c>
      <c r="I559" s="22">
        <f>+VLOOKUP($D559,'Detailed Schedule'!$D$8:$EK$9993,6,FALSE)</f>
        <v>10</v>
      </c>
      <c r="J559" s="55">
        <f>+VLOOKUP($D559,'Detailed Schedule'!$D$8:$EK$9993,7,FALSE)</f>
        <v>0</v>
      </c>
      <c r="K559" s="56">
        <v>0</v>
      </c>
      <c r="L559" s="59">
        <f>+VLOOKUP($D559,'Detailed Schedule'!$D$8:$EAA$9985,137,FALSE)</f>
        <v>1800</v>
      </c>
      <c r="M559" s="26">
        <f>+VLOOKUP($D559,'Detailed Schedule'!$D$8:$EAA$9985,144,FALSE)</f>
        <v>0</v>
      </c>
      <c r="N559" s="26">
        <f t="shared" si="107"/>
        <v>1800</v>
      </c>
      <c r="O559" s="26">
        <f t="shared" si="108"/>
        <v>0</v>
      </c>
      <c r="Q559" s="74">
        <f>+VLOOKUP($D559,'Detailed Schedule'!$D$8:$K$903,6,FALSE)</f>
        <v>10</v>
      </c>
      <c r="R559" s="75">
        <f>+VLOOKUP($D559,'Detailed Schedule'!$D$8:$K$903,5,FALSE)</f>
        <v>1800</v>
      </c>
      <c r="S559" s="75">
        <f>+VLOOKUP($D559,'Detailed Schedule'!$D$8:$K$903,7,FALSE)</f>
        <v>0</v>
      </c>
      <c r="T559" s="119">
        <f t="shared" si="96"/>
        <v>0</v>
      </c>
      <c r="U559" s="119">
        <f t="shared" si="97"/>
        <v>0</v>
      </c>
      <c r="V559" s="21" t="str">
        <f t="shared" si="98"/>
        <v>NO CHANGE</v>
      </c>
      <c r="W559" s="21" t="str">
        <f t="shared" si="99"/>
        <v>NO CHANGE</v>
      </c>
      <c r="X559" s="21" t="str">
        <f t="shared" si="100"/>
        <v>NO CHANGE</v>
      </c>
    </row>
    <row r="560" spans="1:24" outlineLevel="2">
      <c r="A560" s="136">
        <v>40840</v>
      </c>
      <c r="B560" s="24"/>
      <c r="C560" s="77">
        <v>94</v>
      </c>
      <c r="D560" s="137" t="s">
        <v>89</v>
      </c>
      <c r="E560" s="137">
        <v>1</v>
      </c>
      <c r="F560" s="137" t="s">
        <v>42</v>
      </c>
      <c r="G560" s="137" t="str">
        <f>+VLOOKUP($D560,'Detailed Schedule'!$D$8:$EK$9993,4,FALSE)</f>
        <v>2005 IMPERIAL 7000LB BLACK TILT</v>
      </c>
      <c r="H560" s="55">
        <f>+VLOOKUP($D560,'Detailed Schedule'!$D$8:$EK$9993,5,FALSE)</f>
        <v>1795.8500000000001</v>
      </c>
      <c r="I560" s="22">
        <f>+VLOOKUP($D560,'Detailed Schedule'!$D$8:$EK$9993,6,FALSE)</f>
        <v>7</v>
      </c>
      <c r="J560" s="55">
        <f>+VLOOKUP($D560,'Detailed Schedule'!$D$8:$EK$9993,7,FALSE)</f>
        <v>0</v>
      </c>
      <c r="K560" s="56">
        <v>0</v>
      </c>
      <c r="L560" s="59">
        <f>+VLOOKUP($D560,'Detailed Schedule'!$D$8:$EAA$9985,137,FALSE)</f>
        <v>1795.8500000000001</v>
      </c>
      <c r="M560" s="26">
        <f>+VLOOKUP($D560,'Detailed Schedule'!$D$8:$EAA$9985,144,FALSE)</f>
        <v>0</v>
      </c>
      <c r="N560" s="26">
        <f t="shared" si="107"/>
        <v>1795.8500000000001</v>
      </c>
      <c r="O560" s="26">
        <f t="shared" si="108"/>
        <v>0</v>
      </c>
      <c r="Q560" s="74">
        <f>+VLOOKUP($D560,'Detailed Schedule'!$D$8:$K$903,6,FALSE)</f>
        <v>7</v>
      </c>
      <c r="R560" s="75">
        <f>+VLOOKUP($D560,'Detailed Schedule'!$D$8:$K$903,5,FALSE)</f>
        <v>1795.8500000000001</v>
      </c>
      <c r="S560" s="75">
        <f>+VLOOKUP($D560,'Detailed Schedule'!$D$8:$K$903,7,FALSE)</f>
        <v>0</v>
      </c>
      <c r="T560" s="119">
        <f t="shared" si="96"/>
        <v>0</v>
      </c>
      <c r="U560" s="119">
        <f t="shared" si="97"/>
        <v>0</v>
      </c>
      <c r="V560" s="21" t="str">
        <f t="shared" si="98"/>
        <v>NO CHANGE</v>
      </c>
      <c r="W560" s="21" t="str">
        <f t="shared" si="99"/>
        <v>NO CHANGE</v>
      </c>
      <c r="X560" s="21" t="str">
        <f t="shared" si="100"/>
        <v>NO CHANGE</v>
      </c>
    </row>
    <row r="561" spans="1:24" outlineLevel="2">
      <c r="A561" s="136">
        <v>41040</v>
      </c>
      <c r="B561" s="24"/>
      <c r="C561" s="77">
        <v>101</v>
      </c>
      <c r="D561" s="137" t="s">
        <v>91</v>
      </c>
      <c r="E561" s="137">
        <v>1</v>
      </c>
      <c r="F561" s="137" t="s">
        <v>42</v>
      </c>
      <c r="G561" s="137" t="str">
        <f>+VLOOKUP($D561,'Detailed Schedule'!$D$8:$EK$9993,4,FALSE)</f>
        <v>2012 BBT 7000 LB TRAILER</v>
      </c>
      <c r="H561" s="55">
        <f>+VLOOKUP($D561,'Detailed Schedule'!$D$8:$EK$9993,5,FALSE)</f>
        <v>3248.52</v>
      </c>
      <c r="I561" s="22">
        <f>+VLOOKUP($D561,'Detailed Schedule'!$D$8:$EK$9993,6,FALSE)</f>
        <v>5</v>
      </c>
      <c r="J561" s="55">
        <f>+VLOOKUP($D561,'Detailed Schedule'!$D$8:$EK$9993,7,FALSE)</f>
        <v>0</v>
      </c>
      <c r="K561" s="56">
        <v>0</v>
      </c>
      <c r="L561" s="59">
        <f>+VLOOKUP($D561,'Detailed Schedule'!$D$8:$EAA$9985,137,FALSE)</f>
        <v>3248.52</v>
      </c>
      <c r="M561" s="26">
        <f>+VLOOKUP($D561,'Detailed Schedule'!$D$8:$EAA$9985,144,FALSE)</f>
        <v>0</v>
      </c>
      <c r="N561" s="26">
        <f t="shared" si="107"/>
        <v>3248.52</v>
      </c>
      <c r="O561" s="26">
        <f t="shared" si="108"/>
        <v>0</v>
      </c>
      <c r="Q561" s="74">
        <f>+VLOOKUP($D561,'Detailed Schedule'!$D$8:$K$903,6,FALSE)</f>
        <v>5</v>
      </c>
      <c r="R561" s="75">
        <f>+VLOOKUP($D561,'Detailed Schedule'!$D$8:$K$903,5,FALSE)</f>
        <v>3248.52</v>
      </c>
      <c r="S561" s="75">
        <f>+VLOOKUP($D561,'Detailed Schedule'!$D$8:$K$903,7,FALSE)</f>
        <v>0</v>
      </c>
      <c r="T561" s="119">
        <f t="shared" si="96"/>
        <v>0</v>
      </c>
      <c r="U561" s="119">
        <f t="shared" si="97"/>
        <v>0</v>
      </c>
      <c r="V561" s="21" t="str">
        <f t="shared" si="98"/>
        <v>NO CHANGE</v>
      </c>
      <c r="W561" s="21" t="str">
        <f t="shared" si="99"/>
        <v>NO CHANGE</v>
      </c>
      <c r="X561" s="21" t="str">
        <f t="shared" si="100"/>
        <v>NO CHANGE</v>
      </c>
    </row>
    <row r="562" spans="1:24" outlineLevel="2">
      <c r="A562" s="136">
        <v>41040</v>
      </c>
      <c r="B562" s="24"/>
      <c r="C562" s="77">
        <v>102</v>
      </c>
      <c r="D562" s="137" t="s">
        <v>93</v>
      </c>
      <c r="E562" s="137">
        <v>1</v>
      </c>
      <c r="F562" s="137" t="s">
        <v>42</v>
      </c>
      <c r="G562" s="137" t="str">
        <f>+VLOOKUP($D562,'Detailed Schedule'!$D$8:$EK$9993,4,FALSE)</f>
        <v>2012 BBT 7000 LB TRAILER</v>
      </c>
      <c r="H562" s="55">
        <f>+VLOOKUP($D562,'Detailed Schedule'!$D$8:$EK$9993,5,FALSE)</f>
        <v>3248.52</v>
      </c>
      <c r="I562" s="22">
        <f>+VLOOKUP($D562,'Detailed Schedule'!$D$8:$EK$9993,6,FALSE)</f>
        <v>5</v>
      </c>
      <c r="J562" s="55">
        <f>+VLOOKUP($D562,'Detailed Schedule'!$D$8:$EK$9993,7,FALSE)</f>
        <v>0</v>
      </c>
      <c r="K562" s="56">
        <v>0</v>
      </c>
      <c r="L562" s="59">
        <f>+VLOOKUP($D562,'Detailed Schedule'!$D$8:$EAA$9985,137,FALSE)</f>
        <v>3248.52</v>
      </c>
      <c r="M562" s="26">
        <f>+VLOOKUP($D562,'Detailed Schedule'!$D$8:$EAA$9985,144,FALSE)</f>
        <v>0</v>
      </c>
      <c r="N562" s="26">
        <f t="shared" si="107"/>
        <v>3248.52</v>
      </c>
      <c r="O562" s="26">
        <f t="shared" si="108"/>
        <v>0</v>
      </c>
      <c r="Q562" s="74">
        <f>+VLOOKUP($D562,'Detailed Schedule'!$D$8:$K$903,6,FALSE)</f>
        <v>5</v>
      </c>
      <c r="R562" s="75">
        <f>+VLOOKUP($D562,'Detailed Schedule'!$D$8:$K$903,5,FALSE)</f>
        <v>3248.52</v>
      </c>
      <c r="S562" s="75">
        <f>+VLOOKUP($D562,'Detailed Schedule'!$D$8:$K$903,7,FALSE)</f>
        <v>0</v>
      </c>
      <c r="T562" s="119">
        <f t="shared" si="96"/>
        <v>0</v>
      </c>
      <c r="U562" s="119">
        <f t="shared" si="97"/>
        <v>0</v>
      </c>
      <c r="V562" s="21" t="str">
        <f t="shared" si="98"/>
        <v>NO CHANGE</v>
      </c>
      <c r="W562" s="21" t="str">
        <f t="shared" si="99"/>
        <v>NO CHANGE</v>
      </c>
      <c r="X562" s="21" t="str">
        <f t="shared" si="100"/>
        <v>NO CHANGE</v>
      </c>
    </row>
    <row r="563" spans="1:24" outlineLevel="2">
      <c r="A563" s="136">
        <v>41040</v>
      </c>
      <c r="B563" s="24"/>
      <c r="C563" s="77">
        <v>103</v>
      </c>
      <c r="D563" s="137" t="s">
        <v>94</v>
      </c>
      <c r="E563" s="137">
        <v>1</v>
      </c>
      <c r="F563" s="137" t="s">
        <v>42</v>
      </c>
      <c r="G563" s="137" t="str">
        <f>+VLOOKUP($D563,'Detailed Schedule'!$D$8:$EK$9993,4,FALSE)</f>
        <v>2012 BBT 7000 LB TRAILER</v>
      </c>
      <c r="H563" s="55">
        <f>+VLOOKUP($D563,'Detailed Schedule'!$D$8:$EK$9993,5,FALSE)</f>
        <v>4092.75</v>
      </c>
      <c r="I563" s="22">
        <f>+VLOOKUP($D563,'Detailed Schedule'!$D$8:$EK$9993,6,FALSE)</f>
        <v>5</v>
      </c>
      <c r="J563" s="55">
        <f>+VLOOKUP($D563,'Detailed Schedule'!$D$8:$EK$9993,7,FALSE)</f>
        <v>0</v>
      </c>
      <c r="K563" s="56">
        <v>0</v>
      </c>
      <c r="L563" s="59">
        <f>+VLOOKUP($D563,'Detailed Schedule'!$D$8:$EAA$9985,137,FALSE)</f>
        <v>4092.75</v>
      </c>
      <c r="M563" s="26">
        <f>+VLOOKUP($D563,'Detailed Schedule'!$D$8:$EAA$9985,144,FALSE)</f>
        <v>0</v>
      </c>
      <c r="N563" s="26">
        <f t="shared" si="107"/>
        <v>4092.75</v>
      </c>
      <c r="O563" s="26">
        <f t="shared" si="108"/>
        <v>0</v>
      </c>
      <c r="Q563" s="74">
        <f>+VLOOKUP($D563,'Detailed Schedule'!$D$8:$K$903,6,FALSE)</f>
        <v>5</v>
      </c>
      <c r="R563" s="75">
        <f>+VLOOKUP($D563,'Detailed Schedule'!$D$8:$K$903,5,FALSE)</f>
        <v>4092.75</v>
      </c>
      <c r="S563" s="75">
        <f>+VLOOKUP($D563,'Detailed Schedule'!$D$8:$K$903,7,FALSE)</f>
        <v>0</v>
      </c>
      <c r="T563" s="119">
        <f t="shared" si="96"/>
        <v>0</v>
      </c>
      <c r="U563" s="119">
        <f t="shared" si="97"/>
        <v>0</v>
      </c>
      <c r="V563" s="21" t="str">
        <f t="shared" si="98"/>
        <v>NO CHANGE</v>
      </c>
      <c r="W563" s="21" t="str">
        <f t="shared" si="99"/>
        <v>NO CHANGE</v>
      </c>
      <c r="X563" s="21" t="str">
        <f t="shared" si="100"/>
        <v>NO CHANGE</v>
      </c>
    </row>
    <row r="564" spans="1:24" outlineLevel="2">
      <c r="A564" s="136">
        <v>41088</v>
      </c>
      <c r="B564" s="24"/>
      <c r="C564" s="77">
        <v>100</v>
      </c>
      <c r="D564" s="137" t="s">
        <v>95</v>
      </c>
      <c r="E564" s="137">
        <v>1</v>
      </c>
      <c r="F564" s="137" t="s">
        <v>42</v>
      </c>
      <c r="G564" s="137" t="str">
        <f>+VLOOKUP($D564,'Detailed Schedule'!$D$8:$EK$9993,4,FALSE)</f>
        <v>2012 BBT 9000 LB 22' TRAILER</v>
      </c>
      <c r="H564" s="55">
        <f>+VLOOKUP($D564,'Detailed Schedule'!$D$8:$EK$9993,5,FALSE)</f>
        <v>3275.27</v>
      </c>
      <c r="I564" s="22">
        <f>+VLOOKUP($D564,'Detailed Schedule'!$D$8:$EK$9993,6,FALSE)</f>
        <v>5</v>
      </c>
      <c r="J564" s="55">
        <f>+VLOOKUP($D564,'Detailed Schedule'!$D$8:$EK$9993,7,FALSE)</f>
        <v>0</v>
      </c>
      <c r="K564" s="56">
        <v>0</v>
      </c>
      <c r="L564" s="59">
        <f>+VLOOKUP($D564,'Detailed Schedule'!$D$8:$EAA$9985,137,FALSE)</f>
        <v>3275.27</v>
      </c>
      <c r="M564" s="26">
        <f>+VLOOKUP($D564,'Detailed Schedule'!$D$8:$EAA$9985,144,FALSE)</f>
        <v>0</v>
      </c>
      <c r="N564" s="26">
        <f t="shared" si="107"/>
        <v>3275.27</v>
      </c>
      <c r="O564" s="26">
        <f t="shared" si="108"/>
        <v>0</v>
      </c>
      <c r="Q564" s="74">
        <f>+VLOOKUP($D564,'Detailed Schedule'!$D$8:$K$903,6,FALSE)</f>
        <v>5</v>
      </c>
      <c r="R564" s="75">
        <f>+VLOOKUP($D564,'Detailed Schedule'!$D$8:$K$903,5,FALSE)</f>
        <v>3275.27</v>
      </c>
      <c r="S564" s="75">
        <f>+VLOOKUP($D564,'Detailed Schedule'!$D$8:$K$903,7,FALSE)</f>
        <v>0</v>
      </c>
      <c r="T564" s="119">
        <f t="shared" si="96"/>
        <v>0</v>
      </c>
      <c r="U564" s="119">
        <f t="shared" si="97"/>
        <v>0</v>
      </c>
      <c r="V564" s="21" t="str">
        <f t="shared" si="98"/>
        <v>NO CHANGE</v>
      </c>
      <c r="W564" s="21" t="str">
        <f t="shared" si="99"/>
        <v>NO CHANGE</v>
      </c>
      <c r="X564" s="21" t="str">
        <f t="shared" si="100"/>
        <v>NO CHANGE</v>
      </c>
    </row>
    <row r="565" spans="1:24" outlineLevel="2">
      <c r="A565" s="136">
        <v>41501</v>
      </c>
      <c r="B565" s="24"/>
      <c r="C565" s="77">
        <v>124</v>
      </c>
      <c r="D565" s="137" t="s">
        <v>46</v>
      </c>
      <c r="E565" s="137">
        <v>1</v>
      </c>
      <c r="F565" s="137" t="s">
        <v>42</v>
      </c>
      <c r="G565" s="137" t="str">
        <f>+VLOOKUP($D565,'Detailed Schedule'!$D$8:$EK$9993,4,FALSE)</f>
        <v>10,000 LBS DUMP TRAILER</v>
      </c>
      <c r="H565" s="55">
        <f>+VLOOKUP($D565,'Detailed Schedule'!$D$8:$EK$9993,5,FALSE)</f>
        <v>3600</v>
      </c>
      <c r="I565" s="22">
        <f>+VLOOKUP($D565,'Detailed Schedule'!$D$8:$EK$9993,6,FALSE)</f>
        <v>10</v>
      </c>
      <c r="J565" s="55">
        <f>+VLOOKUP($D565,'Detailed Schedule'!$D$8:$EK$9993,7,FALSE)</f>
        <v>0</v>
      </c>
      <c r="K565" s="56">
        <v>0</v>
      </c>
      <c r="L565" s="59">
        <f>+VLOOKUP($D565,'Detailed Schedule'!$D$8:$EAA$9985,137,FALSE)</f>
        <v>3600</v>
      </c>
      <c r="M565" s="26">
        <f>+VLOOKUP($D565,'Detailed Schedule'!$D$8:$EAA$9985,144,FALSE)</f>
        <v>0</v>
      </c>
      <c r="N565" s="26">
        <f t="shared" si="107"/>
        <v>3600</v>
      </c>
      <c r="O565" s="26">
        <f t="shared" si="108"/>
        <v>0</v>
      </c>
      <c r="Q565" s="74">
        <f>+VLOOKUP($D565,'Detailed Schedule'!$D$8:$K$903,6,FALSE)</f>
        <v>10</v>
      </c>
      <c r="R565" s="75">
        <f>+VLOOKUP($D565,'Detailed Schedule'!$D$8:$K$903,5,FALSE)</f>
        <v>3600</v>
      </c>
      <c r="S565" s="75">
        <f>+VLOOKUP($D565,'Detailed Schedule'!$D$8:$K$903,7,FALSE)</f>
        <v>0</v>
      </c>
      <c r="T565" s="119">
        <f t="shared" si="96"/>
        <v>0</v>
      </c>
      <c r="U565" s="119">
        <f t="shared" si="97"/>
        <v>0</v>
      </c>
      <c r="V565" s="21" t="str">
        <f t="shared" si="98"/>
        <v>NO CHANGE</v>
      </c>
      <c r="W565" s="21" t="str">
        <f t="shared" si="99"/>
        <v>NO CHANGE</v>
      </c>
      <c r="X565" s="21" t="str">
        <f t="shared" si="100"/>
        <v>NO CHANGE</v>
      </c>
    </row>
    <row r="566" spans="1:24" outlineLevel="2">
      <c r="A566" s="136">
        <v>41617</v>
      </c>
      <c r="B566" s="24"/>
      <c r="C566" s="77">
        <v>127</v>
      </c>
      <c r="D566" s="137" t="s">
        <v>44</v>
      </c>
      <c r="E566" s="137">
        <v>2</v>
      </c>
      <c r="F566" s="137" t="s">
        <v>42</v>
      </c>
      <c r="G566" s="137" t="str">
        <f>+VLOOKUP($D566,'Detailed Schedule'!$D$8:$EK$9993,4,FALSE)</f>
        <v>2013 TOP HAT 18' TRAILER</v>
      </c>
      <c r="H566" s="55">
        <f>+VLOOKUP($D566,'Detailed Schedule'!$D$8:$EK$9993,5,FALSE)</f>
        <v>3155</v>
      </c>
      <c r="I566" s="22">
        <f>+VLOOKUP($D566,'Detailed Schedule'!$D$8:$EK$9993,6,FALSE)</f>
        <v>10</v>
      </c>
      <c r="J566" s="55">
        <f>+VLOOKUP($D566,'Detailed Schedule'!$D$8:$EK$9993,7,FALSE)</f>
        <v>0</v>
      </c>
      <c r="K566" s="56">
        <v>0</v>
      </c>
      <c r="L566" s="59">
        <f>+VLOOKUP($D566,'Detailed Schedule'!$D$8:$EAA$9985,137,FALSE)</f>
        <v>3155</v>
      </c>
      <c r="M566" s="26">
        <f>+VLOOKUP($D566,'Detailed Schedule'!$D$8:$EAA$9985,144,FALSE)</f>
        <v>0</v>
      </c>
      <c r="N566" s="26">
        <f t="shared" si="107"/>
        <v>3155</v>
      </c>
      <c r="O566" s="26">
        <f t="shared" si="108"/>
        <v>0</v>
      </c>
      <c r="Q566" s="74">
        <f>+VLOOKUP($D566,'Detailed Schedule'!$D$8:$K$903,6,FALSE)</f>
        <v>10</v>
      </c>
      <c r="R566" s="75">
        <f>+VLOOKUP($D566,'Detailed Schedule'!$D$8:$K$903,5,FALSE)</f>
        <v>3155</v>
      </c>
      <c r="S566" s="75">
        <f>+VLOOKUP($D566,'Detailed Schedule'!$D$8:$K$903,7,FALSE)</f>
        <v>0</v>
      </c>
      <c r="T566" s="119">
        <f t="shared" si="96"/>
        <v>0</v>
      </c>
      <c r="U566" s="119">
        <f t="shared" si="97"/>
        <v>0</v>
      </c>
      <c r="V566" s="21" t="str">
        <f t="shared" si="98"/>
        <v>NO CHANGE</v>
      </c>
      <c r="W566" s="21" t="str">
        <f t="shared" si="99"/>
        <v>NO CHANGE</v>
      </c>
      <c r="X566" s="21" t="str">
        <f t="shared" si="100"/>
        <v>NO CHANGE</v>
      </c>
    </row>
    <row r="567" spans="1:24" outlineLevel="2">
      <c r="A567" s="136">
        <v>41691</v>
      </c>
      <c r="B567" s="24"/>
      <c r="C567" s="77">
        <v>136</v>
      </c>
      <c r="D567" s="137" t="s">
        <v>48</v>
      </c>
      <c r="E567" s="137">
        <v>2</v>
      </c>
      <c r="F567" s="137" t="s">
        <v>42</v>
      </c>
      <c r="G567" s="137" t="str">
        <f>+VLOOKUP($D567,'Detailed Schedule'!$D$8:$EK$9993,4,FALSE)</f>
        <v>18' UTILITY TRAILER</v>
      </c>
      <c r="H567" s="55">
        <f>+VLOOKUP($D567,'Detailed Schedule'!$D$8:$EK$9993,5,FALSE)</f>
        <v>2285</v>
      </c>
      <c r="I567" s="22">
        <f>+VLOOKUP($D567,'Detailed Schedule'!$D$8:$EK$9993,6,FALSE)</f>
        <v>10</v>
      </c>
      <c r="J567" s="55">
        <f>+VLOOKUP($D567,'Detailed Schedule'!$D$8:$EK$9993,7,FALSE)</f>
        <v>500</v>
      </c>
      <c r="K567" s="56">
        <v>0</v>
      </c>
      <c r="L567" s="59">
        <f>+VLOOKUP($D567,'Detailed Schedule'!$D$8:$EAA$9985,137,FALSE)</f>
        <v>1785</v>
      </c>
      <c r="M567" s="26">
        <f>+VLOOKUP($D567,'Detailed Schedule'!$D$8:$EAA$9985,144,FALSE)</f>
        <v>0</v>
      </c>
      <c r="N567" s="26">
        <f t="shared" si="107"/>
        <v>1785</v>
      </c>
      <c r="O567" s="26">
        <f t="shared" si="108"/>
        <v>500</v>
      </c>
      <c r="Q567" s="74">
        <f>+VLOOKUP($D567,'Detailed Schedule'!$D$8:$K$903,6,FALSE)</f>
        <v>10</v>
      </c>
      <c r="R567" s="75">
        <f>+VLOOKUP($D567,'Detailed Schedule'!$D$8:$K$903,5,FALSE)</f>
        <v>2285</v>
      </c>
      <c r="S567" s="75">
        <f>+VLOOKUP($D567,'Detailed Schedule'!$D$8:$K$903,7,FALSE)</f>
        <v>500</v>
      </c>
      <c r="T567" s="119">
        <f t="shared" si="96"/>
        <v>0</v>
      </c>
      <c r="U567" s="119">
        <f t="shared" si="97"/>
        <v>0</v>
      </c>
      <c r="V567" s="21" t="str">
        <f t="shared" si="98"/>
        <v>NO CHANGE</v>
      </c>
      <c r="W567" s="21" t="str">
        <f t="shared" si="99"/>
        <v>NO CHANGE</v>
      </c>
      <c r="X567" s="21" t="str">
        <f t="shared" si="100"/>
        <v>NO CHANGE</v>
      </c>
    </row>
    <row r="568" spans="1:24" outlineLevel="2">
      <c r="A568" s="136">
        <v>41739</v>
      </c>
      <c r="B568" s="24"/>
      <c r="C568" s="77">
        <v>142</v>
      </c>
      <c r="D568" s="137" t="s">
        <v>725</v>
      </c>
      <c r="E568" s="137">
        <v>2</v>
      </c>
      <c r="F568" s="137" t="s">
        <v>42</v>
      </c>
      <c r="G568" s="137" t="str">
        <f>+VLOOKUP($D568,'Detailed Schedule'!$D$8:$EK$9993,4,FALSE)</f>
        <v>GREAT DANE 48' TRAILER</v>
      </c>
      <c r="H568" s="55">
        <f>+VLOOKUP($D568,'Detailed Schedule'!$D$8:$EK$9993,5,FALSE)</f>
        <v>8774</v>
      </c>
      <c r="I568" s="22">
        <f>+VLOOKUP($D568,'Detailed Schedule'!$D$8:$EK$9993,6,FALSE)</f>
        <v>7</v>
      </c>
      <c r="J568" s="55">
        <f>+VLOOKUP($D568,'Detailed Schedule'!$D$8:$EK$9993,7,FALSE)</f>
        <v>1000</v>
      </c>
      <c r="K568" s="56">
        <v>0</v>
      </c>
      <c r="L568" s="59">
        <f>+VLOOKUP($D568,'Detailed Schedule'!$D$8:$EAA$9985,137,FALSE)</f>
        <v>7774</v>
      </c>
      <c r="M568" s="26">
        <f>+VLOOKUP($D568,'Detailed Schedule'!$D$8:$EAA$9985,144,FALSE)</f>
        <v>0</v>
      </c>
      <c r="N568" s="26">
        <f t="shared" si="107"/>
        <v>7774</v>
      </c>
      <c r="O568" s="26">
        <f t="shared" si="108"/>
        <v>1000</v>
      </c>
      <c r="Q568" s="74">
        <f>+VLOOKUP($D568,'Detailed Schedule'!$D$8:$K$903,6,FALSE)</f>
        <v>7</v>
      </c>
      <c r="R568" s="75">
        <f>+VLOOKUP($D568,'Detailed Schedule'!$D$8:$K$903,5,FALSE)</f>
        <v>8774</v>
      </c>
      <c r="S568" s="75">
        <f>+VLOOKUP($D568,'Detailed Schedule'!$D$8:$K$903,7,FALSE)</f>
        <v>1000</v>
      </c>
      <c r="T568" s="119">
        <f t="shared" si="96"/>
        <v>0</v>
      </c>
      <c r="U568" s="119">
        <f t="shared" si="97"/>
        <v>0</v>
      </c>
      <c r="V568" s="21" t="str">
        <f t="shared" si="98"/>
        <v>NO CHANGE</v>
      </c>
      <c r="W568" s="21" t="str">
        <f t="shared" si="99"/>
        <v>NO CHANGE</v>
      </c>
      <c r="X568" s="21" t="str">
        <f t="shared" si="100"/>
        <v>NO CHANGE</v>
      </c>
    </row>
    <row r="569" spans="1:24" outlineLevel="2">
      <c r="A569" s="136">
        <v>41866</v>
      </c>
      <c r="B569" s="24"/>
      <c r="C569" s="77">
        <v>158</v>
      </c>
      <c r="D569" s="137" t="s">
        <v>300</v>
      </c>
      <c r="E569" s="137">
        <v>2</v>
      </c>
      <c r="F569" s="137" t="s">
        <v>42</v>
      </c>
      <c r="G569" s="137" t="str">
        <f>+VLOOKUP($D569,'Detailed Schedule'!$D$8:$EK$9993,4,FALSE)</f>
        <v>TRAILER</v>
      </c>
      <c r="H569" s="55">
        <f>+VLOOKUP($D569,'Detailed Schedule'!$D$8:$EK$9993,5,FALSE)</f>
        <v>2968.64</v>
      </c>
      <c r="I569" s="22">
        <f>+VLOOKUP($D569,'Detailed Schedule'!$D$8:$EK$9993,6,FALSE)</f>
        <v>15</v>
      </c>
      <c r="J569" s="55">
        <f>+VLOOKUP($D569,'Detailed Schedule'!$D$8:$EK$9993,7,FALSE)</f>
        <v>500</v>
      </c>
      <c r="K569" s="56">
        <v>0</v>
      </c>
      <c r="L569" s="59">
        <f>+VLOOKUP($D569,'Detailed Schedule'!$D$8:$EAA$9985,137,FALSE)</f>
        <v>2034.046</v>
      </c>
      <c r="M569" s="26">
        <f>+VLOOKUP($D569,'Detailed Schedule'!$D$8:$EAA$9985,144,FALSE)</f>
        <v>41.143999999999998</v>
      </c>
      <c r="N569" s="26">
        <f t="shared" si="107"/>
        <v>2075.19</v>
      </c>
      <c r="O569" s="26">
        <f t="shared" si="108"/>
        <v>893.44999999999982</v>
      </c>
      <c r="Q569" s="74">
        <f>+VLOOKUP($D569,'Detailed Schedule'!$D$8:$K$903,6,FALSE)</f>
        <v>15</v>
      </c>
      <c r="R569" s="75">
        <f>+VLOOKUP($D569,'Detailed Schedule'!$D$8:$K$903,5,FALSE)</f>
        <v>2968.64</v>
      </c>
      <c r="S569" s="75">
        <f>+VLOOKUP($D569,'Detailed Schedule'!$D$8:$K$903,7,FALSE)</f>
        <v>500</v>
      </c>
      <c r="T569" s="119">
        <f t="shared" si="96"/>
        <v>0</v>
      </c>
      <c r="U569" s="119">
        <f t="shared" si="97"/>
        <v>0</v>
      </c>
      <c r="V569" s="21" t="str">
        <f t="shared" si="98"/>
        <v>NO CHANGE</v>
      </c>
      <c r="W569" s="21" t="str">
        <f t="shared" si="99"/>
        <v>NO CHANGE</v>
      </c>
      <c r="X569" s="21" t="str">
        <f t="shared" si="100"/>
        <v>NO CHANGE</v>
      </c>
    </row>
    <row r="570" spans="1:24" outlineLevel="2">
      <c r="A570" s="136">
        <v>41985</v>
      </c>
      <c r="B570" s="24"/>
      <c r="C570" s="77">
        <v>159</v>
      </c>
      <c r="D570" s="137" t="s">
        <v>1606</v>
      </c>
      <c r="E570" s="137">
        <v>2</v>
      </c>
      <c r="F570" s="137" t="s">
        <v>42</v>
      </c>
      <c r="G570" s="137" t="str">
        <f>+VLOOKUP($D570,'Detailed Schedule'!$D$8:$EK$9993,4,FALSE)</f>
        <v>TMA SAFETY TRAILER WITH ARROW BOARD</v>
      </c>
      <c r="H570" s="55">
        <f>+VLOOKUP($D570,'Detailed Schedule'!$D$8:$EK$9993,5,FALSE)</f>
        <v>16738</v>
      </c>
      <c r="I570" s="22">
        <f>+VLOOKUP($D570,'Detailed Schedule'!$D$8:$EK$9993,6,FALSE)</f>
        <v>5</v>
      </c>
      <c r="J570" s="55">
        <f>+VLOOKUP($D570,'Detailed Schedule'!$D$8:$EK$9993,7,FALSE)</f>
        <v>0</v>
      </c>
      <c r="K570" s="56">
        <v>0</v>
      </c>
      <c r="L570" s="59">
        <f>+VLOOKUP($D570,'Detailed Schedule'!$D$8:$EAA$9985,137,FALSE)</f>
        <v>16738</v>
      </c>
      <c r="M570" s="26">
        <f>+VLOOKUP($D570,'Detailed Schedule'!$D$8:$EAA$9985,144,FALSE)</f>
        <v>0</v>
      </c>
      <c r="N570" s="26">
        <f t="shared" si="107"/>
        <v>16738</v>
      </c>
      <c r="O570" s="26">
        <f t="shared" si="108"/>
        <v>0</v>
      </c>
      <c r="Q570" s="74">
        <f>+VLOOKUP($D570,'Detailed Schedule'!$D$8:$K$903,6,FALSE)</f>
        <v>5</v>
      </c>
      <c r="R570" s="75">
        <f>+VLOOKUP($D570,'Detailed Schedule'!$D$8:$K$903,5,FALSE)</f>
        <v>16738</v>
      </c>
      <c r="S570" s="75">
        <f>+VLOOKUP($D570,'Detailed Schedule'!$D$8:$K$903,7,FALSE)</f>
        <v>0</v>
      </c>
      <c r="T570" s="119">
        <f t="shared" si="96"/>
        <v>0</v>
      </c>
      <c r="U570" s="119">
        <f t="shared" si="97"/>
        <v>0</v>
      </c>
      <c r="V570" s="21" t="str">
        <f t="shared" si="98"/>
        <v>NO CHANGE</v>
      </c>
      <c r="W570" s="21" t="str">
        <f t="shared" si="99"/>
        <v>NO CHANGE</v>
      </c>
      <c r="X570" s="21" t="str">
        <f t="shared" si="100"/>
        <v>NO CHANGE</v>
      </c>
    </row>
    <row r="571" spans="1:24" outlineLevel="2">
      <c r="A571" s="136">
        <v>42030</v>
      </c>
      <c r="B571" s="24"/>
      <c r="C571" s="77">
        <v>168</v>
      </c>
      <c r="D571" s="137" t="s">
        <v>303</v>
      </c>
      <c r="E571" s="137">
        <v>2</v>
      </c>
      <c r="F571" s="137" t="s">
        <v>42</v>
      </c>
      <c r="G571" s="137" t="str">
        <f>+VLOOKUP($D571,'Detailed Schedule'!$D$8:$EK$9993,4,FALSE)</f>
        <v>TRAILER</v>
      </c>
      <c r="H571" s="55">
        <f>+VLOOKUP($D571,'Detailed Schedule'!$D$8:$EK$9993,5,FALSE)</f>
        <v>2400</v>
      </c>
      <c r="I571" s="22">
        <f>+VLOOKUP($D571,'Detailed Schedule'!$D$8:$EK$9993,6,FALSE)</f>
        <v>15</v>
      </c>
      <c r="J571" s="55">
        <f>+VLOOKUP($D571,'Detailed Schedule'!$D$8:$EK$9993,7,FALSE)</f>
        <v>500</v>
      </c>
      <c r="K571" s="56">
        <v>0</v>
      </c>
      <c r="L571" s="59">
        <f>+VLOOKUP($D571,'Detailed Schedule'!$D$8:$EAA$9985,137,FALSE)</f>
        <v>1586.686666666667</v>
      </c>
      <c r="M571" s="26">
        <f>+VLOOKUP($D571,'Detailed Schedule'!$D$8:$EAA$9985,144,FALSE)</f>
        <v>31.666666666666664</v>
      </c>
      <c r="N571" s="26">
        <f t="shared" si="107"/>
        <v>1618.3533333333337</v>
      </c>
      <c r="O571" s="26">
        <f t="shared" si="108"/>
        <v>781.64666666666631</v>
      </c>
      <c r="Q571" s="74">
        <f>+VLOOKUP($D571,'Detailed Schedule'!$D$8:$K$903,6,FALSE)</f>
        <v>15</v>
      </c>
      <c r="R571" s="75">
        <f>+VLOOKUP($D571,'Detailed Schedule'!$D$8:$K$903,5,FALSE)</f>
        <v>2400</v>
      </c>
      <c r="S571" s="75">
        <f>+VLOOKUP($D571,'Detailed Schedule'!$D$8:$K$903,7,FALSE)</f>
        <v>500</v>
      </c>
      <c r="T571" s="119">
        <f t="shared" si="96"/>
        <v>0</v>
      </c>
      <c r="U571" s="119">
        <f t="shared" si="97"/>
        <v>0</v>
      </c>
      <c r="V571" s="21" t="str">
        <f t="shared" si="98"/>
        <v>NO CHANGE</v>
      </c>
      <c r="W571" s="21" t="str">
        <f t="shared" si="99"/>
        <v>NO CHANGE</v>
      </c>
      <c r="X571" s="21" t="str">
        <f t="shared" si="100"/>
        <v>NO CHANGE</v>
      </c>
    </row>
    <row r="572" spans="1:24" outlineLevel="2">
      <c r="A572" s="136">
        <v>42241</v>
      </c>
      <c r="B572" s="24"/>
      <c r="C572" s="77">
        <v>186</v>
      </c>
      <c r="D572" s="137" t="s">
        <v>97</v>
      </c>
      <c r="E572" s="137">
        <v>2</v>
      </c>
      <c r="F572" s="137" t="s">
        <v>42</v>
      </c>
      <c r="G572" s="137" t="str">
        <f>+VLOOKUP($D572,'Detailed Schedule'!$D$8:$EK$9993,4,FALSE)</f>
        <v>TRAILER</v>
      </c>
      <c r="H572" s="55">
        <f>+VLOOKUP($D572,'Detailed Schedule'!$D$8:$EK$9993,5,FALSE)</f>
        <v>3400</v>
      </c>
      <c r="I572" s="22">
        <f>+VLOOKUP($D572,'Detailed Schedule'!$D$8:$EK$9993,6,FALSE)</f>
        <v>7</v>
      </c>
      <c r="J572" s="55">
        <f>+VLOOKUP($D572,'Detailed Schedule'!$D$8:$EK$9993,7,FALSE)</f>
        <v>500</v>
      </c>
      <c r="K572" s="56">
        <v>0</v>
      </c>
      <c r="L572" s="59">
        <f>+VLOOKUP($D572,'Detailed Schedule'!$D$8:$EAA$9985,137,FALSE)</f>
        <v>2900</v>
      </c>
      <c r="M572" s="26">
        <f>+VLOOKUP($D572,'Detailed Schedule'!$D$8:$EAA$9985,144,FALSE)</f>
        <v>0</v>
      </c>
      <c r="N572" s="26">
        <f t="shared" si="107"/>
        <v>2900</v>
      </c>
      <c r="O572" s="26">
        <f t="shared" si="108"/>
        <v>500</v>
      </c>
      <c r="Q572" s="74">
        <f>+VLOOKUP($D572,'Detailed Schedule'!$D$8:$K$903,6,FALSE)</f>
        <v>7</v>
      </c>
      <c r="R572" s="75">
        <f>+VLOOKUP($D572,'Detailed Schedule'!$D$8:$K$903,5,FALSE)</f>
        <v>3400</v>
      </c>
      <c r="S572" s="75">
        <f>+VLOOKUP($D572,'Detailed Schedule'!$D$8:$K$903,7,FALSE)</f>
        <v>500</v>
      </c>
      <c r="T572" s="119">
        <f t="shared" si="96"/>
        <v>0</v>
      </c>
      <c r="U572" s="119">
        <f t="shared" si="97"/>
        <v>0</v>
      </c>
      <c r="V572" s="21" t="str">
        <f t="shared" si="98"/>
        <v>NO CHANGE</v>
      </c>
      <c r="W572" s="21" t="str">
        <f t="shared" si="99"/>
        <v>NO CHANGE</v>
      </c>
      <c r="X572" s="21" t="str">
        <f t="shared" si="100"/>
        <v>NO CHANGE</v>
      </c>
    </row>
    <row r="573" spans="1:24" outlineLevel="2">
      <c r="A573" s="136">
        <v>42384</v>
      </c>
      <c r="B573" s="24"/>
      <c r="C573" s="77">
        <v>199</v>
      </c>
      <c r="D573" s="137" t="s">
        <v>1608</v>
      </c>
      <c r="E573" s="137">
        <v>2</v>
      </c>
      <c r="F573" s="137" t="s">
        <v>42</v>
      </c>
      <c r="G573" s="137" t="str">
        <f>+VLOOKUP($D573,'Detailed Schedule'!$D$8:$EK$9993,4,FALSE)</f>
        <v>TMA SAFETY TRAILER</v>
      </c>
      <c r="H573" s="55">
        <f>+VLOOKUP($D573,'Detailed Schedule'!$D$8:$EK$9993,5,FALSE)</f>
        <v>16500</v>
      </c>
      <c r="I573" s="22">
        <f>+VLOOKUP($D573,'Detailed Schedule'!$D$8:$EK$9993,6,FALSE)</f>
        <v>7</v>
      </c>
      <c r="J573" s="55">
        <f>+VLOOKUP($D573,'Detailed Schedule'!$D$8:$EK$9993,7,FALSE)</f>
        <v>0</v>
      </c>
      <c r="K573" s="56">
        <v>0</v>
      </c>
      <c r="L573" s="59">
        <f>+VLOOKUP($D573,'Detailed Schedule'!$D$8:$EAA$9985,137,FALSE)</f>
        <v>16500</v>
      </c>
      <c r="M573" s="26">
        <f>+VLOOKUP($D573,'Detailed Schedule'!$D$8:$EAA$9985,144,FALSE)</f>
        <v>0</v>
      </c>
      <c r="N573" s="26">
        <f t="shared" si="107"/>
        <v>16500</v>
      </c>
      <c r="O573" s="26">
        <f t="shared" si="108"/>
        <v>0</v>
      </c>
      <c r="Q573" s="74">
        <f>+VLOOKUP($D573,'Detailed Schedule'!$D$8:$K$903,6,FALSE)</f>
        <v>7</v>
      </c>
      <c r="R573" s="75">
        <f>+VLOOKUP($D573,'Detailed Schedule'!$D$8:$K$903,5,FALSE)</f>
        <v>16500</v>
      </c>
      <c r="S573" s="75">
        <f>+VLOOKUP($D573,'Detailed Schedule'!$D$8:$K$903,7,FALSE)</f>
        <v>0</v>
      </c>
      <c r="T573" s="119">
        <f t="shared" si="96"/>
        <v>0</v>
      </c>
      <c r="U573" s="119">
        <f t="shared" si="97"/>
        <v>0</v>
      </c>
      <c r="V573" s="21" t="str">
        <f t="shared" si="98"/>
        <v>NO CHANGE</v>
      </c>
      <c r="W573" s="21" t="str">
        <f t="shared" si="99"/>
        <v>NO CHANGE</v>
      </c>
      <c r="X573" s="21" t="str">
        <f t="shared" si="100"/>
        <v>NO CHANGE</v>
      </c>
    </row>
    <row r="574" spans="1:24" outlineLevel="2">
      <c r="A574" s="136">
        <v>42439</v>
      </c>
      <c r="B574" s="24"/>
      <c r="C574" s="77">
        <v>195</v>
      </c>
      <c r="D574" s="137" t="s">
        <v>52</v>
      </c>
      <c r="E574" s="137">
        <v>1</v>
      </c>
      <c r="F574" s="137" t="s">
        <v>42</v>
      </c>
      <c r="G574" s="137" t="str">
        <f>+VLOOKUP($D574,'Detailed Schedule'!$D$8:$EK$9993,4,FALSE)</f>
        <v>14T BETTER BUILT TRAILER</v>
      </c>
      <c r="H574" s="55">
        <f>+VLOOKUP($D574,'Detailed Schedule'!$D$8:$EK$9993,5,FALSE)</f>
        <v>6286.25</v>
      </c>
      <c r="I574" s="22">
        <f>+VLOOKUP($D574,'Detailed Schedule'!$D$8:$EK$9993,6,FALSE)</f>
        <v>10</v>
      </c>
      <c r="J574" s="55">
        <f>+VLOOKUP($D574,'Detailed Schedule'!$D$8:$EK$9993,7,FALSE)</f>
        <v>0</v>
      </c>
      <c r="K574" s="56">
        <v>0</v>
      </c>
      <c r="L574" s="59">
        <f>+VLOOKUP($D574,'Detailed Schedule'!$D$8:$EAA$9985,137,FALSE)</f>
        <v>5552.8850000000002</v>
      </c>
      <c r="M574" s="26">
        <f>+VLOOKUP($D574,'Detailed Schedule'!$D$8:$EAA$9985,144,FALSE)</f>
        <v>157.15625</v>
      </c>
      <c r="N574" s="26">
        <f t="shared" si="107"/>
        <v>5710.0412500000002</v>
      </c>
      <c r="O574" s="26">
        <f t="shared" si="108"/>
        <v>576.20874999999978</v>
      </c>
      <c r="Q574" s="74">
        <f>+VLOOKUP($D574,'Detailed Schedule'!$D$8:$K$903,6,FALSE)</f>
        <v>10</v>
      </c>
      <c r="R574" s="75">
        <f>+VLOOKUP($D574,'Detailed Schedule'!$D$8:$K$903,5,FALSE)</f>
        <v>6286.25</v>
      </c>
      <c r="S574" s="75">
        <f>+VLOOKUP($D574,'Detailed Schedule'!$D$8:$K$903,7,FALSE)</f>
        <v>0</v>
      </c>
      <c r="T574" s="119">
        <f t="shared" si="96"/>
        <v>0</v>
      </c>
      <c r="U574" s="119">
        <f t="shared" si="97"/>
        <v>0</v>
      </c>
      <c r="V574" s="21" t="str">
        <f t="shared" si="98"/>
        <v>NO CHANGE</v>
      </c>
      <c r="W574" s="21" t="str">
        <f t="shared" si="99"/>
        <v>NO CHANGE</v>
      </c>
      <c r="X574" s="21" t="str">
        <f t="shared" si="100"/>
        <v>NO CHANGE</v>
      </c>
    </row>
    <row r="575" spans="1:24" outlineLevel="2">
      <c r="A575" s="136">
        <v>42439</v>
      </c>
      <c r="B575" s="24"/>
      <c r="C575" s="77">
        <v>194</v>
      </c>
      <c r="D575" s="137" t="s">
        <v>80</v>
      </c>
      <c r="E575" s="137">
        <v>1</v>
      </c>
      <c r="F575" s="137" t="s">
        <v>42</v>
      </c>
      <c r="G575" s="137" t="str">
        <f>+VLOOKUP($D575,'Detailed Schedule'!$D$8:$EK$9993,4,FALSE)</f>
        <v>24T BETTER BUILT TRAILER</v>
      </c>
      <c r="H575" s="55">
        <f>+VLOOKUP($D575,'Detailed Schedule'!$D$8:$EK$9993,5,FALSE)</f>
        <v>11058.45</v>
      </c>
      <c r="I575" s="22">
        <f>+VLOOKUP($D575,'Detailed Schedule'!$D$8:$EK$9993,6,FALSE)</f>
        <v>10</v>
      </c>
      <c r="J575" s="55">
        <f>+VLOOKUP($D575,'Detailed Schedule'!$D$8:$EK$9993,7,FALSE)</f>
        <v>0</v>
      </c>
      <c r="K575" s="56">
        <v>0</v>
      </c>
      <c r="L575" s="59">
        <f>+VLOOKUP($D575,'Detailed Schedule'!$D$8:$EAA$9985,137,FALSE)</f>
        <v>9768.3349999999991</v>
      </c>
      <c r="M575" s="26">
        <f>+VLOOKUP($D575,'Detailed Schedule'!$D$8:$EAA$9985,144,FALSE)</f>
        <v>276.46125000000001</v>
      </c>
      <c r="N575" s="26">
        <f t="shared" si="107"/>
        <v>10044.796249999999</v>
      </c>
      <c r="O575" s="26">
        <f t="shared" si="108"/>
        <v>1013.6537500000013</v>
      </c>
      <c r="Q575" s="74">
        <f>+VLOOKUP($D575,'Detailed Schedule'!$D$8:$K$903,6,FALSE)</f>
        <v>10</v>
      </c>
      <c r="R575" s="75">
        <f>+VLOOKUP($D575,'Detailed Schedule'!$D$8:$K$903,5,FALSE)</f>
        <v>11058.45</v>
      </c>
      <c r="S575" s="75">
        <f>+VLOOKUP($D575,'Detailed Schedule'!$D$8:$K$903,7,FALSE)</f>
        <v>0</v>
      </c>
      <c r="T575" s="119">
        <f t="shared" si="96"/>
        <v>0</v>
      </c>
      <c r="U575" s="119">
        <f t="shared" si="97"/>
        <v>0</v>
      </c>
      <c r="V575" s="21" t="str">
        <f t="shared" si="98"/>
        <v>NO CHANGE</v>
      </c>
      <c r="W575" s="21" t="str">
        <f t="shared" si="99"/>
        <v>NO CHANGE</v>
      </c>
      <c r="X575" s="21" t="str">
        <f t="shared" si="100"/>
        <v>NO CHANGE</v>
      </c>
    </row>
    <row r="576" spans="1:24" outlineLevel="2">
      <c r="A576" s="136">
        <v>42446</v>
      </c>
      <c r="B576" s="24"/>
      <c r="C576" s="77">
        <v>191</v>
      </c>
      <c r="D576" s="137" t="s">
        <v>823</v>
      </c>
      <c r="E576" s="137">
        <v>2</v>
      </c>
      <c r="F576" s="137" t="s">
        <v>42</v>
      </c>
      <c r="G576" s="137" t="str">
        <f>+VLOOKUP($D576,'Detailed Schedule'!$D$8:$EK$9993,4,FALSE)</f>
        <v>2013 TALBERT TRAILER</v>
      </c>
      <c r="H576" s="55">
        <f>+VLOOKUP($D576,'Detailed Schedule'!$D$8:$EK$9993,5,FALSE)</f>
        <v>45165.520000000004</v>
      </c>
      <c r="I576" s="22">
        <f>+VLOOKUP($D576,'Detailed Schedule'!$D$8:$EK$9993,6,FALSE)</f>
        <v>10</v>
      </c>
      <c r="J576" s="55">
        <f>+VLOOKUP($D576,'Detailed Schedule'!$D$8:$EK$9993,7,FALSE)</f>
        <v>20000</v>
      </c>
      <c r="K576" s="56">
        <v>0</v>
      </c>
      <c r="L576" s="59">
        <f>+VLOOKUP($D576,'Detailed Schedule'!$D$8:$EAA$9985,137,FALSE)</f>
        <v>23900.131999999998</v>
      </c>
      <c r="M576" s="26">
        <f>+VLOOKUP($D576,'Detailed Schedule'!$D$8:$EAA$9985,144,FALSE)</f>
        <v>629.13800000000015</v>
      </c>
      <c r="N576" s="26">
        <f t="shared" si="107"/>
        <v>24529.269999999997</v>
      </c>
      <c r="O576" s="26">
        <f t="shared" si="108"/>
        <v>20636.250000000007</v>
      </c>
      <c r="Q576" s="74">
        <f>+VLOOKUP($D576,'Detailed Schedule'!$D$8:$K$903,6,FALSE)</f>
        <v>10</v>
      </c>
      <c r="R576" s="75">
        <f>+VLOOKUP($D576,'Detailed Schedule'!$D$8:$K$903,5,FALSE)</f>
        <v>45165.520000000004</v>
      </c>
      <c r="S576" s="75">
        <f>+VLOOKUP($D576,'Detailed Schedule'!$D$8:$K$903,7,FALSE)</f>
        <v>20000</v>
      </c>
      <c r="T576" s="119">
        <f t="shared" si="96"/>
        <v>0</v>
      </c>
      <c r="U576" s="119">
        <f t="shared" si="97"/>
        <v>0</v>
      </c>
      <c r="V576" s="21" t="str">
        <f t="shared" si="98"/>
        <v>NO CHANGE</v>
      </c>
      <c r="W576" s="21" t="str">
        <f t="shared" si="99"/>
        <v>NO CHANGE</v>
      </c>
      <c r="X576" s="21" t="str">
        <f t="shared" si="100"/>
        <v>NO CHANGE</v>
      </c>
    </row>
    <row r="577" spans="1:24" outlineLevel="2">
      <c r="A577" s="136">
        <v>42597</v>
      </c>
      <c r="B577" s="24"/>
      <c r="C577" s="77">
        <v>226</v>
      </c>
      <c r="D577" s="137" t="s">
        <v>466</v>
      </c>
      <c r="E577" s="137">
        <v>2</v>
      </c>
      <c r="F577" s="137" t="s">
        <v>42</v>
      </c>
      <c r="G577" s="137" t="str">
        <f>+VLOOKUP($D577,'Detailed Schedule'!$D$8:$EK$9993,4,FALSE)</f>
        <v>TRAILER</v>
      </c>
      <c r="H577" s="55">
        <f>+VLOOKUP($D577,'Detailed Schedule'!$D$8:$EK$9993,5,FALSE)</f>
        <v>1260</v>
      </c>
      <c r="I577" s="22">
        <f>+VLOOKUP($D577,'Detailed Schedule'!$D$8:$EK$9993,6,FALSE)</f>
        <v>7</v>
      </c>
      <c r="J577" s="55">
        <f>+VLOOKUP($D577,'Detailed Schedule'!$D$8:$EK$9993,7,FALSE)</f>
        <v>0</v>
      </c>
      <c r="K577" s="56">
        <v>0</v>
      </c>
      <c r="L577" s="59">
        <f>+VLOOKUP($D577,'Detailed Schedule'!$D$8:$EAA$9985,137,FALSE)</f>
        <v>1260</v>
      </c>
      <c r="M577" s="26">
        <f>+VLOOKUP($D577,'Detailed Schedule'!$D$8:$EAA$9985,144,FALSE)</f>
        <v>0</v>
      </c>
      <c r="N577" s="26">
        <f t="shared" si="107"/>
        <v>1260</v>
      </c>
      <c r="O577" s="26">
        <f t="shared" si="108"/>
        <v>0</v>
      </c>
      <c r="Q577" s="74">
        <f>+VLOOKUP($D577,'Detailed Schedule'!$D$8:$K$903,6,FALSE)</f>
        <v>7</v>
      </c>
      <c r="R577" s="75">
        <f>+VLOOKUP($D577,'Detailed Schedule'!$D$8:$K$903,5,FALSE)</f>
        <v>1260</v>
      </c>
      <c r="S577" s="75">
        <f>+VLOOKUP($D577,'Detailed Schedule'!$D$8:$K$903,7,FALSE)</f>
        <v>0</v>
      </c>
      <c r="T577" s="119">
        <f t="shared" si="96"/>
        <v>0</v>
      </c>
      <c r="U577" s="119">
        <f t="shared" si="97"/>
        <v>0</v>
      </c>
      <c r="V577" s="21" t="str">
        <f t="shared" si="98"/>
        <v>NO CHANGE</v>
      </c>
      <c r="W577" s="21" t="str">
        <f t="shared" si="99"/>
        <v>NO CHANGE</v>
      </c>
      <c r="X577" s="21" t="str">
        <f t="shared" si="100"/>
        <v>NO CHANGE</v>
      </c>
    </row>
    <row r="578" spans="1:24" outlineLevel="2">
      <c r="A578" s="136">
        <v>42639</v>
      </c>
      <c r="B578" s="24"/>
      <c r="C578" s="77">
        <v>227</v>
      </c>
      <c r="D578" s="137" t="s">
        <v>336</v>
      </c>
      <c r="E578" s="137">
        <v>1</v>
      </c>
      <c r="F578" s="137" t="s">
        <v>42</v>
      </c>
      <c r="G578" s="137" t="str">
        <f>+VLOOKUP($D578,'Detailed Schedule'!$D$8:$EK$9993,4,FALSE)</f>
        <v>CARGO TRAILER</v>
      </c>
      <c r="H578" s="55">
        <f>+VLOOKUP($D578,'Detailed Schedule'!$D$8:$EK$9993,5,FALSE)</f>
        <v>3000</v>
      </c>
      <c r="I578" s="22">
        <f>+VLOOKUP($D578,'Detailed Schedule'!$D$8:$EK$9993,6,FALSE)</f>
        <v>7</v>
      </c>
      <c r="J578" s="55">
        <f>+VLOOKUP($D578,'Detailed Schedule'!$D$8:$EK$9993,7,FALSE)</f>
        <v>0</v>
      </c>
      <c r="K578" s="56">
        <v>0</v>
      </c>
      <c r="L578" s="59">
        <f>+VLOOKUP($D578,'Detailed Schedule'!$D$8:$EAA$9985,137,FALSE)</f>
        <v>3000</v>
      </c>
      <c r="M578" s="26">
        <f>+VLOOKUP($D578,'Detailed Schedule'!$D$8:$EAA$9985,144,FALSE)</f>
        <v>0</v>
      </c>
      <c r="N578" s="26">
        <f t="shared" si="107"/>
        <v>3000</v>
      </c>
      <c r="O578" s="26">
        <f t="shared" si="108"/>
        <v>0</v>
      </c>
      <c r="Q578" s="74">
        <f>+VLOOKUP($D578,'Detailed Schedule'!$D$8:$K$903,6,FALSE)</f>
        <v>7</v>
      </c>
      <c r="R578" s="75">
        <f>+VLOOKUP($D578,'Detailed Schedule'!$D$8:$K$903,5,FALSE)</f>
        <v>3000</v>
      </c>
      <c r="S578" s="75">
        <f>+VLOOKUP($D578,'Detailed Schedule'!$D$8:$K$903,7,FALSE)</f>
        <v>0</v>
      </c>
      <c r="T578" s="119">
        <f t="shared" si="96"/>
        <v>0</v>
      </c>
      <c r="U578" s="119">
        <f t="shared" si="97"/>
        <v>0</v>
      </c>
      <c r="V578" s="21" t="str">
        <f t="shared" si="98"/>
        <v>NO CHANGE</v>
      </c>
      <c r="W578" s="21" t="str">
        <f t="shared" si="99"/>
        <v>NO CHANGE</v>
      </c>
      <c r="X578" s="21" t="str">
        <f t="shared" si="100"/>
        <v>NO CHANGE</v>
      </c>
    </row>
    <row r="579" spans="1:24" outlineLevel="2">
      <c r="A579" s="136">
        <v>42752</v>
      </c>
      <c r="B579" s="24"/>
      <c r="C579" s="77">
        <v>265</v>
      </c>
      <c r="D579" s="137" t="s">
        <v>727</v>
      </c>
      <c r="E579" s="137">
        <v>1</v>
      </c>
      <c r="F579" s="137" t="s">
        <v>42</v>
      </c>
      <c r="G579" s="137" t="str">
        <f>+VLOOKUP($D579,'Detailed Schedule'!$D$8:$EK$9993,4,FALSE)</f>
        <v>2005 FONTAINE</v>
      </c>
      <c r="H579" s="55">
        <f>+VLOOKUP($D579,'Detailed Schedule'!$D$8:$EK$9993,5,FALSE)</f>
        <v>13000</v>
      </c>
      <c r="I579" s="22">
        <f>+VLOOKUP($D579,'Detailed Schedule'!$D$8:$EK$9993,6,FALSE)</f>
        <v>10</v>
      </c>
      <c r="J579" s="55">
        <f>+VLOOKUP($D579,'Detailed Schedule'!$D$8:$EK$9993,7,FALSE)</f>
        <v>3000</v>
      </c>
      <c r="K579" s="56">
        <v>0</v>
      </c>
      <c r="L579" s="59">
        <f>+VLOOKUP($D579,'Detailed Schedule'!$D$8:$EAA$9985,137,FALSE)</f>
        <v>7916.67</v>
      </c>
      <c r="M579" s="26">
        <f>+VLOOKUP($D579,'Detailed Schedule'!$D$8:$EAA$9985,144,FALSE)</f>
        <v>250</v>
      </c>
      <c r="N579" s="26">
        <f t="shared" si="107"/>
        <v>8166.67</v>
      </c>
      <c r="O579" s="26">
        <f t="shared" si="108"/>
        <v>4833.33</v>
      </c>
      <c r="Q579" s="74">
        <f>+VLOOKUP($D579,'Detailed Schedule'!$D$8:$K$903,6,FALSE)</f>
        <v>10</v>
      </c>
      <c r="R579" s="75">
        <f>+VLOOKUP($D579,'Detailed Schedule'!$D$8:$K$903,5,FALSE)</f>
        <v>13000</v>
      </c>
      <c r="S579" s="75">
        <f>+VLOOKUP($D579,'Detailed Schedule'!$D$8:$K$903,7,FALSE)</f>
        <v>3000</v>
      </c>
      <c r="T579" s="119">
        <f t="shared" si="96"/>
        <v>0</v>
      </c>
      <c r="U579" s="119">
        <f t="shared" si="97"/>
        <v>0</v>
      </c>
      <c r="V579" s="21" t="str">
        <f t="shared" si="98"/>
        <v>NO CHANGE</v>
      </c>
      <c r="W579" s="21" t="str">
        <f t="shared" si="99"/>
        <v>NO CHANGE</v>
      </c>
      <c r="X579" s="21" t="str">
        <f t="shared" si="100"/>
        <v>NO CHANGE</v>
      </c>
    </row>
    <row r="580" spans="1:24" outlineLevel="2">
      <c r="A580" s="136">
        <v>42829</v>
      </c>
      <c r="B580" s="24"/>
      <c r="C580" s="77">
        <v>284</v>
      </c>
      <c r="D580" s="137" t="s">
        <v>1614</v>
      </c>
      <c r="E580" s="137">
        <v>1</v>
      </c>
      <c r="F580" s="137" t="s">
        <v>42</v>
      </c>
      <c r="G580" s="137" t="str">
        <f>+VLOOKUP($D580,'Detailed Schedule'!$D$8:$EK$9993,4,FALSE)</f>
        <v>TWO MOBILE TRAFFIC SIGNALS</v>
      </c>
      <c r="H580" s="55">
        <f>+VLOOKUP($D580,'Detailed Schedule'!$D$8:$EK$9993,5,FALSE)</f>
        <v>100000</v>
      </c>
      <c r="I580" s="22">
        <f>+VLOOKUP($D580,'Detailed Schedule'!$D$8:$EK$9993,6,FALSE)</f>
        <v>5</v>
      </c>
      <c r="J580" s="55">
        <f>+VLOOKUP($D580,'Detailed Schedule'!$D$8:$EK$9993,7,FALSE)</f>
        <v>40000</v>
      </c>
      <c r="K580" s="56">
        <v>0</v>
      </c>
      <c r="L580" s="59">
        <f>+VLOOKUP($D580,'Detailed Schedule'!$D$8:$EAA$9985,137,FALSE)</f>
        <v>60000</v>
      </c>
      <c r="M580" s="26">
        <f>+VLOOKUP($D580,'Detailed Schedule'!$D$8:$EAA$9985,144,FALSE)</f>
        <v>0</v>
      </c>
      <c r="N580" s="26">
        <f t="shared" si="107"/>
        <v>60000</v>
      </c>
      <c r="O580" s="26">
        <f t="shared" si="108"/>
        <v>40000</v>
      </c>
      <c r="Q580" s="74">
        <f>+VLOOKUP($D580,'Detailed Schedule'!$D$8:$K$903,6,FALSE)</f>
        <v>5</v>
      </c>
      <c r="R580" s="75">
        <f>+VLOOKUP($D580,'Detailed Schedule'!$D$8:$K$903,5,FALSE)</f>
        <v>100000</v>
      </c>
      <c r="S580" s="75">
        <f>+VLOOKUP($D580,'Detailed Schedule'!$D$8:$K$903,7,FALSE)</f>
        <v>40000</v>
      </c>
      <c r="T580" s="119">
        <f t="shared" si="96"/>
        <v>0</v>
      </c>
      <c r="U580" s="119">
        <f t="shared" si="97"/>
        <v>0</v>
      </c>
      <c r="V580" s="21" t="str">
        <f t="shared" si="98"/>
        <v>NO CHANGE</v>
      </c>
      <c r="W580" s="21" t="str">
        <f t="shared" si="99"/>
        <v>NO CHANGE</v>
      </c>
      <c r="X580" s="21" t="str">
        <f t="shared" si="100"/>
        <v>NO CHANGE</v>
      </c>
    </row>
    <row r="581" spans="1:24" outlineLevel="2">
      <c r="A581" s="136">
        <v>42856</v>
      </c>
      <c r="B581" s="24"/>
      <c r="C581" s="77">
        <v>266</v>
      </c>
      <c r="D581" s="137" t="s">
        <v>804</v>
      </c>
      <c r="E581" s="137">
        <v>1</v>
      </c>
      <c r="F581" s="137" t="s">
        <v>42</v>
      </c>
      <c r="G581" s="137" t="str">
        <f>+VLOOKUP($D581,'Detailed Schedule'!$D$8:$EK$9993,4,FALSE)</f>
        <v>CORN PRO 30FT GOOSE NECK</v>
      </c>
      <c r="H581" s="55">
        <f>+VLOOKUP($D581,'Detailed Schedule'!$D$8:$EK$9993,5,FALSE)</f>
        <v>5992</v>
      </c>
      <c r="I581" s="22">
        <f>+VLOOKUP($D581,'Detailed Schedule'!$D$8:$EK$9993,6,FALSE)</f>
        <v>10</v>
      </c>
      <c r="J581" s="55">
        <f>+VLOOKUP($D581,'Detailed Schedule'!$D$8:$EK$9993,7,FALSE)</f>
        <v>1000</v>
      </c>
      <c r="K581" s="56">
        <v>0</v>
      </c>
      <c r="L581" s="59">
        <f>+VLOOKUP($D581,'Detailed Schedule'!$D$8:$EAA$9985,137,FALSE)</f>
        <v>4160</v>
      </c>
      <c r="M581" s="26">
        <f>+VLOOKUP($D581,'Detailed Schedule'!$D$8:$EAA$9985,144,FALSE)</f>
        <v>124.80000000000001</v>
      </c>
      <c r="N581" s="26">
        <f t="shared" si="107"/>
        <v>4284.8</v>
      </c>
      <c r="O581" s="26">
        <f t="shared" si="108"/>
        <v>1707.1999999999998</v>
      </c>
      <c r="Q581" s="74">
        <f>+VLOOKUP($D581,'Detailed Schedule'!$D$8:$K$903,6,FALSE)</f>
        <v>10</v>
      </c>
      <c r="R581" s="75">
        <f>+VLOOKUP($D581,'Detailed Schedule'!$D$8:$K$903,5,FALSE)</f>
        <v>5992</v>
      </c>
      <c r="S581" s="75">
        <f>+VLOOKUP($D581,'Detailed Schedule'!$D$8:$K$903,7,FALSE)</f>
        <v>1000</v>
      </c>
      <c r="T581" s="119">
        <f t="shared" si="96"/>
        <v>0</v>
      </c>
      <c r="U581" s="119">
        <f t="shared" si="97"/>
        <v>0</v>
      </c>
      <c r="V581" s="21" t="str">
        <f t="shared" si="98"/>
        <v>NO CHANGE</v>
      </c>
      <c r="W581" s="21" t="str">
        <f t="shared" si="99"/>
        <v>NO CHANGE</v>
      </c>
      <c r="X581" s="21" t="str">
        <f t="shared" si="100"/>
        <v>NO CHANGE</v>
      </c>
    </row>
    <row r="582" spans="1:24" outlineLevel="2">
      <c r="A582" s="136">
        <v>42856</v>
      </c>
      <c r="B582" s="24"/>
      <c r="C582" s="77">
        <v>280</v>
      </c>
      <c r="D582" s="137" t="s">
        <v>821</v>
      </c>
      <c r="E582" s="137">
        <v>1</v>
      </c>
      <c r="F582" s="137" t="s">
        <v>42</v>
      </c>
      <c r="G582" s="137" t="str">
        <f>+VLOOKUP($D582,'Detailed Schedule'!$D$8:$EK$9993,4,FALSE)</f>
        <v>TALBERT TRAILER</v>
      </c>
      <c r="H582" s="55">
        <f>+VLOOKUP($D582,'Detailed Schedule'!$D$8:$EK$9993,5,FALSE)</f>
        <v>55000</v>
      </c>
      <c r="I582" s="22">
        <f>+VLOOKUP($D582,'Detailed Schedule'!$D$8:$EK$9993,6,FALSE)</f>
        <v>7</v>
      </c>
      <c r="J582" s="55">
        <f>+VLOOKUP($D582,'Detailed Schedule'!$D$8:$EK$9993,7,FALSE)</f>
        <v>20000</v>
      </c>
      <c r="K582" s="56">
        <v>0</v>
      </c>
      <c r="L582" s="59">
        <f>+VLOOKUP($D582,'Detailed Schedule'!$D$8:$EAA$9985,137,FALSE)</f>
        <v>35000</v>
      </c>
      <c r="M582" s="26">
        <f>+VLOOKUP($D582,'Detailed Schedule'!$D$8:$EAA$9985,144,FALSE)</f>
        <v>0</v>
      </c>
      <c r="N582" s="26">
        <f t="shared" si="107"/>
        <v>35000</v>
      </c>
      <c r="O582" s="26">
        <f t="shared" si="108"/>
        <v>20000</v>
      </c>
      <c r="Q582" s="74">
        <f>+VLOOKUP($D582,'Detailed Schedule'!$D$8:$K$903,6,FALSE)</f>
        <v>7</v>
      </c>
      <c r="R582" s="75">
        <f>+VLOOKUP($D582,'Detailed Schedule'!$D$8:$K$903,5,FALSE)</f>
        <v>55000</v>
      </c>
      <c r="S582" s="75">
        <f>+VLOOKUP($D582,'Detailed Schedule'!$D$8:$K$903,7,FALSE)</f>
        <v>20000</v>
      </c>
      <c r="T582" s="119">
        <f t="shared" si="96"/>
        <v>0</v>
      </c>
      <c r="U582" s="119">
        <f t="shared" si="97"/>
        <v>0</v>
      </c>
      <c r="V582" s="21" t="str">
        <f t="shared" si="98"/>
        <v>NO CHANGE</v>
      </c>
      <c r="W582" s="21" t="str">
        <f t="shared" si="99"/>
        <v>NO CHANGE</v>
      </c>
      <c r="X582" s="21" t="str">
        <f t="shared" si="100"/>
        <v>NO CHANGE</v>
      </c>
    </row>
    <row r="583" spans="1:24" outlineLevel="2">
      <c r="A583" s="136">
        <v>43052</v>
      </c>
      <c r="B583" s="24"/>
      <c r="C583" s="77">
        <v>252</v>
      </c>
      <c r="D583" s="137" t="s">
        <v>1610</v>
      </c>
      <c r="E583" s="137">
        <v>2</v>
      </c>
      <c r="F583" s="137" t="s">
        <v>42</v>
      </c>
      <c r="G583" s="137" t="str">
        <f>+VLOOKUP($D583,'Detailed Schedule'!$D$8:$EK$9993,4,FALSE)</f>
        <v>SCORPION TL-3 W/ 2 90 DEGREE FOLDS, LED PKG</v>
      </c>
      <c r="H583" s="55">
        <f>+VLOOKUP($D583,'Detailed Schedule'!$D$8:$EK$9993,5,FALSE)</f>
        <v>19995</v>
      </c>
      <c r="I583" s="22">
        <f>+VLOOKUP($D583,'Detailed Schedule'!$D$8:$EK$9993,6,FALSE)</f>
        <v>5</v>
      </c>
      <c r="J583" s="55">
        <f>+VLOOKUP($D583,'Detailed Schedule'!$D$8:$EK$9993,7,FALSE)</f>
        <v>0</v>
      </c>
      <c r="K583" s="56">
        <v>0</v>
      </c>
      <c r="L583" s="59">
        <f>+VLOOKUP($D583,'Detailed Schedule'!$D$8:$EAA$9985,137,FALSE)</f>
        <v>19995</v>
      </c>
      <c r="M583" s="26">
        <f>+VLOOKUP($D583,'Detailed Schedule'!$D$8:$EAA$9985,144,FALSE)</f>
        <v>0</v>
      </c>
      <c r="N583" s="26">
        <f t="shared" si="107"/>
        <v>19995</v>
      </c>
      <c r="O583" s="26">
        <f t="shared" si="108"/>
        <v>0</v>
      </c>
      <c r="Q583" s="74">
        <f>+VLOOKUP($D583,'Detailed Schedule'!$D$8:$K$903,6,FALSE)</f>
        <v>5</v>
      </c>
      <c r="R583" s="75">
        <f>+VLOOKUP($D583,'Detailed Schedule'!$D$8:$K$903,5,FALSE)</f>
        <v>19995</v>
      </c>
      <c r="S583" s="75">
        <f>+VLOOKUP($D583,'Detailed Schedule'!$D$8:$K$903,7,FALSE)</f>
        <v>0</v>
      </c>
      <c r="T583" s="119">
        <f t="shared" si="96"/>
        <v>0</v>
      </c>
      <c r="U583" s="119">
        <f t="shared" si="97"/>
        <v>0</v>
      </c>
      <c r="V583" s="21" t="str">
        <f t="shared" si="98"/>
        <v>NO CHANGE</v>
      </c>
      <c r="W583" s="21" t="str">
        <f t="shared" si="99"/>
        <v>NO CHANGE</v>
      </c>
      <c r="X583" s="21" t="str">
        <f t="shared" si="100"/>
        <v>NO CHANGE</v>
      </c>
    </row>
    <row r="584" spans="1:24" outlineLevel="2">
      <c r="A584" s="136">
        <v>43052</v>
      </c>
      <c r="B584" s="24"/>
      <c r="C584" s="77">
        <v>253</v>
      </c>
      <c r="D584" s="137" t="s">
        <v>1612</v>
      </c>
      <c r="E584" s="137">
        <v>4</v>
      </c>
      <c r="F584" s="137" t="s">
        <v>42</v>
      </c>
      <c r="G584" s="137" t="str">
        <f>+VLOOKUP($D584,'Detailed Schedule'!$D$8:$EK$9993,4,FALSE)</f>
        <v>REAR MOUNTED TMA ARROW DIRECTION BOARD</v>
      </c>
      <c r="H584" s="55">
        <f>+VLOOKUP($D584,'Detailed Schedule'!$D$8:$EK$9993,5,FALSE)</f>
        <v>8650</v>
      </c>
      <c r="I584" s="22">
        <f>+VLOOKUP($D584,'Detailed Schedule'!$D$8:$EK$9993,6,FALSE)</f>
        <v>5</v>
      </c>
      <c r="J584" s="55">
        <f>+VLOOKUP($D584,'Detailed Schedule'!$D$8:$EK$9993,7,FALSE)</f>
        <v>0</v>
      </c>
      <c r="K584" s="56">
        <v>0</v>
      </c>
      <c r="L584" s="59">
        <f>+VLOOKUP($D584,'Detailed Schedule'!$D$8:$EAA$9985,137,FALSE)</f>
        <v>8650</v>
      </c>
      <c r="M584" s="26">
        <f>+VLOOKUP($D584,'Detailed Schedule'!$D$8:$EAA$9985,144,FALSE)</f>
        <v>0</v>
      </c>
      <c r="N584" s="26">
        <f t="shared" si="107"/>
        <v>8650</v>
      </c>
      <c r="O584" s="26">
        <f t="shared" si="108"/>
        <v>0</v>
      </c>
      <c r="Q584" s="74">
        <f>+VLOOKUP($D584,'Detailed Schedule'!$D$8:$K$903,6,FALSE)</f>
        <v>5</v>
      </c>
      <c r="R584" s="75">
        <f>+VLOOKUP($D584,'Detailed Schedule'!$D$8:$K$903,5,FALSE)</f>
        <v>8650</v>
      </c>
      <c r="S584" s="75">
        <f>+VLOOKUP($D584,'Detailed Schedule'!$D$8:$K$903,7,FALSE)</f>
        <v>0</v>
      </c>
      <c r="T584" s="119">
        <f t="shared" si="96"/>
        <v>0</v>
      </c>
      <c r="U584" s="119">
        <f t="shared" si="97"/>
        <v>0</v>
      </c>
      <c r="V584" s="21" t="str">
        <f t="shared" si="98"/>
        <v>NO CHANGE</v>
      </c>
      <c r="W584" s="21" t="str">
        <f t="shared" si="99"/>
        <v>NO CHANGE</v>
      </c>
      <c r="X584" s="21" t="str">
        <f t="shared" si="100"/>
        <v>NO CHANGE</v>
      </c>
    </row>
    <row r="585" spans="1:24" outlineLevel="2">
      <c r="A585" s="136">
        <v>43173</v>
      </c>
      <c r="B585" s="24"/>
      <c r="C585" s="77">
        <v>324</v>
      </c>
      <c r="D585" s="137" t="s">
        <v>729</v>
      </c>
      <c r="E585" s="137">
        <v>2</v>
      </c>
      <c r="F585" s="137" t="s">
        <v>42</v>
      </c>
      <c r="G585" s="137" t="str">
        <f>+VLOOKUP($D585,'Detailed Schedule'!$D$8:$EK$9993,4,FALSE)</f>
        <v>2006 FONTAINE FLATBED TRAILER</v>
      </c>
      <c r="H585" s="55">
        <f>+VLOOKUP($D585,'Detailed Schedule'!$D$8:$EK$9993,5,FALSE)</f>
        <v>15176.58</v>
      </c>
      <c r="I585" s="22">
        <f>+VLOOKUP($D585,'Detailed Schedule'!$D$8:$EK$9993,6,FALSE)</f>
        <v>10</v>
      </c>
      <c r="J585" s="55">
        <f>+VLOOKUP($D585,'Detailed Schedule'!$D$8:$EK$9993,7,FALSE)</f>
        <v>3500</v>
      </c>
      <c r="K585" s="56">
        <v>0</v>
      </c>
      <c r="L585" s="59">
        <f>+VLOOKUP($D585,'Detailed Schedule'!$D$8:$EAA$9985,137,FALSE)</f>
        <v>7979.0079999999998</v>
      </c>
      <c r="M585" s="26">
        <f>+VLOOKUP($D585,'Detailed Schedule'!$D$8:$EAA$9985,144,FALSE)</f>
        <v>291.91449999999998</v>
      </c>
      <c r="N585" s="26">
        <f t="shared" si="107"/>
        <v>8270.9225000000006</v>
      </c>
      <c r="O585" s="26">
        <f t="shared" si="108"/>
        <v>6905.6574999999993</v>
      </c>
      <c r="Q585" s="74">
        <f>+VLOOKUP($D585,'Detailed Schedule'!$D$8:$K$903,6,FALSE)</f>
        <v>10</v>
      </c>
      <c r="R585" s="75">
        <f>+VLOOKUP($D585,'Detailed Schedule'!$D$8:$K$903,5,FALSE)</f>
        <v>15176.58</v>
      </c>
      <c r="S585" s="75">
        <f>+VLOOKUP($D585,'Detailed Schedule'!$D$8:$K$903,7,FALSE)</f>
        <v>3500</v>
      </c>
      <c r="T585" s="119">
        <f t="shared" si="96"/>
        <v>0</v>
      </c>
      <c r="U585" s="119">
        <f t="shared" si="97"/>
        <v>0</v>
      </c>
      <c r="V585" s="21" t="str">
        <f t="shared" si="98"/>
        <v>NO CHANGE</v>
      </c>
      <c r="W585" s="21" t="str">
        <f t="shared" si="99"/>
        <v>NO CHANGE</v>
      </c>
      <c r="X585" s="21" t="str">
        <f t="shared" si="100"/>
        <v>NO CHANGE</v>
      </c>
    </row>
    <row r="586" spans="1:24" outlineLevel="2">
      <c r="A586" s="136">
        <v>43173</v>
      </c>
      <c r="B586" s="24"/>
      <c r="C586" s="77">
        <v>336</v>
      </c>
      <c r="D586" s="137" t="s">
        <v>825</v>
      </c>
      <c r="E586" s="137">
        <v>4</v>
      </c>
      <c r="F586" s="137" t="s">
        <v>42</v>
      </c>
      <c r="G586" s="137" t="str">
        <f>+VLOOKUP($D586,'Detailed Schedule'!$D$8:$EK$9993,4,FALSE)</f>
        <v>2007 LOAD KING LOWBOY TRAILER</v>
      </c>
      <c r="H586" s="55">
        <f>+VLOOKUP($D586,'Detailed Schedule'!$D$8:$EK$9993,5,FALSE)</f>
        <v>51755.51</v>
      </c>
      <c r="I586" s="22">
        <f>+VLOOKUP($D586,'Detailed Schedule'!$D$8:$EK$9993,6,FALSE)</f>
        <v>10</v>
      </c>
      <c r="J586" s="55">
        <f>+VLOOKUP($D586,'Detailed Schedule'!$D$8:$EK$9993,7,FALSE)</f>
        <v>13000</v>
      </c>
      <c r="K586" s="56">
        <v>0</v>
      </c>
      <c r="L586" s="59">
        <f>+VLOOKUP($D586,'Detailed Schedule'!$D$8:$EAA$9985,137,FALSE)</f>
        <v>26482.931</v>
      </c>
      <c r="M586" s="26">
        <f>+VLOOKUP($D586,'Detailed Schedule'!$D$8:$EAA$9985,144,FALSE)</f>
        <v>968.8877500000001</v>
      </c>
      <c r="N586" s="26">
        <f t="shared" si="107"/>
        <v>27451.818750000002</v>
      </c>
      <c r="O586" s="26">
        <f t="shared" si="108"/>
        <v>24303.69125</v>
      </c>
      <c r="Q586" s="74">
        <f>+VLOOKUP($D586,'Detailed Schedule'!$D$8:$K$903,6,FALSE)</f>
        <v>10</v>
      </c>
      <c r="R586" s="75">
        <f>+VLOOKUP($D586,'Detailed Schedule'!$D$8:$K$903,5,FALSE)</f>
        <v>51755.51</v>
      </c>
      <c r="S586" s="75">
        <f>+VLOOKUP($D586,'Detailed Schedule'!$D$8:$K$903,7,FALSE)</f>
        <v>13000</v>
      </c>
      <c r="T586" s="119">
        <f t="shared" si="96"/>
        <v>0</v>
      </c>
      <c r="U586" s="119">
        <f t="shared" si="97"/>
        <v>0</v>
      </c>
      <c r="V586" s="21" t="str">
        <f t="shared" si="98"/>
        <v>NO CHANGE</v>
      </c>
      <c r="W586" s="21" t="str">
        <f t="shared" si="99"/>
        <v>NO CHANGE</v>
      </c>
      <c r="X586" s="21" t="str">
        <f t="shared" si="100"/>
        <v>NO CHANGE</v>
      </c>
    </row>
    <row r="587" spans="1:24" outlineLevel="2">
      <c r="A587" s="136">
        <v>43236</v>
      </c>
      <c r="B587" s="24"/>
      <c r="C587" s="77">
        <v>296</v>
      </c>
      <c r="D587" s="137" t="s">
        <v>731</v>
      </c>
      <c r="E587" s="137">
        <v>1</v>
      </c>
      <c r="F587" s="137" t="s">
        <v>42</v>
      </c>
      <c r="G587" s="137" t="str">
        <f>+VLOOKUP($D587,'Detailed Schedule'!$D$8:$EK$9993,4,FALSE)</f>
        <v>2006 GREAT DANE 48FT FLAT BED TRAILER</v>
      </c>
      <c r="H587" s="55">
        <f>+VLOOKUP($D587,'Detailed Schedule'!$D$8:$EK$9993,5,FALSE)</f>
        <v>11235</v>
      </c>
      <c r="I587" s="22">
        <f>+VLOOKUP($D587,'Detailed Schedule'!$D$8:$EK$9993,6,FALSE)</f>
        <v>5</v>
      </c>
      <c r="J587" s="55">
        <f>+VLOOKUP($D587,'Detailed Schedule'!$D$8:$EK$9993,7,FALSE)</f>
        <v>2800</v>
      </c>
      <c r="K587" s="56">
        <v>0</v>
      </c>
      <c r="L587" s="59">
        <f>+VLOOKUP($D587,'Detailed Schedule'!$D$8:$EAA$9985,137,FALSE)</f>
        <v>8435</v>
      </c>
      <c r="M587" s="26">
        <f>+VLOOKUP($D587,'Detailed Schedule'!$D$8:$EAA$9985,144,FALSE)</f>
        <v>0</v>
      </c>
      <c r="N587" s="26">
        <f t="shared" si="107"/>
        <v>8435</v>
      </c>
      <c r="O587" s="26">
        <f t="shared" si="108"/>
        <v>2800</v>
      </c>
      <c r="Q587" s="74">
        <f>+VLOOKUP($D587,'Detailed Schedule'!$D$8:$K$903,6,FALSE)</f>
        <v>5</v>
      </c>
      <c r="R587" s="75">
        <f>+VLOOKUP($D587,'Detailed Schedule'!$D$8:$K$903,5,FALSE)</f>
        <v>11235</v>
      </c>
      <c r="S587" s="75">
        <f>+VLOOKUP($D587,'Detailed Schedule'!$D$8:$K$903,7,FALSE)</f>
        <v>2800</v>
      </c>
      <c r="T587" s="119">
        <f t="shared" si="96"/>
        <v>0</v>
      </c>
      <c r="U587" s="119">
        <f t="shared" si="97"/>
        <v>0</v>
      </c>
      <c r="V587" s="21" t="str">
        <f t="shared" si="98"/>
        <v>NO CHANGE</v>
      </c>
      <c r="W587" s="21" t="str">
        <f t="shared" si="99"/>
        <v>NO CHANGE</v>
      </c>
      <c r="X587" s="21" t="str">
        <f t="shared" si="100"/>
        <v>NO CHANGE</v>
      </c>
    </row>
    <row r="588" spans="1:24" outlineLevel="2">
      <c r="A588" s="136">
        <v>43236</v>
      </c>
      <c r="B588" s="24"/>
      <c r="C588" s="77">
        <v>297</v>
      </c>
      <c r="D588" s="137" t="s">
        <v>733</v>
      </c>
      <c r="E588" s="137">
        <v>1</v>
      </c>
      <c r="F588" s="137" t="s">
        <v>42</v>
      </c>
      <c r="G588" s="137" t="str">
        <f>+VLOOKUP($D588,'Detailed Schedule'!$D$8:$EK$9993,4,FALSE)</f>
        <v>2007 FONTAINE 48FT FLAT BED TRAILER</v>
      </c>
      <c r="H588" s="55">
        <f>+VLOOKUP($D588,'Detailed Schedule'!$D$8:$EK$9993,5,FALSE)</f>
        <v>9095</v>
      </c>
      <c r="I588" s="22">
        <f>+VLOOKUP($D588,'Detailed Schedule'!$D$8:$EK$9993,6,FALSE)</f>
        <v>5</v>
      </c>
      <c r="J588" s="55">
        <f>+VLOOKUP($D588,'Detailed Schedule'!$D$8:$EK$9993,7,FALSE)</f>
        <v>2200</v>
      </c>
      <c r="K588" s="56">
        <v>0</v>
      </c>
      <c r="L588" s="59">
        <f>+VLOOKUP($D588,'Detailed Schedule'!$D$8:$EAA$9985,137,FALSE)</f>
        <v>6895</v>
      </c>
      <c r="M588" s="26">
        <f>+VLOOKUP($D588,'Detailed Schedule'!$D$8:$EAA$9985,144,FALSE)</f>
        <v>0</v>
      </c>
      <c r="N588" s="26">
        <f t="shared" si="107"/>
        <v>6895</v>
      </c>
      <c r="O588" s="26">
        <f t="shared" si="108"/>
        <v>2200</v>
      </c>
      <c r="Q588" s="74">
        <f>+VLOOKUP($D588,'Detailed Schedule'!$D$8:$K$903,6,FALSE)</f>
        <v>5</v>
      </c>
      <c r="R588" s="75">
        <f>+VLOOKUP($D588,'Detailed Schedule'!$D$8:$K$903,5,FALSE)</f>
        <v>9095</v>
      </c>
      <c r="S588" s="75">
        <f>+VLOOKUP($D588,'Detailed Schedule'!$D$8:$K$903,7,FALSE)</f>
        <v>2200</v>
      </c>
      <c r="T588" s="119">
        <f t="shared" si="96"/>
        <v>0</v>
      </c>
      <c r="U588" s="119">
        <f t="shared" si="97"/>
        <v>0</v>
      </c>
      <c r="V588" s="21" t="str">
        <f t="shared" si="98"/>
        <v>NO CHANGE</v>
      </c>
      <c r="W588" s="21" t="str">
        <f t="shared" si="99"/>
        <v>NO CHANGE</v>
      </c>
      <c r="X588" s="21" t="str">
        <f t="shared" si="100"/>
        <v>NO CHANGE</v>
      </c>
    </row>
    <row r="589" spans="1:24" outlineLevel="2">
      <c r="A589" s="136">
        <v>43236</v>
      </c>
      <c r="B589" s="24"/>
      <c r="C589" s="77">
        <v>298</v>
      </c>
      <c r="D589" s="137" t="s">
        <v>735</v>
      </c>
      <c r="E589" s="137">
        <v>1</v>
      </c>
      <c r="F589" s="137" t="s">
        <v>42</v>
      </c>
      <c r="G589" s="137" t="str">
        <f>+VLOOKUP($D589,'Detailed Schedule'!$D$8:$EK$9993,4,FALSE)</f>
        <v>2006 TRANSCRAFT 48FT FLAT BED TRAILER</v>
      </c>
      <c r="H589" s="55">
        <f>+VLOOKUP($D589,'Detailed Schedule'!$D$8:$EK$9993,5,FALSE)</f>
        <v>14445.5</v>
      </c>
      <c r="I589" s="22">
        <f>+VLOOKUP($D589,'Detailed Schedule'!$D$8:$EK$9993,6,FALSE)</f>
        <v>5</v>
      </c>
      <c r="J589" s="55">
        <f>+VLOOKUP($D589,'Detailed Schedule'!$D$8:$EK$9993,7,FALSE)</f>
        <v>3600</v>
      </c>
      <c r="K589" s="56">
        <v>0</v>
      </c>
      <c r="L589" s="59">
        <f>+VLOOKUP($D589,'Detailed Schedule'!$D$8:$EAA$9985,137,FALSE)</f>
        <v>10845.5</v>
      </c>
      <c r="M589" s="26">
        <f>+VLOOKUP($D589,'Detailed Schedule'!$D$8:$EAA$9985,144,FALSE)</f>
        <v>0</v>
      </c>
      <c r="N589" s="26">
        <f t="shared" si="107"/>
        <v>10845.5</v>
      </c>
      <c r="O589" s="26">
        <f t="shared" si="108"/>
        <v>3600</v>
      </c>
      <c r="Q589" s="74">
        <f>+VLOOKUP($D589,'Detailed Schedule'!$D$8:$K$903,6,FALSE)</f>
        <v>5</v>
      </c>
      <c r="R589" s="75">
        <f>+VLOOKUP($D589,'Detailed Schedule'!$D$8:$K$903,5,FALSE)</f>
        <v>14445.5</v>
      </c>
      <c r="S589" s="75">
        <f>+VLOOKUP($D589,'Detailed Schedule'!$D$8:$K$903,7,FALSE)</f>
        <v>3600</v>
      </c>
      <c r="T589" s="119">
        <f t="shared" si="96"/>
        <v>0</v>
      </c>
      <c r="U589" s="119">
        <f t="shared" si="97"/>
        <v>0</v>
      </c>
      <c r="V589" s="21" t="str">
        <f t="shared" si="98"/>
        <v>NO CHANGE</v>
      </c>
      <c r="W589" s="21" t="str">
        <f t="shared" si="99"/>
        <v>NO CHANGE</v>
      </c>
      <c r="X589" s="21" t="str">
        <f t="shared" si="100"/>
        <v>NO CHANGE</v>
      </c>
    </row>
    <row r="590" spans="1:24" outlineLevel="2">
      <c r="A590" s="136">
        <v>43377</v>
      </c>
      <c r="B590" s="24"/>
      <c r="C590" s="77">
        <v>369</v>
      </c>
      <c r="D590" s="137" t="s">
        <v>827</v>
      </c>
      <c r="E590" s="137">
        <v>1</v>
      </c>
      <c r="F590" s="137" t="s">
        <v>42</v>
      </c>
      <c r="G590" s="137" t="str">
        <f>+VLOOKUP($D590,'Detailed Schedule'!$D$8:$EK$9993,4,FALSE)</f>
        <v>2019 TALBERT 35 TON</v>
      </c>
      <c r="H590" s="55">
        <f>+VLOOKUP($D590,'Detailed Schedule'!$D$8:$EK$9993,5,FALSE)</f>
        <v>53461.05</v>
      </c>
      <c r="I590" s="22">
        <f>+VLOOKUP($D590,'Detailed Schedule'!$D$8:$EK$9993,6,FALSE)</f>
        <v>7</v>
      </c>
      <c r="J590" s="55">
        <f>+VLOOKUP($D590,'Detailed Schedule'!$D$8:$EK$9993,7,FALSE)</f>
        <v>20000</v>
      </c>
      <c r="K590" s="56">
        <v>0</v>
      </c>
      <c r="L590" s="59">
        <f>+VLOOKUP($D590,'Detailed Schedule'!$D$8:$EAA$9985,137,FALSE)</f>
        <v>32893.79</v>
      </c>
      <c r="M590" s="26">
        <f>+VLOOKUP($D590,'Detailed Schedule'!$D$8:$EAA$9985,144,FALSE)</f>
        <v>567.26</v>
      </c>
      <c r="N590" s="26">
        <f t="shared" si="107"/>
        <v>33461.050000000003</v>
      </c>
      <c r="O590" s="26">
        <f t="shared" si="108"/>
        <v>20000</v>
      </c>
      <c r="Q590" s="74">
        <f>+VLOOKUP($D590,'Detailed Schedule'!$D$8:$K$903,6,FALSE)</f>
        <v>7</v>
      </c>
      <c r="R590" s="75">
        <f>+VLOOKUP($D590,'Detailed Schedule'!$D$8:$K$903,5,FALSE)</f>
        <v>53461.05</v>
      </c>
      <c r="S590" s="75">
        <f>+VLOOKUP($D590,'Detailed Schedule'!$D$8:$K$903,7,FALSE)</f>
        <v>20000</v>
      </c>
      <c r="T590" s="119">
        <f t="shared" ref="T590:T657" si="109">+S590-J590</f>
        <v>0</v>
      </c>
      <c r="U590" s="119">
        <f t="shared" ref="U590:U657" si="110">+R590-H590</f>
        <v>0</v>
      </c>
      <c r="V590" s="21" t="str">
        <f t="shared" ref="V590:V657" si="111">+IF(Q590=I590,"NO CHANGE","YES")</f>
        <v>NO CHANGE</v>
      </c>
      <c r="W590" s="21" t="str">
        <f t="shared" ref="W590:W657" si="112">+IF(R590=H590,"NO CHANGE","YES")</f>
        <v>NO CHANGE</v>
      </c>
      <c r="X590" s="21" t="str">
        <f t="shared" ref="X590:X657" si="113">+IF(S590=J590,"NO CHANGE","YES")</f>
        <v>NO CHANGE</v>
      </c>
    </row>
    <row r="591" spans="1:24" outlineLevel="2">
      <c r="A591" s="136">
        <v>43600</v>
      </c>
      <c r="B591" s="24"/>
      <c r="C591" s="77">
        <v>433</v>
      </c>
      <c r="D591" s="137" t="s">
        <v>737</v>
      </c>
      <c r="E591" s="137">
        <v>2</v>
      </c>
      <c r="F591" s="137" t="s">
        <v>42</v>
      </c>
      <c r="G591" s="137" t="str">
        <f>+VLOOKUP($D591,'Detailed Schedule'!$D$8:$EK$9993,4,FALSE)</f>
        <v>2007 FONTAINE 48'</v>
      </c>
      <c r="H591" s="55">
        <f>+VLOOKUP($D591,'Detailed Schedule'!$D$8:$EK$9993,5,FALSE)</f>
        <v>17394.5</v>
      </c>
      <c r="I591" s="22">
        <f>+VLOOKUP($D591,'Detailed Schedule'!$D$8:$EK$9993,6,FALSE)</f>
        <v>7</v>
      </c>
      <c r="J591" s="55">
        <f>+VLOOKUP($D591,'Detailed Schedule'!$D$8:$EK$9993,7,FALSE)</f>
        <v>0</v>
      </c>
      <c r="K591" s="56">
        <v>0</v>
      </c>
      <c r="L591" s="59">
        <f>+VLOOKUP($D591,'Detailed Schedule'!$D$8:$EAA$9985,137,FALSE)</f>
        <v>14081.268571428573</v>
      </c>
      <c r="M591" s="26">
        <f>+VLOOKUP($D591,'Detailed Schedule'!$D$8:$EAA$9985,144,FALSE)</f>
        <v>621.23214285714289</v>
      </c>
      <c r="N591" s="26">
        <f t="shared" si="107"/>
        <v>14702.500714285716</v>
      </c>
      <c r="O591" s="26">
        <f t="shared" si="108"/>
        <v>2691.9992857142843</v>
      </c>
      <c r="Q591" s="74">
        <f>+VLOOKUP($D591,'Detailed Schedule'!$D$8:$K$903,6,FALSE)</f>
        <v>7</v>
      </c>
      <c r="R591" s="75">
        <f>+VLOOKUP($D591,'Detailed Schedule'!$D$8:$K$903,5,FALSE)</f>
        <v>17394.5</v>
      </c>
      <c r="S591" s="75">
        <f>+VLOOKUP($D591,'Detailed Schedule'!$D$8:$K$903,7,FALSE)</f>
        <v>0</v>
      </c>
      <c r="T591" s="119">
        <f t="shared" si="109"/>
        <v>0</v>
      </c>
      <c r="U591" s="119">
        <f t="shared" si="110"/>
        <v>0</v>
      </c>
      <c r="V591" s="21" t="str">
        <f t="shared" si="111"/>
        <v>NO CHANGE</v>
      </c>
      <c r="W591" s="21" t="str">
        <f t="shared" si="112"/>
        <v>NO CHANGE</v>
      </c>
      <c r="X591" s="21" t="str">
        <f t="shared" si="113"/>
        <v>NO CHANGE</v>
      </c>
    </row>
    <row r="592" spans="1:24" outlineLevel="2">
      <c r="A592" s="136">
        <v>44452</v>
      </c>
      <c r="B592" s="24"/>
      <c r="C592" s="77">
        <v>628</v>
      </c>
      <c r="D592" s="137" t="s">
        <v>54</v>
      </c>
      <c r="E592" s="137">
        <v>1</v>
      </c>
      <c r="F592" s="137" t="s">
        <v>42</v>
      </c>
      <c r="G592" s="137" t="str">
        <f>+VLOOKUP($D592,'Detailed Schedule'!$D$8:$EK$9993,4,FALSE)</f>
        <v>2022 CORNPRO UT-23 HT</v>
      </c>
      <c r="H592" s="55">
        <f>+VLOOKUP($D592,'Detailed Schedule'!$D$8:$EK$9993,5,FALSE)</f>
        <v>10587.65</v>
      </c>
      <c r="I592" s="22">
        <f>+VLOOKUP($D592,'Detailed Schedule'!$D$8:$EK$9993,6,FALSE)</f>
        <v>5</v>
      </c>
      <c r="J592" s="55">
        <f>+VLOOKUP($D592,'Detailed Schedule'!$D$8:$EK$9993,7,FALSE)</f>
        <v>2000</v>
      </c>
      <c r="K592" s="56">
        <v>0</v>
      </c>
      <c r="L592" s="59">
        <f>+VLOOKUP($D592,'Detailed Schedule'!$D$8:$EAA$9985,137,FALSE)</f>
        <v>5725.0999999999995</v>
      </c>
      <c r="M592" s="26">
        <f>+VLOOKUP($D592,'Detailed Schedule'!$D$8:$EAA$9985,144,FALSE)</f>
        <v>429.38249999999999</v>
      </c>
      <c r="N592" s="26">
        <f t="shared" si="107"/>
        <v>6154.4824999999992</v>
      </c>
      <c r="O592" s="26">
        <f t="shared" si="108"/>
        <v>4433.1675000000005</v>
      </c>
      <c r="Q592" s="74">
        <f>+VLOOKUP($D592,'Detailed Schedule'!$D$8:$K$903,6,FALSE)</f>
        <v>5</v>
      </c>
      <c r="R592" s="75">
        <f>+VLOOKUP($D592,'Detailed Schedule'!$D$8:$K$903,5,FALSE)</f>
        <v>10587.65</v>
      </c>
      <c r="S592" s="75">
        <f>+VLOOKUP($D592,'Detailed Schedule'!$D$8:$K$903,7,FALSE)</f>
        <v>2000</v>
      </c>
      <c r="T592" s="119">
        <f t="shared" si="109"/>
        <v>0</v>
      </c>
      <c r="U592" s="119">
        <f t="shared" si="110"/>
        <v>0</v>
      </c>
      <c r="V592" s="21" t="str">
        <f t="shared" si="111"/>
        <v>NO CHANGE</v>
      </c>
      <c r="W592" s="21" t="str">
        <f t="shared" si="112"/>
        <v>NO CHANGE</v>
      </c>
      <c r="X592" s="21" t="str">
        <f t="shared" si="113"/>
        <v>NO CHANGE</v>
      </c>
    </row>
    <row r="593" spans="1:24" outlineLevel="2">
      <c r="A593" s="136">
        <v>44452</v>
      </c>
      <c r="B593" s="24"/>
      <c r="C593" s="77">
        <v>629</v>
      </c>
      <c r="D593" s="137" t="s">
        <v>56</v>
      </c>
      <c r="E593" s="137">
        <v>1</v>
      </c>
      <c r="F593" s="137" t="s">
        <v>42</v>
      </c>
      <c r="G593" s="137" t="str">
        <f>+VLOOKUP($D593,'Detailed Schedule'!$D$8:$EK$9993,4,FALSE)</f>
        <v>2022 CORNPRO UT-21 HT</v>
      </c>
      <c r="H593" s="55">
        <f>+VLOOKUP($D593,'Detailed Schedule'!$D$8:$EK$9993,5,FALSE)</f>
        <v>10587.65</v>
      </c>
      <c r="I593" s="22">
        <f>+VLOOKUP($D593,'Detailed Schedule'!$D$8:$EK$9993,6,FALSE)</f>
        <v>5</v>
      </c>
      <c r="J593" s="55">
        <f>+VLOOKUP($D593,'Detailed Schedule'!$D$8:$EK$9993,7,FALSE)</f>
        <v>2000</v>
      </c>
      <c r="K593" s="56">
        <v>0</v>
      </c>
      <c r="L593" s="59">
        <f>+VLOOKUP($D593,'Detailed Schedule'!$D$8:$EAA$9985,137,FALSE)</f>
        <v>5725.0999999999995</v>
      </c>
      <c r="M593" s="26">
        <f>+VLOOKUP($D593,'Detailed Schedule'!$D$8:$EAA$9985,144,FALSE)</f>
        <v>429.38249999999999</v>
      </c>
      <c r="N593" s="26">
        <f t="shared" si="107"/>
        <v>6154.4824999999992</v>
      </c>
      <c r="O593" s="26">
        <f t="shared" si="108"/>
        <v>4433.1675000000005</v>
      </c>
      <c r="Q593" s="74">
        <f>+VLOOKUP($D593,'Detailed Schedule'!$D$8:$K$903,6,FALSE)</f>
        <v>5</v>
      </c>
      <c r="R593" s="75">
        <f>+VLOOKUP($D593,'Detailed Schedule'!$D$8:$K$903,5,FALSE)</f>
        <v>10587.65</v>
      </c>
      <c r="S593" s="75">
        <f>+VLOOKUP($D593,'Detailed Schedule'!$D$8:$K$903,7,FALSE)</f>
        <v>2000</v>
      </c>
      <c r="T593" s="119">
        <f t="shared" si="109"/>
        <v>0</v>
      </c>
      <c r="U593" s="119">
        <f t="shared" si="110"/>
        <v>0</v>
      </c>
      <c r="V593" s="21" t="str">
        <f t="shared" si="111"/>
        <v>NO CHANGE</v>
      </c>
      <c r="W593" s="21" t="str">
        <f t="shared" si="112"/>
        <v>NO CHANGE</v>
      </c>
      <c r="X593" s="21" t="str">
        <f t="shared" si="113"/>
        <v>NO CHANGE</v>
      </c>
    </row>
    <row r="594" spans="1:24" outlineLevel="2">
      <c r="A594" s="136">
        <v>44452</v>
      </c>
      <c r="B594" s="24"/>
      <c r="C594" s="77">
        <v>630</v>
      </c>
      <c r="D594" s="137" t="s">
        <v>58</v>
      </c>
      <c r="E594" s="137">
        <v>1</v>
      </c>
      <c r="F594" s="137" t="s">
        <v>42</v>
      </c>
      <c r="G594" s="137" t="str">
        <f>+VLOOKUP($D594,'Detailed Schedule'!$D$8:$EK$9993,4,FALSE)</f>
        <v>2022 CORNPRO UT-23 HT</v>
      </c>
      <c r="H594" s="55">
        <f>+VLOOKUP($D594,'Detailed Schedule'!$D$8:$EK$9993,5,FALSE)</f>
        <v>10587.65</v>
      </c>
      <c r="I594" s="22">
        <f>+VLOOKUP($D594,'Detailed Schedule'!$D$8:$EK$9993,6,FALSE)</f>
        <v>5</v>
      </c>
      <c r="J594" s="55">
        <f>+VLOOKUP($D594,'Detailed Schedule'!$D$8:$EK$9993,7,FALSE)</f>
        <v>2000</v>
      </c>
      <c r="K594" s="56">
        <v>0</v>
      </c>
      <c r="L594" s="59">
        <f>+VLOOKUP($D594,'Detailed Schedule'!$D$8:$EAA$9985,137,FALSE)</f>
        <v>5725.0999999999995</v>
      </c>
      <c r="M594" s="26">
        <f>+VLOOKUP($D594,'Detailed Schedule'!$D$8:$EAA$9985,144,FALSE)</f>
        <v>429.38249999999999</v>
      </c>
      <c r="N594" s="26">
        <f t="shared" si="107"/>
        <v>6154.4824999999992</v>
      </c>
      <c r="O594" s="26">
        <f t="shared" si="108"/>
        <v>4433.1675000000005</v>
      </c>
      <c r="Q594" s="74">
        <f>+VLOOKUP($D594,'Detailed Schedule'!$D$8:$K$903,6,FALSE)</f>
        <v>5</v>
      </c>
      <c r="R594" s="75">
        <f>+VLOOKUP($D594,'Detailed Schedule'!$D$8:$K$903,5,FALSE)</f>
        <v>10587.65</v>
      </c>
      <c r="S594" s="75">
        <f>+VLOOKUP($D594,'Detailed Schedule'!$D$8:$K$903,7,FALSE)</f>
        <v>2000</v>
      </c>
      <c r="T594" s="119">
        <f t="shared" si="109"/>
        <v>0</v>
      </c>
      <c r="U594" s="119">
        <f t="shared" si="110"/>
        <v>0</v>
      </c>
      <c r="V594" s="21" t="str">
        <f t="shared" si="111"/>
        <v>NO CHANGE</v>
      </c>
      <c r="W594" s="21" t="str">
        <f t="shared" si="112"/>
        <v>NO CHANGE</v>
      </c>
      <c r="X594" s="21" t="str">
        <f t="shared" si="113"/>
        <v>NO CHANGE</v>
      </c>
    </row>
    <row r="595" spans="1:24" outlineLevel="2">
      <c r="A595" s="136">
        <v>44600</v>
      </c>
      <c r="B595" s="24"/>
      <c r="C595" s="77">
        <v>709</v>
      </c>
      <c r="D595" s="137" t="s">
        <v>459</v>
      </c>
      <c r="E595" s="137">
        <v>2</v>
      </c>
      <c r="F595" s="137" t="s">
        <v>42</v>
      </c>
      <c r="G595" s="137" t="str">
        <f>+VLOOKUP($D595,'Detailed Schedule'!$D$8:$EK$9993,4,FALSE)</f>
        <v>2022 LOOKS TRAILERS CARGO</v>
      </c>
      <c r="H595" s="55">
        <f>+VLOOKUP($D595,'Detailed Schedule'!$D$8:$EK$9993,5,FALSE)</f>
        <v>10019.74</v>
      </c>
      <c r="I595" s="22">
        <f>+VLOOKUP($D595,'Detailed Schedule'!$D$8:$EK$9993,6,FALSE)</f>
        <v>6</v>
      </c>
      <c r="J595" s="55">
        <f>+VLOOKUP($D595,'Detailed Schedule'!$D$8:$EK$9993,7,FALSE)</f>
        <v>0</v>
      </c>
      <c r="K595" s="56">
        <v>0</v>
      </c>
      <c r="L595" s="59">
        <f>+VLOOKUP($D595,'Detailed Schedule'!$D$8:$EAA$9985,137,FALSE)</f>
        <v>4870.7066666666669</v>
      </c>
      <c r="M595" s="26">
        <f>+VLOOKUP($D595,'Detailed Schedule'!$D$8:$EAA$9985,144,FALSE)</f>
        <v>417.48916666666668</v>
      </c>
      <c r="N595" s="26">
        <f t="shared" si="107"/>
        <v>5288.1958333333332</v>
      </c>
      <c r="O595" s="26">
        <f t="shared" si="108"/>
        <v>4731.5441666666666</v>
      </c>
      <c r="Q595" s="74">
        <f>+VLOOKUP($D595,'Detailed Schedule'!$D$8:$K$903,6,FALSE)</f>
        <v>6</v>
      </c>
      <c r="R595" s="75">
        <f>+VLOOKUP($D595,'Detailed Schedule'!$D$8:$K$903,5,FALSE)</f>
        <v>10019.74</v>
      </c>
      <c r="S595" s="75">
        <f>+VLOOKUP($D595,'Detailed Schedule'!$D$8:$K$903,7,FALSE)</f>
        <v>0</v>
      </c>
      <c r="T595" s="119">
        <f t="shared" si="109"/>
        <v>0</v>
      </c>
      <c r="U595" s="119">
        <f t="shared" si="110"/>
        <v>0</v>
      </c>
      <c r="V595" s="21" t="str">
        <f t="shared" si="111"/>
        <v>NO CHANGE</v>
      </c>
      <c r="W595" s="21" t="str">
        <f t="shared" si="112"/>
        <v>NO CHANGE</v>
      </c>
      <c r="X595" s="21" t="str">
        <f t="shared" si="113"/>
        <v>NO CHANGE</v>
      </c>
    </row>
    <row r="596" spans="1:24" outlineLevel="2">
      <c r="A596" s="136">
        <v>44600</v>
      </c>
      <c r="B596" s="24"/>
      <c r="C596" s="77">
        <v>708</v>
      </c>
      <c r="D596" s="137" t="s">
        <v>465</v>
      </c>
      <c r="E596" s="137">
        <v>2</v>
      </c>
      <c r="F596" s="137" t="s">
        <v>42</v>
      </c>
      <c r="G596" s="137" t="str">
        <f>+VLOOKUP($D596,'Detailed Schedule'!$D$8:$EK$9993,4,FALSE)</f>
        <v>2022 BIG TEX 14PL-20BK</v>
      </c>
      <c r="H596" s="55">
        <f>+VLOOKUP($D596,'Detailed Schedule'!$D$8:$EK$9993,5,FALSE)</f>
        <v>6933.49</v>
      </c>
      <c r="I596" s="22">
        <f>+VLOOKUP($D596,'Detailed Schedule'!$D$8:$EK$9993,6,FALSE)</f>
        <v>6</v>
      </c>
      <c r="J596" s="55">
        <f>+VLOOKUP($D596,'Detailed Schedule'!$D$8:$EK$9993,7,FALSE)</f>
        <v>0</v>
      </c>
      <c r="K596" s="56">
        <v>0</v>
      </c>
      <c r="L596" s="59">
        <f>+VLOOKUP($D596,'Detailed Schedule'!$D$8:$EAA$9985,137,FALSE)</f>
        <v>3370.4416666666666</v>
      </c>
      <c r="M596" s="26">
        <f>+VLOOKUP($D596,'Detailed Schedule'!$D$8:$EAA$9985,144,FALSE)</f>
        <v>288.89541666666668</v>
      </c>
      <c r="N596" s="26">
        <f t="shared" si="107"/>
        <v>3659.3370833333333</v>
      </c>
      <c r="O596" s="26">
        <f t="shared" si="108"/>
        <v>3274.1529166666664</v>
      </c>
      <c r="Q596" s="74">
        <f>+VLOOKUP($D596,'Detailed Schedule'!$D$8:$K$903,6,FALSE)</f>
        <v>6</v>
      </c>
      <c r="R596" s="75">
        <f>+VLOOKUP($D596,'Detailed Schedule'!$D$8:$K$903,5,FALSE)</f>
        <v>6933.49</v>
      </c>
      <c r="S596" s="75">
        <f>+VLOOKUP($D596,'Detailed Schedule'!$D$8:$K$903,7,FALSE)</f>
        <v>0</v>
      </c>
      <c r="T596" s="119">
        <f t="shared" si="109"/>
        <v>0</v>
      </c>
      <c r="U596" s="119">
        <f t="shared" si="110"/>
        <v>0</v>
      </c>
      <c r="V596" s="21" t="str">
        <f t="shared" si="111"/>
        <v>NO CHANGE</v>
      </c>
      <c r="W596" s="21" t="str">
        <f t="shared" si="112"/>
        <v>NO CHANGE</v>
      </c>
      <c r="X596" s="21" t="str">
        <f t="shared" si="113"/>
        <v>NO CHANGE</v>
      </c>
    </row>
    <row r="597" spans="1:24" outlineLevel="2">
      <c r="A597" s="136">
        <v>44600</v>
      </c>
      <c r="B597" s="24"/>
      <c r="C597" s="77">
        <v>692</v>
      </c>
      <c r="D597" s="137" t="s">
        <v>467</v>
      </c>
      <c r="E597" s="137">
        <v>2</v>
      </c>
      <c r="F597" s="137" t="s">
        <v>42</v>
      </c>
      <c r="G597" s="137" t="str">
        <f>+VLOOKUP($D597,'Detailed Schedule'!$D$8:$EK$9993,4,FALSE)</f>
        <v>2022 BIG TEX 14PL-20BK</v>
      </c>
      <c r="H597" s="55">
        <f>+VLOOKUP($D597,'Detailed Schedule'!$D$8:$EK$9993,5,FALSE)</f>
        <v>6933.49</v>
      </c>
      <c r="I597" s="22">
        <f>+VLOOKUP($D597,'Detailed Schedule'!$D$8:$EK$9993,6,FALSE)</f>
        <v>6</v>
      </c>
      <c r="J597" s="55">
        <f>+VLOOKUP($D597,'Detailed Schedule'!$D$8:$EK$9993,7,FALSE)</f>
        <v>0</v>
      </c>
      <c r="K597" s="56">
        <v>0</v>
      </c>
      <c r="L597" s="59">
        <f>+VLOOKUP($D597,'Detailed Schedule'!$D$8:$EAA$9985,137,FALSE)</f>
        <v>3370.4416666666666</v>
      </c>
      <c r="M597" s="26">
        <f>+VLOOKUP($D597,'Detailed Schedule'!$D$8:$EAA$9985,144,FALSE)</f>
        <v>288.89541666666668</v>
      </c>
      <c r="N597" s="26">
        <f t="shared" si="107"/>
        <v>3659.3370833333333</v>
      </c>
      <c r="O597" s="26">
        <f t="shared" si="108"/>
        <v>3274.1529166666664</v>
      </c>
      <c r="Q597" s="74">
        <f>+VLOOKUP($D597,'Detailed Schedule'!$D$8:$K$903,6,FALSE)</f>
        <v>6</v>
      </c>
      <c r="R597" s="75">
        <f>+VLOOKUP($D597,'Detailed Schedule'!$D$8:$K$903,5,FALSE)</f>
        <v>6933.49</v>
      </c>
      <c r="S597" s="75">
        <f>+VLOOKUP($D597,'Detailed Schedule'!$D$8:$K$903,7,FALSE)</f>
        <v>0</v>
      </c>
      <c r="T597" s="119">
        <f t="shared" si="109"/>
        <v>0</v>
      </c>
      <c r="U597" s="119">
        <f t="shared" si="110"/>
        <v>0</v>
      </c>
      <c r="V597" s="21" t="str">
        <f t="shared" si="111"/>
        <v>NO CHANGE</v>
      </c>
      <c r="W597" s="21" t="str">
        <f t="shared" si="112"/>
        <v>NO CHANGE</v>
      </c>
      <c r="X597" s="21" t="str">
        <f t="shared" si="113"/>
        <v>NO CHANGE</v>
      </c>
    </row>
    <row r="598" spans="1:24" outlineLevel="2">
      <c r="A598" s="136">
        <v>44630</v>
      </c>
      <c r="B598" s="24"/>
      <c r="C598" s="77">
        <v>714</v>
      </c>
      <c r="D598" s="137" t="s">
        <v>461</v>
      </c>
      <c r="E598" s="137">
        <v>2</v>
      </c>
      <c r="F598" s="137" t="s">
        <v>42</v>
      </c>
      <c r="G598" s="137" t="str">
        <f>+VLOOKUP($D598,'Detailed Schedule'!$D$8:$EK$9993,4,FALSE)</f>
        <v>2023 CARGO TRAILER 7000#</v>
      </c>
      <c r="H598" s="55">
        <f>+VLOOKUP($D598,'Detailed Schedule'!$D$8:$EK$9993,5,FALSE)</f>
        <v>9381.17</v>
      </c>
      <c r="I598" s="22">
        <f>+VLOOKUP($D598,'Detailed Schedule'!$D$8:$EK$9993,6,FALSE)</f>
        <v>6</v>
      </c>
      <c r="J598" s="55">
        <f>+VLOOKUP($D598,'Detailed Schedule'!$D$8:$EK$9993,7,FALSE)</f>
        <v>0</v>
      </c>
      <c r="K598" s="56">
        <v>0</v>
      </c>
      <c r="L598" s="59">
        <f>+VLOOKUP($D598,'Detailed Schedule'!$D$8:$EAA$9985,137,FALSE)</f>
        <v>4429.9983333333339</v>
      </c>
      <c r="M598" s="26">
        <f>+VLOOKUP($D598,'Detailed Schedule'!$D$8:$EAA$9985,144,FALSE)</f>
        <v>390.88208333333336</v>
      </c>
      <c r="N598" s="26">
        <f t="shared" si="107"/>
        <v>4820.8804166666669</v>
      </c>
      <c r="O598" s="26">
        <f t="shared" si="108"/>
        <v>4560.2895833333332</v>
      </c>
      <c r="Q598" s="74">
        <f>+VLOOKUP($D598,'Detailed Schedule'!$D$8:$K$903,6,FALSE)</f>
        <v>6</v>
      </c>
      <c r="R598" s="75">
        <f>+VLOOKUP($D598,'Detailed Schedule'!$D$8:$K$903,5,FALSE)</f>
        <v>9381.17</v>
      </c>
      <c r="S598" s="75">
        <f>+VLOOKUP($D598,'Detailed Schedule'!$D$8:$K$903,7,FALSE)</f>
        <v>0</v>
      </c>
      <c r="T598" s="119">
        <f t="shared" si="109"/>
        <v>0</v>
      </c>
      <c r="U598" s="119">
        <f t="shared" si="110"/>
        <v>0</v>
      </c>
      <c r="V598" s="21" t="str">
        <f t="shared" si="111"/>
        <v>NO CHANGE</v>
      </c>
      <c r="W598" s="21" t="str">
        <f t="shared" si="112"/>
        <v>NO CHANGE</v>
      </c>
      <c r="X598" s="21" t="str">
        <f t="shared" si="113"/>
        <v>NO CHANGE</v>
      </c>
    </row>
    <row r="599" spans="1:24" outlineLevel="2">
      <c r="A599" s="136">
        <v>44630</v>
      </c>
      <c r="B599" s="24"/>
      <c r="C599" s="77">
        <v>717</v>
      </c>
      <c r="D599" s="137" t="s">
        <v>463</v>
      </c>
      <c r="E599" s="137">
        <v>2</v>
      </c>
      <c r="F599" s="137" t="s">
        <v>42</v>
      </c>
      <c r="G599" s="137" t="str">
        <f>+VLOOKUP($D599,'Detailed Schedule'!$D$8:$EK$9993,4,FALSE)</f>
        <v>2022 BIG TEX 14PL-20BK</v>
      </c>
      <c r="H599" s="55">
        <f>+VLOOKUP($D599,'Detailed Schedule'!$D$8:$EK$9993,5,FALSE)</f>
        <v>7964.1100000000006</v>
      </c>
      <c r="I599" s="22">
        <f>+VLOOKUP($D599,'Detailed Schedule'!$D$8:$EK$9993,6,FALSE)</f>
        <v>6</v>
      </c>
      <c r="J599" s="55">
        <f>+VLOOKUP($D599,'Detailed Schedule'!$D$8:$EK$9993,7,FALSE)</f>
        <v>0</v>
      </c>
      <c r="K599" s="56">
        <v>0</v>
      </c>
      <c r="L599" s="59">
        <f>+VLOOKUP($D599,'Detailed Schedule'!$D$8:$EAA$9985,137,FALSE)</f>
        <v>3760.8316666666669</v>
      </c>
      <c r="M599" s="26">
        <f>+VLOOKUP($D599,'Detailed Schedule'!$D$8:$EAA$9985,144,FALSE)</f>
        <v>331.83791666666667</v>
      </c>
      <c r="N599" s="26">
        <f t="shared" si="107"/>
        <v>4092.6695833333338</v>
      </c>
      <c r="O599" s="26">
        <f t="shared" si="108"/>
        <v>3871.4404166666668</v>
      </c>
      <c r="Q599" s="74">
        <f>+VLOOKUP($D599,'Detailed Schedule'!$D$8:$K$903,6,FALSE)</f>
        <v>6</v>
      </c>
      <c r="R599" s="75">
        <f>+VLOOKUP($D599,'Detailed Schedule'!$D$8:$K$903,5,FALSE)</f>
        <v>7964.1100000000006</v>
      </c>
      <c r="S599" s="75">
        <f>+VLOOKUP($D599,'Detailed Schedule'!$D$8:$K$903,7,FALSE)</f>
        <v>0</v>
      </c>
      <c r="T599" s="119">
        <f t="shared" si="109"/>
        <v>0</v>
      </c>
      <c r="U599" s="119">
        <f t="shared" si="110"/>
        <v>0</v>
      </c>
      <c r="V599" s="21" t="str">
        <f t="shared" si="111"/>
        <v>NO CHANGE</v>
      </c>
      <c r="W599" s="21" t="str">
        <f t="shared" si="112"/>
        <v>NO CHANGE</v>
      </c>
      <c r="X599" s="21" t="str">
        <f t="shared" si="113"/>
        <v>NO CHANGE</v>
      </c>
    </row>
    <row r="600" spans="1:24" outlineLevel="2">
      <c r="A600" s="136">
        <v>44630</v>
      </c>
      <c r="B600" s="24"/>
      <c r="C600" s="77">
        <v>716</v>
      </c>
      <c r="D600" s="137" t="s">
        <v>468</v>
      </c>
      <c r="E600" s="137">
        <v>2</v>
      </c>
      <c r="F600" s="137" t="s">
        <v>42</v>
      </c>
      <c r="G600" s="137" t="str">
        <f>+VLOOKUP($D600,'Detailed Schedule'!$D$8:$EK$9993,4,FALSE)</f>
        <v>2022 BIG TEX 14PL-20BK</v>
      </c>
      <c r="H600" s="55">
        <f>+VLOOKUP($D600,'Detailed Schedule'!$D$8:$EK$9993,5,FALSE)</f>
        <v>7964.1100000000006</v>
      </c>
      <c r="I600" s="22">
        <f>+VLOOKUP($D600,'Detailed Schedule'!$D$8:$EK$9993,6,FALSE)</f>
        <v>6</v>
      </c>
      <c r="J600" s="55">
        <f>+VLOOKUP($D600,'Detailed Schedule'!$D$8:$EK$9993,7,FALSE)</f>
        <v>0</v>
      </c>
      <c r="K600" s="56">
        <v>0</v>
      </c>
      <c r="L600" s="59">
        <f>+VLOOKUP($D600,'Detailed Schedule'!$D$8:$EAA$9985,137,FALSE)</f>
        <v>3760.8316666666669</v>
      </c>
      <c r="M600" s="26">
        <f>+VLOOKUP($D600,'Detailed Schedule'!$D$8:$EAA$9985,144,FALSE)</f>
        <v>331.83791666666667</v>
      </c>
      <c r="N600" s="26">
        <f t="shared" si="107"/>
        <v>4092.6695833333338</v>
      </c>
      <c r="O600" s="26">
        <f t="shared" si="108"/>
        <v>3871.4404166666668</v>
      </c>
      <c r="Q600" s="74">
        <f>+VLOOKUP($D600,'Detailed Schedule'!$D$8:$K$903,6,FALSE)</f>
        <v>6</v>
      </c>
      <c r="R600" s="75">
        <f>+VLOOKUP($D600,'Detailed Schedule'!$D$8:$K$903,5,FALSE)</f>
        <v>7964.1100000000006</v>
      </c>
      <c r="S600" s="75">
        <f>+VLOOKUP($D600,'Detailed Schedule'!$D$8:$K$903,7,FALSE)</f>
        <v>0</v>
      </c>
      <c r="T600" s="119">
        <f t="shared" si="109"/>
        <v>0</v>
      </c>
      <c r="U600" s="119">
        <f t="shared" si="110"/>
        <v>0</v>
      </c>
      <c r="V600" s="21" t="str">
        <f t="shared" si="111"/>
        <v>NO CHANGE</v>
      </c>
      <c r="W600" s="21" t="str">
        <f t="shared" si="112"/>
        <v>NO CHANGE</v>
      </c>
      <c r="X600" s="21" t="str">
        <f t="shared" si="113"/>
        <v>NO CHANGE</v>
      </c>
    </row>
    <row r="601" spans="1:24" outlineLevel="2">
      <c r="A601" s="136">
        <v>44647</v>
      </c>
      <c r="B601" s="24"/>
      <c r="C601" s="77">
        <v>702</v>
      </c>
      <c r="D601" s="137" t="s">
        <v>338</v>
      </c>
      <c r="E601" s="137">
        <v>1</v>
      </c>
      <c r="F601" s="137" t="s">
        <v>42</v>
      </c>
      <c r="G601" s="137" t="str">
        <f>+VLOOKUP($D601,'Detailed Schedule'!$D$8:$EK$9993,4,FALSE)</f>
        <v>2022 HOMESTEADER 8X16</v>
      </c>
      <c r="H601" s="55">
        <f>+VLOOKUP($D601,'Detailed Schedule'!$D$8:$EK$9993,5,FALSE)</f>
        <v>9196.65</v>
      </c>
      <c r="I601" s="22">
        <f>+VLOOKUP($D601,'Detailed Schedule'!$D$8:$EK$9993,6,FALSE)</f>
        <v>6</v>
      </c>
      <c r="J601" s="55">
        <f>+VLOOKUP($D601,'Detailed Schedule'!$D$8:$EK$9993,7,FALSE)</f>
        <v>0</v>
      </c>
      <c r="K601" s="56">
        <v>0</v>
      </c>
      <c r="L601" s="59">
        <f>+VLOOKUP($D601,'Detailed Schedule'!$D$8:$EAA$9985,137,FALSE)</f>
        <v>4215.1349999999993</v>
      </c>
      <c r="M601" s="26">
        <f>+VLOOKUP($D601,'Detailed Schedule'!$D$8:$EAA$9985,144,FALSE)</f>
        <v>383.19374999999997</v>
      </c>
      <c r="N601" s="26">
        <f t="shared" si="107"/>
        <v>4598.3287499999997</v>
      </c>
      <c r="O601" s="26">
        <f t="shared" si="108"/>
        <v>4598.32125</v>
      </c>
      <c r="Q601" s="74">
        <f>+VLOOKUP($D601,'Detailed Schedule'!$D$8:$K$903,6,FALSE)</f>
        <v>6</v>
      </c>
      <c r="R601" s="75">
        <f>+VLOOKUP($D601,'Detailed Schedule'!$D$8:$K$903,5,FALSE)</f>
        <v>9196.65</v>
      </c>
      <c r="S601" s="75">
        <f>+VLOOKUP($D601,'Detailed Schedule'!$D$8:$K$903,7,FALSE)</f>
        <v>0</v>
      </c>
      <c r="T601" s="119">
        <f t="shared" si="109"/>
        <v>0</v>
      </c>
      <c r="U601" s="119">
        <f t="shared" si="110"/>
        <v>0</v>
      </c>
      <c r="V601" s="21" t="str">
        <f t="shared" si="111"/>
        <v>NO CHANGE</v>
      </c>
      <c r="W601" s="21" t="str">
        <f t="shared" si="112"/>
        <v>NO CHANGE</v>
      </c>
      <c r="X601" s="21" t="str">
        <f t="shared" si="113"/>
        <v>NO CHANGE</v>
      </c>
    </row>
    <row r="602" spans="1:24" outlineLevel="2">
      <c r="A602" s="136">
        <v>44649</v>
      </c>
      <c r="B602" s="24"/>
      <c r="C602" s="77">
        <v>715</v>
      </c>
      <c r="D602" s="137" t="s">
        <v>816</v>
      </c>
      <c r="E602" s="137">
        <v>2</v>
      </c>
      <c r="F602" s="137" t="s">
        <v>42</v>
      </c>
      <c r="G602" s="137" t="str">
        <f>+VLOOKUP($D602,'Detailed Schedule'!$D$8:$EK$9993,4,FALSE)</f>
        <v>2022 BIG TEX 14PL-20BK</v>
      </c>
      <c r="H602" s="55">
        <f>+VLOOKUP($D602,'Detailed Schedule'!$D$8:$EK$9993,5,FALSE)</f>
        <v>8747.2099999999991</v>
      </c>
      <c r="I602" s="22">
        <f>+VLOOKUP($D602,'Detailed Schedule'!$D$8:$EK$9993,6,FALSE)</f>
        <v>6</v>
      </c>
      <c r="J602" s="55">
        <f>+VLOOKUP($D602,'Detailed Schedule'!$D$8:$EK$9993,7,FALSE)</f>
        <v>0</v>
      </c>
      <c r="K602" s="56">
        <v>0</v>
      </c>
      <c r="L602" s="59">
        <f>+VLOOKUP($D602,'Detailed Schedule'!$D$8:$EAA$9985,137,FALSE)</f>
        <v>4009.1383333333333</v>
      </c>
      <c r="M602" s="26">
        <f>+VLOOKUP($D602,'Detailed Schedule'!$D$8:$EAA$9985,144,FALSE)</f>
        <v>364.46708333333328</v>
      </c>
      <c r="N602" s="26">
        <f t="shared" si="107"/>
        <v>4373.6054166666663</v>
      </c>
      <c r="O602" s="26">
        <f t="shared" si="108"/>
        <v>4373.6045833333328</v>
      </c>
      <c r="Q602" s="74">
        <f>+VLOOKUP($D602,'Detailed Schedule'!$D$8:$K$903,6,FALSE)</f>
        <v>6</v>
      </c>
      <c r="R602" s="75">
        <f>+VLOOKUP($D602,'Detailed Schedule'!$D$8:$K$903,5,FALSE)</f>
        <v>8747.2099999999991</v>
      </c>
      <c r="S602" s="75">
        <f>+VLOOKUP($D602,'Detailed Schedule'!$D$8:$K$903,7,FALSE)</f>
        <v>0</v>
      </c>
      <c r="T602" s="119">
        <f t="shared" si="109"/>
        <v>0</v>
      </c>
      <c r="U602" s="119">
        <f t="shared" si="110"/>
        <v>0</v>
      </c>
      <c r="V602" s="21" t="str">
        <f t="shared" si="111"/>
        <v>NO CHANGE</v>
      </c>
      <c r="W602" s="21" t="str">
        <f t="shared" si="112"/>
        <v>NO CHANGE</v>
      </c>
      <c r="X602" s="21" t="str">
        <f t="shared" si="113"/>
        <v>NO CHANGE</v>
      </c>
    </row>
    <row r="603" spans="1:24" outlineLevel="2">
      <c r="A603" s="136">
        <v>44708</v>
      </c>
      <c r="B603" s="24"/>
      <c r="C603" s="77">
        <v>732</v>
      </c>
      <c r="D603" s="137" t="s">
        <v>829</v>
      </c>
      <c r="E603" s="137">
        <v>1</v>
      </c>
      <c r="F603" s="137" t="s">
        <v>42</v>
      </c>
      <c r="G603" s="137" t="str">
        <f>+VLOOKUP($D603,'Detailed Schedule'!$D$8:$EK$9993,4,FALSE)</f>
        <v>2007 TALBERT RGN 50 TON</v>
      </c>
      <c r="H603" s="55">
        <f>+VLOOKUP($D603,'Detailed Schedule'!$D$8:$EK$9993,5,FALSE)</f>
        <v>49500</v>
      </c>
      <c r="I603" s="22">
        <f>+VLOOKUP($D603,'Detailed Schedule'!$D$8:$EK$9993,6,FALSE)</f>
        <v>7</v>
      </c>
      <c r="J603" s="55">
        <f>+VLOOKUP($D603,'Detailed Schedule'!$D$8:$EK$9993,7,FALSE)</f>
        <v>5000</v>
      </c>
      <c r="K603" s="56">
        <v>0</v>
      </c>
      <c r="L603" s="59">
        <f>+VLOOKUP($D603,'Detailed Schedule'!$D$8:$EAA$9985,137,FALSE)</f>
        <v>16422.612857142856</v>
      </c>
      <c r="M603" s="26">
        <f>+VLOOKUP($D603,'Detailed Schedule'!$D$8:$EAA$9985,144,FALSE)</f>
        <v>1589.2857142857142</v>
      </c>
      <c r="N603" s="26">
        <f t="shared" si="107"/>
        <v>18011.89857142857</v>
      </c>
      <c r="O603" s="26">
        <f t="shared" si="108"/>
        <v>31488.10142857143</v>
      </c>
      <c r="Q603" s="74">
        <f>+VLOOKUP($D603,'Detailed Schedule'!$D$8:$K$903,6,FALSE)</f>
        <v>7</v>
      </c>
      <c r="R603" s="75">
        <f>+VLOOKUP($D603,'Detailed Schedule'!$D$8:$K$903,5,FALSE)</f>
        <v>49500</v>
      </c>
      <c r="S603" s="75">
        <f>+VLOOKUP($D603,'Detailed Schedule'!$D$8:$K$903,7,FALSE)</f>
        <v>5000</v>
      </c>
      <c r="T603" s="119">
        <f t="shared" si="109"/>
        <v>0</v>
      </c>
      <c r="U603" s="119">
        <f t="shared" si="110"/>
        <v>0</v>
      </c>
      <c r="V603" s="21" t="str">
        <f t="shared" si="111"/>
        <v>NO CHANGE</v>
      </c>
      <c r="W603" s="21" t="str">
        <f t="shared" si="112"/>
        <v>NO CHANGE</v>
      </c>
      <c r="X603" s="21" t="str">
        <f t="shared" si="113"/>
        <v>NO CHANGE</v>
      </c>
    </row>
    <row r="604" spans="1:24" outlineLevel="2">
      <c r="A604" s="136">
        <v>44715</v>
      </c>
      <c r="B604" s="24"/>
      <c r="C604" s="77">
        <v>733</v>
      </c>
      <c r="D604" s="137" t="s">
        <v>59</v>
      </c>
      <c r="E604" s="137">
        <v>1</v>
      </c>
      <c r="F604" s="137" t="s">
        <v>42</v>
      </c>
      <c r="G604" s="137" t="str">
        <f>+VLOOKUP($D604,'Detailed Schedule'!$D$8:$EK$9993,4,FALSE)</f>
        <v>2022 CORNPRO UT-23 HT</v>
      </c>
      <c r="H604" s="55">
        <f>+VLOOKUP($D604,'Detailed Schedule'!$D$8:$EK$9993,5,FALSE)</f>
        <v>11015.65</v>
      </c>
      <c r="I604" s="22">
        <f>+VLOOKUP($D604,'Detailed Schedule'!$D$8:$EK$9993,6,FALSE)</f>
        <v>7</v>
      </c>
      <c r="J604" s="55">
        <f>+VLOOKUP($D604,'Detailed Schedule'!$D$8:$EK$9993,7,FALSE)</f>
        <v>0</v>
      </c>
      <c r="K604" s="56">
        <v>0</v>
      </c>
      <c r="L604" s="59">
        <f>+VLOOKUP($D604,'Detailed Schedule'!$D$8:$EAA$9985,137,FALSE)</f>
        <v>4065.2942857142857</v>
      </c>
      <c r="M604" s="26">
        <f>+VLOOKUP($D604,'Detailed Schedule'!$D$8:$EAA$9985,144,FALSE)</f>
        <v>393.4160714285714</v>
      </c>
      <c r="N604" s="26">
        <f t="shared" si="107"/>
        <v>4458.710357142857</v>
      </c>
      <c r="O604" s="26">
        <f t="shared" si="108"/>
        <v>6556.9396428571426</v>
      </c>
      <c r="Q604" s="74">
        <f>+VLOOKUP($D604,'Detailed Schedule'!$D$8:$K$903,6,FALSE)</f>
        <v>7</v>
      </c>
      <c r="R604" s="75">
        <f>+VLOOKUP($D604,'Detailed Schedule'!$D$8:$K$903,5,FALSE)</f>
        <v>11015.65</v>
      </c>
      <c r="S604" s="75">
        <f>+VLOOKUP($D604,'Detailed Schedule'!$D$8:$K$903,7,FALSE)</f>
        <v>0</v>
      </c>
      <c r="T604" s="119">
        <f t="shared" si="109"/>
        <v>0</v>
      </c>
      <c r="U604" s="119">
        <f t="shared" si="110"/>
        <v>0</v>
      </c>
      <c r="V604" s="21" t="str">
        <f t="shared" si="111"/>
        <v>NO CHANGE</v>
      </c>
      <c r="W604" s="21" t="str">
        <f t="shared" si="112"/>
        <v>NO CHANGE</v>
      </c>
      <c r="X604" s="21" t="str">
        <f t="shared" si="113"/>
        <v>NO CHANGE</v>
      </c>
    </row>
    <row r="605" spans="1:24" outlineLevel="2">
      <c r="A605" s="136">
        <v>44796</v>
      </c>
      <c r="B605" s="24"/>
      <c r="C605" s="77">
        <v>727</v>
      </c>
      <c r="D605" s="137" t="s">
        <v>1427</v>
      </c>
      <c r="E605" s="137">
        <v>1</v>
      </c>
      <c r="F605" s="137" t="s">
        <v>42</v>
      </c>
      <c r="G605" s="137" t="str">
        <f>+VLOOKUP($D605,'Detailed Schedule'!$D$8:$EK$9993,4,FALSE)</f>
        <v>2022 HOLMES 16F</v>
      </c>
      <c r="H605" s="55">
        <f>+VLOOKUP($D605,'Detailed Schedule'!$D$8:$EK$9993,5,FALSE)</f>
        <v>42718</v>
      </c>
      <c r="I605" s="22">
        <f>+VLOOKUP($D605,'Detailed Schedule'!$D$8:$EK$9993,6,FALSE)</f>
        <v>10</v>
      </c>
      <c r="J605" s="55">
        <f>+VLOOKUP($D605,'Detailed Schedule'!$D$8:$EK$9993,7,FALSE)</f>
        <v>12000</v>
      </c>
      <c r="K605" s="56">
        <v>0</v>
      </c>
      <c r="L605" s="59">
        <f>+VLOOKUP($D605,'Detailed Schedule'!$D$8:$EAA$9985,137,FALSE)</f>
        <v>7167.5300000000007</v>
      </c>
      <c r="M605" s="26">
        <f>+VLOOKUP($D605,'Detailed Schedule'!$D$8:$EAA$9985,144,FALSE)</f>
        <v>767.95</v>
      </c>
      <c r="N605" s="26">
        <f t="shared" si="107"/>
        <v>7935.4800000000005</v>
      </c>
      <c r="O605" s="26">
        <f t="shared" si="108"/>
        <v>34782.519999999997</v>
      </c>
      <c r="Q605" s="74">
        <f>+VLOOKUP($D605,'Detailed Schedule'!$D$8:$K$903,6,FALSE)</f>
        <v>10</v>
      </c>
      <c r="R605" s="75">
        <f>+VLOOKUP($D605,'Detailed Schedule'!$D$8:$K$903,5,FALSE)</f>
        <v>42718</v>
      </c>
      <c r="S605" s="75">
        <f>+VLOOKUP($D605,'Detailed Schedule'!$D$8:$K$903,7,FALSE)</f>
        <v>12000</v>
      </c>
      <c r="T605" s="119">
        <f t="shared" si="109"/>
        <v>0</v>
      </c>
      <c r="U605" s="119">
        <f t="shared" si="110"/>
        <v>0</v>
      </c>
      <c r="V605" s="21" t="str">
        <f t="shared" si="111"/>
        <v>NO CHANGE</v>
      </c>
      <c r="W605" s="21" t="str">
        <f t="shared" si="112"/>
        <v>NO CHANGE</v>
      </c>
      <c r="X605" s="21" t="str">
        <f t="shared" si="113"/>
        <v>NO CHANGE</v>
      </c>
    </row>
    <row r="606" spans="1:24" outlineLevel="2">
      <c r="A606" s="136">
        <v>44911</v>
      </c>
      <c r="B606" s="24"/>
      <c r="C606" s="77">
        <v>767</v>
      </c>
      <c r="D606" s="137" t="s">
        <v>60</v>
      </c>
      <c r="E606" s="137">
        <v>2</v>
      </c>
      <c r="F606" s="137" t="s">
        <v>42</v>
      </c>
      <c r="G606" s="137" t="str">
        <f>+VLOOKUP($D606,'Detailed Schedule'!$D$8:$EK$9993,4,FALSE)</f>
        <v>2023 Southland SL714-14K T/A</v>
      </c>
      <c r="H606" s="55">
        <f>+VLOOKUP($D606,'Detailed Schedule'!$D$8:$EK$9993,5,FALSE)</f>
        <v>9695</v>
      </c>
      <c r="I606" s="22">
        <f>+VLOOKUP($D606,'Detailed Schedule'!$D$8:$EK$9993,6,FALSE)</f>
        <v>5</v>
      </c>
      <c r="J606" s="55">
        <f>+VLOOKUP($D606,'Detailed Schedule'!$D$8:$EK$9993,7,FALSE)</f>
        <v>0</v>
      </c>
      <c r="K606" s="56">
        <v>0</v>
      </c>
      <c r="L606" s="59">
        <f>+VLOOKUP($D606,'Detailed Schedule'!$D$8:$EAA$9985,137,FALSE)</f>
        <v>3878</v>
      </c>
      <c r="M606" s="26">
        <f>+VLOOKUP($D606,'Detailed Schedule'!$D$8:$EAA$9985,144,FALSE)</f>
        <v>484.75</v>
      </c>
      <c r="N606" s="26">
        <f t="shared" si="107"/>
        <v>4362.75</v>
      </c>
      <c r="O606" s="26">
        <f t="shared" si="108"/>
        <v>5332.25</v>
      </c>
      <c r="Q606" s="74">
        <f>+VLOOKUP($D606,'Detailed Schedule'!$D$8:$K$903,6,FALSE)</f>
        <v>5</v>
      </c>
      <c r="R606" s="75">
        <f>+VLOOKUP($D606,'Detailed Schedule'!$D$8:$K$903,5,FALSE)</f>
        <v>9695</v>
      </c>
      <c r="S606" s="75">
        <f>+VLOOKUP($D606,'Detailed Schedule'!$D$8:$K$903,7,FALSE)</f>
        <v>0</v>
      </c>
      <c r="T606" s="119">
        <f t="shared" si="109"/>
        <v>0</v>
      </c>
      <c r="U606" s="119">
        <f t="shared" si="110"/>
        <v>0</v>
      </c>
      <c r="V606" s="21" t="str">
        <f t="shared" si="111"/>
        <v>NO CHANGE</v>
      </c>
      <c r="W606" s="21" t="str">
        <f t="shared" si="112"/>
        <v>NO CHANGE</v>
      </c>
      <c r="X606" s="21" t="str">
        <f t="shared" si="113"/>
        <v>NO CHANGE</v>
      </c>
    </row>
    <row r="607" spans="1:24" outlineLevel="2">
      <c r="A607" s="136">
        <v>44911</v>
      </c>
      <c r="B607" s="24"/>
      <c r="C607" s="77">
        <v>768</v>
      </c>
      <c r="D607" s="137" t="s">
        <v>62</v>
      </c>
      <c r="E607" s="137">
        <v>2</v>
      </c>
      <c r="F607" s="137" t="s">
        <v>42</v>
      </c>
      <c r="G607" s="137" t="str">
        <f>+VLOOKUP($D607,'Detailed Schedule'!$D$8:$EK$9993,4,FALSE)</f>
        <v>2023 Southland SL714-14K 14ft</v>
      </c>
      <c r="H607" s="55">
        <f>+VLOOKUP($D607,'Detailed Schedule'!$D$8:$EK$9993,5,FALSE)</f>
        <v>9695</v>
      </c>
      <c r="I607" s="22">
        <f>+VLOOKUP($D607,'Detailed Schedule'!$D$8:$EK$9993,6,FALSE)</f>
        <v>5</v>
      </c>
      <c r="J607" s="55">
        <f>+VLOOKUP($D607,'Detailed Schedule'!$D$8:$EK$9993,7,FALSE)</f>
        <v>0</v>
      </c>
      <c r="K607" s="56">
        <v>0</v>
      </c>
      <c r="L607" s="59">
        <f>+VLOOKUP($D607,'Detailed Schedule'!$D$8:$EAA$9985,137,FALSE)</f>
        <v>3878</v>
      </c>
      <c r="M607" s="26">
        <f>+VLOOKUP($D607,'Detailed Schedule'!$D$8:$EAA$9985,144,FALSE)</f>
        <v>484.75</v>
      </c>
      <c r="N607" s="26">
        <f t="shared" si="107"/>
        <v>4362.75</v>
      </c>
      <c r="O607" s="26">
        <f t="shared" si="108"/>
        <v>5332.25</v>
      </c>
      <c r="Q607" s="74">
        <f>+VLOOKUP($D607,'Detailed Schedule'!$D$8:$K$903,6,FALSE)</f>
        <v>5</v>
      </c>
      <c r="R607" s="75">
        <f>+VLOOKUP($D607,'Detailed Schedule'!$D$8:$K$903,5,FALSE)</f>
        <v>9695</v>
      </c>
      <c r="S607" s="75">
        <f>+VLOOKUP($D607,'Detailed Schedule'!$D$8:$K$903,7,FALSE)</f>
        <v>0</v>
      </c>
      <c r="T607" s="119">
        <f t="shared" si="109"/>
        <v>0</v>
      </c>
      <c r="U607" s="119">
        <f t="shared" si="110"/>
        <v>0</v>
      </c>
      <c r="V607" s="21" t="str">
        <f t="shared" si="111"/>
        <v>NO CHANGE</v>
      </c>
      <c r="W607" s="21" t="str">
        <f t="shared" si="112"/>
        <v>NO CHANGE</v>
      </c>
      <c r="X607" s="21" t="str">
        <f t="shared" si="113"/>
        <v>NO CHANGE</v>
      </c>
    </row>
    <row r="608" spans="1:24" outlineLevel="2">
      <c r="A608" s="136">
        <v>44911</v>
      </c>
      <c r="B608" s="24"/>
      <c r="C608" s="77">
        <v>766</v>
      </c>
      <c r="D608" s="137" t="s">
        <v>304</v>
      </c>
      <c r="E608" s="137">
        <v>2</v>
      </c>
      <c r="F608" s="137" t="s">
        <v>42</v>
      </c>
      <c r="G608" s="137" t="str">
        <f>+VLOOKUP($D608,'Detailed Schedule'!$D$8:$EK$9993,4,FALSE)</f>
        <v>20' CONNEX TRAILER</v>
      </c>
      <c r="H608" s="55">
        <f>+VLOOKUP($D608,'Detailed Schedule'!$D$8:$EK$9993,5,FALSE)</f>
        <v>19701.5</v>
      </c>
      <c r="I608" s="22">
        <f>+VLOOKUP($D608,'Detailed Schedule'!$D$8:$EK$9993,6,FALSE)</f>
        <v>5</v>
      </c>
      <c r="J608" s="55">
        <f>+VLOOKUP($D608,'Detailed Schedule'!$D$8:$EK$9993,7,FALSE)</f>
        <v>0</v>
      </c>
      <c r="K608" s="56">
        <v>0</v>
      </c>
      <c r="L608" s="59">
        <f>+VLOOKUP($D608,'Detailed Schedule'!$D$8:$EAA$9985,137,FALSE)</f>
        <v>7880.6</v>
      </c>
      <c r="M608" s="26">
        <f>+VLOOKUP($D608,'Detailed Schedule'!$D$8:$EAA$9985,144,FALSE)</f>
        <v>985.07500000000005</v>
      </c>
      <c r="N608" s="26">
        <f t="shared" si="107"/>
        <v>8865.6750000000011</v>
      </c>
      <c r="O608" s="26">
        <f t="shared" si="108"/>
        <v>10835.824999999999</v>
      </c>
      <c r="Q608" s="74">
        <f>+VLOOKUP($D608,'Detailed Schedule'!$D$8:$K$903,6,FALSE)</f>
        <v>5</v>
      </c>
      <c r="R608" s="75">
        <f>+VLOOKUP($D608,'Detailed Schedule'!$D$8:$K$903,5,FALSE)</f>
        <v>19701.5</v>
      </c>
      <c r="S608" s="75">
        <f>+VLOOKUP($D608,'Detailed Schedule'!$D$8:$K$903,7,FALSE)</f>
        <v>0</v>
      </c>
      <c r="T608" s="119">
        <f t="shared" si="109"/>
        <v>0</v>
      </c>
      <c r="U608" s="119">
        <f t="shared" si="110"/>
        <v>0</v>
      </c>
      <c r="V608" s="21" t="str">
        <f t="shared" si="111"/>
        <v>NO CHANGE</v>
      </c>
      <c r="W608" s="21" t="str">
        <f t="shared" si="112"/>
        <v>NO CHANGE</v>
      </c>
      <c r="X608" s="21" t="str">
        <f t="shared" si="113"/>
        <v>NO CHANGE</v>
      </c>
    </row>
    <row r="609" spans="1:24" outlineLevel="2">
      <c r="A609" s="136">
        <v>44960</v>
      </c>
      <c r="B609" s="24"/>
      <c r="C609" s="77">
        <v>660</v>
      </c>
      <c r="D609" s="137" t="s">
        <v>739</v>
      </c>
      <c r="E609" s="137">
        <v>1</v>
      </c>
      <c r="F609" s="137" t="s">
        <v>42</v>
      </c>
      <c r="G609" s="137" t="str">
        <f>+VLOOKUP($D609,'Detailed Schedule'!$D$8:$EK$9993,4,FALSE)</f>
        <v>2017 REITNOURE DROPDECK</v>
      </c>
      <c r="H609" s="55">
        <f>+VLOOKUP($D609,'Detailed Schedule'!$D$8:$EK$9993,5,FALSE)</f>
        <v>48150</v>
      </c>
      <c r="I609" s="22">
        <f>+VLOOKUP($D609,'Detailed Schedule'!$D$8:$EK$9993,6,FALSE)</f>
        <v>10</v>
      </c>
      <c r="J609" s="55">
        <f>+VLOOKUP($D609,'Detailed Schedule'!$D$8:$EK$9993,7,FALSE)</f>
        <v>10000</v>
      </c>
      <c r="K609" s="56">
        <v>0</v>
      </c>
      <c r="L609" s="59">
        <f>+VLOOKUP($D609,'Detailed Schedule'!$D$8:$EAA$9985,137,FALSE)</f>
        <v>7312.0833333333339</v>
      </c>
      <c r="M609" s="26">
        <f>+VLOOKUP($D609,'Detailed Schedule'!$D$8:$EAA$9985,144,FALSE)</f>
        <v>953.75</v>
      </c>
      <c r="N609" s="26">
        <f t="shared" si="107"/>
        <v>8265.8333333333339</v>
      </c>
      <c r="O609" s="26">
        <f t="shared" si="108"/>
        <v>39884.166666666664</v>
      </c>
      <c r="Q609" s="74">
        <f>+VLOOKUP($D609,'Detailed Schedule'!$D$8:$K$903,6,FALSE)</f>
        <v>10</v>
      </c>
      <c r="R609" s="75">
        <f>+VLOOKUP($D609,'Detailed Schedule'!$D$8:$K$903,5,FALSE)</f>
        <v>48150</v>
      </c>
      <c r="S609" s="75">
        <f>+VLOOKUP($D609,'Detailed Schedule'!$D$8:$K$903,7,FALSE)</f>
        <v>10000</v>
      </c>
      <c r="T609" s="119">
        <f t="shared" si="109"/>
        <v>0</v>
      </c>
      <c r="U609" s="119">
        <f t="shared" si="110"/>
        <v>0</v>
      </c>
      <c r="V609" s="21" t="str">
        <f t="shared" si="111"/>
        <v>NO CHANGE</v>
      </c>
      <c r="W609" s="21" t="str">
        <f t="shared" si="112"/>
        <v>NO CHANGE</v>
      </c>
      <c r="X609" s="21" t="str">
        <f t="shared" si="113"/>
        <v>NO CHANGE</v>
      </c>
    </row>
    <row r="610" spans="1:24" outlineLevel="2">
      <c r="A610" s="136">
        <v>44960</v>
      </c>
      <c r="B610" s="24"/>
      <c r="C610" s="77">
        <v>661</v>
      </c>
      <c r="D610" s="137" t="s">
        <v>741</v>
      </c>
      <c r="E610" s="137">
        <v>1</v>
      </c>
      <c r="F610" s="137" t="s">
        <v>42</v>
      </c>
      <c r="G610" s="137" t="str">
        <f>+VLOOKUP($D610,'Detailed Schedule'!$D$8:$EK$9993,4,FALSE)</f>
        <v>2018 FONTAINE FLATDOCK</v>
      </c>
      <c r="H610" s="55">
        <f>+VLOOKUP($D610,'Detailed Schedule'!$D$8:$EK$9993,5,FALSE)</f>
        <v>35845</v>
      </c>
      <c r="I610" s="22">
        <f>+VLOOKUP($D610,'Detailed Schedule'!$D$8:$EK$9993,6,FALSE)</f>
        <v>10</v>
      </c>
      <c r="J610" s="55">
        <f>+VLOOKUP($D610,'Detailed Schedule'!$D$8:$EK$9993,7,FALSE)</f>
        <v>10000</v>
      </c>
      <c r="K610" s="56">
        <v>0</v>
      </c>
      <c r="L610" s="59">
        <f>+VLOOKUP($D610,'Detailed Schedule'!$D$8:$EAA$9985,137,FALSE)</f>
        <v>4953.625</v>
      </c>
      <c r="M610" s="26">
        <f>+VLOOKUP($D610,'Detailed Schedule'!$D$8:$EAA$9985,144,FALSE)</f>
        <v>646.125</v>
      </c>
      <c r="N610" s="26">
        <f t="shared" ref="N610:N626" si="114">+L610+M610</f>
        <v>5599.75</v>
      </c>
      <c r="O610" s="26">
        <f t="shared" ref="O610:O626" si="115">+H610-N610</f>
        <v>30245.25</v>
      </c>
      <c r="Q610" s="74">
        <f>+VLOOKUP($D610,'Detailed Schedule'!$D$8:$K$903,6,FALSE)</f>
        <v>10</v>
      </c>
      <c r="R610" s="75">
        <f>+VLOOKUP($D610,'Detailed Schedule'!$D$8:$K$903,5,FALSE)</f>
        <v>35845</v>
      </c>
      <c r="S610" s="75">
        <f>+VLOOKUP($D610,'Detailed Schedule'!$D$8:$K$903,7,FALSE)</f>
        <v>10000</v>
      </c>
      <c r="T610" s="119">
        <f t="shared" si="109"/>
        <v>0</v>
      </c>
      <c r="U610" s="119">
        <f t="shared" si="110"/>
        <v>0</v>
      </c>
      <c r="V610" s="21" t="str">
        <f t="shared" si="111"/>
        <v>NO CHANGE</v>
      </c>
      <c r="W610" s="21" t="str">
        <f t="shared" si="112"/>
        <v>NO CHANGE</v>
      </c>
      <c r="X610" s="21" t="str">
        <f t="shared" si="113"/>
        <v>NO CHANGE</v>
      </c>
    </row>
    <row r="611" spans="1:24" outlineLevel="2">
      <c r="A611" s="136">
        <v>44960</v>
      </c>
      <c r="B611" s="24"/>
      <c r="C611" s="77">
        <v>662</v>
      </c>
      <c r="D611" s="137" t="s">
        <v>743</v>
      </c>
      <c r="E611" s="137">
        <v>1</v>
      </c>
      <c r="F611" s="137" t="s">
        <v>42</v>
      </c>
      <c r="G611" s="137" t="str">
        <f>+VLOOKUP($D611,'Detailed Schedule'!$D$8:$EK$9993,4,FALSE)</f>
        <v>2017 FONTAINE FLATDECK</v>
      </c>
      <c r="H611" s="55">
        <f>+VLOOKUP($D611,'Detailed Schedule'!$D$8:$EK$9993,5,FALSE)</f>
        <v>35845</v>
      </c>
      <c r="I611" s="22">
        <f>+VLOOKUP($D611,'Detailed Schedule'!$D$8:$EK$9993,6,FALSE)</f>
        <v>10</v>
      </c>
      <c r="J611" s="55">
        <f>+VLOOKUP($D611,'Detailed Schedule'!$D$8:$EK$9993,7,FALSE)</f>
        <v>10000</v>
      </c>
      <c r="K611" s="56">
        <v>0</v>
      </c>
      <c r="L611" s="59">
        <f>+VLOOKUP($D611,'Detailed Schedule'!$D$8:$EAA$9985,137,FALSE)</f>
        <v>4953.625</v>
      </c>
      <c r="M611" s="26">
        <f>+VLOOKUP($D611,'Detailed Schedule'!$D$8:$EAA$9985,144,FALSE)</f>
        <v>646.125</v>
      </c>
      <c r="N611" s="26">
        <f t="shared" si="114"/>
        <v>5599.75</v>
      </c>
      <c r="O611" s="26">
        <f t="shared" si="115"/>
        <v>30245.25</v>
      </c>
      <c r="Q611" s="74">
        <f>+VLOOKUP($D611,'Detailed Schedule'!$D$8:$K$903,6,FALSE)</f>
        <v>10</v>
      </c>
      <c r="R611" s="75">
        <f>+VLOOKUP($D611,'Detailed Schedule'!$D$8:$K$903,5,FALSE)</f>
        <v>35845</v>
      </c>
      <c r="S611" s="75">
        <f>+VLOOKUP($D611,'Detailed Schedule'!$D$8:$K$903,7,FALSE)</f>
        <v>10000</v>
      </c>
      <c r="T611" s="119">
        <f t="shared" si="109"/>
        <v>0</v>
      </c>
      <c r="U611" s="119">
        <f t="shared" si="110"/>
        <v>0</v>
      </c>
      <c r="V611" s="21" t="str">
        <f t="shared" si="111"/>
        <v>NO CHANGE</v>
      </c>
      <c r="W611" s="21" t="str">
        <f t="shared" si="112"/>
        <v>NO CHANGE</v>
      </c>
      <c r="X611" s="21" t="str">
        <f t="shared" si="113"/>
        <v>NO CHANGE</v>
      </c>
    </row>
    <row r="612" spans="1:24" outlineLevel="2">
      <c r="A612" s="136">
        <v>44992</v>
      </c>
      <c r="B612" s="24"/>
      <c r="C612" s="77">
        <v>805</v>
      </c>
      <c r="D612" s="137" t="s">
        <v>306</v>
      </c>
      <c r="E612" s="137">
        <v>2</v>
      </c>
      <c r="F612" s="137" t="s">
        <v>42</v>
      </c>
      <c r="G612" s="137" t="str">
        <f>+VLOOKUP($D612,'Detailed Schedule'!$D$8:$EK$9993,4,FALSE)</f>
        <v>20' CONEX OFFICE</v>
      </c>
      <c r="H612" s="55">
        <f>+VLOOKUP($D612,'Detailed Schedule'!$D$8:$EK$9993,5,FALSE)</f>
        <v>16399.88</v>
      </c>
      <c r="I612" s="22">
        <f>+VLOOKUP($D612,'Detailed Schedule'!$D$8:$EK$9993,6,FALSE)</f>
        <v>10</v>
      </c>
      <c r="J612" s="55">
        <f>+VLOOKUP($D612,'Detailed Schedule'!$D$8:$EK$9993,7,FALSE)</f>
        <v>0</v>
      </c>
      <c r="K612" s="56">
        <v>0</v>
      </c>
      <c r="L612" s="59">
        <f>+VLOOKUP($D612,'Detailed Schedule'!$D$8:$EAA$9985,137,FALSE)</f>
        <v>3006.644666666667</v>
      </c>
      <c r="M612" s="26">
        <f>+VLOOKUP($D612,'Detailed Schedule'!$D$8:$EAA$9985,144,FALSE)</f>
        <v>409.99700000000007</v>
      </c>
      <c r="N612" s="26">
        <f t="shared" si="114"/>
        <v>3416.6416666666673</v>
      </c>
      <c r="O612" s="26">
        <f t="shared" si="115"/>
        <v>12983.238333333335</v>
      </c>
      <c r="Q612" s="74">
        <f>+VLOOKUP($D612,'Detailed Schedule'!$D$8:$K$903,6,FALSE)</f>
        <v>10</v>
      </c>
      <c r="R612" s="75">
        <f>+VLOOKUP($D612,'Detailed Schedule'!$D$8:$K$903,5,FALSE)</f>
        <v>16399.88</v>
      </c>
      <c r="S612" s="75">
        <f>+VLOOKUP($D612,'Detailed Schedule'!$D$8:$K$903,7,FALSE)</f>
        <v>0</v>
      </c>
      <c r="T612" s="119">
        <f t="shared" si="109"/>
        <v>0</v>
      </c>
      <c r="U612" s="119">
        <f t="shared" si="110"/>
        <v>0</v>
      </c>
      <c r="V612" s="21" t="str">
        <f t="shared" si="111"/>
        <v>NO CHANGE</v>
      </c>
      <c r="W612" s="21" t="str">
        <f t="shared" si="112"/>
        <v>NO CHANGE</v>
      </c>
      <c r="X612" s="21" t="str">
        <f t="shared" si="113"/>
        <v>NO CHANGE</v>
      </c>
    </row>
    <row r="613" spans="1:24" outlineLevel="2">
      <c r="A613" s="136">
        <v>45040</v>
      </c>
      <c r="B613" s="24"/>
      <c r="C613" s="77">
        <v>814</v>
      </c>
      <c r="D613" s="137" t="s">
        <v>340</v>
      </c>
      <c r="E613" s="137">
        <v>2</v>
      </c>
      <c r="F613" s="137" t="s">
        <v>42</v>
      </c>
      <c r="G613" s="137" t="str">
        <f>+VLOOKUP($D613,'Detailed Schedule'!$D$8:$EK$9993,4,FALSE)</f>
        <v>2022 SPARTAN 7X16</v>
      </c>
      <c r="H613" s="55">
        <f>+VLOOKUP($D613,'Detailed Schedule'!$D$8:$EK$9993,5,FALSE)</f>
        <v>10031.81</v>
      </c>
      <c r="I613" s="22">
        <f>+VLOOKUP($D613,'Detailed Schedule'!$D$8:$EK$9993,6,FALSE)</f>
        <v>5</v>
      </c>
      <c r="J613" s="55">
        <f>+VLOOKUP($D613,'Detailed Schedule'!$D$8:$EK$9993,7,FALSE)</f>
        <v>0</v>
      </c>
      <c r="K613" s="56">
        <v>0</v>
      </c>
      <c r="L613" s="59">
        <f>+VLOOKUP($D613,'Detailed Schedule'!$D$8:$EAA$9985,137,FALSE)</f>
        <v>3343.9319999999998</v>
      </c>
      <c r="M613" s="26">
        <f>+VLOOKUP($D613,'Detailed Schedule'!$D$8:$EAA$9985,144,FALSE)</f>
        <v>501.59050000000002</v>
      </c>
      <c r="N613" s="26">
        <f t="shared" si="114"/>
        <v>3845.5225</v>
      </c>
      <c r="O613" s="26">
        <f t="shared" si="115"/>
        <v>6186.2874999999995</v>
      </c>
      <c r="Q613" s="74">
        <f>+VLOOKUP($D613,'Detailed Schedule'!$D$8:$K$903,6,FALSE)</f>
        <v>5</v>
      </c>
      <c r="R613" s="75">
        <f>+VLOOKUP($D613,'Detailed Schedule'!$D$8:$K$903,5,FALSE)</f>
        <v>10031.81</v>
      </c>
      <c r="S613" s="75">
        <f>+VLOOKUP($D613,'Detailed Schedule'!$D$8:$K$903,7,FALSE)</f>
        <v>0</v>
      </c>
      <c r="T613" s="119">
        <f t="shared" si="109"/>
        <v>0</v>
      </c>
      <c r="U613" s="119">
        <f t="shared" si="110"/>
        <v>0</v>
      </c>
      <c r="V613" s="21" t="str">
        <f t="shared" si="111"/>
        <v>NO CHANGE</v>
      </c>
      <c r="W613" s="21" t="str">
        <f t="shared" si="112"/>
        <v>NO CHANGE</v>
      </c>
      <c r="X613" s="21" t="str">
        <f t="shared" si="113"/>
        <v>NO CHANGE</v>
      </c>
    </row>
    <row r="614" spans="1:24" outlineLevel="2">
      <c r="A614" s="136">
        <v>45040</v>
      </c>
      <c r="B614" s="24"/>
      <c r="C614" s="77">
        <v>813</v>
      </c>
      <c r="D614" s="137" t="s">
        <v>342</v>
      </c>
      <c r="E614" s="137">
        <v>2</v>
      </c>
      <c r="F614" s="137" t="s">
        <v>42</v>
      </c>
      <c r="G614" s="137" t="str">
        <f>+VLOOKUP($D614,'Detailed Schedule'!$D$8:$EK$9993,4,FALSE)</f>
        <v>2023 SPARTAN 7X16</v>
      </c>
      <c r="H614" s="55">
        <f>+VLOOKUP($D614,'Detailed Schedule'!$D$8:$EK$9993,5,FALSE)</f>
        <v>10031.81</v>
      </c>
      <c r="I614" s="22">
        <f>+VLOOKUP($D614,'Detailed Schedule'!$D$8:$EK$9993,6,FALSE)</f>
        <v>5</v>
      </c>
      <c r="J614" s="55">
        <f>+VLOOKUP($D614,'Detailed Schedule'!$D$8:$EK$9993,7,FALSE)</f>
        <v>0</v>
      </c>
      <c r="K614" s="56">
        <v>0</v>
      </c>
      <c r="L614" s="59">
        <f>+VLOOKUP($D614,'Detailed Schedule'!$D$8:$EAA$9985,137,FALSE)</f>
        <v>3343.9319999999998</v>
      </c>
      <c r="M614" s="26">
        <f>+VLOOKUP($D614,'Detailed Schedule'!$D$8:$EAA$9985,144,FALSE)</f>
        <v>501.59050000000002</v>
      </c>
      <c r="N614" s="26">
        <f t="shared" si="114"/>
        <v>3845.5225</v>
      </c>
      <c r="O614" s="26">
        <f t="shared" si="115"/>
        <v>6186.2874999999995</v>
      </c>
      <c r="Q614" s="74">
        <f>+VLOOKUP($D614,'Detailed Schedule'!$D$8:$K$903,6,FALSE)</f>
        <v>5</v>
      </c>
      <c r="R614" s="75">
        <f>+VLOOKUP($D614,'Detailed Schedule'!$D$8:$K$903,5,FALSE)</f>
        <v>10031.81</v>
      </c>
      <c r="S614" s="75">
        <f>+VLOOKUP($D614,'Detailed Schedule'!$D$8:$K$903,7,FALSE)</f>
        <v>0</v>
      </c>
      <c r="T614" s="119">
        <f t="shared" si="109"/>
        <v>0</v>
      </c>
      <c r="U614" s="119">
        <f t="shared" si="110"/>
        <v>0</v>
      </c>
      <c r="V614" s="21" t="str">
        <f t="shared" si="111"/>
        <v>NO CHANGE</v>
      </c>
      <c r="W614" s="21" t="str">
        <f t="shared" si="112"/>
        <v>NO CHANGE</v>
      </c>
      <c r="X614" s="21" t="str">
        <f t="shared" si="113"/>
        <v>NO CHANGE</v>
      </c>
    </row>
    <row r="615" spans="1:24" outlineLevel="2">
      <c r="A615" s="136">
        <v>45085</v>
      </c>
      <c r="B615" s="24"/>
      <c r="C615" s="77">
        <v>818</v>
      </c>
      <c r="D615" s="137" t="s">
        <v>64</v>
      </c>
      <c r="E615" s="137">
        <v>2</v>
      </c>
      <c r="F615" s="137" t="s">
        <v>42</v>
      </c>
      <c r="G615" s="137" t="str">
        <f>+VLOOKUP($D615,'Detailed Schedule'!$D$8:$EK$9993,4,FALSE)</f>
        <v>2023 X-ON 16X83 P6029597</v>
      </c>
      <c r="H615" s="55">
        <f>+VLOOKUP($D615,'Detailed Schedule'!$D$8:$EK$9993,5,FALSE)</f>
        <v>7500</v>
      </c>
      <c r="I615" s="22">
        <f>+VLOOKUP($D615,'Detailed Schedule'!$D$8:$EK$9993,6,FALSE)</f>
        <v>5</v>
      </c>
      <c r="J615" s="55">
        <f>+VLOOKUP($D615,'Detailed Schedule'!$D$8:$EK$9993,7,FALSE)</f>
        <v>0</v>
      </c>
      <c r="K615" s="56">
        <v>0</v>
      </c>
      <c r="L615" s="59">
        <f>+VLOOKUP($D615,'Detailed Schedule'!$D$8:$EAA$9985,137,FALSE)</f>
        <v>2375</v>
      </c>
      <c r="M615" s="26">
        <f>+VLOOKUP($D615,'Detailed Schedule'!$D$8:$EAA$9985,144,FALSE)</f>
        <v>375</v>
      </c>
      <c r="N615" s="26">
        <f t="shared" si="114"/>
        <v>2750</v>
      </c>
      <c r="O615" s="26">
        <f t="shared" si="115"/>
        <v>4750</v>
      </c>
      <c r="Q615" s="74">
        <f>+VLOOKUP($D615,'Detailed Schedule'!$D$8:$K$903,6,FALSE)</f>
        <v>5</v>
      </c>
      <c r="R615" s="75">
        <f>+VLOOKUP($D615,'Detailed Schedule'!$D$8:$K$903,5,FALSE)</f>
        <v>7500</v>
      </c>
      <c r="S615" s="75">
        <f>+VLOOKUP($D615,'Detailed Schedule'!$D$8:$K$903,7,FALSE)</f>
        <v>0</v>
      </c>
      <c r="T615" s="119">
        <f t="shared" si="109"/>
        <v>0</v>
      </c>
      <c r="U615" s="119">
        <f t="shared" si="110"/>
        <v>0</v>
      </c>
      <c r="V615" s="21" t="str">
        <f t="shared" si="111"/>
        <v>NO CHANGE</v>
      </c>
      <c r="W615" s="21" t="str">
        <f t="shared" si="112"/>
        <v>NO CHANGE</v>
      </c>
      <c r="X615" s="21" t="str">
        <f t="shared" si="113"/>
        <v>NO CHANGE</v>
      </c>
    </row>
    <row r="616" spans="1:24" outlineLevel="2">
      <c r="A616" s="136">
        <v>45182</v>
      </c>
      <c r="B616" s="24"/>
      <c r="C616" s="77">
        <v>845</v>
      </c>
      <c r="D616" s="137" t="s">
        <v>1666</v>
      </c>
      <c r="E616" s="137">
        <v>1</v>
      </c>
      <c r="F616" s="137" t="s">
        <v>42</v>
      </c>
      <c r="G616" s="137" t="str">
        <f>+VLOOKUP($D616,'Detailed Schedule'!$D$8:$EK$9993,4,FALSE)</f>
        <v>AGRI DRAIN MAXI STRINGER TRAILER</v>
      </c>
      <c r="H616" s="55">
        <f>+VLOOKUP($D616,'Detailed Schedule'!$D$8:$EK$9993,5,FALSE)</f>
        <v>12762.75</v>
      </c>
      <c r="I616" s="22">
        <f>+VLOOKUP($D616,'Detailed Schedule'!$D$8:$EK$9993,6,FALSE)</f>
        <v>5</v>
      </c>
      <c r="J616" s="55">
        <f>+VLOOKUP($D616,'Detailed Schedule'!$D$8:$EK$9993,7,FALSE)</f>
        <v>0</v>
      </c>
      <c r="K616" s="56">
        <v>0</v>
      </c>
      <c r="L616" s="59">
        <f>+VLOOKUP($D616,'Detailed Schedule'!$D$8:$EAA$9985,137,FALSE)</f>
        <v>3403.4</v>
      </c>
      <c r="M616" s="26">
        <f>+VLOOKUP($D616,'Detailed Schedule'!$D$8:$EAA$9985,144,FALSE)</f>
        <v>638.13750000000005</v>
      </c>
      <c r="N616" s="26">
        <f t="shared" si="114"/>
        <v>4041.5375000000004</v>
      </c>
      <c r="O616" s="26">
        <f t="shared" si="115"/>
        <v>8721.2124999999996</v>
      </c>
      <c r="Q616" s="74">
        <f>+VLOOKUP($D616,'Detailed Schedule'!$D$8:$K$903,6,FALSE)</f>
        <v>5</v>
      </c>
      <c r="R616" s="75">
        <f>+VLOOKUP($D616,'Detailed Schedule'!$D$8:$K$903,5,FALSE)</f>
        <v>12762.75</v>
      </c>
      <c r="S616" s="75">
        <f>+VLOOKUP($D616,'Detailed Schedule'!$D$8:$K$903,7,FALSE)</f>
        <v>0</v>
      </c>
      <c r="T616" s="119">
        <f t="shared" si="109"/>
        <v>0</v>
      </c>
      <c r="U616" s="119">
        <f t="shared" si="110"/>
        <v>0</v>
      </c>
      <c r="V616" s="21" t="str">
        <f t="shared" si="111"/>
        <v>NO CHANGE</v>
      </c>
      <c r="W616" s="21" t="str">
        <f t="shared" si="112"/>
        <v>NO CHANGE</v>
      </c>
      <c r="X616" s="21" t="str">
        <f t="shared" si="113"/>
        <v>NO CHANGE</v>
      </c>
    </row>
    <row r="617" spans="1:24" outlineLevel="2">
      <c r="A617" s="136">
        <v>45231</v>
      </c>
      <c r="B617" s="24"/>
      <c r="C617" s="77">
        <v>898</v>
      </c>
      <c r="D617" s="137" t="s">
        <v>66</v>
      </c>
      <c r="E617" s="137">
        <v>3</v>
      </c>
      <c r="F617" s="137" t="s">
        <v>42</v>
      </c>
      <c r="G617" s="137" t="str">
        <f>+VLOOKUP($D617,'Detailed Schedule'!$D$8:$EK$9993,4,FALSE)</f>
        <v>2023 102 X 20 BP HD</v>
      </c>
      <c r="H617" s="55">
        <f>+VLOOKUP($D617,'Detailed Schedule'!$D$8:$EK$9993,5,FALSE)</f>
        <v>10961.74</v>
      </c>
      <c r="I617" s="22">
        <f>+VLOOKUP($D617,'Detailed Schedule'!$D$8:$EK$9993,6,FALSE)</f>
        <v>5</v>
      </c>
      <c r="J617" s="55">
        <f>+VLOOKUP($D617,'Detailed Schedule'!$D$8:$EK$9993,7,FALSE)</f>
        <v>0</v>
      </c>
      <c r="K617" s="56">
        <v>0</v>
      </c>
      <c r="L617" s="59">
        <f>+VLOOKUP($D617,'Detailed Schedule'!$D$8:$EAA$9985,137,FALSE)</f>
        <v>2557.7393333333334</v>
      </c>
      <c r="M617" s="26">
        <f>+VLOOKUP($D617,'Detailed Schedule'!$D$8:$EAA$9985,144,FALSE)</f>
        <v>548.08699999999999</v>
      </c>
      <c r="N617" s="26">
        <f t="shared" si="114"/>
        <v>3105.8263333333334</v>
      </c>
      <c r="O617" s="26">
        <f t="shared" si="115"/>
        <v>7855.9136666666664</v>
      </c>
      <c r="Q617" s="74">
        <f>+VLOOKUP($D617,'Detailed Schedule'!$D$8:$K$903,6,FALSE)</f>
        <v>5</v>
      </c>
      <c r="R617" s="75">
        <f>+VLOOKUP($D617,'Detailed Schedule'!$D$8:$K$903,5,FALSE)</f>
        <v>10961.74</v>
      </c>
      <c r="S617" s="75">
        <f>+VLOOKUP($D617,'Detailed Schedule'!$D$8:$K$903,7,FALSE)</f>
        <v>0</v>
      </c>
      <c r="T617" s="119">
        <f t="shared" si="109"/>
        <v>0</v>
      </c>
      <c r="U617" s="119">
        <f t="shared" si="110"/>
        <v>0</v>
      </c>
      <c r="V617" s="21" t="str">
        <f t="shared" si="111"/>
        <v>NO CHANGE</v>
      </c>
      <c r="W617" s="21" t="str">
        <f t="shared" si="112"/>
        <v>NO CHANGE</v>
      </c>
      <c r="X617" s="21" t="str">
        <f t="shared" si="113"/>
        <v>NO CHANGE</v>
      </c>
    </row>
    <row r="618" spans="1:24" outlineLevel="2">
      <c r="A618" s="136">
        <v>45405</v>
      </c>
      <c r="B618" s="24"/>
      <c r="C618" s="77"/>
      <c r="D618" s="137" t="s">
        <v>68</v>
      </c>
      <c r="E618" s="137">
        <v>1</v>
      </c>
      <c r="F618" s="137" t="s">
        <v>42</v>
      </c>
      <c r="G618" s="137" t="str">
        <f>+VLOOKUP($D618,'Detailed Schedule'!$D$8:$EK$9993,4,FALSE)</f>
        <v>2024 CORNPRO UT-23HT</v>
      </c>
      <c r="H618" s="55">
        <f>+VLOOKUP($D618,'Detailed Schedule'!$D$8:$EK$9993,5,FALSE)</f>
        <v>10405.75</v>
      </c>
      <c r="I618" s="22">
        <f>+VLOOKUP($D618,'Detailed Schedule'!$D$8:$EK$9993,6,FALSE)</f>
        <v>7</v>
      </c>
      <c r="J618" s="55">
        <f>+VLOOKUP($D618,'Detailed Schedule'!$D$8:$EK$9993,7,FALSE)</f>
        <v>0</v>
      </c>
      <c r="K618" s="56">
        <v>0</v>
      </c>
      <c r="L618" s="59">
        <f>+VLOOKUP($D618,'Detailed Schedule'!$D$8:$EAA$9985,137,FALSE)</f>
        <v>991.02380952380952</v>
      </c>
      <c r="M618" s="26">
        <f>+VLOOKUP($D618,'Detailed Schedule'!$D$8:$EAA$9985,144,FALSE)</f>
        <v>371.63392857142856</v>
      </c>
      <c r="N618" s="26">
        <f t="shared" si="114"/>
        <v>1362.6577380952381</v>
      </c>
      <c r="O618" s="26">
        <f t="shared" si="115"/>
        <v>9043.0922619047615</v>
      </c>
      <c r="Q618" s="74">
        <f>+VLOOKUP($D618,'Detailed Schedule'!$D$8:$K$903,6,FALSE)</f>
        <v>7</v>
      </c>
      <c r="R618" s="75">
        <f>+VLOOKUP($D618,'Detailed Schedule'!$D$8:$K$903,5,FALSE)</f>
        <v>10405.75</v>
      </c>
      <c r="S618" s="75">
        <f>+VLOOKUP($D618,'Detailed Schedule'!$D$8:$K$903,7,FALSE)</f>
        <v>0</v>
      </c>
      <c r="T618" s="119">
        <f t="shared" si="109"/>
        <v>0</v>
      </c>
      <c r="U618" s="119">
        <f t="shared" si="110"/>
        <v>0</v>
      </c>
      <c r="V618" s="21" t="str">
        <f t="shared" si="111"/>
        <v>NO CHANGE</v>
      </c>
      <c r="W618" s="21" t="str">
        <f t="shared" si="112"/>
        <v>NO CHANGE</v>
      </c>
      <c r="X618" s="21" t="str">
        <f t="shared" si="113"/>
        <v>NO CHANGE</v>
      </c>
    </row>
    <row r="619" spans="1:24" outlineLevel="2">
      <c r="A619" s="136">
        <v>45432</v>
      </c>
      <c r="B619" s="24"/>
      <c r="C619" s="77"/>
      <c r="D619" s="137" t="s">
        <v>70</v>
      </c>
      <c r="E619" s="137">
        <v>1</v>
      </c>
      <c r="F619" s="137" t="s">
        <v>42</v>
      </c>
      <c r="G619" s="137" t="str">
        <f>+VLOOKUP($D619,'Detailed Schedule'!$D$8:$EK$9993,4,FALSE)</f>
        <v>2022 CORNPRO UT-23 7K E086623</v>
      </c>
      <c r="H619" s="55">
        <f>+VLOOKUP($D619,'Detailed Schedule'!$D$8:$EK$9993,5,FALSE)</f>
        <v>10165</v>
      </c>
      <c r="I619" s="22">
        <f>+VLOOKUP($D619,'Detailed Schedule'!$D$8:$EK$9993,6,FALSE)</f>
        <v>7</v>
      </c>
      <c r="J619" s="55">
        <f>+VLOOKUP($D619,'Detailed Schedule'!$D$8:$EK$9993,7,FALSE)</f>
        <v>0</v>
      </c>
      <c r="K619" s="56">
        <v>0</v>
      </c>
      <c r="L619" s="59">
        <f>+VLOOKUP($D619,'Detailed Schedule'!$D$8:$EAA$9985,137,FALSE)</f>
        <v>847.08333333333326</v>
      </c>
      <c r="M619" s="26">
        <f>+VLOOKUP($D619,'Detailed Schedule'!$D$8:$EAA$9985,144,FALSE)</f>
        <v>363.03571428571428</v>
      </c>
      <c r="N619" s="26">
        <f t="shared" si="114"/>
        <v>1210.1190476190475</v>
      </c>
      <c r="O619" s="26">
        <f t="shared" si="115"/>
        <v>8954.8809523809523</v>
      </c>
      <c r="Q619" s="74">
        <f>+VLOOKUP($D619,'Detailed Schedule'!$D$8:$K$903,6,FALSE)</f>
        <v>7</v>
      </c>
      <c r="R619" s="75">
        <f>+VLOOKUP($D619,'Detailed Schedule'!$D$8:$K$903,5,FALSE)</f>
        <v>10165</v>
      </c>
      <c r="S619" s="75">
        <f>+VLOOKUP($D619,'Detailed Schedule'!$D$8:$K$903,7,FALSE)</f>
        <v>0</v>
      </c>
      <c r="T619" s="119">
        <f t="shared" si="109"/>
        <v>0</v>
      </c>
      <c r="U619" s="119">
        <f t="shared" si="110"/>
        <v>0</v>
      </c>
      <c r="V619" s="21" t="str">
        <f t="shared" si="111"/>
        <v>NO CHANGE</v>
      </c>
      <c r="W619" s="21" t="str">
        <f t="shared" si="112"/>
        <v>NO CHANGE</v>
      </c>
      <c r="X619" s="21" t="str">
        <f t="shared" si="113"/>
        <v>NO CHANGE</v>
      </c>
    </row>
    <row r="620" spans="1:24" outlineLevel="2">
      <c r="A620" s="136">
        <v>45432</v>
      </c>
      <c r="B620" s="24"/>
      <c r="C620" s="77"/>
      <c r="D620" s="137" t="s">
        <v>72</v>
      </c>
      <c r="E620" s="137">
        <v>1</v>
      </c>
      <c r="F620" s="137" t="s">
        <v>42</v>
      </c>
      <c r="G620" s="137" t="str">
        <f>+VLOOKUP($D620,'Detailed Schedule'!$D$8:$EK$9993,4,FALSE)</f>
        <v>2024 CORNPRO UT-23 7K E086622</v>
      </c>
      <c r="H620" s="55">
        <f>+VLOOKUP($D620,'Detailed Schedule'!$D$8:$EK$9993,5,FALSE)</f>
        <v>10165</v>
      </c>
      <c r="I620" s="22">
        <f>+VLOOKUP($D620,'Detailed Schedule'!$D$8:$EK$9993,6,FALSE)</f>
        <v>7</v>
      </c>
      <c r="J620" s="55">
        <f>+VLOOKUP($D620,'Detailed Schedule'!$D$8:$EK$9993,7,FALSE)</f>
        <v>0</v>
      </c>
      <c r="K620" s="56">
        <v>0</v>
      </c>
      <c r="L620" s="59">
        <f>+VLOOKUP($D620,'Detailed Schedule'!$D$8:$EAA$9985,137,FALSE)</f>
        <v>847.08333333333326</v>
      </c>
      <c r="M620" s="26">
        <f>+VLOOKUP($D620,'Detailed Schedule'!$D$8:$EAA$9985,144,FALSE)</f>
        <v>363.03571428571428</v>
      </c>
      <c r="N620" s="26">
        <f t="shared" si="114"/>
        <v>1210.1190476190475</v>
      </c>
      <c r="O620" s="26">
        <f t="shared" si="115"/>
        <v>8954.8809523809523</v>
      </c>
      <c r="Q620" s="74">
        <f>+VLOOKUP($D620,'Detailed Schedule'!$D$8:$K$903,6,FALSE)</f>
        <v>7</v>
      </c>
      <c r="R620" s="75">
        <f>+VLOOKUP($D620,'Detailed Schedule'!$D$8:$K$903,5,FALSE)</f>
        <v>10165</v>
      </c>
      <c r="S620" s="75">
        <f>+VLOOKUP($D620,'Detailed Schedule'!$D$8:$K$903,7,FALSE)</f>
        <v>0</v>
      </c>
      <c r="T620" s="119">
        <f t="shared" si="109"/>
        <v>0</v>
      </c>
      <c r="U620" s="119">
        <f t="shared" si="110"/>
        <v>0</v>
      </c>
      <c r="V620" s="21" t="str">
        <f t="shared" si="111"/>
        <v>NO CHANGE</v>
      </c>
      <c r="W620" s="21" t="str">
        <f t="shared" si="112"/>
        <v>NO CHANGE</v>
      </c>
      <c r="X620" s="21" t="str">
        <f t="shared" si="113"/>
        <v>NO CHANGE</v>
      </c>
    </row>
    <row r="621" spans="1:24" outlineLevel="2">
      <c r="A621" s="136">
        <v>45455</v>
      </c>
      <c r="B621" s="24"/>
      <c r="C621" s="77"/>
      <c r="D621" s="137" t="s">
        <v>82</v>
      </c>
      <c r="E621" s="137">
        <v>2</v>
      </c>
      <c r="F621" s="137" t="s">
        <v>42</v>
      </c>
      <c r="G621" s="137" t="str">
        <f>+VLOOKUP($D621,'Detailed Schedule'!$D$8:$EK$9993,4,FALSE)</f>
        <v>2024 LOAD TRAIL PINTLE W/2 15K AXLES</v>
      </c>
      <c r="H621" s="55">
        <f>+VLOOKUP($D621,'Detailed Schedule'!$D$8:$EK$9993,5,FALSE)</f>
        <v>30018.75</v>
      </c>
      <c r="I621" s="22">
        <f>+VLOOKUP($D621,'Detailed Schedule'!$D$8:$EK$9993,6,FALSE)</f>
        <v>7</v>
      </c>
      <c r="J621" s="55">
        <f>+VLOOKUP($D621,'Detailed Schedule'!$D$8:$EK$9993,7,FALSE)</f>
        <v>0</v>
      </c>
      <c r="K621" s="56">
        <v>0</v>
      </c>
      <c r="L621" s="59">
        <f>+VLOOKUP($D621,'Detailed Schedule'!$D$8:$EAA$9985,137,FALSE)</f>
        <v>2501.5624999999995</v>
      </c>
      <c r="M621" s="26">
        <f>+VLOOKUP($D621,'Detailed Schedule'!$D$8:$EAA$9985,144,FALSE)</f>
        <v>1072.0982142857142</v>
      </c>
      <c r="N621" s="26">
        <f t="shared" si="114"/>
        <v>3573.6607142857138</v>
      </c>
      <c r="O621" s="26">
        <f t="shared" si="115"/>
        <v>26445.089285714286</v>
      </c>
      <c r="Q621" s="74">
        <f>+VLOOKUP($D621,'Detailed Schedule'!$D$8:$K$903,6,FALSE)</f>
        <v>7</v>
      </c>
      <c r="R621" s="75">
        <f>+VLOOKUP($D621,'Detailed Schedule'!$D$8:$K$903,5,FALSE)</f>
        <v>30018.75</v>
      </c>
      <c r="S621" s="75">
        <f>+VLOOKUP($D621,'Detailed Schedule'!$D$8:$K$903,7,FALSE)</f>
        <v>0</v>
      </c>
      <c r="T621" s="119">
        <f t="shared" si="109"/>
        <v>0</v>
      </c>
      <c r="U621" s="119">
        <f t="shared" si="110"/>
        <v>0</v>
      </c>
      <c r="V621" s="21" t="str">
        <f t="shared" si="111"/>
        <v>NO CHANGE</v>
      </c>
      <c r="W621" s="21" t="str">
        <f t="shared" si="112"/>
        <v>NO CHANGE</v>
      </c>
      <c r="X621" s="21" t="str">
        <f t="shared" si="113"/>
        <v>NO CHANGE</v>
      </c>
    </row>
    <row r="622" spans="1:24" outlineLevel="2">
      <c r="A622" s="136">
        <v>45517</v>
      </c>
      <c r="B622" s="24"/>
      <c r="C622" s="77"/>
      <c r="D622" s="137" t="s">
        <v>74</v>
      </c>
      <c r="E622" s="137">
        <v>1</v>
      </c>
      <c r="F622" s="137" t="s">
        <v>42</v>
      </c>
      <c r="G622" s="137" t="str">
        <f>+VLOOKUP($D622,'Detailed Schedule'!$D$8:$EK$9993,4,FALSE)</f>
        <v>2024 CornPro UT-23HT</v>
      </c>
      <c r="H622" s="55">
        <f>+VLOOKUP($D622,'Detailed Schedule'!$D$8:$EK$9993,5,FALSE)</f>
        <v>10165</v>
      </c>
      <c r="I622" s="22">
        <f>+VLOOKUP($D622,'Detailed Schedule'!$D$8:$EK$9993,6,FALSE)</f>
        <v>7</v>
      </c>
      <c r="J622" s="55">
        <f>+VLOOKUP($D622,'Detailed Schedule'!$D$8:$EK$9993,7,FALSE)</f>
        <v>0</v>
      </c>
      <c r="K622" s="56">
        <v>0</v>
      </c>
      <c r="L622" s="59">
        <f>+VLOOKUP($D622,'Detailed Schedule'!$D$8:$EAA$9985,137,FALSE)</f>
        <v>847.08333333333326</v>
      </c>
      <c r="M622" s="26">
        <f>+VLOOKUP($D622,'Detailed Schedule'!$D$8:$EAA$9985,144,FALSE)</f>
        <v>363.03571428571428</v>
      </c>
      <c r="N622" s="26">
        <f t="shared" si="114"/>
        <v>1210.1190476190475</v>
      </c>
      <c r="O622" s="26">
        <f t="shared" si="115"/>
        <v>8954.8809523809523</v>
      </c>
      <c r="Q622" s="74">
        <f>+VLOOKUP($D622,'Detailed Schedule'!$D$8:$K$903,6,FALSE)</f>
        <v>7</v>
      </c>
      <c r="R622" s="75">
        <f>+VLOOKUP($D622,'Detailed Schedule'!$D$8:$K$903,5,FALSE)</f>
        <v>10165</v>
      </c>
      <c r="S622" s="75">
        <f>+VLOOKUP($D622,'Detailed Schedule'!$D$8:$K$903,7,FALSE)</f>
        <v>0</v>
      </c>
      <c r="T622" s="119">
        <f t="shared" si="109"/>
        <v>0</v>
      </c>
      <c r="U622" s="119">
        <f t="shared" si="110"/>
        <v>0</v>
      </c>
      <c r="V622" s="21" t="str">
        <f t="shared" si="111"/>
        <v>NO CHANGE</v>
      </c>
      <c r="W622" s="21" t="str">
        <f t="shared" si="112"/>
        <v>NO CHANGE</v>
      </c>
      <c r="X622" s="21" t="str">
        <f t="shared" si="113"/>
        <v>NO CHANGE</v>
      </c>
    </row>
    <row r="623" spans="1:24" outlineLevel="2">
      <c r="A623" s="136">
        <v>45532</v>
      </c>
      <c r="B623" s="24"/>
      <c r="C623" s="77"/>
      <c r="D623" s="137" t="s">
        <v>1619</v>
      </c>
      <c r="E623" s="137">
        <v>1</v>
      </c>
      <c r="F623" s="137" t="s">
        <v>42</v>
      </c>
      <c r="G623" s="137" t="str">
        <f>+VLOOKUP($D623,'Detailed Schedule'!$D$8:$EK$9993,4,FALSE)</f>
        <v>Vorteq crash trailer w/ Arrow Board</v>
      </c>
      <c r="H623" s="55">
        <f>+VLOOKUP($D623,'Detailed Schedule'!$D$8:$EK$9993,5,FALSE)</f>
        <v>25400</v>
      </c>
      <c r="I623" s="22">
        <f>+VLOOKUP($D623,'Detailed Schedule'!$D$8:$EK$9993,6,FALSE)</f>
        <v>10</v>
      </c>
      <c r="J623" s="55">
        <f>+VLOOKUP($D623,'Detailed Schedule'!$D$8:$EK$9993,7,FALSE)</f>
        <v>0</v>
      </c>
      <c r="K623" s="56">
        <v>0</v>
      </c>
      <c r="L623" s="59">
        <f>+VLOOKUP($D623,'Detailed Schedule'!$D$8:$EAA$9985,137,FALSE)</f>
        <v>846.66666666666663</v>
      </c>
      <c r="M623" s="26">
        <f>+VLOOKUP($D623,'Detailed Schedule'!$D$8:$EAA$9985,144,FALSE)</f>
        <v>635</v>
      </c>
      <c r="N623" s="26">
        <f t="shared" si="114"/>
        <v>1481.6666666666665</v>
      </c>
      <c r="O623" s="26">
        <f t="shared" si="115"/>
        <v>23918.333333333332</v>
      </c>
      <c r="Q623" s="74"/>
      <c r="R623" s="75"/>
      <c r="S623" s="75"/>
      <c r="T623" s="119"/>
      <c r="U623" s="119"/>
    </row>
    <row r="624" spans="1:24" outlineLevel="2">
      <c r="A624" s="136">
        <v>45532</v>
      </c>
      <c r="B624" s="24"/>
      <c r="C624" s="77"/>
      <c r="D624" s="137" t="s">
        <v>1621</v>
      </c>
      <c r="E624" s="137">
        <v>1</v>
      </c>
      <c r="F624" s="137" t="s">
        <v>42</v>
      </c>
      <c r="G624" s="137" t="str">
        <f>+VLOOKUP($D624,'Detailed Schedule'!$D$8:$EK$9993,4,FALSE)</f>
        <v>Vorteq crash trailer w/ Arrow Board</v>
      </c>
      <c r="H624" s="55">
        <f>+VLOOKUP($D624,'Detailed Schedule'!$D$8:$EK$9993,5,FALSE)</f>
        <v>25400</v>
      </c>
      <c r="I624" s="22">
        <f>+VLOOKUP($D624,'Detailed Schedule'!$D$8:$EK$9993,6,FALSE)</f>
        <v>10</v>
      </c>
      <c r="J624" s="55">
        <f>+VLOOKUP($D624,'Detailed Schedule'!$D$8:$EK$9993,7,FALSE)</f>
        <v>0</v>
      </c>
      <c r="K624" s="56">
        <v>0</v>
      </c>
      <c r="L624" s="59">
        <f>+VLOOKUP($D624,'Detailed Schedule'!$D$8:$EAA$9985,137,FALSE)</f>
        <v>846.66666666666663</v>
      </c>
      <c r="M624" s="26">
        <f>+VLOOKUP($D624,'Detailed Schedule'!$D$8:$EAA$9985,144,FALSE)</f>
        <v>635</v>
      </c>
      <c r="N624" s="26">
        <f t="shared" si="114"/>
        <v>1481.6666666666665</v>
      </c>
      <c r="O624" s="26">
        <f t="shared" si="115"/>
        <v>23918.333333333332</v>
      </c>
      <c r="Q624" s="74"/>
      <c r="R624" s="75"/>
      <c r="S624" s="75"/>
      <c r="T624" s="119"/>
      <c r="U624" s="119"/>
    </row>
    <row r="625" spans="1:24" outlineLevel="2">
      <c r="A625" s="136">
        <v>45604</v>
      </c>
      <c r="B625" s="24"/>
      <c r="C625" s="77"/>
      <c r="D625" s="137" t="s">
        <v>76</v>
      </c>
      <c r="E625" s="137">
        <v>4</v>
      </c>
      <c r="F625" s="137" t="s">
        <v>42</v>
      </c>
      <c r="G625" s="137" t="str">
        <f>+VLOOKUP($D625,'Detailed Schedule'!$D$8:$EK$9993,4,FALSE)</f>
        <v>2025 BIG TEX 14PI-20BK (3167)</v>
      </c>
      <c r="H625" s="55">
        <f>+VLOOKUP($D625,'Detailed Schedule'!$D$8:$EK$9993,5,FALSE)</f>
        <v>7395.8</v>
      </c>
      <c r="I625" s="22">
        <f>+VLOOKUP($D625,'Detailed Schedule'!$D$8:$EK$9993,6,FALSE)</f>
        <v>7</v>
      </c>
      <c r="J625" s="55">
        <f>+VLOOKUP($D625,'Detailed Schedule'!$D$8:$EK$9993,7,FALSE)</f>
        <v>1479.16</v>
      </c>
      <c r="K625" s="56">
        <v>0</v>
      </c>
      <c r="L625" s="59">
        <f>+VLOOKUP($D625,'Detailed Schedule'!$D$8:$EAA$9985,137,FALSE)</f>
        <v>140.87238095238095</v>
      </c>
      <c r="M625" s="26">
        <f>+VLOOKUP($D625,'Detailed Schedule'!$D$8:$EAA$9985,144,FALSE)</f>
        <v>211.30857142857144</v>
      </c>
      <c r="N625" s="26">
        <f t="shared" si="114"/>
        <v>352.18095238095236</v>
      </c>
      <c r="O625" s="26">
        <f t="shared" si="115"/>
        <v>7043.6190476190477</v>
      </c>
      <c r="Q625" s="74">
        <f>+VLOOKUP($D625,'Detailed Schedule'!$D$8:$K$903,6,FALSE)</f>
        <v>7</v>
      </c>
      <c r="R625" s="75">
        <f>+VLOOKUP($D625,'Detailed Schedule'!$D$8:$K$903,5,FALSE)</f>
        <v>7395.8</v>
      </c>
      <c r="S625" s="75">
        <f>+VLOOKUP($D625,'Detailed Schedule'!$D$8:$K$903,7,FALSE)</f>
        <v>1479.16</v>
      </c>
      <c r="T625" s="119">
        <f t="shared" si="109"/>
        <v>0</v>
      </c>
      <c r="U625" s="119">
        <f t="shared" si="110"/>
        <v>0</v>
      </c>
      <c r="V625" s="21" t="str">
        <f t="shared" si="111"/>
        <v>NO CHANGE</v>
      </c>
      <c r="W625" s="21" t="str">
        <f t="shared" si="112"/>
        <v>NO CHANGE</v>
      </c>
      <c r="X625" s="21" t="str">
        <f t="shared" si="113"/>
        <v>NO CHANGE</v>
      </c>
    </row>
    <row r="626" spans="1:24" outlineLevel="2">
      <c r="A626" s="136">
        <v>45604</v>
      </c>
      <c r="B626" s="24"/>
      <c r="C626" s="77"/>
      <c r="D626" s="137" t="s">
        <v>78</v>
      </c>
      <c r="E626" s="137">
        <v>4</v>
      </c>
      <c r="F626" s="137" t="s">
        <v>42</v>
      </c>
      <c r="G626" s="137" t="str">
        <f>+VLOOKUP($D626,'Detailed Schedule'!$D$8:$EK$9993,4,FALSE)</f>
        <v>2025 BTX 14LP-16BK6P-4 (9889)</v>
      </c>
      <c r="H626" s="55">
        <f>+VLOOKUP($D626,'Detailed Schedule'!$D$8:$EK$9993,5,FALSE)</f>
        <v>13939</v>
      </c>
      <c r="I626" s="22">
        <f>+VLOOKUP($D626,'Detailed Schedule'!$D$8:$EK$9993,6,FALSE)</f>
        <v>7</v>
      </c>
      <c r="J626" s="55">
        <f>+VLOOKUP($D626,'Detailed Schedule'!$D$8:$EK$9993,7,FALSE)</f>
        <v>2787.8</v>
      </c>
      <c r="K626" s="56">
        <v>0</v>
      </c>
      <c r="L626" s="59">
        <f>+VLOOKUP($D626,'Detailed Schedule'!$D$8:$EAA$9985,137,FALSE)</f>
        <v>265.50476190476189</v>
      </c>
      <c r="M626" s="26">
        <f>+VLOOKUP($D626,'Detailed Schedule'!$D$8:$EAA$9985,144,FALSE)</f>
        <v>398.25714285714287</v>
      </c>
      <c r="N626" s="26">
        <f t="shared" si="114"/>
        <v>663.76190476190482</v>
      </c>
      <c r="O626" s="26">
        <f t="shared" si="115"/>
        <v>13275.238095238095</v>
      </c>
      <c r="Q626" s="74">
        <f>+VLOOKUP($D626,'Detailed Schedule'!$D$8:$K$903,6,FALSE)</f>
        <v>7</v>
      </c>
      <c r="R626" s="75">
        <f>+VLOOKUP($D626,'Detailed Schedule'!$D$8:$K$903,5,FALSE)</f>
        <v>13939</v>
      </c>
      <c r="S626" s="75">
        <f>+VLOOKUP($D626,'Detailed Schedule'!$D$8:$K$903,7,FALSE)</f>
        <v>2787.8</v>
      </c>
      <c r="T626" s="119">
        <f t="shared" si="109"/>
        <v>0</v>
      </c>
      <c r="U626" s="119">
        <f t="shared" si="110"/>
        <v>0</v>
      </c>
      <c r="V626" s="21" t="str">
        <f t="shared" si="111"/>
        <v>NO CHANGE</v>
      </c>
      <c r="W626" s="21" t="str">
        <f t="shared" si="112"/>
        <v>NO CHANGE</v>
      </c>
      <c r="X626" s="21" t="str">
        <f t="shared" si="113"/>
        <v>NO CHANGE</v>
      </c>
    </row>
    <row r="627" spans="1:24" outlineLevel="2">
      <c r="A627" s="136">
        <v>45621</v>
      </c>
      <c r="B627" s="24"/>
      <c r="C627" s="77"/>
      <c r="D627" s="137" t="s">
        <v>1479</v>
      </c>
      <c r="E627" s="137">
        <v>2</v>
      </c>
      <c r="F627" s="137" t="s">
        <v>42</v>
      </c>
      <c r="G627" s="137" t="str">
        <f>+VLOOKUP($D627,'Detailed Schedule'!$D$8:$EK$9993,4,FALSE)</f>
        <v>2021 UTILITY TRAILER 85605 SDT-01</v>
      </c>
      <c r="H627" s="55">
        <f>+VLOOKUP($D627,'Detailed Schedule'!$D$8:$EK$9993,5,FALSE)</f>
        <v>33333.75</v>
      </c>
      <c r="I627" s="22">
        <f>+VLOOKUP($D627,'Detailed Schedule'!$D$8:$EK$9993,6,FALSE)</f>
        <v>7</v>
      </c>
      <c r="J627" s="55">
        <f>+VLOOKUP($D627,'Detailed Schedule'!$D$8:$EK$9993,7,FALSE)</f>
        <v>0</v>
      </c>
      <c r="K627" s="56">
        <v>0</v>
      </c>
      <c r="L627" s="59">
        <f>+VLOOKUP($D627,'Detailed Schedule'!$D$8:$EAA$9985,137,FALSE)</f>
        <v>396.83035714285711</v>
      </c>
      <c r="M627" s="26">
        <f>+VLOOKUP($D627,'Detailed Schedule'!$D$8:$EAA$9985,144,FALSE)</f>
        <v>1190.4910714285713</v>
      </c>
      <c r="N627" s="26">
        <f t="shared" ref="N627:N631" si="116">+L627+M627</f>
        <v>1587.3214285714284</v>
      </c>
      <c r="O627" s="26">
        <f t="shared" ref="O627:O631" si="117">+H627-N627</f>
        <v>31746.428571428572</v>
      </c>
      <c r="Q627" s="74"/>
      <c r="R627" s="75"/>
      <c r="S627" s="75"/>
      <c r="T627" s="119"/>
      <c r="U627" s="119"/>
    </row>
    <row r="628" spans="1:24" outlineLevel="2">
      <c r="A628" s="136">
        <v>45678</v>
      </c>
      <c r="B628" s="24"/>
      <c r="C628" s="77"/>
      <c r="D628" s="137" t="s">
        <v>469</v>
      </c>
      <c r="E628" s="137">
        <v>2</v>
      </c>
      <c r="F628" s="137" t="s">
        <v>42</v>
      </c>
      <c r="G628" s="137" t="str">
        <f>+VLOOKUP($D628,'Detailed Schedule'!$D$8:$EK$9993,4,FALSE)</f>
        <v>2025 END DTRL (H054895) EDT-01</v>
      </c>
      <c r="H628" s="55">
        <f>+VLOOKUP($D628,'Detailed Schedule'!$D$8:$EK$9993,5,FALSE)</f>
        <v>47344.38</v>
      </c>
      <c r="I628" s="22">
        <f>+VLOOKUP($D628,'Detailed Schedule'!$D$8:$EK$9993,6,FALSE)</f>
        <v>7</v>
      </c>
      <c r="J628" s="55">
        <f>+VLOOKUP($D628,'Detailed Schedule'!$D$8:$EK$9993,7,FALSE)</f>
        <v>7000</v>
      </c>
      <c r="K628" s="56">
        <v>0</v>
      </c>
      <c r="L628" s="59">
        <f>+VLOOKUP($D628,'Detailed Schedule'!$D$8:$EAA$9985,137,FALSE)</f>
        <v>0</v>
      </c>
      <c r="M628" s="26">
        <f>+VLOOKUP($D628,'Detailed Schedule'!$D$8:$EAA$9985,144,FALSE)</f>
        <v>1440.8707142857143</v>
      </c>
      <c r="N628" s="26">
        <f t="shared" si="116"/>
        <v>1440.8707142857143</v>
      </c>
      <c r="O628" s="26">
        <f t="shared" si="117"/>
        <v>45903.509285714281</v>
      </c>
      <c r="Q628" s="74"/>
      <c r="R628" s="75"/>
      <c r="S628" s="75"/>
      <c r="T628" s="119"/>
      <c r="U628" s="119"/>
    </row>
    <row r="629" spans="1:24" outlineLevel="2">
      <c r="A629" s="136">
        <v>45678</v>
      </c>
      <c r="B629" s="24"/>
      <c r="C629" s="77"/>
      <c r="D629" s="137" t="s">
        <v>471</v>
      </c>
      <c r="E629" s="137">
        <v>2</v>
      </c>
      <c r="F629" s="137" t="s">
        <v>42</v>
      </c>
      <c r="G629" s="137" t="str">
        <f>+VLOOKUP($D629,'Detailed Schedule'!$D$8:$EK$9993,4,FALSE)</f>
        <v>2025 END DTRL (H054896) EDT-02</v>
      </c>
      <c r="H629" s="55">
        <f>+VLOOKUP($D629,'Detailed Schedule'!$D$8:$EK$9993,5,FALSE)</f>
        <v>47344.38</v>
      </c>
      <c r="I629" s="22">
        <f>+VLOOKUP($D629,'Detailed Schedule'!$D$8:$EK$9993,6,FALSE)</f>
        <v>7</v>
      </c>
      <c r="J629" s="55">
        <f>+VLOOKUP($D629,'Detailed Schedule'!$D$8:$EK$9993,7,FALSE)</f>
        <v>7000</v>
      </c>
      <c r="K629" s="56">
        <v>0</v>
      </c>
      <c r="L629" s="59">
        <f>+VLOOKUP($D629,'Detailed Schedule'!$D$8:$EAA$9985,137,FALSE)</f>
        <v>0</v>
      </c>
      <c r="M629" s="26">
        <f>+VLOOKUP($D629,'Detailed Schedule'!$D$8:$EAA$9985,144,FALSE)</f>
        <v>1440.8707142857143</v>
      </c>
      <c r="N629" s="26">
        <f t="shared" si="116"/>
        <v>1440.8707142857143</v>
      </c>
      <c r="O629" s="26">
        <f t="shared" si="117"/>
        <v>45903.509285714281</v>
      </c>
      <c r="Q629" s="74"/>
      <c r="R629" s="75"/>
      <c r="S629" s="75"/>
      <c r="T629" s="119"/>
      <c r="U629" s="119"/>
    </row>
    <row r="630" spans="1:24" outlineLevel="2">
      <c r="A630" s="136">
        <v>45678</v>
      </c>
      <c r="B630" s="24"/>
      <c r="C630" s="77"/>
      <c r="D630" s="137" t="s">
        <v>473</v>
      </c>
      <c r="E630" s="137">
        <v>2</v>
      </c>
      <c r="F630" s="137" t="s">
        <v>42</v>
      </c>
      <c r="G630" s="137" t="str">
        <f>+VLOOKUP($D630,'Detailed Schedule'!$D$8:$EK$9993,4,FALSE)</f>
        <v>2025 END DTRL (H054897) EDT-03</v>
      </c>
      <c r="H630" s="55">
        <f>+VLOOKUP($D630,'Detailed Schedule'!$D$8:$EK$9993,5,FALSE)</f>
        <v>47344.38</v>
      </c>
      <c r="I630" s="22">
        <f>+VLOOKUP($D630,'Detailed Schedule'!$D$8:$EK$9993,6,FALSE)</f>
        <v>7</v>
      </c>
      <c r="J630" s="55">
        <f>+VLOOKUP($D630,'Detailed Schedule'!$D$8:$EK$9993,7,FALSE)</f>
        <v>7000</v>
      </c>
      <c r="K630" s="56">
        <v>0</v>
      </c>
      <c r="L630" s="59">
        <f>+VLOOKUP($D630,'Detailed Schedule'!$D$8:$EAA$9985,137,FALSE)</f>
        <v>0</v>
      </c>
      <c r="M630" s="26">
        <f>+VLOOKUP($D630,'Detailed Schedule'!$D$8:$EAA$9985,144,FALSE)</f>
        <v>1440.8707142857143</v>
      </c>
      <c r="N630" s="26">
        <f t="shared" si="116"/>
        <v>1440.8707142857143</v>
      </c>
      <c r="O630" s="26">
        <f t="shared" si="117"/>
        <v>45903.509285714281</v>
      </c>
      <c r="Q630" s="74"/>
      <c r="R630" s="75"/>
      <c r="S630" s="75"/>
      <c r="T630" s="119"/>
      <c r="U630" s="119"/>
    </row>
    <row r="631" spans="1:24" outlineLevel="2">
      <c r="A631" s="136">
        <v>45678</v>
      </c>
      <c r="B631" s="24"/>
      <c r="C631" s="77"/>
      <c r="D631" s="137" t="s">
        <v>475</v>
      </c>
      <c r="E631" s="137">
        <v>2</v>
      </c>
      <c r="F631" s="137" t="s">
        <v>42</v>
      </c>
      <c r="G631" s="137" t="str">
        <f>+VLOOKUP($D631,'Detailed Schedule'!$D$8:$EK$9993,4,FALSE)</f>
        <v>2025 END DTRL (H054898) EDT-04</v>
      </c>
      <c r="H631" s="55">
        <f>+VLOOKUP($D631,'Detailed Schedule'!$D$8:$EK$9993,5,FALSE)</f>
        <v>47344.38</v>
      </c>
      <c r="I631" s="22">
        <f>+VLOOKUP($D631,'Detailed Schedule'!$D$8:$EK$9993,6,FALSE)</f>
        <v>7</v>
      </c>
      <c r="J631" s="55">
        <f>+VLOOKUP($D631,'Detailed Schedule'!$D$8:$EK$9993,7,FALSE)</f>
        <v>7000</v>
      </c>
      <c r="K631" s="56">
        <v>0</v>
      </c>
      <c r="L631" s="59">
        <f>+VLOOKUP($D631,'Detailed Schedule'!$D$8:$EAA$9985,137,FALSE)</f>
        <v>0</v>
      </c>
      <c r="M631" s="26">
        <f>+VLOOKUP($D631,'Detailed Schedule'!$D$8:$EAA$9985,144,FALSE)</f>
        <v>1440.8707142857143</v>
      </c>
      <c r="N631" s="26">
        <f t="shared" si="116"/>
        <v>1440.8707142857143</v>
      </c>
      <c r="O631" s="26">
        <f t="shared" si="117"/>
        <v>45903.509285714281</v>
      </c>
      <c r="Q631" s="74">
        <f>+VLOOKUP($D631,'Detailed Schedule'!$D$8:$K$903,6,FALSE)</f>
        <v>7</v>
      </c>
      <c r="R631" s="75">
        <f>+VLOOKUP($D631,'Detailed Schedule'!$D$8:$K$903,5,FALSE)</f>
        <v>47344.38</v>
      </c>
      <c r="S631" s="75">
        <f>+VLOOKUP($D631,'Detailed Schedule'!$D$8:$K$903,7,FALSE)</f>
        <v>7000</v>
      </c>
      <c r="T631" s="119">
        <f t="shared" si="109"/>
        <v>0</v>
      </c>
      <c r="U631" s="119">
        <f t="shared" si="110"/>
        <v>0</v>
      </c>
      <c r="V631" s="21" t="str">
        <f t="shared" si="111"/>
        <v>NO CHANGE</v>
      </c>
      <c r="W631" s="21" t="str">
        <f t="shared" si="112"/>
        <v>NO CHANGE</v>
      </c>
      <c r="X631" s="21" t="str">
        <f t="shared" si="113"/>
        <v>NO CHANGE</v>
      </c>
    </row>
    <row r="632" spans="1:24" outlineLevel="2">
      <c r="A632" s="99"/>
      <c r="B632" s="99"/>
      <c r="C632" s="100"/>
      <c r="D632" s="93"/>
      <c r="E632" s="93"/>
      <c r="F632" s="101" t="s">
        <v>1771</v>
      </c>
      <c r="G632" s="93"/>
      <c r="H632" s="94">
        <f>SUBTOTAL(9,H545:H631)</f>
        <v>1384712.5399999998</v>
      </c>
      <c r="I632" s="95"/>
      <c r="J632" s="94">
        <f>SUBTOTAL(9,J545:J631)</f>
        <v>251166.96</v>
      </c>
      <c r="K632" s="96"/>
      <c r="L632" s="188">
        <f>SUBTOTAL(9,L545:L631)</f>
        <v>533523.3828571426</v>
      </c>
      <c r="M632" s="94">
        <f>SUBTOTAL(9,M545:M631)</f>
        <v>29337.315023809515</v>
      </c>
      <c r="N632" s="94">
        <f>SUBTOTAL(9,N545:N631)</f>
        <v>562860.69788095239</v>
      </c>
      <c r="O632" s="94">
        <f>SUBTOTAL(9,O545:O631)</f>
        <v>821851.84211904753</v>
      </c>
      <c r="Q632" s="74"/>
      <c r="R632" s="75"/>
      <c r="S632" s="75"/>
      <c r="T632" s="119"/>
      <c r="U632" s="119"/>
    </row>
    <row r="633" spans="1:24" outlineLevel="2">
      <c r="A633" s="99"/>
      <c r="B633" s="99"/>
      <c r="C633" s="100"/>
      <c r="D633" s="93" t="s">
        <v>1766</v>
      </c>
      <c r="E633" s="93"/>
      <c r="F633" s="101"/>
      <c r="G633" s="93"/>
      <c r="H633" s="185">
        <f>+SUMIFS(H545:H631,$B$545:$B$631,"&lt;&gt;"&amp;$B$2)</f>
        <v>0</v>
      </c>
      <c r="I633" s="95"/>
      <c r="J633" s="185">
        <f>+SUMIFS(J545:J631,$B$545:$B$631,"&lt;&gt;"&amp;$B$2)</f>
        <v>0</v>
      </c>
      <c r="K633" s="96"/>
      <c r="L633" s="186">
        <f>+SUMIFS(L545:L631,$B$545:$B$631,"&lt;&gt;"&amp;$B$2)</f>
        <v>0</v>
      </c>
      <c r="M633" s="185">
        <f>+SUMIFS(M545:M631,$B$545:$B$631,"&lt;&gt;"&amp;$B$2)</f>
        <v>0</v>
      </c>
      <c r="N633" s="185">
        <f>+SUMIFS(N545:N631,$B$545:$B$631,"&lt;&gt;"&amp;$B$2)</f>
        <v>0</v>
      </c>
      <c r="O633" s="185">
        <f>+SUMIFS(O545:O631,$B$545:$B$631,"&lt;&gt;"&amp;$B$2)</f>
        <v>0</v>
      </c>
      <c r="Q633" s="74"/>
      <c r="R633" s="75"/>
      <c r="S633" s="75"/>
      <c r="T633" s="119"/>
      <c r="U633" s="119"/>
    </row>
    <row r="634" spans="1:24" outlineLevel="1">
      <c r="A634" s="99"/>
      <c r="B634" s="99"/>
      <c r="C634" s="100"/>
      <c r="D634" s="93"/>
      <c r="E634" s="93"/>
      <c r="F634" s="101" t="s">
        <v>1772</v>
      </c>
      <c r="G634" s="93"/>
      <c r="H634" s="94">
        <f>+H632-H633</f>
        <v>1384712.5399999998</v>
      </c>
      <c r="I634" s="95"/>
      <c r="J634" s="96">
        <f>+J632-J633</f>
        <v>251166.96</v>
      </c>
      <c r="K634" s="96"/>
      <c r="L634" s="97">
        <f>+L632-L633</f>
        <v>533523.3828571426</v>
      </c>
      <c r="M634" s="98">
        <f>+M632-M633</f>
        <v>29337.315023809515</v>
      </c>
      <c r="N634" s="98">
        <f>+N632-N633</f>
        <v>562860.69788095239</v>
      </c>
      <c r="O634" s="122">
        <f>+O632-O633</f>
        <v>821851.84211904753</v>
      </c>
      <c r="Q634" s="74"/>
      <c r="R634" s="75"/>
      <c r="S634" s="75"/>
      <c r="T634" s="119"/>
      <c r="U634" s="119"/>
    </row>
    <row r="635" spans="1:24" outlineLevel="2">
      <c r="A635" s="136">
        <v>37524</v>
      </c>
      <c r="B635" s="24"/>
      <c r="C635" s="77">
        <v>27</v>
      </c>
      <c r="D635" s="137" t="s">
        <v>1447</v>
      </c>
      <c r="E635" s="137">
        <v>1</v>
      </c>
      <c r="F635" s="137" t="s">
        <v>179</v>
      </c>
      <c r="G635" s="137" t="str">
        <f>+VLOOKUP($D635,'Detailed Schedule'!$D$8:$EK$9993,4,FALSE)</f>
        <v>1994 INTERNATIONAL SEMI</v>
      </c>
      <c r="H635" s="55">
        <f>+VLOOKUP($D635,'Detailed Schedule'!$D$8:$EK$9993,5,FALSE)</f>
        <v>12000</v>
      </c>
      <c r="I635" s="22">
        <f>+VLOOKUP($D635,'Detailed Schedule'!$D$8:$EK$9993,6,FALSE)</f>
        <v>10</v>
      </c>
      <c r="J635" s="55">
        <f>+VLOOKUP($D635,'Detailed Schedule'!$D$8:$EK$9993,7,FALSE)</f>
        <v>6500</v>
      </c>
      <c r="K635" s="56">
        <v>0</v>
      </c>
      <c r="L635" s="59">
        <f>+VLOOKUP($D635,'Detailed Schedule'!$D$8:$EAA$9985,137,FALSE)</f>
        <v>5500</v>
      </c>
      <c r="M635" s="26">
        <f>+VLOOKUP($D635,'Detailed Schedule'!$D$8:$EAA$9985,144,FALSE)</f>
        <v>0</v>
      </c>
      <c r="N635" s="26">
        <f t="shared" ref="N635" si="118">+L635+M635</f>
        <v>5500</v>
      </c>
      <c r="O635" s="26">
        <f t="shared" ref="O635" si="119">+H635-N635</f>
        <v>6500</v>
      </c>
      <c r="Q635" s="74">
        <f>+VLOOKUP($D635,'Detailed Schedule'!$D$8:$K$903,6,FALSE)</f>
        <v>10</v>
      </c>
      <c r="R635" s="75">
        <f>+VLOOKUP($D635,'Detailed Schedule'!$D$8:$K$903,5,FALSE)</f>
        <v>12000</v>
      </c>
      <c r="S635" s="75">
        <f>+VLOOKUP($D635,'Detailed Schedule'!$D$8:$K$903,7,FALSE)</f>
        <v>6500</v>
      </c>
      <c r="T635" s="119">
        <f t="shared" si="109"/>
        <v>0</v>
      </c>
      <c r="U635" s="119">
        <f t="shared" si="110"/>
        <v>0</v>
      </c>
      <c r="V635" s="21" t="str">
        <f t="shared" si="111"/>
        <v>NO CHANGE</v>
      </c>
      <c r="W635" s="21" t="str">
        <f t="shared" si="112"/>
        <v>NO CHANGE</v>
      </c>
      <c r="X635" s="21" t="str">
        <f t="shared" si="113"/>
        <v>NO CHANGE</v>
      </c>
    </row>
    <row r="636" spans="1:24" outlineLevel="2">
      <c r="A636" s="136">
        <v>37761</v>
      </c>
      <c r="B636" s="24"/>
      <c r="C636" s="77">
        <v>36</v>
      </c>
      <c r="D636" s="137" t="s">
        <v>1720</v>
      </c>
      <c r="E636" s="137">
        <v>1</v>
      </c>
      <c r="F636" s="137" t="s">
        <v>179</v>
      </c>
      <c r="G636" s="137" t="str">
        <f>+VLOOKUP($D636,'Detailed Schedule'!$D$8:$EK$9993,4,FALSE)</f>
        <v>1988 FORD F800 WATERTRUCK - RED</v>
      </c>
      <c r="H636" s="55">
        <f>+VLOOKUP($D636,'Detailed Schedule'!$D$8:$EK$9993,5,FALSE)</f>
        <v>7000</v>
      </c>
      <c r="I636" s="22">
        <f>+VLOOKUP($D636,'Detailed Schedule'!$D$8:$EK$9993,6,FALSE)</f>
        <v>7</v>
      </c>
      <c r="J636" s="55">
        <f>+VLOOKUP($D636,'Detailed Schedule'!$D$8:$EK$9993,7,FALSE)</f>
        <v>3000</v>
      </c>
      <c r="K636" s="56">
        <v>0</v>
      </c>
      <c r="L636" s="59">
        <f>+VLOOKUP($D636,'Detailed Schedule'!$D$8:$EAA$9985,137,FALSE)</f>
        <v>4000</v>
      </c>
      <c r="M636" s="26">
        <f>+VLOOKUP($D636,'Detailed Schedule'!$D$8:$EAA$9985,144,FALSE)</f>
        <v>0</v>
      </c>
      <c r="N636" s="26">
        <f t="shared" ref="N636:N699" si="120">+L636+M636</f>
        <v>4000</v>
      </c>
      <c r="O636" s="26">
        <f t="shared" ref="O636:O699" si="121">+H636-N636</f>
        <v>3000</v>
      </c>
      <c r="Q636" s="74">
        <f>+VLOOKUP($D636,'Detailed Schedule'!$D$8:$K$903,6,FALSE)</f>
        <v>7</v>
      </c>
      <c r="R636" s="75">
        <f>+VLOOKUP($D636,'Detailed Schedule'!$D$8:$K$903,5,FALSE)</f>
        <v>7000</v>
      </c>
      <c r="S636" s="75">
        <f>+VLOOKUP($D636,'Detailed Schedule'!$D$8:$K$903,7,FALSE)</f>
        <v>3000</v>
      </c>
      <c r="T636" s="119">
        <f t="shared" si="109"/>
        <v>0</v>
      </c>
      <c r="U636" s="119">
        <f t="shared" si="110"/>
        <v>0</v>
      </c>
      <c r="V636" s="21" t="str">
        <f t="shared" si="111"/>
        <v>NO CHANGE</v>
      </c>
      <c r="W636" s="21" t="str">
        <f t="shared" si="112"/>
        <v>NO CHANGE</v>
      </c>
      <c r="X636" s="21" t="str">
        <f t="shared" si="113"/>
        <v>NO CHANGE</v>
      </c>
    </row>
    <row r="637" spans="1:24" outlineLevel="2">
      <c r="A637" s="136">
        <v>39559</v>
      </c>
      <c r="B637" s="24"/>
      <c r="C637" s="77">
        <v>65</v>
      </c>
      <c r="D637" s="137" t="s">
        <v>1481</v>
      </c>
      <c r="E637" s="137">
        <v>1</v>
      </c>
      <c r="F637" s="137" t="s">
        <v>179</v>
      </c>
      <c r="G637" s="137" t="str">
        <f>+VLOOKUP($D637,'Detailed Schedule'!$D$8:$EK$9993,4,FALSE)</f>
        <v>1999 FREIGHTLINER FL70 FLATBED TRUCK</v>
      </c>
      <c r="H637" s="55">
        <f>+VLOOKUP($D637,'Detailed Schedule'!$D$8:$EK$9993,5,FALSE)</f>
        <v>2500</v>
      </c>
      <c r="I637" s="22">
        <f>+VLOOKUP($D637,'Detailed Schedule'!$D$8:$EK$9993,6,FALSE)</f>
        <v>7</v>
      </c>
      <c r="J637" s="55">
        <f>+VLOOKUP($D637,'Detailed Schedule'!$D$8:$EK$9993,7,FALSE)</f>
        <v>0</v>
      </c>
      <c r="K637" s="56">
        <v>0</v>
      </c>
      <c r="L637" s="59">
        <f>+VLOOKUP($D637,'Detailed Schedule'!$D$8:$EAA$9985,137,FALSE)</f>
        <v>2500</v>
      </c>
      <c r="M637" s="26">
        <f>+VLOOKUP($D637,'Detailed Schedule'!$D$8:$EAA$9985,144,FALSE)</f>
        <v>0</v>
      </c>
      <c r="N637" s="26">
        <f t="shared" si="120"/>
        <v>2500</v>
      </c>
      <c r="O637" s="26">
        <f t="shared" si="121"/>
        <v>0</v>
      </c>
      <c r="Q637" s="74">
        <f>+VLOOKUP($D637,'Detailed Schedule'!$D$8:$K$903,6,FALSE)</f>
        <v>7</v>
      </c>
      <c r="R637" s="75">
        <f>+VLOOKUP($D637,'Detailed Schedule'!$D$8:$K$903,5,FALSE)</f>
        <v>2500</v>
      </c>
      <c r="S637" s="75">
        <f>+VLOOKUP($D637,'Detailed Schedule'!$D$8:$K$903,7,FALSE)</f>
        <v>0</v>
      </c>
      <c r="T637" s="119">
        <f t="shared" si="109"/>
        <v>0</v>
      </c>
      <c r="U637" s="119">
        <f t="shared" si="110"/>
        <v>0</v>
      </c>
      <c r="V637" s="21" t="str">
        <f t="shared" si="111"/>
        <v>NO CHANGE</v>
      </c>
      <c r="W637" s="21" t="str">
        <f t="shared" si="112"/>
        <v>NO CHANGE</v>
      </c>
      <c r="X637" s="21" t="str">
        <f t="shared" si="113"/>
        <v>NO CHANGE</v>
      </c>
    </row>
    <row r="638" spans="1:24" outlineLevel="2">
      <c r="A638" s="136">
        <v>40210</v>
      </c>
      <c r="B638" s="24"/>
      <c r="C638" s="77">
        <v>72</v>
      </c>
      <c r="D638" s="137" t="s">
        <v>1722</v>
      </c>
      <c r="E638" s="137">
        <v>1</v>
      </c>
      <c r="F638" s="137" t="s">
        <v>179</v>
      </c>
      <c r="G638" s="137" t="str">
        <f>+VLOOKUP($D638,'Detailed Schedule'!$D$8:$EK$9993,4,FALSE)</f>
        <v>1988 FORD LTS90 WATERTRUCK WH</v>
      </c>
      <c r="H638" s="55">
        <f>+VLOOKUP($D638,'Detailed Schedule'!$D$8:$EK$9993,5,FALSE)</f>
        <v>11663</v>
      </c>
      <c r="I638" s="22">
        <f>+VLOOKUP($D638,'Detailed Schedule'!$D$8:$EK$9993,6,FALSE)</f>
        <v>7</v>
      </c>
      <c r="J638" s="55">
        <f>+VLOOKUP($D638,'Detailed Schedule'!$D$8:$EK$9993,7,FALSE)</f>
        <v>5000</v>
      </c>
      <c r="K638" s="56">
        <v>0</v>
      </c>
      <c r="L638" s="59">
        <f>+VLOOKUP($D638,'Detailed Schedule'!$D$8:$EAA$9985,137,FALSE)</f>
        <v>6663</v>
      </c>
      <c r="M638" s="26">
        <f>+VLOOKUP($D638,'Detailed Schedule'!$D$8:$EAA$9985,144,FALSE)</f>
        <v>0</v>
      </c>
      <c r="N638" s="26">
        <f t="shared" si="120"/>
        <v>6663</v>
      </c>
      <c r="O638" s="26">
        <f t="shared" si="121"/>
        <v>5000</v>
      </c>
      <c r="Q638" s="74">
        <f>+VLOOKUP($D638,'Detailed Schedule'!$D$8:$K$903,6,FALSE)</f>
        <v>7</v>
      </c>
      <c r="R638" s="75">
        <f>+VLOOKUP($D638,'Detailed Schedule'!$D$8:$K$903,5,FALSE)</f>
        <v>11663</v>
      </c>
      <c r="S638" s="75">
        <f>+VLOOKUP($D638,'Detailed Schedule'!$D$8:$K$903,7,FALSE)</f>
        <v>5000</v>
      </c>
      <c r="T638" s="119">
        <f t="shared" si="109"/>
        <v>0</v>
      </c>
      <c r="U638" s="119">
        <f t="shared" si="110"/>
        <v>0</v>
      </c>
      <c r="V638" s="21" t="str">
        <f t="shared" si="111"/>
        <v>NO CHANGE</v>
      </c>
      <c r="W638" s="21" t="str">
        <f t="shared" si="112"/>
        <v>NO CHANGE</v>
      </c>
      <c r="X638" s="21" t="str">
        <f t="shared" si="113"/>
        <v>NO CHANGE</v>
      </c>
    </row>
    <row r="639" spans="1:24" outlineLevel="2">
      <c r="A639" s="136">
        <v>40391</v>
      </c>
      <c r="B639" s="24"/>
      <c r="C639" s="77">
        <v>84</v>
      </c>
      <c r="D639" s="137" t="s">
        <v>433</v>
      </c>
      <c r="E639" s="137">
        <v>1</v>
      </c>
      <c r="F639" s="137" t="s">
        <v>179</v>
      </c>
      <c r="G639" s="137" t="str">
        <f>+VLOOKUP($D639,'Detailed Schedule'!$D$8:$EK$9993,4,FALSE)</f>
        <v>1999 CHEVY C6500 DUMP TRUCK</v>
      </c>
      <c r="H639" s="55">
        <f>+VLOOKUP($D639,'Detailed Schedule'!$D$8:$EK$9993,5,FALSE)</f>
        <v>23500</v>
      </c>
      <c r="I639" s="22">
        <f>+VLOOKUP($D639,'Detailed Schedule'!$D$8:$EK$9993,6,FALSE)</f>
        <v>10</v>
      </c>
      <c r="J639" s="55">
        <f>+VLOOKUP($D639,'Detailed Schedule'!$D$8:$EK$9993,7,FALSE)</f>
        <v>8000</v>
      </c>
      <c r="K639" s="56">
        <v>0</v>
      </c>
      <c r="L639" s="59">
        <f>+VLOOKUP($D639,'Detailed Schedule'!$D$8:$EAA$9985,137,FALSE)</f>
        <v>15500</v>
      </c>
      <c r="M639" s="26">
        <f>+VLOOKUP($D639,'Detailed Schedule'!$D$8:$EAA$9985,144,FALSE)</f>
        <v>0</v>
      </c>
      <c r="N639" s="26">
        <f t="shared" si="120"/>
        <v>15500</v>
      </c>
      <c r="O639" s="26">
        <f t="shared" si="121"/>
        <v>8000</v>
      </c>
      <c r="Q639" s="74">
        <f>+VLOOKUP($D639,'Detailed Schedule'!$D$8:$K$903,6,FALSE)</f>
        <v>10</v>
      </c>
      <c r="R639" s="75">
        <f>+VLOOKUP($D639,'Detailed Schedule'!$D$8:$K$903,5,FALSE)</f>
        <v>23500</v>
      </c>
      <c r="S639" s="75">
        <f>+VLOOKUP($D639,'Detailed Schedule'!$D$8:$K$903,7,FALSE)</f>
        <v>8000</v>
      </c>
      <c r="T639" s="119">
        <f t="shared" si="109"/>
        <v>0</v>
      </c>
      <c r="U639" s="119">
        <f t="shared" si="110"/>
        <v>0</v>
      </c>
      <c r="V639" s="21" t="str">
        <f t="shared" si="111"/>
        <v>NO CHANGE</v>
      </c>
      <c r="W639" s="21" t="str">
        <f t="shared" si="112"/>
        <v>NO CHANGE</v>
      </c>
      <c r="X639" s="21" t="str">
        <f t="shared" si="113"/>
        <v>NO CHANGE</v>
      </c>
    </row>
    <row r="640" spans="1:24" outlineLevel="2">
      <c r="A640" s="136">
        <v>40633</v>
      </c>
      <c r="B640" s="24"/>
      <c r="C640" s="77">
        <v>88</v>
      </c>
      <c r="D640" s="137" t="s">
        <v>1148</v>
      </c>
      <c r="E640" s="137">
        <v>4</v>
      </c>
      <c r="F640" s="137" t="s">
        <v>179</v>
      </c>
      <c r="G640" s="137" t="str">
        <f>+VLOOKUP($D640,'Detailed Schedule'!$D$8:$EK$9993,4,FALSE)</f>
        <v>2011 FORD F150 XLT SCAB 4X4</v>
      </c>
      <c r="H640" s="55">
        <f>+VLOOKUP($D640,'Detailed Schedule'!$D$8:$EK$9993,5,FALSE)</f>
        <v>22865.25</v>
      </c>
      <c r="I640" s="22">
        <f>+VLOOKUP($D640,'Detailed Schedule'!$D$8:$EK$9993,6,FALSE)</f>
        <v>7</v>
      </c>
      <c r="J640" s="55">
        <f>+VLOOKUP($D640,'Detailed Schedule'!$D$8:$EK$9993,7,FALSE)</f>
        <v>0</v>
      </c>
      <c r="K640" s="56">
        <v>0</v>
      </c>
      <c r="L640" s="59">
        <f>+VLOOKUP($D640,'Detailed Schedule'!$D$8:$EAA$9985,137,FALSE)</f>
        <v>22865.25</v>
      </c>
      <c r="M640" s="26">
        <f>+VLOOKUP($D640,'Detailed Schedule'!$D$8:$EAA$9985,144,FALSE)</f>
        <v>0</v>
      </c>
      <c r="N640" s="26">
        <f t="shared" si="120"/>
        <v>22865.25</v>
      </c>
      <c r="O640" s="26">
        <f t="shared" si="121"/>
        <v>0</v>
      </c>
      <c r="Q640" s="74">
        <f>+VLOOKUP($D640,'Detailed Schedule'!$D$8:$K$903,6,FALSE)</f>
        <v>7</v>
      </c>
      <c r="R640" s="75">
        <f>+VLOOKUP($D640,'Detailed Schedule'!$D$8:$K$903,5,FALSE)</f>
        <v>22865.25</v>
      </c>
      <c r="S640" s="75">
        <f>+VLOOKUP($D640,'Detailed Schedule'!$D$8:$K$903,7,FALSE)</f>
        <v>0</v>
      </c>
      <c r="T640" s="119">
        <f t="shared" si="109"/>
        <v>0</v>
      </c>
      <c r="U640" s="119">
        <f t="shared" si="110"/>
        <v>0</v>
      </c>
      <c r="V640" s="21" t="str">
        <f t="shared" si="111"/>
        <v>NO CHANGE</v>
      </c>
      <c r="W640" s="21" t="str">
        <f t="shared" si="112"/>
        <v>NO CHANGE</v>
      </c>
      <c r="X640" s="21" t="str">
        <f t="shared" si="113"/>
        <v>NO CHANGE</v>
      </c>
    </row>
    <row r="641" spans="1:24" outlineLevel="2">
      <c r="A641" s="136">
        <v>40830</v>
      </c>
      <c r="B641" s="24"/>
      <c r="C641" s="77">
        <v>92</v>
      </c>
      <c r="D641" s="137" t="s">
        <v>1449</v>
      </c>
      <c r="E641" s="137">
        <v>1</v>
      </c>
      <c r="F641" s="137" t="s">
        <v>179</v>
      </c>
      <c r="G641" s="137" t="str">
        <f>+VLOOKUP($D641,'Detailed Schedule'!$D$8:$EK$9993,4,FALSE)</f>
        <v>2003 MACK SEMI (TRI/A)</v>
      </c>
      <c r="H641" s="55">
        <f>+VLOOKUP($D641,'Detailed Schedule'!$D$8:$EK$9993,5,FALSE)</f>
        <v>69496.5</v>
      </c>
      <c r="I641" s="22">
        <f>+VLOOKUP($D641,'Detailed Schedule'!$D$8:$EK$9993,6,FALSE)</f>
        <v>10</v>
      </c>
      <c r="J641" s="55">
        <f>+VLOOKUP($D641,'Detailed Schedule'!$D$8:$EK$9993,7,FALSE)</f>
        <v>20000</v>
      </c>
      <c r="K641" s="56">
        <v>0</v>
      </c>
      <c r="L641" s="59">
        <f>+VLOOKUP($D641,'Detailed Schedule'!$D$8:$EAA$9985,137,FALSE)</f>
        <v>49496.5</v>
      </c>
      <c r="M641" s="26">
        <f>+VLOOKUP($D641,'Detailed Schedule'!$D$8:$EAA$9985,144,FALSE)</f>
        <v>0</v>
      </c>
      <c r="N641" s="26">
        <f t="shared" si="120"/>
        <v>49496.5</v>
      </c>
      <c r="O641" s="26">
        <f t="shared" si="121"/>
        <v>20000</v>
      </c>
      <c r="Q641" s="74">
        <f>+VLOOKUP($D641,'Detailed Schedule'!$D$8:$K$903,6,FALSE)</f>
        <v>10</v>
      </c>
      <c r="R641" s="75">
        <f>+VLOOKUP($D641,'Detailed Schedule'!$D$8:$K$903,5,FALSE)</f>
        <v>69496.5</v>
      </c>
      <c r="S641" s="75">
        <f>+VLOOKUP($D641,'Detailed Schedule'!$D$8:$K$903,7,FALSE)</f>
        <v>20000</v>
      </c>
      <c r="T641" s="119">
        <f t="shared" si="109"/>
        <v>0</v>
      </c>
      <c r="U641" s="119">
        <f t="shared" si="110"/>
        <v>0</v>
      </c>
      <c r="V641" s="21" t="str">
        <f t="shared" si="111"/>
        <v>NO CHANGE</v>
      </c>
      <c r="W641" s="21" t="str">
        <f t="shared" si="112"/>
        <v>NO CHANGE</v>
      </c>
      <c r="X641" s="21" t="str">
        <f t="shared" si="113"/>
        <v>NO CHANGE</v>
      </c>
    </row>
    <row r="642" spans="1:24" outlineLevel="2">
      <c r="A642" s="136">
        <v>40840</v>
      </c>
      <c r="B642" s="24"/>
      <c r="C642" s="77">
        <v>93</v>
      </c>
      <c r="D642" s="137" t="s">
        <v>205</v>
      </c>
      <c r="E642" s="137">
        <v>1</v>
      </c>
      <c r="F642" s="137" t="s">
        <v>179</v>
      </c>
      <c r="G642" s="137" t="str">
        <f>+VLOOKUP($D642,'Detailed Schedule'!$D$8:$EK$9993,4,FALSE)</f>
        <v>1997 FORD F800 BUCKET TRUCK</v>
      </c>
      <c r="H642" s="55">
        <f>+VLOOKUP($D642,'Detailed Schedule'!$D$8:$EK$9993,5,FALSE)</f>
        <v>4874.4799999999996</v>
      </c>
      <c r="I642" s="22">
        <f>+VLOOKUP($D642,'Detailed Schedule'!$D$8:$EK$9993,6,FALSE)</f>
        <v>7</v>
      </c>
      <c r="J642" s="55">
        <f>+VLOOKUP($D642,'Detailed Schedule'!$D$8:$EK$9993,7,FALSE)</f>
        <v>0</v>
      </c>
      <c r="K642" s="56">
        <v>0</v>
      </c>
      <c r="L642" s="59">
        <f>+VLOOKUP($D642,'Detailed Schedule'!$D$8:$EAA$9985,137,FALSE)</f>
        <v>4874.4799999999996</v>
      </c>
      <c r="M642" s="26">
        <f>+VLOOKUP($D642,'Detailed Schedule'!$D$8:$EAA$9985,144,FALSE)</f>
        <v>0</v>
      </c>
      <c r="N642" s="26">
        <f t="shared" si="120"/>
        <v>4874.4799999999996</v>
      </c>
      <c r="O642" s="26">
        <f t="shared" si="121"/>
        <v>0</v>
      </c>
      <c r="Q642" s="74">
        <f>+VLOOKUP($D642,'Detailed Schedule'!$D$8:$K$903,6,FALSE)</f>
        <v>7</v>
      </c>
      <c r="R642" s="75">
        <f>+VLOOKUP($D642,'Detailed Schedule'!$D$8:$K$903,5,FALSE)</f>
        <v>4874.4799999999996</v>
      </c>
      <c r="S642" s="75">
        <f>+VLOOKUP($D642,'Detailed Schedule'!$D$8:$K$903,7,FALSE)</f>
        <v>0</v>
      </c>
      <c r="T642" s="119">
        <f t="shared" si="109"/>
        <v>0</v>
      </c>
      <c r="U642" s="119">
        <f t="shared" si="110"/>
        <v>0</v>
      </c>
      <c r="V642" s="21" t="str">
        <f t="shared" si="111"/>
        <v>NO CHANGE</v>
      </c>
      <c r="W642" s="21" t="str">
        <f t="shared" si="112"/>
        <v>NO CHANGE</v>
      </c>
      <c r="X642" s="21" t="str">
        <f t="shared" si="113"/>
        <v>NO CHANGE</v>
      </c>
    </row>
    <row r="643" spans="1:24" outlineLevel="2">
      <c r="A643" s="136">
        <v>40953</v>
      </c>
      <c r="B643" s="24"/>
      <c r="C643" s="77">
        <v>98</v>
      </c>
      <c r="D643" s="137" t="s">
        <v>857</v>
      </c>
      <c r="E643" s="137">
        <v>1</v>
      </c>
      <c r="F643" s="137" t="s">
        <v>179</v>
      </c>
      <c r="G643" s="137" t="str">
        <f>+VLOOKUP($D643,'Detailed Schedule'!$D$8:$EK$9993,4,FALSE)</f>
        <v>2007 INTL LINE TRUCK 4300</v>
      </c>
      <c r="H643" s="55">
        <f>+VLOOKUP($D643,'Detailed Schedule'!$D$8:$EK$9993,5,FALSE)</f>
        <v>70903</v>
      </c>
      <c r="I643" s="22">
        <f>+VLOOKUP($D643,'Detailed Schedule'!$D$8:$EK$9993,6,FALSE)</f>
        <v>10</v>
      </c>
      <c r="J643" s="55">
        <f>+VLOOKUP($D643,'Detailed Schedule'!$D$8:$EK$9993,7,FALSE)</f>
        <v>25000</v>
      </c>
      <c r="K643" s="56">
        <v>0</v>
      </c>
      <c r="L643" s="59">
        <f>+VLOOKUP($D643,'Detailed Schedule'!$D$8:$EAA$9985,137,FALSE)</f>
        <v>45903</v>
      </c>
      <c r="M643" s="26">
        <f>+VLOOKUP($D643,'Detailed Schedule'!$D$8:$EAA$9985,144,FALSE)</f>
        <v>0</v>
      </c>
      <c r="N643" s="26">
        <f t="shared" si="120"/>
        <v>45903</v>
      </c>
      <c r="O643" s="26">
        <f t="shared" si="121"/>
        <v>25000</v>
      </c>
      <c r="Q643" s="74">
        <f>+VLOOKUP($D643,'Detailed Schedule'!$D$8:$K$903,6,FALSE)</f>
        <v>10</v>
      </c>
      <c r="R643" s="75">
        <f>+VLOOKUP($D643,'Detailed Schedule'!$D$8:$K$903,5,FALSE)</f>
        <v>70903</v>
      </c>
      <c r="S643" s="75">
        <f>+VLOOKUP($D643,'Detailed Schedule'!$D$8:$K$903,7,FALSE)</f>
        <v>25000</v>
      </c>
      <c r="T643" s="119">
        <f t="shared" si="109"/>
        <v>0</v>
      </c>
      <c r="U643" s="119">
        <f t="shared" si="110"/>
        <v>0</v>
      </c>
      <c r="V643" s="21" t="str">
        <f t="shared" si="111"/>
        <v>NO CHANGE</v>
      </c>
      <c r="W643" s="21" t="str">
        <f t="shared" si="112"/>
        <v>NO CHANGE</v>
      </c>
      <c r="X643" s="21" t="str">
        <f t="shared" si="113"/>
        <v>NO CHANGE</v>
      </c>
    </row>
    <row r="644" spans="1:24" outlineLevel="2">
      <c r="A644" s="136">
        <v>41257</v>
      </c>
      <c r="B644" s="24"/>
      <c r="C644" s="77">
        <v>110</v>
      </c>
      <c r="D644" s="137" t="s">
        <v>437</v>
      </c>
      <c r="E644" s="137">
        <v>1</v>
      </c>
      <c r="F644" s="137" t="s">
        <v>179</v>
      </c>
      <c r="G644" s="137" t="str">
        <f>+VLOOKUP($D644,'Detailed Schedule'!$D$8:$EK$9993,4,FALSE)</f>
        <v>2000 FORD F-650 DUMP TRUCK</v>
      </c>
      <c r="H644" s="55">
        <f>+VLOOKUP($D644,'Detailed Schedule'!$D$8:$EK$9993,5,FALSE)</f>
        <v>21100.400000000001</v>
      </c>
      <c r="I644" s="22">
        <f>+VLOOKUP($D644,'Detailed Schedule'!$D$8:$EK$9993,6,FALSE)</f>
        <v>10</v>
      </c>
      <c r="J644" s="55">
        <f>+VLOOKUP($D644,'Detailed Schedule'!$D$8:$EK$9993,7,FALSE)</f>
        <v>10000</v>
      </c>
      <c r="K644" s="56">
        <v>0</v>
      </c>
      <c r="L644" s="59">
        <f>+VLOOKUP($D644,'Detailed Schedule'!$D$8:$EAA$9985,137,FALSE)</f>
        <v>11100.4</v>
      </c>
      <c r="M644" s="26">
        <f>+VLOOKUP($D644,'Detailed Schedule'!$D$8:$EAA$9985,144,FALSE)</f>
        <v>0</v>
      </c>
      <c r="N644" s="26">
        <f t="shared" si="120"/>
        <v>11100.4</v>
      </c>
      <c r="O644" s="26">
        <f t="shared" si="121"/>
        <v>10000.000000000002</v>
      </c>
      <c r="Q644" s="74">
        <f>+VLOOKUP($D644,'Detailed Schedule'!$D$8:$K$903,6,FALSE)</f>
        <v>10</v>
      </c>
      <c r="R644" s="75">
        <f>+VLOOKUP($D644,'Detailed Schedule'!$D$8:$K$903,5,FALSE)</f>
        <v>21100.400000000001</v>
      </c>
      <c r="S644" s="75">
        <f>+VLOOKUP($D644,'Detailed Schedule'!$D$8:$K$903,7,FALSE)</f>
        <v>10000</v>
      </c>
      <c r="T644" s="119">
        <f t="shared" si="109"/>
        <v>0</v>
      </c>
      <c r="U644" s="119">
        <f t="shared" si="110"/>
        <v>0</v>
      </c>
      <c r="V644" s="21" t="str">
        <f t="shared" si="111"/>
        <v>NO CHANGE</v>
      </c>
      <c r="W644" s="21" t="str">
        <f t="shared" si="112"/>
        <v>NO CHANGE</v>
      </c>
      <c r="X644" s="21" t="str">
        <f t="shared" si="113"/>
        <v>NO CHANGE</v>
      </c>
    </row>
    <row r="645" spans="1:24" outlineLevel="2">
      <c r="A645" s="136">
        <v>41257</v>
      </c>
      <c r="B645" s="24"/>
      <c r="C645" s="77">
        <v>109</v>
      </c>
      <c r="D645" s="137" t="s">
        <v>853</v>
      </c>
      <c r="E645" s="137">
        <v>1</v>
      </c>
      <c r="F645" s="137" t="s">
        <v>179</v>
      </c>
      <c r="G645" s="137" t="str">
        <f>+VLOOKUP($D645,'Detailed Schedule'!$D$8:$EK$9993,4,FALSE)</f>
        <v>1997 FORD L9000 DUMP TRUCK-LIME</v>
      </c>
      <c r="H645" s="55">
        <f>+VLOOKUP($D645,'Detailed Schedule'!$D$8:$EK$9993,5,FALSE)</f>
        <v>12968.4</v>
      </c>
      <c r="I645" s="22">
        <f>+VLOOKUP($D645,'Detailed Schedule'!$D$8:$EK$9993,6,FALSE)</f>
        <v>7</v>
      </c>
      <c r="J645" s="55">
        <f>+VLOOKUP($D645,'Detailed Schedule'!$D$8:$EK$9993,7,FALSE)</f>
        <v>2500</v>
      </c>
      <c r="K645" s="56">
        <v>0</v>
      </c>
      <c r="L645" s="59">
        <f>+VLOOKUP($D645,'Detailed Schedule'!$D$8:$EAA$9985,137,FALSE)</f>
        <v>10468.4</v>
      </c>
      <c r="M645" s="26">
        <f>+VLOOKUP($D645,'Detailed Schedule'!$D$8:$EAA$9985,144,FALSE)</f>
        <v>0</v>
      </c>
      <c r="N645" s="26">
        <f t="shared" si="120"/>
        <v>10468.4</v>
      </c>
      <c r="O645" s="26">
        <f t="shared" si="121"/>
        <v>2500</v>
      </c>
      <c r="Q645" s="74">
        <f>+VLOOKUP($D645,'Detailed Schedule'!$D$8:$K$903,6,FALSE)</f>
        <v>7</v>
      </c>
      <c r="R645" s="75">
        <f>+VLOOKUP($D645,'Detailed Schedule'!$D$8:$K$903,5,FALSE)</f>
        <v>12968.4</v>
      </c>
      <c r="S645" s="75">
        <f>+VLOOKUP($D645,'Detailed Schedule'!$D$8:$K$903,7,FALSE)</f>
        <v>2500</v>
      </c>
      <c r="T645" s="119">
        <f t="shared" si="109"/>
        <v>0</v>
      </c>
      <c r="U645" s="119">
        <f t="shared" si="110"/>
        <v>0</v>
      </c>
      <c r="V645" s="21" t="str">
        <f t="shared" si="111"/>
        <v>NO CHANGE</v>
      </c>
      <c r="W645" s="21" t="str">
        <f t="shared" si="112"/>
        <v>NO CHANGE</v>
      </c>
      <c r="X645" s="21" t="str">
        <f t="shared" si="113"/>
        <v>NO CHANGE</v>
      </c>
    </row>
    <row r="646" spans="1:24" outlineLevel="2">
      <c r="A646" s="136">
        <v>41348</v>
      </c>
      <c r="B646" s="24"/>
      <c r="C646" s="77">
        <v>121</v>
      </c>
      <c r="D646" s="137" t="s">
        <v>1329</v>
      </c>
      <c r="E646" s="137">
        <v>2</v>
      </c>
      <c r="F646" s="137" t="s">
        <v>179</v>
      </c>
      <c r="G646" s="137" t="str">
        <f>+VLOOKUP($D646,'Detailed Schedule'!$D$8:$EK$9993,4,FALSE)</f>
        <v>2013 FORD F150</v>
      </c>
      <c r="H646" s="55">
        <f>+VLOOKUP($D646,'Detailed Schedule'!$D$8:$EK$9993,5,FALSE)</f>
        <v>27512.54</v>
      </c>
      <c r="I646" s="22">
        <f>+VLOOKUP($D646,'Detailed Schedule'!$D$8:$EK$9993,6,FALSE)</f>
        <v>7</v>
      </c>
      <c r="J646" s="55">
        <f>+VLOOKUP($D646,'Detailed Schedule'!$D$8:$EK$9993,7,FALSE)</f>
        <v>0</v>
      </c>
      <c r="K646" s="56">
        <v>0</v>
      </c>
      <c r="L646" s="59">
        <f>+VLOOKUP($D646,'Detailed Schedule'!$D$8:$EAA$9985,137,FALSE)</f>
        <v>27512.54</v>
      </c>
      <c r="M646" s="26">
        <f>+VLOOKUP($D646,'Detailed Schedule'!$D$8:$EAA$9985,144,FALSE)</f>
        <v>0</v>
      </c>
      <c r="N646" s="26">
        <f t="shared" si="120"/>
        <v>27512.54</v>
      </c>
      <c r="O646" s="26">
        <f t="shared" si="121"/>
        <v>0</v>
      </c>
      <c r="Q646" s="74">
        <f>+VLOOKUP($D646,'Detailed Schedule'!$D$8:$K$903,6,FALSE)</f>
        <v>7</v>
      </c>
      <c r="R646" s="75">
        <f>+VLOOKUP($D646,'Detailed Schedule'!$D$8:$K$903,5,FALSE)</f>
        <v>27512.54</v>
      </c>
      <c r="S646" s="75">
        <f>+VLOOKUP($D646,'Detailed Schedule'!$D$8:$K$903,7,FALSE)</f>
        <v>0</v>
      </c>
      <c r="T646" s="119">
        <f t="shared" si="109"/>
        <v>0</v>
      </c>
      <c r="U646" s="119">
        <f t="shared" si="110"/>
        <v>0</v>
      </c>
      <c r="V646" s="21" t="str">
        <f t="shared" si="111"/>
        <v>NO CHANGE</v>
      </c>
      <c r="W646" s="21" t="str">
        <f t="shared" si="112"/>
        <v>NO CHANGE</v>
      </c>
      <c r="X646" s="21" t="str">
        <f t="shared" si="113"/>
        <v>NO CHANGE</v>
      </c>
    </row>
    <row r="647" spans="1:24" outlineLevel="2">
      <c r="A647" s="136">
        <v>41409</v>
      </c>
      <c r="B647" s="24"/>
      <c r="C647" s="77">
        <v>128</v>
      </c>
      <c r="D647" s="137" t="s">
        <v>1333</v>
      </c>
      <c r="E647" s="137">
        <v>2</v>
      </c>
      <c r="F647" s="137" t="s">
        <v>179</v>
      </c>
      <c r="G647" s="137" t="str">
        <f>+VLOOKUP($D647,'Detailed Schedule'!$D$8:$EK$9993,4,FALSE)</f>
        <v>2013 F150 PICK-UP</v>
      </c>
      <c r="H647" s="55">
        <f>+VLOOKUP($D647,'Detailed Schedule'!$D$8:$EK$9993,5,FALSE)</f>
        <v>22875.5</v>
      </c>
      <c r="I647" s="22">
        <f>+VLOOKUP($D647,'Detailed Schedule'!$D$8:$EK$9993,6,FALSE)</f>
        <v>7</v>
      </c>
      <c r="J647" s="55">
        <f>+VLOOKUP($D647,'Detailed Schedule'!$D$8:$EK$9993,7,FALSE)</f>
        <v>0</v>
      </c>
      <c r="K647" s="56">
        <v>0</v>
      </c>
      <c r="L647" s="59">
        <f>+VLOOKUP($D647,'Detailed Schedule'!$D$8:$EAA$9985,137,FALSE)</f>
        <v>22875.5</v>
      </c>
      <c r="M647" s="26">
        <f>+VLOOKUP($D647,'Detailed Schedule'!$D$8:$EAA$9985,144,FALSE)</f>
        <v>0</v>
      </c>
      <c r="N647" s="26">
        <f t="shared" si="120"/>
        <v>22875.5</v>
      </c>
      <c r="O647" s="26">
        <f t="shared" si="121"/>
        <v>0</v>
      </c>
      <c r="Q647" s="74">
        <f>+VLOOKUP($D647,'Detailed Schedule'!$D$8:$K$903,6,FALSE)</f>
        <v>7</v>
      </c>
      <c r="R647" s="75">
        <f>+VLOOKUP($D647,'Detailed Schedule'!$D$8:$K$903,5,FALSE)</f>
        <v>22875.5</v>
      </c>
      <c r="S647" s="75">
        <f>+VLOOKUP($D647,'Detailed Schedule'!$D$8:$K$903,7,FALSE)</f>
        <v>0</v>
      </c>
      <c r="T647" s="119">
        <f t="shared" si="109"/>
        <v>0</v>
      </c>
      <c r="U647" s="119">
        <f t="shared" si="110"/>
        <v>0</v>
      </c>
      <c r="V647" s="21" t="str">
        <f t="shared" si="111"/>
        <v>NO CHANGE</v>
      </c>
      <c r="W647" s="21" t="str">
        <f t="shared" si="112"/>
        <v>NO CHANGE</v>
      </c>
      <c r="X647" s="21" t="str">
        <f t="shared" si="113"/>
        <v>NO CHANGE</v>
      </c>
    </row>
    <row r="648" spans="1:24" outlineLevel="2">
      <c r="A648" s="136">
        <v>41456</v>
      </c>
      <c r="B648" s="24"/>
      <c r="C648" s="77">
        <v>129</v>
      </c>
      <c r="D648" s="137" t="s">
        <v>753</v>
      </c>
      <c r="E648" s="137">
        <v>1</v>
      </c>
      <c r="F648" s="137" t="s">
        <v>179</v>
      </c>
      <c r="G648" s="137" t="str">
        <f>+VLOOKUP($D648,'Detailed Schedule'!$D$8:$EK$9993,4,FALSE)</f>
        <v>PURCHASE OF TRUCK FROM FALCON</v>
      </c>
      <c r="H648" s="55">
        <f>+VLOOKUP($D648,'Detailed Schedule'!$D$8:$EK$9993,5,FALSE)</f>
        <v>2000</v>
      </c>
      <c r="I648" s="22">
        <f>+VLOOKUP($D648,'Detailed Schedule'!$D$8:$EK$9993,6,FALSE)</f>
        <v>5</v>
      </c>
      <c r="J648" s="55">
        <f>+VLOOKUP($D648,'Detailed Schedule'!$D$8:$EK$9993,7,FALSE)</f>
        <v>0</v>
      </c>
      <c r="K648" s="56">
        <v>0</v>
      </c>
      <c r="L648" s="59">
        <f>+VLOOKUP($D648,'Detailed Schedule'!$D$8:$EAA$9985,137,FALSE)</f>
        <v>2000</v>
      </c>
      <c r="M648" s="26">
        <f>+VLOOKUP($D648,'Detailed Schedule'!$D$8:$EAA$9985,144,FALSE)</f>
        <v>0</v>
      </c>
      <c r="N648" s="26">
        <f t="shared" si="120"/>
        <v>2000</v>
      </c>
      <c r="O648" s="26">
        <f t="shared" si="121"/>
        <v>0</v>
      </c>
      <c r="Q648" s="74">
        <f>+VLOOKUP($D648,'Detailed Schedule'!$D$8:$K$903,6,FALSE)</f>
        <v>5</v>
      </c>
      <c r="R648" s="75">
        <f>+VLOOKUP($D648,'Detailed Schedule'!$D$8:$K$903,5,FALSE)</f>
        <v>2000</v>
      </c>
      <c r="S648" s="75">
        <f>+VLOOKUP($D648,'Detailed Schedule'!$D$8:$K$903,7,FALSE)</f>
        <v>0</v>
      </c>
      <c r="T648" s="119">
        <f t="shared" si="109"/>
        <v>0</v>
      </c>
      <c r="U648" s="119">
        <f t="shared" si="110"/>
        <v>0</v>
      </c>
      <c r="V648" s="21" t="str">
        <f t="shared" si="111"/>
        <v>NO CHANGE</v>
      </c>
      <c r="W648" s="21" t="str">
        <f t="shared" si="112"/>
        <v>NO CHANGE</v>
      </c>
      <c r="X648" s="21" t="str">
        <f t="shared" si="113"/>
        <v>NO CHANGE</v>
      </c>
    </row>
    <row r="649" spans="1:24" outlineLevel="2">
      <c r="A649" s="136">
        <v>41771</v>
      </c>
      <c r="B649" s="24">
        <v>45719</v>
      </c>
      <c r="C649" s="77">
        <v>148</v>
      </c>
      <c r="D649" s="137" t="s">
        <v>1335</v>
      </c>
      <c r="E649" s="137">
        <v>1</v>
      </c>
      <c r="F649" s="137" t="s">
        <v>179</v>
      </c>
      <c r="G649" s="137" t="str">
        <f>+VLOOKUP($D649,'Detailed Schedule'!$D$8:$EK$9993,4,FALSE)</f>
        <v>2014 FORD F250 A02604</v>
      </c>
      <c r="H649" s="55">
        <f>+VLOOKUP($D649,'Detailed Schedule'!$D$8:$EK$9993,5,FALSE)</f>
        <v>28116.5</v>
      </c>
      <c r="I649" s="22">
        <f>+VLOOKUP($D649,'Detailed Schedule'!$D$8:$EK$9993,6,FALSE)</f>
        <v>6</v>
      </c>
      <c r="J649" s="55">
        <f>+VLOOKUP($D649,'Detailed Schedule'!$D$8:$EK$9993,7,FALSE)</f>
        <v>0</v>
      </c>
      <c r="K649" s="56">
        <v>0</v>
      </c>
      <c r="L649" s="59">
        <f>+VLOOKUP($D649,'Detailed Schedule'!$D$8:$EAA$9985,137,FALSE)</f>
        <v>28116.5</v>
      </c>
      <c r="M649" s="26">
        <f>+VLOOKUP($D649,'Detailed Schedule'!$D$8:$EAA$9985,144,FALSE)</f>
        <v>0</v>
      </c>
      <c r="N649" s="26">
        <f t="shared" si="120"/>
        <v>28116.5</v>
      </c>
      <c r="O649" s="26">
        <f t="shared" si="121"/>
        <v>0</v>
      </c>
      <c r="Q649" s="74">
        <f>+VLOOKUP($D649,'Detailed Schedule'!$D$8:$K$903,6,FALSE)</f>
        <v>6</v>
      </c>
      <c r="R649" s="75">
        <f>+VLOOKUP($D649,'Detailed Schedule'!$D$8:$K$903,5,FALSE)</f>
        <v>28116.5</v>
      </c>
      <c r="S649" s="75">
        <f>+VLOOKUP($D649,'Detailed Schedule'!$D$8:$K$903,7,FALSE)</f>
        <v>0</v>
      </c>
      <c r="T649" s="119">
        <f t="shared" si="109"/>
        <v>0</v>
      </c>
      <c r="U649" s="119">
        <f t="shared" si="110"/>
        <v>0</v>
      </c>
      <c r="V649" s="21" t="str">
        <f t="shared" si="111"/>
        <v>NO CHANGE</v>
      </c>
      <c r="W649" s="21" t="str">
        <f t="shared" si="112"/>
        <v>NO CHANGE</v>
      </c>
      <c r="X649" s="21" t="str">
        <f t="shared" si="113"/>
        <v>NO CHANGE</v>
      </c>
    </row>
    <row r="650" spans="1:24" outlineLevel="2">
      <c r="A650" s="136">
        <v>41831</v>
      </c>
      <c r="B650" s="24"/>
      <c r="C650" s="77">
        <v>149</v>
      </c>
      <c r="D650" s="137" t="s">
        <v>1337</v>
      </c>
      <c r="E650" s="137">
        <v>1</v>
      </c>
      <c r="F650" s="137" t="s">
        <v>179</v>
      </c>
      <c r="G650" s="137" t="str">
        <f>+VLOOKUP($D650,'Detailed Schedule'!$D$8:$EK$9993,4,FALSE)</f>
        <v>2014 FORD F150 D94916</v>
      </c>
      <c r="H650" s="55">
        <f>+VLOOKUP($D650,'Detailed Schedule'!$D$8:$EK$9993,5,FALSE)</f>
        <v>32528</v>
      </c>
      <c r="I650" s="22">
        <f>+VLOOKUP($D650,'Detailed Schedule'!$D$8:$EK$9993,6,FALSE)</f>
        <v>6</v>
      </c>
      <c r="J650" s="55">
        <f>+VLOOKUP($D650,'Detailed Schedule'!$D$8:$EK$9993,7,FALSE)</f>
        <v>0</v>
      </c>
      <c r="K650" s="56">
        <v>0</v>
      </c>
      <c r="L650" s="59">
        <f>+VLOOKUP($D650,'Detailed Schedule'!$D$8:$EAA$9985,137,FALSE)</f>
        <v>32528</v>
      </c>
      <c r="M650" s="26">
        <f>+VLOOKUP($D650,'Detailed Schedule'!$D$8:$EAA$9985,144,FALSE)</f>
        <v>0</v>
      </c>
      <c r="N650" s="26">
        <f t="shared" si="120"/>
        <v>32528</v>
      </c>
      <c r="O650" s="26">
        <f t="shared" si="121"/>
        <v>0</v>
      </c>
      <c r="Q650" s="74">
        <f>+VLOOKUP($D650,'Detailed Schedule'!$D$8:$K$903,6,FALSE)</f>
        <v>6</v>
      </c>
      <c r="R650" s="75">
        <f>+VLOOKUP($D650,'Detailed Schedule'!$D$8:$K$903,5,FALSE)</f>
        <v>32528</v>
      </c>
      <c r="S650" s="75">
        <f>+VLOOKUP($D650,'Detailed Schedule'!$D$8:$K$903,7,FALSE)</f>
        <v>0</v>
      </c>
      <c r="T650" s="119">
        <f t="shared" si="109"/>
        <v>0</v>
      </c>
      <c r="U650" s="119">
        <f t="shared" si="110"/>
        <v>0</v>
      </c>
      <c r="V650" s="21" t="str">
        <f t="shared" si="111"/>
        <v>NO CHANGE</v>
      </c>
      <c r="W650" s="21" t="str">
        <f t="shared" si="112"/>
        <v>NO CHANGE</v>
      </c>
      <c r="X650" s="21" t="str">
        <f t="shared" si="113"/>
        <v>NO CHANGE</v>
      </c>
    </row>
    <row r="651" spans="1:24" outlineLevel="2">
      <c r="A651" s="136">
        <v>41859</v>
      </c>
      <c r="B651" s="24"/>
      <c r="C651" s="77">
        <v>151</v>
      </c>
      <c r="D651" s="137" t="s">
        <v>1341</v>
      </c>
      <c r="E651" s="137">
        <v>2</v>
      </c>
      <c r="F651" s="137" t="s">
        <v>179</v>
      </c>
      <c r="G651" s="137" t="str">
        <f>+VLOOKUP($D651,'Detailed Schedule'!$D$8:$EK$9993,4,FALSE)</f>
        <v>2013 F150 - TEXAS</v>
      </c>
      <c r="H651" s="55">
        <f>+VLOOKUP($D651,'Detailed Schedule'!$D$8:$EK$9993,5,FALSE)</f>
        <v>19191.939999999999</v>
      </c>
      <c r="I651" s="22">
        <f>+VLOOKUP($D651,'Detailed Schedule'!$D$8:$EK$9993,6,FALSE)</f>
        <v>7</v>
      </c>
      <c r="J651" s="55">
        <f>+VLOOKUP($D651,'Detailed Schedule'!$D$8:$EK$9993,7,FALSE)</f>
        <v>0</v>
      </c>
      <c r="K651" s="56">
        <v>0</v>
      </c>
      <c r="L651" s="59">
        <f>+VLOOKUP($D651,'Detailed Schedule'!$D$8:$EAA$9985,137,FALSE)</f>
        <v>19191.939999999999</v>
      </c>
      <c r="M651" s="26">
        <f>+VLOOKUP($D651,'Detailed Schedule'!$D$8:$EAA$9985,144,FALSE)</f>
        <v>0</v>
      </c>
      <c r="N651" s="26">
        <f t="shared" si="120"/>
        <v>19191.939999999999</v>
      </c>
      <c r="O651" s="26">
        <f t="shared" si="121"/>
        <v>0</v>
      </c>
      <c r="Q651" s="74"/>
      <c r="R651" s="75"/>
      <c r="S651" s="75"/>
      <c r="T651" s="119"/>
      <c r="U651" s="119"/>
    </row>
    <row r="652" spans="1:24" outlineLevel="2">
      <c r="A652" s="136">
        <v>41866</v>
      </c>
      <c r="B652" s="24"/>
      <c r="C652" s="77">
        <v>152</v>
      </c>
      <c r="D652" s="137" t="s">
        <v>1339</v>
      </c>
      <c r="E652" s="137">
        <v>2</v>
      </c>
      <c r="F652" s="137" t="s">
        <v>179</v>
      </c>
      <c r="G652" s="137" t="str">
        <f>+VLOOKUP($D652,'Detailed Schedule'!$D$8:$EK$9993,4,FALSE)</f>
        <v>2013 F150 - TEXAS</v>
      </c>
      <c r="H652" s="55">
        <f>+VLOOKUP($D652,'Detailed Schedule'!$D$8:$EK$9993,5,FALSE)</f>
        <v>19191.939999999999</v>
      </c>
      <c r="I652" s="22">
        <f>+VLOOKUP($D652,'Detailed Schedule'!$D$8:$EK$9993,6,FALSE)</f>
        <v>7</v>
      </c>
      <c r="J652" s="55">
        <f>+VLOOKUP($D652,'Detailed Schedule'!$D$8:$EK$9993,7,FALSE)</f>
        <v>0</v>
      </c>
      <c r="K652" s="56">
        <v>0</v>
      </c>
      <c r="L652" s="59">
        <f>+VLOOKUP($D652,'Detailed Schedule'!$D$8:$EAA$9985,137,FALSE)</f>
        <v>19191.939999999999</v>
      </c>
      <c r="M652" s="26">
        <f>+VLOOKUP($D652,'Detailed Schedule'!$D$8:$EAA$9985,144,FALSE)</f>
        <v>0</v>
      </c>
      <c r="N652" s="26">
        <f t="shared" si="120"/>
        <v>19191.939999999999</v>
      </c>
      <c r="O652" s="26">
        <f t="shared" si="121"/>
        <v>0</v>
      </c>
      <c r="Q652" s="74">
        <f>+VLOOKUP($D652,'Detailed Schedule'!$D$8:$K$903,6,FALSE)</f>
        <v>7</v>
      </c>
      <c r="R652" s="75">
        <f>+VLOOKUP($D652,'Detailed Schedule'!$D$8:$K$903,5,FALSE)</f>
        <v>19191.939999999999</v>
      </c>
      <c r="S652" s="75">
        <f>+VLOOKUP($D652,'Detailed Schedule'!$D$8:$K$903,7,FALSE)</f>
        <v>0</v>
      </c>
      <c r="T652" s="119">
        <f t="shared" si="109"/>
        <v>0</v>
      </c>
      <c r="U652" s="119">
        <f t="shared" si="110"/>
        <v>0</v>
      </c>
      <c r="V652" s="21" t="str">
        <f t="shared" si="111"/>
        <v>NO CHANGE</v>
      </c>
      <c r="W652" s="21" t="str">
        <f t="shared" si="112"/>
        <v>NO CHANGE</v>
      </c>
      <c r="X652" s="21" t="str">
        <f t="shared" si="113"/>
        <v>NO CHANGE</v>
      </c>
    </row>
    <row r="653" spans="1:24" outlineLevel="2">
      <c r="A653" s="136">
        <v>41936</v>
      </c>
      <c r="B653" s="24"/>
      <c r="C653" s="77">
        <v>155</v>
      </c>
      <c r="D653" s="137" t="s">
        <v>855</v>
      </c>
      <c r="E653" s="137">
        <v>1</v>
      </c>
      <c r="F653" s="137" t="s">
        <v>179</v>
      </c>
      <c r="G653" s="137" t="str">
        <f>+VLOOKUP($D653,'Detailed Schedule'!$D$8:$EK$9993,4,FALSE)</f>
        <v>LIME TRUCK - 30 TON</v>
      </c>
      <c r="H653" s="55">
        <f>+VLOOKUP($D653,'Detailed Schedule'!$D$8:$EK$9993,5,FALSE)</f>
        <v>129300.51000000001</v>
      </c>
      <c r="I653" s="22">
        <f>+VLOOKUP($D653,'Detailed Schedule'!$D$8:$EK$9993,6,FALSE)</f>
        <v>10</v>
      </c>
      <c r="J653" s="55">
        <f>+VLOOKUP($D653,'Detailed Schedule'!$D$8:$EK$9993,7,FALSE)</f>
        <v>60000</v>
      </c>
      <c r="K653" s="56">
        <v>0</v>
      </c>
      <c r="L653" s="59">
        <f>+VLOOKUP($D653,'Detailed Schedule'!$D$8:$EAA$9985,137,FALSE)</f>
        <v>69300.509999999995</v>
      </c>
      <c r="M653" s="26">
        <f>+VLOOKUP($D653,'Detailed Schedule'!$D$8:$EAA$9985,144,FALSE)</f>
        <v>0</v>
      </c>
      <c r="N653" s="26">
        <f t="shared" si="120"/>
        <v>69300.509999999995</v>
      </c>
      <c r="O653" s="26">
        <f t="shared" si="121"/>
        <v>60000.000000000015</v>
      </c>
      <c r="Q653" s="74">
        <f>+VLOOKUP($D653,'Detailed Schedule'!$D$8:$K$903,6,FALSE)</f>
        <v>10</v>
      </c>
      <c r="R653" s="75">
        <f>+VLOOKUP($D653,'Detailed Schedule'!$D$8:$K$903,5,FALSE)</f>
        <v>129300.51000000001</v>
      </c>
      <c r="S653" s="75">
        <f>+VLOOKUP($D653,'Detailed Schedule'!$D$8:$K$903,7,FALSE)</f>
        <v>60000</v>
      </c>
      <c r="T653" s="119">
        <f t="shared" si="109"/>
        <v>0</v>
      </c>
      <c r="U653" s="119">
        <f t="shared" si="110"/>
        <v>0</v>
      </c>
      <c r="V653" s="21" t="str">
        <f t="shared" si="111"/>
        <v>NO CHANGE</v>
      </c>
      <c r="W653" s="21" t="str">
        <f t="shared" si="112"/>
        <v>NO CHANGE</v>
      </c>
      <c r="X653" s="21" t="str">
        <f t="shared" si="113"/>
        <v>NO CHANGE</v>
      </c>
    </row>
    <row r="654" spans="1:24" outlineLevel="2">
      <c r="A654" s="136">
        <v>42124</v>
      </c>
      <c r="B654" s="24"/>
      <c r="C654" s="77">
        <v>180</v>
      </c>
      <c r="D654" s="137" t="s">
        <v>1344</v>
      </c>
      <c r="E654" s="137">
        <v>1</v>
      </c>
      <c r="F654" s="137" t="s">
        <v>179</v>
      </c>
      <c r="G654" s="137" t="str">
        <f>+VLOOKUP($D654,'Detailed Schedule'!$D$8:$EK$9993,4,FALSE)</f>
        <v>2014 FORD F150 4X4</v>
      </c>
      <c r="H654" s="55">
        <f>+VLOOKUP($D654,'Detailed Schedule'!$D$8:$EK$9993,5,FALSE)</f>
        <v>37042.75</v>
      </c>
      <c r="I654" s="22">
        <f>+VLOOKUP($D654,'Detailed Schedule'!$D$8:$EK$9993,6,FALSE)</f>
        <v>6</v>
      </c>
      <c r="J654" s="55">
        <f>+VLOOKUP($D654,'Detailed Schedule'!$D$8:$EK$9993,7,FALSE)</f>
        <v>0</v>
      </c>
      <c r="K654" s="56">
        <v>0</v>
      </c>
      <c r="L654" s="59">
        <f>+VLOOKUP($D654,'Detailed Schedule'!$D$8:$EAA$9985,137,FALSE)</f>
        <v>37042.75</v>
      </c>
      <c r="M654" s="26">
        <f>+VLOOKUP($D654,'Detailed Schedule'!$D$8:$EAA$9985,144,FALSE)</f>
        <v>0</v>
      </c>
      <c r="N654" s="26">
        <f t="shared" si="120"/>
        <v>37042.75</v>
      </c>
      <c r="O654" s="26">
        <f t="shared" si="121"/>
        <v>0</v>
      </c>
      <c r="Q654" s="74">
        <f>+VLOOKUP($D654,'Detailed Schedule'!$D$8:$K$903,6,FALSE)</f>
        <v>6</v>
      </c>
      <c r="R654" s="75">
        <f>+VLOOKUP($D654,'Detailed Schedule'!$D$8:$K$903,5,FALSE)</f>
        <v>37042.75</v>
      </c>
      <c r="S654" s="75">
        <f>+VLOOKUP($D654,'Detailed Schedule'!$D$8:$K$903,7,FALSE)</f>
        <v>0</v>
      </c>
      <c r="T654" s="119">
        <f t="shared" si="109"/>
        <v>0</v>
      </c>
      <c r="U654" s="119">
        <f t="shared" si="110"/>
        <v>0</v>
      </c>
      <c r="V654" s="21" t="str">
        <f t="shared" si="111"/>
        <v>NO CHANGE</v>
      </c>
      <c r="W654" s="21" t="str">
        <f t="shared" si="112"/>
        <v>NO CHANGE</v>
      </c>
      <c r="X654" s="21" t="str">
        <f t="shared" si="113"/>
        <v>NO CHANGE</v>
      </c>
    </row>
    <row r="655" spans="1:24" outlineLevel="2">
      <c r="A655" s="136">
        <v>42242</v>
      </c>
      <c r="B655" s="24"/>
      <c r="C655" s="77">
        <v>182</v>
      </c>
      <c r="D655" s="137" t="s">
        <v>1342</v>
      </c>
      <c r="E655" s="137">
        <v>1</v>
      </c>
      <c r="F655" s="137" t="s">
        <v>179</v>
      </c>
      <c r="G655" s="137" t="str">
        <f>+VLOOKUP($D655,'Detailed Schedule'!$D$8:$EK$9993,4,FALSE)</f>
        <v>2016 F250SD</v>
      </c>
      <c r="H655" s="55">
        <f>+VLOOKUP($D655,'Detailed Schedule'!$D$8:$EK$9993,5,FALSE)</f>
        <v>36380</v>
      </c>
      <c r="I655" s="22">
        <f>+VLOOKUP($D655,'Detailed Schedule'!$D$8:$EK$9993,6,FALSE)</f>
        <v>6</v>
      </c>
      <c r="J655" s="55">
        <f>+VLOOKUP($D655,'Detailed Schedule'!$D$8:$EK$9993,7,FALSE)</f>
        <v>0</v>
      </c>
      <c r="K655" s="56">
        <v>0</v>
      </c>
      <c r="L655" s="59">
        <f>+VLOOKUP($D655,'Detailed Schedule'!$D$8:$EAA$9985,137,FALSE)</f>
        <v>36380</v>
      </c>
      <c r="M655" s="26">
        <f>+VLOOKUP($D655,'Detailed Schedule'!$D$8:$EAA$9985,144,FALSE)</f>
        <v>0</v>
      </c>
      <c r="N655" s="26">
        <f t="shared" si="120"/>
        <v>36380</v>
      </c>
      <c r="O655" s="26">
        <f t="shared" si="121"/>
        <v>0</v>
      </c>
      <c r="Q655" s="74">
        <f>+VLOOKUP($D655,'Detailed Schedule'!$D$8:$K$903,6,FALSE)</f>
        <v>6</v>
      </c>
      <c r="R655" s="75">
        <f>+VLOOKUP($D655,'Detailed Schedule'!$D$8:$K$903,5,FALSE)</f>
        <v>36380</v>
      </c>
      <c r="S655" s="75">
        <f>+VLOOKUP($D655,'Detailed Schedule'!$D$8:$K$903,7,FALSE)</f>
        <v>0</v>
      </c>
      <c r="T655" s="119">
        <f t="shared" si="109"/>
        <v>0</v>
      </c>
      <c r="U655" s="119">
        <f t="shared" si="110"/>
        <v>0</v>
      </c>
      <c r="V655" s="21" t="str">
        <f t="shared" si="111"/>
        <v>NO CHANGE</v>
      </c>
      <c r="W655" s="21" t="str">
        <f t="shared" si="112"/>
        <v>NO CHANGE</v>
      </c>
      <c r="X655" s="21" t="str">
        <f t="shared" si="113"/>
        <v>NO CHANGE</v>
      </c>
    </row>
    <row r="656" spans="1:24" outlineLevel="2">
      <c r="A656" s="136">
        <v>42446</v>
      </c>
      <c r="B656" s="24"/>
      <c r="C656" s="77">
        <v>190</v>
      </c>
      <c r="D656" s="137" t="s">
        <v>1451</v>
      </c>
      <c r="E656" s="137">
        <v>1</v>
      </c>
      <c r="F656" s="137" t="s">
        <v>179</v>
      </c>
      <c r="G656" s="137" t="str">
        <f>+VLOOKUP($D656,'Detailed Schedule'!$D$8:$EK$9993,4,FALSE)</f>
        <v>2010 PETERBUILT SEMI</v>
      </c>
      <c r="H656" s="55">
        <f>+VLOOKUP($D656,'Detailed Schedule'!$D$8:$EK$9993,5,FALSE)</f>
        <v>110260.16</v>
      </c>
      <c r="I656" s="22">
        <f>+VLOOKUP($D656,'Detailed Schedule'!$D$8:$EK$9993,6,FALSE)</f>
        <v>10</v>
      </c>
      <c r="J656" s="55">
        <f>+VLOOKUP($D656,'Detailed Schedule'!$D$8:$EK$9993,7,FALSE)</f>
        <v>30000</v>
      </c>
      <c r="K656" s="56">
        <v>0</v>
      </c>
      <c r="L656" s="59">
        <f>+VLOOKUP($D656,'Detailed Schedule'!$D$8:$EAA$9985,137,FALSE)</f>
        <v>72293.626000000004</v>
      </c>
      <c r="M656" s="26">
        <f>+VLOOKUP($D656,'Detailed Schedule'!$D$8:$EAA$9985,144,FALSE)</f>
        <v>2006.5040000000004</v>
      </c>
      <c r="N656" s="26">
        <f t="shared" si="120"/>
        <v>74300.13</v>
      </c>
      <c r="O656" s="26">
        <f t="shared" si="121"/>
        <v>35960.03</v>
      </c>
      <c r="Q656" s="74">
        <f>+VLOOKUP($D656,'Detailed Schedule'!$D$8:$K$903,6,FALSE)</f>
        <v>10</v>
      </c>
      <c r="R656" s="75">
        <f>+VLOOKUP($D656,'Detailed Schedule'!$D$8:$K$903,5,FALSE)</f>
        <v>110260.16</v>
      </c>
      <c r="S656" s="75">
        <f>+VLOOKUP($D656,'Detailed Schedule'!$D$8:$K$903,7,FALSE)</f>
        <v>30000</v>
      </c>
      <c r="T656" s="119">
        <f t="shared" si="109"/>
        <v>0</v>
      </c>
      <c r="U656" s="119">
        <f t="shared" si="110"/>
        <v>0</v>
      </c>
      <c r="V656" s="21" t="str">
        <f t="shared" si="111"/>
        <v>NO CHANGE</v>
      </c>
      <c r="W656" s="21" t="str">
        <f t="shared" si="112"/>
        <v>NO CHANGE</v>
      </c>
      <c r="X656" s="21" t="str">
        <f t="shared" si="113"/>
        <v>NO CHANGE</v>
      </c>
    </row>
    <row r="657" spans="1:24" outlineLevel="2">
      <c r="A657" s="136">
        <v>42499</v>
      </c>
      <c r="B657" s="24">
        <v>45719</v>
      </c>
      <c r="C657" s="77">
        <v>192</v>
      </c>
      <c r="D657" s="137" t="s">
        <v>1346</v>
      </c>
      <c r="E657" s="137">
        <v>1</v>
      </c>
      <c r="F657" s="137" t="s">
        <v>179</v>
      </c>
      <c r="G657" s="137" t="str">
        <f>+VLOOKUP($D657,'Detailed Schedule'!$D$8:$EK$9993,4,FALSE)</f>
        <v>2016 FORD F150</v>
      </c>
      <c r="H657" s="55">
        <f>+VLOOKUP($D657,'Detailed Schedule'!$D$8:$EK$9993,5,FALSE)</f>
        <v>25365.25</v>
      </c>
      <c r="I657" s="22">
        <f>+VLOOKUP($D657,'Detailed Schedule'!$D$8:$EK$9993,6,FALSE)</f>
        <v>7</v>
      </c>
      <c r="J657" s="55">
        <f>+VLOOKUP($D657,'Detailed Schedule'!$D$8:$EK$9993,7,FALSE)</f>
        <v>0</v>
      </c>
      <c r="K657" s="56">
        <v>0</v>
      </c>
      <c r="L657" s="59">
        <f>+VLOOKUP($D657,'Detailed Schedule'!$D$8:$EAA$9985,137,FALSE)</f>
        <v>25365.25</v>
      </c>
      <c r="M657" s="26">
        <f>+VLOOKUP($D657,'Detailed Schedule'!$D$8:$EAA$9985,144,FALSE)</f>
        <v>0</v>
      </c>
      <c r="N657" s="26">
        <f t="shared" si="120"/>
        <v>25365.25</v>
      </c>
      <c r="O657" s="26">
        <f t="shared" si="121"/>
        <v>0</v>
      </c>
      <c r="Q657" s="74">
        <f>+VLOOKUP($D657,'Detailed Schedule'!$D$8:$K$903,6,FALSE)</f>
        <v>7</v>
      </c>
      <c r="R657" s="75">
        <f>+VLOOKUP($D657,'Detailed Schedule'!$D$8:$K$903,5,FALSE)</f>
        <v>25365.25</v>
      </c>
      <c r="S657" s="75">
        <f>+VLOOKUP($D657,'Detailed Schedule'!$D$8:$K$903,7,FALSE)</f>
        <v>0</v>
      </c>
      <c r="T657" s="119">
        <f t="shared" si="109"/>
        <v>0</v>
      </c>
      <c r="U657" s="119">
        <f t="shared" si="110"/>
        <v>0</v>
      </c>
      <c r="V657" s="21" t="str">
        <f t="shared" si="111"/>
        <v>NO CHANGE</v>
      </c>
      <c r="W657" s="21" t="str">
        <f t="shared" si="112"/>
        <v>NO CHANGE</v>
      </c>
      <c r="X657" s="21" t="str">
        <f t="shared" si="113"/>
        <v>NO CHANGE</v>
      </c>
    </row>
    <row r="658" spans="1:24" outlineLevel="2">
      <c r="A658" s="136">
        <v>42607</v>
      </c>
      <c r="B658" s="24">
        <v>45719</v>
      </c>
      <c r="C658" s="77">
        <v>213</v>
      </c>
      <c r="D658" s="137" t="s">
        <v>1348</v>
      </c>
      <c r="E658" s="137">
        <v>1</v>
      </c>
      <c r="F658" s="137" t="s">
        <v>179</v>
      </c>
      <c r="G658" s="137" t="str">
        <f>+VLOOKUP($D658,'Detailed Schedule'!$D$8:$EK$9993,4,FALSE)</f>
        <v>2016 FORD F150</v>
      </c>
      <c r="H658" s="55">
        <f>+VLOOKUP($D658,'Detailed Schedule'!$D$8:$EK$9993,5,FALSE)</f>
        <v>25382.75</v>
      </c>
      <c r="I658" s="22">
        <f>+VLOOKUP($D658,'Detailed Schedule'!$D$8:$EK$9993,6,FALSE)</f>
        <v>7</v>
      </c>
      <c r="J658" s="55">
        <f>+VLOOKUP($D658,'Detailed Schedule'!$D$8:$EK$9993,7,FALSE)</f>
        <v>0</v>
      </c>
      <c r="K658" s="56">
        <v>0</v>
      </c>
      <c r="L658" s="59">
        <f>+VLOOKUP($D658,'Detailed Schedule'!$D$8:$EAA$9985,137,FALSE)</f>
        <v>25382.75</v>
      </c>
      <c r="M658" s="26">
        <f>+VLOOKUP($D658,'Detailed Schedule'!$D$8:$EAA$9985,144,FALSE)</f>
        <v>0</v>
      </c>
      <c r="N658" s="26">
        <f t="shared" si="120"/>
        <v>25382.75</v>
      </c>
      <c r="O658" s="26">
        <f t="shared" si="121"/>
        <v>0</v>
      </c>
      <c r="Q658" s="74">
        <f>+VLOOKUP($D658,'Detailed Schedule'!$D$8:$K$903,6,FALSE)</f>
        <v>7</v>
      </c>
      <c r="R658" s="75">
        <f>+VLOOKUP($D658,'Detailed Schedule'!$D$8:$K$903,5,FALSE)</f>
        <v>25382.75</v>
      </c>
      <c r="S658" s="75">
        <f>+VLOOKUP($D658,'Detailed Schedule'!$D$8:$K$903,7,FALSE)</f>
        <v>0</v>
      </c>
      <c r="T658" s="119">
        <f t="shared" ref="T658:T721" si="122">+S658-J658</f>
        <v>0</v>
      </c>
      <c r="U658" s="119">
        <f t="shared" ref="U658:U721" si="123">+R658-H658</f>
        <v>0</v>
      </c>
      <c r="V658" s="21" t="str">
        <f t="shared" ref="V658:V721" si="124">+IF(Q658=I658,"NO CHANGE","YES")</f>
        <v>NO CHANGE</v>
      </c>
      <c r="W658" s="21" t="str">
        <f t="shared" ref="W658:W721" si="125">+IF(R658=H658,"NO CHANGE","YES")</f>
        <v>NO CHANGE</v>
      </c>
      <c r="X658" s="21" t="str">
        <f t="shared" ref="X658:X721" si="126">+IF(S658=J658,"NO CHANGE","YES")</f>
        <v>NO CHANGE</v>
      </c>
    </row>
    <row r="659" spans="1:24" outlineLevel="2">
      <c r="A659" s="136">
        <v>42615</v>
      </c>
      <c r="B659" s="24"/>
      <c r="C659" s="77">
        <v>212</v>
      </c>
      <c r="D659" s="137" t="s">
        <v>971</v>
      </c>
      <c r="E659" s="137">
        <v>1</v>
      </c>
      <c r="F659" s="137" t="s">
        <v>179</v>
      </c>
      <c r="G659" s="137" t="str">
        <f>+VLOOKUP($D659,'Detailed Schedule'!$D$8:$EK$9993,4,FALSE)</f>
        <v>2005 FORD F650</v>
      </c>
      <c r="H659" s="55">
        <f>+VLOOKUP($D659,'Detailed Schedule'!$D$8:$EK$9993,5,FALSE)</f>
        <v>69198.5</v>
      </c>
      <c r="I659" s="22">
        <f>+VLOOKUP($D659,'Detailed Schedule'!$D$8:$EK$9993,6,FALSE)</f>
        <v>10</v>
      </c>
      <c r="J659" s="55">
        <f>+VLOOKUP($D659,'Detailed Schedule'!$D$8:$EK$9993,7,FALSE)</f>
        <v>15000</v>
      </c>
      <c r="K659" s="56">
        <v>0</v>
      </c>
      <c r="L659" s="59">
        <f>+VLOOKUP($D659,'Detailed Schedule'!$D$8:$EAA$9985,137,FALSE)</f>
        <v>45298.75</v>
      </c>
      <c r="M659" s="26">
        <f>+VLOOKUP($D659,'Detailed Schedule'!$D$8:$EAA$9985,144,FALSE)</f>
        <v>1354.9625000000001</v>
      </c>
      <c r="N659" s="26">
        <f t="shared" si="120"/>
        <v>46653.712500000001</v>
      </c>
      <c r="O659" s="26">
        <f t="shared" si="121"/>
        <v>22544.787499999999</v>
      </c>
      <c r="Q659" s="74">
        <f>+VLOOKUP($D659,'Detailed Schedule'!$D$8:$K$903,6,FALSE)</f>
        <v>10</v>
      </c>
      <c r="R659" s="75">
        <f>+VLOOKUP($D659,'Detailed Schedule'!$D$8:$K$903,5,FALSE)</f>
        <v>69198.5</v>
      </c>
      <c r="S659" s="75">
        <f>+VLOOKUP($D659,'Detailed Schedule'!$D$8:$K$903,7,FALSE)</f>
        <v>15000</v>
      </c>
      <c r="T659" s="119">
        <f t="shared" si="122"/>
        <v>0</v>
      </c>
      <c r="U659" s="119">
        <f t="shared" si="123"/>
        <v>0</v>
      </c>
      <c r="V659" s="21" t="str">
        <f t="shared" si="124"/>
        <v>NO CHANGE</v>
      </c>
      <c r="W659" s="21" t="str">
        <f t="shared" si="125"/>
        <v>NO CHANGE</v>
      </c>
      <c r="X659" s="21" t="str">
        <f t="shared" si="126"/>
        <v>NO CHANGE</v>
      </c>
    </row>
    <row r="660" spans="1:24" outlineLevel="2">
      <c r="A660" s="136">
        <v>42622</v>
      </c>
      <c r="B660" s="24"/>
      <c r="C660" s="77">
        <v>215</v>
      </c>
      <c r="D660" s="137" t="s">
        <v>1349</v>
      </c>
      <c r="E660" s="137">
        <v>2</v>
      </c>
      <c r="F660" s="137" t="s">
        <v>179</v>
      </c>
      <c r="G660" s="137" t="str">
        <f>+VLOOKUP($D660,'Detailed Schedule'!$D$8:$EK$9993,4,FALSE)</f>
        <v>2013 FORD F-150 2WD</v>
      </c>
      <c r="H660" s="55">
        <f>+VLOOKUP($D660,'Detailed Schedule'!$D$8:$EK$9993,5,FALSE)</f>
        <v>16986.12</v>
      </c>
      <c r="I660" s="22">
        <f>+VLOOKUP($D660,'Detailed Schedule'!$D$8:$EK$9993,6,FALSE)</f>
        <v>5</v>
      </c>
      <c r="J660" s="55">
        <f>+VLOOKUP($D660,'Detailed Schedule'!$D$8:$EK$9993,7,FALSE)</f>
        <v>0</v>
      </c>
      <c r="K660" s="56">
        <v>0</v>
      </c>
      <c r="L660" s="59">
        <f>+VLOOKUP($D660,'Detailed Schedule'!$D$8:$EAA$9985,137,FALSE)</f>
        <v>16986.12</v>
      </c>
      <c r="M660" s="26">
        <f>+VLOOKUP($D660,'Detailed Schedule'!$D$8:$EAA$9985,144,FALSE)</f>
        <v>0</v>
      </c>
      <c r="N660" s="26">
        <f t="shared" si="120"/>
        <v>16986.12</v>
      </c>
      <c r="O660" s="26">
        <f t="shared" si="121"/>
        <v>0</v>
      </c>
      <c r="Q660" s="74">
        <f>+VLOOKUP($D660,'Detailed Schedule'!$D$8:$K$903,6,FALSE)</f>
        <v>5</v>
      </c>
      <c r="R660" s="75">
        <f>+VLOOKUP($D660,'Detailed Schedule'!$D$8:$K$903,5,FALSE)</f>
        <v>16986.12</v>
      </c>
      <c r="S660" s="75">
        <f>+VLOOKUP($D660,'Detailed Schedule'!$D$8:$K$903,7,FALSE)</f>
        <v>0</v>
      </c>
      <c r="T660" s="119">
        <f t="shared" si="122"/>
        <v>0</v>
      </c>
      <c r="U660" s="119">
        <f t="shared" si="123"/>
        <v>0</v>
      </c>
      <c r="V660" s="21" t="str">
        <f t="shared" si="124"/>
        <v>NO CHANGE</v>
      </c>
      <c r="W660" s="21" t="str">
        <f t="shared" si="125"/>
        <v>NO CHANGE</v>
      </c>
      <c r="X660" s="21" t="str">
        <f t="shared" si="126"/>
        <v>NO CHANGE</v>
      </c>
    </row>
    <row r="661" spans="1:24" outlineLevel="2">
      <c r="A661" s="136">
        <v>42804</v>
      </c>
      <c r="B661" s="24"/>
      <c r="C661" s="77">
        <v>278</v>
      </c>
      <c r="D661" s="137" t="s">
        <v>1483</v>
      </c>
      <c r="E661" s="137">
        <v>1</v>
      </c>
      <c r="F661" s="137" t="s">
        <v>179</v>
      </c>
      <c r="G661" s="137" t="str">
        <f>+VLOOKUP($D661,'Detailed Schedule'!$D$8:$EK$9993,4,FALSE)</f>
        <v>2014 INTERNL FLAT BED</v>
      </c>
      <c r="H661" s="55">
        <f>+VLOOKUP($D661,'Detailed Schedule'!$D$8:$EK$9993,5,FALSE)</f>
        <v>33768.6</v>
      </c>
      <c r="I661" s="22">
        <f>+VLOOKUP($D661,'Detailed Schedule'!$D$8:$EK$9993,6,FALSE)</f>
        <v>7</v>
      </c>
      <c r="J661" s="55">
        <f>+VLOOKUP($D661,'Detailed Schedule'!$D$8:$EK$9993,7,FALSE)</f>
        <v>10000</v>
      </c>
      <c r="K661" s="56">
        <v>0</v>
      </c>
      <c r="L661" s="59">
        <f>+VLOOKUP($D661,'Detailed Schedule'!$D$8:$EAA$9985,137,FALSE)</f>
        <v>23768.6</v>
      </c>
      <c r="M661" s="26">
        <f>+VLOOKUP($D661,'Detailed Schedule'!$D$8:$EAA$9985,144,FALSE)</f>
        <v>0</v>
      </c>
      <c r="N661" s="26">
        <f t="shared" si="120"/>
        <v>23768.6</v>
      </c>
      <c r="O661" s="26">
        <f t="shared" si="121"/>
        <v>10000</v>
      </c>
      <c r="Q661" s="74">
        <f>+VLOOKUP($D661,'Detailed Schedule'!$D$8:$K$903,6,FALSE)</f>
        <v>7</v>
      </c>
      <c r="R661" s="75">
        <f>+VLOOKUP($D661,'Detailed Schedule'!$D$8:$K$903,5,FALSE)</f>
        <v>33768.6</v>
      </c>
      <c r="S661" s="75">
        <f>+VLOOKUP($D661,'Detailed Schedule'!$D$8:$K$903,7,FALSE)</f>
        <v>10000</v>
      </c>
      <c r="T661" s="119">
        <f t="shared" si="122"/>
        <v>0</v>
      </c>
      <c r="U661" s="119">
        <f t="shared" si="123"/>
        <v>0</v>
      </c>
      <c r="V661" s="21" t="str">
        <f t="shared" si="124"/>
        <v>NO CHANGE</v>
      </c>
      <c r="W661" s="21" t="str">
        <f t="shared" si="125"/>
        <v>NO CHANGE</v>
      </c>
      <c r="X661" s="21" t="str">
        <f t="shared" si="126"/>
        <v>NO CHANGE</v>
      </c>
    </row>
    <row r="662" spans="1:24" outlineLevel="2">
      <c r="A662" s="136">
        <v>42822</v>
      </c>
      <c r="B662" s="24"/>
      <c r="C662" s="77">
        <v>232</v>
      </c>
      <c r="D662" s="137" t="s">
        <v>1351</v>
      </c>
      <c r="E662" s="137">
        <v>1</v>
      </c>
      <c r="F662" s="137" t="s">
        <v>179</v>
      </c>
      <c r="G662" s="137" t="str">
        <f>+VLOOKUP($D662,'Detailed Schedule'!$D$8:$EK$9993,4,FALSE)</f>
        <v>2017 FORD F-250 SD</v>
      </c>
      <c r="H662" s="55">
        <f>+VLOOKUP($D662,'Detailed Schedule'!$D$8:$EK$9993,5,FALSE)</f>
        <v>30842.75</v>
      </c>
      <c r="I662" s="22">
        <f>+VLOOKUP($D662,'Detailed Schedule'!$D$8:$EK$9993,6,FALSE)</f>
        <v>6</v>
      </c>
      <c r="J662" s="55">
        <f>+VLOOKUP($D662,'Detailed Schedule'!$D$8:$EK$9993,7,FALSE)</f>
        <v>0</v>
      </c>
      <c r="K662" s="56">
        <v>0</v>
      </c>
      <c r="L662" s="59">
        <f>+VLOOKUP($D662,'Detailed Schedule'!$D$8:$EAA$9985,137,FALSE)</f>
        <v>30842.75</v>
      </c>
      <c r="M662" s="26">
        <f>+VLOOKUP($D662,'Detailed Schedule'!$D$8:$EAA$9985,144,FALSE)</f>
        <v>0</v>
      </c>
      <c r="N662" s="26">
        <f t="shared" si="120"/>
        <v>30842.75</v>
      </c>
      <c r="O662" s="26">
        <f t="shared" si="121"/>
        <v>0</v>
      </c>
      <c r="Q662" s="74">
        <f>+VLOOKUP($D662,'Detailed Schedule'!$D$8:$K$903,6,FALSE)</f>
        <v>6</v>
      </c>
      <c r="R662" s="75">
        <f>+VLOOKUP($D662,'Detailed Schedule'!$D$8:$K$903,5,FALSE)</f>
        <v>30842.75</v>
      </c>
      <c r="S662" s="75">
        <f>+VLOOKUP($D662,'Detailed Schedule'!$D$8:$K$903,7,FALSE)</f>
        <v>0</v>
      </c>
      <c r="T662" s="119">
        <f t="shared" si="122"/>
        <v>0</v>
      </c>
      <c r="U662" s="119">
        <f t="shared" si="123"/>
        <v>0</v>
      </c>
      <c r="V662" s="21" t="str">
        <f t="shared" si="124"/>
        <v>NO CHANGE</v>
      </c>
      <c r="W662" s="21" t="str">
        <f t="shared" si="125"/>
        <v>NO CHANGE</v>
      </c>
      <c r="X662" s="21" t="str">
        <f t="shared" si="126"/>
        <v>NO CHANGE</v>
      </c>
    </row>
    <row r="663" spans="1:24" outlineLevel="2">
      <c r="A663" s="136">
        <v>42822</v>
      </c>
      <c r="B663" s="24"/>
      <c r="C663" s="77">
        <v>233</v>
      </c>
      <c r="D663" s="137" t="s">
        <v>1353</v>
      </c>
      <c r="E663" s="137">
        <v>1</v>
      </c>
      <c r="F663" s="137" t="s">
        <v>179</v>
      </c>
      <c r="G663" s="137" t="str">
        <f>+VLOOKUP($D663,'Detailed Schedule'!$D$8:$EK$9993,4,FALSE)</f>
        <v>2017 FORD F250 SD</v>
      </c>
      <c r="H663" s="55">
        <f>+VLOOKUP($D663,'Detailed Schedule'!$D$8:$EK$9993,5,FALSE)</f>
        <v>30484.75</v>
      </c>
      <c r="I663" s="22">
        <f>+VLOOKUP($D663,'Detailed Schedule'!$D$8:$EK$9993,6,FALSE)</f>
        <v>6</v>
      </c>
      <c r="J663" s="55">
        <f>+VLOOKUP($D663,'Detailed Schedule'!$D$8:$EK$9993,7,FALSE)</f>
        <v>2300</v>
      </c>
      <c r="K663" s="56">
        <v>0</v>
      </c>
      <c r="L663" s="59">
        <f>+VLOOKUP($D663,'Detailed Schedule'!$D$8:$EAA$9985,137,FALSE)</f>
        <v>28184.750000000004</v>
      </c>
      <c r="M663" s="26">
        <f>+VLOOKUP($D663,'Detailed Schedule'!$D$8:$EAA$9985,144,FALSE)</f>
        <v>0</v>
      </c>
      <c r="N663" s="26">
        <f t="shared" si="120"/>
        <v>28184.750000000004</v>
      </c>
      <c r="O663" s="26">
        <f t="shared" si="121"/>
        <v>2299.9999999999964</v>
      </c>
      <c r="Q663" s="74">
        <f>+VLOOKUP($D663,'Detailed Schedule'!$D$8:$K$903,6,FALSE)</f>
        <v>6</v>
      </c>
      <c r="R663" s="75">
        <f>+VLOOKUP($D663,'Detailed Schedule'!$D$8:$K$903,5,FALSE)</f>
        <v>30484.75</v>
      </c>
      <c r="S663" s="75">
        <f>+VLOOKUP($D663,'Detailed Schedule'!$D$8:$K$903,7,FALSE)</f>
        <v>2300</v>
      </c>
      <c r="T663" s="119">
        <f t="shared" si="122"/>
        <v>0</v>
      </c>
      <c r="U663" s="119">
        <f t="shared" si="123"/>
        <v>0</v>
      </c>
      <c r="V663" s="21" t="str">
        <f t="shared" si="124"/>
        <v>NO CHANGE</v>
      </c>
      <c r="W663" s="21" t="str">
        <f t="shared" si="125"/>
        <v>NO CHANGE</v>
      </c>
      <c r="X663" s="21" t="str">
        <f t="shared" si="126"/>
        <v>NO CHANGE</v>
      </c>
    </row>
    <row r="664" spans="1:24" outlineLevel="2">
      <c r="A664" s="136">
        <v>42843</v>
      </c>
      <c r="B664" s="24"/>
      <c r="C664" s="77">
        <v>268</v>
      </c>
      <c r="D664" s="137" t="s">
        <v>439</v>
      </c>
      <c r="E664" s="137">
        <v>2</v>
      </c>
      <c r="F664" s="137" t="s">
        <v>179</v>
      </c>
      <c r="G664" s="137" t="str">
        <f>+VLOOKUP($D664,'Detailed Schedule'!$D$8:$EK$9993,4,FALSE)</f>
        <v>2012 FORD F-SD-T550</v>
      </c>
      <c r="H664" s="55">
        <f>+VLOOKUP($D664,'Detailed Schedule'!$D$8:$EK$9993,5,FALSE)</f>
        <v>34719</v>
      </c>
      <c r="I664" s="22">
        <f>+VLOOKUP($D664,'Detailed Schedule'!$D$8:$EK$9993,6,FALSE)</f>
        <v>10</v>
      </c>
      <c r="J664" s="55">
        <f>+VLOOKUP($D664,'Detailed Schedule'!$D$8:$EK$9993,7,FALSE)</f>
        <v>10000</v>
      </c>
      <c r="K664" s="56">
        <v>0</v>
      </c>
      <c r="L664" s="59">
        <f>+VLOOKUP($D664,'Detailed Schedule'!$D$8:$EAA$9985,137,FALSE)</f>
        <v>20599.170000000002</v>
      </c>
      <c r="M664" s="26">
        <f>+VLOOKUP($D664,'Detailed Schedule'!$D$8:$EAA$9985,144,FALSE)</f>
        <v>617.97500000000002</v>
      </c>
      <c r="N664" s="26">
        <f t="shared" si="120"/>
        <v>21217.145</v>
      </c>
      <c r="O664" s="26">
        <f t="shared" si="121"/>
        <v>13501.855</v>
      </c>
      <c r="Q664" s="74">
        <f>+VLOOKUP($D664,'Detailed Schedule'!$D$8:$K$903,6,FALSE)</f>
        <v>10</v>
      </c>
      <c r="R664" s="75">
        <f>+VLOOKUP($D664,'Detailed Schedule'!$D$8:$K$903,5,FALSE)</f>
        <v>34719</v>
      </c>
      <c r="S664" s="75">
        <f>+VLOOKUP($D664,'Detailed Schedule'!$D$8:$K$903,7,FALSE)</f>
        <v>10000</v>
      </c>
      <c r="T664" s="119">
        <f t="shared" si="122"/>
        <v>0</v>
      </c>
      <c r="U664" s="119">
        <f t="shared" si="123"/>
        <v>0</v>
      </c>
      <c r="V664" s="21" t="str">
        <f t="shared" si="124"/>
        <v>NO CHANGE</v>
      </c>
      <c r="W664" s="21" t="str">
        <f t="shared" si="125"/>
        <v>NO CHANGE</v>
      </c>
      <c r="X664" s="21" t="str">
        <f t="shared" si="126"/>
        <v>NO CHANGE</v>
      </c>
    </row>
    <row r="665" spans="1:24" outlineLevel="2">
      <c r="A665" s="136">
        <v>42856</v>
      </c>
      <c r="B665" s="24"/>
      <c r="C665" s="77">
        <v>279</v>
      </c>
      <c r="D665" s="137" t="s">
        <v>967</v>
      </c>
      <c r="E665" s="137">
        <v>1</v>
      </c>
      <c r="F665" s="137" t="s">
        <v>179</v>
      </c>
      <c r="G665" s="137" t="str">
        <f>+VLOOKUP($D665,'Detailed Schedule'!$D$8:$EK$9993,4,FALSE)</f>
        <v>2005 INTERNL 4300 MECHS TRK</v>
      </c>
      <c r="H665" s="55">
        <f>+VLOOKUP($D665,'Detailed Schedule'!$D$8:$EK$9993,5,FALSE)</f>
        <v>6000</v>
      </c>
      <c r="I665" s="22">
        <f>+VLOOKUP($D665,'Detailed Schedule'!$D$8:$EK$9993,6,FALSE)</f>
        <v>5</v>
      </c>
      <c r="J665" s="55">
        <f>+VLOOKUP($D665,'Detailed Schedule'!$D$8:$EK$9993,7,FALSE)</f>
        <v>0</v>
      </c>
      <c r="K665" s="56">
        <v>0</v>
      </c>
      <c r="L665" s="59">
        <f>+VLOOKUP($D665,'Detailed Schedule'!$D$8:$EAA$9985,137,FALSE)</f>
        <v>6000</v>
      </c>
      <c r="M665" s="26">
        <f>+VLOOKUP($D665,'Detailed Schedule'!$D$8:$EAA$9985,144,FALSE)</f>
        <v>0</v>
      </c>
      <c r="N665" s="26">
        <f t="shared" si="120"/>
        <v>6000</v>
      </c>
      <c r="O665" s="26">
        <f t="shared" si="121"/>
        <v>0</v>
      </c>
      <c r="Q665" s="74">
        <f>+VLOOKUP($D665,'Detailed Schedule'!$D$8:$K$903,6,FALSE)</f>
        <v>5</v>
      </c>
      <c r="R665" s="75">
        <f>+VLOOKUP($D665,'Detailed Schedule'!$D$8:$K$903,5,FALSE)</f>
        <v>6000</v>
      </c>
      <c r="S665" s="75">
        <f>+VLOOKUP($D665,'Detailed Schedule'!$D$8:$K$903,7,FALSE)</f>
        <v>0</v>
      </c>
      <c r="T665" s="119">
        <f t="shared" si="122"/>
        <v>0</v>
      </c>
      <c r="U665" s="119">
        <f t="shared" si="123"/>
        <v>0</v>
      </c>
      <c r="V665" s="21" t="str">
        <f t="shared" si="124"/>
        <v>NO CHANGE</v>
      </c>
      <c r="W665" s="21" t="str">
        <f t="shared" si="125"/>
        <v>NO CHANGE</v>
      </c>
      <c r="X665" s="21" t="str">
        <f t="shared" si="126"/>
        <v>NO CHANGE</v>
      </c>
    </row>
    <row r="666" spans="1:24" outlineLevel="2">
      <c r="A666" s="136">
        <v>42898</v>
      </c>
      <c r="B666" s="24"/>
      <c r="C666" s="77">
        <v>236</v>
      </c>
      <c r="D666" s="137" t="s">
        <v>1355</v>
      </c>
      <c r="E666" s="137">
        <v>2</v>
      </c>
      <c r="F666" s="137" t="s">
        <v>179</v>
      </c>
      <c r="G666" s="137" t="str">
        <f>+VLOOKUP($D666,'Detailed Schedule'!$D$8:$EK$9993,4,FALSE)</f>
        <v>2017 FORD F150</v>
      </c>
      <c r="H666" s="55">
        <f>+VLOOKUP($D666,'Detailed Schedule'!$D$8:$EK$9993,5,FALSE)</f>
        <v>21343.040000000001</v>
      </c>
      <c r="I666" s="22">
        <f>+VLOOKUP($D666,'Detailed Schedule'!$D$8:$EK$9993,6,FALSE)</f>
        <v>6</v>
      </c>
      <c r="J666" s="55">
        <f>+VLOOKUP($D666,'Detailed Schedule'!$D$8:$EK$9993,7,FALSE)</f>
        <v>0</v>
      </c>
      <c r="K666" s="56">
        <v>0</v>
      </c>
      <c r="L666" s="59">
        <f>+VLOOKUP($D666,'Detailed Schedule'!$D$8:$EAA$9985,137,FALSE)</f>
        <v>21343.040000000001</v>
      </c>
      <c r="M666" s="26">
        <f>+VLOOKUP($D666,'Detailed Schedule'!$D$8:$EAA$9985,144,FALSE)</f>
        <v>0</v>
      </c>
      <c r="N666" s="26">
        <f t="shared" si="120"/>
        <v>21343.040000000001</v>
      </c>
      <c r="O666" s="26">
        <f t="shared" si="121"/>
        <v>0</v>
      </c>
      <c r="Q666" s="74">
        <f>+VLOOKUP($D666,'Detailed Schedule'!$D$8:$K$903,6,FALSE)</f>
        <v>6</v>
      </c>
      <c r="R666" s="75">
        <f>+VLOOKUP($D666,'Detailed Schedule'!$D$8:$K$903,5,FALSE)</f>
        <v>21343.040000000001</v>
      </c>
      <c r="S666" s="75">
        <f>+VLOOKUP($D666,'Detailed Schedule'!$D$8:$K$903,7,FALSE)</f>
        <v>0</v>
      </c>
      <c r="T666" s="119">
        <f t="shared" si="122"/>
        <v>0</v>
      </c>
      <c r="U666" s="119">
        <f t="shared" si="123"/>
        <v>0</v>
      </c>
      <c r="V666" s="21" t="str">
        <f t="shared" si="124"/>
        <v>NO CHANGE</v>
      </c>
      <c r="W666" s="21" t="str">
        <f t="shared" si="125"/>
        <v>NO CHANGE</v>
      </c>
      <c r="X666" s="21" t="str">
        <f t="shared" si="126"/>
        <v>NO CHANGE</v>
      </c>
    </row>
    <row r="667" spans="1:24" outlineLevel="2">
      <c r="A667" s="136">
        <v>42930</v>
      </c>
      <c r="B667" s="24"/>
      <c r="C667" s="77">
        <v>274</v>
      </c>
      <c r="D667" s="137" t="s">
        <v>1356</v>
      </c>
      <c r="E667" s="137">
        <v>1</v>
      </c>
      <c r="F667" s="137" t="s">
        <v>179</v>
      </c>
      <c r="G667" s="137" t="str">
        <f>+VLOOKUP($D667,'Detailed Schedule'!$D$8:$EK$9993,4,FALSE)</f>
        <v>2017 FORD F-150 4X4 SUPERCREW</v>
      </c>
      <c r="H667" s="55">
        <f>+VLOOKUP($D667,'Detailed Schedule'!$D$8:$EK$9993,5,FALSE)</f>
        <v>41106.230000000003</v>
      </c>
      <c r="I667" s="22">
        <f>+VLOOKUP($D667,'Detailed Schedule'!$D$8:$EK$9993,6,FALSE)</f>
        <v>6</v>
      </c>
      <c r="J667" s="55">
        <f>+VLOOKUP($D667,'Detailed Schedule'!$D$8:$EK$9993,7,FALSE)</f>
        <v>3000</v>
      </c>
      <c r="K667" s="56">
        <v>0</v>
      </c>
      <c r="L667" s="59">
        <f>+VLOOKUP($D667,'Detailed Schedule'!$D$8:$EAA$9985,137,FALSE)</f>
        <v>38106.229999999996</v>
      </c>
      <c r="M667" s="26">
        <f>+VLOOKUP($D667,'Detailed Schedule'!$D$8:$EAA$9985,144,FALSE)</f>
        <v>0</v>
      </c>
      <c r="N667" s="26">
        <f t="shared" si="120"/>
        <v>38106.229999999996</v>
      </c>
      <c r="O667" s="26">
        <f t="shared" si="121"/>
        <v>3000.0000000000073</v>
      </c>
      <c r="Q667" s="74">
        <f>+VLOOKUP($D667,'Detailed Schedule'!$D$8:$K$903,6,FALSE)</f>
        <v>6</v>
      </c>
      <c r="R667" s="75">
        <f>+VLOOKUP($D667,'Detailed Schedule'!$D$8:$K$903,5,FALSE)</f>
        <v>41106.230000000003</v>
      </c>
      <c r="S667" s="75">
        <f>+VLOOKUP($D667,'Detailed Schedule'!$D$8:$K$903,7,FALSE)</f>
        <v>3000</v>
      </c>
      <c r="T667" s="119">
        <f t="shared" si="122"/>
        <v>0</v>
      </c>
      <c r="U667" s="119">
        <f t="shared" si="123"/>
        <v>0</v>
      </c>
      <c r="V667" s="21" t="str">
        <f t="shared" si="124"/>
        <v>NO CHANGE</v>
      </c>
      <c r="W667" s="21" t="str">
        <f t="shared" si="125"/>
        <v>NO CHANGE</v>
      </c>
      <c r="X667" s="21" t="str">
        <f t="shared" si="126"/>
        <v>NO CHANGE</v>
      </c>
    </row>
    <row r="668" spans="1:24" outlineLevel="2">
      <c r="A668" s="136">
        <v>42975</v>
      </c>
      <c r="B668" s="24"/>
      <c r="C668" s="77">
        <v>249</v>
      </c>
      <c r="D668" s="137" t="s">
        <v>1359</v>
      </c>
      <c r="E668" s="137">
        <v>2</v>
      </c>
      <c r="F668" s="137" t="s">
        <v>179</v>
      </c>
      <c r="G668" s="137" t="str">
        <f>+VLOOKUP($D668,'Detailed Schedule'!$D$8:$EK$9993,4,FALSE)</f>
        <v>2017 FORD F-150</v>
      </c>
      <c r="H668" s="55">
        <f>+VLOOKUP($D668,'Detailed Schedule'!$D$8:$EK$9993,5,FALSE)</f>
        <v>31574.720000000001</v>
      </c>
      <c r="I668" s="22">
        <f>+VLOOKUP($D668,'Detailed Schedule'!$D$8:$EK$9993,6,FALSE)</f>
        <v>6</v>
      </c>
      <c r="J668" s="55">
        <f>+VLOOKUP($D668,'Detailed Schedule'!$D$8:$EK$9993,7,FALSE)</f>
        <v>0</v>
      </c>
      <c r="K668" s="56">
        <v>0</v>
      </c>
      <c r="L668" s="59">
        <f>+VLOOKUP($D668,'Detailed Schedule'!$D$8:$EAA$9985,137,FALSE)</f>
        <v>31574.720000000001</v>
      </c>
      <c r="M668" s="26">
        <f>+VLOOKUP($D668,'Detailed Schedule'!$D$8:$EAA$9985,144,FALSE)</f>
        <v>0</v>
      </c>
      <c r="N668" s="26">
        <f t="shared" si="120"/>
        <v>31574.720000000001</v>
      </c>
      <c r="O668" s="26">
        <f t="shared" si="121"/>
        <v>0</v>
      </c>
      <c r="Q668" s="74">
        <f>+VLOOKUP($D668,'Detailed Schedule'!$D$8:$K$903,6,FALSE)</f>
        <v>6</v>
      </c>
      <c r="R668" s="75">
        <f>+VLOOKUP($D668,'Detailed Schedule'!$D$8:$K$903,5,FALSE)</f>
        <v>31574.720000000001</v>
      </c>
      <c r="S668" s="75">
        <f>+VLOOKUP($D668,'Detailed Schedule'!$D$8:$K$903,7,FALSE)</f>
        <v>0</v>
      </c>
      <c r="T668" s="119">
        <f t="shared" si="122"/>
        <v>0</v>
      </c>
      <c r="U668" s="119">
        <f t="shared" si="123"/>
        <v>0</v>
      </c>
      <c r="V668" s="21" t="str">
        <f t="shared" si="124"/>
        <v>NO CHANGE</v>
      </c>
      <c r="W668" s="21" t="str">
        <f t="shared" si="125"/>
        <v>NO CHANGE</v>
      </c>
      <c r="X668" s="21" t="str">
        <f t="shared" si="126"/>
        <v>NO CHANGE</v>
      </c>
    </row>
    <row r="669" spans="1:24" outlineLevel="2">
      <c r="A669" s="136">
        <v>43008</v>
      </c>
      <c r="B669" s="24"/>
      <c r="C669" s="77">
        <v>243</v>
      </c>
      <c r="D669" s="137" t="s">
        <v>1358</v>
      </c>
      <c r="E669" s="137">
        <v>1</v>
      </c>
      <c r="F669" s="137" t="s">
        <v>179</v>
      </c>
      <c r="G669" s="137" t="str">
        <f>+VLOOKUP($D669,'Detailed Schedule'!$D$8:$EK$9993,4,FALSE)</f>
        <v>2017 FORD F-250 SD</v>
      </c>
      <c r="H669" s="55">
        <f>+VLOOKUP($D669,'Detailed Schedule'!$D$8:$EK$9993,5,FALSE)</f>
        <v>31118.5</v>
      </c>
      <c r="I669" s="22">
        <f>+VLOOKUP($D669,'Detailed Schedule'!$D$8:$EK$9993,6,FALSE)</f>
        <v>6</v>
      </c>
      <c r="J669" s="55">
        <f>+VLOOKUP($D669,'Detailed Schedule'!$D$8:$EK$9993,7,FALSE)</f>
        <v>3000</v>
      </c>
      <c r="K669" s="56">
        <v>0</v>
      </c>
      <c r="L669" s="59">
        <f>+VLOOKUP($D669,'Detailed Schedule'!$D$8:$EAA$9985,137,FALSE)</f>
        <v>28118.5</v>
      </c>
      <c r="M669" s="26">
        <f>+VLOOKUP($D669,'Detailed Schedule'!$D$8:$EAA$9985,144,FALSE)</f>
        <v>0</v>
      </c>
      <c r="N669" s="26">
        <f t="shared" si="120"/>
        <v>28118.5</v>
      </c>
      <c r="O669" s="26">
        <f t="shared" si="121"/>
        <v>3000</v>
      </c>
      <c r="Q669" s="74">
        <f>+VLOOKUP($D669,'Detailed Schedule'!$D$8:$K$903,6,FALSE)</f>
        <v>6</v>
      </c>
      <c r="R669" s="75">
        <f>+VLOOKUP($D669,'Detailed Schedule'!$D$8:$K$903,5,FALSE)</f>
        <v>31118.5</v>
      </c>
      <c r="S669" s="75">
        <f>+VLOOKUP($D669,'Detailed Schedule'!$D$8:$K$903,7,FALSE)</f>
        <v>3000</v>
      </c>
      <c r="T669" s="119">
        <f t="shared" si="122"/>
        <v>0</v>
      </c>
      <c r="U669" s="119">
        <f t="shared" si="123"/>
        <v>0</v>
      </c>
      <c r="V669" s="21" t="str">
        <f t="shared" si="124"/>
        <v>NO CHANGE</v>
      </c>
      <c r="W669" s="21" t="str">
        <f t="shared" si="125"/>
        <v>NO CHANGE</v>
      </c>
      <c r="X669" s="21" t="str">
        <f t="shared" si="126"/>
        <v>NO CHANGE</v>
      </c>
    </row>
    <row r="670" spans="1:24" outlineLevel="2">
      <c r="A670" s="136">
        <v>43052</v>
      </c>
      <c r="B670" s="24"/>
      <c r="C670" s="77">
        <v>250</v>
      </c>
      <c r="D670" s="137" t="s">
        <v>1489</v>
      </c>
      <c r="E670" s="137">
        <v>2</v>
      </c>
      <c r="F670" s="137" t="s">
        <v>179</v>
      </c>
      <c r="G670" s="137" t="str">
        <f>+VLOOKUP($D670,'Detailed Schedule'!$D$8:$EK$9993,4,FALSE)</f>
        <v>2012 FREIGHTLINER WITH ACCESSORIES</v>
      </c>
      <c r="H670" s="55">
        <f>+VLOOKUP($D670,'Detailed Schedule'!$D$8:$EK$9993,5,FALSE)</f>
        <v>36405</v>
      </c>
      <c r="I670" s="22">
        <f>+VLOOKUP($D670,'Detailed Schedule'!$D$8:$EK$9993,6,FALSE)</f>
        <v>5</v>
      </c>
      <c r="J670" s="55">
        <f>+VLOOKUP($D670,'Detailed Schedule'!$D$8:$EK$9993,7,FALSE)</f>
        <v>5000</v>
      </c>
      <c r="K670" s="56">
        <v>0</v>
      </c>
      <c r="L670" s="59">
        <f>+VLOOKUP($D670,'Detailed Schedule'!$D$8:$EAA$9985,137,FALSE)</f>
        <v>31405</v>
      </c>
      <c r="M670" s="26">
        <f>+VLOOKUP($D670,'Detailed Schedule'!$D$8:$EAA$9985,144,FALSE)</f>
        <v>0</v>
      </c>
      <c r="N670" s="26">
        <f t="shared" si="120"/>
        <v>31405</v>
      </c>
      <c r="O670" s="26">
        <f t="shared" si="121"/>
        <v>5000</v>
      </c>
      <c r="Q670" s="74">
        <f>+VLOOKUP($D670,'Detailed Schedule'!$D$8:$K$903,6,FALSE)</f>
        <v>5</v>
      </c>
      <c r="R670" s="75">
        <f>+VLOOKUP($D670,'Detailed Schedule'!$D$8:$K$903,5,FALSE)</f>
        <v>36405</v>
      </c>
      <c r="S670" s="75">
        <f>+VLOOKUP($D670,'Detailed Schedule'!$D$8:$K$903,7,FALSE)</f>
        <v>5000</v>
      </c>
      <c r="T670" s="119">
        <f t="shared" si="122"/>
        <v>0</v>
      </c>
      <c r="U670" s="119">
        <f t="shared" si="123"/>
        <v>0</v>
      </c>
      <c r="V670" s="21" t="str">
        <f t="shared" si="124"/>
        <v>NO CHANGE</v>
      </c>
      <c r="W670" s="21" t="str">
        <f t="shared" si="125"/>
        <v>NO CHANGE</v>
      </c>
      <c r="X670" s="21" t="str">
        <f t="shared" si="126"/>
        <v>NO CHANGE</v>
      </c>
    </row>
    <row r="671" spans="1:24" outlineLevel="2">
      <c r="A671" s="136">
        <v>43052</v>
      </c>
      <c r="B671" s="24"/>
      <c r="C671" s="77">
        <v>251</v>
      </c>
      <c r="D671" s="137" t="s">
        <v>1491</v>
      </c>
      <c r="E671" s="137">
        <v>2</v>
      </c>
      <c r="F671" s="137" t="s">
        <v>179</v>
      </c>
      <c r="G671" s="137" t="str">
        <f>+VLOOKUP($D671,'Detailed Schedule'!$D$8:$EK$9993,4,FALSE)</f>
        <v>STEEL FLATBED AND INSTALL FOR 2012 FRTLNR</v>
      </c>
      <c r="H671" s="55">
        <f>+VLOOKUP($D671,'Detailed Schedule'!$D$8:$EK$9993,5,FALSE)</f>
        <v>8950</v>
      </c>
      <c r="I671" s="22">
        <f>+VLOOKUP($D671,'Detailed Schedule'!$D$8:$EK$9993,6,FALSE)</f>
        <v>10</v>
      </c>
      <c r="J671" s="55">
        <f>+VLOOKUP($D671,'Detailed Schedule'!$D$8:$EK$9993,7,FALSE)</f>
        <v>0</v>
      </c>
      <c r="K671" s="56">
        <v>0</v>
      </c>
      <c r="L671" s="59">
        <f>+VLOOKUP($D671,'Detailed Schedule'!$D$8:$EAA$9985,137,FALSE)</f>
        <v>6414.17</v>
      </c>
      <c r="M671" s="26">
        <f>+VLOOKUP($D671,'Detailed Schedule'!$D$8:$EAA$9985,144,FALSE)</f>
        <v>223.75</v>
      </c>
      <c r="N671" s="26">
        <f t="shared" si="120"/>
        <v>6637.92</v>
      </c>
      <c r="O671" s="26">
        <f t="shared" si="121"/>
        <v>2312.08</v>
      </c>
      <c r="Q671" s="74">
        <f>+VLOOKUP($D671,'Detailed Schedule'!$D$8:$K$903,6,FALSE)</f>
        <v>10</v>
      </c>
      <c r="R671" s="75">
        <f>+VLOOKUP($D671,'Detailed Schedule'!$D$8:$K$903,5,FALSE)</f>
        <v>8950</v>
      </c>
      <c r="S671" s="75">
        <f>+VLOOKUP($D671,'Detailed Schedule'!$D$8:$K$903,7,FALSE)</f>
        <v>0</v>
      </c>
      <c r="T671" s="119">
        <f t="shared" si="122"/>
        <v>0</v>
      </c>
      <c r="U671" s="119">
        <f t="shared" si="123"/>
        <v>0</v>
      </c>
      <c r="V671" s="21" t="str">
        <f t="shared" si="124"/>
        <v>NO CHANGE</v>
      </c>
      <c r="W671" s="21" t="str">
        <f t="shared" si="125"/>
        <v>NO CHANGE</v>
      </c>
      <c r="X671" s="21" t="str">
        <f t="shared" si="126"/>
        <v>NO CHANGE</v>
      </c>
    </row>
    <row r="672" spans="1:24" outlineLevel="2">
      <c r="A672" s="136">
        <v>43081</v>
      </c>
      <c r="B672" s="24"/>
      <c r="C672" s="77">
        <v>281</v>
      </c>
      <c r="D672" s="137" t="s">
        <v>1361</v>
      </c>
      <c r="E672" s="137">
        <v>2</v>
      </c>
      <c r="F672" s="137" t="s">
        <v>179</v>
      </c>
      <c r="G672" s="137" t="str">
        <f>+VLOOKUP($D672,'Detailed Schedule'!$D$8:$EK$9993,4,FALSE)</f>
        <v>2016 FORD F-150</v>
      </c>
      <c r="H672" s="55">
        <f>+VLOOKUP($D672,'Detailed Schedule'!$D$8:$EK$9993,5,FALSE)</f>
        <v>22111.63</v>
      </c>
      <c r="I672" s="22">
        <f>+VLOOKUP($D672,'Detailed Schedule'!$D$8:$EK$9993,6,FALSE)</f>
        <v>5</v>
      </c>
      <c r="J672" s="55">
        <f>+VLOOKUP($D672,'Detailed Schedule'!$D$8:$EK$9993,7,FALSE)</f>
        <v>0</v>
      </c>
      <c r="K672" s="56">
        <v>0</v>
      </c>
      <c r="L672" s="59">
        <f>+VLOOKUP($D672,'Detailed Schedule'!$D$8:$EAA$9985,137,FALSE)</f>
        <v>22111.63</v>
      </c>
      <c r="M672" s="26">
        <f>+VLOOKUP($D672,'Detailed Schedule'!$D$8:$EAA$9985,144,FALSE)</f>
        <v>0</v>
      </c>
      <c r="N672" s="26">
        <f t="shared" si="120"/>
        <v>22111.63</v>
      </c>
      <c r="O672" s="26">
        <f t="shared" si="121"/>
        <v>0</v>
      </c>
      <c r="Q672" s="74">
        <f>+VLOOKUP($D672,'Detailed Schedule'!$D$8:$K$903,6,FALSE)</f>
        <v>5</v>
      </c>
      <c r="R672" s="75">
        <f>+VLOOKUP($D672,'Detailed Schedule'!$D$8:$K$903,5,FALSE)</f>
        <v>22111.63</v>
      </c>
      <c r="S672" s="75">
        <f>+VLOOKUP($D672,'Detailed Schedule'!$D$8:$K$903,7,FALSE)</f>
        <v>0</v>
      </c>
      <c r="T672" s="119">
        <f t="shared" si="122"/>
        <v>0</v>
      </c>
      <c r="U672" s="119">
        <f t="shared" si="123"/>
        <v>0</v>
      </c>
      <c r="V672" s="21" t="str">
        <f t="shared" si="124"/>
        <v>NO CHANGE</v>
      </c>
      <c r="W672" s="21" t="str">
        <f t="shared" si="125"/>
        <v>NO CHANGE</v>
      </c>
      <c r="X672" s="21" t="str">
        <f t="shared" si="126"/>
        <v>NO CHANGE</v>
      </c>
    </row>
    <row r="673" spans="1:24" outlineLevel="2">
      <c r="A673" s="136">
        <v>43112</v>
      </c>
      <c r="B673" s="24"/>
      <c r="C673" s="77">
        <v>300</v>
      </c>
      <c r="D673" s="137" t="s">
        <v>441</v>
      </c>
      <c r="E673" s="137">
        <v>2</v>
      </c>
      <c r="F673" s="137" t="s">
        <v>179</v>
      </c>
      <c r="G673" s="137" t="str">
        <f>+VLOOKUP($D673,'Detailed Schedule'!$D$8:$EK$9993,4,FALSE)</f>
        <v>2013 FORD F550</v>
      </c>
      <c r="H673" s="55">
        <f>+VLOOKUP($D673,'Detailed Schedule'!$D$8:$EK$9993,5,FALSE)</f>
        <v>38367.89</v>
      </c>
      <c r="I673" s="22">
        <f>+VLOOKUP($D673,'Detailed Schedule'!$D$8:$EK$9993,6,FALSE)</f>
        <v>7</v>
      </c>
      <c r="J673" s="55">
        <f>+VLOOKUP($D673,'Detailed Schedule'!$D$8:$EK$9993,7,FALSE)</f>
        <v>10000</v>
      </c>
      <c r="K673" s="56">
        <v>0</v>
      </c>
      <c r="L673" s="59">
        <f>+VLOOKUP($D673,'Detailed Schedule'!$D$8:$EAA$9985,137,FALSE)</f>
        <v>28367.89</v>
      </c>
      <c r="M673" s="26">
        <f>+VLOOKUP($D673,'Detailed Schedule'!$D$8:$EAA$9985,144,FALSE)</f>
        <v>0</v>
      </c>
      <c r="N673" s="26">
        <f t="shared" si="120"/>
        <v>28367.89</v>
      </c>
      <c r="O673" s="26">
        <f t="shared" si="121"/>
        <v>10000</v>
      </c>
      <c r="Q673" s="74">
        <f>+VLOOKUP($D673,'Detailed Schedule'!$D$8:$K$903,6,FALSE)</f>
        <v>7</v>
      </c>
      <c r="R673" s="75">
        <f>+VLOOKUP($D673,'Detailed Schedule'!$D$8:$K$903,5,FALSE)</f>
        <v>38367.89</v>
      </c>
      <c r="S673" s="75">
        <f>+VLOOKUP($D673,'Detailed Schedule'!$D$8:$K$903,7,FALSE)</f>
        <v>10000</v>
      </c>
      <c r="T673" s="119">
        <f t="shared" si="122"/>
        <v>0</v>
      </c>
      <c r="U673" s="119">
        <f t="shared" si="123"/>
        <v>0</v>
      </c>
      <c r="V673" s="21" t="str">
        <f t="shared" si="124"/>
        <v>NO CHANGE</v>
      </c>
      <c r="W673" s="21" t="str">
        <f t="shared" si="125"/>
        <v>NO CHANGE</v>
      </c>
      <c r="X673" s="21" t="str">
        <f t="shared" si="126"/>
        <v>NO CHANGE</v>
      </c>
    </row>
    <row r="674" spans="1:24" outlineLevel="2">
      <c r="A674" s="136">
        <v>43118</v>
      </c>
      <c r="B674" s="24"/>
      <c r="C674" s="77">
        <v>301</v>
      </c>
      <c r="D674" s="137" t="s">
        <v>207</v>
      </c>
      <c r="E674" s="137">
        <v>1</v>
      </c>
      <c r="F674" s="137" t="s">
        <v>179</v>
      </c>
      <c r="G674" s="137" t="str">
        <f>+VLOOKUP($D674,'Detailed Schedule'!$D$8:$EK$9993,4,FALSE)</f>
        <v>2017 FORD F550 BUCKET TRUCK</v>
      </c>
      <c r="H674" s="55">
        <f>+VLOOKUP($D674,'Detailed Schedule'!$D$8:$EK$9993,5,FALSE)</f>
        <v>96800</v>
      </c>
      <c r="I674" s="22">
        <f>+VLOOKUP($D674,'Detailed Schedule'!$D$8:$EK$9993,6,FALSE)</f>
        <v>7</v>
      </c>
      <c r="J674" s="55">
        <f>+VLOOKUP($D674,'Detailed Schedule'!$D$8:$EK$9993,7,FALSE)</f>
        <v>25000</v>
      </c>
      <c r="K674" s="56">
        <v>0</v>
      </c>
      <c r="L674" s="59">
        <f>+VLOOKUP($D674,'Detailed Schedule'!$D$8:$EAA$9985,137,FALSE)</f>
        <v>71800</v>
      </c>
      <c r="M674" s="26">
        <f>+VLOOKUP($D674,'Detailed Schedule'!$D$8:$EAA$9985,144,FALSE)</f>
        <v>0</v>
      </c>
      <c r="N674" s="26">
        <f t="shared" si="120"/>
        <v>71800</v>
      </c>
      <c r="O674" s="26">
        <f t="shared" si="121"/>
        <v>25000</v>
      </c>
      <c r="Q674" s="74">
        <f>+VLOOKUP($D674,'Detailed Schedule'!$D$8:$K$903,6,FALSE)</f>
        <v>7</v>
      </c>
      <c r="R674" s="75">
        <f>+VLOOKUP($D674,'Detailed Schedule'!$D$8:$K$903,5,FALSE)</f>
        <v>96800</v>
      </c>
      <c r="S674" s="75">
        <f>+VLOOKUP($D674,'Detailed Schedule'!$D$8:$K$903,7,FALSE)</f>
        <v>25000</v>
      </c>
      <c r="T674" s="119">
        <f t="shared" si="122"/>
        <v>0</v>
      </c>
      <c r="U674" s="119">
        <f t="shared" si="123"/>
        <v>0</v>
      </c>
      <c r="V674" s="21" t="str">
        <f t="shared" si="124"/>
        <v>NO CHANGE</v>
      </c>
      <c r="W674" s="21" t="str">
        <f t="shared" si="125"/>
        <v>NO CHANGE</v>
      </c>
      <c r="X674" s="21" t="str">
        <f t="shared" si="126"/>
        <v>NO CHANGE</v>
      </c>
    </row>
    <row r="675" spans="1:24" outlineLevel="2">
      <c r="A675" s="136">
        <v>43130</v>
      </c>
      <c r="B675" s="24"/>
      <c r="C675" s="77">
        <v>303</v>
      </c>
      <c r="D675" s="137" t="s">
        <v>178</v>
      </c>
      <c r="E675" s="137">
        <v>1</v>
      </c>
      <c r="F675" s="137" t="s">
        <v>179</v>
      </c>
      <c r="G675" s="137" t="str">
        <f>+VLOOKUP($D675,'Detailed Schedule'!$D$8:$EK$9993,4,FALSE)</f>
        <v>2017 FORD F550</v>
      </c>
      <c r="H675" s="55">
        <f>+VLOOKUP($D675,'Detailed Schedule'!$D$8:$EK$9993,5,FALSE)</f>
        <v>42997.93</v>
      </c>
      <c r="I675" s="22">
        <f>+VLOOKUP($D675,'Detailed Schedule'!$D$8:$EK$9993,6,FALSE)</f>
        <v>7</v>
      </c>
      <c r="J675" s="55">
        <f>+VLOOKUP($D675,'Detailed Schedule'!$D$8:$EK$9993,7,FALSE)</f>
        <v>8000</v>
      </c>
      <c r="K675" s="56">
        <v>0</v>
      </c>
      <c r="L675" s="59">
        <f>+VLOOKUP($D675,'Detailed Schedule'!$D$8:$EAA$9985,137,FALSE)</f>
        <v>34581.264285714286</v>
      </c>
      <c r="M675" s="26">
        <f>+VLOOKUP($D675,'Detailed Schedule'!$D$8:$EAA$9985,144,FALSE)</f>
        <v>416.67</v>
      </c>
      <c r="N675" s="26">
        <f t="shared" si="120"/>
        <v>34997.934285714284</v>
      </c>
      <c r="O675" s="26">
        <f t="shared" si="121"/>
        <v>7999.9957142857165</v>
      </c>
      <c r="Q675" s="74">
        <f>+VLOOKUP($D675,'Detailed Schedule'!$D$8:$K$903,6,FALSE)</f>
        <v>7</v>
      </c>
      <c r="R675" s="75">
        <f>+VLOOKUP($D675,'Detailed Schedule'!$D$8:$K$903,5,FALSE)</f>
        <v>42997.93</v>
      </c>
      <c r="S675" s="75">
        <f>+VLOOKUP($D675,'Detailed Schedule'!$D$8:$K$903,7,FALSE)</f>
        <v>8000</v>
      </c>
      <c r="T675" s="119">
        <f t="shared" si="122"/>
        <v>0</v>
      </c>
      <c r="U675" s="119">
        <f t="shared" si="123"/>
        <v>0</v>
      </c>
      <c r="V675" s="21" t="str">
        <f t="shared" si="124"/>
        <v>NO CHANGE</v>
      </c>
      <c r="W675" s="21" t="str">
        <f t="shared" si="125"/>
        <v>NO CHANGE</v>
      </c>
      <c r="X675" s="21" t="str">
        <f t="shared" si="126"/>
        <v>NO CHANGE</v>
      </c>
    </row>
    <row r="676" spans="1:24" outlineLevel="2">
      <c r="A676" s="136">
        <v>43134</v>
      </c>
      <c r="B676" s="24"/>
      <c r="C676" s="77">
        <v>305</v>
      </c>
      <c r="D676" s="137" t="s">
        <v>1038</v>
      </c>
      <c r="E676" s="137">
        <v>2</v>
      </c>
      <c r="F676" s="137" t="s">
        <v>179</v>
      </c>
      <c r="G676" s="137" t="str">
        <f>+VLOOKUP($D676,'Detailed Schedule'!$D$8:$EK$9993,4,FALSE)</f>
        <v>2017 FORD F150</v>
      </c>
      <c r="H676" s="55">
        <f>+VLOOKUP($D676,'Detailed Schedule'!$D$8:$EK$9993,5,FALSE)</f>
        <v>30513.56</v>
      </c>
      <c r="I676" s="22">
        <f>+VLOOKUP($D676,'Detailed Schedule'!$D$8:$EK$9993,6,FALSE)</f>
        <v>6</v>
      </c>
      <c r="J676" s="55">
        <f>+VLOOKUP($D676,'Detailed Schedule'!$D$8:$EK$9993,7,FALSE)</f>
        <v>0</v>
      </c>
      <c r="K676" s="56">
        <v>0</v>
      </c>
      <c r="L676" s="59">
        <f>+VLOOKUP($D676,'Detailed Schedule'!$D$8:$EAA$9985,137,FALSE)</f>
        <v>30513.56</v>
      </c>
      <c r="M676" s="26">
        <f>+VLOOKUP($D676,'Detailed Schedule'!$D$8:$EAA$9985,144,FALSE)</f>
        <v>0</v>
      </c>
      <c r="N676" s="26">
        <f t="shared" si="120"/>
        <v>30513.56</v>
      </c>
      <c r="O676" s="26">
        <f t="shared" si="121"/>
        <v>0</v>
      </c>
      <c r="Q676" s="74">
        <f>+VLOOKUP($D676,'Detailed Schedule'!$D$8:$K$903,6,FALSE)</f>
        <v>6</v>
      </c>
      <c r="R676" s="75">
        <f>+VLOOKUP($D676,'Detailed Schedule'!$D$8:$K$903,5,FALSE)</f>
        <v>30513.56</v>
      </c>
      <c r="S676" s="75">
        <f>+VLOOKUP($D676,'Detailed Schedule'!$D$8:$K$903,7,FALSE)</f>
        <v>0</v>
      </c>
      <c r="T676" s="119">
        <f t="shared" si="122"/>
        <v>0</v>
      </c>
      <c r="U676" s="119">
        <f t="shared" si="123"/>
        <v>0</v>
      </c>
      <c r="V676" s="21" t="str">
        <f t="shared" si="124"/>
        <v>NO CHANGE</v>
      </c>
      <c r="W676" s="21" t="str">
        <f t="shared" si="125"/>
        <v>NO CHANGE</v>
      </c>
      <c r="X676" s="21" t="str">
        <f t="shared" si="126"/>
        <v>NO CHANGE</v>
      </c>
    </row>
    <row r="677" spans="1:24" outlineLevel="2">
      <c r="A677" s="136">
        <v>43134</v>
      </c>
      <c r="B677" s="24"/>
      <c r="C677" s="77">
        <v>306</v>
      </c>
      <c r="D677" s="137" t="s">
        <v>1040</v>
      </c>
      <c r="E677" s="137">
        <v>2</v>
      </c>
      <c r="F677" s="137" t="s">
        <v>179</v>
      </c>
      <c r="G677" s="137" t="str">
        <f>+VLOOKUP($D677,'Detailed Schedule'!$D$8:$EK$9993,4,FALSE)</f>
        <v>2017 FORD F150</v>
      </c>
      <c r="H677" s="55">
        <f>+VLOOKUP($D677,'Detailed Schedule'!$D$8:$EK$9993,5,FALSE)</f>
        <v>31045.89</v>
      </c>
      <c r="I677" s="22">
        <f>+VLOOKUP($D677,'Detailed Schedule'!$D$8:$EK$9993,6,FALSE)</f>
        <v>6</v>
      </c>
      <c r="J677" s="55">
        <f>+VLOOKUP($D677,'Detailed Schedule'!$D$8:$EK$9993,7,FALSE)</f>
        <v>0</v>
      </c>
      <c r="K677" s="56">
        <v>0</v>
      </c>
      <c r="L677" s="59">
        <f>+VLOOKUP($D677,'Detailed Schedule'!$D$8:$EAA$9985,137,FALSE)</f>
        <v>31045.89</v>
      </c>
      <c r="M677" s="26">
        <f>+VLOOKUP($D677,'Detailed Schedule'!$D$8:$EAA$9985,144,FALSE)</f>
        <v>0</v>
      </c>
      <c r="N677" s="26">
        <f t="shared" si="120"/>
        <v>31045.89</v>
      </c>
      <c r="O677" s="26">
        <f t="shared" si="121"/>
        <v>0</v>
      </c>
      <c r="Q677" s="74">
        <f>+VLOOKUP($D677,'Detailed Schedule'!$D$8:$K$903,6,FALSE)</f>
        <v>6</v>
      </c>
      <c r="R677" s="75">
        <f>+VLOOKUP($D677,'Detailed Schedule'!$D$8:$K$903,5,FALSE)</f>
        <v>31045.89</v>
      </c>
      <c r="S677" s="75">
        <f>+VLOOKUP($D677,'Detailed Schedule'!$D$8:$K$903,7,FALSE)</f>
        <v>0</v>
      </c>
      <c r="T677" s="119">
        <f t="shared" si="122"/>
        <v>0</v>
      </c>
      <c r="U677" s="119">
        <f t="shared" si="123"/>
        <v>0</v>
      </c>
      <c r="V677" s="21" t="str">
        <f t="shared" si="124"/>
        <v>NO CHANGE</v>
      </c>
      <c r="W677" s="21" t="str">
        <f t="shared" si="125"/>
        <v>NO CHANGE</v>
      </c>
      <c r="X677" s="21" t="str">
        <f t="shared" si="126"/>
        <v>NO CHANGE</v>
      </c>
    </row>
    <row r="678" spans="1:24" outlineLevel="2">
      <c r="A678" s="136">
        <v>43138</v>
      </c>
      <c r="B678" s="24"/>
      <c r="C678" s="77">
        <v>312</v>
      </c>
      <c r="D678" s="137" t="s">
        <v>1363</v>
      </c>
      <c r="E678" s="137">
        <v>1</v>
      </c>
      <c r="F678" s="137" t="s">
        <v>179</v>
      </c>
      <c r="G678" s="137" t="str">
        <f>+VLOOKUP($D678,'Detailed Schedule'!$D$8:$EK$9993,4,FALSE)</f>
        <v>2017 F-150 SUPER CAB</v>
      </c>
      <c r="H678" s="55">
        <f>+VLOOKUP($D678,'Detailed Schedule'!$D$8:$EK$9993,5,FALSE)</f>
        <v>39186.5</v>
      </c>
      <c r="I678" s="22">
        <f>+VLOOKUP($D678,'Detailed Schedule'!$D$8:$EK$9993,6,FALSE)</f>
        <v>6</v>
      </c>
      <c r="J678" s="55">
        <f>+VLOOKUP($D678,'Detailed Schedule'!$D$8:$EK$9993,7,FALSE)</f>
        <v>1000</v>
      </c>
      <c r="K678" s="56">
        <v>0</v>
      </c>
      <c r="L678" s="59">
        <f>+VLOOKUP($D678,'Detailed Schedule'!$D$8:$EAA$9985,137,FALSE)</f>
        <v>38186.5</v>
      </c>
      <c r="M678" s="26">
        <f>+VLOOKUP($D678,'Detailed Schedule'!$D$8:$EAA$9985,144,FALSE)</f>
        <v>0</v>
      </c>
      <c r="N678" s="26">
        <f t="shared" si="120"/>
        <v>38186.5</v>
      </c>
      <c r="O678" s="26">
        <f t="shared" si="121"/>
        <v>1000</v>
      </c>
      <c r="Q678" s="74">
        <f>+VLOOKUP($D678,'Detailed Schedule'!$D$8:$K$903,6,FALSE)</f>
        <v>6</v>
      </c>
      <c r="R678" s="75">
        <f>+VLOOKUP($D678,'Detailed Schedule'!$D$8:$K$903,5,FALSE)</f>
        <v>39186.5</v>
      </c>
      <c r="S678" s="75">
        <f>+VLOOKUP($D678,'Detailed Schedule'!$D$8:$K$903,7,FALSE)</f>
        <v>1000</v>
      </c>
      <c r="T678" s="119">
        <f t="shared" si="122"/>
        <v>0</v>
      </c>
      <c r="U678" s="119">
        <f t="shared" si="123"/>
        <v>0</v>
      </c>
      <c r="V678" s="21" t="str">
        <f t="shared" si="124"/>
        <v>NO CHANGE</v>
      </c>
      <c r="W678" s="21" t="str">
        <f t="shared" si="125"/>
        <v>NO CHANGE</v>
      </c>
      <c r="X678" s="21" t="str">
        <f t="shared" si="126"/>
        <v>NO CHANGE</v>
      </c>
    </row>
    <row r="679" spans="1:24" outlineLevel="2">
      <c r="A679" s="136">
        <v>43138</v>
      </c>
      <c r="B679" s="24"/>
      <c r="C679" s="77">
        <v>313</v>
      </c>
      <c r="D679" s="137" t="s">
        <v>1365</v>
      </c>
      <c r="E679" s="137">
        <v>1</v>
      </c>
      <c r="F679" s="137" t="s">
        <v>179</v>
      </c>
      <c r="G679" s="137" t="str">
        <f>+VLOOKUP($D679,'Detailed Schedule'!$D$8:$EK$9993,4,FALSE)</f>
        <v>2017 F-250 SD REG CAB</v>
      </c>
      <c r="H679" s="55">
        <f>+VLOOKUP($D679,'Detailed Schedule'!$D$8:$EK$9993,5,FALSE)</f>
        <v>31011.5</v>
      </c>
      <c r="I679" s="22">
        <f>+VLOOKUP($D679,'Detailed Schedule'!$D$8:$EK$9993,6,FALSE)</f>
        <v>6</v>
      </c>
      <c r="J679" s="55">
        <f>+VLOOKUP($D679,'Detailed Schedule'!$D$8:$EK$9993,7,FALSE)</f>
        <v>3000</v>
      </c>
      <c r="K679" s="56">
        <v>0</v>
      </c>
      <c r="L679" s="59">
        <f>+VLOOKUP($D679,'Detailed Schedule'!$D$8:$EAA$9985,137,FALSE)</f>
        <v>28011.5</v>
      </c>
      <c r="M679" s="26">
        <f>+VLOOKUP($D679,'Detailed Schedule'!$D$8:$EAA$9985,144,FALSE)</f>
        <v>0</v>
      </c>
      <c r="N679" s="26">
        <f t="shared" si="120"/>
        <v>28011.5</v>
      </c>
      <c r="O679" s="26">
        <f t="shared" si="121"/>
        <v>3000</v>
      </c>
      <c r="Q679" s="74">
        <f>+VLOOKUP($D679,'Detailed Schedule'!$D$8:$K$903,6,FALSE)</f>
        <v>6</v>
      </c>
      <c r="R679" s="75">
        <f>+VLOOKUP($D679,'Detailed Schedule'!$D$8:$K$903,5,FALSE)</f>
        <v>31011.5</v>
      </c>
      <c r="S679" s="75">
        <f>+VLOOKUP($D679,'Detailed Schedule'!$D$8:$K$903,7,FALSE)</f>
        <v>3000</v>
      </c>
      <c r="T679" s="119">
        <f t="shared" si="122"/>
        <v>0</v>
      </c>
      <c r="U679" s="119">
        <f t="shared" si="123"/>
        <v>0</v>
      </c>
      <c r="V679" s="21" t="str">
        <f t="shared" si="124"/>
        <v>NO CHANGE</v>
      </c>
      <c r="W679" s="21" t="str">
        <f t="shared" si="125"/>
        <v>NO CHANGE</v>
      </c>
      <c r="X679" s="21" t="str">
        <f t="shared" si="126"/>
        <v>NO CHANGE</v>
      </c>
    </row>
    <row r="680" spans="1:24" outlineLevel="2">
      <c r="A680" s="136">
        <v>43138</v>
      </c>
      <c r="B680" s="24"/>
      <c r="C680" s="77">
        <v>314</v>
      </c>
      <c r="D680" s="137" t="s">
        <v>1369</v>
      </c>
      <c r="E680" s="137">
        <v>1</v>
      </c>
      <c r="F680" s="137" t="s">
        <v>179</v>
      </c>
      <c r="G680" s="137" t="str">
        <f>+VLOOKUP($D680,'Detailed Schedule'!$D$8:$EK$9993,4,FALSE)</f>
        <v>2018 F-250 LARIAT SUPERCREW</v>
      </c>
      <c r="H680" s="55">
        <f>+VLOOKUP($D680,'Detailed Schedule'!$D$8:$EK$9993,5,FALSE)</f>
        <v>63165</v>
      </c>
      <c r="I680" s="22">
        <f>+VLOOKUP($D680,'Detailed Schedule'!$D$8:$EK$9993,6,FALSE)</f>
        <v>6</v>
      </c>
      <c r="J680" s="55">
        <f>+VLOOKUP($D680,'Detailed Schedule'!$D$8:$EK$9993,7,FALSE)</f>
        <v>15000</v>
      </c>
      <c r="K680" s="56">
        <v>0</v>
      </c>
      <c r="L680" s="59">
        <f>+VLOOKUP($D680,'Detailed Schedule'!$D$8:$EAA$9985,137,FALSE)</f>
        <v>48165</v>
      </c>
      <c r="M680" s="26">
        <f>+VLOOKUP($D680,'Detailed Schedule'!$D$8:$EAA$9985,144,FALSE)</f>
        <v>0</v>
      </c>
      <c r="N680" s="26">
        <f t="shared" si="120"/>
        <v>48165</v>
      </c>
      <c r="O680" s="26">
        <f t="shared" si="121"/>
        <v>15000</v>
      </c>
      <c r="Q680" s="74">
        <f>+VLOOKUP($D680,'Detailed Schedule'!$D$8:$K$903,6,FALSE)</f>
        <v>6</v>
      </c>
      <c r="R680" s="75">
        <f>+VLOOKUP($D680,'Detailed Schedule'!$D$8:$K$903,5,FALSE)</f>
        <v>63165</v>
      </c>
      <c r="S680" s="75">
        <f>+VLOOKUP($D680,'Detailed Schedule'!$D$8:$K$903,7,FALSE)</f>
        <v>15000</v>
      </c>
      <c r="T680" s="119">
        <f t="shared" si="122"/>
        <v>0</v>
      </c>
      <c r="U680" s="119">
        <f t="shared" si="123"/>
        <v>0</v>
      </c>
      <c r="V680" s="21" t="str">
        <f t="shared" si="124"/>
        <v>NO CHANGE</v>
      </c>
      <c r="W680" s="21" t="str">
        <f t="shared" si="125"/>
        <v>NO CHANGE</v>
      </c>
      <c r="X680" s="21" t="str">
        <f t="shared" si="126"/>
        <v>NO CHANGE</v>
      </c>
    </row>
    <row r="681" spans="1:24" outlineLevel="2">
      <c r="A681" s="136">
        <v>43143</v>
      </c>
      <c r="B681" s="24"/>
      <c r="C681" s="77">
        <v>315</v>
      </c>
      <c r="D681" s="137" t="s">
        <v>1724</v>
      </c>
      <c r="E681" s="137">
        <v>2</v>
      </c>
      <c r="F681" s="137" t="s">
        <v>179</v>
      </c>
      <c r="G681" s="137" t="str">
        <f>+VLOOKUP($D681,'Detailed Schedule'!$D$8:$EK$9993,4,FALSE)</f>
        <v>2012 F750 WATER TRUCK</v>
      </c>
      <c r="H681" s="55">
        <f>+VLOOKUP($D681,'Detailed Schedule'!$D$8:$EK$9993,5,FALSE)</f>
        <v>44880</v>
      </c>
      <c r="I681" s="22">
        <f>+VLOOKUP($D681,'Detailed Schedule'!$D$8:$EK$9993,6,FALSE)</f>
        <v>7</v>
      </c>
      <c r="J681" s="55">
        <f>+VLOOKUP($D681,'Detailed Schedule'!$D$8:$EK$9993,7,FALSE)</f>
        <v>10000</v>
      </c>
      <c r="K681" s="56">
        <v>0</v>
      </c>
      <c r="L681" s="59">
        <f>+VLOOKUP($D681,'Detailed Schedule'!$D$8:$EAA$9985,137,FALSE)</f>
        <v>34464.777142857143</v>
      </c>
      <c r="M681" s="26">
        <f>+VLOOKUP($D681,'Detailed Schedule'!$D$8:$EAA$9985,144,FALSE)</f>
        <v>415.22</v>
      </c>
      <c r="N681" s="26">
        <f t="shared" si="120"/>
        <v>34879.997142857144</v>
      </c>
      <c r="O681" s="26">
        <f t="shared" si="121"/>
        <v>10000.002857142856</v>
      </c>
      <c r="Q681" s="74">
        <f>+VLOOKUP($D681,'Detailed Schedule'!$D$8:$K$903,6,FALSE)</f>
        <v>7</v>
      </c>
      <c r="R681" s="75">
        <f>+VLOOKUP($D681,'Detailed Schedule'!$D$8:$K$903,5,FALSE)</f>
        <v>44880</v>
      </c>
      <c r="S681" s="75">
        <f>+VLOOKUP($D681,'Detailed Schedule'!$D$8:$K$903,7,FALSE)</f>
        <v>10000</v>
      </c>
      <c r="T681" s="119">
        <f t="shared" si="122"/>
        <v>0</v>
      </c>
      <c r="U681" s="119">
        <f t="shared" si="123"/>
        <v>0</v>
      </c>
      <c r="V681" s="21" t="str">
        <f t="shared" si="124"/>
        <v>NO CHANGE</v>
      </c>
      <c r="W681" s="21" t="str">
        <f t="shared" si="125"/>
        <v>NO CHANGE</v>
      </c>
      <c r="X681" s="21" t="str">
        <f t="shared" si="126"/>
        <v>NO CHANGE</v>
      </c>
    </row>
    <row r="682" spans="1:24" outlineLevel="2">
      <c r="A682" s="136">
        <v>43155</v>
      </c>
      <c r="B682" s="24"/>
      <c r="C682" s="77">
        <v>318</v>
      </c>
      <c r="D682" s="137" t="s">
        <v>1041</v>
      </c>
      <c r="E682" s="137">
        <v>4</v>
      </c>
      <c r="F682" s="137" t="s">
        <v>179</v>
      </c>
      <c r="G682" s="137" t="str">
        <f>+VLOOKUP($D682,'Detailed Schedule'!$D$8:$EK$9993,4,FALSE)</f>
        <v>2018 FORD F150</v>
      </c>
      <c r="H682" s="55">
        <f>+VLOOKUP($D682,'Detailed Schedule'!$D$8:$EK$9993,5,FALSE)</f>
        <v>30315.33</v>
      </c>
      <c r="I682" s="22">
        <f>+VLOOKUP($D682,'Detailed Schedule'!$D$8:$EK$9993,6,FALSE)</f>
        <v>6</v>
      </c>
      <c r="J682" s="55">
        <f>+VLOOKUP($D682,'Detailed Schedule'!$D$8:$EK$9993,7,FALSE)</f>
        <v>1000</v>
      </c>
      <c r="K682" s="56">
        <v>0</v>
      </c>
      <c r="L682" s="59">
        <f>+VLOOKUP($D682,'Detailed Schedule'!$D$8:$EAA$9985,137,FALSE)</f>
        <v>29315.33</v>
      </c>
      <c r="M682" s="26">
        <f>+VLOOKUP($D682,'Detailed Schedule'!$D$8:$EAA$9985,144,FALSE)</f>
        <v>0</v>
      </c>
      <c r="N682" s="26">
        <f t="shared" si="120"/>
        <v>29315.33</v>
      </c>
      <c r="O682" s="26">
        <f t="shared" si="121"/>
        <v>1000</v>
      </c>
      <c r="Q682" s="74">
        <f>+VLOOKUP($D682,'Detailed Schedule'!$D$8:$K$903,6,FALSE)</f>
        <v>6</v>
      </c>
      <c r="R682" s="75">
        <f>+VLOOKUP($D682,'Detailed Schedule'!$D$8:$K$903,5,FALSE)</f>
        <v>30315.33</v>
      </c>
      <c r="S682" s="75">
        <f>+VLOOKUP($D682,'Detailed Schedule'!$D$8:$K$903,7,FALSE)</f>
        <v>1000</v>
      </c>
      <c r="T682" s="119">
        <f t="shared" si="122"/>
        <v>0</v>
      </c>
      <c r="U682" s="119">
        <f t="shared" si="123"/>
        <v>0</v>
      </c>
      <c r="V682" s="21" t="str">
        <f t="shared" si="124"/>
        <v>NO CHANGE</v>
      </c>
      <c r="W682" s="21" t="str">
        <f t="shared" si="125"/>
        <v>NO CHANGE</v>
      </c>
      <c r="X682" s="21" t="str">
        <f t="shared" si="126"/>
        <v>NO CHANGE</v>
      </c>
    </row>
    <row r="683" spans="1:24" outlineLevel="2">
      <c r="A683" s="136">
        <v>43159</v>
      </c>
      <c r="B683" s="24"/>
      <c r="C683" s="77">
        <v>319</v>
      </c>
      <c r="D683" s="137" t="s">
        <v>1453</v>
      </c>
      <c r="E683" s="137">
        <v>2</v>
      </c>
      <c r="F683" s="137" t="s">
        <v>179</v>
      </c>
      <c r="G683" s="137" t="str">
        <f>+VLOOKUP($D683,'Detailed Schedule'!$D$8:$EK$9993,4,FALSE)</f>
        <v>2013 PETERBUILT</v>
      </c>
      <c r="H683" s="55">
        <f>+VLOOKUP($D683,'Detailed Schedule'!$D$8:$EK$9993,5,FALSE)</f>
        <v>81030.3</v>
      </c>
      <c r="I683" s="22">
        <f>+VLOOKUP($D683,'Detailed Schedule'!$D$8:$EK$9993,6,FALSE)</f>
        <v>10</v>
      </c>
      <c r="J683" s="55">
        <f>+VLOOKUP($D683,'Detailed Schedule'!$D$8:$EK$9993,7,FALSE)</f>
        <v>20000</v>
      </c>
      <c r="K683" s="56">
        <v>0</v>
      </c>
      <c r="L683" s="59">
        <f>+VLOOKUP($D683,'Detailed Schedule'!$D$8:$EAA$9985,137,FALSE)</f>
        <v>39839.230000000003</v>
      </c>
      <c r="M683" s="26">
        <f>+VLOOKUP($D683,'Detailed Schedule'!$D$8:$EAA$9985,144,FALSE)</f>
        <v>1525.7575000000002</v>
      </c>
      <c r="N683" s="26">
        <f t="shared" si="120"/>
        <v>41364.987500000003</v>
      </c>
      <c r="O683" s="26">
        <f t="shared" si="121"/>
        <v>39665.3125</v>
      </c>
      <c r="Q683" s="74">
        <f>+VLOOKUP($D683,'Detailed Schedule'!$D$8:$K$903,6,FALSE)</f>
        <v>10</v>
      </c>
      <c r="R683" s="75">
        <f>+VLOOKUP($D683,'Detailed Schedule'!$D$8:$K$903,5,FALSE)</f>
        <v>81030.3</v>
      </c>
      <c r="S683" s="75">
        <f>+VLOOKUP($D683,'Detailed Schedule'!$D$8:$K$903,7,FALSE)</f>
        <v>20000</v>
      </c>
      <c r="T683" s="119">
        <f t="shared" si="122"/>
        <v>0</v>
      </c>
      <c r="U683" s="119">
        <f t="shared" si="123"/>
        <v>0</v>
      </c>
      <c r="V683" s="21" t="str">
        <f t="shared" si="124"/>
        <v>NO CHANGE</v>
      </c>
      <c r="W683" s="21" t="str">
        <f t="shared" si="125"/>
        <v>NO CHANGE</v>
      </c>
      <c r="X683" s="21" t="str">
        <f t="shared" si="126"/>
        <v>NO CHANGE</v>
      </c>
    </row>
    <row r="684" spans="1:24" outlineLevel="2">
      <c r="A684" s="136">
        <v>43173</v>
      </c>
      <c r="B684" s="24"/>
      <c r="C684" s="77">
        <v>365</v>
      </c>
      <c r="D684" s="137" t="s">
        <v>181</v>
      </c>
      <c r="E684" s="137">
        <v>1</v>
      </c>
      <c r="F684" s="137" t="s">
        <v>179</v>
      </c>
      <c r="G684" s="137" t="str">
        <f>+VLOOKUP($D684,'Detailed Schedule'!$D$8:$EK$9993,4,FALSE)</f>
        <v>SERVICE BODY FOR CHASSIS</v>
      </c>
      <c r="H684" s="55">
        <f>+VLOOKUP($D684,'Detailed Schedule'!$D$8:$EK$9993,5,FALSE)</f>
        <v>10175.950000000001</v>
      </c>
      <c r="I684" s="22">
        <f>+VLOOKUP($D684,'Detailed Schedule'!$D$8:$EK$9993,6,FALSE)</f>
        <v>7</v>
      </c>
      <c r="J684" s="55">
        <f>+VLOOKUP($D684,'Detailed Schedule'!$D$8:$EK$9993,7,FALSE)</f>
        <v>100</v>
      </c>
      <c r="K684" s="56">
        <v>0</v>
      </c>
      <c r="L684" s="59">
        <f>+VLOOKUP($D684,'Detailed Schedule'!$D$8:$EAA$9985,137,FALSE)</f>
        <v>9836.0414285714269</v>
      </c>
      <c r="M684" s="26">
        <f>+VLOOKUP($D684,'Detailed Schedule'!$D$8:$EAA$9985,144,FALSE)</f>
        <v>239.91</v>
      </c>
      <c r="N684" s="26">
        <f t="shared" si="120"/>
        <v>10075.951428571427</v>
      </c>
      <c r="O684" s="26">
        <f t="shared" si="121"/>
        <v>99.998571428573996</v>
      </c>
      <c r="Q684" s="74">
        <f>+VLOOKUP($D684,'Detailed Schedule'!$D$8:$K$903,6,FALSE)</f>
        <v>7</v>
      </c>
      <c r="R684" s="75">
        <f>+VLOOKUP($D684,'Detailed Schedule'!$D$8:$K$903,5,FALSE)</f>
        <v>10175.950000000001</v>
      </c>
      <c r="S684" s="75">
        <f>+VLOOKUP($D684,'Detailed Schedule'!$D$8:$K$903,7,FALSE)</f>
        <v>100</v>
      </c>
      <c r="T684" s="119">
        <f t="shared" si="122"/>
        <v>0</v>
      </c>
      <c r="U684" s="119">
        <f t="shared" si="123"/>
        <v>0</v>
      </c>
      <c r="V684" s="21" t="str">
        <f t="shared" si="124"/>
        <v>NO CHANGE</v>
      </c>
      <c r="W684" s="21" t="str">
        <f t="shared" si="125"/>
        <v>NO CHANGE</v>
      </c>
      <c r="X684" s="21" t="str">
        <f t="shared" si="126"/>
        <v>NO CHANGE</v>
      </c>
    </row>
    <row r="685" spans="1:24" outlineLevel="2">
      <c r="A685" s="136">
        <v>43185</v>
      </c>
      <c r="B685" s="24"/>
      <c r="C685" s="77">
        <v>327</v>
      </c>
      <c r="D685" s="137" t="s">
        <v>1367</v>
      </c>
      <c r="E685" s="137">
        <v>1</v>
      </c>
      <c r="F685" s="137" t="s">
        <v>179</v>
      </c>
      <c r="G685" s="137" t="str">
        <f>+VLOOKUP($D685,'Detailed Schedule'!$D$8:$EK$9993,4,FALSE)</f>
        <v>2018 F-350 SD REG CAB</v>
      </c>
      <c r="H685" s="55">
        <f>+VLOOKUP($D685,'Detailed Schedule'!$D$8:$EK$9993,5,FALSE)</f>
        <v>35536.65</v>
      </c>
      <c r="I685" s="22">
        <f>+VLOOKUP($D685,'Detailed Schedule'!$D$8:$EK$9993,6,FALSE)</f>
        <v>6</v>
      </c>
      <c r="J685" s="55">
        <f>+VLOOKUP($D685,'Detailed Schedule'!$D$8:$EK$9993,7,FALSE)</f>
        <v>7000</v>
      </c>
      <c r="K685" s="56">
        <v>0</v>
      </c>
      <c r="L685" s="59">
        <f>+VLOOKUP($D685,'Detailed Schedule'!$D$8:$EAA$9985,137,FALSE)</f>
        <v>28536.65</v>
      </c>
      <c r="M685" s="26">
        <f>+VLOOKUP($D685,'Detailed Schedule'!$D$8:$EAA$9985,144,FALSE)</f>
        <v>0</v>
      </c>
      <c r="N685" s="26">
        <f t="shared" si="120"/>
        <v>28536.65</v>
      </c>
      <c r="O685" s="26">
        <f t="shared" si="121"/>
        <v>7000</v>
      </c>
      <c r="Q685" s="74">
        <f>+VLOOKUP($D685,'Detailed Schedule'!$D$8:$K$903,6,FALSE)</f>
        <v>6</v>
      </c>
      <c r="R685" s="75">
        <f>+VLOOKUP($D685,'Detailed Schedule'!$D$8:$K$903,5,FALSE)</f>
        <v>35536.65</v>
      </c>
      <c r="S685" s="75">
        <f>+VLOOKUP($D685,'Detailed Schedule'!$D$8:$K$903,7,FALSE)</f>
        <v>7000</v>
      </c>
      <c r="T685" s="119">
        <f t="shared" si="122"/>
        <v>0</v>
      </c>
      <c r="U685" s="119">
        <f t="shared" si="123"/>
        <v>0</v>
      </c>
      <c r="V685" s="21" t="str">
        <f t="shared" si="124"/>
        <v>NO CHANGE</v>
      </c>
      <c r="W685" s="21" t="str">
        <f t="shared" si="125"/>
        <v>NO CHANGE</v>
      </c>
      <c r="X685" s="21" t="str">
        <f t="shared" si="126"/>
        <v>NO CHANGE</v>
      </c>
    </row>
    <row r="686" spans="1:24" outlineLevel="2">
      <c r="A686" s="136">
        <v>43185</v>
      </c>
      <c r="B686" s="24"/>
      <c r="C686" s="77">
        <v>326</v>
      </c>
      <c r="D686" s="137" t="s">
        <v>1042</v>
      </c>
      <c r="E686" s="137">
        <v>2</v>
      </c>
      <c r="F686" s="137" t="s">
        <v>179</v>
      </c>
      <c r="G686" s="137" t="str">
        <f>+VLOOKUP($D686,'Detailed Schedule'!$D$8:$EK$9993,4,FALSE)</f>
        <v>2017 FORD F350</v>
      </c>
      <c r="H686" s="55">
        <f>+VLOOKUP($D686,'Detailed Schedule'!$D$8:$EK$9993,5,FALSE)</f>
        <v>33500</v>
      </c>
      <c r="I686" s="22">
        <f>+VLOOKUP($D686,'Detailed Schedule'!$D$8:$EK$9993,6,FALSE)</f>
        <v>6</v>
      </c>
      <c r="J686" s="55">
        <f>+VLOOKUP($D686,'Detailed Schedule'!$D$8:$EK$9993,7,FALSE)</f>
        <v>5000</v>
      </c>
      <c r="K686" s="56">
        <v>0</v>
      </c>
      <c r="L686" s="59">
        <f>+VLOOKUP($D686,'Detailed Schedule'!$D$8:$EAA$9985,137,FALSE)</f>
        <v>28500</v>
      </c>
      <c r="M686" s="26">
        <f>+VLOOKUP($D686,'Detailed Schedule'!$D$8:$EAA$9985,144,FALSE)</f>
        <v>0</v>
      </c>
      <c r="N686" s="26">
        <f t="shared" si="120"/>
        <v>28500</v>
      </c>
      <c r="O686" s="26">
        <f t="shared" si="121"/>
        <v>5000</v>
      </c>
      <c r="Q686" s="74">
        <f>+VLOOKUP($D686,'Detailed Schedule'!$D$8:$K$903,6,FALSE)</f>
        <v>6</v>
      </c>
      <c r="R686" s="75">
        <f>+VLOOKUP($D686,'Detailed Schedule'!$D$8:$K$903,5,FALSE)</f>
        <v>33500</v>
      </c>
      <c r="S686" s="75">
        <f>+VLOOKUP($D686,'Detailed Schedule'!$D$8:$K$903,7,FALSE)</f>
        <v>5000</v>
      </c>
      <c r="T686" s="119">
        <f t="shared" si="122"/>
        <v>0</v>
      </c>
      <c r="U686" s="119">
        <f t="shared" si="123"/>
        <v>0</v>
      </c>
      <c r="V686" s="21" t="str">
        <f t="shared" si="124"/>
        <v>NO CHANGE</v>
      </c>
      <c r="W686" s="21" t="str">
        <f t="shared" si="125"/>
        <v>NO CHANGE</v>
      </c>
      <c r="X686" s="21" t="str">
        <f t="shared" si="126"/>
        <v>NO CHANGE</v>
      </c>
    </row>
    <row r="687" spans="1:24" outlineLevel="2">
      <c r="A687" s="136">
        <v>43203</v>
      </c>
      <c r="B687" s="24"/>
      <c r="C687" s="77">
        <v>328</v>
      </c>
      <c r="D687" s="137" t="s">
        <v>1044</v>
      </c>
      <c r="E687" s="137">
        <v>1</v>
      </c>
      <c r="F687" s="137" t="s">
        <v>179</v>
      </c>
      <c r="G687" s="137" t="str">
        <f>+VLOOKUP($D687,'Detailed Schedule'!$D$8:$EK$9993,4,FALSE)</f>
        <v>2017 FORD F250 REG CAB</v>
      </c>
      <c r="H687" s="55">
        <f>+VLOOKUP($D687,'Detailed Schedule'!$D$8:$EK$9993,5,FALSE)</f>
        <v>38146.51</v>
      </c>
      <c r="I687" s="22">
        <f>+VLOOKUP($D687,'Detailed Schedule'!$D$8:$EK$9993,6,FALSE)</f>
        <v>6</v>
      </c>
      <c r="J687" s="55">
        <f>+VLOOKUP($D687,'Detailed Schedule'!$D$8:$EK$9993,7,FALSE)</f>
        <v>3000</v>
      </c>
      <c r="K687" s="56">
        <v>0</v>
      </c>
      <c r="L687" s="59">
        <f>+VLOOKUP($D687,'Detailed Schedule'!$D$8:$EAA$9985,137,FALSE)</f>
        <v>35146.51</v>
      </c>
      <c r="M687" s="26">
        <f>+VLOOKUP($D687,'Detailed Schedule'!$D$8:$EAA$9985,144,FALSE)</f>
        <v>0</v>
      </c>
      <c r="N687" s="26">
        <f t="shared" si="120"/>
        <v>35146.51</v>
      </c>
      <c r="O687" s="26">
        <f t="shared" si="121"/>
        <v>3000</v>
      </c>
      <c r="Q687" s="74">
        <f>+VLOOKUP($D687,'Detailed Schedule'!$D$8:$K$903,6,FALSE)</f>
        <v>6</v>
      </c>
      <c r="R687" s="75">
        <f>+VLOOKUP($D687,'Detailed Schedule'!$D$8:$K$903,5,FALSE)</f>
        <v>38146.51</v>
      </c>
      <c r="S687" s="75">
        <f>+VLOOKUP($D687,'Detailed Schedule'!$D$8:$K$903,7,FALSE)</f>
        <v>3000</v>
      </c>
      <c r="T687" s="119">
        <f t="shared" si="122"/>
        <v>0</v>
      </c>
      <c r="U687" s="119">
        <f t="shared" si="123"/>
        <v>0</v>
      </c>
      <c r="V687" s="21" t="str">
        <f t="shared" si="124"/>
        <v>NO CHANGE</v>
      </c>
      <c r="W687" s="21" t="str">
        <f t="shared" si="125"/>
        <v>NO CHANGE</v>
      </c>
      <c r="X687" s="21" t="str">
        <f t="shared" si="126"/>
        <v>NO CHANGE</v>
      </c>
    </row>
    <row r="688" spans="1:24" outlineLevel="2">
      <c r="A688" s="136">
        <v>43203</v>
      </c>
      <c r="B688" s="24"/>
      <c r="C688" s="77">
        <v>329</v>
      </c>
      <c r="D688" s="137" t="s">
        <v>1046</v>
      </c>
      <c r="E688" s="137">
        <v>1</v>
      </c>
      <c r="F688" s="137" t="s">
        <v>179</v>
      </c>
      <c r="G688" s="137" t="str">
        <f>+VLOOKUP($D688,'Detailed Schedule'!$D$8:$EK$9993,4,FALSE)</f>
        <v>2017 FORD F250 REG CAB</v>
      </c>
      <c r="H688" s="55">
        <f>+VLOOKUP($D688,'Detailed Schedule'!$D$8:$EK$9993,5,FALSE)</f>
        <v>38146.51</v>
      </c>
      <c r="I688" s="22">
        <f>+VLOOKUP($D688,'Detailed Schedule'!$D$8:$EK$9993,6,FALSE)</f>
        <v>6</v>
      </c>
      <c r="J688" s="55">
        <f>+VLOOKUP($D688,'Detailed Schedule'!$D$8:$EK$9993,7,FALSE)</f>
        <v>3000</v>
      </c>
      <c r="K688" s="56">
        <v>0</v>
      </c>
      <c r="L688" s="59">
        <f>+VLOOKUP($D688,'Detailed Schedule'!$D$8:$EAA$9985,137,FALSE)</f>
        <v>35146.51</v>
      </c>
      <c r="M688" s="26">
        <f>+VLOOKUP($D688,'Detailed Schedule'!$D$8:$EAA$9985,144,FALSE)</f>
        <v>0</v>
      </c>
      <c r="N688" s="26">
        <f t="shared" si="120"/>
        <v>35146.51</v>
      </c>
      <c r="O688" s="26">
        <f t="shared" si="121"/>
        <v>3000</v>
      </c>
      <c r="Q688" s="74">
        <f>+VLOOKUP($D688,'Detailed Schedule'!$D$8:$K$903,6,FALSE)</f>
        <v>6</v>
      </c>
      <c r="R688" s="75">
        <f>+VLOOKUP($D688,'Detailed Schedule'!$D$8:$K$903,5,FALSE)</f>
        <v>38146.51</v>
      </c>
      <c r="S688" s="75">
        <f>+VLOOKUP($D688,'Detailed Schedule'!$D$8:$K$903,7,FALSE)</f>
        <v>3000</v>
      </c>
      <c r="T688" s="119">
        <f t="shared" si="122"/>
        <v>0</v>
      </c>
      <c r="U688" s="119">
        <f t="shared" si="123"/>
        <v>0</v>
      </c>
      <c r="V688" s="21" t="str">
        <f t="shared" si="124"/>
        <v>NO CHANGE</v>
      </c>
      <c r="W688" s="21" t="str">
        <f t="shared" si="125"/>
        <v>NO CHANGE</v>
      </c>
      <c r="X688" s="21" t="str">
        <f t="shared" si="126"/>
        <v>NO CHANGE</v>
      </c>
    </row>
    <row r="689" spans="1:24" outlineLevel="2">
      <c r="A689" s="136">
        <v>43215</v>
      </c>
      <c r="B689" s="24">
        <v>45719</v>
      </c>
      <c r="C689" s="77">
        <v>332</v>
      </c>
      <c r="D689" s="137" t="s">
        <v>1036</v>
      </c>
      <c r="E689" s="137">
        <v>1</v>
      </c>
      <c r="F689" s="137" t="s">
        <v>179</v>
      </c>
      <c r="G689" s="137" t="str">
        <f>+VLOOKUP($D689,'Detailed Schedule'!$D$8:$EK$9993,4,FALSE)</f>
        <v>2018 FORD F150</v>
      </c>
      <c r="H689" s="55">
        <f>+VLOOKUP($D689,'Detailed Schedule'!$D$8:$EK$9993,5,FALSE)</f>
        <v>29558.75</v>
      </c>
      <c r="I689" s="22">
        <f>+VLOOKUP($D689,'Detailed Schedule'!$D$8:$EK$9993,6,FALSE)</f>
        <v>6</v>
      </c>
      <c r="J689" s="55">
        <f>+VLOOKUP($D689,'Detailed Schedule'!$D$8:$EK$9993,7,FALSE)</f>
        <v>1000</v>
      </c>
      <c r="K689" s="56">
        <v>0</v>
      </c>
      <c r="L689" s="59">
        <f>+VLOOKUP($D689,'Detailed Schedule'!$D$8:$EAA$9985,137,FALSE)</f>
        <v>28558.75</v>
      </c>
      <c r="M689" s="26">
        <f>+VLOOKUP($D689,'Detailed Schedule'!$D$8:$EAA$9985,144,FALSE)</f>
        <v>0</v>
      </c>
      <c r="N689" s="26">
        <f t="shared" si="120"/>
        <v>28558.75</v>
      </c>
      <c r="O689" s="26">
        <f t="shared" si="121"/>
        <v>1000</v>
      </c>
      <c r="Q689" s="74">
        <f>+VLOOKUP($D689,'Detailed Schedule'!$D$8:$K$903,6,FALSE)</f>
        <v>6</v>
      </c>
      <c r="R689" s="75">
        <f>+VLOOKUP($D689,'Detailed Schedule'!$D$8:$K$903,5,FALSE)</f>
        <v>29558.75</v>
      </c>
      <c r="S689" s="75">
        <f>+VLOOKUP($D689,'Detailed Schedule'!$D$8:$K$903,7,FALSE)</f>
        <v>1000</v>
      </c>
      <c r="T689" s="119">
        <f t="shared" si="122"/>
        <v>0</v>
      </c>
      <c r="U689" s="119">
        <f t="shared" si="123"/>
        <v>0</v>
      </c>
      <c r="V689" s="21" t="str">
        <f t="shared" si="124"/>
        <v>NO CHANGE</v>
      </c>
      <c r="W689" s="21" t="str">
        <f t="shared" si="125"/>
        <v>NO CHANGE</v>
      </c>
      <c r="X689" s="21" t="str">
        <f t="shared" si="126"/>
        <v>NO CHANGE</v>
      </c>
    </row>
    <row r="690" spans="1:24" outlineLevel="2">
      <c r="A690" s="136">
        <v>43220</v>
      </c>
      <c r="B690" s="24"/>
      <c r="C690" s="77">
        <v>333</v>
      </c>
      <c r="D690" s="137" t="s">
        <v>1628</v>
      </c>
      <c r="E690" s="137">
        <v>9</v>
      </c>
      <c r="F690" s="137" t="s">
        <v>179</v>
      </c>
      <c r="G690" s="137" t="str">
        <f>+VLOOKUP($D690,'Detailed Schedule'!$D$8:$EK$9993,4,FALSE)</f>
        <v>2015 CADILLAC ESCALADE</v>
      </c>
      <c r="H690" s="55">
        <f>+VLOOKUP($D690,'Detailed Schedule'!$D$8:$EK$9993,5,FALSE)</f>
        <v>55651.5</v>
      </c>
      <c r="I690" s="22">
        <f>+VLOOKUP($D690,'Detailed Schedule'!$D$8:$EK$9993,6,FALSE)</f>
        <v>5</v>
      </c>
      <c r="J690" s="55">
        <f>+VLOOKUP($D690,'Detailed Schedule'!$D$8:$EK$9993,7,FALSE)</f>
        <v>20000</v>
      </c>
      <c r="K690" s="56">
        <v>0</v>
      </c>
      <c r="L690" s="59">
        <f>+VLOOKUP($D690,'Detailed Schedule'!$D$8:$EAA$9985,137,FALSE)</f>
        <v>35651.5</v>
      </c>
      <c r="M690" s="26">
        <f>+VLOOKUP($D690,'Detailed Schedule'!$D$8:$EAA$9985,144,FALSE)</f>
        <v>0</v>
      </c>
      <c r="N690" s="26">
        <f t="shared" si="120"/>
        <v>35651.5</v>
      </c>
      <c r="O690" s="26">
        <f t="shared" si="121"/>
        <v>20000</v>
      </c>
      <c r="Q690" s="74">
        <f>+VLOOKUP($D690,'Detailed Schedule'!$D$8:$K$903,6,FALSE)</f>
        <v>5</v>
      </c>
      <c r="R690" s="75">
        <f>+VLOOKUP($D690,'Detailed Schedule'!$D$8:$K$903,5,FALSE)</f>
        <v>55651.5</v>
      </c>
      <c r="S690" s="75">
        <f>+VLOOKUP($D690,'Detailed Schedule'!$D$8:$K$903,7,FALSE)</f>
        <v>20000</v>
      </c>
      <c r="T690" s="119">
        <f t="shared" si="122"/>
        <v>0</v>
      </c>
      <c r="U690" s="119">
        <f t="shared" si="123"/>
        <v>0</v>
      </c>
      <c r="V690" s="21" t="str">
        <f t="shared" si="124"/>
        <v>NO CHANGE</v>
      </c>
      <c r="W690" s="21" t="str">
        <f t="shared" si="125"/>
        <v>NO CHANGE</v>
      </c>
      <c r="X690" s="21" t="str">
        <f t="shared" si="126"/>
        <v>NO CHANGE</v>
      </c>
    </row>
    <row r="691" spans="1:24" outlineLevel="2">
      <c r="A691" s="136">
        <v>43235</v>
      </c>
      <c r="B691" s="24"/>
      <c r="C691" s="77">
        <v>366</v>
      </c>
      <c r="D691" s="137" t="s">
        <v>1485</v>
      </c>
      <c r="E691" s="137">
        <v>1</v>
      </c>
      <c r="F691" s="137" t="s">
        <v>179</v>
      </c>
      <c r="G691" s="137" t="str">
        <f>+VLOOKUP($D691,'Detailed Schedule'!$D$8:$EK$9993,4,FALSE)</f>
        <v>KNAPHEIDE 24' BED REPLACEMENT</v>
      </c>
      <c r="H691" s="55">
        <f>+VLOOKUP($D691,'Detailed Schedule'!$D$8:$EK$9993,5,FALSE)</f>
        <v>7931.6100000000006</v>
      </c>
      <c r="I691" s="22">
        <f>+VLOOKUP($D691,'Detailed Schedule'!$D$8:$EK$9993,6,FALSE)</f>
        <v>7</v>
      </c>
      <c r="J691" s="55">
        <f>+VLOOKUP($D691,'Detailed Schedule'!$D$8:$EK$9993,7,FALSE)</f>
        <v>100</v>
      </c>
      <c r="K691" s="56">
        <v>0</v>
      </c>
      <c r="L691" s="59">
        <f>+VLOOKUP($D691,'Detailed Schedule'!$D$8:$EAA$9985,137,FALSE)</f>
        <v>7458.6714285714288</v>
      </c>
      <c r="M691" s="26">
        <f>+VLOOKUP($D691,'Detailed Schedule'!$D$8:$EAA$9985,144,FALSE)</f>
        <v>279.70035714285717</v>
      </c>
      <c r="N691" s="26">
        <f t="shared" si="120"/>
        <v>7738.3717857142856</v>
      </c>
      <c r="O691" s="26">
        <f t="shared" si="121"/>
        <v>193.238214285715</v>
      </c>
      <c r="Q691" s="74">
        <f>+VLOOKUP($D691,'Detailed Schedule'!$D$8:$K$903,6,FALSE)</f>
        <v>7</v>
      </c>
      <c r="R691" s="75">
        <f>+VLOOKUP($D691,'Detailed Schedule'!$D$8:$K$903,5,FALSE)</f>
        <v>7931.6100000000006</v>
      </c>
      <c r="S691" s="75">
        <f>+VLOOKUP($D691,'Detailed Schedule'!$D$8:$K$903,7,FALSE)</f>
        <v>100</v>
      </c>
      <c r="T691" s="119">
        <f t="shared" si="122"/>
        <v>0</v>
      </c>
      <c r="U691" s="119">
        <f t="shared" si="123"/>
        <v>0</v>
      </c>
      <c r="V691" s="21" t="str">
        <f t="shared" si="124"/>
        <v>NO CHANGE</v>
      </c>
      <c r="W691" s="21" t="str">
        <f t="shared" si="125"/>
        <v>NO CHANGE</v>
      </c>
      <c r="X691" s="21" t="str">
        <f t="shared" si="126"/>
        <v>NO CHANGE</v>
      </c>
    </row>
    <row r="692" spans="1:24" outlineLevel="2">
      <c r="A692" s="136">
        <v>43236</v>
      </c>
      <c r="B692" s="24"/>
      <c r="C692" s="77">
        <v>334</v>
      </c>
      <c r="D692" s="137" t="s">
        <v>1455</v>
      </c>
      <c r="E692" s="137">
        <v>1</v>
      </c>
      <c r="F692" s="137" t="s">
        <v>179</v>
      </c>
      <c r="G692" s="137" t="str">
        <f>+VLOOKUP($D692,'Detailed Schedule'!$D$8:$EK$9993,4,FALSE)</f>
        <v>2015 KENWORTH T800</v>
      </c>
      <c r="H692" s="55">
        <f>+VLOOKUP($D692,'Detailed Schedule'!$D$8:$EK$9993,5,FALSE)</f>
        <v>92720</v>
      </c>
      <c r="I692" s="22">
        <f>+VLOOKUP($D692,'Detailed Schedule'!$D$8:$EK$9993,6,FALSE)</f>
        <v>10</v>
      </c>
      <c r="J692" s="55">
        <f>+VLOOKUP($D692,'Detailed Schedule'!$D$8:$EK$9993,7,FALSE)</f>
        <v>23000</v>
      </c>
      <c r="K692" s="56">
        <v>0</v>
      </c>
      <c r="L692" s="59">
        <f>+VLOOKUP($D692,'Detailed Schedule'!$D$8:$EAA$9985,137,FALSE)</f>
        <v>44059.17</v>
      </c>
      <c r="M692" s="26">
        <f>+VLOOKUP($D692,'Detailed Schedule'!$D$8:$EAA$9985,144,FALSE)</f>
        <v>1743</v>
      </c>
      <c r="N692" s="26">
        <f t="shared" si="120"/>
        <v>45802.17</v>
      </c>
      <c r="O692" s="26">
        <f t="shared" si="121"/>
        <v>46917.83</v>
      </c>
      <c r="Q692" s="74">
        <f>+VLOOKUP($D692,'Detailed Schedule'!$D$8:$K$903,6,FALSE)</f>
        <v>10</v>
      </c>
      <c r="R692" s="75">
        <f>+VLOOKUP($D692,'Detailed Schedule'!$D$8:$K$903,5,FALSE)</f>
        <v>92720</v>
      </c>
      <c r="S692" s="75">
        <f>+VLOOKUP($D692,'Detailed Schedule'!$D$8:$K$903,7,FALSE)</f>
        <v>23000</v>
      </c>
      <c r="T692" s="119">
        <f t="shared" si="122"/>
        <v>0</v>
      </c>
      <c r="U692" s="119">
        <f t="shared" si="123"/>
        <v>0</v>
      </c>
      <c r="V692" s="21" t="str">
        <f t="shared" si="124"/>
        <v>NO CHANGE</v>
      </c>
      <c r="W692" s="21" t="str">
        <f t="shared" si="125"/>
        <v>NO CHANGE</v>
      </c>
      <c r="X692" s="21" t="str">
        <f t="shared" si="126"/>
        <v>NO CHANGE</v>
      </c>
    </row>
    <row r="693" spans="1:24" outlineLevel="2">
      <c r="A693" s="136">
        <v>43241</v>
      </c>
      <c r="B693" s="24"/>
      <c r="C693" s="77">
        <v>335</v>
      </c>
      <c r="D693" s="137" t="s">
        <v>1047</v>
      </c>
      <c r="E693" s="137">
        <v>1</v>
      </c>
      <c r="F693" s="137" t="s">
        <v>179</v>
      </c>
      <c r="G693" s="137" t="str">
        <f>+VLOOKUP($D693,'Detailed Schedule'!$D$8:$EK$9993,4,FALSE)</f>
        <v>2018 F-150 SUPER CREW</v>
      </c>
      <c r="H693" s="55">
        <f>+VLOOKUP($D693,'Detailed Schedule'!$D$8:$EK$9993,5,FALSE)</f>
        <v>43460</v>
      </c>
      <c r="I693" s="22">
        <f>+VLOOKUP($D693,'Detailed Schedule'!$D$8:$EK$9993,6,FALSE)</f>
        <v>6</v>
      </c>
      <c r="J693" s="55">
        <f>+VLOOKUP($D693,'Detailed Schedule'!$D$8:$EK$9993,7,FALSE)</f>
        <v>10000</v>
      </c>
      <c r="K693" s="56">
        <v>0</v>
      </c>
      <c r="L693" s="59">
        <f>+VLOOKUP($D693,'Detailed Schedule'!$D$8:$EAA$9985,137,FALSE)</f>
        <v>33460</v>
      </c>
      <c r="M693" s="26">
        <f>+VLOOKUP($D693,'Detailed Schedule'!$D$8:$EAA$9985,144,FALSE)</f>
        <v>0</v>
      </c>
      <c r="N693" s="26">
        <f t="shared" si="120"/>
        <v>33460</v>
      </c>
      <c r="O693" s="26">
        <f t="shared" si="121"/>
        <v>10000</v>
      </c>
      <c r="Q693" s="74">
        <f>+VLOOKUP($D693,'Detailed Schedule'!$D$8:$K$903,6,FALSE)</f>
        <v>6</v>
      </c>
      <c r="R693" s="75">
        <f>+VLOOKUP($D693,'Detailed Schedule'!$D$8:$K$903,5,FALSE)</f>
        <v>43460</v>
      </c>
      <c r="S693" s="75">
        <f>+VLOOKUP($D693,'Detailed Schedule'!$D$8:$K$903,7,FALSE)</f>
        <v>10000</v>
      </c>
      <c r="T693" s="119">
        <f t="shared" si="122"/>
        <v>0</v>
      </c>
      <c r="U693" s="119">
        <f t="shared" si="123"/>
        <v>0</v>
      </c>
      <c r="V693" s="21" t="str">
        <f t="shared" si="124"/>
        <v>NO CHANGE</v>
      </c>
      <c r="W693" s="21" t="str">
        <f t="shared" si="125"/>
        <v>NO CHANGE</v>
      </c>
      <c r="X693" s="21" t="str">
        <f t="shared" si="126"/>
        <v>NO CHANGE</v>
      </c>
    </row>
    <row r="694" spans="1:24" outlineLevel="2">
      <c r="A694" s="136">
        <v>43270</v>
      </c>
      <c r="B694" s="24"/>
      <c r="C694" s="77">
        <v>339</v>
      </c>
      <c r="D694" s="137" t="s">
        <v>1049</v>
      </c>
      <c r="E694" s="137">
        <v>1</v>
      </c>
      <c r="F694" s="137" t="s">
        <v>179</v>
      </c>
      <c r="G694" s="137" t="str">
        <f>+VLOOKUP($D694,'Detailed Schedule'!$D$8:$EK$9993,4,FALSE)</f>
        <v>2018 F-250 REG CAB</v>
      </c>
      <c r="H694" s="55">
        <f>+VLOOKUP($D694,'Detailed Schedule'!$D$8:$EK$9993,5,FALSE)</f>
        <v>29941.5</v>
      </c>
      <c r="I694" s="22">
        <f>+VLOOKUP($D694,'Detailed Schedule'!$D$8:$EK$9993,6,FALSE)</f>
        <v>6</v>
      </c>
      <c r="J694" s="55">
        <f>+VLOOKUP($D694,'Detailed Schedule'!$D$8:$EK$9993,7,FALSE)</f>
        <v>3000</v>
      </c>
      <c r="K694" s="56">
        <v>0</v>
      </c>
      <c r="L694" s="59">
        <f>+VLOOKUP($D694,'Detailed Schedule'!$D$8:$EAA$9985,137,FALSE)</f>
        <v>26941.5</v>
      </c>
      <c r="M694" s="26">
        <f>+VLOOKUP($D694,'Detailed Schedule'!$D$8:$EAA$9985,144,FALSE)</f>
        <v>0</v>
      </c>
      <c r="N694" s="26">
        <f t="shared" si="120"/>
        <v>26941.5</v>
      </c>
      <c r="O694" s="26">
        <f t="shared" si="121"/>
        <v>3000</v>
      </c>
      <c r="Q694" s="74">
        <f>+VLOOKUP($D694,'Detailed Schedule'!$D$8:$K$903,6,FALSE)</f>
        <v>6</v>
      </c>
      <c r="R694" s="75">
        <f>+VLOOKUP($D694,'Detailed Schedule'!$D$8:$K$903,5,FALSE)</f>
        <v>29941.5</v>
      </c>
      <c r="S694" s="75">
        <f>+VLOOKUP($D694,'Detailed Schedule'!$D$8:$K$903,7,FALSE)</f>
        <v>3000</v>
      </c>
      <c r="T694" s="119">
        <f t="shared" si="122"/>
        <v>0</v>
      </c>
      <c r="U694" s="119">
        <f t="shared" si="123"/>
        <v>0</v>
      </c>
      <c r="V694" s="21" t="str">
        <f t="shared" si="124"/>
        <v>NO CHANGE</v>
      </c>
      <c r="W694" s="21" t="str">
        <f t="shared" si="125"/>
        <v>NO CHANGE</v>
      </c>
      <c r="X694" s="21" t="str">
        <f t="shared" si="126"/>
        <v>NO CHANGE</v>
      </c>
    </row>
    <row r="695" spans="1:24" outlineLevel="2">
      <c r="A695" s="136">
        <v>43270</v>
      </c>
      <c r="B695" s="24"/>
      <c r="C695" s="77">
        <v>340</v>
      </c>
      <c r="D695" s="137" t="s">
        <v>1051</v>
      </c>
      <c r="E695" s="137">
        <v>1</v>
      </c>
      <c r="F695" s="137" t="s">
        <v>179</v>
      </c>
      <c r="G695" s="137" t="str">
        <f>+VLOOKUP($D695,'Detailed Schedule'!$D$8:$EK$9993,4,FALSE)</f>
        <v>2018 F-150 EXT CAB</v>
      </c>
      <c r="H695" s="55">
        <f>+VLOOKUP($D695,'Detailed Schedule'!$D$8:$EK$9993,5,FALSE)</f>
        <v>41170.39</v>
      </c>
      <c r="I695" s="22">
        <f>+VLOOKUP($D695,'Detailed Schedule'!$D$8:$EK$9993,6,FALSE)</f>
        <v>6</v>
      </c>
      <c r="J695" s="55">
        <f>+VLOOKUP($D695,'Detailed Schedule'!$D$8:$EK$9993,7,FALSE)</f>
        <v>1000</v>
      </c>
      <c r="K695" s="56">
        <v>0</v>
      </c>
      <c r="L695" s="59">
        <f>+VLOOKUP($D695,'Detailed Schedule'!$D$8:$EAA$9985,137,FALSE)</f>
        <v>40170.39</v>
      </c>
      <c r="M695" s="26">
        <f>+VLOOKUP($D695,'Detailed Schedule'!$D$8:$EAA$9985,144,FALSE)</f>
        <v>0</v>
      </c>
      <c r="N695" s="26">
        <f t="shared" si="120"/>
        <v>40170.39</v>
      </c>
      <c r="O695" s="26">
        <f t="shared" si="121"/>
        <v>1000</v>
      </c>
      <c r="Q695" s="74">
        <f>+VLOOKUP($D695,'Detailed Schedule'!$D$8:$K$903,6,FALSE)</f>
        <v>6</v>
      </c>
      <c r="R695" s="75">
        <f>+VLOOKUP($D695,'Detailed Schedule'!$D$8:$K$903,5,FALSE)</f>
        <v>41170.39</v>
      </c>
      <c r="S695" s="75">
        <f>+VLOOKUP($D695,'Detailed Schedule'!$D$8:$K$903,7,FALSE)</f>
        <v>1000</v>
      </c>
      <c r="T695" s="119">
        <f t="shared" si="122"/>
        <v>0</v>
      </c>
      <c r="U695" s="119">
        <f t="shared" si="123"/>
        <v>0</v>
      </c>
      <c r="V695" s="21" t="str">
        <f t="shared" si="124"/>
        <v>NO CHANGE</v>
      </c>
      <c r="W695" s="21" t="str">
        <f t="shared" si="125"/>
        <v>NO CHANGE</v>
      </c>
      <c r="X695" s="21" t="str">
        <f t="shared" si="126"/>
        <v>NO CHANGE</v>
      </c>
    </row>
    <row r="696" spans="1:24" outlineLevel="2">
      <c r="A696" s="136">
        <v>43286</v>
      </c>
      <c r="B696" s="24"/>
      <c r="C696" s="77">
        <v>358</v>
      </c>
      <c r="D696" s="137" t="s">
        <v>1053</v>
      </c>
      <c r="E696" s="137">
        <v>4</v>
      </c>
      <c r="F696" s="137" t="s">
        <v>179</v>
      </c>
      <c r="G696" s="137" t="str">
        <f>+VLOOKUP($D696,'Detailed Schedule'!$D$8:$EK$9993,4,FALSE)</f>
        <v>2017 F250 REG CAB</v>
      </c>
      <c r="H696" s="55">
        <f>+VLOOKUP($D696,'Detailed Schedule'!$D$8:$EK$9993,5,FALSE)</f>
        <v>29753.190000000002</v>
      </c>
      <c r="I696" s="22">
        <f>+VLOOKUP($D696,'Detailed Schedule'!$D$8:$EK$9993,6,FALSE)</f>
        <v>5</v>
      </c>
      <c r="J696" s="55">
        <f>+VLOOKUP($D696,'Detailed Schedule'!$D$8:$EK$9993,7,FALSE)</f>
        <v>3000</v>
      </c>
      <c r="K696" s="56">
        <v>0</v>
      </c>
      <c r="L696" s="59">
        <f>+VLOOKUP($D696,'Detailed Schedule'!$D$8:$EAA$9985,137,FALSE)</f>
        <v>26753.19</v>
      </c>
      <c r="M696" s="26">
        <f>+VLOOKUP($D696,'Detailed Schedule'!$D$8:$EAA$9985,144,FALSE)</f>
        <v>0</v>
      </c>
      <c r="N696" s="26">
        <f t="shared" si="120"/>
        <v>26753.19</v>
      </c>
      <c r="O696" s="26">
        <f t="shared" si="121"/>
        <v>3000.0000000000036</v>
      </c>
      <c r="Q696" s="74">
        <f>+VLOOKUP($D696,'Detailed Schedule'!$D$8:$K$903,6,FALSE)</f>
        <v>5</v>
      </c>
      <c r="R696" s="75">
        <f>+VLOOKUP($D696,'Detailed Schedule'!$D$8:$K$903,5,FALSE)</f>
        <v>29753.190000000002</v>
      </c>
      <c r="S696" s="75">
        <f>+VLOOKUP($D696,'Detailed Schedule'!$D$8:$K$903,7,FALSE)</f>
        <v>3000</v>
      </c>
      <c r="T696" s="119">
        <f t="shared" si="122"/>
        <v>0</v>
      </c>
      <c r="U696" s="119">
        <f t="shared" si="123"/>
        <v>0</v>
      </c>
      <c r="V696" s="21" t="str">
        <f t="shared" si="124"/>
        <v>NO CHANGE</v>
      </c>
      <c r="W696" s="21" t="str">
        <f t="shared" si="125"/>
        <v>NO CHANGE</v>
      </c>
      <c r="X696" s="21" t="str">
        <f t="shared" si="126"/>
        <v>NO CHANGE</v>
      </c>
    </row>
    <row r="697" spans="1:24" outlineLevel="2">
      <c r="A697" s="136">
        <v>43286</v>
      </c>
      <c r="B697" s="24"/>
      <c r="C697" s="77">
        <v>361</v>
      </c>
      <c r="D697" s="137" t="s">
        <v>1055</v>
      </c>
      <c r="E697" s="137">
        <v>2</v>
      </c>
      <c r="F697" s="137" t="s">
        <v>179</v>
      </c>
      <c r="G697" s="137" t="str">
        <f>+VLOOKUP($D697,'Detailed Schedule'!$D$8:$EK$9993,4,FALSE)</f>
        <v>2018 F150 REG CAB</v>
      </c>
      <c r="H697" s="55">
        <f>+VLOOKUP($D697,'Detailed Schedule'!$D$8:$EK$9993,5,FALSE)</f>
        <v>25838.5</v>
      </c>
      <c r="I697" s="22">
        <f>+VLOOKUP($D697,'Detailed Schedule'!$D$8:$EK$9993,6,FALSE)</f>
        <v>6</v>
      </c>
      <c r="J697" s="55">
        <f>+VLOOKUP($D697,'Detailed Schedule'!$D$8:$EK$9993,7,FALSE)</f>
        <v>1000</v>
      </c>
      <c r="K697" s="56">
        <v>0</v>
      </c>
      <c r="L697" s="59">
        <f>+VLOOKUP($D697,'Detailed Schedule'!$D$8:$EAA$9985,137,FALSE)</f>
        <v>24838.5</v>
      </c>
      <c r="M697" s="26">
        <f>+VLOOKUP($D697,'Detailed Schedule'!$D$8:$EAA$9985,144,FALSE)</f>
        <v>0</v>
      </c>
      <c r="N697" s="26">
        <f t="shared" si="120"/>
        <v>24838.5</v>
      </c>
      <c r="O697" s="26">
        <f t="shared" si="121"/>
        <v>1000</v>
      </c>
      <c r="Q697" s="74">
        <f>+VLOOKUP($D697,'Detailed Schedule'!$D$8:$K$903,6,FALSE)</f>
        <v>6</v>
      </c>
      <c r="R697" s="75">
        <f>+VLOOKUP($D697,'Detailed Schedule'!$D$8:$K$903,5,FALSE)</f>
        <v>25838.5</v>
      </c>
      <c r="S697" s="75">
        <f>+VLOOKUP($D697,'Detailed Schedule'!$D$8:$K$903,7,FALSE)</f>
        <v>1000</v>
      </c>
      <c r="T697" s="119">
        <f t="shared" si="122"/>
        <v>0</v>
      </c>
      <c r="U697" s="119">
        <f t="shared" si="123"/>
        <v>0</v>
      </c>
      <c r="V697" s="21" t="str">
        <f t="shared" si="124"/>
        <v>NO CHANGE</v>
      </c>
      <c r="W697" s="21" t="str">
        <f t="shared" si="125"/>
        <v>NO CHANGE</v>
      </c>
      <c r="X697" s="21" t="str">
        <f t="shared" si="126"/>
        <v>NO CHANGE</v>
      </c>
    </row>
    <row r="698" spans="1:24" outlineLevel="2">
      <c r="A698" s="136">
        <v>43297</v>
      </c>
      <c r="B698" s="24"/>
      <c r="C698" s="77">
        <v>352</v>
      </c>
      <c r="D698" s="137" t="s">
        <v>1057</v>
      </c>
      <c r="E698" s="137">
        <v>1</v>
      </c>
      <c r="F698" s="137" t="s">
        <v>179</v>
      </c>
      <c r="G698" s="137" t="str">
        <f>+VLOOKUP($D698,'Detailed Schedule'!$D$8:$EK$9993,4,FALSE)</f>
        <v>2018 F150 SUPERCAB</v>
      </c>
      <c r="H698" s="55">
        <f>+VLOOKUP($D698,'Detailed Schedule'!$D$8:$EK$9993,5,FALSE)</f>
        <v>37343</v>
      </c>
      <c r="I698" s="22">
        <f>+VLOOKUP($D698,'Detailed Schedule'!$D$8:$EK$9993,6,FALSE)</f>
        <v>6</v>
      </c>
      <c r="J698" s="55">
        <f>+VLOOKUP($D698,'Detailed Schedule'!$D$8:$EK$9993,7,FALSE)</f>
        <v>1000</v>
      </c>
      <c r="K698" s="56">
        <v>0</v>
      </c>
      <c r="L698" s="59">
        <f>+VLOOKUP($D698,'Detailed Schedule'!$D$8:$EAA$9985,137,FALSE)</f>
        <v>36343</v>
      </c>
      <c r="M698" s="26">
        <f>+VLOOKUP($D698,'Detailed Schedule'!$D$8:$EAA$9985,144,FALSE)</f>
        <v>0</v>
      </c>
      <c r="N698" s="26">
        <f t="shared" si="120"/>
        <v>36343</v>
      </c>
      <c r="O698" s="26">
        <f t="shared" si="121"/>
        <v>1000</v>
      </c>
      <c r="Q698" s="74">
        <f>+VLOOKUP($D698,'Detailed Schedule'!$D$8:$K$903,6,FALSE)</f>
        <v>6</v>
      </c>
      <c r="R698" s="75">
        <f>+VLOOKUP($D698,'Detailed Schedule'!$D$8:$K$903,5,FALSE)</f>
        <v>37343</v>
      </c>
      <c r="S698" s="75">
        <f>+VLOOKUP($D698,'Detailed Schedule'!$D$8:$K$903,7,FALSE)</f>
        <v>1000</v>
      </c>
      <c r="T698" s="119">
        <f t="shared" si="122"/>
        <v>0</v>
      </c>
      <c r="U698" s="119">
        <f t="shared" si="123"/>
        <v>0</v>
      </c>
      <c r="V698" s="21" t="str">
        <f t="shared" si="124"/>
        <v>NO CHANGE</v>
      </c>
      <c r="W698" s="21" t="str">
        <f t="shared" si="125"/>
        <v>NO CHANGE</v>
      </c>
      <c r="X698" s="21" t="str">
        <f t="shared" si="126"/>
        <v>NO CHANGE</v>
      </c>
    </row>
    <row r="699" spans="1:24" outlineLevel="2">
      <c r="A699" s="136">
        <v>43312</v>
      </c>
      <c r="B699" s="24"/>
      <c r="C699" s="77">
        <v>353</v>
      </c>
      <c r="D699" s="137" t="s">
        <v>1059</v>
      </c>
      <c r="E699" s="137">
        <v>1</v>
      </c>
      <c r="F699" s="137" t="s">
        <v>179</v>
      </c>
      <c r="G699" s="137" t="str">
        <f>+VLOOKUP($D699,'Detailed Schedule'!$D$8:$EK$9993,4,FALSE)</f>
        <v>2018 F250 SD REGCAB</v>
      </c>
      <c r="H699" s="55">
        <f>+VLOOKUP($D699,'Detailed Schedule'!$D$8:$EK$9993,5,FALSE)</f>
        <v>36896.83</v>
      </c>
      <c r="I699" s="22">
        <f>+VLOOKUP($D699,'Detailed Schedule'!$D$8:$EK$9993,6,FALSE)</f>
        <v>6</v>
      </c>
      <c r="J699" s="55">
        <f>+VLOOKUP($D699,'Detailed Schedule'!$D$8:$EK$9993,7,FALSE)</f>
        <v>3000</v>
      </c>
      <c r="K699" s="56">
        <v>0</v>
      </c>
      <c r="L699" s="59">
        <f>+VLOOKUP($D699,'Detailed Schedule'!$D$8:$EAA$9985,137,FALSE)</f>
        <v>33896.83</v>
      </c>
      <c r="M699" s="26">
        <f>+VLOOKUP($D699,'Detailed Schedule'!$D$8:$EAA$9985,144,FALSE)</f>
        <v>0</v>
      </c>
      <c r="N699" s="26">
        <f t="shared" si="120"/>
        <v>33896.83</v>
      </c>
      <c r="O699" s="26">
        <f t="shared" si="121"/>
        <v>3000</v>
      </c>
      <c r="Q699" s="74">
        <f>+VLOOKUP($D699,'Detailed Schedule'!$D$8:$K$903,6,FALSE)</f>
        <v>6</v>
      </c>
      <c r="R699" s="75">
        <f>+VLOOKUP($D699,'Detailed Schedule'!$D$8:$K$903,5,FALSE)</f>
        <v>36896.83</v>
      </c>
      <c r="S699" s="75">
        <f>+VLOOKUP($D699,'Detailed Schedule'!$D$8:$K$903,7,FALSE)</f>
        <v>3000</v>
      </c>
      <c r="T699" s="119">
        <f t="shared" si="122"/>
        <v>0</v>
      </c>
      <c r="U699" s="119">
        <f t="shared" si="123"/>
        <v>0</v>
      </c>
      <c r="V699" s="21" t="str">
        <f t="shared" si="124"/>
        <v>NO CHANGE</v>
      </c>
      <c r="W699" s="21" t="str">
        <f t="shared" si="125"/>
        <v>NO CHANGE</v>
      </c>
      <c r="X699" s="21" t="str">
        <f t="shared" si="126"/>
        <v>NO CHANGE</v>
      </c>
    </row>
    <row r="700" spans="1:24" outlineLevel="2">
      <c r="A700" s="136">
        <v>43339</v>
      </c>
      <c r="B700" s="24"/>
      <c r="C700" s="77">
        <v>356</v>
      </c>
      <c r="D700" s="137" t="s">
        <v>1726</v>
      </c>
      <c r="E700" s="137">
        <v>1</v>
      </c>
      <c r="F700" s="137" t="s">
        <v>179</v>
      </c>
      <c r="G700" s="137" t="str">
        <f>+VLOOKUP($D700,'Detailed Schedule'!$D$8:$EK$9993,4,FALSE)</f>
        <v>2007 FREIGHTLINER 4000 GAL</v>
      </c>
      <c r="H700" s="55">
        <f>+VLOOKUP($D700,'Detailed Schedule'!$D$8:$EK$9993,5,FALSE)</f>
        <v>43870</v>
      </c>
      <c r="I700" s="22">
        <f>+VLOOKUP($D700,'Detailed Schedule'!$D$8:$EK$9993,6,FALSE)</f>
        <v>5</v>
      </c>
      <c r="J700" s="55">
        <f>+VLOOKUP($D700,'Detailed Schedule'!$D$8:$EK$9993,7,FALSE)</f>
        <v>11000</v>
      </c>
      <c r="K700" s="56">
        <v>0</v>
      </c>
      <c r="L700" s="59">
        <f>+VLOOKUP($D700,'Detailed Schedule'!$D$8:$EAA$9985,137,FALSE)</f>
        <v>32870</v>
      </c>
      <c r="M700" s="26">
        <f>+VLOOKUP($D700,'Detailed Schedule'!$D$8:$EAA$9985,144,FALSE)</f>
        <v>0</v>
      </c>
      <c r="N700" s="26">
        <f t="shared" ref="N700:N763" si="127">+L700+M700</f>
        <v>32870</v>
      </c>
      <c r="O700" s="26">
        <f t="shared" ref="O700:O763" si="128">+H700-N700</f>
        <v>11000</v>
      </c>
      <c r="Q700" s="74">
        <f>+VLOOKUP($D700,'Detailed Schedule'!$D$8:$K$903,6,FALSE)</f>
        <v>5</v>
      </c>
      <c r="R700" s="75">
        <f>+VLOOKUP($D700,'Detailed Schedule'!$D$8:$K$903,5,FALSE)</f>
        <v>43870</v>
      </c>
      <c r="S700" s="75">
        <f>+VLOOKUP($D700,'Detailed Schedule'!$D$8:$K$903,7,FALSE)</f>
        <v>11000</v>
      </c>
      <c r="T700" s="119">
        <f t="shared" si="122"/>
        <v>0</v>
      </c>
      <c r="U700" s="119">
        <f t="shared" si="123"/>
        <v>0</v>
      </c>
      <c r="V700" s="21" t="str">
        <f t="shared" si="124"/>
        <v>NO CHANGE</v>
      </c>
      <c r="W700" s="21" t="str">
        <f t="shared" si="125"/>
        <v>NO CHANGE</v>
      </c>
      <c r="X700" s="21" t="str">
        <f t="shared" si="126"/>
        <v>NO CHANGE</v>
      </c>
    </row>
    <row r="701" spans="1:24" outlineLevel="2">
      <c r="A701" s="136">
        <v>43343</v>
      </c>
      <c r="B701" s="24">
        <v>45719</v>
      </c>
      <c r="C701" s="77">
        <v>354</v>
      </c>
      <c r="D701" s="137" t="s">
        <v>1061</v>
      </c>
      <c r="E701" s="137">
        <v>1</v>
      </c>
      <c r="F701" s="137" t="s">
        <v>179</v>
      </c>
      <c r="G701" s="137" t="str">
        <f>+VLOOKUP($D701,'Detailed Schedule'!$D$8:$EK$9993,4,FALSE)</f>
        <v>2018 F250 SD SUPERCAB</v>
      </c>
      <c r="H701" s="55">
        <f>+VLOOKUP($D701,'Detailed Schedule'!$D$8:$EK$9993,5,FALSE)</f>
        <v>39658.75</v>
      </c>
      <c r="I701" s="22">
        <f>+VLOOKUP($D701,'Detailed Schedule'!$D$8:$EK$9993,6,FALSE)</f>
        <v>6</v>
      </c>
      <c r="J701" s="55">
        <f>+VLOOKUP($D701,'Detailed Schedule'!$D$8:$EK$9993,7,FALSE)</f>
        <v>3000</v>
      </c>
      <c r="K701" s="56">
        <v>0</v>
      </c>
      <c r="L701" s="59">
        <f>+VLOOKUP($D701,'Detailed Schedule'!$D$8:$EAA$9985,137,FALSE)</f>
        <v>36658.75</v>
      </c>
      <c r="M701" s="26">
        <f>+VLOOKUP($D701,'Detailed Schedule'!$D$8:$EAA$9985,144,FALSE)</f>
        <v>0</v>
      </c>
      <c r="N701" s="26">
        <f t="shared" si="127"/>
        <v>36658.75</v>
      </c>
      <c r="O701" s="26">
        <f t="shared" si="128"/>
        <v>3000</v>
      </c>
      <c r="Q701" s="74">
        <f>+VLOOKUP($D701,'Detailed Schedule'!$D$8:$K$903,6,FALSE)</f>
        <v>6</v>
      </c>
      <c r="R701" s="75">
        <f>+VLOOKUP($D701,'Detailed Schedule'!$D$8:$K$903,5,FALSE)</f>
        <v>39658.75</v>
      </c>
      <c r="S701" s="75">
        <f>+VLOOKUP($D701,'Detailed Schedule'!$D$8:$K$903,7,FALSE)</f>
        <v>3000</v>
      </c>
      <c r="T701" s="119">
        <f t="shared" si="122"/>
        <v>0</v>
      </c>
      <c r="U701" s="119">
        <f t="shared" si="123"/>
        <v>0</v>
      </c>
      <c r="V701" s="21" t="str">
        <f t="shared" si="124"/>
        <v>NO CHANGE</v>
      </c>
      <c r="W701" s="21" t="str">
        <f t="shared" si="125"/>
        <v>NO CHANGE</v>
      </c>
      <c r="X701" s="21" t="str">
        <f t="shared" si="126"/>
        <v>NO CHANGE</v>
      </c>
    </row>
    <row r="702" spans="1:24" outlineLevel="2">
      <c r="A702" s="136">
        <v>43370</v>
      </c>
      <c r="B702" s="24"/>
      <c r="C702" s="77">
        <v>363</v>
      </c>
      <c r="D702" s="137" t="s">
        <v>1493</v>
      </c>
      <c r="E702" s="137">
        <v>2</v>
      </c>
      <c r="F702" s="137" t="s">
        <v>179</v>
      </c>
      <c r="G702" s="137" t="str">
        <f>+VLOOKUP($D702,'Detailed Schedule'!$D$8:$EK$9993,4,FALSE)</f>
        <v>2007 FREIGHTLINER MS 106</v>
      </c>
      <c r="H702" s="55">
        <f>+VLOOKUP($D702,'Detailed Schedule'!$D$8:$EK$9993,5,FALSE)</f>
        <v>12000</v>
      </c>
      <c r="I702" s="22">
        <f>+VLOOKUP($D702,'Detailed Schedule'!$D$8:$EK$9993,6,FALSE)</f>
        <v>7</v>
      </c>
      <c r="J702" s="55">
        <f>+VLOOKUP($D702,'Detailed Schedule'!$D$8:$EK$9993,7,FALSE)</f>
        <v>3000</v>
      </c>
      <c r="K702" s="56">
        <v>0</v>
      </c>
      <c r="L702" s="59">
        <f>+VLOOKUP($D702,'Detailed Schedule'!$D$8:$EAA$9985,137,FALSE)</f>
        <v>8035.6942857142858</v>
      </c>
      <c r="M702" s="26">
        <f>+VLOOKUP($D702,'Detailed Schedule'!$D$8:$EAA$9985,144,FALSE)</f>
        <v>321.42857142857144</v>
      </c>
      <c r="N702" s="26">
        <f t="shared" si="127"/>
        <v>8357.1228571428564</v>
      </c>
      <c r="O702" s="26">
        <f t="shared" si="128"/>
        <v>3642.8771428571436</v>
      </c>
      <c r="Q702" s="74">
        <f>+VLOOKUP($D702,'Detailed Schedule'!$D$8:$K$903,6,FALSE)</f>
        <v>7</v>
      </c>
      <c r="R702" s="75">
        <f>+VLOOKUP($D702,'Detailed Schedule'!$D$8:$K$903,5,FALSE)</f>
        <v>12000</v>
      </c>
      <c r="S702" s="75">
        <f>+VLOOKUP($D702,'Detailed Schedule'!$D$8:$K$903,7,FALSE)</f>
        <v>3000</v>
      </c>
      <c r="T702" s="119">
        <f t="shared" si="122"/>
        <v>0</v>
      </c>
      <c r="U702" s="119">
        <f t="shared" si="123"/>
        <v>0</v>
      </c>
      <c r="V702" s="21" t="str">
        <f t="shared" si="124"/>
        <v>NO CHANGE</v>
      </c>
      <c r="W702" s="21" t="str">
        <f t="shared" si="125"/>
        <v>NO CHANGE</v>
      </c>
      <c r="X702" s="21" t="str">
        <f t="shared" si="126"/>
        <v>NO CHANGE</v>
      </c>
    </row>
    <row r="703" spans="1:24" outlineLevel="2">
      <c r="A703" s="136">
        <v>43404</v>
      </c>
      <c r="B703" s="24"/>
      <c r="C703" s="77">
        <v>371</v>
      </c>
      <c r="D703" s="137" t="s">
        <v>1063</v>
      </c>
      <c r="E703" s="137">
        <v>1</v>
      </c>
      <c r="F703" s="137" t="s">
        <v>179</v>
      </c>
      <c r="G703" s="137" t="str">
        <f>+VLOOKUP($D703,'Detailed Schedule'!$D$8:$EK$9993,4,FALSE)</f>
        <v>2019 F-250</v>
      </c>
      <c r="H703" s="55">
        <f>+VLOOKUP($D703,'Detailed Schedule'!$D$8:$EK$9993,5,FALSE)</f>
        <v>40954.699999999997</v>
      </c>
      <c r="I703" s="22">
        <f>+VLOOKUP($D703,'Detailed Schedule'!$D$8:$EK$9993,6,FALSE)</f>
        <v>6</v>
      </c>
      <c r="J703" s="55">
        <f>+VLOOKUP($D703,'Detailed Schedule'!$D$8:$EK$9993,7,FALSE)</f>
        <v>10000</v>
      </c>
      <c r="K703" s="56">
        <v>0</v>
      </c>
      <c r="L703" s="59">
        <f>+VLOOKUP($D703,'Detailed Schedule'!$D$8:$EAA$9985,137,FALSE)</f>
        <v>30954.699999999997</v>
      </c>
      <c r="M703" s="26">
        <f>+VLOOKUP($D703,'Detailed Schedule'!$D$8:$EAA$9985,144,FALSE)</f>
        <v>0</v>
      </c>
      <c r="N703" s="26">
        <f t="shared" si="127"/>
        <v>30954.699999999997</v>
      </c>
      <c r="O703" s="26">
        <f t="shared" si="128"/>
        <v>10000</v>
      </c>
      <c r="Q703" s="74">
        <f>+VLOOKUP($D703,'Detailed Schedule'!$D$8:$K$903,6,FALSE)</f>
        <v>6</v>
      </c>
      <c r="R703" s="75">
        <f>+VLOOKUP($D703,'Detailed Schedule'!$D$8:$K$903,5,FALSE)</f>
        <v>40954.699999999997</v>
      </c>
      <c r="S703" s="75">
        <f>+VLOOKUP($D703,'Detailed Schedule'!$D$8:$K$903,7,FALSE)</f>
        <v>10000</v>
      </c>
      <c r="T703" s="119">
        <f t="shared" si="122"/>
        <v>0</v>
      </c>
      <c r="U703" s="119">
        <f t="shared" si="123"/>
        <v>0</v>
      </c>
      <c r="V703" s="21" t="str">
        <f t="shared" si="124"/>
        <v>NO CHANGE</v>
      </c>
      <c r="W703" s="21" t="str">
        <f t="shared" si="125"/>
        <v>NO CHANGE</v>
      </c>
      <c r="X703" s="21" t="str">
        <f t="shared" si="126"/>
        <v>NO CHANGE</v>
      </c>
    </row>
    <row r="704" spans="1:24" outlineLevel="2">
      <c r="A704" s="136">
        <v>43425</v>
      </c>
      <c r="B704" s="24"/>
      <c r="C704" s="77">
        <v>374</v>
      </c>
      <c r="D704" s="137" t="s">
        <v>1728</v>
      </c>
      <c r="E704" s="137">
        <v>3</v>
      </c>
      <c r="F704" s="137" t="s">
        <v>179</v>
      </c>
      <c r="G704" s="137" t="str">
        <f>+VLOOKUP($D704,'Detailed Schedule'!$D$8:$EK$9993,4,FALSE)</f>
        <v>2014 PETERBUILT WATER TRUCK 4000 GAL.</v>
      </c>
      <c r="H704" s="55">
        <f>+VLOOKUP($D704,'Detailed Schedule'!$D$8:$EK$9993,5,FALSE)</f>
        <v>82500</v>
      </c>
      <c r="I704" s="22">
        <f>+VLOOKUP($D704,'Detailed Schedule'!$D$8:$EK$9993,6,FALSE)</f>
        <v>5</v>
      </c>
      <c r="J704" s="55">
        <f>+VLOOKUP($D704,'Detailed Schedule'!$D$8:$EK$9993,7,FALSE)</f>
        <v>40000</v>
      </c>
      <c r="K704" s="56">
        <v>0</v>
      </c>
      <c r="L704" s="59">
        <f>+VLOOKUP($D704,'Detailed Schedule'!$D$8:$EAA$9985,137,FALSE)</f>
        <v>42500</v>
      </c>
      <c r="M704" s="26">
        <f>+VLOOKUP($D704,'Detailed Schedule'!$D$8:$EAA$9985,144,FALSE)</f>
        <v>0</v>
      </c>
      <c r="N704" s="26">
        <f t="shared" si="127"/>
        <v>42500</v>
      </c>
      <c r="O704" s="26">
        <f t="shared" si="128"/>
        <v>40000</v>
      </c>
      <c r="Q704" s="74">
        <f>+VLOOKUP($D704,'Detailed Schedule'!$D$8:$K$903,6,FALSE)</f>
        <v>5</v>
      </c>
      <c r="R704" s="75">
        <f>+VLOOKUP($D704,'Detailed Schedule'!$D$8:$K$903,5,FALSE)</f>
        <v>82500</v>
      </c>
      <c r="S704" s="75">
        <f>+VLOOKUP($D704,'Detailed Schedule'!$D$8:$K$903,7,FALSE)</f>
        <v>40000</v>
      </c>
      <c r="T704" s="119">
        <f t="shared" si="122"/>
        <v>0</v>
      </c>
      <c r="U704" s="119">
        <f t="shared" si="123"/>
        <v>0</v>
      </c>
      <c r="V704" s="21" t="str">
        <f t="shared" si="124"/>
        <v>NO CHANGE</v>
      </c>
      <c r="W704" s="21" t="str">
        <f t="shared" si="125"/>
        <v>NO CHANGE</v>
      </c>
      <c r="X704" s="21" t="str">
        <f t="shared" si="126"/>
        <v>NO CHANGE</v>
      </c>
    </row>
    <row r="705" spans="1:24" outlineLevel="2">
      <c r="A705" s="136">
        <v>43553</v>
      </c>
      <c r="B705" s="24"/>
      <c r="C705" s="77">
        <v>403</v>
      </c>
      <c r="D705" s="137" t="s">
        <v>1065</v>
      </c>
      <c r="E705" s="137">
        <v>1</v>
      </c>
      <c r="F705" s="137" t="s">
        <v>179</v>
      </c>
      <c r="G705" s="137" t="str">
        <f>+VLOOKUP($D705,'Detailed Schedule'!$D$8:$EK$9993,4,FALSE)</f>
        <v>2019 F250 D56478</v>
      </c>
      <c r="H705" s="55">
        <f>+VLOOKUP($D705,'Detailed Schedule'!$D$8:$EK$9993,5,FALSE)</f>
        <v>40043.620000000003</v>
      </c>
      <c r="I705" s="22">
        <f>+VLOOKUP($D705,'Detailed Schedule'!$D$8:$EK$9993,6,FALSE)</f>
        <v>6</v>
      </c>
      <c r="J705" s="55">
        <f>+VLOOKUP($D705,'Detailed Schedule'!$D$8:$EK$9993,7,FALSE)</f>
        <v>0</v>
      </c>
      <c r="K705" s="56">
        <v>0</v>
      </c>
      <c r="L705" s="59">
        <f>+VLOOKUP($D705,'Detailed Schedule'!$D$8:$EAA$9985,137,FALSE)</f>
        <v>38375.146666666667</v>
      </c>
      <c r="M705" s="26">
        <f>+VLOOKUP($D705,'Detailed Schedule'!$D$8:$EAA$9985,144,FALSE)</f>
        <v>1668.47</v>
      </c>
      <c r="N705" s="26">
        <f t="shared" si="127"/>
        <v>40043.616666666669</v>
      </c>
      <c r="O705" s="26">
        <f t="shared" si="128"/>
        <v>3.3333333340124227E-3</v>
      </c>
      <c r="Q705" s="74">
        <f>+VLOOKUP($D705,'Detailed Schedule'!$D$8:$K$903,6,FALSE)</f>
        <v>6</v>
      </c>
      <c r="R705" s="75">
        <f>+VLOOKUP($D705,'Detailed Schedule'!$D$8:$K$903,5,FALSE)</f>
        <v>40043.620000000003</v>
      </c>
      <c r="S705" s="75">
        <f>+VLOOKUP($D705,'Detailed Schedule'!$D$8:$K$903,7,FALSE)</f>
        <v>0</v>
      </c>
      <c r="T705" s="119">
        <f t="shared" si="122"/>
        <v>0</v>
      </c>
      <c r="U705" s="119">
        <f t="shared" si="123"/>
        <v>0</v>
      </c>
      <c r="V705" s="21" t="str">
        <f t="shared" si="124"/>
        <v>NO CHANGE</v>
      </c>
      <c r="W705" s="21" t="str">
        <f t="shared" si="125"/>
        <v>NO CHANGE</v>
      </c>
      <c r="X705" s="21" t="str">
        <f t="shared" si="126"/>
        <v>NO CHANGE</v>
      </c>
    </row>
    <row r="706" spans="1:24" outlineLevel="2">
      <c r="A706" s="136">
        <v>43565</v>
      </c>
      <c r="B706" s="24"/>
      <c r="C706" s="77">
        <v>405</v>
      </c>
      <c r="D706" s="137" t="s">
        <v>443</v>
      </c>
      <c r="E706" s="137">
        <v>1</v>
      </c>
      <c r="F706" s="137" t="s">
        <v>179</v>
      </c>
      <c r="G706" s="137" t="str">
        <f>+VLOOKUP($D706,'Detailed Schedule'!$D$8:$EK$9993,4,FALSE)</f>
        <v>2012 F750 251406</v>
      </c>
      <c r="H706" s="55">
        <f>+VLOOKUP($D706,'Detailed Schedule'!$D$8:$EK$9993,5,FALSE)</f>
        <v>48200</v>
      </c>
      <c r="I706" s="22">
        <f>+VLOOKUP($D706,'Detailed Schedule'!$D$8:$EK$9993,6,FALSE)</f>
        <v>7</v>
      </c>
      <c r="J706" s="55">
        <f>+VLOOKUP($D706,'Detailed Schedule'!$D$8:$EK$9993,7,FALSE)</f>
        <v>0</v>
      </c>
      <c r="K706" s="56">
        <v>0</v>
      </c>
      <c r="L706" s="59">
        <f>+VLOOKUP($D706,'Detailed Schedule'!$D$8:$EAA$9985,137,FALSE)</f>
        <v>39592.844285714287</v>
      </c>
      <c r="M706" s="26">
        <f>+VLOOKUP($D706,'Detailed Schedule'!$D$8:$EAA$9985,144,FALSE)</f>
        <v>1721.4285714285711</v>
      </c>
      <c r="N706" s="26">
        <f t="shared" si="127"/>
        <v>41314.27285714286</v>
      </c>
      <c r="O706" s="26">
        <f t="shared" si="128"/>
        <v>6885.7271428571403</v>
      </c>
      <c r="Q706" s="74">
        <f>+VLOOKUP($D706,'Detailed Schedule'!$D$8:$K$903,6,FALSE)</f>
        <v>7</v>
      </c>
      <c r="R706" s="75">
        <f>+VLOOKUP($D706,'Detailed Schedule'!$D$8:$K$903,5,FALSE)</f>
        <v>48200</v>
      </c>
      <c r="S706" s="75">
        <f>+VLOOKUP($D706,'Detailed Schedule'!$D$8:$K$903,7,FALSE)</f>
        <v>0</v>
      </c>
      <c r="T706" s="119">
        <f t="shared" si="122"/>
        <v>0</v>
      </c>
      <c r="U706" s="119">
        <f t="shared" si="123"/>
        <v>0</v>
      </c>
      <c r="V706" s="21" t="str">
        <f t="shared" si="124"/>
        <v>NO CHANGE</v>
      </c>
      <c r="W706" s="21" t="str">
        <f t="shared" si="125"/>
        <v>NO CHANGE</v>
      </c>
      <c r="X706" s="21" t="str">
        <f t="shared" si="126"/>
        <v>NO CHANGE</v>
      </c>
    </row>
    <row r="707" spans="1:24" outlineLevel="2">
      <c r="A707" s="136">
        <v>43565</v>
      </c>
      <c r="B707" s="24"/>
      <c r="C707" s="77">
        <v>406</v>
      </c>
      <c r="D707" s="137" t="s">
        <v>445</v>
      </c>
      <c r="E707" s="137">
        <v>1</v>
      </c>
      <c r="F707" s="137" t="s">
        <v>179</v>
      </c>
      <c r="G707" s="137" t="str">
        <f>+VLOOKUP($D707,'Detailed Schedule'!$D$8:$EK$9993,4,FALSE)</f>
        <v>2012 F750 251472</v>
      </c>
      <c r="H707" s="55">
        <f>+VLOOKUP($D707,'Detailed Schedule'!$D$8:$EK$9993,5,FALSE)</f>
        <v>51900</v>
      </c>
      <c r="I707" s="22">
        <f>+VLOOKUP($D707,'Detailed Schedule'!$D$8:$EK$9993,6,FALSE)</f>
        <v>7</v>
      </c>
      <c r="J707" s="55">
        <f>+VLOOKUP($D707,'Detailed Schedule'!$D$8:$EK$9993,7,FALSE)</f>
        <v>0</v>
      </c>
      <c r="K707" s="56">
        <v>0</v>
      </c>
      <c r="L707" s="59">
        <f>+VLOOKUP($D707,'Detailed Schedule'!$D$8:$EAA$9985,137,FALSE)</f>
        <v>42632.15571428572</v>
      </c>
      <c r="M707" s="26">
        <f>+VLOOKUP($D707,'Detailed Schedule'!$D$8:$EAA$9985,144,FALSE)</f>
        <v>1853.5714285714287</v>
      </c>
      <c r="N707" s="26">
        <f t="shared" si="127"/>
        <v>44485.727142857148</v>
      </c>
      <c r="O707" s="26">
        <f t="shared" si="128"/>
        <v>7414.2728571428524</v>
      </c>
      <c r="Q707" s="74">
        <f>+VLOOKUP($D707,'Detailed Schedule'!$D$8:$K$903,6,FALSE)</f>
        <v>7</v>
      </c>
      <c r="R707" s="75">
        <f>+VLOOKUP($D707,'Detailed Schedule'!$D$8:$K$903,5,FALSE)</f>
        <v>51900</v>
      </c>
      <c r="S707" s="75">
        <f>+VLOOKUP($D707,'Detailed Schedule'!$D$8:$K$903,7,FALSE)</f>
        <v>0</v>
      </c>
      <c r="T707" s="119">
        <f t="shared" si="122"/>
        <v>0</v>
      </c>
      <c r="U707" s="119">
        <f t="shared" si="123"/>
        <v>0</v>
      </c>
      <c r="V707" s="21" t="str">
        <f t="shared" si="124"/>
        <v>NO CHANGE</v>
      </c>
      <c r="W707" s="21" t="str">
        <f t="shared" si="125"/>
        <v>NO CHANGE</v>
      </c>
      <c r="X707" s="21" t="str">
        <f t="shared" si="126"/>
        <v>NO CHANGE</v>
      </c>
    </row>
    <row r="708" spans="1:24" outlineLevel="2">
      <c r="A708" s="136">
        <v>43602</v>
      </c>
      <c r="B708" s="24"/>
      <c r="C708" s="77">
        <v>411</v>
      </c>
      <c r="D708" s="137" t="s">
        <v>1067</v>
      </c>
      <c r="E708" s="137">
        <v>1</v>
      </c>
      <c r="F708" s="137" t="s">
        <v>179</v>
      </c>
      <c r="G708" s="137" t="str">
        <f>+VLOOKUP($D708,'Detailed Schedule'!$D$8:$EK$9993,4,FALSE)</f>
        <v>2019 F150 D04261</v>
      </c>
      <c r="H708" s="55">
        <f>+VLOOKUP($D708,'Detailed Schedule'!$D$8:$EK$9993,5,FALSE)</f>
        <v>42960.5</v>
      </c>
      <c r="I708" s="22">
        <f>+VLOOKUP($D708,'Detailed Schedule'!$D$8:$EK$9993,6,FALSE)</f>
        <v>6</v>
      </c>
      <c r="J708" s="55">
        <f>+VLOOKUP($D708,'Detailed Schedule'!$D$8:$EK$9993,7,FALSE)</f>
        <v>0</v>
      </c>
      <c r="K708" s="56">
        <v>0</v>
      </c>
      <c r="L708" s="59">
        <f>+VLOOKUP($D708,'Detailed Schedule'!$D$8:$EAA$9985,137,FALSE)</f>
        <v>39977.123333333337</v>
      </c>
      <c r="M708" s="26">
        <f>+VLOOKUP($D708,'Detailed Schedule'!$D$8:$EAA$9985,144,FALSE)</f>
        <v>1790.0208333333333</v>
      </c>
      <c r="N708" s="26">
        <f t="shared" si="127"/>
        <v>41767.144166666672</v>
      </c>
      <c r="O708" s="26">
        <f t="shared" si="128"/>
        <v>1193.3558333333276</v>
      </c>
      <c r="Q708" s="74">
        <f>+VLOOKUP($D708,'Detailed Schedule'!$D$8:$K$903,6,FALSE)</f>
        <v>6</v>
      </c>
      <c r="R708" s="75">
        <f>+VLOOKUP($D708,'Detailed Schedule'!$D$8:$K$903,5,FALSE)</f>
        <v>42960.5</v>
      </c>
      <c r="S708" s="75">
        <f>+VLOOKUP($D708,'Detailed Schedule'!$D$8:$K$903,7,FALSE)</f>
        <v>0</v>
      </c>
      <c r="T708" s="119">
        <f t="shared" si="122"/>
        <v>0</v>
      </c>
      <c r="U708" s="119">
        <f t="shared" si="123"/>
        <v>0</v>
      </c>
      <c r="V708" s="21" t="str">
        <f t="shared" si="124"/>
        <v>NO CHANGE</v>
      </c>
      <c r="W708" s="21" t="str">
        <f t="shared" si="125"/>
        <v>NO CHANGE</v>
      </c>
      <c r="X708" s="21" t="str">
        <f t="shared" si="126"/>
        <v>NO CHANGE</v>
      </c>
    </row>
    <row r="709" spans="1:24" outlineLevel="2">
      <c r="A709" s="136">
        <v>43615</v>
      </c>
      <c r="B709" s="24"/>
      <c r="C709" s="77">
        <v>412</v>
      </c>
      <c r="D709" s="137" t="s">
        <v>1069</v>
      </c>
      <c r="E709" s="137">
        <v>1</v>
      </c>
      <c r="F709" s="137" t="s">
        <v>179</v>
      </c>
      <c r="G709" s="137" t="str">
        <f>+VLOOKUP($D709,'Detailed Schedule'!$D$8:$EK$9993,4,FALSE)</f>
        <v>2019 F250 D51096</v>
      </c>
      <c r="H709" s="55">
        <f>+VLOOKUP($D709,'Detailed Schedule'!$D$8:$EK$9993,5,FALSE)</f>
        <v>33012.89</v>
      </c>
      <c r="I709" s="22">
        <f>+VLOOKUP($D709,'Detailed Schedule'!$D$8:$EK$9993,6,FALSE)</f>
        <v>6</v>
      </c>
      <c r="J709" s="55">
        <f>+VLOOKUP($D709,'Detailed Schedule'!$D$8:$EK$9993,7,FALSE)</f>
        <v>0</v>
      </c>
      <c r="K709" s="56">
        <v>0</v>
      </c>
      <c r="L709" s="59">
        <f>+VLOOKUP($D709,'Detailed Schedule'!$D$8:$EAA$9985,137,FALSE)</f>
        <v>30720.338333333337</v>
      </c>
      <c r="M709" s="26">
        <f>+VLOOKUP($D709,'Detailed Schedule'!$D$8:$EAA$9985,144,FALSE)</f>
        <v>1375.5370833333334</v>
      </c>
      <c r="N709" s="26">
        <f t="shared" si="127"/>
        <v>32095.875416666669</v>
      </c>
      <c r="O709" s="26">
        <f t="shared" si="128"/>
        <v>917.01458333332994</v>
      </c>
      <c r="Q709" s="74">
        <f>+VLOOKUP($D709,'Detailed Schedule'!$D$8:$K$903,6,FALSE)</f>
        <v>6</v>
      </c>
      <c r="R709" s="75">
        <f>+VLOOKUP($D709,'Detailed Schedule'!$D$8:$K$903,5,FALSE)</f>
        <v>33012.89</v>
      </c>
      <c r="S709" s="75">
        <f>+VLOOKUP($D709,'Detailed Schedule'!$D$8:$K$903,7,FALSE)</f>
        <v>0</v>
      </c>
      <c r="T709" s="119">
        <f t="shared" si="122"/>
        <v>0</v>
      </c>
      <c r="U709" s="119">
        <f t="shared" si="123"/>
        <v>0</v>
      </c>
      <c r="V709" s="21" t="str">
        <f t="shared" si="124"/>
        <v>NO CHANGE</v>
      </c>
      <c r="W709" s="21" t="str">
        <f t="shared" si="125"/>
        <v>NO CHANGE</v>
      </c>
      <c r="X709" s="21" t="str">
        <f t="shared" si="126"/>
        <v>NO CHANGE</v>
      </c>
    </row>
    <row r="710" spans="1:24" outlineLevel="2">
      <c r="A710" s="136">
        <v>43649</v>
      </c>
      <c r="B710" s="24"/>
      <c r="C710" s="77">
        <v>435</v>
      </c>
      <c r="D710" s="137" t="s">
        <v>1071</v>
      </c>
      <c r="E710" s="137">
        <v>1</v>
      </c>
      <c r="F710" s="137" t="s">
        <v>179</v>
      </c>
      <c r="G710" s="137" t="str">
        <f>+VLOOKUP($D710,'Detailed Schedule'!$D$8:$EK$9993,4,FALSE)</f>
        <v>2019 F250 D17455</v>
      </c>
      <c r="H710" s="55">
        <f>+VLOOKUP($D710,'Detailed Schedule'!$D$8:$EK$9993,5,FALSE)</f>
        <v>40652.69</v>
      </c>
      <c r="I710" s="22">
        <f>+VLOOKUP($D710,'Detailed Schedule'!$D$8:$EK$9993,6,FALSE)</f>
        <v>6</v>
      </c>
      <c r="J710" s="55">
        <f>+VLOOKUP($D710,'Detailed Schedule'!$D$8:$EK$9993,7,FALSE)</f>
        <v>0</v>
      </c>
      <c r="K710" s="56">
        <v>0</v>
      </c>
      <c r="L710" s="59">
        <f>+VLOOKUP($D710,'Detailed Schedule'!$D$8:$EAA$9985,137,FALSE)</f>
        <v>37264.968333333338</v>
      </c>
      <c r="M710" s="26">
        <f>+VLOOKUP($D710,'Detailed Schedule'!$D$8:$EAA$9985,144,FALSE)</f>
        <v>1693.8620833333334</v>
      </c>
      <c r="N710" s="26">
        <f t="shared" si="127"/>
        <v>38958.830416666671</v>
      </c>
      <c r="O710" s="26">
        <f t="shared" si="128"/>
        <v>1693.8595833333311</v>
      </c>
      <c r="Q710" s="74">
        <f>+VLOOKUP($D710,'Detailed Schedule'!$D$8:$K$903,6,FALSE)</f>
        <v>6</v>
      </c>
      <c r="R710" s="75">
        <f>+VLOOKUP($D710,'Detailed Schedule'!$D$8:$K$903,5,FALSE)</f>
        <v>40652.69</v>
      </c>
      <c r="S710" s="75">
        <f>+VLOOKUP($D710,'Detailed Schedule'!$D$8:$K$903,7,FALSE)</f>
        <v>0</v>
      </c>
      <c r="T710" s="119">
        <f t="shared" si="122"/>
        <v>0</v>
      </c>
      <c r="U710" s="119">
        <f t="shared" si="123"/>
        <v>0</v>
      </c>
      <c r="V710" s="21" t="str">
        <f t="shared" si="124"/>
        <v>NO CHANGE</v>
      </c>
      <c r="W710" s="21" t="str">
        <f t="shared" si="125"/>
        <v>NO CHANGE</v>
      </c>
      <c r="X710" s="21" t="str">
        <f t="shared" si="126"/>
        <v>NO CHANGE</v>
      </c>
    </row>
    <row r="711" spans="1:24" outlineLevel="2">
      <c r="A711" s="136">
        <v>43649</v>
      </c>
      <c r="B711" s="24"/>
      <c r="C711" s="77">
        <v>434</v>
      </c>
      <c r="D711" s="137" t="s">
        <v>1073</v>
      </c>
      <c r="E711" s="137">
        <v>1</v>
      </c>
      <c r="F711" s="137" t="s">
        <v>179</v>
      </c>
      <c r="G711" s="137" t="str">
        <f>+VLOOKUP($D711,'Detailed Schedule'!$D$8:$EK$9993,4,FALSE)</f>
        <v>2019 F250 D56477</v>
      </c>
      <c r="H711" s="55">
        <f>+VLOOKUP($D711,'Detailed Schedule'!$D$8:$EK$9993,5,FALSE)</f>
        <v>39637.26</v>
      </c>
      <c r="I711" s="22">
        <f>+VLOOKUP($D711,'Detailed Schedule'!$D$8:$EK$9993,6,FALSE)</f>
        <v>6</v>
      </c>
      <c r="J711" s="55">
        <f>+VLOOKUP($D711,'Detailed Schedule'!$D$8:$EK$9993,7,FALSE)</f>
        <v>0</v>
      </c>
      <c r="K711" s="56">
        <v>0</v>
      </c>
      <c r="L711" s="59">
        <f>+VLOOKUP($D711,'Detailed Schedule'!$D$8:$EAA$9985,137,FALSE)</f>
        <v>36334.160000000003</v>
      </c>
      <c r="M711" s="26">
        <f>+VLOOKUP($D711,'Detailed Schedule'!$D$8:$EAA$9985,144,FALSE)</f>
        <v>1651.5525000000002</v>
      </c>
      <c r="N711" s="26">
        <f t="shared" si="127"/>
        <v>37985.712500000001</v>
      </c>
      <c r="O711" s="26">
        <f t="shared" si="128"/>
        <v>1651.5475000000006</v>
      </c>
      <c r="Q711" s="74">
        <f>+VLOOKUP($D711,'Detailed Schedule'!$D$8:$K$903,6,FALSE)</f>
        <v>6</v>
      </c>
      <c r="R711" s="75">
        <f>+VLOOKUP($D711,'Detailed Schedule'!$D$8:$K$903,5,FALSE)</f>
        <v>39637.26</v>
      </c>
      <c r="S711" s="75">
        <f>+VLOOKUP($D711,'Detailed Schedule'!$D$8:$K$903,7,FALSE)</f>
        <v>0</v>
      </c>
      <c r="T711" s="119">
        <f t="shared" si="122"/>
        <v>0</v>
      </c>
      <c r="U711" s="119">
        <f t="shared" si="123"/>
        <v>0</v>
      </c>
      <c r="V711" s="21" t="str">
        <f t="shared" si="124"/>
        <v>NO CHANGE</v>
      </c>
      <c r="W711" s="21" t="str">
        <f t="shared" si="125"/>
        <v>NO CHANGE</v>
      </c>
      <c r="X711" s="21" t="str">
        <f t="shared" si="126"/>
        <v>NO CHANGE</v>
      </c>
    </row>
    <row r="712" spans="1:24" outlineLevel="2">
      <c r="A712" s="136">
        <v>43668</v>
      </c>
      <c r="B712" s="24"/>
      <c r="C712" s="77">
        <v>436</v>
      </c>
      <c r="D712" s="137" t="s">
        <v>1075</v>
      </c>
      <c r="E712" s="137">
        <v>1</v>
      </c>
      <c r="F712" s="137" t="s">
        <v>179</v>
      </c>
      <c r="G712" s="137" t="str">
        <f>+VLOOKUP($D712,'Detailed Schedule'!$D$8:$EK$9993,4,FALSE)</f>
        <v>2019 F550 E92073</v>
      </c>
      <c r="H712" s="55">
        <f>+VLOOKUP($D712,'Detailed Schedule'!$D$8:$EK$9993,5,FALSE)</f>
        <v>54300.79</v>
      </c>
      <c r="I712" s="22">
        <f>+VLOOKUP($D712,'Detailed Schedule'!$D$8:$EK$9993,6,FALSE)</f>
        <v>7</v>
      </c>
      <c r="J712" s="55">
        <f>+VLOOKUP($D712,'Detailed Schedule'!$D$8:$EK$9993,7,FALSE)</f>
        <v>7500</v>
      </c>
      <c r="K712" s="56">
        <v>0</v>
      </c>
      <c r="L712" s="59">
        <f>+VLOOKUP($D712,'Detailed Schedule'!$D$8:$EAA$9985,137,FALSE)</f>
        <v>37679.197142857149</v>
      </c>
      <c r="M712" s="26">
        <f>+VLOOKUP($D712,'Detailed Schedule'!$D$8:$EAA$9985,144,FALSE)</f>
        <v>1671.4567857142861</v>
      </c>
      <c r="N712" s="26">
        <f t="shared" si="127"/>
        <v>39350.653928571432</v>
      </c>
      <c r="O712" s="26">
        <f t="shared" si="128"/>
        <v>14950.136071428569</v>
      </c>
      <c r="Q712" s="74">
        <f>+VLOOKUP($D712,'Detailed Schedule'!$D$8:$K$903,6,FALSE)</f>
        <v>7</v>
      </c>
      <c r="R712" s="75">
        <f>+VLOOKUP($D712,'Detailed Schedule'!$D$8:$K$903,5,FALSE)</f>
        <v>54300.79</v>
      </c>
      <c r="S712" s="75">
        <f>+VLOOKUP($D712,'Detailed Schedule'!$D$8:$K$903,7,FALSE)</f>
        <v>7500</v>
      </c>
      <c r="T712" s="119">
        <f t="shared" si="122"/>
        <v>0</v>
      </c>
      <c r="U712" s="119">
        <f t="shared" si="123"/>
        <v>0</v>
      </c>
      <c r="V712" s="21" t="str">
        <f t="shared" si="124"/>
        <v>NO CHANGE</v>
      </c>
      <c r="W712" s="21" t="str">
        <f t="shared" si="125"/>
        <v>NO CHANGE</v>
      </c>
      <c r="X712" s="21" t="str">
        <f t="shared" si="126"/>
        <v>NO CHANGE</v>
      </c>
    </row>
    <row r="713" spans="1:24" outlineLevel="2">
      <c r="A713" s="136">
        <v>43686</v>
      </c>
      <c r="B713" s="24"/>
      <c r="C713" s="77">
        <v>444</v>
      </c>
      <c r="D713" s="137" t="s">
        <v>1077</v>
      </c>
      <c r="E713" s="137">
        <v>1</v>
      </c>
      <c r="F713" s="137" t="s">
        <v>179</v>
      </c>
      <c r="G713" s="137" t="str">
        <f>+VLOOKUP($D713,'Detailed Schedule'!$D$8:$EK$9993,4,FALSE)</f>
        <v>2019 F250 C82940</v>
      </c>
      <c r="H713" s="55">
        <f>+VLOOKUP($D713,'Detailed Schedule'!$D$8:$EK$9993,5,FALSE)</f>
        <v>39036.81</v>
      </c>
      <c r="I713" s="22">
        <f>+VLOOKUP($D713,'Detailed Schedule'!$D$8:$EK$9993,6,FALSE)</f>
        <v>6</v>
      </c>
      <c r="J713" s="55">
        <f>+VLOOKUP($D713,'Detailed Schedule'!$D$8:$EK$9993,7,FALSE)</f>
        <v>0</v>
      </c>
      <c r="K713" s="56">
        <v>0</v>
      </c>
      <c r="L713" s="59">
        <f>+VLOOKUP($D713,'Detailed Schedule'!$D$8:$EAA$9985,137,FALSE)</f>
        <v>35241.555</v>
      </c>
      <c r="M713" s="26">
        <f>+VLOOKUP($D713,'Detailed Schedule'!$D$8:$EAA$9985,144,FALSE)</f>
        <v>1626.5337500000001</v>
      </c>
      <c r="N713" s="26">
        <f t="shared" si="127"/>
        <v>36868.088750000003</v>
      </c>
      <c r="O713" s="26">
        <f t="shared" si="128"/>
        <v>2168.7212499999951</v>
      </c>
      <c r="Q713" s="74">
        <f>+VLOOKUP($D713,'Detailed Schedule'!$D$8:$K$903,6,FALSE)</f>
        <v>6</v>
      </c>
      <c r="R713" s="75">
        <f>+VLOOKUP($D713,'Detailed Schedule'!$D$8:$K$903,5,FALSE)</f>
        <v>39036.81</v>
      </c>
      <c r="S713" s="75">
        <f>+VLOOKUP($D713,'Detailed Schedule'!$D$8:$K$903,7,FALSE)</f>
        <v>0</v>
      </c>
      <c r="T713" s="119">
        <f t="shared" si="122"/>
        <v>0</v>
      </c>
      <c r="U713" s="119">
        <f t="shared" si="123"/>
        <v>0</v>
      </c>
      <c r="V713" s="21" t="str">
        <f t="shared" si="124"/>
        <v>NO CHANGE</v>
      </c>
      <c r="W713" s="21" t="str">
        <f t="shared" si="125"/>
        <v>NO CHANGE</v>
      </c>
      <c r="X713" s="21" t="str">
        <f t="shared" si="126"/>
        <v>NO CHANGE</v>
      </c>
    </row>
    <row r="714" spans="1:24" outlineLevel="2">
      <c r="A714" s="136">
        <v>43689</v>
      </c>
      <c r="B714" s="24"/>
      <c r="C714" s="77">
        <v>448</v>
      </c>
      <c r="D714" s="137" t="s">
        <v>977</v>
      </c>
      <c r="E714" s="137">
        <v>2</v>
      </c>
      <c r="F714" s="137" t="s">
        <v>179</v>
      </c>
      <c r="G714" s="137" t="str">
        <f>+VLOOKUP($D714,'Detailed Schedule'!$D$8:$EK$9993,4,FALSE)</f>
        <v>F550 CHASSIS E24362 FOR CRANE BODY</v>
      </c>
      <c r="H714" s="55">
        <f>+VLOOKUP($D714,'Detailed Schedule'!$D$8:$EK$9993,5,FALSE)</f>
        <v>52210</v>
      </c>
      <c r="I714" s="22">
        <f>+VLOOKUP($D714,'Detailed Schedule'!$D$8:$EK$9993,6,FALSE)</f>
        <v>7</v>
      </c>
      <c r="J714" s="55">
        <f>+VLOOKUP($D714,'Detailed Schedule'!$D$8:$EK$9993,7,FALSE)</f>
        <v>5000</v>
      </c>
      <c r="K714" s="56">
        <v>0</v>
      </c>
      <c r="L714" s="59">
        <f>+VLOOKUP($D714,'Detailed Schedule'!$D$8:$EAA$9985,137,FALSE)</f>
        <v>36531.565714285716</v>
      </c>
      <c r="M714" s="26">
        <f>+VLOOKUP($D714,'Detailed Schedule'!$D$8:$EAA$9985,144,FALSE)</f>
        <v>1686.0714285714284</v>
      </c>
      <c r="N714" s="26">
        <f t="shared" si="127"/>
        <v>38217.637142857144</v>
      </c>
      <c r="O714" s="26">
        <f t="shared" si="128"/>
        <v>13992.362857142856</v>
      </c>
      <c r="Q714" s="74">
        <f>+VLOOKUP($D714,'Detailed Schedule'!$D$8:$K$903,6,FALSE)</f>
        <v>7</v>
      </c>
      <c r="R714" s="75">
        <f>+VLOOKUP($D714,'Detailed Schedule'!$D$8:$K$903,5,FALSE)</f>
        <v>52210</v>
      </c>
      <c r="S714" s="75">
        <f>+VLOOKUP($D714,'Detailed Schedule'!$D$8:$K$903,7,FALSE)</f>
        <v>5000</v>
      </c>
      <c r="T714" s="119">
        <f t="shared" si="122"/>
        <v>0</v>
      </c>
      <c r="U714" s="119">
        <f t="shared" si="123"/>
        <v>0</v>
      </c>
      <c r="V714" s="21" t="str">
        <f t="shared" si="124"/>
        <v>NO CHANGE</v>
      </c>
      <c r="W714" s="21" t="str">
        <f t="shared" si="125"/>
        <v>NO CHANGE</v>
      </c>
      <c r="X714" s="21" t="str">
        <f t="shared" si="126"/>
        <v>NO CHANGE</v>
      </c>
    </row>
    <row r="715" spans="1:24" outlineLevel="2">
      <c r="A715" s="136">
        <v>43689</v>
      </c>
      <c r="B715" s="24"/>
      <c r="C715" s="77">
        <v>449</v>
      </c>
      <c r="D715" s="137" t="s">
        <v>979</v>
      </c>
      <c r="E715" s="137">
        <v>2</v>
      </c>
      <c r="F715" s="137" t="s">
        <v>179</v>
      </c>
      <c r="G715" s="137" t="str">
        <f>+VLOOKUP($D715,'Detailed Schedule'!$D$8:$EK$9993,4,FALSE)</f>
        <v>MAINTAINER/CRANE BODY 190071</v>
      </c>
      <c r="H715" s="55">
        <f>+VLOOKUP($D715,'Detailed Schedule'!$D$8:$EK$9993,5,FALSE)</f>
        <v>80837.179999999993</v>
      </c>
      <c r="I715" s="22">
        <f>+VLOOKUP($D715,'Detailed Schedule'!$D$8:$EK$9993,6,FALSE)</f>
        <v>7</v>
      </c>
      <c r="J715" s="55">
        <f>+VLOOKUP($D715,'Detailed Schedule'!$D$8:$EK$9993,7,FALSE)</f>
        <v>10000</v>
      </c>
      <c r="K715" s="56">
        <v>0</v>
      </c>
      <c r="L715" s="59">
        <f>+VLOOKUP($D715,'Detailed Schedule'!$D$8:$EAA$9985,137,FALSE)</f>
        <v>54814.497142857144</v>
      </c>
      <c r="M715" s="26">
        <f>+VLOOKUP($D715,'Detailed Schedule'!$D$8:$EAA$9985,144,FALSE)</f>
        <v>2529.8992857142853</v>
      </c>
      <c r="N715" s="26">
        <f t="shared" si="127"/>
        <v>57344.396428571432</v>
      </c>
      <c r="O715" s="26">
        <f t="shared" si="128"/>
        <v>23492.783571428561</v>
      </c>
      <c r="Q715" s="74">
        <f>+VLOOKUP($D715,'Detailed Schedule'!$D$8:$K$903,6,FALSE)</f>
        <v>7</v>
      </c>
      <c r="R715" s="75">
        <f>+VLOOKUP($D715,'Detailed Schedule'!$D$8:$K$903,5,FALSE)</f>
        <v>80837.179999999993</v>
      </c>
      <c r="S715" s="75">
        <f>+VLOOKUP($D715,'Detailed Schedule'!$D$8:$K$903,7,FALSE)</f>
        <v>10000</v>
      </c>
      <c r="T715" s="119">
        <f t="shared" si="122"/>
        <v>0</v>
      </c>
      <c r="U715" s="119">
        <f t="shared" si="123"/>
        <v>0</v>
      </c>
      <c r="V715" s="21" t="str">
        <f t="shared" si="124"/>
        <v>NO CHANGE</v>
      </c>
      <c r="W715" s="21" t="str">
        <f t="shared" si="125"/>
        <v>NO CHANGE</v>
      </c>
      <c r="X715" s="21" t="str">
        <f t="shared" si="126"/>
        <v>NO CHANGE</v>
      </c>
    </row>
    <row r="716" spans="1:24" outlineLevel="2">
      <c r="A716" s="136">
        <v>43742</v>
      </c>
      <c r="B716" s="24"/>
      <c r="C716" s="77">
        <v>452</v>
      </c>
      <c r="D716" s="137" t="s">
        <v>1495</v>
      </c>
      <c r="E716" s="137">
        <v>4</v>
      </c>
      <c r="F716" s="137" t="s">
        <v>179</v>
      </c>
      <c r="G716" s="137" t="str">
        <f>+VLOOKUP($D716,'Detailed Schedule'!$D$8:$EK$9993,4,FALSE)</f>
        <v>2014 FREIGHTLINER</v>
      </c>
      <c r="H716" s="55">
        <f>+VLOOKUP($D716,'Detailed Schedule'!$D$8:$EK$9993,5,FALSE)</f>
        <v>28600</v>
      </c>
      <c r="I716" s="22">
        <f>+VLOOKUP($D716,'Detailed Schedule'!$D$8:$EK$9993,6,FALSE)</f>
        <v>5</v>
      </c>
      <c r="J716" s="55">
        <f>+VLOOKUP($D716,'Detailed Schedule'!$D$8:$EK$9993,7,FALSE)</f>
        <v>5000</v>
      </c>
      <c r="K716" s="56">
        <v>0</v>
      </c>
      <c r="L716" s="59">
        <f>+VLOOKUP($D716,'Detailed Schedule'!$D$8:$EAA$9985,137,FALSE)</f>
        <v>23600</v>
      </c>
      <c r="M716" s="26">
        <f>+VLOOKUP($D716,'Detailed Schedule'!$D$8:$EAA$9985,144,FALSE)</f>
        <v>0</v>
      </c>
      <c r="N716" s="26">
        <f t="shared" si="127"/>
        <v>23600</v>
      </c>
      <c r="O716" s="26">
        <f t="shared" si="128"/>
        <v>5000</v>
      </c>
      <c r="Q716" s="74">
        <f>+VLOOKUP($D716,'Detailed Schedule'!$D$8:$K$903,6,FALSE)</f>
        <v>5</v>
      </c>
      <c r="R716" s="75">
        <f>+VLOOKUP($D716,'Detailed Schedule'!$D$8:$K$903,5,FALSE)</f>
        <v>28600</v>
      </c>
      <c r="S716" s="75">
        <f>+VLOOKUP($D716,'Detailed Schedule'!$D$8:$K$903,7,FALSE)</f>
        <v>5000</v>
      </c>
      <c r="T716" s="119">
        <f t="shared" si="122"/>
        <v>0</v>
      </c>
      <c r="U716" s="119">
        <f t="shared" si="123"/>
        <v>0</v>
      </c>
      <c r="V716" s="21" t="str">
        <f t="shared" si="124"/>
        <v>NO CHANGE</v>
      </c>
      <c r="W716" s="21" t="str">
        <f t="shared" si="125"/>
        <v>NO CHANGE</v>
      </c>
      <c r="X716" s="21" t="str">
        <f t="shared" si="126"/>
        <v>NO CHANGE</v>
      </c>
    </row>
    <row r="717" spans="1:24" outlineLevel="2">
      <c r="A717" s="136">
        <v>43775</v>
      </c>
      <c r="B717" s="24"/>
      <c r="C717" s="77">
        <v>455</v>
      </c>
      <c r="D717" s="137" t="s">
        <v>973</v>
      </c>
      <c r="E717" s="137">
        <v>4</v>
      </c>
      <c r="F717" s="137" t="s">
        <v>179</v>
      </c>
      <c r="G717" s="137" t="str">
        <f>+VLOOKUP($D717,'Detailed Schedule'!$D$8:$EK$9993,4,FALSE)</f>
        <v>TMA BED PURCHASE FOR 2017 F750</v>
      </c>
      <c r="H717" s="55">
        <f>+VLOOKUP($D717,'Detailed Schedule'!$D$8:$EK$9993,5,FALSE)</f>
        <v>40453.129999999997</v>
      </c>
      <c r="I717" s="22">
        <f>+VLOOKUP($D717,'Detailed Schedule'!$D$8:$EK$9993,6,FALSE)</f>
        <v>7</v>
      </c>
      <c r="J717" s="55">
        <f>+VLOOKUP($D717,'Detailed Schedule'!$D$8:$EK$9993,7,FALSE)</f>
        <v>10000</v>
      </c>
      <c r="K717" s="56">
        <v>0</v>
      </c>
      <c r="L717" s="59">
        <f>+VLOOKUP($D717,'Detailed Schedule'!$D$8:$EAA$9985,137,FALSE)</f>
        <v>22477.31714285714</v>
      </c>
      <c r="M717" s="26">
        <f>+VLOOKUP($D717,'Detailed Schedule'!$D$8:$EAA$9985,144,FALSE)</f>
        <v>1087.6117857142856</v>
      </c>
      <c r="N717" s="26">
        <f t="shared" si="127"/>
        <v>23564.928928571426</v>
      </c>
      <c r="O717" s="26">
        <f t="shared" si="128"/>
        <v>16888.201071428572</v>
      </c>
      <c r="Q717" s="74">
        <f>+VLOOKUP($D717,'Detailed Schedule'!$D$8:$K$903,6,FALSE)</f>
        <v>7</v>
      </c>
      <c r="R717" s="75">
        <f>+VLOOKUP($D717,'Detailed Schedule'!$D$8:$K$903,5,FALSE)</f>
        <v>40453.129999999997</v>
      </c>
      <c r="S717" s="75">
        <f>+VLOOKUP($D717,'Detailed Schedule'!$D$8:$K$903,7,FALSE)</f>
        <v>10000</v>
      </c>
      <c r="T717" s="119">
        <f t="shared" si="122"/>
        <v>0</v>
      </c>
      <c r="U717" s="119">
        <f t="shared" si="123"/>
        <v>0</v>
      </c>
      <c r="V717" s="21" t="str">
        <f t="shared" si="124"/>
        <v>NO CHANGE</v>
      </c>
      <c r="W717" s="21" t="str">
        <f t="shared" si="125"/>
        <v>NO CHANGE</v>
      </c>
      <c r="X717" s="21" t="str">
        <f t="shared" si="126"/>
        <v>NO CHANGE</v>
      </c>
    </row>
    <row r="718" spans="1:24" outlineLevel="2">
      <c r="A718" s="136">
        <v>43788</v>
      </c>
      <c r="B718" s="24"/>
      <c r="C718" s="77">
        <v>460</v>
      </c>
      <c r="D718" s="137" t="s">
        <v>1497</v>
      </c>
      <c r="E718" s="137">
        <v>2</v>
      </c>
      <c r="F718" s="137" t="s">
        <v>179</v>
      </c>
      <c r="G718" s="137" t="str">
        <f>+VLOOKUP($D718,'Detailed Schedule'!$D$8:$EK$9993,4,FALSE)</f>
        <v>TMA FOR SFB-07</v>
      </c>
      <c r="H718" s="55">
        <f>+VLOOKUP($D718,'Detailed Schedule'!$D$8:$EK$9993,5,FALSE)</f>
        <v>21900.22</v>
      </c>
      <c r="I718" s="22">
        <f>+VLOOKUP($D718,'Detailed Schedule'!$D$8:$EK$9993,6,FALSE)</f>
        <v>5</v>
      </c>
      <c r="J718" s="55">
        <f>+VLOOKUP($D718,'Detailed Schedule'!$D$8:$EK$9993,7,FALSE)</f>
        <v>0</v>
      </c>
      <c r="K718" s="56">
        <v>0</v>
      </c>
      <c r="L718" s="59">
        <f>+VLOOKUP($D718,'Detailed Schedule'!$D$8:$EAA$9985,137,FALSE)</f>
        <v>21900.22</v>
      </c>
      <c r="M718" s="26">
        <f>+VLOOKUP($D718,'Detailed Schedule'!$D$8:$EAA$9985,144,FALSE)</f>
        <v>0</v>
      </c>
      <c r="N718" s="26">
        <f t="shared" si="127"/>
        <v>21900.22</v>
      </c>
      <c r="O718" s="26">
        <f t="shared" si="128"/>
        <v>0</v>
      </c>
      <c r="Q718" s="74">
        <f>+VLOOKUP($D718,'Detailed Schedule'!$D$8:$K$903,6,FALSE)</f>
        <v>5</v>
      </c>
      <c r="R718" s="75">
        <f>+VLOOKUP($D718,'Detailed Schedule'!$D$8:$K$903,5,FALSE)</f>
        <v>21900.22</v>
      </c>
      <c r="S718" s="75">
        <f>+VLOOKUP($D718,'Detailed Schedule'!$D$8:$K$903,7,FALSE)</f>
        <v>0</v>
      </c>
      <c r="T718" s="119">
        <f t="shared" si="122"/>
        <v>0</v>
      </c>
      <c r="U718" s="119">
        <f t="shared" si="123"/>
        <v>0</v>
      </c>
      <c r="V718" s="21" t="str">
        <f t="shared" si="124"/>
        <v>NO CHANGE</v>
      </c>
      <c r="W718" s="21" t="str">
        <f t="shared" si="125"/>
        <v>NO CHANGE</v>
      </c>
      <c r="X718" s="21" t="str">
        <f t="shared" si="126"/>
        <v>NO CHANGE</v>
      </c>
    </row>
    <row r="719" spans="1:24" outlineLevel="2">
      <c r="A719" s="136">
        <v>43800</v>
      </c>
      <c r="B719" s="24"/>
      <c r="C719" s="77">
        <v>459</v>
      </c>
      <c r="D719" s="137" t="s">
        <v>1457</v>
      </c>
      <c r="E719" s="137">
        <v>2</v>
      </c>
      <c r="F719" s="137" t="s">
        <v>179</v>
      </c>
      <c r="G719" s="137" t="str">
        <f>+VLOOKUP($D719,'Detailed Schedule'!$D$8:$EK$9993,4,FALSE)</f>
        <v>2016 PETERBUILT (FROM RAG RENTAL)</v>
      </c>
      <c r="H719" s="55">
        <f>+VLOOKUP($D719,'Detailed Schedule'!$D$8:$EK$9993,5,FALSE)</f>
        <v>51178</v>
      </c>
      <c r="I719" s="22">
        <f>+VLOOKUP($D719,'Detailed Schedule'!$D$8:$EK$9993,6,FALSE)</f>
        <v>7</v>
      </c>
      <c r="J719" s="55">
        <f>+VLOOKUP($D719,'Detailed Schedule'!$D$8:$EK$9993,7,FALSE)</f>
        <v>10000</v>
      </c>
      <c r="K719" s="56">
        <v>0</v>
      </c>
      <c r="L719" s="59">
        <f>+VLOOKUP($D719,'Detailed Schedule'!$D$8:$EAA$9985,137,FALSE)</f>
        <v>29903.061428571425</v>
      </c>
      <c r="M719" s="26">
        <f>+VLOOKUP($D719,'Detailed Schedule'!$D$8:$EAA$9985,144,FALSE)</f>
        <v>1470.6428571428571</v>
      </c>
      <c r="N719" s="26">
        <f t="shared" si="127"/>
        <v>31373.704285714284</v>
      </c>
      <c r="O719" s="26">
        <f t="shared" si="128"/>
        <v>19804.295714285716</v>
      </c>
      <c r="Q719" s="74">
        <f>+VLOOKUP($D719,'Detailed Schedule'!$D$8:$K$903,6,FALSE)</f>
        <v>7</v>
      </c>
      <c r="R719" s="75">
        <f>+VLOOKUP($D719,'Detailed Schedule'!$D$8:$K$903,5,FALSE)</f>
        <v>51178</v>
      </c>
      <c r="S719" s="75">
        <f>+VLOOKUP($D719,'Detailed Schedule'!$D$8:$K$903,7,FALSE)</f>
        <v>10000</v>
      </c>
      <c r="T719" s="119">
        <f t="shared" si="122"/>
        <v>0</v>
      </c>
      <c r="U719" s="119">
        <f t="shared" si="123"/>
        <v>0</v>
      </c>
      <c r="V719" s="21" t="str">
        <f t="shared" si="124"/>
        <v>NO CHANGE</v>
      </c>
      <c r="W719" s="21" t="str">
        <f t="shared" si="125"/>
        <v>NO CHANGE</v>
      </c>
      <c r="X719" s="21" t="str">
        <f t="shared" si="126"/>
        <v>NO CHANGE</v>
      </c>
    </row>
    <row r="720" spans="1:24" outlineLevel="2">
      <c r="A720" s="136">
        <v>43843</v>
      </c>
      <c r="B720" s="24"/>
      <c r="C720" s="77">
        <v>482</v>
      </c>
      <c r="D720" s="137" t="s">
        <v>1079</v>
      </c>
      <c r="E720" s="137">
        <v>4</v>
      </c>
      <c r="F720" s="137" t="s">
        <v>179</v>
      </c>
      <c r="G720" s="137" t="str">
        <f>+VLOOKUP($D720,'Detailed Schedule'!$D$8:$EK$9993,4,FALSE)</f>
        <v>2019 FORD F-150 F14517</v>
      </c>
      <c r="H720" s="55">
        <f>+VLOOKUP($D720,'Detailed Schedule'!$D$8:$EK$9993,5,FALSE)</f>
        <v>27321.25</v>
      </c>
      <c r="I720" s="22">
        <f>+VLOOKUP($D720,'Detailed Schedule'!$D$8:$EK$9993,6,FALSE)</f>
        <v>6</v>
      </c>
      <c r="J720" s="55">
        <f>+VLOOKUP($D720,'Detailed Schedule'!$D$8:$EK$9993,7,FALSE)</f>
        <v>0</v>
      </c>
      <c r="K720" s="56">
        <v>0</v>
      </c>
      <c r="L720" s="59">
        <f>+VLOOKUP($D720,'Detailed Schedule'!$D$8:$EAA$9985,137,FALSE)</f>
        <v>22767.701666666668</v>
      </c>
      <c r="M720" s="26">
        <f>+VLOOKUP($D720,'Detailed Schedule'!$D$8:$EAA$9985,144,FALSE)</f>
        <v>1138.3854166666667</v>
      </c>
      <c r="N720" s="26">
        <f t="shared" si="127"/>
        <v>23906.087083333336</v>
      </c>
      <c r="O720" s="26">
        <f t="shared" si="128"/>
        <v>3415.1629166666644</v>
      </c>
      <c r="Q720" s="74">
        <f>+VLOOKUP($D720,'Detailed Schedule'!$D$8:$K$903,6,FALSE)</f>
        <v>6</v>
      </c>
      <c r="R720" s="75">
        <f>+VLOOKUP($D720,'Detailed Schedule'!$D$8:$K$903,5,FALSE)</f>
        <v>27321.25</v>
      </c>
      <c r="S720" s="75">
        <f>+VLOOKUP($D720,'Detailed Schedule'!$D$8:$K$903,7,FALSE)</f>
        <v>0</v>
      </c>
      <c r="T720" s="119">
        <f t="shared" si="122"/>
        <v>0</v>
      </c>
      <c r="U720" s="119">
        <f t="shared" si="123"/>
        <v>0</v>
      </c>
      <c r="V720" s="21" t="str">
        <f t="shared" si="124"/>
        <v>NO CHANGE</v>
      </c>
      <c r="W720" s="21" t="str">
        <f t="shared" si="125"/>
        <v>NO CHANGE</v>
      </c>
      <c r="X720" s="21" t="str">
        <f t="shared" si="126"/>
        <v>NO CHANGE</v>
      </c>
    </row>
    <row r="721" spans="1:24" outlineLevel="2">
      <c r="A721" s="136">
        <v>43843</v>
      </c>
      <c r="B721" s="24"/>
      <c r="C721" s="77">
        <v>485</v>
      </c>
      <c r="D721" s="137" t="s">
        <v>1081</v>
      </c>
      <c r="E721" s="137">
        <v>2</v>
      </c>
      <c r="F721" s="137" t="s">
        <v>179</v>
      </c>
      <c r="G721" s="137" t="str">
        <f>+VLOOKUP($D721,'Detailed Schedule'!$D$8:$EK$9993,4,FALSE)</f>
        <v>2019 FORD F-250 G54587</v>
      </c>
      <c r="H721" s="55">
        <f>+VLOOKUP($D721,'Detailed Schedule'!$D$8:$EK$9993,5,FALSE)</f>
        <v>37521.68</v>
      </c>
      <c r="I721" s="22">
        <f>+VLOOKUP($D721,'Detailed Schedule'!$D$8:$EK$9993,6,FALSE)</f>
        <v>6</v>
      </c>
      <c r="J721" s="55">
        <f>+VLOOKUP($D721,'Detailed Schedule'!$D$8:$EK$9993,7,FALSE)</f>
        <v>0</v>
      </c>
      <c r="K721" s="56">
        <v>0</v>
      </c>
      <c r="L721" s="59">
        <f>+VLOOKUP($D721,'Detailed Schedule'!$D$8:$EAA$9985,137,FALSE)</f>
        <v>31268.053333333337</v>
      </c>
      <c r="M721" s="26">
        <f>+VLOOKUP($D721,'Detailed Schedule'!$D$8:$EAA$9985,144,FALSE)</f>
        <v>1563.4033333333336</v>
      </c>
      <c r="N721" s="26">
        <f t="shared" si="127"/>
        <v>32831.456666666672</v>
      </c>
      <c r="O721" s="26">
        <f t="shared" si="128"/>
        <v>4690.2233333333279</v>
      </c>
      <c r="Q721" s="74">
        <f>+VLOOKUP($D721,'Detailed Schedule'!$D$8:$K$903,6,FALSE)</f>
        <v>6</v>
      </c>
      <c r="R721" s="75">
        <f>+VLOOKUP($D721,'Detailed Schedule'!$D$8:$K$903,5,FALSE)</f>
        <v>37521.68</v>
      </c>
      <c r="S721" s="75">
        <f>+VLOOKUP($D721,'Detailed Schedule'!$D$8:$K$903,7,FALSE)</f>
        <v>0</v>
      </c>
      <c r="T721" s="119">
        <f t="shared" si="122"/>
        <v>0</v>
      </c>
      <c r="U721" s="119">
        <f t="shared" si="123"/>
        <v>0</v>
      </c>
      <c r="V721" s="21" t="str">
        <f t="shared" si="124"/>
        <v>NO CHANGE</v>
      </c>
      <c r="W721" s="21" t="str">
        <f t="shared" si="125"/>
        <v>NO CHANGE</v>
      </c>
      <c r="X721" s="21" t="str">
        <f t="shared" si="126"/>
        <v>NO CHANGE</v>
      </c>
    </row>
    <row r="722" spans="1:24" outlineLevel="2">
      <c r="A722" s="136">
        <v>43843</v>
      </c>
      <c r="B722" s="24"/>
      <c r="C722" s="77">
        <v>474</v>
      </c>
      <c r="D722" s="137" t="s">
        <v>1630</v>
      </c>
      <c r="E722" s="137">
        <v>2</v>
      </c>
      <c r="F722" s="137" t="s">
        <v>179</v>
      </c>
      <c r="G722" s="137" t="str">
        <f>+VLOOKUP($D722,'Detailed Schedule'!$D$8:$EK$9993,4,FALSE)</f>
        <v>2020 FORD EXPLORER</v>
      </c>
      <c r="H722" s="55">
        <f>+VLOOKUP($D722,'Detailed Schedule'!$D$8:$EK$9993,5,FALSE)</f>
        <v>34109.65</v>
      </c>
      <c r="I722" s="22">
        <f>+VLOOKUP($D722,'Detailed Schedule'!$D$8:$EK$9993,6,FALSE)</f>
        <v>7</v>
      </c>
      <c r="J722" s="55">
        <f>+VLOOKUP($D722,'Detailed Schedule'!$D$8:$EK$9993,7,FALSE)</f>
        <v>5000</v>
      </c>
      <c r="K722" s="56">
        <v>0</v>
      </c>
      <c r="L722" s="59">
        <f>+VLOOKUP($D722,'Detailed Schedule'!$D$8:$EAA$9985,137,FALSE)</f>
        <v>20792.60142857143</v>
      </c>
      <c r="M722" s="26">
        <f>+VLOOKUP($D722,'Detailed Schedule'!$D$8:$EAA$9985,144,FALSE)</f>
        <v>1039.6303571428573</v>
      </c>
      <c r="N722" s="26">
        <f t="shared" si="127"/>
        <v>21832.231785714288</v>
      </c>
      <c r="O722" s="26">
        <f t="shared" si="128"/>
        <v>12277.418214285713</v>
      </c>
      <c r="Q722" s="74">
        <f>+VLOOKUP($D722,'Detailed Schedule'!$D$8:$K$903,6,FALSE)</f>
        <v>7</v>
      </c>
      <c r="R722" s="75">
        <f>+VLOOKUP($D722,'Detailed Schedule'!$D$8:$K$903,5,FALSE)</f>
        <v>34109.65</v>
      </c>
      <c r="S722" s="75">
        <f>+VLOOKUP($D722,'Detailed Schedule'!$D$8:$K$903,7,FALSE)</f>
        <v>5000</v>
      </c>
      <c r="T722" s="119">
        <f t="shared" ref="T722:T785" si="129">+S722-J722</f>
        <v>0</v>
      </c>
      <c r="U722" s="119">
        <f t="shared" ref="U722:U785" si="130">+R722-H722</f>
        <v>0</v>
      </c>
      <c r="V722" s="21" t="str">
        <f t="shared" ref="V722:V785" si="131">+IF(Q722=I722,"NO CHANGE","YES")</f>
        <v>NO CHANGE</v>
      </c>
      <c r="W722" s="21" t="str">
        <f t="shared" ref="W722:W785" si="132">+IF(R722=H722,"NO CHANGE","YES")</f>
        <v>NO CHANGE</v>
      </c>
      <c r="X722" s="21" t="str">
        <f t="shared" ref="X722:X785" si="133">+IF(S722=J722,"NO CHANGE","YES")</f>
        <v>NO CHANGE</v>
      </c>
    </row>
    <row r="723" spans="1:24" outlineLevel="2">
      <c r="A723" s="136">
        <v>43860</v>
      </c>
      <c r="B723" s="24"/>
      <c r="C723" s="77">
        <v>473</v>
      </c>
      <c r="D723" s="137" t="s">
        <v>995</v>
      </c>
      <c r="E723" s="137">
        <v>8</v>
      </c>
      <c r="F723" s="137" t="s">
        <v>179</v>
      </c>
      <c r="G723" s="137" t="str">
        <f>+VLOOKUP($D723,'Detailed Schedule'!$D$8:$EK$9993,4,FALSE)</f>
        <v>2019 FORD FUSION</v>
      </c>
      <c r="H723" s="55">
        <f>+VLOOKUP($D723,'Detailed Schedule'!$D$8:$EK$9993,5,FALSE)</f>
        <v>19826.349999999999</v>
      </c>
      <c r="I723" s="22">
        <f>+VLOOKUP($D723,'Detailed Schedule'!$D$8:$EK$9993,6,FALSE)</f>
        <v>10</v>
      </c>
      <c r="J723" s="55">
        <f>+VLOOKUP($D723,'Detailed Schedule'!$D$8:$EK$9993,7,FALSE)</f>
        <v>0</v>
      </c>
      <c r="K723" s="56">
        <v>0</v>
      </c>
      <c r="L723" s="59">
        <f>+VLOOKUP($D723,'Detailed Schedule'!$D$8:$EAA$9985,137,FALSE)</f>
        <v>9747.9750000000004</v>
      </c>
      <c r="M723" s="26">
        <f>+VLOOKUP($D723,'Detailed Schedule'!$D$8:$EAA$9985,144,FALSE)</f>
        <v>495.65874999999994</v>
      </c>
      <c r="N723" s="26">
        <f t="shared" si="127"/>
        <v>10243.633750000001</v>
      </c>
      <c r="O723" s="26">
        <f t="shared" si="128"/>
        <v>9582.7162499999977</v>
      </c>
      <c r="Q723" s="74">
        <f>+VLOOKUP($D723,'Detailed Schedule'!$D$8:$K$903,6,FALSE)</f>
        <v>10</v>
      </c>
      <c r="R723" s="75">
        <f>+VLOOKUP($D723,'Detailed Schedule'!$D$8:$K$903,5,FALSE)</f>
        <v>19826.349999999999</v>
      </c>
      <c r="S723" s="75">
        <f>+VLOOKUP($D723,'Detailed Schedule'!$D$8:$K$903,7,FALSE)</f>
        <v>0</v>
      </c>
      <c r="T723" s="119">
        <f t="shared" si="129"/>
        <v>0</v>
      </c>
      <c r="U723" s="119">
        <f t="shared" si="130"/>
        <v>0</v>
      </c>
      <c r="V723" s="21" t="str">
        <f t="shared" si="131"/>
        <v>NO CHANGE</v>
      </c>
      <c r="W723" s="21" t="str">
        <f t="shared" si="132"/>
        <v>NO CHANGE</v>
      </c>
      <c r="X723" s="21" t="str">
        <f t="shared" si="133"/>
        <v>NO CHANGE</v>
      </c>
    </row>
    <row r="724" spans="1:24" outlineLevel="2">
      <c r="A724" s="136">
        <v>43905</v>
      </c>
      <c r="B724" s="24"/>
      <c r="C724" s="77">
        <v>487</v>
      </c>
      <c r="D724" s="137" t="s">
        <v>1499</v>
      </c>
      <c r="E724" s="137">
        <v>3</v>
      </c>
      <c r="F724" s="137" t="s">
        <v>179</v>
      </c>
      <c r="G724" s="137" t="str">
        <f>+VLOOKUP($D724,'Detailed Schedule'!$D$8:$EK$9993,4,FALSE)</f>
        <v>2013 FREIGHTLINER M2</v>
      </c>
      <c r="H724" s="55">
        <f>+VLOOKUP($D724,'Detailed Schedule'!$D$8:$EK$9993,5,FALSE)</f>
        <v>29994</v>
      </c>
      <c r="I724" s="22">
        <f>+VLOOKUP($D724,'Detailed Schedule'!$D$8:$EK$9993,6,FALSE)</f>
        <v>5</v>
      </c>
      <c r="J724" s="55">
        <f>+VLOOKUP($D724,'Detailed Schedule'!$D$8:$EK$9993,7,FALSE)</f>
        <v>0</v>
      </c>
      <c r="K724" s="56">
        <v>0</v>
      </c>
      <c r="L724" s="59">
        <f>+VLOOKUP($D724,'Detailed Schedule'!$D$8:$EAA$9985,137,FALSE)</f>
        <v>28994.199999999997</v>
      </c>
      <c r="M724" s="26">
        <f>+VLOOKUP($D724,'Detailed Schedule'!$D$8:$EAA$9985,144,FALSE)</f>
        <v>999.8</v>
      </c>
      <c r="N724" s="26">
        <f t="shared" si="127"/>
        <v>29993.999999999996</v>
      </c>
      <c r="O724" s="26">
        <f t="shared" si="128"/>
        <v>0</v>
      </c>
      <c r="Q724" s="74">
        <f>+VLOOKUP($D724,'Detailed Schedule'!$D$8:$K$903,6,FALSE)</f>
        <v>5</v>
      </c>
      <c r="R724" s="75">
        <f>+VLOOKUP($D724,'Detailed Schedule'!$D$8:$K$903,5,FALSE)</f>
        <v>29994</v>
      </c>
      <c r="S724" s="75">
        <f>+VLOOKUP($D724,'Detailed Schedule'!$D$8:$K$903,7,FALSE)</f>
        <v>0</v>
      </c>
      <c r="T724" s="119">
        <f t="shared" si="129"/>
        <v>0</v>
      </c>
      <c r="U724" s="119">
        <f t="shared" si="130"/>
        <v>0</v>
      </c>
      <c r="V724" s="21" t="str">
        <f t="shared" si="131"/>
        <v>NO CHANGE</v>
      </c>
      <c r="W724" s="21" t="str">
        <f t="shared" si="132"/>
        <v>NO CHANGE</v>
      </c>
      <c r="X724" s="21" t="str">
        <f t="shared" si="133"/>
        <v>NO CHANGE</v>
      </c>
    </row>
    <row r="725" spans="1:24" outlineLevel="2">
      <c r="A725" s="136">
        <v>43908</v>
      </c>
      <c r="B725" s="24"/>
      <c r="C725" s="77">
        <v>486</v>
      </c>
      <c r="D725" s="137" t="s">
        <v>1083</v>
      </c>
      <c r="E725" s="137">
        <v>4</v>
      </c>
      <c r="F725" s="137" t="s">
        <v>179</v>
      </c>
      <c r="G725" s="137" t="str">
        <f>+VLOOKUP($D725,'Detailed Schedule'!$D$8:$EK$9993,4,FALSE)</f>
        <v>2019 FORD F-250 G54586</v>
      </c>
      <c r="H725" s="55">
        <f>+VLOOKUP($D725,'Detailed Schedule'!$D$8:$EK$9993,5,FALSE)</f>
        <v>37201.440000000002</v>
      </c>
      <c r="I725" s="22">
        <f>+VLOOKUP($D725,'Detailed Schedule'!$D$8:$EK$9993,6,FALSE)</f>
        <v>6</v>
      </c>
      <c r="J725" s="55">
        <f>+VLOOKUP($D725,'Detailed Schedule'!$D$8:$EK$9993,7,FALSE)</f>
        <v>0</v>
      </c>
      <c r="K725" s="56">
        <v>0</v>
      </c>
      <c r="L725" s="59">
        <f>+VLOOKUP($D725,'Detailed Schedule'!$D$8:$EAA$9985,137,FALSE)</f>
        <v>29451.140000000003</v>
      </c>
      <c r="M725" s="26">
        <f>+VLOOKUP($D725,'Detailed Schedule'!$D$8:$EAA$9985,144,FALSE)</f>
        <v>1550.0600000000002</v>
      </c>
      <c r="N725" s="26">
        <f t="shared" si="127"/>
        <v>31001.200000000004</v>
      </c>
      <c r="O725" s="26">
        <f t="shared" si="128"/>
        <v>6200.239999999998</v>
      </c>
      <c r="Q725" s="74">
        <f>+VLOOKUP($D725,'Detailed Schedule'!$D$8:$K$903,6,FALSE)</f>
        <v>6</v>
      </c>
      <c r="R725" s="75">
        <f>+VLOOKUP($D725,'Detailed Schedule'!$D$8:$K$903,5,FALSE)</f>
        <v>37201.440000000002</v>
      </c>
      <c r="S725" s="75">
        <f>+VLOOKUP($D725,'Detailed Schedule'!$D$8:$K$903,7,FALSE)</f>
        <v>0</v>
      </c>
      <c r="T725" s="119">
        <f t="shared" si="129"/>
        <v>0</v>
      </c>
      <c r="U725" s="119">
        <f t="shared" si="130"/>
        <v>0</v>
      </c>
      <c r="V725" s="21" t="str">
        <f t="shared" si="131"/>
        <v>NO CHANGE</v>
      </c>
      <c r="W725" s="21" t="str">
        <f t="shared" si="132"/>
        <v>NO CHANGE</v>
      </c>
      <c r="X725" s="21" t="str">
        <f t="shared" si="133"/>
        <v>NO CHANGE</v>
      </c>
    </row>
    <row r="726" spans="1:24" outlineLevel="2">
      <c r="A726" s="136">
        <v>43948</v>
      </c>
      <c r="B726" s="24"/>
      <c r="C726" s="77">
        <v>480</v>
      </c>
      <c r="D726" s="137" t="s">
        <v>1085</v>
      </c>
      <c r="E726" s="137">
        <v>1</v>
      </c>
      <c r="F726" s="137" t="s">
        <v>179</v>
      </c>
      <c r="G726" s="137" t="str">
        <f>+VLOOKUP($D726,'Detailed Schedule'!$D$8:$EK$9993,4,FALSE)</f>
        <v>2020 FORD F-250 D37332</v>
      </c>
      <c r="H726" s="55">
        <f>+VLOOKUP($D726,'Detailed Schedule'!$D$8:$EK$9993,5,FALSE)</f>
        <v>36113.75</v>
      </c>
      <c r="I726" s="22">
        <f>+VLOOKUP($D726,'Detailed Schedule'!$D$8:$EK$9993,6,FALSE)</f>
        <v>6</v>
      </c>
      <c r="J726" s="55">
        <f>+VLOOKUP($D726,'Detailed Schedule'!$D$8:$EK$9993,7,FALSE)</f>
        <v>0</v>
      </c>
      <c r="K726" s="56">
        <v>0</v>
      </c>
      <c r="L726" s="59">
        <f>+VLOOKUP($D726,'Detailed Schedule'!$D$8:$EAA$9985,137,FALSE)</f>
        <v>28088.478333333333</v>
      </c>
      <c r="M726" s="26">
        <f>+VLOOKUP($D726,'Detailed Schedule'!$D$8:$EAA$9985,144,FALSE)</f>
        <v>1504.7395833333333</v>
      </c>
      <c r="N726" s="26">
        <f t="shared" si="127"/>
        <v>29593.217916666665</v>
      </c>
      <c r="O726" s="26">
        <f t="shared" si="128"/>
        <v>6520.5320833333353</v>
      </c>
      <c r="Q726" s="74">
        <f>+VLOOKUP($D726,'Detailed Schedule'!$D$8:$K$903,6,FALSE)</f>
        <v>6</v>
      </c>
      <c r="R726" s="75">
        <f>+VLOOKUP($D726,'Detailed Schedule'!$D$8:$K$903,5,FALSE)</f>
        <v>36113.75</v>
      </c>
      <c r="S726" s="75">
        <f>+VLOOKUP($D726,'Detailed Schedule'!$D$8:$K$903,7,FALSE)</f>
        <v>0</v>
      </c>
      <c r="T726" s="119">
        <f t="shared" si="129"/>
        <v>0</v>
      </c>
      <c r="U726" s="119">
        <f t="shared" si="130"/>
        <v>0</v>
      </c>
      <c r="V726" s="21" t="str">
        <f t="shared" si="131"/>
        <v>NO CHANGE</v>
      </c>
      <c r="W726" s="21" t="str">
        <f t="shared" si="132"/>
        <v>NO CHANGE</v>
      </c>
      <c r="X726" s="21" t="str">
        <f t="shared" si="133"/>
        <v>NO CHANGE</v>
      </c>
    </row>
    <row r="727" spans="1:24" outlineLevel="2">
      <c r="A727" s="136">
        <v>43948</v>
      </c>
      <c r="B727" s="24"/>
      <c r="C727" s="77">
        <v>481</v>
      </c>
      <c r="D727" s="137" t="s">
        <v>1087</v>
      </c>
      <c r="E727" s="137">
        <v>1</v>
      </c>
      <c r="F727" s="137" t="s">
        <v>179</v>
      </c>
      <c r="G727" s="137" t="str">
        <f>+VLOOKUP($D727,'Detailed Schedule'!$D$8:$EK$9993,4,FALSE)</f>
        <v>2019 FORD F-250 F90319</v>
      </c>
      <c r="H727" s="55">
        <f>+VLOOKUP($D727,'Detailed Schedule'!$D$8:$EK$9993,5,FALSE)</f>
        <v>39909.040000000001</v>
      </c>
      <c r="I727" s="22">
        <f>+VLOOKUP($D727,'Detailed Schedule'!$D$8:$EK$9993,6,FALSE)</f>
        <v>6</v>
      </c>
      <c r="J727" s="55">
        <f>+VLOOKUP($D727,'Detailed Schedule'!$D$8:$EK$9993,7,FALSE)</f>
        <v>0</v>
      </c>
      <c r="K727" s="56">
        <v>0</v>
      </c>
      <c r="L727" s="59">
        <f>+VLOOKUP($D727,'Detailed Schedule'!$D$8:$EAA$9985,137,FALSE)</f>
        <v>31040.376666666671</v>
      </c>
      <c r="M727" s="26">
        <f>+VLOOKUP($D727,'Detailed Schedule'!$D$8:$EAA$9985,144,FALSE)</f>
        <v>1662.8766666666666</v>
      </c>
      <c r="N727" s="26">
        <f t="shared" si="127"/>
        <v>32703.253333333338</v>
      </c>
      <c r="O727" s="26">
        <f t="shared" si="128"/>
        <v>7205.7866666666632</v>
      </c>
      <c r="Q727" s="74">
        <f>+VLOOKUP($D727,'Detailed Schedule'!$D$8:$K$903,6,FALSE)</f>
        <v>6</v>
      </c>
      <c r="R727" s="75">
        <f>+VLOOKUP($D727,'Detailed Schedule'!$D$8:$K$903,5,FALSE)</f>
        <v>39909.040000000001</v>
      </c>
      <c r="S727" s="75">
        <f>+VLOOKUP($D727,'Detailed Schedule'!$D$8:$K$903,7,FALSE)</f>
        <v>0</v>
      </c>
      <c r="T727" s="119">
        <f t="shared" si="129"/>
        <v>0</v>
      </c>
      <c r="U727" s="119">
        <f t="shared" si="130"/>
        <v>0</v>
      </c>
      <c r="V727" s="21" t="str">
        <f t="shared" si="131"/>
        <v>NO CHANGE</v>
      </c>
      <c r="W727" s="21" t="str">
        <f t="shared" si="132"/>
        <v>NO CHANGE</v>
      </c>
      <c r="X727" s="21" t="str">
        <f t="shared" si="133"/>
        <v>NO CHANGE</v>
      </c>
    </row>
    <row r="728" spans="1:24" outlineLevel="2">
      <c r="A728" s="136">
        <v>43962</v>
      </c>
      <c r="B728" s="24"/>
      <c r="C728" s="77">
        <v>502</v>
      </c>
      <c r="D728" s="137" t="s">
        <v>1089</v>
      </c>
      <c r="E728" s="137">
        <v>3</v>
      </c>
      <c r="F728" s="137" t="s">
        <v>179</v>
      </c>
      <c r="G728" s="137" t="str">
        <f>+VLOOKUP($D728,'Detailed Schedule'!$D$8:$EK$9993,4,FALSE)</f>
        <v>2020 FORD F-250 D40370</v>
      </c>
      <c r="H728" s="55">
        <f>+VLOOKUP($D728,'Detailed Schedule'!$D$8:$EK$9993,5,FALSE)</f>
        <v>37670.949999999997</v>
      </c>
      <c r="I728" s="22">
        <f>+VLOOKUP($D728,'Detailed Schedule'!$D$8:$EK$9993,6,FALSE)</f>
        <v>6</v>
      </c>
      <c r="J728" s="55">
        <f>+VLOOKUP($D728,'Detailed Schedule'!$D$8:$EK$9993,7,FALSE)</f>
        <v>0</v>
      </c>
      <c r="K728" s="56">
        <v>0</v>
      </c>
      <c r="L728" s="59">
        <f>+VLOOKUP($D728,'Detailed Schedule'!$D$8:$EAA$9985,137,FALSE)</f>
        <v>29299.621666666662</v>
      </c>
      <c r="M728" s="26">
        <f>+VLOOKUP($D728,'Detailed Schedule'!$D$8:$EAA$9985,144,FALSE)</f>
        <v>1569.6229166666665</v>
      </c>
      <c r="N728" s="26">
        <f t="shared" si="127"/>
        <v>30869.24458333333</v>
      </c>
      <c r="O728" s="26">
        <f t="shared" si="128"/>
        <v>6801.7054166666676</v>
      </c>
      <c r="Q728" s="74">
        <f>+VLOOKUP($D728,'Detailed Schedule'!$D$8:$K$903,6,FALSE)</f>
        <v>6</v>
      </c>
      <c r="R728" s="75">
        <f>+VLOOKUP($D728,'Detailed Schedule'!$D$8:$K$903,5,FALSE)</f>
        <v>37670.949999999997</v>
      </c>
      <c r="S728" s="75">
        <f>+VLOOKUP($D728,'Detailed Schedule'!$D$8:$K$903,7,FALSE)</f>
        <v>0</v>
      </c>
      <c r="T728" s="119">
        <f t="shared" si="129"/>
        <v>0</v>
      </c>
      <c r="U728" s="119">
        <f t="shared" si="130"/>
        <v>0</v>
      </c>
      <c r="V728" s="21" t="str">
        <f t="shared" si="131"/>
        <v>NO CHANGE</v>
      </c>
      <c r="W728" s="21" t="str">
        <f t="shared" si="132"/>
        <v>NO CHANGE</v>
      </c>
      <c r="X728" s="21" t="str">
        <f t="shared" si="133"/>
        <v>NO CHANGE</v>
      </c>
    </row>
    <row r="729" spans="1:24" outlineLevel="2">
      <c r="A729" s="136">
        <v>43962</v>
      </c>
      <c r="B729" s="24"/>
      <c r="C729" s="77">
        <v>504</v>
      </c>
      <c r="D729" s="137" t="s">
        <v>1091</v>
      </c>
      <c r="E729" s="137">
        <v>2</v>
      </c>
      <c r="F729" s="137" t="s">
        <v>179</v>
      </c>
      <c r="G729" s="137" t="str">
        <f>+VLOOKUP($D729,'Detailed Schedule'!$D$8:$EK$9993,4,FALSE)</f>
        <v>2020 FORD F-150 D16125</v>
      </c>
      <c r="H729" s="55">
        <f>+VLOOKUP($D729,'Detailed Schedule'!$D$8:$EK$9993,5,FALSE)</f>
        <v>35857.35</v>
      </c>
      <c r="I729" s="22">
        <f>+VLOOKUP($D729,'Detailed Schedule'!$D$8:$EK$9993,6,FALSE)</f>
        <v>6</v>
      </c>
      <c r="J729" s="55">
        <f>+VLOOKUP($D729,'Detailed Schedule'!$D$8:$EK$9993,7,FALSE)</f>
        <v>0</v>
      </c>
      <c r="K729" s="56">
        <v>0</v>
      </c>
      <c r="L729" s="59">
        <f>+VLOOKUP($D729,'Detailed Schedule'!$D$8:$EAA$9985,137,FALSE)</f>
        <v>27889.064999999999</v>
      </c>
      <c r="M729" s="26">
        <f>+VLOOKUP($D729,'Detailed Schedule'!$D$8:$EAA$9985,144,FALSE)</f>
        <v>1494.0562499999999</v>
      </c>
      <c r="N729" s="26">
        <f t="shared" si="127"/>
        <v>29383.12125</v>
      </c>
      <c r="O729" s="26">
        <f t="shared" si="128"/>
        <v>6474.2287499999984</v>
      </c>
      <c r="Q729" s="74">
        <f>+VLOOKUP($D729,'Detailed Schedule'!$D$8:$K$903,6,FALSE)</f>
        <v>6</v>
      </c>
      <c r="R729" s="75">
        <f>+VLOOKUP($D729,'Detailed Schedule'!$D$8:$K$903,5,FALSE)</f>
        <v>35857.35</v>
      </c>
      <c r="S729" s="75">
        <f>+VLOOKUP($D729,'Detailed Schedule'!$D$8:$K$903,7,FALSE)</f>
        <v>0</v>
      </c>
      <c r="T729" s="119">
        <f t="shared" si="129"/>
        <v>0</v>
      </c>
      <c r="U729" s="119">
        <f t="shared" si="130"/>
        <v>0</v>
      </c>
      <c r="V729" s="21" t="str">
        <f t="shared" si="131"/>
        <v>NO CHANGE</v>
      </c>
      <c r="W729" s="21" t="str">
        <f t="shared" si="132"/>
        <v>NO CHANGE</v>
      </c>
      <c r="X729" s="21" t="str">
        <f t="shared" si="133"/>
        <v>NO CHANGE</v>
      </c>
    </row>
    <row r="730" spans="1:24" outlineLevel="2">
      <c r="A730" s="136">
        <v>43962</v>
      </c>
      <c r="B730" s="24"/>
      <c r="C730" s="77">
        <v>505</v>
      </c>
      <c r="D730" s="137" t="s">
        <v>1093</v>
      </c>
      <c r="E730" s="137">
        <v>2</v>
      </c>
      <c r="F730" s="137" t="s">
        <v>179</v>
      </c>
      <c r="G730" s="137" t="str">
        <f>+VLOOKUP($D730,'Detailed Schedule'!$D$8:$EK$9993,4,FALSE)</f>
        <v>2020 FORD F-150 D20016</v>
      </c>
      <c r="H730" s="55">
        <f>+VLOOKUP($D730,'Detailed Schedule'!$D$8:$EK$9993,5,FALSE)</f>
        <v>33715.69</v>
      </c>
      <c r="I730" s="22">
        <f>+VLOOKUP($D730,'Detailed Schedule'!$D$8:$EK$9993,6,FALSE)</f>
        <v>6</v>
      </c>
      <c r="J730" s="55">
        <f>+VLOOKUP($D730,'Detailed Schedule'!$D$8:$EK$9993,7,FALSE)</f>
        <v>0</v>
      </c>
      <c r="K730" s="56">
        <v>0</v>
      </c>
      <c r="L730" s="59">
        <f>+VLOOKUP($D730,'Detailed Schedule'!$D$8:$EAA$9985,137,FALSE)</f>
        <v>26223.311666666665</v>
      </c>
      <c r="M730" s="26">
        <f>+VLOOKUP($D730,'Detailed Schedule'!$D$8:$EAA$9985,144,FALSE)</f>
        <v>1404.8204166666667</v>
      </c>
      <c r="N730" s="26">
        <f t="shared" si="127"/>
        <v>27628.13208333333</v>
      </c>
      <c r="O730" s="26">
        <f t="shared" si="128"/>
        <v>6087.5579166666721</v>
      </c>
      <c r="Q730" s="74">
        <f>+VLOOKUP($D730,'Detailed Schedule'!$D$8:$K$903,6,FALSE)</f>
        <v>6</v>
      </c>
      <c r="R730" s="75">
        <f>+VLOOKUP($D730,'Detailed Schedule'!$D$8:$K$903,5,FALSE)</f>
        <v>33715.69</v>
      </c>
      <c r="S730" s="75">
        <f>+VLOOKUP($D730,'Detailed Schedule'!$D$8:$K$903,7,FALSE)</f>
        <v>0</v>
      </c>
      <c r="T730" s="119">
        <f t="shared" si="129"/>
        <v>0</v>
      </c>
      <c r="U730" s="119">
        <f t="shared" si="130"/>
        <v>0</v>
      </c>
      <c r="V730" s="21" t="str">
        <f t="shared" si="131"/>
        <v>NO CHANGE</v>
      </c>
      <c r="W730" s="21" t="str">
        <f t="shared" si="132"/>
        <v>NO CHANGE</v>
      </c>
      <c r="X730" s="21" t="str">
        <f t="shared" si="133"/>
        <v>NO CHANGE</v>
      </c>
    </row>
    <row r="731" spans="1:24" outlineLevel="2">
      <c r="A731" s="136">
        <v>43962</v>
      </c>
      <c r="B731" s="24"/>
      <c r="C731" s="77">
        <v>506</v>
      </c>
      <c r="D731" s="137" t="s">
        <v>1095</v>
      </c>
      <c r="E731" s="137">
        <v>2</v>
      </c>
      <c r="F731" s="137" t="s">
        <v>179</v>
      </c>
      <c r="G731" s="137" t="str">
        <f>+VLOOKUP($D731,'Detailed Schedule'!$D$8:$EK$9993,4,FALSE)</f>
        <v>2020 FORD F-150 D20018</v>
      </c>
      <c r="H731" s="55">
        <f>+VLOOKUP($D731,'Detailed Schedule'!$D$8:$EK$9993,5,FALSE)</f>
        <v>33715.69</v>
      </c>
      <c r="I731" s="22">
        <f>+VLOOKUP($D731,'Detailed Schedule'!$D$8:$EK$9993,6,FALSE)</f>
        <v>6</v>
      </c>
      <c r="J731" s="55">
        <f>+VLOOKUP($D731,'Detailed Schedule'!$D$8:$EK$9993,7,FALSE)</f>
        <v>0</v>
      </c>
      <c r="K731" s="56">
        <v>0</v>
      </c>
      <c r="L731" s="59">
        <f>+VLOOKUP($D731,'Detailed Schedule'!$D$8:$EAA$9985,137,FALSE)</f>
        <v>26223.311666666665</v>
      </c>
      <c r="M731" s="26">
        <f>+VLOOKUP($D731,'Detailed Schedule'!$D$8:$EAA$9985,144,FALSE)</f>
        <v>1404.8204166666667</v>
      </c>
      <c r="N731" s="26">
        <f t="shared" si="127"/>
        <v>27628.13208333333</v>
      </c>
      <c r="O731" s="26">
        <f t="shared" si="128"/>
        <v>6087.5579166666721</v>
      </c>
      <c r="Q731" s="74">
        <f>+VLOOKUP($D731,'Detailed Schedule'!$D$8:$K$903,6,FALSE)</f>
        <v>6</v>
      </c>
      <c r="R731" s="75">
        <f>+VLOOKUP($D731,'Detailed Schedule'!$D$8:$K$903,5,FALSE)</f>
        <v>33715.69</v>
      </c>
      <c r="S731" s="75">
        <f>+VLOOKUP($D731,'Detailed Schedule'!$D$8:$K$903,7,FALSE)</f>
        <v>0</v>
      </c>
      <c r="T731" s="119">
        <f t="shared" si="129"/>
        <v>0</v>
      </c>
      <c r="U731" s="119">
        <f t="shared" si="130"/>
        <v>0</v>
      </c>
      <c r="V731" s="21" t="str">
        <f t="shared" si="131"/>
        <v>NO CHANGE</v>
      </c>
      <c r="W731" s="21" t="str">
        <f t="shared" si="132"/>
        <v>NO CHANGE</v>
      </c>
      <c r="X731" s="21" t="str">
        <f t="shared" si="133"/>
        <v>NO CHANGE</v>
      </c>
    </row>
    <row r="732" spans="1:24" outlineLevel="2">
      <c r="A732" s="136">
        <v>43962</v>
      </c>
      <c r="B732" s="24"/>
      <c r="C732" s="77">
        <v>507</v>
      </c>
      <c r="D732" s="137" t="s">
        <v>1097</v>
      </c>
      <c r="E732" s="137">
        <v>2</v>
      </c>
      <c r="F732" s="137" t="s">
        <v>179</v>
      </c>
      <c r="G732" s="137" t="str">
        <f>+VLOOKUP($D732,'Detailed Schedule'!$D$8:$EK$9993,4,FALSE)</f>
        <v>2020 FORD F-150 D38566</v>
      </c>
      <c r="H732" s="55">
        <f>+VLOOKUP($D732,'Detailed Schedule'!$D$8:$EK$9993,5,FALSE)</f>
        <v>28009.38</v>
      </c>
      <c r="I732" s="22">
        <f>+VLOOKUP($D732,'Detailed Schedule'!$D$8:$EK$9993,6,FALSE)</f>
        <v>6</v>
      </c>
      <c r="J732" s="55">
        <f>+VLOOKUP($D732,'Detailed Schedule'!$D$8:$EK$9993,7,FALSE)</f>
        <v>0</v>
      </c>
      <c r="K732" s="56">
        <v>0</v>
      </c>
      <c r="L732" s="59">
        <f>+VLOOKUP($D732,'Detailed Schedule'!$D$8:$EAA$9985,137,FALSE)</f>
        <v>21785.07</v>
      </c>
      <c r="M732" s="26">
        <f>+VLOOKUP($D732,'Detailed Schedule'!$D$8:$EAA$9985,144,FALSE)</f>
        <v>1167.0575000000001</v>
      </c>
      <c r="N732" s="26">
        <f t="shared" si="127"/>
        <v>22952.127499999999</v>
      </c>
      <c r="O732" s="26">
        <f t="shared" si="128"/>
        <v>5057.2525000000023</v>
      </c>
      <c r="Q732" s="74">
        <f>+VLOOKUP($D732,'Detailed Schedule'!$D$8:$K$903,6,FALSE)</f>
        <v>6</v>
      </c>
      <c r="R732" s="75">
        <f>+VLOOKUP($D732,'Detailed Schedule'!$D$8:$K$903,5,FALSE)</f>
        <v>28009.38</v>
      </c>
      <c r="S732" s="75">
        <f>+VLOOKUP($D732,'Detailed Schedule'!$D$8:$K$903,7,FALSE)</f>
        <v>0</v>
      </c>
      <c r="T732" s="119">
        <f t="shared" si="129"/>
        <v>0</v>
      </c>
      <c r="U732" s="119">
        <f t="shared" si="130"/>
        <v>0</v>
      </c>
      <c r="V732" s="21" t="str">
        <f t="shared" si="131"/>
        <v>NO CHANGE</v>
      </c>
      <c r="W732" s="21" t="str">
        <f t="shared" si="132"/>
        <v>NO CHANGE</v>
      </c>
      <c r="X732" s="21" t="str">
        <f t="shared" si="133"/>
        <v>NO CHANGE</v>
      </c>
    </row>
    <row r="733" spans="1:24" outlineLevel="2">
      <c r="A733" s="136">
        <v>43962</v>
      </c>
      <c r="B733" s="24"/>
      <c r="C733" s="77">
        <v>508</v>
      </c>
      <c r="D733" s="137" t="s">
        <v>1099</v>
      </c>
      <c r="E733" s="137">
        <v>2</v>
      </c>
      <c r="F733" s="137" t="s">
        <v>179</v>
      </c>
      <c r="G733" s="137" t="str">
        <f>+VLOOKUP($D733,'Detailed Schedule'!$D$8:$EK$9993,4,FALSE)</f>
        <v>2020 FORD F-150 D42962</v>
      </c>
      <c r="H733" s="55">
        <f>+VLOOKUP($D733,'Detailed Schedule'!$D$8:$EK$9993,5,FALSE)</f>
        <v>35857.35</v>
      </c>
      <c r="I733" s="22">
        <f>+VLOOKUP($D733,'Detailed Schedule'!$D$8:$EK$9993,6,FALSE)</f>
        <v>6</v>
      </c>
      <c r="J733" s="55">
        <f>+VLOOKUP($D733,'Detailed Schedule'!$D$8:$EK$9993,7,FALSE)</f>
        <v>0</v>
      </c>
      <c r="K733" s="56">
        <v>0</v>
      </c>
      <c r="L733" s="59">
        <f>+VLOOKUP($D733,'Detailed Schedule'!$D$8:$EAA$9985,137,FALSE)</f>
        <v>27889.064999999999</v>
      </c>
      <c r="M733" s="26">
        <f>+VLOOKUP($D733,'Detailed Schedule'!$D$8:$EAA$9985,144,FALSE)</f>
        <v>1494.0562499999999</v>
      </c>
      <c r="N733" s="26">
        <f t="shared" si="127"/>
        <v>29383.12125</v>
      </c>
      <c r="O733" s="26">
        <f t="shared" si="128"/>
        <v>6474.2287499999984</v>
      </c>
      <c r="Q733" s="74">
        <f>+VLOOKUP($D733,'Detailed Schedule'!$D$8:$K$903,6,FALSE)</f>
        <v>6</v>
      </c>
      <c r="R733" s="75">
        <f>+VLOOKUP($D733,'Detailed Schedule'!$D$8:$K$903,5,FALSE)</f>
        <v>35857.35</v>
      </c>
      <c r="S733" s="75">
        <f>+VLOOKUP($D733,'Detailed Schedule'!$D$8:$K$903,7,FALSE)</f>
        <v>0</v>
      </c>
      <c r="T733" s="119">
        <f t="shared" si="129"/>
        <v>0</v>
      </c>
      <c r="U733" s="119">
        <f t="shared" si="130"/>
        <v>0</v>
      </c>
      <c r="V733" s="21" t="str">
        <f t="shared" si="131"/>
        <v>NO CHANGE</v>
      </c>
      <c r="W733" s="21" t="str">
        <f t="shared" si="132"/>
        <v>NO CHANGE</v>
      </c>
      <c r="X733" s="21" t="str">
        <f t="shared" si="133"/>
        <v>NO CHANGE</v>
      </c>
    </row>
    <row r="734" spans="1:24" outlineLevel="2">
      <c r="A734" s="136">
        <v>43962</v>
      </c>
      <c r="B734" s="24"/>
      <c r="C734" s="77">
        <v>511</v>
      </c>
      <c r="D734" s="137" t="s">
        <v>1101</v>
      </c>
      <c r="E734" s="137">
        <v>2</v>
      </c>
      <c r="F734" s="137" t="s">
        <v>179</v>
      </c>
      <c r="G734" s="137" t="str">
        <f>+VLOOKUP($D734,'Detailed Schedule'!$D$8:$EK$9993,4,FALSE)</f>
        <v>2020 FORD F-150 E09533</v>
      </c>
      <c r="H734" s="55">
        <f>+VLOOKUP($D734,'Detailed Schedule'!$D$8:$EK$9993,5,FALSE)</f>
        <v>26985.3</v>
      </c>
      <c r="I734" s="22">
        <f>+VLOOKUP($D734,'Detailed Schedule'!$D$8:$EK$9993,6,FALSE)</f>
        <v>6</v>
      </c>
      <c r="J734" s="55">
        <f>+VLOOKUP($D734,'Detailed Schedule'!$D$8:$EK$9993,7,FALSE)</f>
        <v>0</v>
      </c>
      <c r="K734" s="56">
        <v>0</v>
      </c>
      <c r="L734" s="59">
        <f>+VLOOKUP($D734,'Detailed Schedule'!$D$8:$EAA$9985,137,FALSE)</f>
        <v>20988.57</v>
      </c>
      <c r="M734" s="26">
        <f>+VLOOKUP($D734,'Detailed Schedule'!$D$8:$EAA$9985,144,FALSE)</f>
        <v>1124.3875</v>
      </c>
      <c r="N734" s="26">
        <f t="shared" si="127"/>
        <v>22112.9575</v>
      </c>
      <c r="O734" s="26">
        <f t="shared" si="128"/>
        <v>4872.3424999999988</v>
      </c>
      <c r="Q734" s="74">
        <f>+VLOOKUP($D734,'Detailed Schedule'!$D$8:$K$903,6,FALSE)</f>
        <v>6</v>
      </c>
      <c r="R734" s="75">
        <f>+VLOOKUP($D734,'Detailed Schedule'!$D$8:$K$903,5,FALSE)</f>
        <v>26985.3</v>
      </c>
      <c r="S734" s="75">
        <f>+VLOOKUP($D734,'Detailed Schedule'!$D$8:$K$903,7,FALSE)</f>
        <v>0</v>
      </c>
      <c r="T734" s="119">
        <f t="shared" si="129"/>
        <v>0</v>
      </c>
      <c r="U734" s="119">
        <f t="shared" si="130"/>
        <v>0</v>
      </c>
      <c r="V734" s="21" t="str">
        <f t="shared" si="131"/>
        <v>NO CHANGE</v>
      </c>
      <c r="W734" s="21" t="str">
        <f t="shared" si="132"/>
        <v>NO CHANGE</v>
      </c>
      <c r="X734" s="21" t="str">
        <f t="shared" si="133"/>
        <v>NO CHANGE</v>
      </c>
    </row>
    <row r="735" spans="1:24" outlineLevel="2">
      <c r="A735" s="136">
        <v>43962</v>
      </c>
      <c r="B735" s="24"/>
      <c r="C735" s="77">
        <v>512</v>
      </c>
      <c r="D735" s="137" t="s">
        <v>1103</v>
      </c>
      <c r="E735" s="137">
        <v>2</v>
      </c>
      <c r="F735" s="137" t="s">
        <v>179</v>
      </c>
      <c r="G735" s="137" t="str">
        <f>+VLOOKUP($D735,'Detailed Schedule'!$D$8:$EK$9993,4,FALSE)</f>
        <v>2020 FORD F-150 E09535</v>
      </c>
      <c r="H735" s="55">
        <f>+VLOOKUP($D735,'Detailed Schedule'!$D$8:$EK$9993,5,FALSE)</f>
        <v>26985.3</v>
      </c>
      <c r="I735" s="22">
        <f>+VLOOKUP($D735,'Detailed Schedule'!$D$8:$EK$9993,6,FALSE)</f>
        <v>6</v>
      </c>
      <c r="J735" s="55">
        <f>+VLOOKUP($D735,'Detailed Schedule'!$D$8:$EK$9993,7,FALSE)</f>
        <v>0</v>
      </c>
      <c r="K735" s="56">
        <v>0</v>
      </c>
      <c r="L735" s="59">
        <f>+VLOOKUP($D735,'Detailed Schedule'!$D$8:$EAA$9985,137,FALSE)</f>
        <v>20988.57</v>
      </c>
      <c r="M735" s="26">
        <f>+VLOOKUP($D735,'Detailed Schedule'!$D$8:$EAA$9985,144,FALSE)</f>
        <v>1124.3875</v>
      </c>
      <c r="N735" s="26">
        <f t="shared" si="127"/>
        <v>22112.9575</v>
      </c>
      <c r="O735" s="26">
        <f t="shared" si="128"/>
        <v>4872.3424999999988</v>
      </c>
      <c r="Q735" s="74">
        <f>+VLOOKUP($D735,'Detailed Schedule'!$D$8:$K$903,6,FALSE)</f>
        <v>6</v>
      </c>
      <c r="R735" s="75">
        <f>+VLOOKUP($D735,'Detailed Schedule'!$D$8:$K$903,5,FALSE)</f>
        <v>26985.3</v>
      </c>
      <c r="S735" s="75">
        <f>+VLOOKUP($D735,'Detailed Schedule'!$D$8:$K$903,7,FALSE)</f>
        <v>0</v>
      </c>
      <c r="T735" s="119">
        <f t="shared" si="129"/>
        <v>0</v>
      </c>
      <c r="U735" s="119">
        <f t="shared" si="130"/>
        <v>0</v>
      </c>
      <c r="V735" s="21" t="str">
        <f t="shared" si="131"/>
        <v>NO CHANGE</v>
      </c>
      <c r="W735" s="21" t="str">
        <f t="shared" si="132"/>
        <v>NO CHANGE</v>
      </c>
      <c r="X735" s="21" t="str">
        <f t="shared" si="133"/>
        <v>NO CHANGE</v>
      </c>
    </row>
    <row r="736" spans="1:24" outlineLevel="2">
      <c r="A736" s="136">
        <v>43995</v>
      </c>
      <c r="B736" s="24"/>
      <c r="C736" s="77">
        <v>514</v>
      </c>
      <c r="D736" s="137" t="s">
        <v>1109</v>
      </c>
      <c r="E736" s="137">
        <v>2</v>
      </c>
      <c r="F736" s="137" t="s">
        <v>179</v>
      </c>
      <c r="G736" s="137" t="str">
        <f>+VLOOKUP($D736,'Detailed Schedule'!$D$8:$EK$9993,4,FALSE)</f>
        <v>2020 FORD F-150 D07752</v>
      </c>
      <c r="H736" s="55">
        <f>+VLOOKUP($D736,'Detailed Schedule'!$D$8:$EK$9993,5,FALSE)</f>
        <v>43394.25</v>
      </c>
      <c r="I736" s="22">
        <f>+VLOOKUP($D736,'Detailed Schedule'!$D$8:$EK$9993,6,FALSE)</f>
        <v>6</v>
      </c>
      <c r="J736" s="55">
        <f>+VLOOKUP($D736,'Detailed Schedule'!$D$8:$EK$9993,7,FALSE)</f>
        <v>0</v>
      </c>
      <c r="K736" s="56">
        <v>0</v>
      </c>
      <c r="L736" s="59">
        <f>+VLOOKUP($D736,'Detailed Schedule'!$D$8:$EAA$9985,137,FALSE)</f>
        <v>33148.404999999999</v>
      </c>
      <c r="M736" s="26">
        <f>+VLOOKUP($D736,'Detailed Schedule'!$D$8:$EAA$9985,144,FALSE)</f>
        <v>1808.09375</v>
      </c>
      <c r="N736" s="26">
        <f t="shared" si="127"/>
        <v>34956.498749999999</v>
      </c>
      <c r="O736" s="26">
        <f t="shared" si="128"/>
        <v>8437.7512500000012</v>
      </c>
      <c r="Q736" s="74">
        <f>+VLOOKUP($D736,'Detailed Schedule'!$D$8:$K$903,6,FALSE)</f>
        <v>6</v>
      </c>
      <c r="R736" s="75">
        <f>+VLOOKUP($D736,'Detailed Schedule'!$D$8:$K$903,5,FALSE)</f>
        <v>43394.25</v>
      </c>
      <c r="S736" s="75">
        <f>+VLOOKUP($D736,'Detailed Schedule'!$D$8:$K$903,7,FALSE)</f>
        <v>0</v>
      </c>
      <c r="T736" s="119">
        <f t="shared" si="129"/>
        <v>0</v>
      </c>
      <c r="U736" s="119">
        <f t="shared" si="130"/>
        <v>0</v>
      </c>
      <c r="V736" s="21" t="str">
        <f t="shared" si="131"/>
        <v>NO CHANGE</v>
      </c>
      <c r="W736" s="21" t="str">
        <f t="shared" si="132"/>
        <v>NO CHANGE</v>
      </c>
      <c r="X736" s="21" t="str">
        <f t="shared" si="133"/>
        <v>NO CHANGE</v>
      </c>
    </row>
    <row r="737" spans="1:24" outlineLevel="2">
      <c r="A737" s="136">
        <v>44011</v>
      </c>
      <c r="B737" s="24"/>
      <c r="C737" s="77">
        <v>516</v>
      </c>
      <c r="D737" s="137" t="s">
        <v>1501</v>
      </c>
      <c r="E737" s="137">
        <v>2</v>
      </c>
      <c r="F737" s="137" t="s">
        <v>179</v>
      </c>
      <c r="G737" s="137" t="str">
        <f>+VLOOKUP($D737,'Detailed Schedule'!$D$8:$EK$9993,4,FALSE)</f>
        <v>2013 FREIGHTLINER M2 106</v>
      </c>
      <c r="H737" s="55">
        <f>+VLOOKUP($D737,'Detailed Schedule'!$D$8:$EK$9993,5,FALSE)</f>
        <v>38549</v>
      </c>
      <c r="I737" s="22">
        <f>+VLOOKUP($D737,'Detailed Schedule'!$D$8:$EK$9993,6,FALSE)</f>
        <v>5</v>
      </c>
      <c r="J737" s="55">
        <f>+VLOOKUP($D737,'Detailed Schedule'!$D$8:$EK$9993,7,FALSE)</f>
        <v>0</v>
      </c>
      <c r="K737" s="56">
        <v>0</v>
      </c>
      <c r="L737" s="59">
        <f>+VLOOKUP($D737,'Detailed Schedule'!$D$8:$EAA$9985,137,FALSE)</f>
        <v>34694.1</v>
      </c>
      <c r="M737" s="26">
        <f>+VLOOKUP($D737,'Detailed Schedule'!$D$8:$EAA$9985,144,FALSE)</f>
        <v>1927.45</v>
      </c>
      <c r="N737" s="26">
        <f t="shared" si="127"/>
        <v>36621.549999999996</v>
      </c>
      <c r="O737" s="26">
        <f t="shared" si="128"/>
        <v>1927.4500000000044</v>
      </c>
      <c r="Q737" s="74">
        <f>+VLOOKUP($D737,'Detailed Schedule'!$D$8:$K$903,6,FALSE)</f>
        <v>5</v>
      </c>
      <c r="R737" s="75">
        <f>+VLOOKUP($D737,'Detailed Schedule'!$D$8:$K$903,5,FALSE)</f>
        <v>38549</v>
      </c>
      <c r="S737" s="75">
        <f>+VLOOKUP($D737,'Detailed Schedule'!$D$8:$K$903,7,FALSE)</f>
        <v>0</v>
      </c>
      <c r="T737" s="119">
        <f t="shared" si="129"/>
        <v>0</v>
      </c>
      <c r="U737" s="119">
        <f t="shared" si="130"/>
        <v>0</v>
      </c>
      <c r="V737" s="21" t="str">
        <f t="shared" si="131"/>
        <v>NO CHANGE</v>
      </c>
      <c r="W737" s="21" t="str">
        <f t="shared" si="132"/>
        <v>NO CHANGE</v>
      </c>
      <c r="X737" s="21" t="str">
        <f t="shared" si="133"/>
        <v>NO CHANGE</v>
      </c>
    </row>
    <row r="738" spans="1:24" outlineLevel="2">
      <c r="A738" s="136">
        <v>44011</v>
      </c>
      <c r="B738" s="24"/>
      <c r="C738" s="77">
        <v>515</v>
      </c>
      <c r="D738" s="137" t="s">
        <v>1503</v>
      </c>
      <c r="E738" s="137">
        <v>4</v>
      </c>
      <c r="F738" s="137" t="s">
        <v>179</v>
      </c>
      <c r="G738" s="137" t="str">
        <f>+VLOOKUP($D738,'Detailed Schedule'!$D$8:$EK$9993,4,FALSE)</f>
        <v>2013 FREIGHTLINER M2 106</v>
      </c>
      <c r="H738" s="55">
        <f>+VLOOKUP($D738,'Detailed Schedule'!$D$8:$EK$9993,5,FALSE)</f>
        <v>19035</v>
      </c>
      <c r="I738" s="22">
        <f>+VLOOKUP($D738,'Detailed Schedule'!$D$8:$EK$9993,6,FALSE)</f>
        <v>5</v>
      </c>
      <c r="J738" s="55">
        <f>+VLOOKUP($D738,'Detailed Schedule'!$D$8:$EK$9993,7,FALSE)</f>
        <v>0</v>
      </c>
      <c r="K738" s="56">
        <v>0</v>
      </c>
      <c r="L738" s="59">
        <f>+VLOOKUP($D738,'Detailed Schedule'!$D$8:$EAA$9985,137,FALSE)</f>
        <v>17131.5</v>
      </c>
      <c r="M738" s="26">
        <f>+VLOOKUP($D738,'Detailed Schedule'!$D$8:$EAA$9985,144,FALSE)</f>
        <v>951.75</v>
      </c>
      <c r="N738" s="26">
        <f t="shared" si="127"/>
        <v>18083.25</v>
      </c>
      <c r="O738" s="26">
        <f t="shared" si="128"/>
        <v>951.75</v>
      </c>
      <c r="Q738" s="74">
        <f>+VLOOKUP($D738,'Detailed Schedule'!$D$8:$K$903,6,FALSE)</f>
        <v>5</v>
      </c>
      <c r="R738" s="75">
        <f>+VLOOKUP($D738,'Detailed Schedule'!$D$8:$K$903,5,FALSE)</f>
        <v>19035</v>
      </c>
      <c r="S738" s="75">
        <f>+VLOOKUP($D738,'Detailed Schedule'!$D$8:$K$903,7,FALSE)</f>
        <v>0</v>
      </c>
      <c r="T738" s="119">
        <f t="shared" si="129"/>
        <v>0</v>
      </c>
      <c r="U738" s="119">
        <f t="shared" si="130"/>
        <v>0</v>
      </c>
      <c r="V738" s="21" t="str">
        <f t="shared" si="131"/>
        <v>NO CHANGE</v>
      </c>
      <c r="W738" s="21" t="str">
        <f t="shared" si="132"/>
        <v>NO CHANGE</v>
      </c>
      <c r="X738" s="21" t="str">
        <f t="shared" si="133"/>
        <v>NO CHANGE</v>
      </c>
    </row>
    <row r="739" spans="1:24" outlineLevel="2">
      <c r="A739" s="136">
        <v>44018</v>
      </c>
      <c r="B739" s="24"/>
      <c r="C739" s="77">
        <v>501</v>
      </c>
      <c r="D739" s="137" t="s">
        <v>1105</v>
      </c>
      <c r="E739" s="137">
        <v>1</v>
      </c>
      <c r="F739" s="137" t="s">
        <v>179</v>
      </c>
      <c r="G739" s="137" t="str">
        <f>+VLOOKUP($D739,'Detailed Schedule'!$D$8:$EK$9993,4,FALSE)</f>
        <v>2020 F-250 C51962</v>
      </c>
      <c r="H739" s="55">
        <f>+VLOOKUP($D739,'Detailed Schedule'!$D$8:$EK$9993,5,FALSE)</f>
        <v>32563.49</v>
      </c>
      <c r="I739" s="22">
        <f>+VLOOKUP($D739,'Detailed Schedule'!$D$8:$EK$9993,6,FALSE)</f>
        <v>6</v>
      </c>
      <c r="J739" s="55">
        <f>+VLOOKUP($D739,'Detailed Schedule'!$D$8:$EK$9993,7,FALSE)</f>
        <v>0</v>
      </c>
      <c r="K739" s="56">
        <v>0</v>
      </c>
      <c r="L739" s="59">
        <f>+VLOOKUP($D739,'Detailed Schedule'!$D$8:$EAA$9985,137,FALSE)</f>
        <v>24422.618333333336</v>
      </c>
      <c r="M739" s="26">
        <f>+VLOOKUP($D739,'Detailed Schedule'!$D$8:$EAA$9985,144,FALSE)</f>
        <v>1356.8120833333335</v>
      </c>
      <c r="N739" s="26">
        <f t="shared" si="127"/>
        <v>25779.43041666667</v>
      </c>
      <c r="O739" s="26">
        <f t="shared" si="128"/>
        <v>6784.0595833333318</v>
      </c>
      <c r="Q739" s="74">
        <f>+VLOOKUP($D739,'Detailed Schedule'!$D$8:$K$903,6,FALSE)</f>
        <v>6</v>
      </c>
      <c r="R739" s="75">
        <f>+VLOOKUP($D739,'Detailed Schedule'!$D$8:$K$903,5,FALSE)</f>
        <v>32563.49</v>
      </c>
      <c r="S739" s="75">
        <f>+VLOOKUP($D739,'Detailed Schedule'!$D$8:$K$903,7,FALSE)</f>
        <v>0</v>
      </c>
      <c r="T739" s="119">
        <f t="shared" si="129"/>
        <v>0</v>
      </c>
      <c r="U739" s="119">
        <f t="shared" si="130"/>
        <v>0</v>
      </c>
      <c r="V739" s="21" t="str">
        <f t="shared" si="131"/>
        <v>NO CHANGE</v>
      </c>
      <c r="W739" s="21" t="str">
        <f t="shared" si="132"/>
        <v>NO CHANGE</v>
      </c>
      <c r="X739" s="21" t="str">
        <f t="shared" si="133"/>
        <v>NO CHANGE</v>
      </c>
    </row>
    <row r="740" spans="1:24" outlineLevel="2">
      <c r="A740" s="136">
        <v>44033</v>
      </c>
      <c r="B740" s="24"/>
      <c r="C740" s="77">
        <v>498</v>
      </c>
      <c r="D740" s="137" t="s">
        <v>1107</v>
      </c>
      <c r="E740" s="137">
        <v>2</v>
      </c>
      <c r="F740" s="137" t="s">
        <v>179</v>
      </c>
      <c r="G740" s="137" t="str">
        <f>+VLOOKUP($D740,'Detailed Schedule'!$D$8:$EK$9993,4,FALSE)</f>
        <v>2020 FORD F-250 D40364</v>
      </c>
      <c r="H740" s="55">
        <f>+VLOOKUP($D740,'Detailed Schedule'!$D$8:$EK$9993,5,FALSE)</f>
        <v>32614.720000000001</v>
      </c>
      <c r="I740" s="22">
        <f>+VLOOKUP($D740,'Detailed Schedule'!$D$8:$EK$9993,6,FALSE)</f>
        <v>6</v>
      </c>
      <c r="J740" s="55">
        <f>+VLOOKUP($D740,'Detailed Schedule'!$D$8:$EK$9993,7,FALSE)</f>
        <v>0</v>
      </c>
      <c r="K740" s="56">
        <v>0</v>
      </c>
      <c r="L740" s="59">
        <f>+VLOOKUP($D740,'Detailed Schedule'!$D$8:$EAA$9985,137,FALSE)</f>
        <v>24008.066666666666</v>
      </c>
      <c r="M740" s="26">
        <f>+VLOOKUP($D740,'Detailed Schedule'!$D$8:$EAA$9985,144,FALSE)</f>
        <v>1358.9466666666667</v>
      </c>
      <c r="N740" s="26">
        <f t="shared" si="127"/>
        <v>25367.013333333332</v>
      </c>
      <c r="O740" s="26">
        <f t="shared" si="128"/>
        <v>7247.7066666666688</v>
      </c>
      <c r="Q740" s="74">
        <f>+VLOOKUP($D740,'Detailed Schedule'!$D$8:$K$903,6,FALSE)</f>
        <v>6</v>
      </c>
      <c r="R740" s="75">
        <f>+VLOOKUP($D740,'Detailed Schedule'!$D$8:$K$903,5,FALSE)</f>
        <v>32614.720000000001</v>
      </c>
      <c r="S740" s="75">
        <f>+VLOOKUP($D740,'Detailed Schedule'!$D$8:$K$903,7,FALSE)</f>
        <v>0</v>
      </c>
      <c r="T740" s="119">
        <f t="shared" si="129"/>
        <v>0</v>
      </c>
      <c r="U740" s="119">
        <f t="shared" si="130"/>
        <v>0</v>
      </c>
      <c r="V740" s="21" t="str">
        <f t="shared" si="131"/>
        <v>NO CHANGE</v>
      </c>
      <c r="W740" s="21" t="str">
        <f t="shared" si="132"/>
        <v>NO CHANGE</v>
      </c>
      <c r="X740" s="21" t="str">
        <f t="shared" si="133"/>
        <v>NO CHANGE</v>
      </c>
    </row>
    <row r="741" spans="1:24" outlineLevel="2">
      <c r="A741" s="136">
        <v>44050</v>
      </c>
      <c r="B741" s="24"/>
      <c r="C741" s="77">
        <v>500</v>
      </c>
      <c r="D741" s="137" t="s">
        <v>1111</v>
      </c>
      <c r="E741" s="137">
        <v>2</v>
      </c>
      <c r="F741" s="137" t="s">
        <v>179</v>
      </c>
      <c r="G741" s="137" t="str">
        <f>+VLOOKUP($D741,'Detailed Schedule'!$D$8:$EK$9993,4,FALSE)</f>
        <v>2020 FORD F-250 C87751</v>
      </c>
      <c r="H741" s="55">
        <f>+VLOOKUP($D741,'Detailed Schedule'!$D$8:$EK$9993,5,FALSE)</f>
        <v>33520.839999999997</v>
      </c>
      <c r="I741" s="22">
        <f>+VLOOKUP($D741,'Detailed Schedule'!$D$8:$EK$9993,6,FALSE)</f>
        <v>6</v>
      </c>
      <c r="J741" s="55">
        <f>+VLOOKUP($D741,'Detailed Schedule'!$D$8:$EK$9993,7,FALSE)</f>
        <v>0</v>
      </c>
      <c r="K741" s="56">
        <v>0</v>
      </c>
      <c r="L741" s="59">
        <f>+VLOOKUP($D741,'Detailed Schedule'!$D$8:$EAA$9985,137,FALSE)</f>
        <v>24675.076666666668</v>
      </c>
      <c r="M741" s="26">
        <f>+VLOOKUP($D741,'Detailed Schedule'!$D$8:$EAA$9985,144,FALSE)</f>
        <v>1396.7016666666666</v>
      </c>
      <c r="N741" s="26">
        <f t="shared" si="127"/>
        <v>26071.778333333335</v>
      </c>
      <c r="O741" s="26">
        <f t="shared" si="128"/>
        <v>7449.061666666661</v>
      </c>
      <c r="Q741" s="74">
        <f>+VLOOKUP($D741,'Detailed Schedule'!$D$8:$K$903,6,FALSE)</f>
        <v>6</v>
      </c>
      <c r="R741" s="75">
        <f>+VLOOKUP($D741,'Detailed Schedule'!$D$8:$K$903,5,FALSE)</f>
        <v>33520.839999999997</v>
      </c>
      <c r="S741" s="75">
        <f>+VLOOKUP($D741,'Detailed Schedule'!$D$8:$K$903,7,FALSE)</f>
        <v>0</v>
      </c>
      <c r="T741" s="119">
        <f t="shared" si="129"/>
        <v>0</v>
      </c>
      <c r="U741" s="119">
        <f t="shared" si="130"/>
        <v>0</v>
      </c>
      <c r="V741" s="21" t="str">
        <f t="shared" si="131"/>
        <v>NO CHANGE</v>
      </c>
      <c r="W741" s="21" t="str">
        <f t="shared" si="132"/>
        <v>NO CHANGE</v>
      </c>
      <c r="X741" s="21" t="str">
        <f t="shared" si="133"/>
        <v>NO CHANGE</v>
      </c>
    </row>
    <row r="742" spans="1:24" outlineLevel="2">
      <c r="A742" s="136">
        <v>44055</v>
      </c>
      <c r="B742" s="24"/>
      <c r="C742" s="77">
        <v>527</v>
      </c>
      <c r="D742" s="137" t="s">
        <v>1115</v>
      </c>
      <c r="E742" s="137">
        <v>2</v>
      </c>
      <c r="F742" s="137" t="s">
        <v>179</v>
      </c>
      <c r="G742" s="137" t="str">
        <f>+VLOOKUP($D742,'Detailed Schedule'!$D$8:$EK$9993,4,FALSE)</f>
        <v>2020 F-250</v>
      </c>
      <c r="H742" s="55">
        <f>+VLOOKUP($D742,'Detailed Schedule'!$D$8:$EK$9993,5,FALSE)</f>
        <v>38315.33</v>
      </c>
      <c r="I742" s="22">
        <f>+VLOOKUP($D742,'Detailed Schedule'!$D$8:$EK$9993,6,FALSE)</f>
        <v>6</v>
      </c>
      <c r="J742" s="55">
        <f>+VLOOKUP($D742,'Detailed Schedule'!$D$8:$EK$9993,7,FALSE)</f>
        <v>0</v>
      </c>
      <c r="K742" s="56">
        <v>0</v>
      </c>
      <c r="L742" s="59">
        <f>+VLOOKUP($D742,'Detailed Schedule'!$D$8:$EAA$9985,137,FALSE)</f>
        <v>28204.348333333332</v>
      </c>
      <c r="M742" s="26">
        <f>+VLOOKUP($D742,'Detailed Schedule'!$D$8:$EAA$9985,144,FALSE)</f>
        <v>1596.4720833333331</v>
      </c>
      <c r="N742" s="26">
        <f t="shared" si="127"/>
        <v>29800.820416666666</v>
      </c>
      <c r="O742" s="26">
        <f t="shared" si="128"/>
        <v>8514.5095833333362</v>
      </c>
      <c r="Q742" s="74">
        <f>+VLOOKUP($D742,'Detailed Schedule'!$D$8:$K$903,6,FALSE)</f>
        <v>6</v>
      </c>
      <c r="R742" s="75">
        <f>+VLOOKUP($D742,'Detailed Schedule'!$D$8:$K$903,5,FALSE)</f>
        <v>38315.33</v>
      </c>
      <c r="S742" s="75">
        <f>+VLOOKUP($D742,'Detailed Schedule'!$D$8:$K$903,7,FALSE)</f>
        <v>0</v>
      </c>
      <c r="T742" s="119">
        <f t="shared" si="129"/>
        <v>0</v>
      </c>
      <c r="U742" s="119">
        <f t="shared" si="130"/>
        <v>0</v>
      </c>
      <c r="V742" s="21" t="str">
        <f t="shared" si="131"/>
        <v>NO CHANGE</v>
      </c>
      <c r="W742" s="21" t="str">
        <f t="shared" si="132"/>
        <v>NO CHANGE</v>
      </c>
      <c r="X742" s="21" t="str">
        <f t="shared" si="133"/>
        <v>NO CHANGE</v>
      </c>
    </row>
    <row r="743" spans="1:24" outlineLevel="2">
      <c r="A743" s="136">
        <v>44055</v>
      </c>
      <c r="B743" s="24"/>
      <c r="C743" s="77">
        <v>528</v>
      </c>
      <c r="D743" s="137" t="s">
        <v>1117</v>
      </c>
      <c r="E743" s="137">
        <v>2</v>
      </c>
      <c r="F743" s="137" t="s">
        <v>179</v>
      </c>
      <c r="G743" s="137" t="str">
        <f>+VLOOKUP($D743,'Detailed Schedule'!$D$8:$EK$9993,4,FALSE)</f>
        <v>2020 F-250</v>
      </c>
      <c r="H743" s="55">
        <f>+VLOOKUP($D743,'Detailed Schedule'!$D$8:$EK$9993,5,FALSE)</f>
        <v>38315.33</v>
      </c>
      <c r="I743" s="22">
        <f>+VLOOKUP($D743,'Detailed Schedule'!$D$8:$EK$9993,6,FALSE)</f>
        <v>6</v>
      </c>
      <c r="J743" s="55">
        <f>+VLOOKUP($D743,'Detailed Schedule'!$D$8:$EK$9993,7,FALSE)</f>
        <v>0</v>
      </c>
      <c r="K743" s="56">
        <v>0</v>
      </c>
      <c r="L743" s="59">
        <f>+VLOOKUP($D743,'Detailed Schedule'!$D$8:$EAA$9985,137,FALSE)</f>
        <v>28204.348333333332</v>
      </c>
      <c r="M743" s="26">
        <f>+VLOOKUP($D743,'Detailed Schedule'!$D$8:$EAA$9985,144,FALSE)</f>
        <v>1596.4720833333331</v>
      </c>
      <c r="N743" s="26">
        <f t="shared" si="127"/>
        <v>29800.820416666666</v>
      </c>
      <c r="O743" s="26">
        <f t="shared" si="128"/>
        <v>8514.5095833333362</v>
      </c>
      <c r="Q743" s="74">
        <f>+VLOOKUP($D743,'Detailed Schedule'!$D$8:$K$903,6,FALSE)</f>
        <v>6</v>
      </c>
      <c r="R743" s="75">
        <f>+VLOOKUP($D743,'Detailed Schedule'!$D$8:$K$903,5,FALSE)</f>
        <v>38315.33</v>
      </c>
      <c r="S743" s="75">
        <f>+VLOOKUP($D743,'Detailed Schedule'!$D$8:$K$903,7,FALSE)</f>
        <v>0</v>
      </c>
      <c r="T743" s="119">
        <f t="shared" si="129"/>
        <v>0</v>
      </c>
      <c r="U743" s="119">
        <f t="shared" si="130"/>
        <v>0</v>
      </c>
      <c r="V743" s="21" t="str">
        <f t="shared" si="131"/>
        <v>NO CHANGE</v>
      </c>
      <c r="W743" s="21" t="str">
        <f t="shared" si="132"/>
        <v>NO CHANGE</v>
      </c>
      <c r="X743" s="21" t="str">
        <f t="shared" si="133"/>
        <v>NO CHANGE</v>
      </c>
    </row>
    <row r="744" spans="1:24" outlineLevel="2">
      <c r="A744" s="136">
        <v>44064</v>
      </c>
      <c r="B744" s="24"/>
      <c r="C744" s="77">
        <v>526</v>
      </c>
      <c r="D744" s="137" t="s">
        <v>1113</v>
      </c>
      <c r="E744" s="137">
        <v>1</v>
      </c>
      <c r="F744" s="137" t="s">
        <v>179</v>
      </c>
      <c r="G744" s="137" t="str">
        <f>+VLOOKUP($D744,'Detailed Schedule'!$D$8:$EK$9993,4,FALSE)</f>
        <v>2020 F-150</v>
      </c>
      <c r="H744" s="55">
        <f>+VLOOKUP($D744,'Detailed Schedule'!$D$8:$EK$9993,5,FALSE)</f>
        <v>34805.300000000003</v>
      </c>
      <c r="I744" s="22">
        <f>+VLOOKUP($D744,'Detailed Schedule'!$D$8:$EK$9993,6,FALSE)</f>
        <v>6</v>
      </c>
      <c r="J744" s="55">
        <f>+VLOOKUP($D744,'Detailed Schedule'!$D$8:$EK$9993,7,FALSE)</f>
        <v>0</v>
      </c>
      <c r="K744" s="56">
        <v>0</v>
      </c>
      <c r="L744" s="59">
        <f>+VLOOKUP($D744,'Detailed Schedule'!$D$8:$EAA$9985,137,FALSE)</f>
        <v>25137.153333333335</v>
      </c>
      <c r="M744" s="26">
        <f>+VLOOKUP($D744,'Detailed Schedule'!$D$8:$EAA$9985,144,FALSE)</f>
        <v>1450.2208333333335</v>
      </c>
      <c r="N744" s="26">
        <f t="shared" si="127"/>
        <v>26587.374166666668</v>
      </c>
      <c r="O744" s="26">
        <f t="shared" si="128"/>
        <v>8217.9258333333346</v>
      </c>
      <c r="Q744" s="74">
        <f>+VLOOKUP($D744,'Detailed Schedule'!$D$8:$K$903,6,FALSE)</f>
        <v>6</v>
      </c>
      <c r="R744" s="75">
        <f>+VLOOKUP($D744,'Detailed Schedule'!$D$8:$K$903,5,FALSE)</f>
        <v>34805.300000000003</v>
      </c>
      <c r="S744" s="75">
        <f>+VLOOKUP($D744,'Detailed Schedule'!$D$8:$K$903,7,FALSE)</f>
        <v>0</v>
      </c>
      <c r="T744" s="119">
        <f t="shared" si="129"/>
        <v>0</v>
      </c>
      <c r="U744" s="119">
        <f t="shared" si="130"/>
        <v>0</v>
      </c>
      <c r="V744" s="21" t="str">
        <f t="shared" si="131"/>
        <v>NO CHANGE</v>
      </c>
      <c r="W744" s="21" t="str">
        <f t="shared" si="132"/>
        <v>NO CHANGE</v>
      </c>
      <c r="X744" s="21" t="str">
        <f t="shared" si="133"/>
        <v>NO CHANGE</v>
      </c>
    </row>
    <row r="745" spans="1:24" outlineLevel="2">
      <c r="A745" s="136">
        <v>44105</v>
      </c>
      <c r="B745" s="24"/>
      <c r="C745" s="77">
        <v>530</v>
      </c>
      <c r="D745" s="137" t="s">
        <v>1730</v>
      </c>
      <c r="E745" s="137">
        <v>2</v>
      </c>
      <c r="F745" s="137" t="s">
        <v>179</v>
      </c>
      <c r="G745" s="137" t="str">
        <f>+VLOOKUP($D745,'Detailed Schedule'!$D$8:$EK$9993,4,FALSE)</f>
        <v>2019 PETERBUILT 337 2000 GAL</v>
      </c>
      <c r="H745" s="55">
        <f>+VLOOKUP($D745,'Detailed Schedule'!$D$8:$EK$9993,5,FALSE)</f>
        <v>91466.430000000008</v>
      </c>
      <c r="I745" s="22">
        <f>+VLOOKUP($D745,'Detailed Schedule'!$D$8:$EK$9993,6,FALSE)</f>
        <v>10</v>
      </c>
      <c r="J745" s="55">
        <f>+VLOOKUP($D745,'Detailed Schedule'!$D$8:$EK$9993,7,FALSE)</f>
        <v>14000</v>
      </c>
      <c r="K745" s="56">
        <v>0</v>
      </c>
      <c r="L745" s="59">
        <f>+VLOOKUP($D745,'Detailed Schedule'!$D$8:$EAA$9985,137,FALSE)</f>
        <v>32923.222999999998</v>
      </c>
      <c r="M745" s="26">
        <f>+VLOOKUP($D745,'Detailed Schedule'!$D$8:$EAA$9985,144,FALSE)</f>
        <v>1936.6607500000005</v>
      </c>
      <c r="N745" s="26">
        <f t="shared" si="127"/>
        <v>34859.883750000001</v>
      </c>
      <c r="O745" s="26">
        <f t="shared" si="128"/>
        <v>56606.546250000007</v>
      </c>
      <c r="Q745" s="74">
        <f>+VLOOKUP($D745,'Detailed Schedule'!$D$8:$K$903,6,FALSE)</f>
        <v>10</v>
      </c>
      <c r="R745" s="75">
        <f>+VLOOKUP($D745,'Detailed Schedule'!$D$8:$K$903,5,FALSE)</f>
        <v>91466.430000000008</v>
      </c>
      <c r="S745" s="75">
        <f>+VLOOKUP($D745,'Detailed Schedule'!$D$8:$K$903,7,FALSE)</f>
        <v>14000</v>
      </c>
      <c r="T745" s="119">
        <f t="shared" si="129"/>
        <v>0</v>
      </c>
      <c r="U745" s="119">
        <f t="shared" si="130"/>
        <v>0</v>
      </c>
      <c r="V745" s="21" t="str">
        <f t="shared" si="131"/>
        <v>NO CHANGE</v>
      </c>
      <c r="W745" s="21" t="str">
        <f t="shared" si="132"/>
        <v>NO CHANGE</v>
      </c>
      <c r="X745" s="21" t="str">
        <f t="shared" si="133"/>
        <v>NO CHANGE</v>
      </c>
    </row>
    <row r="746" spans="1:24" outlineLevel="2">
      <c r="A746" s="136">
        <v>44105</v>
      </c>
      <c r="B746" s="24"/>
      <c r="C746" s="77">
        <v>531</v>
      </c>
      <c r="D746" s="137" t="s">
        <v>1732</v>
      </c>
      <c r="E746" s="137">
        <v>2</v>
      </c>
      <c r="F746" s="137" t="s">
        <v>179</v>
      </c>
      <c r="G746" s="137" t="str">
        <f>+VLOOKUP($D746,'Detailed Schedule'!$D$8:$EK$9993,4,FALSE)</f>
        <v>2007 FORD F750 XL 2000 GAL</v>
      </c>
      <c r="H746" s="55">
        <f>+VLOOKUP($D746,'Detailed Schedule'!$D$8:$EK$9993,5,FALSE)</f>
        <v>26152.5</v>
      </c>
      <c r="I746" s="22">
        <f>+VLOOKUP($D746,'Detailed Schedule'!$D$8:$EK$9993,6,FALSE)</f>
        <v>7</v>
      </c>
      <c r="J746" s="55">
        <f>+VLOOKUP($D746,'Detailed Schedule'!$D$8:$EK$9993,7,FALSE)</f>
        <v>4000</v>
      </c>
      <c r="K746" s="56">
        <v>0</v>
      </c>
      <c r="L746" s="59">
        <f>+VLOOKUP($D746,'Detailed Schedule'!$D$8:$EAA$9985,137,FALSE)</f>
        <v>13449.722857142857</v>
      </c>
      <c r="M746" s="26">
        <f>+VLOOKUP($D746,'Detailed Schedule'!$D$8:$EAA$9985,144,FALSE)</f>
        <v>791.16071428571445</v>
      </c>
      <c r="N746" s="26">
        <f t="shared" si="127"/>
        <v>14240.883571428571</v>
      </c>
      <c r="O746" s="26">
        <f t="shared" si="128"/>
        <v>11911.616428571429</v>
      </c>
      <c r="Q746" s="74">
        <f>+VLOOKUP($D746,'Detailed Schedule'!$D$8:$K$903,6,FALSE)</f>
        <v>7</v>
      </c>
      <c r="R746" s="75">
        <f>+VLOOKUP($D746,'Detailed Schedule'!$D$8:$K$903,5,FALSE)</f>
        <v>26152.5</v>
      </c>
      <c r="S746" s="75">
        <f>+VLOOKUP($D746,'Detailed Schedule'!$D$8:$K$903,7,FALSE)</f>
        <v>4000</v>
      </c>
      <c r="T746" s="119">
        <f t="shared" si="129"/>
        <v>0</v>
      </c>
      <c r="U746" s="119">
        <f t="shared" si="130"/>
        <v>0</v>
      </c>
      <c r="V746" s="21" t="str">
        <f t="shared" si="131"/>
        <v>NO CHANGE</v>
      </c>
      <c r="W746" s="21" t="str">
        <f t="shared" si="132"/>
        <v>NO CHANGE</v>
      </c>
      <c r="X746" s="21" t="str">
        <f t="shared" si="133"/>
        <v>NO CHANGE</v>
      </c>
    </row>
    <row r="747" spans="1:24" outlineLevel="2">
      <c r="A747" s="136">
        <v>44131</v>
      </c>
      <c r="B747" s="24"/>
      <c r="C747" s="77">
        <v>533</v>
      </c>
      <c r="D747" s="137" t="s">
        <v>1734</v>
      </c>
      <c r="E747" s="137">
        <v>3</v>
      </c>
      <c r="F747" s="137" t="s">
        <v>179</v>
      </c>
      <c r="G747" s="137" t="str">
        <f>+VLOOKUP($D747,'Detailed Schedule'!$D$8:$EK$9993,4,FALSE)</f>
        <v>2014 FREIGHTLINER M2 106 2000 GAL</v>
      </c>
      <c r="H747" s="55">
        <f>+VLOOKUP($D747,'Detailed Schedule'!$D$8:$EK$9993,5,FALSE)</f>
        <v>48171.25</v>
      </c>
      <c r="I747" s="22">
        <f>+VLOOKUP($D747,'Detailed Schedule'!$D$8:$EK$9993,6,FALSE)</f>
        <v>7</v>
      </c>
      <c r="J747" s="55">
        <f>+VLOOKUP($D747,'Detailed Schedule'!$D$8:$EK$9993,7,FALSE)</f>
        <v>7500</v>
      </c>
      <c r="K747" s="56">
        <v>0</v>
      </c>
      <c r="L747" s="59">
        <f>+VLOOKUP($D747,'Detailed Schedule'!$D$8:$EAA$9985,137,FALSE)</f>
        <v>24209.078571428574</v>
      </c>
      <c r="M747" s="26">
        <f>+VLOOKUP($D747,'Detailed Schedule'!$D$8:$EAA$9985,144,FALSE)</f>
        <v>1452.5446428571429</v>
      </c>
      <c r="N747" s="26">
        <f t="shared" si="127"/>
        <v>25661.623214285715</v>
      </c>
      <c r="O747" s="26">
        <f t="shared" si="128"/>
        <v>22509.626785714285</v>
      </c>
      <c r="Q747" s="74">
        <f>+VLOOKUP($D747,'Detailed Schedule'!$D$8:$K$903,6,FALSE)</f>
        <v>7</v>
      </c>
      <c r="R747" s="75">
        <f>+VLOOKUP($D747,'Detailed Schedule'!$D$8:$K$903,5,FALSE)</f>
        <v>48171.25</v>
      </c>
      <c r="S747" s="75">
        <f>+VLOOKUP($D747,'Detailed Schedule'!$D$8:$K$903,7,FALSE)</f>
        <v>7500</v>
      </c>
      <c r="T747" s="119">
        <f t="shared" si="129"/>
        <v>0</v>
      </c>
      <c r="U747" s="119">
        <f t="shared" si="130"/>
        <v>0</v>
      </c>
      <c r="V747" s="21" t="str">
        <f t="shared" si="131"/>
        <v>NO CHANGE</v>
      </c>
      <c r="W747" s="21" t="str">
        <f t="shared" si="132"/>
        <v>NO CHANGE</v>
      </c>
      <c r="X747" s="21" t="str">
        <f t="shared" si="133"/>
        <v>NO CHANGE</v>
      </c>
    </row>
    <row r="748" spans="1:24" outlineLevel="2">
      <c r="A748" s="136">
        <v>44162</v>
      </c>
      <c r="B748" s="24"/>
      <c r="C748" s="77">
        <v>535</v>
      </c>
      <c r="D748" s="137" t="s">
        <v>1118</v>
      </c>
      <c r="E748" s="137">
        <v>1</v>
      </c>
      <c r="F748" s="137" t="s">
        <v>179</v>
      </c>
      <c r="G748" s="137" t="str">
        <f>+VLOOKUP($D748,'Detailed Schedule'!$D$8:$EK$9993,4,FALSE)</f>
        <v>2020 F-150 F52891</v>
      </c>
      <c r="H748" s="55">
        <f>+VLOOKUP($D748,'Detailed Schedule'!$D$8:$EK$9993,5,FALSE)</f>
        <v>45540.73</v>
      </c>
      <c r="I748" s="22">
        <f>+VLOOKUP($D748,'Detailed Schedule'!$D$8:$EK$9993,6,FALSE)</f>
        <v>6</v>
      </c>
      <c r="J748" s="55">
        <f>+VLOOKUP($D748,'Detailed Schedule'!$D$8:$EK$9993,7,FALSE)</f>
        <v>15000</v>
      </c>
      <c r="K748" s="56">
        <v>0</v>
      </c>
      <c r="L748" s="59">
        <f>+VLOOKUP($D748,'Detailed Schedule'!$D$8:$EAA$9985,137,FALSE)</f>
        <v>20784.661666666667</v>
      </c>
      <c r="M748" s="26">
        <f>+VLOOKUP($D748,'Detailed Schedule'!$D$8:$EAA$9985,144,FALSE)</f>
        <v>1272.5304166666667</v>
      </c>
      <c r="N748" s="26">
        <f t="shared" si="127"/>
        <v>22057.192083333335</v>
      </c>
      <c r="O748" s="26">
        <f t="shared" si="128"/>
        <v>23483.537916666668</v>
      </c>
      <c r="Q748" s="74">
        <f>+VLOOKUP($D748,'Detailed Schedule'!$D$8:$K$903,6,FALSE)</f>
        <v>6</v>
      </c>
      <c r="R748" s="75">
        <f>+VLOOKUP($D748,'Detailed Schedule'!$D$8:$K$903,5,FALSE)</f>
        <v>45540.73</v>
      </c>
      <c r="S748" s="75">
        <f>+VLOOKUP($D748,'Detailed Schedule'!$D$8:$K$903,7,FALSE)</f>
        <v>15000</v>
      </c>
      <c r="T748" s="119">
        <f t="shared" si="129"/>
        <v>0</v>
      </c>
      <c r="U748" s="119">
        <f t="shared" si="130"/>
        <v>0</v>
      </c>
      <c r="V748" s="21" t="str">
        <f t="shared" si="131"/>
        <v>NO CHANGE</v>
      </c>
      <c r="W748" s="21" t="str">
        <f t="shared" si="132"/>
        <v>NO CHANGE</v>
      </c>
      <c r="X748" s="21" t="str">
        <f t="shared" si="133"/>
        <v>NO CHANGE</v>
      </c>
    </row>
    <row r="749" spans="1:24" outlineLevel="2">
      <c r="A749" s="136">
        <v>44172</v>
      </c>
      <c r="B749" s="24"/>
      <c r="C749" s="77">
        <v>537</v>
      </c>
      <c r="D749" s="137" t="s">
        <v>1504</v>
      </c>
      <c r="E749" s="137">
        <v>4</v>
      </c>
      <c r="F749" s="137" t="s">
        <v>179</v>
      </c>
      <c r="G749" s="137" t="str">
        <f>+VLOOKUP($D749,'Detailed Schedule'!$D$8:$EK$9993,4,FALSE)</f>
        <v>2015 INTERNATIONAL 4300</v>
      </c>
      <c r="H749" s="55">
        <f>+VLOOKUP($D749,'Detailed Schedule'!$D$8:$EK$9993,5,FALSE)</f>
        <v>39230.720000000001</v>
      </c>
      <c r="I749" s="22">
        <f>+VLOOKUP($D749,'Detailed Schedule'!$D$8:$EK$9993,6,FALSE)</f>
        <v>6</v>
      </c>
      <c r="J749" s="55">
        <f>+VLOOKUP($D749,'Detailed Schedule'!$D$8:$EK$9993,7,FALSE)</f>
        <v>6000</v>
      </c>
      <c r="K749" s="56">
        <v>0</v>
      </c>
      <c r="L749" s="59">
        <f>+VLOOKUP($D749,'Detailed Schedule'!$D$8:$EAA$9985,137,FALSE)</f>
        <v>22615.343333333334</v>
      </c>
      <c r="M749" s="26">
        <f>+VLOOKUP($D749,'Detailed Schedule'!$D$8:$EAA$9985,144,FALSE)</f>
        <v>1384.6133333333335</v>
      </c>
      <c r="N749" s="26">
        <f t="shared" si="127"/>
        <v>23999.956666666669</v>
      </c>
      <c r="O749" s="26">
        <f t="shared" si="128"/>
        <v>15230.763333333332</v>
      </c>
      <c r="Q749" s="74">
        <f>+VLOOKUP($D749,'Detailed Schedule'!$D$8:$K$903,6,FALSE)</f>
        <v>6</v>
      </c>
      <c r="R749" s="75">
        <f>+VLOOKUP($D749,'Detailed Schedule'!$D$8:$K$903,5,FALSE)</f>
        <v>39230.720000000001</v>
      </c>
      <c r="S749" s="75">
        <f>+VLOOKUP($D749,'Detailed Schedule'!$D$8:$K$903,7,FALSE)</f>
        <v>6000</v>
      </c>
      <c r="T749" s="119">
        <f t="shared" si="129"/>
        <v>0</v>
      </c>
      <c r="U749" s="119">
        <f t="shared" si="130"/>
        <v>0</v>
      </c>
      <c r="V749" s="21" t="str">
        <f t="shared" si="131"/>
        <v>NO CHANGE</v>
      </c>
      <c r="W749" s="21" t="str">
        <f t="shared" si="132"/>
        <v>NO CHANGE</v>
      </c>
      <c r="X749" s="21" t="str">
        <f t="shared" si="133"/>
        <v>NO CHANGE</v>
      </c>
    </row>
    <row r="750" spans="1:24" outlineLevel="2">
      <c r="A750" s="136">
        <v>44173</v>
      </c>
      <c r="B750" s="24"/>
      <c r="C750" s="77">
        <v>539</v>
      </c>
      <c r="D750" s="137" t="s">
        <v>1120</v>
      </c>
      <c r="E750" s="137">
        <v>3</v>
      </c>
      <c r="F750" s="137" t="s">
        <v>179</v>
      </c>
      <c r="G750" s="137" t="str">
        <f>+VLOOKUP($D750,'Detailed Schedule'!$D$8:$EK$9993,4,FALSE)</f>
        <v>2020 F-150 F16442</v>
      </c>
      <c r="H750" s="55">
        <f>+VLOOKUP($D750,'Detailed Schedule'!$D$8:$EK$9993,5,FALSE)</f>
        <v>36163.379999999997</v>
      </c>
      <c r="I750" s="22">
        <f>+VLOOKUP($D750,'Detailed Schedule'!$D$8:$EK$9993,6,FALSE)</f>
        <v>6</v>
      </c>
      <c r="J750" s="55">
        <f>+VLOOKUP($D750,'Detailed Schedule'!$D$8:$EK$9993,7,FALSE)</f>
        <v>0</v>
      </c>
      <c r="K750" s="56">
        <v>0</v>
      </c>
      <c r="L750" s="59">
        <f>+VLOOKUP($D750,'Detailed Schedule'!$D$8:$EAA$9985,137,FALSE)</f>
        <v>24611.19</v>
      </c>
      <c r="M750" s="26">
        <f>+VLOOKUP($D750,'Detailed Schedule'!$D$8:$EAA$9985,144,FALSE)</f>
        <v>1506.8074999999999</v>
      </c>
      <c r="N750" s="26">
        <f t="shared" si="127"/>
        <v>26117.997499999998</v>
      </c>
      <c r="O750" s="26">
        <f t="shared" si="128"/>
        <v>10045.3825</v>
      </c>
      <c r="Q750" s="74">
        <f>+VLOOKUP($D750,'Detailed Schedule'!$D$8:$K$903,6,FALSE)</f>
        <v>6</v>
      </c>
      <c r="R750" s="75">
        <f>+VLOOKUP($D750,'Detailed Schedule'!$D$8:$K$903,5,FALSE)</f>
        <v>36163.379999999997</v>
      </c>
      <c r="S750" s="75">
        <f>+VLOOKUP($D750,'Detailed Schedule'!$D$8:$K$903,7,FALSE)</f>
        <v>0</v>
      </c>
      <c r="T750" s="119">
        <f t="shared" si="129"/>
        <v>0</v>
      </c>
      <c r="U750" s="119">
        <f t="shared" si="130"/>
        <v>0</v>
      </c>
      <c r="V750" s="21" t="str">
        <f t="shared" si="131"/>
        <v>NO CHANGE</v>
      </c>
      <c r="W750" s="21" t="str">
        <f t="shared" si="132"/>
        <v>NO CHANGE</v>
      </c>
      <c r="X750" s="21" t="str">
        <f t="shared" si="133"/>
        <v>NO CHANGE</v>
      </c>
    </row>
    <row r="751" spans="1:24" outlineLevel="2">
      <c r="A751" s="136">
        <v>44176</v>
      </c>
      <c r="B751" s="24"/>
      <c r="C751" s="77">
        <v>547</v>
      </c>
      <c r="D751" s="137" t="s">
        <v>1122</v>
      </c>
      <c r="E751" s="137">
        <v>2</v>
      </c>
      <c r="F751" s="137" t="s">
        <v>179</v>
      </c>
      <c r="G751" s="137" t="str">
        <f>+VLOOKUP($D751,'Detailed Schedule'!$D$8:$EK$9993,4,FALSE)</f>
        <v>2021 F-250 C41686</v>
      </c>
      <c r="H751" s="55">
        <f>+VLOOKUP($D751,'Detailed Schedule'!$D$8:$EK$9993,5,FALSE)</f>
        <v>38302.28</v>
      </c>
      <c r="I751" s="22">
        <f>+VLOOKUP($D751,'Detailed Schedule'!$D$8:$EK$9993,6,FALSE)</f>
        <v>6</v>
      </c>
      <c r="J751" s="55">
        <f>+VLOOKUP($D751,'Detailed Schedule'!$D$8:$EK$9993,7,FALSE)</f>
        <v>0</v>
      </c>
      <c r="K751" s="56">
        <v>0</v>
      </c>
      <c r="L751" s="59">
        <f>+VLOOKUP($D751,'Detailed Schedule'!$D$8:$EAA$9985,137,FALSE)</f>
        <v>26066.823333333334</v>
      </c>
      <c r="M751" s="26">
        <f>+VLOOKUP($D751,'Detailed Schedule'!$D$8:$EAA$9985,144,FALSE)</f>
        <v>1595.9283333333333</v>
      </c>
      <c r="N751" s="26">
        <f t="shared" si="127"/>
        <v>27662.751666666667</v>
      </c>
      <c r="O751" s="26">
        <f t="shared" si="128"/>
        <v>10639.528333333332</v>
      </c>
      <c r="Q751" s="74">
        <f>+VLOOKUP($D751,'Detailed Schedule'!$D$8:$K$903,6,FALSE)</f>
        <v>6</v>
      </c>
      <c r="R751" s="75">
        <f>+VLOOKUP($D751,'Detailed Schedule'!$D$8:$K$903,5,FALSE)</f>
        <v>38302.28</v>
      </c>
      <c r="S751" s="75">
        <f>+VLOOKUP($D751,'Detailed Schedule'!$D$8:$K$903,7,FALSE)</f>
        <v>0</v>
      </c>
      <c r="T751" s="119">
        <f t="shared" si="129"/>
        <v>0</v>
      </c>
      <c r="U751" s="119">
        <f t="shared" si="130"/>
        <v>0</v>
      </c>
      <c r="V751" s="21" t="str">
        <f t="shared" si="131"/>
        <v>NO CHANGE</v>
      </c>
      <c r="W751" s="21" t="str">
        <f t="shared" si="132"/>
        <v>NO CHANGE</v>
      </c>
      <c r="X751" s="21" t="str">
        <f t="shared" si="133"/>
        <v>NO CHANGE</v>
      </c>
    </row>
    <row r="752" spans="1:24" outlineLevel="2">
      <c r="A752" s="136">
        <v>44218</v>
      </c>
      <c r="B752" s="24"/>
      <c r="C752" s="77">
        <v>597</v>
      </c>
      <c r="D752" s="137" t="s">
        <v>1124</v>
      </c>
      <c r="E752" s="137">
        <v>2</v>
      </c>
      <c r="F752" s="137" t="s">
        <v>179</v>
      </c>
      <c r="G752" s="137" t="str">
        <f>+VLOOKUP($D752,'Detailed Schedule'!$D$8:$EK$9993,4,FALSE)</f>
        <v>2021 F-150 D05874</v>
      </c>
      <c r="H752" s="55">
        <f>+VLOOKUP($D752,'Detailed Schedule'!$D$8:$EK$9993,5,FALSE)</f>
        <v>37361.33</v>
      </c>
      <c r="I752" s="22">
        <f>+VLOOKUP($D752,'Detailed Schedule'!$D$8:$EK$9993,6,FALSE)</f>
        <v>6</v>
      </c>
      <c r="J752" s="55">
        <f>+VLOOKUP($D752,'Detailed Schedule'!$D$8:$EK$9993,7,FALSE)</f>
        <v>0</v>
      </c>
      <c r="K752" s="56">
        <v>0</v>
      </c>
      <c r="L752" s="59">
        <f>+VLOOKUP($D752,'Detailed Schedule'!$D$8:$EAA$9985,137,FALSE)</f>
        <v>24388.648333333334</v>
      </c>
      <c r="M752" s="26">
        <f>+VLOOKUP($D752,'Detailed Schedule'!$D$8:$EAA$9985,144,FALSE)</f>
        <v>1556.7220833333331</v>
      </c>
      <c r="N752" s="26">
        <f t="shared" si="127"/>
        <v>25945.370416666668</v>
      </c>
      <c r="O752" s="26">
        <f t="shared" si="128"/>
        <v>11415.959583333333</v>
      </c>
      <c r="Q752" s="74">
        <f>+VLOOKUP($D752,'Detailed Schedule'!$D$8:$K$903,6,FALSE)</f>
        <v>6</v>
      </c>
      <c r="R752" s="75">
        <f>+VLOOKUP($D752,'Detailed Schedule'!$D$8:$K$903,5,FALSE)</f>
        <v>37361.33</v>
      </c>
      <c r="S752" s="75">
        <f>+VLOOKUP($D752,'Detailed Schedule'!$D$8:$K$903,7,FALSE)</f>
        <v>0</v>
      </c>
      <c r="T752" s="119">
        <f t="shared" si="129"/>
        <v>0</v>
      </c>
      <c r="U752" s="119">
        <f t="shared" si="130"/>
        <v>0</v>
      </c>
      <c r="V752" s="21" t="str">
        <f t="shared" si="131"/>
        <v>NO CHANGE</v>
      </c>
      <c r="W752" s="21" t="str">
        <f t="shared" si="132"/>
        <v>NO CHANGE</v>
      </c>
      <c r="X752" s="21" t="str">
        <f t="shared" si="133"/>
        <v>NO CHANGE</v>
      </c>
    </row>
    <row r="753" spans="1:24" outlineLevel="2">
      <c r="A753" s="136">
        <v>44228</v>
      </c>
      <c r="B753" s="24"/>
      <c r="C753" s="77">
        <v>689</v>
      </c>
      <c r="D753" s="137" t="s">
        <v>1506</v>
      </c>
      <c r="E753" s="137">
        <v>2</v>
      </c>
      <c r="F753" s="137" t="s">
        <v>179</v>
      </c>
      <c r="G753" s="137" t="str">
        <f>+VLOOKUP($D753,'Detailed Schedule'!$D$8:$EK$9993,4,FALSE)</f>
        <v>TMA FOR SFB-11</v>
      </c>
      <c r="H753" s="55">
        <f>+VLOOKUP($D753,'Detailed Schedule'!$D$8:$EK$9993,5,FALSE)</f>
        <v>42744.800000000003</v>
      </c>
      <c r="I753" s="22">
        <f>+VLOOKUP($D753,'Detailed Schedule'!$D$8:$EK$9993,6,FALSE)</f>
        <v>5</v>
      </c>
      <c r="J753" s="55">
        <f>+VLOOKUP($D753,'Detailed Schedule'!$D$8:$EK$9993,7,FALSE)</f>
        <v>8500</v>
      </c>
      <c r="K753" s="56">
        <v>0</v>
      </c>
      <c r="L753" s="59">
        <f>+VLOOKUP($D753,'Detailed Schedule'!$D$8:$EAA$9985,137,FALSE)</f>
        <v>26825.090000000004</v>
      </c>
      <c r="M753" s="26">
        <f>+VLOOKUP($D753,'Detailed Schedule'!$D$8:$EAA$9985,144,FALSE)</f>
        <v>1712.2400000000002</v>
      </c>
      <c r="N753" s="26">
        <f t="shared" si="127"/>
        <v>28537.330000000005</v>
      </c>
      <c r="O753" s="26">
        <f t="shared" si="128"/>
        <v>14207.469999999998</v>
      </c>
      <c r="Q753" s="74">
        <f>+VLOOKUP($D753,'Detailed Schedule'!$D$8:$K$903,6,FALSE)</f>
        <v>5</v>
      </c>
      <c r="R753" s="75">
        <f>+VLOOKUP($D753,'Detailed Schedule'!$D$8:$K$903,5,FALSE)</f>
        <v>42744.800000000003</v>
      </c>
      <c r="S753" s="75">
        <f>+VLOOKUP($D753,'Detailed Schedule'!$D$8:$K$903,7,FALSE)</f>
        <v>8500</v>
      </c>
      <c r="T753" s="119">
        <f t="shared" si="129"/>
        <v>0</v>
      </c>
      <c r="U753" s="119">
        <f t="shared" si="130"/>
        <v>0</v>
      </c>
      <c r="V753" s="21" t="str">
        <f t="shared" si="131"/>
        <v>NO CHANGE</v>
      </c>
      <c r="W753" s="21" t="str">
        <f t="shared" si="132"/>
        <v>NO CHANGE</v>
      </c>
      <c r="X753" s="21" t="str">
        <f t="shared" si="133"/>
        <v>NO CHANGE</v>
      </c>
    </row>
    <row r="754" spans="1:24" outlineLevel="2">
      <c r="A754" s="136">
        <v>44256</v>
      </c>
      <c r="B754" s="24"/>
      <c r="C754" s="77">
        <v>607</v>
      </c>
      <c r="D754" s="137" t="s">
        <v>1126</v>
      </c>
      <c r="E754" s="137">
        <v>4</v>
      </c>
      <c r="F754" s="137" t="s">
        <v>179</v>
      </c>
      <c r="G754" s="137" t="str">
        <f>+VLOOKUP($D754,'Detailed Schedule'!$D$8:$EK$9993,4,FALSE)</f>
        <v>2021 F-250 D07383</v>
      </c>
      <c r="H754" s="55">
        <f>+VLOOKUP($D754,'Detailed Schedule'!$D$8:$EK$9993,5,FALSE)</f>
        <v>37711.910000000003</v>
      </c>
      <c r="I754" s="22">
        <f>+VLOOKUP($D754,'Detailed Schedule'!$D$8:$EK$9993,6,FALSE)</f>
        <v>6</v>
      </c>
      <c r="J754" s="55">
        <f>+VLOOKUP($D754,'Detailed Schedule'!$D$8:$EK$9993,7,FALSE)</f>
        <v>0</v>
      </c>
      <c r="K754" s="56">
        <v>0</v>
      </c>
      <c r="L754" s="59">
        <f>+VLOOKUP($D754,'Detailed Schedule'!$D$8:$EAA$9985,137,FALSE)</f>
        <v>24093.728333333333</v>
      </c>
      <c r="M754" s="26">
        <f>+VLOOKUP($D754,'Detailed Schedule'!$D$8:$EAA$9985,144,FALSE)</f>
        <v>1571.3295833333334</v>
      </c>
      <c r="N754" s="26">
        <f t="shared" si="127"/>
        <v>25665.057916666665</v>
      </c>
      <c r="O754" s="26">
        <f t="shared" si="128"/>
        <v>12046.852083333339</v>
      </c>
      <c r="Q754" s="74">
        <f>+VLOOKUP($D754,'Detailed Schedule'!$D$8:$K$903,6,FALSE)</f>
        <v>6</v>
      </c>
      <c r="R754" s="75">
        <f>+VLOOKUP($D754,'Detailed Schedule'!$D$8:$K$903,5,FALSE)</f>
        <v>37711.910000000003</v>
      </c>
      <c r="S754" s="75">
        <f>+VLOOKUP($D754,'Detailed Schedule'!$D$8:$K$903,7,FALSE)</f>
        <v>0</v>
      </c>
      <c r="T754" s="119">
        <f t="shared" si="129"/>
        <v>0</v>
      </c>
      <c r="U754" s="119">
        <f t="shared" si="130"/>
        <v>0</v>
      </c>
      <c r="V754" s="21" t="str">
        <f t="shared" si="131"/>
        <v>NO CHANGE</v>
      </c>
      <c r="W754" s="21" t="str">
        <f t="shared" si="132"/>
        <v>NO CHANGE</v>
      </c>
      <c r="X754" s="21" t="str">
        <f t="shared" si="133"/>
        <v>NO CHANGE</v>
      </c>
    </row>
    <row r="755" spans="1:24" outlineLevel="2">
      <c r="A755" s="136">
        <v>44258</v>
      </c>
      <c r="B755" s="24"/>
      <c r="C755" s="77">
        <v>610</v>
      </c>
      <c r="D755" s="137" t="s">
        <v>1130</v>
      </c>
      <c r="E755" s="137">
        <v>2</v>
      </c>
      <c r="F755" s="137" t="s">
        <v>179</v>
      </c>
      <c r="G755" s="137" t="str">
        <f>+VLOOKUP($D755,'Detailed Schedule'!$D$8:$EK$9993,4,FALSE)</f>
        <v>2021 F-250 C11822</v>
      </c>
      <c r="H755" s="55">
        <f>+VLOOKUP($D755,'Detailed Schedule'!$D$8:$EK$9993,5,FALSE)</f>
        <v>34045.9</v>
      </c>
      <c r="I755" s="22">
        <f>+VLOOKUP($D755,'Detailed Schedule'!$D$8:$EK$9993,6,FALSE)</f>
        <v>6</v>
      </c>
      <c r="J755" s="55">
        <f>+VLOOKUP($D755,'Detailed Schedule'!$D$8:$EK$9993,7,FALSE)</f>
        <v>0</v>
      </c>
      <c r="K755" s="56">
        <v>0</v>
      </c>
      <c r="L755" s="59">
        <f>+VLOOKUP($D755,'Detailed Schedule'!$D$8:$EAA$9985,137,FALSE)</f>
        <v>21751.556666666667</v>
      </c>
      <c r="M755" s="26">
        <f>+VLOOKUP($D755,'Detailed Schedule'!$D$8:$EAA$9985,144,FALSE)</f>
        <v>1418.5791666666667</v>
      </c>
      <c r="N755" s="26">
        <f t="shared" si="127"/>
        <v>23170.135833333334</v>
      </c>
      <c r="O755" s="26">
        <f t="shared" si="128"/>
        <v>10875.764166666668</v>
      </c>
      <c r="Q755" s="74">
        <f>+VLOOKUP($D755,'Detailed Schedule'!$D$8:$K$903,6,FALSE)</f>
        <v>6</v>
      </c>
      <c r="R755" s="75">
        <f>+VLOOKUP($D755,'Detailed Schedule'!$D$8:$K$903,5,FALSE)</f>
        <v>34045.9</v>
      </c>
      <c r="S755" s="75">
        <f>+VLOOKUP($D755,'Detailed Schedule'!$D$8:$K$903,7,FALSE)</f>
        <v>0</v>
      </c>
      <c r="T755" s="119">
        <f t="shared" si="129"/>
        <v>0</v>
      </c>
      <c r="U755" s="119">
        <f t="shared" si="130"/>
        <v>0</v>
      </c>
      <c r="V755" s="21" t="str">
        <f t="shared" si="131"/>
        <v>NO CHANGE</v>
      </c>
      <c r="W755" s="21" t="str">
        <f t="shared" si="132"/>
        <v>NO CHANGE</v>
      </c>
      <c r="X755" s="21" t="str">
        <f t="shared" si="133"/>
        <v>NO CHANGE</v>
      </c>
    </row>
    <row r="756" spans="1:24" outlineLevel="2">
      <c r="A756" s="136">
        <v>44260</v>
      </c>
      <c r="B756" s="24"/>
      <c r="C756" s="77">
        <v>611</v>
      </c>
      <c r="D756" s="137" t="s">
        <v>1134</v>
      </c>
      <c r="E756" s="137">
        <v>2</v>
      </c>
      <c r="F756" s="137" t="s">
        <v>179</v>
      </c>
      <c r="G756" s="137" t="str">
        <f>+VLOOKUP($D756,'Detailed Schedule'!$D$8:$EK$9993,4,FALSE)</f>
        <v>2021 F-250 D13947</v>
      </c>
      <c r="H756" s="55">
        <f>+VLOOKUP($D756,'Detailed Schedule'!$D$8:$EK$9993,5,FALSE)</f>
        <v>34250.089999999997</v>
      </c>
      <c r="I756" s="22">
        <f>+VLOOKUP($D756,'Detailed Schedule'!$D$8:$EK$9993,6,FALSE)</f>
        <v>6</v>
      </c>
      <c r="J756" s="55">
        <f>+VLOOKUP($D756,'Detailed Schedule'!$D$8:$EK$9993,7,FALSE)</f>
        <v>0</v>
      </c>
      <c r="K756" s="56">
        <v>0</v>
      </c>
      <c r="L756" s="59">
        <f>+VLOOKUP($D756,'Detailed Schedule'!$D$8:$EAA$9985,137,FALSE)</f>
        <v>21882.008333333331</v>
      </c>
      <c r="M756" s="26">
        <f>+VLOOKUP($D756,'Detailed Schedule'!$D$8:$EAA$9985,144,FALSE)</f>
        <v>1427.0870833333331</v>
      </c>
      <c r="N756" s="26">
        <f t="shared" si="127"/>
        <v>23309.095416666663</v>
      </c>
      <c r="O756" s="26">
        <f t="shared" si="128"/>
        <v>10940.994583333333</v>
      </c>
      <c r="Q756" s="74">
        <f>+VLOOKUP($D756,'Detailed Schedule'!$D$8:$K$903,6,FALSE)</f>
        <v>6</v>
      </c>
      <c r="R756" s="75">
        <f>+VLOOKUP($D756,'Detailed Schedule'!$D$8:$K$903,5,FALSE)</f>
        <v>34250.089999999997</v>
      </c>
      <c r="S756" s="75">
        <f>+VLOOKUP($D756,'Detailed Schedule'!$D$8:$K$903,7,FALSE)</f>
        <v>0</v>
      </c>
      <c r="T756" s="119">
        <f t="shared" si="129"/>
        <v>0</v>
      </c>
      <c r="U756" s="119">
        <f t="shared" si="130"/>
        <v>0</v>
      </c>
      <c r="V756" s="21" t="str">
        <f t="shared" si="131"/>
        <v>NO CHANGE</v>
      </c>
      <c r="W756" s="21" t="str">
        <f t="shared" si="132"/>
        <v>NO CHANGE</v>
      </c>
      <c r="X756" s="21" t="str">
        <f t="shared" si="133"/>
        <v>NO CHANGE</v>
      </c>
    </row>
    <row r="757" spans="1:24" outlineLevel="2">
      <c r="A757" s="136">
        <v>44265</v>
      </c>
      <c r="B757" s="24"/>
      <c r="C757" s="77">
        <v>674</v>
      </c>
      <c r="D757" s="137" t="s">
        <v>1128</v>
      </c>
      <c r="E757" s="137">
        <v>4</v>
      </c>
      <c r="F757" s="137" t="s">
        <v>179</v>
      </c>
      <c r="G757" s="137" t="str">
        <f>+VLOOKUP($D757,'Detailed Schedule'!$D$8:$EK$9993,4,FALSE)</f>
        <v>SADDLE BOX FOR PT-190</v>
      </c>
      <c r="H757" s="55">
        <f>+VLOOKUP($D757,'Detailed Schedule'!$D$8:$EK$9993,5,FALSE)</f>
        <v>3216.9700000000003</v>
      </c>
      <c r="I757" s="22">
        <f>+VLOOKUP($D757,'Detailed Schedule'!$D$8:$EK$9993,6,FALSE)</f>
        <v>6</v>
      </c>
      <c r="J757" s="55">
        <f>+VLOOKUP($D757,'Detailed Schedule'!$D$8:$EK$9993,7,FALSE)</f>
        <v>0</v>
      </c>
      <c r="K757" s="56">
        <v>0</v>
      </c>
      <c r="L757" s="59">
        <f>+VLOOKUP($D757,'Detailed Schedule'!$D$8:$EAA$9985,137,FALSE)</f>
        <v>2055.2816666666668</v>
      </c>
      <c r="M757" s="26">
        <f>+VLOOKUP($D757,'Detailed Schedule'!$D$8:$EAA$9985,144,FALSE)</f>
        <v>134.04041666666669</v>
      </c>
      <c r="N757" s="26">
        <f t="shared" si="127"/>
        <v>2189.3220833333335</v>
      </c>
      <c r="O757" s="26">
        <f t="shared" si="128"/>
        <v>1027.6479166666668</v>
      </c>
      <c r="Q757" s="74">
        <f>+VLOOKUP($D757,'Detailed Schedule'!$D$8:$K$903,6,FALSE)</f>
        <v>6</v>
      </c>
      <c r="R757" s="75">
        <f>+VLOOKUP($D757,'Detailed Schedule'!$D$8:$K$903,5,FALSE)</f>
        <v>3216.9700000000003</v>
      </c>
      <c r="S757" s="75">
        <f>+VLOOKUP($D757,'Detailed Schedule'!$D$8:$K$903,7,FALSE)</f>
        <v>0</v>
      </c>
      <c r="T757" s="119">
        <f t="shared" si="129"/>
        <v>0</v>
      </c>
      <c r="U757" s="119">
        <f t="shared" si="130"/>
        <v>0</v>
      </c>
      <c r="V757" s="21" t="str">
        <f t="shared" si="131"/>
        <v>NO CHANGE</v>
      </c>
      <c r="W757" s="21" t="str">
        <f t="shared" si="132"/>
        <v>NO CHANGE</v>
      </c>
      <c r="X757" s="21" t="str">
        <f t="shared" si="133"/>
        <v>NO CHANGE</v>
      </c>
    </row>
    <row r="758" spans="1:24" outlineLevel="2">
      <c r="A758" s="136">
        <v>44265</v>
      </c>
      <c r="B758" s="24"/>
      <c r="C758" s="77">
        <v>675</v>
      </c>
      <c r="D758" s="137" t="s">
        <v>1132</v>
      </c>
      <c r="E758" s="137">
        <v>2</v>
      </c>
      <c r="F758" s="137" t="s">
        <v>179</v>
      </c>
      <c r="G758" s="137" t="str">
        <f>+VLOOKUP($D758,'Detailed Schedule'!$D$8:$EK$9993,4,FALSE)</f>
        <v>SADDLE BOX FOR PT-193</v>
      </c>
      <c r="H758" s="55">
        <f>+VLOOKUP($D758,'Detailed Schedule'!$D$8:$EK$9993,5,FALSE)</f>
        <v>3216.96</v>
      </c>
      <c r="I758" s="22">
        <f>+VLOOKUP($D758,'Detailed Schedule'!$D$8:$EK$9993,6,FALSE)</f>
        <v>6</v>
      </c>
      <c r="J758" s="55">
        <f>+VLOOKUP($D758,'Detailed Schedule'!$D$8:$EK$9993,7,FALSE)</f>
        <v>0</v>
      </c>
      <c r="K758" s="56">
        <v>0</v>
      </c>
      <c r="L758" s="59">
        <f>+VLOOKUP($D758,'Detailed Schedule'!$D$8:$EAA$9985,137,FALSE)</f>
        <v>2055.2799999999997</v>
      </c>
      <c r="M758" s="26">
        <f>+VLOOKUP($D758,'Detailed Schedule'!$D$8:$EAA$9985,144,FALSE)</f>
        <v>134.04</v>
      </c>
      <c r="N758" s="26">
        <f t="shared" si="127"/>
        <v>2189.3199999999997</v>
      </c>
      <c r="O758" s="26">
        <f t="shared" si="128"/>
        <v>1027.6400000000003</v>
      </c>
      <c r="Q758" s="74">
        <f>+VLOOKUP($D758,'Detailed Schedule'!$D$8:$K$903,6,FALSE)</f>
        <v>6</v>
      </c>
      <c r="R758" s="75">
        <f>+VLOOKUP($D758,'Detailed Schedule'!$D$8:$K$903,5,FALSE)</f>
        <v>3216.96</v>
      </c>
      <c r="S758" s="75">
        <f>+VLOOKUP($D758,'Detailed Schedule'!$D$8:$K$903,7,FALSE)</f>
        <v>0</v>
      </c>
      <c r="T758" s="119">
        <f t="shared" si="129"/>
        <v>0</v>
      </c>
      <c r="U758" s="119">
        <f t="shared" si="130"/>
        <v>0</v>
      </c>
      <c r="V758" s="21" t="str">
        <f t="shared" si="131"/>
        <v>NO CHANGE</v>
      </c>
      <c r="W758" s="21" t="str">
        <f t="shared" si="132"/>
        <v>NO CHANGE</v>
      </c>
      <c r="X758" s="21" t="str">
        <f t="shared" si="133"/>
        <v>NO CHANGE</v>
      </c>
    </row>
    <row r="759" spans="1:24" outlineLevel="2">
      <c r="A759" s="136">
        <v>44265</v>
      </c>
      <c r="B759" s="24"/>
      <c r="C759" s="77">
        <v>676</v>
      </c>
      <c r="D759" s="137" t="s">
        <v>1136</v>
      </c>
      <c r="E759" s="137">
        <v>4</v>
      </c>
      <c r="F759" s="137" t="s">
        <v>179</v>
      </c>
      <c r="G759" s="137" t="str">
        <f>+VLOOKUP($D759,'Detailed Schedule'!$D$8:$EK$9993,4,FALSE)</f>
        <v>SADDLE BOX FOR PT-194</v>
      </c>
      <c r="H759" s="55">
        <f>+VLOOKUP($D759,'Detailed Schedule'!$D$8:$EK$9993,5,FALSE)</f>
        <v>3216.96</v>
      </c>
      <c r="I759" s="22">
        <f>+VLOOKUP($D759,'Detailed Schedule'!$D$8:$EK$9993,6,FALSE)</f>
        <v>6</v>
      </c>
      <c r="J759" s="55">
        <f>+VLOOKUP($D759,'Detailed Schedule'!$D$8:$EK$9993,7,FALSE)</f>
        <v>0</v>
      </c>
      <c r="K759" s="56">
        <v>0</v>
      </c>
      <c r="L759" s="59">
        <f>+VLOOKUP($D759,'Detailed Schedule'!$D$8:$EAA$9985,137,FALSE)</f>
        <v>2055.2799999999997</v>
      </c>
      <c r="M759" s="26">
        <f>+VLOOKUP($D759,'Detailed Schedule'!$D$8:$EAA$9985,144,FALSE)</f>
        <v>134.04</v>
      </c>
      <c r="N759" s="26">
        <f t="shared" si="127"/>
        <v>2189.3199999999997</v>
      </c>
      <c r="O759" s="26">
        <f t="shared" si="128"/>
        <v>1027.6400000000003</v>
      </c>
      <c r="Q759" s="74">
        <f>+VLOOKUP($D759,'Detailed Schedule'!$D$8:$K$903,6,FALSE)</f>
        <v>6</v>
      </c>
      <c r="R759" s="75">
        <f>+VLOOKUP($D759,'Detailed Schedule'!$D$8:$K$903,5,FALSE)</f>
        <v>3216.96</v>
      </c>
      <c r="S759" s="75">
        <f>+VLOOKUP($D759,'Detailed Schedule'!$D$8:$K$903,7,FALSE)</f>
        <v>0</v>
      </c>
      <c r="T759" s="119">
        <f t="shared" si="129"/>
        <v>0</v>
      </c>
      <c r="U759" s="119">
        <f t="shared" si="130"/>
        <v>0</v>
      </c>
      <c r="V759" s="21" t="str">
        <f t="shared" si="131"/>
        <v>NO CHANGE</v>
      </c>
      <c r="W759" s="21" t="str">
        <f t="shared" si="132"/>
        <v>NO CHANGE</v>
      </c>
      <c r="X759" s="21" t="str">
        <f t="shared" si="133"/>
        <v>NO CHANGE</v>
      </c>
    </row>
    <row r="760" spans="1:24" outlineLevel="2">
      <c r="A760" s="136">
        <v>44284</v>
      </c>
      <c r="B760" s="24"/>
      <c r="C760" s="77">
        <v>596</v>
      </c>
      <c r="D760" s="137" t="s">
        <v>1138</v>
      </c>
      <c r="E760" s="137">
        <v>1</v>
      </c>
      <c r="F760" s="137" t="s">
        <v>179</v>
      </c>
      <c r="G760" s="137" t="str">
        <f>+VLOOKUP($D760,'Detailed Schedule'!$D$8:$EK$9993,4,FALSE)</f>
        <v>2021 TUNDRA 003032</v>
      </c>
      <c r="H760" s="55">
        <f>+VLOOKUP($D760,'Detailed Schedule'!$D$8:$EK$9993,5,FALSE)</f>
        <v>46466.450000000004</v>
      </c>
      <c r="I760" s="22">
        <f>+VLOOKUP($D760,'Detailed Schedule'!$D$8:$EK$9993,6,FALSE)</f>
        <v>6</v>
      </c>
      <c r="J760" s="55">
        <f>+VLOOKUP($D760,'Detailed Schedule'!$D$8:$EK$9993,7,FALSE)</f>
        <v>10000</v>
      </c>
      <c r="K760" s="56">
        <v>0</v>
      </c>
      <c r="L760" s="59">
        <f>+VLOOKUP($D760,'Detailed Schedule'!$D$8:$EAA$9985,137,FALSE)</f>
        <v>22791.531666666669</v>
      </c>
      <c r="M760" s="26">
        <f>+VLOOKUP($D760,'Detailed Schedule'!$D$8:$EAA$9985,144,FALSE)</f>
        <v>1519.4354166666669</v>
      </c>
      <c r="N760" s="26">
        <f t="shared" si="127"/>
        <v>24310.967083333337</v>
      </c>
      <c r="O760" s="26">
        <f t="shared" si="128"/>
        <v>22155.482916666668</v>
      </c>
      <c r="Q760" s="74">
        <f>+VLOOKUP($D760,'Detailed Schedule'!$D$8:$K$903,6,FALSE)</f>
        <v>6</v>
      </c>
      <c r="R760" s="75">
        <f>+VLOOKUP($D760,'Detailed Schedule'!$D$8:$K$903,5,FALSE)</f>
        <v>46466.450000000004</v>
      </c>
      <c r="S760" s="75">
        <f>+VLOOKUP($D760,'Detailed Schedule'!$D$8:$K$903,7,FALSE)</f>
        <v>10000</v>
      </c>
      <c r="T760" s="119">
        <f t="shared" si="129"/>
        <v>0</v>
      </c>
      <c r="U760" s="119">
        <f t="shared" si="130"/>
        <v>0</v>
      </c>
      <c r="V760" s="21" t="str">
        <f t="shared" si="131"/>
        <v>NO CHANGE</v>
      </c>
      <c r="W760" s="21" t="str">
        <f t="shared" si="132"/>
        <v>NO CHANGE</v>
      </c>
      <c r="X760" s="21" t="str">
        <f t="shared" si="133"/>
        <v>NO CHANGE</v>
      </c>
    </row>
    <row r="761" spans="1:24" outlineLevel="2">
      <c r="A761" s="136">
        <v>44375</v>
      </c>
      <c r="B761" s="24"/>
      <c r="C761" s="77">
        <v>684</v>
      </c>
      <c r="D761" s="137" t="s">
        <v>969</v>
      </c>
      <c r="E761" s="137">
        <v>1</v>
      </c>
      <c r="F761" s="137" t="s">
        <v>179</v>
      </c>
      <c r="G761" s="137" t="str">
        <f>+VLOOKUP($D761,'Detailed Schedule'!$D$8:$EK$9993,4,FALSE)</f>
        <v>REPLACE ENGINE &amp; TRANS ON MT-03</v>
      </c>
      <c r="H761" s="55">
        <f>+VLOOKUP($D761,'Detailed Schedule'!$D$8:$EK$9993,5,FALSE)</f>
        <v>43732.090000000004</v>
      </c>
      <c r="I761" s="22">
        <f>+VLOOKUP($D761,'Detailed Schedule'!$D$8:$EK$9993,6,FALSE)</f>
        <v>5</v>
      </c>
      <c r="J761" s="55">
        <f>+VLOOKUP($D761,'Detailed Schedule'!$D$8:$EK$9993,7,FALSE)</f>
        <v>7000</v>
      </c>
      <c r="K761" s="56">
        <v>0</v>
      </c>
      <c r="L761" s="59">
        <f>+VLOOKUP($D761,'Detailed Schedule'!$D$8:$EAA$9985,137,FALSE)</f>
        <v>24712.468000000001</v>
      </c>
      <c r="M761" s="26">
        <f>+VLOOKUP($D761,'Detailed Schedule'!$D$8:$EAA$9985,144,FALSE)</f>
        <v>1836.6044999999999</v>
      </c>
      <c r="N761" s="26">
        <f t="shared" si="127"/>
        <v>26549.072500000002</v>
      </c>
      <c r="O761" s="26">
        <f t="shared" si="128"/>
        <v>17183.017500000002</v>
      </c>
      <c r="Q761" s="74">
        <f>+VLOOKUP($D761,'Detailed Schedule'!$D$8:$K$903,6,FALSE)</f>
        <v>5</v>
      </c>
      <c r="R761" s="75">
        <f>+VLOOKUP($D761,'Detailed Schedule'!$D$8:$K$903,5,FALSE)</f>
        <v>43732.090000000004</v>
      </c>
      <c r="S761" s="75">
        <f>+VLOOKUP($D761,'Detailed Schedule'!$D$8:$K$903,7,FALSE)</f>
        <v>7000</v>
      </c>
      <c r="T761" s="119">
        <f t="shared" si="129"/>
        <v>0</v>
      </c>
      <c r="U761" s="119">
        <f t="shared" si="130"/>
        <v>0</v>
      </c>
      <c r="V761" s="21" t="str">
        <f t="shared" si="131"/>
        <v>NO CHANGE</v>
      </c>
      <c r="W761" s="21" t="str">
        <f t="shared" si="132"/>
        <v>NO CHANGE</v>
      </c>
      <c r="X761" s="21" t="str">
        <f t="shared" si="133"/>
        <v>NO CHANGE</v>
      </c>
    </row>
    <row r="762" spans="1:24" outlineLevel="2">
      <c r="A762" s="136">
        <v>44379</v>
      </c>
      <c r="B762" s="24"/>
      <c r="C762" s="77">
        <v>625</v>
      </c>
      <c r="D762" s="137" t="s">
        <v>344</v>
      </c>
      <c r="E762" s="137">
        <v>1</v>
      </c>
      <c r="F762" s="137" t="s">
        <v>179</v>
      </c>
      <c r="G762" s="137" t="str">
        <f>+VLOOKUP($D762,'Detailed Schedule'!$D$8:$EK$9993,4,FALSE)</f>
        <v>2007 FREIGHTLINER MT55</v>
      </c>
      <c r="H762" s="55">
        <f>+VLOOKUP($D762,'Detailed Schedule'!$D$8:$EK$9993,5,FALSE)</f>
        <v>45310</v>
      </c>
      <c r="I762" s="22">
        <f>+VLOOKUP($D762,'Detailed Schedule'!$D$8:$EK$9993,6,FALSE)</f>
        <v>6</v>
      </c>
      <c r="J762" s="55">
        <f>+VLOOKUP($D762,'Detailed Schedule'!$D$8:$EK$9993,7,FALSE)</f>
        <v>10000</v>
      </c>
      <c r="K762" s="56">
        <v>0</v>
      </c>
      <c r="L762" s="59">
        <f>+VLOOKUP($D762,'Detailed Schedule'!$D$8:$EAA$9985,137,FALSE)</f>
        <v>20597.5</v>
      </c>
      <c r="M762" s="26">
        <f>+VLOOKUP($D762,'Detailed Schedule'!$D$8:$EAA$9985,144,FALSE)</f>
        <v>1471.25</v>
      </c>
      <c r="N762" s="26">
        <f t="shared" si="127"/>
        <v>22068.75</v>
      </c>
      <c r="O762" s="26">
        <f t="shared" si="128"/>
        <v>23241.25</v>
      </c>
      <c r="Q762" s="74">
        <f>+VLOOKUP($D762,'Detailed Schedule'!$D$8:$K$903,6,FALSE)</f>
        <v>6</v>
      </c>
      <c r="R762" s="75">
        <f>+VLOOKUP($D762,'Detailed Schedule'!$D$8:$K$903,5,FALSE)</f>
        <v>45310</v>
      </c>
      <c r="S762" s="75">
        <f>+VLOOKUP($D762,'Detailed Schedule'!$D$8:$K$903,7,FALSE)</f>
        <v>10000</v>
      </c>
      <c r="T762" s="119">
        <f t="shared" si="129"/>
        <v>0</v>
      </c>
      <c r="U762" s="119">
        <f t="shared" si="130"/>
        <v>0</v>
      </c>
      <c r="V762" s="21" t="str">
        <f t="shared" si="131"/>
        <v>NO CHANGE</v>
      </c>
      <c r="W762" s="21" t="str">
        <f t="shared" si="132"/>
        <v>NO CHANGE</v>
      </c>
      <c r="X762" s="21" t="str">
        <f t="shared" si="133"/>
        <v>NO CHANGE</v>
      </c>
    </row>
    <row r="763" spans="1:24" outlineLevel="2">
      <c r="A763" s="136">
        <v>44389</v>
      </c>
      <c r="B763" s="24"/>
      <c r="C763" s="77">
        <v>626</v>
      </c>
      <c r="D763" s="137" t="s">
        <v>209</v>
      </c>
      <c r="E763" s="137">
        <v>1</v>
      </c>
      <c r="F763" s="137" t="s">
        <v>179</v>
      </c>
      <c r="G763" s="137" t="str">
        <f>+VLOOKUP($D763,'Detailed Schedule'!$D$8:$EK$9993,4,FALSE)</f>
        <v>2015 F-550 C73478</v>
      </c>
      <c r="H763" s="55">
        <f>+VLOOKUP($D763,'Detailed Schedule'!$D$8:$EK$9993,5,FALSE)</f>
        <v>64900</v>
      </c>
      <c r="I763" s="22">
        <f>+VLOOKUP($D763,'Detailed Schedule'!$D$8:$EK$9993,6,FALSE)</f>
        <v>7</v>
      </c>
      <c r="J763" s="55">
        <f>+VLOOKUP($D763,'Detailed Schedule'!$D$8:$EK$9993,7,FALSE)</f>
        <v>15000</v>
      </c>
      <c r="K763" s="56">
        <v>0</v>
      </c>
      <c r="L763" s="59">
        <f>+VLOOKUP($D763,'Detailed Schedule'!$D$8:$EAA$9985,137,FALSE)</f>
        <v>24950.001428571428</v>
      </c>
      <c r="M763" s="26">
        <f>+VLOOKUP($D763,'Detailed Schedule'!$D$8:$EAA$9985,144,FALSE)</f>
        <v>1782.1428571428571</v>
      </c>
      <c r="N763" s="26">
        <f t="shared" si="127"/>
        <v>26732.144285714287</v>
      </c>
      <c r="O763" s="26">
        <f t="shared" si="128"/>
        <v>38167.855714285717</v>
      </c>
      <c r="Q763" s="74">
        <f>+VLOOKUP($D763,'Detailed Schedule'!$D$8:$K$903,6,FALSE)</f>
        <v>7</v>
      </c>
      <c r="R763" s="75">
        <f>+VLOOKUP($D763,'Detailed Schedule'!$D$8:$K$903,5,FALSE)</f>
        <v>64900</v>
      </c>
      <c r="S763" s="75">
        <f>+VLOOKUP($D763,'Detailed Schedule'!$D$8:$K$903,7,FALSE)</f>
        <v>15000</v>
      </c>
      <c r="T763" s="119">
        <f t="shared" si="129"/>
        <v>0</v>
      </c>
      <c r="U763" s="119">
        <f t="shared" si="130"/>
        <v>0</v>
      </c>
      <c r="V763" s="21" t="str">
        <f t="shared" si="131"/>
        <v>NO CHANGE</v>
      </c>
      <c r="W763" s="21" t="str">
        <f t="shared" si="132"/>
        <v>NO CHANGE</v>
      </c>
      <c r="X763" s="21" t="str">
        <f t="shared" si="133"/>
        <v>NO CHANGE</v>
      </c>
    </row>
    <row r="764" spans="1:24" outlineLevel="2">
      <c r="A764" s="136">
        <v>44396</v>
      </c>
      <c r="B764" s="24"/>
      <c r="C764" s="77">
        <v>623</v>
      </c>
      <c r="D764" s="137" t="s">
        <v>1140</v>
      </c>
      <c r="E764" s="137">
        <v>1</v>
      </c>
      <c r="F764" s="137" t="s">
        <v>179</v>
      </c>
      <c r="G764" s="137" t="str">
        <f>+VLOOKUP($D764,'Detailed Schedule'!$D$8:$EK$9993,4,FALSE)</f>
        <v>2021 F-150 C09726</v>
      </c>
      <c r="H764" s="55">
        <f>+VLOOKUP($D764,'Detailed Schedule'!$D$8:$EK$9993,5,FALSE)</f>
        <v>46604.65</v>
      </c>
      <c r="I764" s="22">
        <f>+VLOOKUP($D764,'Detailed Schedule'!$D$8:$EK$9993,6,FALSE)</f>
        <v>6</v>
      </c>
      <c r="J764" s="55">
        <f>+VLOOKUP($D764,'Detailed Schedule'!$D$8:$EK$9993,7,FALSE)</f>
        <v>10000</v>
      </c>
      <c r="K764" s="56">
        <v>0</v>
      </c>
      <c r="L764" s="59">
        <f>+VLOOKUP($D764,'Detailed Schedule'!$D$8:$EAA$9985,137,FALSE)</f>
        <v>20844.325000000001</v>
      </c>
      <c r="M764" s="26">
        <f>+VLOOKUP($D764,'Detailed Schedule'!$D$8:$EAA$9985,144,FALSE)</f>
        <v>1525.1937500000001</v>
      </c>
      <c r="N764" s="26">
        <f t="shared" ref="N764:N827" si="134">+L764+M764</f>
        <v>22369.518749999999</v>
      </c>
      <c r="O764" s="26">
        <f t="shared" ref="O764:O827" si="135">+H764-N764</f>
        <v>24235.131250000002</v>
      </c>
      <c r="Q764" s="74">
        <f>+VLOOKUP($D764,'Detailed Schedule'!$D$8:$K$903,6,FALSE)</f>
        <v>6</v>
      </c>
      <c r="R764" s="75">
        <f>+VLOOKUP($D764,'Detailed Schedule'!$D$8:$K$903,5,FALSE)</f>
        <v>46604.65</v>
      </c>
      <c r="S764" s="75">
        <f>+VLOOKUP($D764,'Detailed Schedule'!$D$8:$K$903,7,FALSE)</f>
        <v>10000</v>
      </c>
      <c r="T764" s="119">
        <f t="shared" si="129"/>
        <v>0</v>
      </c>
      <c r="U764" s="119">
        <f t="shared" si="130"/>
        <v>0</v>
      </c>
      <c r="V764" s="21" t="str">
        <f t="shared" si="131"/>
        <v>NO CHANGE</v>
      </c>
      <c r="W764" s="21" t="str">
        <f t="shared" si="132"/>
        <v>NO CHANGE</v>
      </c>
      <c r="X764" s="21" t="str">
        <f t="shared" si="133"/>
        <v>NO CHANGE</v>
      </c>
    </row>
    <row r="765" spans="1:24" outlineLevel="2">
      <c r="A765" s="136">
        <v>44396</v>
      </c>
      <c r="B765" s="24"/>
      <c r="C765" s="77">
        <v>624</v>
      </c>
      <c r="D765" s="137" t="s">
        <v>1142</v>
      </c>
      <c r="E765" s="137">
        <v>1</v>
      </c>
      <c r="F765" s="137" t="s">
        <v>179</v>
      </c>
      <c r="G765" s="137" t="str">
        <f>+VLOOKUP($D765,'Detailed Schedule'!$D$8:$EK$9993,4,FALSE)</f>
        <v>2021 F-150 C09725</v>
      </c>
      <c r="H765" s="55">
        <f>+VLOOKUP($D765,'Detailed Schedule'!$D$8:$EK$9993,5,FALSE)</f>
        <v>46587.15</v>
      </c>
      <c r="I765" s="22">
        <f>+VLOOKUP($D765,'Detailed Schedule'!$D$8:$EK$9993,6,FALSE)</f>
        <v>6</v>
      </c>
      <c r="J765" s="55">
        <f>+VLOOKUP($D765,'Detailed Schedule'!$D$8:$EK$9993,7,FALSE)</f>
        <v>10000</v>
      </c>
      <c r="K765" s="56">
        <v>0</v>
      </c>
      <c r="L765" s="59">
        <f>+VLOOKUP($D765,'Detailed Schedule'!$D$8:$EAA$9985,137,FALSE)</f>
        <v>20834.348333333332</v>
      </c>
      <c r="M765" s="26">
        <f>+VLOOKUP($D765,'Detailed Schedule'!$D$8:$EAA$9985,144,FALSE)</f>
        <v>1524.4645833333334</v>
      </c>
      <c r="N765" s="26">
        <f t="shared" si="134"/>
        <v>22358.812916666666</v>
      </c>
      <c r="O765" s="26">
        <f t="shared" si="135"/>
        <v>24228.337083333336</v>
      </c>
      <c r="Q765" s="74">
        <f>+VLOOKUP($D765,'Detailed Schedule'!$D$8:$K$903,6,FALSE)</f>
        <v>6</v>
      </c>
      <c r="R765" s="75">
        <f>+VLOOKUP($D765,'Detailed Schedule'!$D$8:$K$903,5,FALSE)</f>
        <v>46587.15</v>
      </c>
      <c r="S765" s="75">
        <f>+VLOOKUP($D765,'Detailed Schedule'!$D$8:$K$903,7,FALSE)</f>
        <v>10000</v>
      </c>
      <c r="T765" s="119">
        <f t="shared" si="129"/>
        <v>0</v>
      </c>
      <c r="U765" s="119">
        <f t="shared" si="130"/>
        <v>0</v>
      </c>
      <c r="V765" s="21" t="str">
        <f t="shared" si="131"/>
        <v>NO CHANGE</v>
      </c>
      <c r="W765" s="21" t="str">
        <f t="shared" si="132"/>
        <v>NO CHANGE</v>
      </c>
      <c r="X765" s="21" t="str">
        <f t="shared" si="133"/>
        <v>NO CHANGE</v>
      </c>
    </row>
    <row r="766" spans="1:24" outlineLevel="2">
      <c r="A766" s="136">
        <v>44476</v>
      </c>
      <c r="B766" s="24"/>
      <c r="C766" s="77">
        <v>648</v>
      </c>
      <c r="D766" s="137" t="s">
        <v>1144</v>
      </c>
      <c r="E766" s="137">
        <v>3</v>
      </c>
      <c r="F766" s="137" t="s">
        <v>179</v>
      </c>
      <c r="G766" s="137" t="str">
        <f>+VLOOKUP($D766,'Detailed Schedule'!$D$8:$EK$9993,4,FALSE)</f>
        <v>2022 F-250 C70266</v>
      </c>
      <c r="H766" s="55">
        <f>+VLOOKUP($D766,'Detailed Schedule'!$D$8:$EK$9993,5,FALSE)</f>
        <v>39872.61</v>
      </c>
      <c r="I766" s="22">
        <f>+VLOOKUP($D766,'Detailed Schedule'!$D$8:$EK$9993,6,FALSE)</f>
        <v>6</v>
      </c>
      <c r="J766" s="55">
        <f>+VLOOKUP($D766,'Detailed Schedule'!$D$8:$EK$9993,7,FALSE)</f>
        <v>0</v>
      </c>
      <c r="K766" s="56">
        <v>0</v>
      </c>
      <c r="L766" s="59">
        <f>+VLOOKUP($D766,'Detailed Schedule'!$D$8:$EAA$9985,137,FALSE)</f>
        <v>21597.674999999999</v>
      </c>
      <c r="M766" s="26">
        <f>+VLOOKUP($D766,'Detailed Schedule'!$D$8:$EAA$9985,144,FALSE)</f>
        <v>1661.3587499999999</v>
      </c>
      <c r="N766" s="26">
        <f t="shared" si="134"/>
        <v>23259.033749999999</v>
      </c>
      <c r="O766" s="26">
        <f t="shared" si="135"/>
        <v>16613.576250000002</v>
      </c>
      <c r="Q766" s="74">
        <f>+VLOOKUP($D766,'Detailed Schedule'!$D$8:$K$903,6,FALSE)</f>
        <v>6</v>
      </c>
      <c r="R766" s="75">
        <f>+VLOOKUP($D766,'Detailed Schedule'!$D$8:$K$903,5,FALSE)</f>
        <v>39872.61</v>
      </c>
      <c r="S766" s="75">
        <f>+VLOOKUP($D766,'Detailed Schedule'!$D$8:$K$903,7,FALSE)</f>
        <v>0</v>
      </c>
      <c r="T766" s="119">
        <f t="shared" si="129"/>
        <v>0</v>
      </c>
      <c r="U766" s="119">
        <f t="shared" si="130"/>
        <v>0</v>
      </c>
      <c r="V766" s="21" t="str">
        <f t="shared" si="131"/>
        <v>NO CHANGE</v>
      </c>
      <c r="W766" s="21" t="str">
        <f t="shared" si="132"/>
        <v>NO CHANGE</v>
      </c>
      <c r="X766" s="21" t="str">
        <f t="shared" si="133"/>
        <v>NO CHANGE</v>
      </c>
    </row>
    <row r="767" spans="1:24" outlineLevel="2">
      <c r="A767" s="136">
        <v>44476</v>
      </c>
      <c r="B767" s="24"/>
      <c r="C767" s="77">
        <v>650</v>
      </c>
      <c r="D767" s="137" t="s">
        <v>1150</v>
      </c>
      <c r="E767" s="137">
        <v>2</v>
      </c>
      <c r="F767" s="137" t="s">
        <v>179</v>
      </c>
      <c r="G767" s="137" t="str">
        <f>+VLOOKUP($D767,'Detailed Schedule'!$D$8:$EK$9993,4,FALSE)</f>
        <v>2022 F-250 C70268</v>
      </c>
      <c r="H767" s="55">
        <f>+VLOOKUP($D767,'Detailed Schedule'!$D$8:$EK$9993,5,FALSE)</f>
        <v>39872.61</v>
      </c>
      <c r="I767" s="22">
        <f>+VLOOKUP($D767,'Detailed Schedule'!$D$8:$EK$9993,6,FALSE)</f>
        <v>6</v>
      </c>
      <c r="J767" s="55">
        <f>+VLOOKUP($D767,'Detailed Schedule'!$D$8:$EK$9993,7,FALSE)</f>
        <v>0</v>
      </c>
      <c r="K767" s="56">
        <v>0</v>
      </c>
      <c r="L767" s="59">
        <f>+VLOOKUP($D767,'Detailed Schedule'!$D$8:$EAA$9985,137,FALSE)</f>
        <v>21597.674999999999</v>
      </c>
      <c r="M767" s="26">
        <f>+VLOOKUP($D767,'Detailed Schedule'!$D$8:$EAA$9985,144,FALSE)</f>
        <v>1661.3587499999999</v>
      </c>
      <c r="N767" s="26">
        <f t="shared" si="134"/>
        <v>23259.033749999999</v>
      </c>
      <c r="O767" s="26">
        <f t="shared" si="135"/>
        <v>16613.576250000002</v>
      </c>
      <c r="Q767" s="74">
        <f>+VLOOKUP($D767,'Detailed Schedule'!$D$8:$K$903,6,FALSE)</f>
        <v>6</v>
      </c>
      <c r="R767" s="75">
        <f>+VLOOKUP($D767,'Detailed Schedule'!$D$8:$K$903,5,FALSE)</f>
        <v>39872.61</v>
      </c>
      <c r="S767" s="75">
        <f>+VLOOKUP($D767,'Detailed Schedule'!$D$8:$K$903,7,FALSE)</f>
        <v>0</v>
      </c>
      <c r="T767" s="119">
        <f t="shared" si="129"/>
        <v>0</v>
      </c>
      <c r="U767" s="119">
        <f t="shared" si="130"/>
        <v>0</v>
      </c>
      <c r="V767" s="21" t="str">
        <f t="shared" si="131"/>
        <v>NO CHANGE</v>
      </c>
      <c r="W767" s="21" t="str">
        <f t="shared" si="132"/>
        <v>NO CHANGE</v>
      </c>
      <c r="X767" s="21" t="str">
        <f t="shared" si="133"/>
        <v>NO CHANGE</v>
      </c>
    </row>
    <row r="768" spans="1:24" outlineLevel="2">
      <c r="A768" s="136">
        <v>44476</v>
      </c>
      <c r="B768" s="24"/>
      <c r="C768" s="77">
        <v>651</v>
      </c>
      <c r="D768" s="137" t="s">
        <v>1154</v>
      </c>
      <c r="E768" s="137">
        <v>2</v>
      </c>
      <c r="F768" s="137" t="s">
        <v>179</v>
      </c>
      <c r="G768" s="137" t="str">
        <f>+VLOOKUP($D768,'Detailed Schedule'!$D$8:$EK$9993,4,FALSE)</f>
        <v>2022 F-250 C70269</v>
      </c>
      <c r="H768" s="55">
        <f>+VLOOKUP($D768,'Detailed Schedule'!$D$8:$EK$9993,5,FALSE)</f>
        <v>39872.61</v>
      </c>
      <c r="I768" s="22">
        <f>+VLOOKUP($D768,'Detailed Schedule'!$D$8:$EK$9993,6,FALSE)</f>
        <v>6</v>
      </c>
      <c r="J768" s="55">
        <f>+VLOOKUP($D768,'Detailed Schedule'!$D$8:$EK$9993,7,FALSE)</f>
        <v>0</v>
      </c>
      <c r="K768" s="56">
        <v>0</v>
      </c>
      <c r="L768" s="59">
        <f>+VLOOKUP($D768,'Detailed Schedule'!$D$8:$EAA$9985,137,FALSE)</f>
        <v>21597.674999999999</v>
      </c>
      <c r="M768" s="26">
        <f>+VLOOKUP($D768,'Detailed Schedule'!$D$8:$EAA$9985,144,FALSE)</f>
        <v>1661.3587499999999</v>
      </c>
      <c r="N768" s="26">
        <f t="shared" si="134"/>
        <v>23259.033749999999</v>
      </c>
      <c r="O768" s="26">
        <f t="shared" si="135"/>
        <v>16613.576250000002</v>
      </c>
      <c r="Q768" s="74">
        <f>+VLOOKUP($D768,'Detailed Schedule'!$D$8:$K$903,6,FALSE)</f>
        <v>6</v>
      </c>
      <c r="R768" s="75">
        <f>+VLOOKUP($D768,'Detailed Schedule'!$D$8:$K$903,5,FALSE)</f>
        <v>39872.61</v>
      </c>
      <c r="S768" s="75">
        <f>+VLOOKUP($D768,'Detailed Schedule'!$D$8:$K$903,7,FALSE)</f>
        <v>0</v>
      </c>
      <c r="T768" s="119">
        <f t="shared" si="129"/>
        <v>0</v>
      </c>
      <c r="U768" s="119">
        <f t="shared" si="130"/>
        <v>0</v>
      </c>
      <c r="V768" s="21" t="str">
        <f t="shared" si="131"/>
        <v>NO CHANGE</v>
      </c>
      <c r="W768" s="21" t="str">
        <f t="shared" si="132"/>
        <v>NO CHANGE</v>
      </c>
      <c r="X768" s="21" t="str">
        <f t="shared" si="133"/>
        <v>NO CHANGE</v>
      </c>
    </row>
    <row r="769" spans="1:24" outlineLevel="2">
      <c r="A769" s="136">
        <v>44517</v>
      </c>
      <c r="B769" s="24"/>
      <c r="C769" s="77">
        <v>644</v>
      </c>
      <c r="D769" s="137" t="s">
        <v>1158</v>
      </c>
      <c r="E769" s="137">
        <v>1</v>
      </c>
      <c r="F769" s="137" t="s">
        <v>179</v>
      </c>
      <c r="G769" s="137" t="str">
        <f>+VLOOKUP($D769,'Detailed Schedule'!$D$8:$EK$9993,4,FALSE)</f>
        <v>2021 F-150 E74176</v>
      </c>
      <c r="H769" s="55">
        <f>+VLOOKUP($D769,'Detailed Schedule'!$D$8:$EK$9993,5,FALSE)</f>
        <v>47794.94</v>
      </c>
      <c r="I769" s="22">
        <f>+VLOOKUP($D769,'Detailed Schedule'!$D$8:$EK$9993,6,FALSE)</f>
        <v>6</v>
      </c>
      <c r="J769" s="55">
        <f>+VLOOKUP($D769,'Detailed Schedule'!$D$8:$EK$9993,7,FALSE)</f>
        <v>10000</v>
      </c>
      <c r="K769" s="56">
        <v>0</v>
      </c>
      <c r="L769" s="59">
        <f>+VLOOKUP($D769,'Detailed Schedule'!$D$8:$EAA$9985,137,FALSE)</f>
        <v>19422.406666666669</v>
      </c>
      <c r="M769" s="26">
        <f>+VLOOKUP($D769,'Detailed Schedule'!$D$8:$EAA$9985,144,FALSE)</f>
        <v>1574.7891666666669</v>
      </c>
      <c r="N769" s="26">
        <f t="shared" si="134"/>
        <v>20997.195833333335</v>
      </c>
      <c r="O769" s="26">
        <f t="shared" si="135"/>
        <v>26797.744166666667</v>
      </c>
      <c r="Q769" s="74">
        <f>+VLOOKUP($D769,'Detailed Schedule'!$D$8:$K$903,6,FALSE)</f>
        <v>6</v>
      </c>
      <c r="R769" s="75">
        <f>+VLOOKUP($D769,'Detailed Schedule'!$D$8:$K$903,5,FALSE)</f>
        <v>47794.94</v>
      </c>
      <c r="S769" s="75">
        <f>+VLOOKUP($D769,'Detailed Schedule'!$D$8:$K$903,7,FALSE)</f>
        <v>10000</v>
      </c>
      <c r="T769" s="119">
        <f t="shared" si="129"/>
        <v>0</v>
      </c>
      <c r="U769" s="119">
        <f t="shared" si="130"/>
        <v>0</v>
      </c>
      <c r="V769" s="21" t="str">
        <f t="shared" si="131"/>
        <v>NO CHANGE</v>
      </c>
      <c r="W769" s="21" t="str">
        <f t="shared" si="132"/>
        <v>NO CHANGE</v>
      </c>
      <c r="X769" s="21" t="str">
        <f t="shared" si="133"/>
        <v>NO CHANGE</v>
      </c>
    </row>
    <row r="770" spans="1:24" outlineLevel="2">
      <c r="A770" s="136">
        <v>44524</v>
      </c>
      <c r="B770" s="24"/>
      <c r="C770" s="77">
        <v>645</v>
      </c>
      <c r="D770" s="137" t="s">
        <v>1162</v>
      </c>
      <c r="E770" s="137">
        <v>1</v>
      </c>
      <c r="F770" s="137" t="s">
        <v>179</v>
      </c>
      <c r="G770" s="137" t="str">
        <f>+VLOOKUP($D770,'Detailed Schedule'!$D$8:$EK$9993,4,FALSE)</f>
        <v>2021 F-150 XLT LARIAT E95645</v>
      </c>
      <c r="H770" s="55">
        <f>+VLOOKUP($D770,'Detailed Schedule'!$D$8:$EK$9993,5,FALSE)</f>
        <v>62832.630000000005</v>
      </c>
      <c r="I770" s="22">
        <f>+VLOOKUP($D770,'Detailed Schedule'!$D$8:$EK$9993,6,FALSE)</f>
        <v>6</v>
      </c>
      <c r="J770" s="55">
        <f>+VLOOKUP($D770,'Detailed Schedule'!$D$8:$EK$9993,7,FALSE)</f>
        <v>15000</v>
      </c>
      <c r="K770" s="56">
        <v>0</v>
      </c>
      <c r="L770" s="59">
        <f>+VLOOKUP($D770,'Detailed Schedule'!$D$8:$EAA$9985,137,FALSE)</f>
        <v>24580.665000000001</v>
      </c>
      <c r="M770" s="26">
        <f>+VLOOKUP($D770,'Detailed Schedule'!$D$8:$EAA$9985,144,FALSE)</f>
        <v>1993.0262499999999</v>
      </c>
      <c r="N770" s="26">
        <f t="shared" si="134"/>
        <v>26573.69125</v>
      </c>
      <c r="O770" s="26">
        <f t="shared" si="135"/>
        <v>36258.938750000001</v>
      </c>
      <c r="Q770" s="74">
        <f>+VLOOKUP($D770,'Detailed Schedule'!$D$8:$K$903,6,FALSE)</f>
        <v>6</v>
      </c>
      <c r="R770" s="75">
        <f>+VLOOKUP($D770,'Detailed Schedule'!$D$8:$K$903,5,FALSE)</f>
        <v>62832.630000000005</v>
      </c>
      <c r="S770" s="75">
        <f>+VLOOKUP($D770,'Detailed Schedule'!$D$8:$K$903,7,FALSE)</f>
        <v>15000</v>
      </c>
      <c r="T770" s="119">
        <f t="shared" si="129"/>
        <v>0</v>
      </c>
      <c r="U770" s="119">
        <f t="shared" si="130"/>
        <v>0</v>
      </c>
      <c r="V770" s="21" t="str">
        <f t="shared" si="131"/>
        <v>NO CHANGE</v>
      </c>
      <c r="W770" s="21" t="str">
        <f t="shared" si="132"/>
        <v>NO CHANGE</v>
      </c>
      <c r="X770" s="21" t="str">
        <f t="shared" si="133"/>
        <v>NO CHANGE</v>
      </c>
    </row>
    <row r="771" spans="1:24" outlineLevel="2">
      <c r="A771" s="136">
        <v>44531</v>
      </c>
      <c r="B771" s="24"/>
      <c r="C771" s="77">
        <v>677</v>
      </c>
      <c r="D771" s="137" t="s">
        <v>1146</v>
      </c>
      <c r="E771" s="137">
        <v>3</v>
      </c>
      <c r="F771" s="137" t="s">
        <v>179</v>
      </c>
      <c r="G771" s="137" t="str">
        <f>+VLOOKUP($D771,'Detailed Schedule'!$D$8:$EK$9993,4,FALSE)</f>
        <v>SADDLE BOX FOR PT-199</v>
      </c>
      <c r="H771" s="55">
        <f>+VLOOKUP($D771,'Detailed Schedule'!$D$8:$EK$9993,5,FALSE)</f>
        <v>1656.39</v>
      </c>
      <c r="I771" s="22">
        <f>+VLOOKUP($D771,'Detailed Schedule'!$D$8:$EK$9993,6,FALSE)</f>
        <v>6</v>
      </c>
      <c r="J771" s="55">
        <f>+VLOOKUP($D771,'Detailed Schedule'!$D$8:$EK$9993,7,FALSE)</f>
        <v>0</v>
      </c>
      <c r="K771" s="56">
        <v>0</v>
      </c>
      <c r="L771" s="59">
        <f>+VLOOKUP($D771,'Detailed Schedule'!$D$8:$EAA$9985,137,FALSE)</f>
        <v>851.21499999999992</v>
      </c>
      <c r="M771" s="26">
        <f>+VLOOKUP($D771,'Detailed Schedule'!$D$8:$EAA$9985,144,FALSE)</f>
        <v>69.016249999999999</v>
      </c>
      <c r="N771" s="26">
        <f t="shared" si="134"/>
        <v>920.23124999999993</v>
      </c>
      <c r="O771" s="26">
        <f t="shared" si="135"/>
        <v>736.15875000000017</v>
      </c>
      <c r="Q771" s="74">
        <f>+VLOOKUP($D771,'Detailed Schedule'!$D$8:$K$903,6,FALSE)</f>
        <v>6</v>
      </c>
      <c r="R771" s="75">
        <f>+VLOOKUP($D771,'Detailed Schedule'!$D$8:$K$903,5,FALSE)</f>
        <v>1656.39</v>
      </c>
      <c r="S771" s="75">
        <f>+VLOOKUP($D771,'Detailed Schedule'!$D$8:$K$903,7,FALSE)</f>
        <v>0</v>
      </c>
      <c r="T771" s="119">
        <f t="shared" si="129"/>
        <v>0</v>
      </c>
      <c r="U771" s="119">
        <f t="shared" si="130"/>
        <v>0</v>
      </c>
      <c r="V771" s="21" t="str">
        <f t="shared" si="131"/>
        <v>NO CHANGE</v>
      </c>
      <c r="W771" s="21" t="str">
        <f t="shared" si="132"/>
        <v>NO CHANGE</v>
      </c>
      <c r="X771" s="21" t="str">
        <f t="shared" si="133"/>
        <v>NO CHANGE</v>
      </c>
    </row>
    <row r="772" spans="1:24" outlineLevel="2">
      <c r="A772" s="136">
        <v>44531</v>
      </c>
      <c r="B772" s="24"/>
      <c r="C772" s="77">
        <v>679</v>
      </c>
      <c r="D772" s="137" t="s">
        <v>1152</v>
      </c>
      <c r="E772" s="137">
        <v>2</v>
      </c>
      <c r="F772" s="137" t="s">
        <v>179</v>
      </c>
      <c r="G772" s="137" t="str">
        <f>+VLOOKUP($D772,'Detailed Schedule'!$D$8:$EK$9993,4,FALSE)</f>
        <v>SADDLE BOX FOR PT-201</v>
      </c>
      <c r="H772" s="55">
        <f>+VLOOKUP($D772,'Detailed Schedule'!$D$8:$EK$9993,5,FALSE)</f>
        <v>1656.39</v>
      </c>
      <c r="I772" s="22">
        <f>+VLOOKUP($D772,'Detailed Schedule'!$D$8:$EK$9993,6,FALSE)</f>
        <v>6</v>
      </c>
      <c r="J772" s="55">
        <f>+VLOOKUP($D772,'Detailed Schedule'!$D$8:$EK$9993,7,FALSE)</f>
        <v>0</v>
      </c>
      <c r="K772" s="56">
        <v>0</v>
      </c>
      <c r="L772" s="59">
        <f>+VLOOKUP($D772,'Detailed Schedule'!$D$8:$EAA$9985,137,FALSE)</f>
        <v>851.21499999999992</v>
      </c>
      <c r="M772" s="26">
        <f>+VLOOKUP($D772,'Detailed Schedule'!$D$8:$EAA$9985,144,FALSE)</f>
        <v>69.016249999999999</v>
      </c>
      <c r="N772" s="26">
        <f t="shared" si="134"/>
        <v>920.23124999999993</v>
      </c>
      <c r="O772" s="26">
        <f t="shared" si="135"/>
        <v>736.15875000000017</v>
      </c>
      <c r="Q772" s="74">
        <f>+VLOOKUP($D772,'Detailed Schedule'!$D$8:$K$903,6,FALSE)</f>
        <v>6</v>
      </c>
      <c r="R772" s="75">
        <f>+VLOOKUP($D772,'Detailed Schedule'!$D$8:$K$903,5,FALSE)</f>
        <v>1656.39</v>
      </c>
      <c r="S772" s="75">
        <f>+VLOOKUP($D772,'Detailed Schedule'!$D$8:$K$903,7,FALSE)</f>
        <v>0</v>
      </c>
      <c r="T772" s="119">
        <f t="shared" si="129"/>
        <v>0</v>
      </c>
      <c r="U772" s="119">
        <f t="shared" si="130"/>
        <v>0</v>
      </c>
      <c r="V772" s="21" t="str">
        <f t="shared" si="131"/>
        <v>NO CHANGE</v>
      </c>
      <c r="W772" s="21" t="str">
        <f t="shared" si="132"/>
        <v>NO CHANGE</v>
      </c>
      <c r="X772" s="21" t="str">
        <f t="shared" si="133"/>
        <v>NO CHANGE</v>
      </c>
    </row>
    <row r="773" spans="1:24" outlineLevel="2">
      <c r="A773" s="136">
        <v>44531</v>
      </c>
      <c r="B773" s="24"/>
      <c r="C773" s="77">
        <v>680</v>
      </c>
      <c r="D773" s="137" t="s">
        <v>1156</v>
      </c>
      <c r="E773" s="137">
        <v>3</v>
      </c>
      <c r="F773" s="137" t="s">
        <v>179</v>
      </c>
      <c r="G773" s="137" t="str">
        <f>+VLOOKUP($D773,'Detailed Schedule'!$D$8:$EK$9993,4,FALSE)</f>
        <v>SADDLE BOX FOR PT-202</v>
      </c>
      <c r="H773" s="55">
        <f>+VLOOKUP($D773,'Detailed Schedule'!$D$8:$EK$9993,5,FALSE)</f>
        <v>1656.39</v>
      </c>
      <c r="I773" s="22">
        <f>+VLOOKUP($D773,'Detailed Schedule'!$D$8:$EK$9993,6,FALSE)</f>
        <v>6</v>
      </c>
      <c r="J773" s="55">
        <f>+VLOOKUP($D773,'Detailed Schedule'!$D$8:$EK$9993,7,FALSE)</f>
        <v>0</v>
      </c>
      <c r="K773" s="56">
        <v>0</v>
      </c>
      <c r="L773" s="59">
        <f>+VLOOKUP($D773,'Detailed Schedule'!$D$8:$EAA$9985,137,FALSE)</f>
        <v>851.21499999999992</v>
      </c>
      <c r="M773" s="26">
        <f>+VLOOKUP($D773,'Detailed Schedule'!$D$8:$EAA$9985,144,FALSE)</f>
        <v>69.016249999999999</v>
      </c>
      <c r="N773" s="26">
        <f t="shared" si="134"/>
        <v>920.23124999999993</v>
      </c>
      <c r="O773" s="26">
        <f t="shared" si="135"/>
        <v>736.15875000000017</v>
      </c>
      <c r="Q773" s="74">
        <f>+VLOOKUP($D773,'Detailed Schedule'!$D$8:$K$903,6,FALSE)</f>
        <v>6</v>
      </c>
      <c r="R773" s="75">
        <f>+VLOOKUP($D773,'Detailed Schedule'!$D$8:$K$903,5,FALSE)</f>
        <v>1656.39</v>
      </c>
      <c r="S773" s="75">
        <f>+VLOOKUP($D773,'Detailed Schedule'!$D$8:$K$903,7,FALSE)</f>
        <v>0</v>
      </c>
      <c r="T773" s="119">
        <f t="shared" si="129"/>
        <v>0</v>
      </c>
      <c r="U773" s="119">
        <f t="shared" si="130"/>
        <v>0</v>
      </c>
      <c r="V773" s="21" t="str">
        <f t="shared" si="131"/>
        <v>NO CHANGE</v>
      </c>
      <c r="W773" s="21" t="str">
        <f t="shared" si="132"/>
        <v>NO CHANGE</v>
      </c>
      <c r="X773" s="21" t="str">
        <f t="shared" si="133"/>
        <v>NO CHANGE</v>
      </c>
    </row>
    <row r="774" spans="1:24" outlineLevel="2">
      <c r="A774" s="136">
        <v>44579</v>
      </c>
      <c r="B774" s="24"/>
      <c r="C774" s="77">
        <v>707</v>
      </c>
      <c r="D774" s="137" t="s">
        <v>1738</v>
      </c>
      <c r="E774" s="137">
        <v>2</v>
      </c>
      <c r="F774" s="137" t="s">
        <v>179</v>
      </c>
      <c r="G774" s="137" t="str">
        <f>+VLOOKUP($D774,'Detailed Schedule'!$D$8:$EK$9993,4,FALSE)</f>
        <v>2015 FREIGHLINER M2 4000GAL</v>
      </c>
      <c r="H774" s="55">
        <f>+VLOOKUP($D774,'Detailed Schedule'!$D$8:$EK$9993,5,FALSE)</f>
        <v>88765</v>
      </c>
      <c r="I774" s="22">
        <f>+VLOOKUP($D774,'Detailed Schedule'!$D$8:$EK$9993,6,FALSE)</f>
        <v>7</v>
      </c>
      <c r="J774" s="55">
        <f>+VLOOKUP($D774,'Detailed Schedule'!$D$8:$EK$9993,7,FALSE)</f>
        <v>20000</v>
      </c>
      <c r="K774" s="56">
        <v>0</v>
      </c>
      <c r="L774" s="59">
        <f>+VLOOKUP($D774,'Detailed Schedule'!$D$8:$EAA$9985,137,FALSE)</f>
        <v>28652.08142857143</v>
      </c>
      <c r="M774" s="26">
        <f>+VLOOKUP($D774,'Detailed Schedule'!$D$8:$EAA$9985,144,FALSE)</f>
        <v>2455.8928571428573</v>
      </c>
      <c r="N774" s="26">
        <f t="shared" si="134"/>
        <v>31107.974285714288</v>
      </c>
      <c r="O774" s="26">
        <f t="shared" si="135"/>
        <v>57657.025714285715</v>
      </c>
      <c r="Q774" s="74">
        <f>+VLOOKUP($D774,'Detailed Schedule'!$D$8:$K$903,6,FALSE)</f>
        <v>7</v>
      </c>
      <c r="R774" s="75">
        <f>+VLOOKUP($D774,'Detailed Schedule'!$D$8:$K$903,5,FALSE)</f>
        <v>88765</v>
      </c>
      <c r="S774" s="75">
        <f>+VLOOKUP($D774,'Detailed Schedule'!$D$8:$K$903,7,FALSE)</f>
        <v>20000</v>
      </c>
      <c r="T774" s="119">
        <f t="shared" si="129"/>
        <v>0</v>
      </c>
      <c r="U774" s="119">
        <f t="shared" si="130"/>
        <v>0</v>
      </c>
      <c r="V774" s="21" t="str">
        <f t="shared" si="131"/>
        <v>NO CHANGE</v>
      </c>
      <c r="W774" s="21" t="str">
        <f t="shared" si="132"/>
        <v>NO CHANGE</v>
      </c>
      <c r="X774" s="21" t="str">
        <f t="shared" si="133"/>
        <v>NO CHANGE</v>
      </c>
    </row>
    <row r="775" spans="1:24" outlineLevel="2">
      <c r="A775" s="136">
        <v>44582</v>
      </c>
      <c r="B775" s="24"/>
      <c r="C775" s="77">
        <v>758</v>
      </c>
      <c r="D775" s="137" t="s">
        <v>1160</v>
      </c>
      <c r="E775" s="137">
        <v>1</v>
      </c>
      <c r="F775" s="137" t="s">
        <v>179</v>
      </c>
      <c r="G775" s="137" t="str">
        <f>+VLOOKUP($D775,'Detailed Schedule'!$D$8:$EK$9993,4,FALSE)</f>
        <v>TRUCK SETUP</v>
      </c>
      <c r="H775" s="55">
        <f>+VLOOKUP($D775,'Detailed Schedule'!$D$8:$EK$9993,5,FALSE)</f>
        <v>3161.15</v>
      </c>
      <c r="I775" s="22">
        <f>+VLOOKUP($D775,'Detailed Schedule'!$D$8:$EK$9993,6,FALSE)</f>
        <v>6</v>
      </c>
      <c r="J775" s="55">
        <f>+VLOOKUP($D775,'Detailed Schedule'!$D$8:$EK$9993,7,FALSE)</f>
        <v>0</v>
      </c>
      <c r="K775" s="56">
        <v>0</v>
      </c>
      <c r="L775" s="59">
        <f>+VLOOKUP($D775,'Detailed Schedule'!$D$8:$EAA$9985,137,FALSE)</f>
        <v>1536.6683333333333</v>
      </c>
      <c r="M775" s="26">
        <f>+VLOOKUP($D775,'Detailed Schedule'!$D$8:$EAA$9985,144,FALSE)</f>
        <v>131.71458333333334</v>
      </c>
      <c r="N775" s="26">
        <f t="shared" si="134"/>
        <v>1668.3829166666667</v>
      </c>
      <c r="O775" s="26">
        <f t="shared" si="135"/>
        <v>1492.7670833333334</v>
      </c>
      <c r="Q775" s="74">
        <f>+VLOOKUP($D775,'Detailed Schedule'!$D$8:$K$903,6,FALSE)</f>
        <v>6</v>
      </c>
      <c r="R775" s="75">
        <f>+VLOOKUP($D775,'Detailed Schedule'!$D$8:$K$903,5,FALSE)</f>
        <v>3161.15</v>
      </c>
      <c r="S775" s="75">
        <f>+VLOOKUP($D775,'Detailed Schedule'!$D$8:$K$903,7,FALSE)</f>
        <v>0</v>
      </c>
      <c r="T775" s="119">
        <f t="shared" si="129"/>
        <v>0</v>
      </c>
      <c r="U775" s="119">
        <f t="shared" si="130"/>
        <v>0</v>
      </c>
      <c r="V775" s="21" t="str">
        <f t="shared" si="131"/>
        <v>NO CHANGE</v>
      </c>
      <c r="W775" s="21" t="str">
        <f t="shared" si="132"/>
        <v>NO CHANGE</v>
      </c>
      <c r="X775" s="21" t="str">
        <f t="shared" si="133"/>
        <v>NO CHANGE</v>
      </c>
    </row>
    <row r="776" spans="1:24" outlineLevel="2">
      <c r="A776" s="136">
        <v>44585</v>
      </c>
      <c r="B776" s="24"/>
      <c r="C776" s="77">
        <v>691</v>
      </c>
      <c r="D776" s="137" t="s">
        <v>289</v>
      </c>
      <c r="E776" s="137">
        <v>2</v>
      </c>
      <c r="F776" s="137" t="s">
        <v>179</v>
      </c>
      <c r="G776" s="137" t="str">
        <f>+VLOOKUP($D776,'Detailed Schedule'!$D$8:$EK$9993,4,FALSE)</f>
        <v>2015 CATERPILLAR CT660</v>
      </c>
      <c r="H776" s="55">
        <f>+VLOOKUP($D776,'Detailed Schedule'!$D$8:$EK$9993,5,FALSE)</f>
        <v>83700</v>
      </c>
      <c r="I776" s="22">
        <f>+VLOOKUP($D776,'Detailed Schedule'!$D$8:$EK$9993,6,FALSE)</f>
        <v>10</v>
      </c>
      <c r="J776" s="55">
        <f>+VLOOKUP($D776,'Detailed Schedule'!$D$8:$EK$9993,7,FALSE)</f>
        <v>20000</v>
      </c>
      <c r="K776" s="56">
        <v>0</v>
      </c>
      <c r="L776" s="59">
        <f>+VLOOKUP($D776,'Detailed Schedule'!$D$8:$EAA$9985,137,FALSE)</f>
        <v>18579.169999999998</v>
      </c>
      <c r="M776" s="26">
        <f>+VLOOKUP($D776,'Detailed Schedule'!$D$8:$EAA$9985,144,FALSE)</f>
        <v>1592.5</v>
      </c>
      <c r="N776" s="26">
        <f t="shared" si="134"/>
        <v>20171.669999999998</v>
      </c>
      <c r="O776" s="26">
        <f t="shared" si="135"/>
        <v>63528.33</v>
      </c>
      <c r="Q776" s="74">
        <f>+VLOOKUP($D776,'Detailed Schedule'!$D$8:$K$903,6,FALSE)</f>
        <v>10</v>
      </c>
      <c r="R776" s="75">
        <f>+VLOOKUP($D776,'Detailed Schedule'!$D$8:$K$903,5,FALSE)</f>
        <v>83700</v>
      </c>
      <c r="S776" s="75">
        <f>+VLOOKUP($D776,'Detailed Schedule'!$D$8:$K$903,7,FALSE)</f>
        <v>20000</v>
      </c>
      <c r="T776" s="119">
        <f t="shared" si="129"/>
        <v>0</v>
      </c>
      <c r="U776" s="119">
        <f t="shared" si="130"/>
        <v>0</v>
      </c>
      <c r="V776" s="21" t="str">
        <f t="shared" si="131"/>
        <v>NO CHANGE</v>
      </c>
      <c r="W776" s="21" t="str">
        <f t="shared" si="132"/>
        <v>NO CHANGE</v>
      </c>
      <c r="X776" s="21" t="str">
        <f t="shared" si="133"/>
        <v>NO CHANGE</v>
      </c>
    </row>
    <row r="777" spans="1:24" outlineLevel="2">
      <c r="A777" s="136">
        <v>44588</v>
      </c>
      <c r="B777" s="24"/>
      <c r="C777" s="77">
        <v>759</v>
      </c>
      <c r="D777" s="137" t="s">
        <v>1164</v>
      </c>
      <c r="E777" s="137">
        <v>1</v>
      </c>
      <c r="F777" s="137" t="s">
        <v>179</v>
      </c>
      <c r="G777" s="137" t="str">
        <f>+VLOOKUP($D777,'Detailed Schedule'!$D$8:$EK$9993,4,FALSE)</f>
        <v>TRUCK SETUP</v>
      </c>
      <c r="H777" s="55">
        <f>+VLOOKUP($D777,'Detailed Schedule'!$D$8:$EK$9993,5,FALSE)</f>
        <v>1755.1000000000001</v>
      </c>
      <c r="I777" s="22">
        <f>+VLOOKUP($D777,'Detailed Schedule'!$D$8:$EK$9993,6,FALSE)</f>
        <v>6</v>
      </c>
      <c r="J777" s="55">
        <f>+VLOOKUP($D777,'Detailed Schedule'!$D$8:$EK$9993,7,FALSE)</f>
        <v>0</v>
      </c>
      <c r="K777" s="56">
        <v>0</v>
      </c>
      <c r="L777" s="59">
        <f>+VLOOKUP($D777,'Detailed Schedule'!$D$8:$EAA$9985,137,FALSE)</f>
        <v>853.17666666666673</v>
      </c>
      <c r="M777" s="26">
        <f>+VLOOKUP($D777,'Detailed Schedule'!$D$8:$EAA$9985,144,FALSE)</f>
        <v>73.129166666666677</v>
      </c>
      <c r="N777" s="26">
        <f t="shared" si="134"/>
        <v>926.30583333333345</v>
      </c>
      <c r="O777" s="26">
        <f t="shared" si="135"/>
        <v>828.79416666666668</v>
      </c>
      <c r="Q777" s="74">
        <f>+VLOOKUP($D777,'Detailed Schedule'!$D$8:$K$903,6,FALSE)</f>
        <v>6</v>
      </c>
      <c r="R777" s="75">
        <f>+VLOOKUP($D777,'Detailed Schedule'!$D$8:$K$903,5,FALSE)</f>
        <v>1755.1000000000001</v>
      </c>
      <c r="S777" s="75">
        <f>+VLOOKUP($D777,'Detailed Schedule'!$D$8:$K$903,7,FALSE)</f>
        <v>0</v>
      </c>
      <c r="T777" s="119">
        <f t="shared" si="129"/>
        <v>0</v>
      </c>
      <c r="U777" s="119">
        <f t="shared" si="130"/>
        <v>0</v>
      </c>
      <c r="V777" s="21" t="str">
        <f t="shared" si="131"/>
        <v>NO CHANGE</v>
      </c>
      <c r="W777" s="21" t="str">
        <f t="shared" si="132"/>
        <v>NO CHANGE</v>
      </c>
      <c r="X777" s="21" t="str">
        <f t="shared" si="133"/>
        <v>NO CHANGE</v>
      </c>
    </row>
    <row r="778" spans="1:24" outlineLevel="2">
      <c r="A778" s="136">
        <v>44588</v>
      </c>
      <c r="B778" s="24"/>
      <c r="C778" s="77">
        <v>706</v>
      </c>
      <c r="D778" s="137" t="s">
        <v>1736</v>
      </c>
      <c r="E778" s="137">
        <v>4</v>
      </c>
      <c r="F778" s="137" t="s">
        <v>179</v>
      </c>
      <c r="G778" s="137" t="str">
        <f>+VLOOKUP($D778,'Detailed Schedule'!$D$8:$EK$9993,4,FALSE)</f>
        <v>2014 FREIGHTLINER M2 2000GAL</v>
      </c>
      <c r="H778" s="55">
        <f>+VLOOKUP($D778,'Detailed Schedule'!$D$8:$EK$9993,5,FALSE)</f>
        <v>57372.5</v>
      </c>
      <c r="I778" s="22">
        <f>+VLOOKUP($D778,'Detailed Schedule'!$D$8:$EK$9993,6,FALSE)</f>
        <v>7</v>
      </c>
      <c r="J778" s="55">
        <f>+VLOOKUP($D778,'Detailed Schedule'!$D$8:$EK$9993,7,FALSE)</f>
        <v>7500</v>
      </c>
      <c r="K778" s="56">
        <v>0</v>
      </c>
      <c r="L778" s="59">
        <f>+VLOOKUP($D778,'Detailed Schedule'!$D$8:$EAA$9985,137,FALSE)</f>
        <v>20780.20285714286</v>
      </c>
      <c r="M778" s="26">
        <f>+VLOOKUP($D778,'Detailed Schedule'!$D$8:$EAA$9985,144,FALSE)</f>
        <v>1781.1607142857142</v>
      </c>
      <c r="N778" s="26">
        <f t="shared" si="134"/>
        <v>22561.363571428574</v>
      </c>
      <c r="O778" s="26">
        <f t="shared" si="135"/>
        <v>34811.136428571423</v>
      </c>
      <c r="Q778" s="74">
        <f>+VLOOKUP($D778,'Detailed Schedule'!$D$8:$K$903,6,FALSE)</f>
        <v>7</v>
      </c>
      <c r="R778" s="75">
        <f>+VLOOKUP($D778,'Detailed Schedule'!$D$8:$K$903,5,FALSE)</f>
        <v>57372.5</v>
      </c>
      <c r="S778" s="75">
        <f>+VLOOKUP($D778,'Detailed Schedule'!$D$8:$K$903,7,FALSE)</f>
        <v>7500</v>
      </c>
      <c r="T778" s="119">
        <f t="shared" si="129"/>
        <v>0</v>
      </c>
      <c r="U778" s="119">
        <f t="shared" si="130"/>
        <v>0</v>
      </c>
      <c r="V778" s="21" t="str">
        <f t="shared" si="131"/>
        <v>NO CHANGE</v>
      </c>
      <c r="W778" s="21" t="str">
        <f t="shared" si="132"/>
        <v>NO CHANGE</v>
      </c>
      <c r="X778" s="21" t="str">
        <f t="shared" si="133"/>
        <v>NO CHANGE</v>
      </c>
    </row>
    <row r="779" spans="1:24" outlineLevel="2">
      <c r="A779" s="136">
        <v>44610</v>
      </c>
      <c r="B779" s="24"/>
      <c r="C779" s="77">
        <v>710</v>
      </c>
      <c r="D779" s="137" t="s">
        <v>983</v>
      </c>
      <c r="E779" s="137">
        <v>2</v>
      </c>
      <c r="F779" s="137" t="s">
        <v>179</v>
      </c>
      <c r="G779" s="137" t="str">
        <f>+VLOOKUP($D779,'Detailed Schedule'!$D$8:$EK$9993,4,FALSE)</f>
        <v>2018 F-550 W/6K CRANE</v>
      </c>
      <c r="H779" s="55">
        <f>+VLOOKUP($D779,'Detailed Schedule'!$D$8:$EK$9993,5,FALSE)</f>
        <v>101491.37</v>
      </c>
      <c r="I779" s="22">
        <f>+VLOOKUP($D779,'Detailed Schedule'!$D$8:$EK$9993,6,FALSE)</f>
        <v>10</v>
      </c>
      <c r="J779" s="55">
        <f>+VLOOKUP($D779,'Detailed Schedule'!$D$8:$EK$9993,7,FALSE)</f>
        <v>20000</v>
      </c>
      <c r="K779" s="56">
        <v>0</v>
      </c>
      <c r="L779" s="59">
        <f>+VLOOKUP($D779,'Detailed Schedule'!$D$8:$EAA$9985,137,FALSE)</f>
        <v>23089.226999999999</v>
      </c>
      <c r="M779" s="26">
        <f>+VLOOKUP($D779,'Detailed Schedule'!$D$8:$EAA$9985,144,FALSE)</f>
        <v>2037.2842499999999</v>
      </c>
      <c r="N779" s="26">
        <f t="shared" si="134"/>
        <v>25126.51125</v>
      </c>
      <c r="O779" s="26">
        <f t="shared" si="135"/>
        <v>76364.858749999999</v>
      </c>
      <c r="Q779" s="74">
        <f>+VLOOKUP($D779,'Detailed Schedule'!$D$8:$K$903,6,FALSE)</f>
        <v>10</v>
      </c>
      <c r="R779" s="75">
        <f>+VLOOKUP($D779,'Detailed Schedule'!$D$8:$K$903,5,FALSE)</f>
        <v>101491.37</v>
      </c>
      <c r="S779" s="75">
        <f>+VLOOKUP($D779,'Detailed Schedule'!$D$8:$K$903,7,FALSE)</f>
        <v>20000</v>
      </c>
      <c r="T779" s="119">
        <f t="shared" si="129"/>
        <v>0</v>
      </c>
      <c r="U779" s="119">
        <f t="shared" si="130"/>
        <v>0</v>
      </c>
      <c r="V779" s="21" t="str">
        <f t="shared" si="131"/>
        <v>NO CHANGE</v>
      </c>
      <c r="W779" s="21" t="str">
        <f t="shared" si="132"/>
        <v>NO CHANGE</v>
      </c>
      <c r="X779" s="21" t="str">
        <f t="shared" si="133"/>
        <v>NO CHANGE</v>
      </c>
    </row>
    <row r="780" spans="1:24" outlineLevel="2">
      <c r="A780" s="136">
        <v>44643</v>
      </c>
      <c r="B780" s="24"/>
      <c r="C780" s="77">
        <v>711</v>
      </c>
      <c r="D780" s="137" t="s">
        <v>1165</v>
      </c>
      <c r="E780" s="137">
        <v>2</v>
      </c>
      <c r="F780" s="137" t="s">
        <v>179</v>
      </c>
      <c r="G780" s="137" t="str">
        <f>+VLOOKUP($D780,'Detailed Schedule'!$D$8:$EK$9993,4,FALSE)</f>
        <v>2020 F-250 D24350</v>
      </c>
      <c r="H780" s="55">
        <f>+VLOOKUP($D780,'Detailed Schedule'!$D$8:$EK$9993,5,FALSE)</f>
        <v>52812.630000000005</v>
      </c>
      <c r="I780" s="22">
        <f>+VLOOKUP($D780,'Detailed Schedule'!$D$8:$EK$9993,6,FALSE)</f>
        <v>6</v>
      </c>
      <c r="J780" s="55">
        <f>+VLOOKUP($D780,'Detailed Schedule'!$D$8:$EK$9993,7,FALSE)</f>
        <v>0</v>
      </c>
      <c r="K780" s="56">
        <v>0</v>
      </c>
      <c r="L780" s="59">
        <f>+VLOOKUP($D780,'Detailed Schedule'!$D$8:$EAA$9985,137,FALSE)</f>
        <v>24205.795000000002</v>
      </c>
      <c r="M780" s="26">
        <f>+VLOOKUP($D780,'Detailed Schedule'!$D$8:$EAA$9985,144,FALSE)</f>
        <v>2200.5262500000003</v>
      </c>
      <c r="N780" s="26">
        <f t="shared" si="134"/>
        <v>26406.321250000001</v>
      </c>
      <c r="O780" s="26">
        <f t="shared" si="135"/>
        <v>26406.308750000004</v>
      </c>
      <c r="Q780" s="74">
        <f>+VLOOKUP($D780,'Detailed Schedule'!$D$8:$K$903,6,FALSE)</f>
        <v>6</v>
      </c>
      <c r="R780" s="75">
        <f>+VLOOKUP($D780,'Detailed Schedule'!$D$8:$K$903,5,FALSE)</f>
        <v>52812.630000000005</v>
      </c>
      <c r="S780" s="75">
        <f>+VLOOKUP($D780,'Detailed Schedule'!$D$8:$K$903,7,FALSE)</f>
        <v>0</v>
      </c>
      <c r="T780" s="119">
        <f t="shared" si="129"/>
        <v>0</v>
      </c>
      <c r="U780" s="119">
        <f t="shared" si="130"/>
        <v>0</v>
      </c>
      <c r="V780" s="21" t="str">
        <f t="shared" si="131"/>
        <v>NO CHANGE</v>
      </c>
      <c r="W780" s="21" t="str">
        <f t="shared" si="132"/>
        <v>NO CHANGE</v>
      </c>
      <c r="X780" s="21" t="str">
        <f t="shared" si="133"/>
        <v>NO CHANGE</v>
      </c>
    </row>
    <row r="781" spans="1:24" outlineLevel="2">
      <c r="A781" s="136">
        <v>44643</v>
      </c>
      <c r="B781" s="24"/>
      <c r="C781" s="77">
        <v>712</v>
      </c>
      <c r="D781" s="137" t="s">
        <v>1167</v>
      </c>
      <c r="E781" s="137">
        <v>2</v>
      </c>
      <c r="F781" s="137" t="s">
        <v>179</v>
      </c>
      <c r="G781" s="137" t="str">
        <f>+VLOOKUP($D781,'Detailed Schedule'!$D$8:$EK$9993,4,FALSE)</f>
        <v>2019 F-250 D92216</v>
      </c>
      <c r="H781" s="55">
        <f>+VLOOKUP($D781,'Detailed Schedule'!$D$8:$EK$9993,5,FALSE)</f>
        <v>45140.31</v>
      </c>
      <c r="I781" s="22">
        <f>+VLOOKUP($D781,'Detailed Schedule'!$D$8:$EK$9993,6,FALSE)</f>
        <v>6</v>
      </c>
      <c r="J781" s="55">
        <f>+VLOOKUP($D781,'Detailed Schedule'!$D$8:$EK$9993,7,FALSE)</f>
        <v>0</v>
      </c>
      <c r="K781" s="56">
        <v>0</v>
      </c>
      <c r="L781" s="59">
        <f>+VLOOKUP($D781,'Detailed Schedule'!$D$8:$EAA$9985,137,FALSE)</f>
        <v>20689.314999999999</v>
      </c>
      <c r="M781" s="26">
        <f>+VLOOKUP($D781,'Detailed Schedule'!$D$8:$EAA$9985,144,FALSE)</f>
        <v>1880.8462499999996</v>
      </c>
      <c r="N781" s="26">
        <f t="shared" si="134"/>
        <v>22570.161249999997</v>
      </c>
      <c r="O781" s="26">
        <f t="shared" si="135"/>
        <v>22570.14875</v>
      </c>
      <c r="Q781" s="74">
        <f>+VLOOKUP($D781,'Detailed Schedule'!$D$8:$K$903,6,FALSE)</f>
        <v>6</v>
      </c>
      <c r="R781" s="75">
        <f>+VLOOKUP($D781,'Detailed Schedule'!$D$8:$K$903,5,FALSE)</f>
        <v>45140.31</v>
      </c>
      <c r="S781" s="75">
        <f>+VLOOKUP($D781,'Detailed Schedule'!$D$8:$K$903,7,FALSE)</f>
        <v>0</v>
      </c>
      <c r="T781" s="119">
        <f t="shared" si="129"/>
        <v>0</v>
      </c>
      <c r="U781" s="119">
        <f t="shared" si="130"/>
        <v>0</v>
      </c>
      <c r="V781" s="21" t="str">
        <f t="shared" si="131"/>
        <v>NO CHANGE</v>
      </c>
      <c r="W781" s="21" t="str">
        <f t="shared" si="132"/>
        <v>NO CHANGE</v>
      </c>
      <c r="X781" s="21" t="str">
        <f t="shared" si="133"/>
        <v>NO CHANGE</v>
      </c>
    </row>
    <row r="782" spans="1:24" outlineLevel="2">
      <c r="A782" s="136">
        <v>44649</v>
      </c>
      <c r="B782" s="24"/>
      <c r="C782" s="77">
        <v>699</v>
      </c>
      <c r="D782" s="137" t="s">
        <v>1169</v>
      </c>
      <c r="E782" s="137">
        <v>1</v>
      </c>
      <c r="F782" s="137" t="s">
        <v>179</v>
      </c>
      <c r="G782" s="137" t="str">
        <f>+VLOOKUP($D782,'Detailed Schedule'!$D$8:$EK$9993,4,FALSE)</f>
        <v>2022 F-150 A44565</v>
      </c>
      <c r="H782" s="55">
        <f>+VLOOKUP($D782,'Detailed Schedule'!$D$8:$EK$9993,5,FALSE)</f>
        <v>44336.28</v>
      </c>
      <c r="I782" s="22">
        <f>+VLOOKUP($D782,'Detailed Schedule'!$D$8:$EK$9993,6,FALSE)</f>
        <v>6</v>
      </c>
      <c r="J782" s="55">
        <f>+VLOOKUP($D782,'Detailed Schedule'!$D$8:$EK$9993,7,FALSE)</f>
        <v>0</v>
      </c>
      <c r="K782" s="56">
        <v>0</v>
      </c>
      <c r="L782" s="59">
        <f>+VLOOKUP($D782,'Detailed Schedule'!$D$8:$EAA$9985,137,FALSE)</f>
        <v>20320.8</v>
      </c>
      <c r="M782" s="26">
        <f>+VLOOKUP($D782,'Detailed Schedule'!$D$8:$EAA$9985,144,FALSE)</f>
        <v>1847.3449999999998</v>
      </c>
      <c r="N782" s="26">
        <f t="shared" si="134"/>
        <v>22168.145</v>
      </c>
      <c r="O782" s="26">
        <f t="shared" si="135"/>
        <v>22168.134999999998</v>
      </c>
      <c r="Q782" s="74">
        <f>+VLOOKUP($D782,'Detailed Schedule'!$D$8:$K$903,6,FALSE)</f>
        <v>6</v>
      </c>
      <c r="R782" s="75">
        <f>+VLOOKUP($D782,'Detailed Schedule'!$D$8:$K$903,5,FALSE)</f>
        <v>44336.28</v>
      </c>
      <c r="S782" s="75">
        <f>+VLOOKUP($D782,'Detailed Schedule'!$D$8:$K$903,7,FALSE)</f>
        <v>0</v>
      </c>
      <c r="T782" s="119">
        <f t="shared" si="129"/>
        <v>0</v>
      </c>
      <c r="U782" s="119">
        <f t="shared" si="130"/>
        <v>0</v>
      </c>
      <c r="V782" s="21" t="str">
        <f t="shared" si="131"/>
        <v>NO CHANGE</v>
      </c>
      <c r="W782" s="21" t="str">
        <f t="shared" si="132"/>
        <v>NO CHANGE</v>
      </c>
      <c r="X782" s="21" t="str">
        <f t="shared" si="133"/>
        <v>NO CHANGE</v>
      </c>
    </row>
    <row r="783" spans="1:24" outlineLevel="2">
      <c r="A783" s="136">
        <v>44649</v>
      </c>
      <c r="B783" s="24"/>
      <c r="C783" s="77">
        <v>701</v>
      </c>
      <c r="D783" s="137" t="s">
        <v>1171</v>
      </c>
      <c r="E783" s="137">
        <v>1</v>
      </c>
      <c r="F783" s="137" t="s">
        <v>179</v>
      </c>
      <c r="G783" s="137" t="str">
        <f>+VLOOKUP($D783,'Detailed Schedule'!$D$8:$EK$9993,4,FALSE)</f>
        <v>2022 F-250 D51397</v>
      </c>
      <c r="H783" s="55">
        <f>+VLOOKUP($D783,'Detailed Schedule'!$D$8:$EK$9993,5,FALSE)</f>
        <v>46502.04</v>
      </c>
      <c r="I783" s="22">
        <f>+VLOOKUP($D783,'Detailed Schedule'!$D$8:$EK$9993,6,FALSE)</f>
        <v>6</v>
      </c>
      <c r="J783" s="55">
        <f>+VLOOKUP($D783,'Detailed Schedule'!$D$8:$EK$9993,7,FALSE)</f>
        <v>0</v>
      </c>
      <c r="K783" s="56">
        <v>0</v>
      </c>
      <c r="L783" s="59">
        <f>+VLOOKUP($D783,'Detailed Schedule'!$D$8:$EAA$9985,137,FALSE)</f>
        <v>21313.440000000002</v>
      </c>
      <c r="M783" s="26">
        <f>+VLOOKUP($D783,'Detailed Schedule'!$D$8:$EAA$9985,144,FALSE)</f>
        <v>1937.585</v>
      </c>
      <c r="N783" s="26">
        <f t="shared" si="134"/>
        <v>23251.025000000001</v>
      </c>
      <c r="O783" s="26">
        <f t="shared" si="135"/>
        <v>23251.014999999999</v>
      </c>
      <c r="Q783" s="74">
        <f>+VLOOKUP($D783,'Detailed Schedule'!$D$8:$K$903,6,FALSE)</f>
        <v>6</v>
      </c>
      <c r="R783" s="75">
        <f>+VLOOKUP($D783,'Detailed Schedule'!$D$8:$K$903,5,FALSE)</f>
        <v>46502.04</v>
      </c>
      <c r="S783" s="75">
        <f>+VLOOKUP($D783,'Detailed Schedule'!$D$8:$K$903,7,FALSE)</f>
        <v>0</v>
      </c>
      <c r="T783" s="119">
        <f t="shared" si="129"/>
        <v>0</v>
      </c>
      <c r="U783" s="119">
        <f t="shared" si="130"/>
        <v>0</v>
      </c>
      <c r="V783" s="21" t="str">
        <f t="shared" si="131"/>
        <v>NO CHANGE</v>
      </c>
      <c r="W783" s="21" t="str">
        <f t="shared" si="132"/>
        <v>NO CHANGE</v>
      </c>
      <c r="X783" s="21" t="str">
        <f t="shared" si="133"/>
        <v>NO CHANGE</v>
      </c>
    </row>
    <row r="784" spans="1:24" outlineLevel="2">
      <c r="A784" s="136">
        <v>44649</v>
      </c>
      <c r="B784" s="24"/>
      <c r="C784" s="77">
        <v>700</v>
      </c>
      <c r="D784" s="137" t="s">
        <v>1173</v>
      </c>
      <c r="E784" s="137">
        <v>1</v>
      </c>
      <c r="F784" s="137" t="s">
        <v>179</v>
      </c>
      <c r="G784" s="137" t="str">
        <f>+VLOOKUP($D784,'Detailed Schedule'!$D$8:$EK$9993,4,FALSE)</f>
        <v>2022 F-250</v>
      </c>
      <c r="H784" s="55">
        <f>+VLOOKUP($D784,'Detailed Schedule'!$D$8:$EK$9993,5,FALSE)</f>
        <v>42569.04</v>
      </c>
      <c r="I784" s="22">
        <f>+VLOOKUP($D784,'Detailed Schedule'!$D$8:$EK$9993,6,FALSE)</f>
        <v>6</v>
      </c>
      <c r="J784" s="55">
        <f>+VLOOKUP($D784,'Detailed Schedule'!$D$8:$EK$9993,7,FALSE)</f>
        <v>0</v>
      </c>
      <c r="K784" s="56">
        <v>0</v>
      </c>
      <c r="L784" s="59">
        <f>+VLOOKUP($D784,'Detailed Schedule'!$D$8:$EAA$9985,137,FALSE)</f>
        <v>19510.810000000001</v>
      </c>
      <c r="M784" s="26">
        <f>+VLOOKUP($D784,'Detailed Schedule'!$D$8:$EAA$9985,144,FALSE)</f>
        <v>1773.71</v>
      </c>
      <c r="N784" s="26">
        <f t="shared" si="134"/>
        <v>21284.52</v>
      </c>
      <c r="O784" s="26">
        <f t="shared" si="135"/>
        <v>21284.52</v>
      </c>
      <c r="Q784" s="74">
        <f>+VLOOKUP($D784,'Detailed Schedule'!$D$8:$K$903,6,FALSE)</f>
        <v>6</v>
      </c>
      <c r="R784" s="75">
        <f>+VLOOKUP($D784,'Detailed Schedule'!$D$8:$K$903,5,FALSE)</f>
        <v>42569.04</v>
      </c>
      <c r="S784" s="75">
        <f>+VLOOKUP($D784,'Detailed Schedule'!$D$8:$K$903,7,FALSE)</f>
        <v>0</v>
      </c>
      <c r="T784" s="119">
        <f t="shared" si="129"/>
        <v>0</v>
      </c>
      <c r="U784" s="119">
        <f t="shared" si="130"/>
        <v>0</v>
      </c>
      <c r="V784" s="21" t="str">
        <f t="shared" si="131"/>
        <v>NO CHANGE</v>
      </c>
      <c r="W784" s="21" t="str">
        <f t="shared" si="132"/>
        <v>NO CHANGE</v>
      </c>
      <c r="X784" s="21" t="str">
        <f t="shared" si="133"/>
        <v>NO CHANGE</v>
      </c>
    </row>
    <row r="785" spans="1:24" outlineLevel="2">
      <c r="A785" s="136">
        <v>44659</v>
      </c>
      <c r="B785" s="24"/>
      <c r="C785" s="77">
        <v>671</v>
      </c>
      <c r="D785" s="137" t="s">
        <v>981</v>
      </c>
      <c r="E785" s="137">
        <v>1</v>
      </c>
      <c r="F785" s="137" t="s">
        <v>179</v>
      </c>
      <c r="G785" s="137" t="str">
        <f>+VLOOKUP($D785,'Detailed Schedule'!$D$8:$EK$9993,4,FALSE)</f>
        <v>2022 INTL MV W/12K CRANE</v>
      </c>
      <c r="H785" s="55">
        <f>+VLOOKUP($D785,'Detailed Schedule'!$D$8:$EK$9993,5,FALSE)</f>
        <v>195441.35</v>
      </c>
      <c r="I785" s="22">
        <f>+VLOOKUP($D785,'Detailed Schedule'!$D$8:$EK$9993,6,FALSE)</f>
        <v>10</v>
      </c>
      <c r="J785" s="55">
        <f>+VLOOKUP($D785,'Detailed Schedule'!$D$8:$EK$9993,7,FALSE)</f>
        <v>80000</v>
      </c>
      <c r="K785" s="56">
        <v>0</v>
      </c>
      <c r="L785" s="59">
        <f>+VLOOKUP($D785,'Detailed Schedule'!$D$8:$EAA$9985,137,FALSE)</f>
        <v>31746.375</v>
      </c>
      <c r="M785" s="26">
        <f>+VLOOKUP($D785,'Detailed Schedule'!$D$8:$EAA$9985,144,FALSE)</f>
        <v>2886.0337500000001</v>
      </c>
      <c r="N785" s="26">
        <f t="shared" si="134"/>
        <v>34632.408750000002</v>
      </c>
      <c r="O785" s="26">
        <f t="shared" si="135"/>
        <v>160808.94125</v>
      </c>
      <c r="Q785" s="74">
        <f>+VLOOKUP($D785,'Detailed Schedule'!$D$8:$K$903,6,FALSE)</f>
        <v>10</v>
      </c>
      <c r="R785" s="75">
        <f>+VLOOKUP($D785,'Detailed Schedule'!$D$8:$K$903,5,FALSE)</f>
        <v>195441.35</v>
      </c>
      <c r="S785" s="75">
        <f>+VLOOKUP($D785,'Detailed Schedule'!$D$8:$K$903,7,FALSE)</f>
        <v>80000</v>
      </c>
      <c r="T785" s="119">
        <f t="shared" si="129"/>
        <v>0</v>
      </c>
      <c r="U785" s="119">
        <f t="shared" si="130"/>
        <v>0</v>
      </c>
      <c r="V785" s="21" t="str">
        <f t="shared" si="131"/>
        <v>NO CHANGE</v>
      </c>
      <c r="W785" s="21" t="str">
        <f t="shared" si="132"/>
        <v>NO CHANGE</v>
      </c>
      <c r="X785" s="21" t="str">
        <f t="shared" si="133"/>
        <v>NO CHANGE</v>
      </c>
    </row>
    <row r="786" spans="1:24" outlineLevel="2">
      <c r="A786" s="136">
        <v>44712</v>
      </c>
      <c r="B786" s="24"/>
      <c r="C786" s="77">
        <v>740</v>
      </c>
      <c r="D786" s="137" t="s">
        <v>1177</v>
      </c>
      <c r="E786" s="137">
        <v>2</v>
      </c>
      <c r="F786" s="137" t="s">
        <v>179</v>
      </c>
      <c r="G786" s="137" t="str">
        <f>+VLOOKUP($D786,'Detailed Schedule'!$D$8:$EK$9993,4,FALSE)</f>
        <v>2022 F-250 D72117</v>
      </c>
      <c r="H786" s="55">
        <f>+VLOOKUP($D786,'Detailed Schedule'!$D$8:$EK$9993,5,FALSE)</f>
        <v>44213.04</v>
      </c>
      <c r="I786" s="22">
        <f>+VLOOKUP($D786,'Detailed Schedule'!$D$8:$EK$9993,6,FALSE)</f>
        <v>6</v>
      </c>
      <c r="J786" s="55">
        <f>+VLOOKUP($D786,'Detailed Schedule'!$D$8:$EK$9993,7,FALSE)</f>
        <v>0</v>
      </c>
      <c r="K786" s="56">
        <v>0</v>
      </c>
      <c r="L786" s="59">
        <f>+VLOOKUP($D786,'Detailed Schedule'!$D$8:$EAA$9985,137,FALSE)</f>
        <v>19036.169999999998</v>
      </c>
      <c r="M786" s="26">
        <f>+VLOOKUP($D786,'Detailed Schedule'!$D$8:$EAA$9985,144,FALSE)</f>
        <v>1842.21</v>
      </c>
      <c r="N786" s="26">
        <f t="shared" si="134"/>
        <v>20878.379999999997</v>
      </c>
      <c r="O786" s="26">
        <f t="shared" si="135"/>
        <v>23334.660000000003</v>
      </c>
      <c r="Q786" s="74">
        <f>+VLOOKUP($D786,'Detailed Schedule'!$D$8:$K$903,6,FALSE)</f>
        <v>6</v>
      </c>
      <c r="R786" s="75">
        <f>+VLOOKUP($D786,'Detailed Schedule'!$D$8:$K$903,5,FALSE)</f>
        <v>44213.04</v>
      </c>
      <c r="S786" s="75">
        <f>+VLOOKUP($D786,'Detailed Schedule'!$D$8:$K$903,7,FALSE)</f>
        <v>0</v>
      </c>
      <c r="T786" s="119">
        <f t="shared" ref="T786:T849" si="136">+S786-J786</f>
        <v>0</v>
      </c>
      <c r="U786" s="119">
        <f t="shared" ref="U786:U849" si="137">+R786-H786</f>
        <v>0</v>
      </c>
      <c r="V786" s="21" t="str">
        <f t="shared" ref="V786:V849" si="138">+IF(Q786=I786,"NO CHANGE","YES")</f>
        <v>NO CHANGE</v>
      </c>
      <c r="W786" s="21" t="str">
        <f t="shared" ref="W786:W849" si="139">+IF(R786=H786,"NO CHANGE","YES")</f>
        <v>NO CHANGE</v>
      </c>
      <c r="X786" s="21" t="str">
        <f t="shared" ref="X786:X849" si="140">+IF(S786=J786,"NO CHANGE","YES")</f>
        <v>NO CHANGE</v>
      </c>
    </row>
    <row r="787" spans="1:24" outlineLevel="2">
      <c r="A787" s="136">
        <v>44716</v>
      </c>
      <c r="B787" s="24"/>
      <c r="C787" s="77">
        <v>738</v>
      </c>
      <c r="D787" s="137" t="s">
        <v>1175</v>
      </c>
      <c r="E787" s="137">
        <v>2</v>
      </c>
      <c r="F787" s="137" t="s">
        <v>179</v>
      </c>
      <c r="G787" s="137" t="str">
        <f>+VLOOKUP($D787,'Detailed Schedule'!$D$8:$EK$9993,4,FALSE)</f>
        <v>2021 F-250 D19753</v>
      </c>
      <c r="H787" s="55">
        <f>+VLOOKUP($D787,'Detailed Schedule'!$D$8:$EK$9993,5,FALSE)</f>
        <v>51150</v>
      </c>
      <c r="I787" s="22">
        <f>+VLOOKUP($D787,'Detailed Schedule'!$D$8:$EK$9993,6,FALSE)</f>
        <v>6</v>
      </c>
      <c r="J787" s="55">
        <f>+VLOOKUP($D787,'Detailed Schedule'!$D$8:$EK$9993,7,FALSE)</f>
        <v>0</v>
      </c>
      <c r="K787" s="56">
        <v>0</v>
      </c>
      <c r="L787" s="59">
        <f>+VLOOKUP($D787,'Detailed Schedule'!$D$8:$EAA$9985,137,FALSE)</f>
        <v>22022.92</v>
      </c>
      <c r="M787" s="26">
        <f>+VLOOKUP($D787,'Detailed Schedule'!$D$8:$EAA$9985,144,FALSE)</f>
        <v>2131.25</v>
      </c>
      <c r="N787" s="26">
        <f t="shared" si="134"/>
        <v>24154.17</v>
      </c>
      <c r="O787" s="26">
        <f t="shared" si="135"/>
        <v>26995.83</v>
      </c>
      <c r="Q787" s="74">
        <f>+VLOOKUP($D787,'Detailed Schedule'!$D$8:$K$903,6,FALSE)</f>
        <v>6</v>
      </c>
      <c r="R787" s="75">
        <f>+VLOOKUP($D787,'Detailed Schedule'!$D$8:$K$903,5,FALSE)</f>
        <v>51150</v>
      </c>
      <c r="S787" s="75">
        <f>+VLOOKUP($D787,'Detailed Schedule'!$D$8:$K$903,7,FALSE)</f>
        <v>0</v>
      </c>
      <c r="T787" s="119">
        <f t="shared" si="136"/>
        <v>0</v>
      </c>
      <c r="U787" s="119">
        <f t="shared" si="137"/>
        <v>0</v>
      </c>
      <c r="V787" s="21" t="str">
        <f t="shared" si="138"/>
        <v>NO CHANGE</v>
      </c>
      <c r="W787" s="21" t="str">
        <f t="shared" si="139"/>
        <v>NO CHANGE</v>
      </c>
      <c r="X787" s="21" t="str">
        <f t="shared" si="140"/>
        <v>NO CHANGE</v>
      </c>
    </row>
    <row r="788" spans="1:24" outlineLevel="2">
      <c r="A788" s="136">
        <v>44718</v>
      </c>
      <c r="B788" s="24"/>
      <c r="C788" s="77">
        <v>742</v>
      </c>
      <c r="D788" s="137" t="s">
        <v>291</v>
      </c>
      <c r="E788" s="137">
        <v>2</v>
      </c>
      <c r="F788" s="137" t="s">
        <v>179</v>
      </c>
      <c r="G788" s="137" t="str">
        <f>+VLOOKUP($D788,'Detailed Schedule'!$D$8:$EK$9993,4,FALSE)</f>
        <v>2014 KENWORTH MIXER 17283</v>
      </c>
      <c r="H788" s="55">
        <f>+VLOOKUP($D788,'Detailed Schedule'!$D$8:$EK$9993,5,FALSE)</f>
        <v>69950</v>
      </c>
      <c r="I788" s="22">
        <f>+VLOOKUP($D788,'Detailed Schedule'!$D$8:$EK$9993,6,FALSE)</f>
        <v>7</v>
      </c>
      <c r="J788" s="55">
        <f>+VLOOKUP($D788,'Detailed Schedule'!$D$8:$EK$9993,7,FALSE)</f>
        <v>20000</v>
      </c>
      <c r="K788" s="56">
        <v>0</v>
      </c>
      <c r="L788" s="59">
        <f>+VLOOKUP($D788,'Detailed Schedule'!$D$8:$EAA$9985,137,FALSE)</f>
        <v>18433.924285714285</v>
      </c>
      <c r="M788" s="26">
        <f>+VLOOKUP($D788,'Detailed Schedule'!$D$8:$EAA$9985,144,FALSE)</f>
        <v>1783.9285714285713</v>
      </c>
      <c r="N788" s="26">
        <f t="shared" si="134"/>
        <v>20217.852857142858</v>
      </c>
      <c r="O788" s="26">
        <f t="shared" si="135"/>
        <v>49732.147142857139</v>
      </c>
      <c r="Q788" s="74">
        <f>+VLOOKUP($D788,'Detailed Schedule'!$D$8:$K$903,6,FALSE)</f>
        <v>7</v>
      </c>
      <c r="R788" s="75">
        <f>+VLOOKUP($D788,'Detailed Schedule'!$D$8:$K$903,5,FALSE)</f>
        <v>69950</v>
      </c>
      <c r="S788" s="75">
        <f>+VLOOKUP($D788,'Detailed Schedule'!$D$8:$K$903,7,FALSE)</f>
        <v>20000</v>
      </c>
      <c r="T788" s="119">
        <f t="shared" si="136"/>
        <v>0</v>
      </c>
      <c r="U788" s="119">
        <f t="shared" si="137"/>
        <v>0</v>
      </c>
      <c r="V788" s="21" t="str">
        <f t="shared" si="138"/>
        <v>NO CHANGE</v>
      </c>
      <c r="W788" s="21" t="str">
        <f t="shared" si="139"/>
        <v>NO CHANGE</v>
      </c>
      <c r="X788" s="21" t="str">
        <f t="shared" si="140"/>
        <v>NO CHANGE</v>
      </c>
    </row>
    <row r="789" spans="1:24" outlineLevel="2">
      <c r="A789" s="136">
        <v>44720</v>
      </c>
      <c r="B789" s="24"/>
      <c r="C789" s="77">
        <v>731</v>
      </c>
      <c r="D789" s="137" t="s">
        <v>1179</v>
      </c>
      <c r="E789" s="137">
        <v>1</v>
      </c>
      <c r="F789" s="137" t="s">
        <v>179</v>
      </c>
      <c r="G789" s="137" t="str">
        <f>+VLOOKUP($D789,'Detailed Schedule'!$D$8:$EK$9993,4,FALSE)</f>
        <v>2022 F-250 E64468</v>
      </c>
      <c r="H789" s="55">
        <f>+VLOOKUP($D789,'Detailed Schedule'!$D$8:$EK$9993,5,FALSE)</f>
        <v>48939.6</v>
      </c>
      <c r="I789" s="22">
        <f>+VLOOKUP($D789,'Detailed Schedule'!$D$8:$EK$9993,6,FALSE)</f>
        <v>6</v>
      </c>
      <c r="J789" s="55">
        <f>+VLOOKUP($D789,'Detailed Schedule'!$D$8:$EK$9993,7,FALSE)</f>
        <v>0</v>
      </c>
      <c r="K789" s="56">
        <v>0</v>
      </c>
      <c r="L789" s="59">
        <f>+VLOOKUP($D789,'Detailed Schedule'!$D$8:$EAA$9985,137,FALSE)</f>
        <v>21071.22</v>
      </c>
      <c r="M789" s="26">
        <f>+VLOOKUP($D789,'Detailed Schedule'!$D$8:$EAA$9985,144,FALSE)</f>
        <v>2039.1499999999996</v>
      </c>
      <c r="N789" s="26">
        <f t="shared" si="134"/>
        <v>23110.370000000003</v>
      </c>
      <c r="O789" s="26">
        <f t="shared" si="135"/>
        <v>25829.229999999996</v>
      </c>
      <c r="Q789" s="74">
        <f>+VLOOKUP($D789,'Detailed Schedule'!$D$8:$K$903,6,FALSE)</f>
        <v>6</v>
      </c>
      <c r="R789" s="75">
        <f>+VLOOKUP($D789,'Detailed Schedule'!$D$8:$K$903,5,FALSE)</f>
        <v>48939.6</v>
      </c>
      <c r="S789" s="75">
        <f>+VLOOKUP($D789,'Detailed Schedule'!$D$8:$K$903,7,FALSE)</f>
        <v>0</v>
      </c>
      <c r="T789" s="119">
        <f t="shared" si="136"/>
        <v>0</v>
      </c>
      <c r="U789" s="119">
        <f t="shared" si="137"/>
        <v>0</v>
      </c>
      <c r="V789" s="21" t="str">
        <f t="shared" si="138"/>
        <v>NO CHANGE</v>
      </c>
      <c r="W789" s="21" t="str">
        <f t="shared" si="139"/>
        <v>NO CHANGE</v>
      </c>
      <c r="X789" s="21" t="str">
        <f t="shared" si="140"/>
        <v>NO CHANGE</v>
      </c>
    </row>
    <row r="790" spans="1:24" outlineLevel="2">
      <c r="A790" s="136">
        <v>44742</v>
      </c>
      <c r="B790" s="24"/>
      <c r="C790" s="77">
        <v>743</v>
      </c>
      <c r="D790" s="137" t="s">
        <v>1183</v>
      </c>
      <c r="E790" s="137">
        <v>2</v>
      </c>
      <c r="F790" s="137" t="s">
        <v>179</v>
      </c>
      <c r="G790" s="137" t="str">
        <f>+VLOOKUP($D790,'Detailed Schedule'!$D$8:$EK$9993,4,FALSE)</f>
        <v>2022 F-250 E64467</v>
      </c>
      <c r="H790" s="55">
        <f>+VLOOKUP($D790,'Detailed Schedule'!$D$8:$EK$9993,5,FALSE)</f>
        <v>49845.020000000004</v>
      </c>
      <c r="I790" s="22">
        <f>+VLOOKUP($D790,'Detailed Schedule'!$D$8:$EK$9993,6,FALSE)</f>
        <v>6</v>
      </c>
      <c r="J790" s="55">
        <f>+VLOOKUP($D790,'Detailed Schedule'!$D$8:$EK$9993,7,FALSE)</f>
        <v>0</v>
      </c>
      <c r="K790" s="56">
        <v>0</v>
      </c>
      <c r="L790" s="59">
        <f>+VLOOKUP($D790,'Detailed Schedule'!$D$8:$EAA$9985,137,FALSE)</f>
        <v>20768.753333333334</v>
      </c>
      <c r="M790" s="26">
        <f>+VLOOKUP($D790,'Detailed Schedule'!$D$8:$EAA$9985,144,FALSE)</f>
        <v>2076.8758333333335</v>
      </c>
      <c r="N790" s="26">
        <f t="shared" si="134"/>
        <v>22845.629166666666</v>
      </c>
      <c r="O790" s="26">
        <f t="shared" si="135"/>
        <v>26999.390833333338</v>
      </c>
      <c r="Q790" s="74">
        <f>+VLOOKUP($D790,'Detailed Schedule'!$D$8:$K$903,6,FALSE)</f>
        <v>6</v>
      </c>
      <c r="R790" s="75">
        <f>+VLOOKUP($D790,'Detailed Schedule'!$D$8:$K$903,5,FALSE)</f>
        <v>49845.020000000004</v>
      </c>
      <c r="S790" s="75">
        <f>+VLOOKUP($D790,'Detailed Schedule'!$D$8:$K$903,7,FALSE)</f>
        <v>0</v>
      </c>
      <c r="T790" s="119">
        <f t="shared" si="136"/>
        <v>0</v>
      </c>
      <c r="U790" s="119">
        <f t="shared" si="137"/>
        <v>0</v>
      </c>
      <c r="V790" s="21" t="str">
        <f t="shared" si="138"/>
        <v>NO CHANGE</v>
      </c>
      <c r="W790" s="21" t="str">
        <f t="shared" si="139"/>
        <v>NO CHANGE</v>
      </c>
      <c r="X790" s="21" t="str">
        <f t="shared" si="140"/>
        <v>NO CHANGE</v>
      </c>
    </row>
    <row r="791" spans="1:24" outlineLevel="2">
      <c r="A791" s="136">
        <v>44742</v>
      </c>
      <c r="B791" s="24"/>
      <c r="C791" s="77">
        <v>744</v>
      </c>
      <c r="D791" s="137" t="s">
        <v>1185</v>
      </c>
      <c r="E791" s="137">
        <v>2</v>
      </c>
      <c r="F791" s="137" t="s">
        <v>179</v>
      </c>
      <c r="G791" s="137" t="str">
        <f>+VLOOKUP($D791,'Detailed Schedule'!$D$8:$EK$9993,4,FALSE)</f>
        <v>2022 F-250 E64466</v>
      </c>
      <c r="H791" s="55">
        <f>+VLOOKUP($D791,'Detailed Schedule'!$D$8:$EK$9993,5,FALSE)</f>
        <v>49845.020000000004</v>
      </c>
      <c r="I791" s="22">
        <f>+VLOOKUP($D791,'Detailed Schedule'!$D$8:$EK$9993,6,FALSE)</f>
        <v>6</v>
      </c>
      <c r="J791" s="55">
        <f>+VLOOKUP($D791,'Detailed Schedule'!$D$8:$EK$9993,7,FALSE)</f>
        <v>0</v>
      </c>
      <c r="K791" s="56">
        <v>0</v>
      </c>
      <c r="L791" s="59">
        <f>+VLOOKUP($D791,'Detailed Schedule'!$D$8:$EAA$9985,137,FALSE)</f>
        <v>20768.753333333334</v>
      </c>
      <c r="M791" s="26">
        <f>+VLOOKUP($D791,'Detailed Schedule'!$D$8:$EAA$9985,144,FALSE)</f>
        <v>2076.8758333333335</v>
      </c>
      <c r="N791" s="26">
        <f t="shared" si="134"/>
        <v>22845.629166666666</v>
      </c>
      <c r="O791" s="26">
        <f t="shared" si="135"/>
        <v>26999.390833333338</v>
      </c>
      <c r="Q791" s="74">
        <f>+VLOOKUP($D791,'Detailed Schedule'!$D$8:$K$903,6,FALSE)</f>
        <v>6</v>
      </c>
      <c r="R791" s="75">
        <f>+VLOOKUP($D791,'Detailed Schedule'!$D$8:$K$903,5,FALSE)</f>
        <v>49845.020000000004</v>
      </c>
      <c r="S791" s="75">
        <f>+VLOOKUP($D791,'Detailed Schedule'!$D$8:$K$903,7,FALSE)</f>
        <v>0</v>
      </c>
      <c r="T791" s="119">
        <f t="shared" si="136"/>
        <v>0</v>
      </c>
      <c r="U791" s="119">
        <f t="shared" si="137"/>
        <v>0</v>
      </c>
      <c r="V791" s="21" t="str">
        <f t="shared" si="138"/>
        <v>NO CHANGE</v>
      </c>
      <c r="W791" s="21" t="str">
        <f t="shared" si="139"/>
        <v>NO CHANGE</v>
      </c>
      <c r="X791" s="21" t="str">
        <f t="shared" si="140"/>
        <v>NO CHANGE</v>
      </c>
    </row>
    <row r="792" spans="1:24" outlineLevel="2">
      <c r="A792" s="136">
        <v>44743</v>
      </c>
      <c r="B792" s="24"/>
      <c r="C792" s="77">
        <v>718</v>
      </c>
      <c r="D792" s="137" t="s">
        <v>1181</v>
      </c>
      <c r="E792" s="137">
        <v>1</v>
      </c>
      <c r="F792" s="137" t="s">
        <v>179</v>
      </c>
      <c r="G792" s="137" t="str">
        <f>+VLOOKUP($D792,'Detailed Schedule'!$D$8:$EK$9993,4,FALSE)</f>
        <v>2022 F-250 R25463</v>
      </c>
      <c r="H792" s="55">
        <f>+VLOOKUP($D792,'Detailed Schedule'!$D$8:$EK$9993,5,FALSE)</f>
        <v>51531.380000000005</v>
      </c>
      <c r="I792" s="22">
        <f>+VLOOKUP($D792,'Detailed Schedule'!$D$8:$EK$9993,6,FALSE)</f>
        <v>6</v>
      </c>
      <c r="J792" s="55">
        <f>+VLOOKUP($D792,'Detailed Schedule'!$D$8:$EK$9993,7,FALSE)</f>
        <v>0</v>
      </c>
      <c r="K792" s="56">
        <v>0</v>
      </c>
      <c r="L792" s="59">
        <f>+VLOOKUP($D792,'Detailed Schedule'!$D$8:$EAA$9985,137,FALSE)</f>
        <v>21471.403333333335</v>
      </c>
      <c r="M792" s="26">
        <f>+VLOOKUP($D792,'Detailed Schedule'!$D$8:$EAA$9985,144,FALSE)</f>
        <v>2147.1408333333334</v>
      </c>
      <c r="N792" s="26">
        <f t="shared" si="134"/>
        <v>23618.54416666667</v>
      </c>
      <c r="O792" s="26">
        <f t="shared" si="135"/>
        <v>27912.835833333334</v>
      </c>
      <c r="Q792" s="74">
        <f>+VLOOKUP($D792,'Detailed Schedule'!$D$8:$K$903,6,FALSE)</f>
        <v>6</v>
      </c>
      <c r="R792" s="75">
        <f>+VLOOKUP($D792,'Detailed Schedule'!$D$8:$K$903,5,FALSE)</f>
        <v>51531.380000000005</v>
      </c>
      <c r="S792" s="75">
        <f>+VLOOKUP($D792,'Detailed Schedule'!$D$8:$K$903,7,FALSE)</f>
        <v>0</v>
      </c>
      <c r="T792" s="119">
        <f t="shared" si="136"/>
        <v>0</v>
      </c>
      <c r="U792" s="119">
        <f t="shared" si="137"/>
        <v>0</v>
      </c>
      <c r="V792" s="21" t="str">
        <f t="shared" si="138"/>
        <v>NO CHANGE</v>
      </c>
      <c r="W792" s="21" t="str">
        <f t="shared" si="139"/>
        <v>NO CHANGE</v>
      </c>
      <c r="X792" s="21" t="str">
        <f t="shared" si="140"/>
        <v>NO CHANGE</v>
      </c>
    </row>
    <row r="793" spans="1:24" outlineLevel="2">
      <c r="A793" s="136">
        <v>44748</v>
      </c>
      <c r="B793" s="24"/>
      <c r="C793" s="77">
        <v>730</v>
      </c>
      <c r="D793" s="137" t="s">
        <v>1634</v>
      </c>
      <c r="E793" s="137">
        <v>2</v>
      </c>
      <c r="F793" s="137" t="s">
        <v>179</v>
      </c>
      <c r="G793" s="137" t="str">
        <f>+VLOOKUP($D793,'Detailed Schedule'!$D$8:$EK$9993,4,FALSE)</f>
        <v>2022 F-250 STREET SWEEPER</v>
      </c>
      <c r="H793" s="55">
        <f>+VLOOKUP($D793,'Detailed Schedule'!$D$8:$EK$9993,5,FALSE)</f>
        <v>92070</v>
      </c>
      <c r="I793" s="22">
        <f>+VLOOKUP($D793,'Detailed Schedule'!$D$8:$EK$9993,6,FALSE)</f>
        <v>7</v>
      </c>
      <c r="J793" s="55">
        <f>+VLOOKUP($D793,'Detailed Schedule'!$D$8:$EK$9993,7,FALSE)</f>
        <v>15000</v>
      </c>
      <c r="K793" s="56">
        <v>0</v>
      </c>
      <c r="L793" s="59">
        <f>+VLOOKUP($D793,'Detailed Schedule'!$D$8:$EAA$9985,137,FALSE)</f>
        <v>27525</v>
      </c>
      <c r="M793" s="26">
        <f>+VLOOKUP($D793,'Detailed Schedule'!$D$8:$EAA$9985,144,FALSE)</f>
        <v>2752.5</v>
      </c>
      <c r="N793" s="26">
        <f t="shared" si="134"/>
        <v>30277.5</v>
      </c>
      <c r="O793" s="26">
        <f t="shared" si="135"/>
        <v>61792.5</v>
      </c>
      <c r="Q793" s="74">
        <f>+VLOOKUP($D793,'Detailed Schedule'!$D$8:$K$903,6,FALSE)</f>
        <v>7</v>
      </c>
      <c r="R793" s="75">
        <f>+VLOOKUP($D793,'Detailed Schedule'!$D$8:$K$903,5,FALSE)</f>
        <v>92070</v>
      </c>
      <c r="S793" s="75">
        <f>+VLOOKUP($D793,'Detailed Schedule'!$D$8:$K$903,7,FALSE)</f>
        <v>15000</v>
      </c>
      <c r="T793" s="119">
        <f t="shared" si="136"/>
        <v>0</v>
      </c>
      <c r="U793" s="119">
        <f t="shared" si="137"/>
        <v>0</v>
      </c>
      <c r="V793" s="21" t="str">
        <f t="shared" si="138"/>
        <v>NO CHANGE</v>
      </c>
      <c r="W793" s="21" t="str">
        <f t="shared" si="139"/>
        <v>NO CHANGE</v>
      </c>
      <c r="X793" s="21" t="str">
        <f t="shared" si="140"/>
        <v>NO CHANGE</v>
      </c>
    </row>
    <row r="794" spans="1:24" outlineLevel="2">
      <c r="A794" s="136">
        <v>44757</v>
      </c>
      <c r="B794" s="24"/>
      <c r="C794" s="77">
        <v>729</v>
      </c>
      <c r="D794" s="137" t="s">
        <v>1195</v>
      </c>
      <c r="E794" s="137">
        <v>2</v>
      </c>
      <c r="F794" s="137" t="s">
        <v>179</v>
      </c>
      <c r="G794" s="137" t="str">
        <f>+VLOOKUP($D794,'Detailed Schedule'!$D$8:$EK$9993,4,FALSE)</f>
        <v>2022 F-150 D92568</v>
      </c>
      <c r="H794" s="55">
        <f>+VLOOKUP($D794,'Detailed Schedule'!$D$8:$EK$9993,5,FALSE)</f>
        <v>45672.32</v>
      </c>
      <c r="I794" s="22">
        <f>+VLOOKUP($D794,'Detailed Schedule'!$D$8:$EK$9993,6,FALSE)</f>
        <v>6</v>
      </c>
      <c r="J794" s="55">
        <f>+VLOOKUP($D794,'Detailed Schedule'!$D$8:$EK$9993,7,FALSE)</f>
        <v>0</v>
      </c>
      <c r="K794" s="56">
        <v>0</v>
      </c>
      <c r="L794" s="59">
        <f>+VLOOKUP($D794,'Detailed Schedule'!$D$8:$EAA$9985,137,FALSE)</f>
        <v>19030.133333333331</v>
      </c>
      <c r="M794" s="26">
        <f>+VLOOKUP($D794,'Detailed Schedule'!$D$8:$EAA$9985,144,FALSE)</f>
        <v>1903.0133333333333</v>
      </c>
      <c r="N794" s="26">
        <f t="shared" si="134"/>
        <v>20933.146666666664</v>
      </c>
      <c r="O794" s="26">
        <f t="shared" si="135"/>
        <v>24739.173333333336</v>
      </c>
      <c r="Q794" s="74">
        <f>+VLOOKUP($D794,'Detailed Schedule'!$D$8:$K$903,6,FALSE)</f>
        <v>6</v>
      </c>
      <c r="R794" s="75">
        <f>+VLOOKUP($D794,'Detailed Schedule'!$D$8:$K$903,5,FALSE)</f>
        <v>45672.32</v>
      </c>
      <c r="S794" s="75">
        <f>+VLOOKUP($D794,'Detailed Schedule'!$D$8:$K$903,7,FALSE)</f>
        <v>0</v>
      </c>
      <c r="T794" s="119">
        <f t="shared" si="136"/>
        <v>0</v>
      </c>
      <c r="U794" s="119">
        <f t="shared" si="137"/>
        <v>0</v>
      </c>
      <c r="V794" s="21" t="str">
        <f t="shared" si="138"/>
        <v>NO CHANGE</v>
      </c>
      <c r="W794" s="21" t="str">
        <f t="shared" si="139"/>
        <v>NO CHANGE</v>
      </c>
      <c r="X794" s="21" t="str">
        <f t="shared" si="140"/>
        <v>NO CHANGE</v>
      </c>
    </row>
    <row r="795" spans="1:24" outlineLevel="2">
      <c r="A795" s="136">
        <v>44772</v>
      </c>
      <c r="B795" s="24"/>
      <c r="C795" s="77">
        <v>719</v>
      </c>
      <c r="D795" s="137" t="s">
        <v>1187</v>
      </c>
      <c r="E795" s="137">
        <v>1</v>
      </c>
      <c r="F795" s="137" t="s">
        <v>179</v>
      </c>
      <c r="G795" s="137" t="str">
        <f>+VLOOKUP($D795,'Detailed Schedule'!$D$8:$EK$9993,4,FALSE)</f>
        <v>2020 TOYOTA TUNDRA 879323</v>
      </c>
      <c r="H795" s="55">
        <f>+VLOOKUP($D795,'Detailed Schedule'!$D$8:$EK$9993,5,FALSE)</f>
        <v>49445.06</v>
      </c>
      <c r="I795" s="22">
        <f>+VLOOKUP($D795,'Detailed Schedule'!$D$8:$EK$9993,6,FALSE)</f>
        <v>6</v>
      </c>
      <c r="J795" s="55">
        <f>+VLOOKUP($D795,'Detailed Schedule'!$D$8:$EK$9993,7,FALSE)</f>
        <v>0</v>
      </c>
      <c r="K795" s="56">
        <v>0</v>
      </c>
      <c r="L795" s="59">
        <f>+VLOOKUP($D795,'Detailed Schedule'!$D$8:$EAA$9985,137,FALSE)</f>
        <v>19915.363333333335</v>
      </c>
      <c r="M795" s="26">
        <f>+VLOOKUP($D795,'Detailed Schedule'!$D$8:$EAA$9985,144,FALSE)</f>
        <v>2060.2108333333331</v>
      </c>
      <c r="N795" s="26">
        <f t="shared" si="134"/>
        <v>21975.574166666669</v>
      </c>
      <c r="O795" s="26">
        <f t="shared" si="135"/>
        <v>27469.485833333329</v>
      </c>
      <c r="Q795" s="74">
        <f>+VLOOKUP($D795,'Detailed Schedule'!$D$8:$K$903,6,FALSE)</f>
        <v>6</v>
      </c>
      <c r="R795" s="75">
        <f>+VLOOKUP($D795,'Detailed Schedule'!$D$8:$K$903,5,FALSE)</f>
        <v>49445.06</v>
      </c>
      <c r="S795" s="75">
        <f>+VLOOKUP($D795,'Detailed Schedule'!$D$8:$K$903,7,FALSE)</f>
        <v>0</v>
      </c>
      <c r="T795" s="119">
        <f t="shared" si="136"/>
        <v>0</v>
      </c>
      <c r="U795" s="119">
        <f t="shared" si="137"/>
        <v>0</v>
      </c>
      <c r="V795" s="21" t="str">
        <f t="shared" si="138"/>
        <v>NO CHANGE</v>
      </c>
      <c r="W795" s="21" t="str">
        <f t="shared" si="139"/>
        <v>NO CHANGE</v>
      </c>
      <c r="X795" s="21" t="str">
        <f t="shared" si="140"/>
        <v>NO CHANGE</v>
      </c>
    </row>
    <row r="796" spans="1:24" outlineLevel="2">
      <c r="A796" s="136">
        <v>44777</v>
      </c>
      <c r="B796" s="24"/>
      <c r="C796" s="77">
        <v>720</v>
      </c>
      <c r="D796" s="137" t="s">
        <v>1189</v>
      </c>
      <c r="E796" s="137">
        <v>1</v>
      </c>
      <c r="F796" s="137" t="s">
        <v>179</v>
      </c>
      <c r="G796" s="137" t="str">
        <f>+VLOOKUP($D796,'Detailed Schedule'!$D$8:$EK$9993,4,FALSE)</f>
        <v>2022 F-250 E96443</v>
      </c>
      <c r="H796" s="55">
        <f>+VLOOKUP($D796,'Detailed Schedule'!$D$8:$EK$9993,5,FALSE)</f>
        <v>58070.71</v>
      </c>
      <c r="I796" s="22">
        <f>+VLOOKUP($D796,'Detailed Schedule'!$D$8:$EK$9993,6,FALSE)</f>
        <v>6</v>
      </c>
      <c r="J796" s="55">
        <f>+VLOOKUP($D796,'Detailed Schedule'!$D$8:$EK$9993,7,FALSE)</f>
        <v>0</v>
      </c>
      <c r="K796" s="56">
        <v>0</v>
      </c>
      <c r="L796" s="59">
        <f>+VLOOKUP($D796,'Detailed Schedule'!$D$8:$EAA$9985,137,FALSE)</f>
        <v>23389.591666666667</v>
      </c>
      <c r="M796" s="26">
        <f>+VLOOKUP($D796,'Detailed Schedule'!$D$8:$EAA$9985,144,FALSE)</f>
        <v>2419.6129166666665</v>
      </c>
      <c r="N796" s="26">
        <f t="shared" si="134"/>
        <v>25809.204583333332</v>
      </c>
      <c r="O796" s="26">
        <f t="shared" si="135"/>
        <v>32261.505416666667</v>
      </c>
      <c r="Q796" s="74">
        <f>+VLOOKUP($D796,'Detailed Schedule'!$D$8:$K$903,6,FALSE)</f>
        <v>6</v>
      </c>
      <c r="R796" s="75">
        <f>+VLOOKUP($D796,'Detailed Schedule'!$D$8:$K$903,5,FALSE)</f>
        <v>58070.71</v>
      </c>
      <c r="S796" s="75">
        <f>+VLOOKUP($D796,'Detailed Schedule'!$D$8:$K$903,7,FALSE)</f>
        <v>0</v>
      </c>
      <c r="T796" s="119">
        <f t="shared" si="136"/>
        <v>0</v>
      </c>
      <c r="U796" s="119">
        <f t="shared" si="137"/>
        <v>0</v>
      </c>
      <c r="V796" s="21" t="str">
        <f t="shared" si="138"/>
        <v>NO CHANGE</v>
      </c>
      <c r="W796" s="21" t="str">
        <f t="shared" si="139"/>
        <v>NO CHANGE</v>
      </c>
      <c r="X796" s="21" t="str">
        <f t="shared" si="140"/>
        <v>NO CHANGE</v>
      </c>
    </row>
    <row r="797" spans="1:24" outlineLevel="2">
      <c r="A797" s="136">
        <v>44777</v>
      </c>
      <c r="B797" s="24"/>
      <c r="C797" s="77">
        <v>721</v>
      </c>
      <c r="D797" s="137" t="s">
        <v>1191</v>
      </c>
      <c r="E797" s="137">
        <v>1</v>
      </c>
      <c r="F797" s="137" t="s">
        <v>179</v>
      </c>
      <c r="G797" s="137" t="str">
        <f>+VLOOKUP($D797,'Detailed Schedule'!$D$8:$EK$9993,4,FALSE)</f>
        <v>2022 F-150 B38061</v>
      </c>
      <c r="H797" s="55">
        <f>+VLOOKUP($D797,'Detailed Schedule'!$D$8:$EK$9993,5,FALSE)</f>
        <v>53754.5</v>
      </c>
      <c r="I797" s="22">
        <f>+VLOOKUP($D797,'Detailed Schedule'!$D$8:$EK$9993,6,FALSE)</f>
        <v>6</v>
      </c>
      <c r="J797" s="55">
        <f>+VLOOKUP($D797,'Detailed Schedule'!$D$8:$EK$9993,7,FALSE)</f>
        <v>0</v>
      </c>
      <c r="K797" s="56">
        <v>0</v>
      </c>
      <c r="L797" s="59">
        <f>+VLOOKUP($D797,'Detailed Schedule'!$D$8:$EAA$9985,137,FALSE)</f>
        <v>21651.113333333335</v>
      </c>
      <c r="M797" s="26">
        <f>+VLOOKUP($D797,'Detailed Schedule'!$D$8:$EAA$9985,144,FALSE)</f>
        <v>2239.7708333333335</v>
      </c>
      <c r="N797" s="26">
        <f t="shared" si="134"/>
        <v>23890.884166666667</v>
      </c>
      <c r="O797" s="26">
        <f t="shared" si="135"/>
        <v>29863.615833333333</v>
      </c>
      <c r="Q797" s="74">
        <f>+VLOOKUP($D797,'Detailed Schedule'!$D$8:$K$903,6,FALSE)</f>
        <v>6</v>
      </c>
      <c r="R797" s="75">
        <f>+VLOOKUP($D797,'Detailed Schedule'!$D$8:$K$903,5,FALSE)</f>
        <v>53754.5</v>
      </c>
      <c r="S797" s="75">
        <f>+VLOOKUP($D797,'Detailed Schedule'!$D$8:$K$903,7,FALSE)</f>
        <v>0</v>
      </c>
      <c r="T797" s="119">
        <f t="shared" si="136"/>
        <v>0</v>
      </c>
      <c r="U797" s="119">
        <f t="shared" si="137"/>
        <v>0</v>
      </c>
      <c r="V797" s="21" t="str">
        <f t="shared" si="138"/>
        <v>NO CHANGE</v>
      </c>
      <c r="W797" s="21" t="str">
        <f t="shared" si="139"/>
        <v>NO CHANGE</v>
      </c>
      <c r="X797" s="21" t="str">
        <f t="shared" si="140"/>
        <v>NO CHANGE</v>
      </c>
    </row>
    <row r="798" spans="1:24" outlineLevel="2">
      <c r="A798" s="136">
        <v>44777</v>
      </c>
      <c r="B798" s="24"/>
      <c r="C798" s="77">
        <v>722</v>
      </c>
      <c r="D798" s="137" t="s">
        <v>1193</v>
      </c>
      <c r="E798" s="137">
        <v>1</v>
      </c>
      <c r="F798" s="137" t="s">
        <v>179</v>
      </c>
      <c r="G798" s="137" t="str">
        <f>+VLOOKUP($D798,'Detailed Schedule'!$D$8:$EK$9993,4,FALSE)</f>
        <v>2022 F-150 B38305</v>
      </c>
      <c r="H798" s="55">
        <f>+VLOOKUP($D798,'Detailed Schedule'!$D$8:$EK$9993,5,FALSE)</f>
        <v>53754.5</v>
      </c>
      <c r="I798" s="22">
        <f>+VLOOKUP($D798,'Detailed Schedule'!$D$8:$EK$9993,6,FALSE)</f>
        <v>6</v>
      </c>
      <c r="J798" s="55">
        <f>+VLOOKUP($D798,'Detailed Schedule'!$D$8:$EK$9993,7,FALSE)</f>
        <v>0</v>
      </c>
      <c r="K798" s="56">
        <v>0</v>
      </c>
      <c r="L798" s="59">
        <f>+VLOOKUP($D798,'Detailed Schedule'!$D$8:$EAA$9985,137,FALSE)</f>
        <v>21651.113333333335</v>
      </c>
      <c r="M798" s="26">
        <f>+VLOOKUP($D798,'Detailed Schedule'!$D$8:$EAA$9985,144,FALSE)</f>
        <v>2239.7708333333335</v>
      </c>
      <c r="N798" s="26">
        <f t="shared" si="134"/>
        <v>23890.884166666667</v>
      </c>
      <c r="O798" s="26">
        <f t="shared" si="135"/>
        <v>29863.615833333333</v>
      </c>
      <c r="Q798" s="74">
        <f>+VLOOKUP($D798,'Detailed Schedule'!$D$8:$K$903,6,FALSE)</f>
        <v>6</v>
      </c>
      <c r="R798" s="75">
        <f>+VLOOKUP($D798,'Detailed Schedule'!$D$8:$K$903,5,FALSE)</f>
        <v>53754.5</v>
      </c>
      <c r="S798" s="75">
        <f>+VLOOKUP($D798,'Detailed Schedule'!$D$8:$K$903,7,FALSE)</f>
        <v>0</v>
      </c>
      <c r="T798" s="119">
        <f t="shared" si="136"/>
        <v>0</v>
      </c>
      <c r="U798" s="119">
        <f t="shared" si="137"/>
        <v>0</v>
      </c>
      <c r="V798" s="21" t="str">
        <f t="shared" si="138"/>
        <v>NO CHANGE</v>
      </c>
      <c r="W798" s="21" t="str">
        <f t="shared" si="139"/>
        <v>NO CHANGE</v>
      </c>
      <c r="X798" s="21" t="str">
        <f t="shared" si="140"/>
        <v>NO CHANGE</v>
      </c>
    </row>
    <row r="799" spans="1:24" outlineLevel="2">
      <c r="A799" s="136">
        <v>44811</v>
      </c>
      <c r="B799" s="24"/>
      <c r="C799" s="77">
        <v>773</v>
      </c>
      <c r="D799" s="137" t="s">
        <v>447</v>
      </c>
      <c r="E799" s="137">
        <v>1</v>
      </c>
      <c r="F799" s="137" t="s">
        <v>179</v>
      </c>
      <c r="G799" s="137" t="str">
        <f>+VLOOKUP($D799,'Detailed Schedule'!$D$8:$EK$9993,4,FALSE)</f>
        <v>NEW HYDRAULIC PUMPS</v>
      </c>
      <c r="H799" s="55">
        <f>+VLOOKUP($D799,'Detailed Schedule'!$D$8:$EK$9993,5,FALSE)</f>
        <v>18919.87</v>
      </c>
      <c r="I799" s="22">
        <f>+VLOOKUP($D799,'Detailed Schedule'!$D$8:$EK$9993,6,FALSE)</f>
        <v>7</v>
      </c>
      <c r="J799" s="55">
        <f>+VLOOKUP($D799,'Detailed Schedule'!$D$8:$EK$9993,7,FALSE)</f>
        <v>0</v>
      </c>
      <c r="K799" s="56">
        <v>0</v>
      </c>
      <c r="L799" s="59">
        <f>+VLOOKUP($D799,'Detailed Schedule'!$D$8:$EAA$9985,137,FALSE)</f>
        <v>6306.6285714285714</v>
      </c>
      <c r="M799" s="26">
        <f>+VLOOKUP($D799,'Detailed Schedule'!$D$8:$EAA$9985,144,FALSE)</f>
        <v>675.70964285714285</v>
      </c>
      <c r="N799" s="26">
        <f t="shared" si="134"/>
        <v>6982.3382142857145</v>
      </c>
      <c r="O799" s="26">
        <f t="shared" si="135"/>
        <v>11937.531785714284</v>
      </c>
      <c r="Q799" s="74">
        <f>+VLOOKUP($D799,'Detailed Schedule'!$D$8:$K$903,6,FALSE)</f>
        <v>7</v>
      </c>
      <c r="R799" s="75">
        <f>+VLOOKUP($D799,'Detailed Schedule'!$D$8:$K$903,5,FALSE)</f>
        <v>18919.87</v>
      </c>
      <c r="S799" s="75">
        <f>+VLOOKUP($D799,'Detailed Schedule'!$D$8:$K$903,7,FALSE)</f>
        <v>0</v>
      </c>
      <c r="T799" s="119">
        <f t="shared" si="136"/>
        <v>0</v>
      </c>
      <c r="U799" s="119">
        <f t="shared" si="137"/>
        <v>0</v>
      </c>
      <c r="V799" s="21" t="str">
        <f t="shared" si="138"/>
        <v>NO CHANGE</v>
      </c>
      <c r="W799" s="21" t="str">
        <f t="shared" si="139"/>
        <v>NO CHANGE</v>
      </c>
      <c r="X799" s="21" t="str">
        <f t="shared" si="140"/>
        <v>NO CHANGE</v>
      </c>
    </row>
    <row r="800" spans="1:24" outlineLevel="2">
      <c r="A800" s="136">
        <v>44832</v>
      </c>
      <c r="B800" s="24"/>
      <c r="C800" s="77">
        <v>751</v>
      </c>
      <c r="D800" s="137" t="s">
        <v>1632</v>
      </c>
      <c r="E800" s="137">
        <v>9</v>
      </c>
      <c r="F800" s="137" t="s">
        <v>179</v>
      </c>
      <c r="G800" s="137" t="str">
        <f>+VLOOKUP($D800,'Detailed Schedule'!$D$8:$EK$9993,4,FALSE)</f>
        <v>2022 FORD EXPEDITION MAX</v>
      </c>
      <c r="H800" s="55">
        <f>+VLOOKUP($D800,'Detailed Schedule'!$D$8:$EK$9993,5,FALSE)</f>
        <v>103686.22</v>
      </c>
      <c r="I800" s="22">
        <f>+VLOOKUP($D800,'Detailed Schedule'!$D$8:$EK$9993,6,FALSE)</f>
        <v>7</v>
      </c>
      <c r="J800" s="55">
        <f>+VLOOKUP($D800,'Detailed Schedule'!$D$8:$EK$9993,7,FALSE)</f>
        <v>30000</v>
      </c>
      <c r="K800" s="56">
        <v>0</v>
      </c>
      <c r="L800" s="59">
        <f>+VLOOKUP($D800,'Detailed Schedule'!$D$8:$EAA$9985,137,FALSE)</f>
        <v>23684.852857142858</v>
      </c>
      <c r="M800" s="26">
        <f>+VLOOKUP($D800,'Detailed Schedule'!$D$8:$EAA$9985,144,FALSE)</f>
        <v>2631.6507142857145</v>
      </c>
      <c r="N800" s="26">
        <f t="shared" si="134"/>
        <v>26316.503571428573</v>
      </c>
      <c r="O800" s="26">
        <f t="shared" si="135"/>
        <v>77369.716428571424</v>
      </c>
      <c r="Q800" s="74">
        <f>+VLOOKUP($D800,'Detailed Schedule'!$D$8:$K$903,6,FALSE)</f>
        <v>7</v>
      </c>
      <c r="R800" s="75">
        <f>+VLOOKUP($D800,'Detailed Schedule'!$D$8:$K$903,5,FALSE)</f>
        <v>103686.22</v>
      </c>
      <c r="S800" s="75">
        <f>+VLOOKUP($D800,'Detailed Schedule'!$D$8:$K$903,7,FALSE)</f>
        <v>30000</v>
      </c>
      <c r="T800" s="119">
        <f t="shared" si="136"/>
        <v>0</v>
      </c>
      <c r="U800" s="119">
        <f t="shared" si="137"/>
        <v>0</v>
      </c>
      <c r="V800" s="21" t="str">
        <f t="shared" si="138"/>
        <v>NO CHANGE</v>
      </c>
      <c r="W800" s="21" t="str">
        <f t="shared" si="139"/>
        <v>NO CHANGE</v>
      </c>
      <c r="X800" s="21" t="str">
        <f t="shared" si="140"/>
        <v>NO CHANGE</v>
      </c>
    </row>
    <row r="801" spans="1:24" outlineLevel="2">
      <c r="A801" s="136">
        <v>44845</v>
      </c>
      <c r="B801" s="24"/>
      <c r="C801" s="77">
        <v>746</v>
      </c>
      <c r="D801" s="137" t="s">
        <v>985</v>
      </c>
      <c r="E801" s="137">
        <v>1</v>
      </c>
      <c r="F801" s="137" t="s">
        <v>179</v>
      </c>
      <c r="G801" s="137" t="str">
        <f>+VLOOKUP($D801,'Detailed Schedule'!$D$8:$EK$9993,4,FALSE)</f>
        <v>2013 PETERBUILT 337 FUEL LUBE</v>
      </c>
      <c r="H801" s="55">
        <f>+VLOOKUP($D801,'Detailed Schedule'!$D$8:$EK$9993,5,FALSE)</f>
        <v>91500</v>
      </c>
      <c r="I801" s="22">
        <f>+VLOOKUP($D801,'Detailed Schedule'!$D$8:$EK$9993,6,FALSE)</f>
        <v>10</v>
      </c>
      <c r="J801" s="55">
        <f>+VLOOKUP($D801,'Detailed Schedule'!$D$8:$EK$9993,7,FALSE)</f>
        <v>15000</v>
      </c>
      <c r="K801" s="56">
        <v>0</v>
      </c>
      <c r="L801" s="59">
        <f>+VLOOKUP($D801,'Detailed Schedule'!$D$8:$EAA$9985,137,FALSE)</f>
        <v>17212.5</v>
      </c>
      <c r="M801" s="26">
        <f>+VLOOKUP($D801,'Detailed Schedule'!$D$8:$EAA$9985,144,FALSE)</f>
        <v>1912.5</v>
      </c>
      <c r="N801" s="26">
        <f t="shared" si="134"/>
        <v>19125</v>
      </c>
      <c r="O801" s="26">
        <f t="shared" si="135"/>
        <v>72375</v>
      </c>
      <c r="Q801" s="74">
        <f>+VLOOKUP($D801,'Detailed Schedule'!$D$8:$K$903,6,FALSE)</f>
        <v>10</v>
      </c>
      <c r="R801" s="75">
        <f>+VLOOKUP($D801,'Detailed Schedule'!$D$8:$K$903,5,FALSE)</f>
        <v>91500</v>
      </c>
      <c r="S801" s="75">
        <f>+VLOOKUP($D801,'Detailed Schedule'!$D$8:$K$903,7,FALSE)</f>
        <v>15000</v>
      </c>
      <c r="T801" s="119">
        <f t="shared" si="136"/>
        <v>0</v>
      </c>
      <c r="U801" s="119">
        <f t="shared" si="137"/>
        <v>0</v>
      </c>
      <c r="V801" s="21" t="str">
        <f t="shared" si="138"/>
        <v>NO CHANGE</v>
      </c>
      <c r="W801" s="21" t="str">
        <f t="shared" si="139"/>
        <v>NO CHANGE</v>
      </c>
      <c r="X801" s="21" t="str">
        <f t="shared" si="140"/>
        <v>NO CHANGE</v>
      </c>
    </row>
    <row r="802" spans="1:24" outlineLevel="2">
      <c r="A802" s="136">
        <v>44854</v>
      </c>
      <c r="B802" s="24"/>
      <c r="C802" s="77">
        <v>749</v>
      </c>
      <c r="D802" s="137" t="s">
        <v>1510</v>
      </c>
      <c r="E802" s="137">
        <v>2</v>
      </c>
      <c r="F802" s="137" t="s">
        <v>179</v>
      </c>
      <c r="G802" s="137" t="str">
        <f>+VLOOKUP($D802,'Detailed Schedule'!$D$8:$EK$9993,4,FALSE)</f>
        <v>2023 MACK MD6 TMA</v>
      </c>
      <c r="H802" s="55">
        <f>+VLOOKUP($D802,'Detailed Schedule'!$D$8:$EK$9993,5,FALSE)</f>
        <v>137602.19</v>
      </c>
      <c r="I802" s="22">
        <f>+VLOOKUP($D802,'Detailed Schedule'!$D$8:$EK$9993,6,FALSE)</f>
        <v>6</v>
      </c>
      <c r="J802" s="55">
        <f>+VLOOKUP($D802,'Detailed Schedule'!$D$8:$EK$9993,7,FALSE)</f>
        <v>60000</v>
      </c>
      <c r="K802" s="56">
        <v>0</v>
      </c>
      <c r="L802" s="59">
        <f>+VLOOKUP($D802,'Detailed Schedule'!$D$8:$EAA$9985,137,FALSE)</f>
        <v>28023.018333333333</v>
      </c>
      <c r="M802" s="26">
        <f>+VLOOKUP($D802,'Detailed Schedule'!$D$8:$EAA$9985,144,FALSE)</f>
        <v>3233.4245833333334</v>
      </c>
      <c r="N802" s="26">
        <f t="shared" si="134"/>
        <v>31256.442916666667</v>
      </c>
      <c r="O802" s="26">
        <f t="shared" si="135"/>
        <v>106345.74708333334</v>
      </c>
      <c r="Q802" s="74">
        <f>+VLOOKUP($D802,'Detailed Schedule'!$D$8:$K$903,6,FALSE)</f>
        <v>6</v>
      </c>
      <c r="R802" s="75">
        <f>+VLOOKUP($D802,'Detailed Schedule'!$D$8:$K$903,5,FALSE)</f>
        <v>137602.19</v>
      </c>
      <c r="S802" s="75">
        <f>+VLOOKUP($D802,'Detailed Schedule'!$D$8:$K$903,7,FALSE)</f>
        <v>60000</v>
      </c>
      <c r="T802" s="119">
        <f t="shared" si="136"/>
        <v>0</v>
      </c>
      <c r="U802" s="119">
        <f t="shared" si="137"/>
        <v>0</v>
      </c>
      <c r="V802" s="21" t="str">
        <f t="shared" si="138"/>
        <v>NO CHANGE</v>
      </c>
      <c r="W802" s="21" t="str">
        <f t="shared" si="139"/>
        <v>NO CHANGE</v>
      </c>
      <c r="X802" s="21" t="str">
        <f t="shared" si="140"/>
        <v>NO CHANGE</v>
      </c>
    </row>
    <row r="803" spans="1:24" outlineLevel="2">
      <c r="A803" s="136">
        <v>44867</v>
      </c>
      <c r="B803" s="24"/>
      <c r="C803" s="77">
        <v>748</v>
      </c>
      <c r="D803" s="137" t="s">
        <v>1508</v>
      </c>
      <c r="E803" s="137">
        <v>2</v>
      </c>
      <c r="F803" s="137" t="s">
        <v>179</v>
      </c>
      <c r="G803" s="137" t="str">
        <f>+VLOOKUP($D803,'Detailed Schedule'!$D$8:$EK$9993,4,FALSE)</f>
        <v>2023 MACK MD6 TMA</v>
      </c>
      <c r="H803" s="55">
        <f>+VLOOKUP($D803,'Detailed Schedule'!$D$8:$EK$9993,5,FALSE)</f>
        <v>137411.35999999999</v>
      </c>
      <c r="I803" s="22">
        <f>+VLOOKUP($D803,'Detailed Schedule'!$D$8:$EK$9993,6,FALSE)</f>
        <v>6</v>
      </c>
      <c r="J803" s="55">
        <f>+VLOOKUP($D803,'Detailed Schedule'!$D$8:$EK$9993,7,FALSE)</f>
        <v>60000</v>
      </c>
      <c r="K803" s="56">
        <v>0</v>
      </c>
      <c r="L803" s="59">
        <f>+VLOOKUP($D803,'Detailed Schedule'!$D$8:$EAA$9985,137,FALSE)</f>
        <v>27954.103333333333</v>
      </c>
      <c r="M803" s="26">
        <f>+VLOOKUP($D803,'Detailed Schedule'!$D$8:$EAA$9985,144,FALSE)</f>
        <v>3225.4733333333334</v>
      </c>
      <c r="N803" s="26">
        <f t="shared" si="134"/>
        <v>31179.576666666668</v>
      </c>
      <c r="O803" s="26">
        <f t="shared" si="135"/>
        <v>106231.78333333333</v>
      </c>
      <c r="Q803" s="74">
        <f>+VLOOKUP($D803,'Detailed Schedule'!$D$8:$K$903,6,FALSE)</f>
        <v>6</v>
      </c>
      <c r="R803" s="75">
        <f>+VLOOKUP($D803,'Detailed Schedule'!$D$8:$K$903,5,FALSE)</f>
        <v>137411.35999999999</v>
      </c>
      <c r="S803" s="75">
        <f>+VLOOKUP($D803,'Detailed Schedule'!$D$8:$K$903,7,FALSE)</f>
        <v>60000</v>
      </c>
      <c r="T803" s="119">
        <f t="shared" si="136"/>
        <v>0</v>
      </c>
      <c r="U803" s="119">
        <f t="shared" si="137"/>
        <v>0</v>
      </c>
      <c r="V803" s="21" t="str">
        <f t="shared" si="138"/>
        <v>NO CHANGE</v>
      </c>
      <c r="W803" s="21" t="str">
        <f t="shared" si="139"/>
        <v>NO CHANGE</v>
      </c>
      <c r="X803" s="21" t="str">
        <f t="shared" si="140"/>
        <v>NO CHANGE</v>
      </c>
    </row>
    <row r="804" spans="1:24" outlineLevel="2">
      <c r="A804" s="136">
        <v>44875</v>
      </c>
      <c r="B804" s="24"/>
      <c r="C804" s="77">
        <v>747</v>
      </c>
      <c r="D804" s="137" t="s">
        <v>1197</v>
      </c>
      <c r="E804" s="137">
        <v>1</v>
      </c>
      <c r="F804" s="137" t="s">
        <v>179</v>
      </c>
      <c r="G804" s="137" t="str">
        <f>+VLOOKUP($D804,'Detailed Schedule'!$D$8:$EK$9993,4,FALSE)</f>
        <v>2022 F-150 PLATINUM B58400</v>
      </c>
      <c r="H804" s="55">
        <f>+VLOOKUP($D804,'Detailed Schedule'!$D$8:$EK$9993,5,FALSE)</f>
        <v>64142.380000000005</v>
      </c>
      <c r="I804" s="22">
        <f>+VLOOKUP($D804,'Detailed Schedule'!$D$8:$EK$9993,6,FALSE)</f>
        <v>6</v>
      </c>
      <c r="J804" s="55">
        <f>+VLOOKUP($D804,'Detailed Schedule'!$D$8:$EK$9993,7,FALSE)</f>
        <v>30000</v>
      </c>
      <c r="K804" s="56">
        <v>0</v>
      </c>
      <c r="L804" s="59">
        <f>+VLOOKUP($D804,'Detailed Schedule'!$D$8:$EAA$9985,137,FALSE)</f>
        <v>12329.196666666667</v>
      </c>
      <c r="M804" s="26">
        <f>+VLOOKUP($D804,'Detailed Schedule'!$D$8:$EAA$9985,144,FALSE)</f>
        <v>1422.5991666666669</v>
      </c>
      <c r="N804" s="26">
        <f t="shared" si="134"/>
        <v>13751.795833333334</v>
      </c>
      <c r="O804" s="26">
        <f t="shared" si="135"/>
        <v>50390.584166666667</v>
      </c>
      <c r="Q804" s="74">
        <f>+VLOOKUP($D804,'Detailed Schedule'!$D$8:$K$903,6,FALSE)</f>
        <v>6</v>
      </c>
      <c r="R804" s="75">
        <f>+VLOOKUP($D804,'Detailed Schedule'!$D$8:$K$903,5,FALSE)</f>
        <v>64142.380000000005</v>
      </c>
      <c r="S804" s="75">
        <f>+VLOOKUP($D804,'Detailed Schedule'!$D$8:$K$903,7,FALSE)</f>
        <v>30000</v>
      </c>
      <c r="T804" s="119">
        <f t="shared" si="136"/>
        <v>0</v>
      </c>
      <c r="U804" s="119">
        <f t="shared" si="137"/>
        <v>0</v>
      </c>
      <c r="V804" s="21" t="str">
        <f t="shared" si="138"/>
        <v>NO CHANGE</v>
      </c>
      <c r="W804" s="21" t="str">
        <f t="shared" si="139"/>
        <v>NO CHANGE</v>
      </c>
      <c r="X804" s="21" t="str">
        <f t="shared" si="140"/>
        <v>NO CHANGE</v>
      </c>
    </row>
    <row r="805" spans="1:24" outlineLevel="2">
      <c r="A805" s="136">
        <v>44949</v>
      </c>
      <c r="B805" s="24"/>
      <c r="C805" s="77">
        <v>796</v>
      </c>
      <c r="D805" s="137" t="s">
        <v>1199</v>
      </c>
      <c r="E805" s="137">
        <v>3</v>
      </c>
      <c r="F805" s="137" t="s">
        <v>179</v>
      </c>
      <c r="G805" s="137" t="str">
        <f>+VLOOKUP($D805,'Detailed Schedule'!$D$8:$EK$9993,4,FALSE)</f>
        <v>2022 F-250 G40582</v>
      </c>
      <c r="H805" s="55">
        <f>+VLOOKUP($D805,'Detailed Schedule'!$D$8:$EK$9993,5,FALSE)</f>
        <v>64500.01</v>
      </c>
      <c r="I805" s="22">
        <f>+VLOOKUP($D805,'Detailed Schedule'!$D$8:$EK$9993,6,FALSE)</f>
        <v>6</v>
      </c>
      <c r="J805" s="55">
        <f>+VLOOKUP($D805,'Detailed Schedule'!$D$8:$EK$9993,7,FALSE)</f>
        <v>0</v>
      </c>
      <c r="K805" s="56">
        <v>0</v>
      </c>
      <c r="L805" s="59">
        <f>+VLOOKUP($D805,'Detailed Schedule'!$D$8:$EAA$9985,137,FALSE)</f>
        <v>20604.171666666669</v>
      </c>
      <c r="M805" s="26">
        <f>+VLOOKUP($D805,'Detailed Schedule'!$D$8:$EAA$9985,144,FALSE)</f>
        <v>2687.5004166666668</v>
      </c>
      <c r="N805" s="26">
        <f t="shared" si="134"/>
        <v>23291.672083333335</v>
      </c>
      <c r="O805" s="26">
        <f t="shared" si="135"/>
        <v>41208.337916666671</v>
      </c>
      <c r="Q805" s="74">
        <f>+VLOOKUP($D805,'Detailed Schedule'!$D$8:$K$903,6,FALSE)</f>
        <v>6</v>
      </c>
      <c r="R805" s="75">
        <f>+VLOOKUP($D805,'Detailed Schedule'!$D$8:$K$903,5,FALSE)</f>
        <v>64500.01</v>
      </c>
      <c r="S805" s="75">
        <f>+VLOOKUP($D805,'Detailed Schedule'!$D$8:$K$903,7,FALSE)</f>
        <v>0</v>
      </c>
      <c r="T805" s="119">
        <f t="shared" si="136"/>
        <v>0</v>
      </c>
      <c r="U805" s="119">
        <f t="shared" si="137"/>
        <v>0</v>
      </c>
      <c r="V805" s="21" t="str">
        <f t="shared" si="138"/>
        <v>NO CHANGE</v>
      </c>
      <c r="W805" s="21" t="str">
        <f t="shared" si="139"/>
        <v>NO CHANGE</v>
      </c>
      <c r="X805" s="21" t="str">
        <f t="shared" si="140"/>
        <v>NO CHANGE</v>
      </c>
    </row>
    <row r="806" spans="1:24" outlineLevel="2">
      <c r="A806" s="136">
        <v>44949</v>
      </c>
      <c r="B806" s="24"/>
      <c r="C806" s="77">
        <v>797</v>
      </c>
      <c r="D806" s="137" t="s">
        <v>1201</v>
      </c>
      <c r="E806" s="137">
        <v>2</v>
      </c>
      <c r="F806" s="137" t="s">
        <v>179</v>
      </c>
      <c r="G806" s="137" t="str">
        <f>+VLOOKUP($D806,'Detailed Schedule'!$D$8:$EK$9993,4,FALSE)</f>
        <v>2022 F-250 G40597</v>
      </c>
      <c r="H806" s="55">
        <f>+VLOOKUP($D806,'Detailed Schedule'!$D$8:$EK$9993,5,FALSE)</f>
        <v>63246.51</v>
      </c>
      <c r="I806" s="22">
        <f>+VLOOKUP($D806,'Detailed Schedule'!$D$8:$EK$9993,6,FALSE)</f>
        <v>6</v>
      </c>
      <c r="J806" s="55">
        <f>+VLOOKUP($D806,'Detailed Schedule'!$D$8:$EK$9993,7,FALSE)</f>
        <v>0</v>
      </c>
      <c r="K806" s="56">
        <v>0</v>
      </c>
      <c r="L806" s="59">
        <f>+VLOOKUP($D806,'Detailed Schedule'!$D$8:$EAA$9985,137,FALSE)</f>
        <v>20203.755000000001</v>
      </c>
      <c r="M806" s="26">
        <f>+VLOOKUP($D806,'Detailed Schedule'!$D$8:$EAA$9985,144,FALSE)</f>
        <v>2635.2712500000002</v>
      </c>
      <c r="N806" s="26">
        <f t="shared" si="134"/>
        <v>22839.026250000003</v>
      </c>
      <c r="O806" s="26">
        <f t="shared" si="135"/>
        <v>40407.483749999999</v>
      </c>
      <c r="Q806" s="74">
        <f>+VLOOKUP($D806,'Detailed Schedule'!$D$8:$K$903,6,FALSE)</f>
        <v>6</v>
      </c>
      <c r="R806" s="75">
        <f>+VLOOKUP($D806,'Detailed Schedule'!$D$8:$K$903,5,FALSE)</f>
        <v>63246.51</v>
      </c>
      <c r="S806" s="75">
        <f>+VLOOKUP($D806,'Detailed Schedule'!$D$8:$K$903,7,FALSE)</f>
        <v>0</v>
      </c>
      <c r="T806" s="119">
        <f t="shared" si="136"/>
        <v>0</v>
      </c>
      <c r="U806" s="119">
        <f t="shared" si="137"/>
        <v>0</v>
      </c>
      <c r="V806" s="21" t="str">
        <f t="shared" si="138"/>
        <v>NO CHANGE</v>
      </c>
      <c r="W806" s="21" t="str">
        <f t="shared" si="139"/>
        <v>NO CHANGE</v>
      </c>
      <c r="X806" s="21" t="str">
        <f t="shared" si="140"/>
        <v>NO CHANGE</v>
      </c>
    </row>
    <row r="807" spans="1:24" outlineLevel="2">
      <c r="A807" s="136">
        <v>44949</v>
      </c>
      <c r="B807" s="24"/>
      <c r="C807" s="77">
        <v>798</v>
      </c>
      <c r="D807" s="137" t="s">
        <v>1203</v>
      </c>
      <c r="E807" s="137">
        <v>2</v>
      </c>
      <c r="F807" s="137" t="s">
        <v>179</v>
      </c>
      <c r="G807" s="137" t="str">
        <f>+VLOOKUP($D807,'Detailed Schedule'!$D$8:$EK$9993,4,FALSE)</f>
        <v>2022 F-250 G40596</v>
      </c>
      <c r="H807" s="55">
        <f>+VLOOKUP($D807,'Detailed Schedule'!$D$8:$EK$9993,5,FALSE)</f>
        <v>63124.090000000004</v>
      </c>
      <c r="I807" s="22">
        <f>+VLOOKUP($D807,'Detailed Schedule'!$D$8:$EK$9993,6,FALSE)</f>
        <v>6</v>
      </c>
      <c r="J807" s="55">
        <f>+VLOOKUP($D807,'Detailed Schedule'!$D$8:$EK$9993,7,FALSE)</f>
        <v>0</v>
      </c>
      <c r="K807" s="56">
        <v>0</v>
      </c>
      <c r="L807" s="59">
        <f>+VLOOKUP($D807,'Detailed Schedule'!$D$8:$EAA$9985,137,FALSE)</f>
        <v>20164.641666666666</v>
      </c>
      <c r="M807" s="26">
        <f>+VLOOKUP($D807,'Detailed Schedule'!$D$8:$EAA$9985,144,FALSE)</f>
        <v>2630.1704166666668</v>
      </c>
      <c r="N807" s="26">
        <f t="shared" si="134"/>
        <v>22794.812083333334</v>
      </c>
      <c r="O807" s="26">
        <f t="shared" si="135"/>
        <v>40329.277916666673</v>
      </c>
      <c r="Q807" s="74">
        <f>+VLOOKUP($D807,'Detailed Schedule'!$D$8:$K$903,6,FALSE)</f>
        <v>6</v>
      </c>
      <c r="R807" s="75">
        <f>+VLOOKUP($D807,'Detailed Schedule'!$D$8:$K$903,5,FALSE)</f>
        <v>63124.090000000004</v>
      </c>
      <c r="S807" s="75">
        <f>+VLOOKUP($D807,'Detailed Schedule'!$D$8:$K$903,7,FALSE)</f>
        <v>0</v>
      </c>
      <c r="T807" s="119">
        <f t="shared" si="136"/>
        <v>0</v>
      </c>
      <c r="U807" s="119">
        <f t="shared" si="137"/>
        <v>0</v>
      </c>
      <c r="V807" s="21" t="str">
        <f t="shared" si="138"/>
        <v>NO CHANGE</v>
      </c>
      <c r="W807" s="21" t="str">
        <f t="shared" si="139"/>
        <v>NO CHANGE</v>
      </c>
      <c r="X807" s="21" t="str">
        <f t="shared" si="140"/>
        <v>NO CHANGE</v>
      </c>
    </row>
    <row r="808" spans="1:24" outlineLevel="2">
      <c r="A808" s="136">
        <v>44949</v>
      </c>
      <c r="B808" s="24"/>
      <c r="C808" s="77">
        <v>799</v>
      </c>
      <c r="D808" s="137" t="s">
        <v>1205</v>
      </c>
      <c r="E808" s="137">
        <v>4</v>
      </c>
      <c r="F808" s="137" t="s">
        <v>179</v>
      </c>
      <c r="G808" s="137" t="str">
        <f>+VLOOKUP($D808,'Detailed Schedule'!$D$8:$EK$9993,4,FALSE)</f>
        <v>2022 F-250 G40594</v>
      </c>
      <c r="H808" s="55">
        <f>+VLOOKUP($D808,'Detailed Schedule'!$D$8:$EK$9993,5,FALSE)</f>
        <v>63048.340000000004</v>
      </c>
      <c r="I808" s="22">
        <f>+VLOOKUP($D808,'Detailed Schedule'!$D$8:$EK$9993,6,FALSE)</f>
        <v>6</v>
      </c>
      <c r="J808" s="55">
        <f>+VLOOKUP($D808,'Detailed Schedule'!$D$8:$EK$9993,7,FALSE)</f>
        <v>0</v>
      </c>
      <c r="K808" s="56">
        <v>0</v>
      </c>
      <c r="L808" s="59">
        <f>+VLOOKUP($D808,'Detailed Schedule'!$D$8:$EAA$9985,137,FALSE)</f>
        <v>20140.446666666667</v>
      </c>
      <c r="M808" s="26">
        <f>+VLOOKUP($D808,'Detailed Schedule'!$D$8:$EAA$9985,144,FALSE)</f>
        <v>2627.0141666666668</v>
      </c>
      <c r="N808" s="26">
        <f t="shared" si="134"/>
        <v>22767.460833333334</v>
      </c>
      <c r="O808" s="26">
        <f t="shared" si="135"/>
        <v>40280.879166666666</v>
      </c>
      <c r="Q808" s="74">
        <f>+VLOOKUP($D808,'Detailed Schedule'!$D$8:$K$903,6,FALSE)</f>
        <v>6</v>
      </c>
      <c r="R808" s="75">
        <f>+VLOOKUP($D808,'Detailed Schedule'!$D$8:$K$903,5,FALSE)</f>
        <v>63048.340000000004</v>
      </c>
      <c r="S808" s="75">
        <f>+VLOOKUP($D808,'Detailed Schedule'!$D$8:$K$903,7,FALSE)</f>
        <v>0</v>
      </c>
      <c r="T808" s="119">
        <f t="shared" si="136"/>
        <v>0</v>
      </c>
      <c r="U808" s="119">
        <f t="shared" si="137"/>
        <v>0</v>
      </c>
      <c r="V808" s="21" t="str">
        <f t="shared" si="138"/>
        <v>NO CHANGE</v>
      </c>
      <c r="W808" s="21" t="str">
        <f t="shared" si="139"/>
        <v>NO CHANGE</v>
      </c>
      <c r="X808" s="21" t="str">
        <f t="shared" si="140"/>
        <v>NO CHANGE</v>
      </c>
    </row>
    <row r="809" spans="1:24" outlineLevel="2">
      <c r="A809" s="136">
        <v>44956</v>
      </c>
      <c r="B809" s="24"/>
      <c r="C809" s="77">
        <v>777</v>
      </c>
      <c r="D809" s="137" t="s">
        <v>1207</v>
      </c>
      <c r="E809" s="137">
        <v>1</v>
      </c>
      <c r="F809" s="137" t="s">
        <v>179</v>
      </c>
      <c r="G809" s="137" t="str">
        <f>+VLOOKUP($D809,'Detailed Schedule'!$D$8:$EK$9993,4,FALSE)</f>
        <v>2023 F-150 D103564 PLUS SET UP</v>
      </c>
      <c r="H809" s="55">
        <f>+VLOOKUP($D809,'Detailed Schedule'!$D$8:$EK$9993,5,FALSE)</f>
        <v>59403.37</v>
      </c>
      <c r="I809" s="22">
        <f>+VLOOKUP($D809,'Detailed Schedule'!$D$8:$EK$9993,6,FALSE)</f>
        <v>6</v>
      </c>
      <c r="J809" s="55">
        <f>+VLOOKUP($D809,'Detailed Schedule'!$D$8:$EK$9993,7,FALSE)</f>
        <v>0</v>
      </c>
      <c r="K809" s="56">
        <v>0</v>
      </c>
      <c r="L809" s="59">
        <f>+VLOOKUP($D809,'Detailed Schedule'!$D$8:$EAA$9985,137,FALSE)</f>
        <v>18976.071666666667</v>
      </c>
      <c r="M809" s="26">
        <f>+VLOOKUP($D809,'Detailed Schedule'!$D$8:$EAA$9985,144,FALSE)</f>
        <v>2475.1404166666666</v>
      </c>
      <c r="N809" s="26">
        <f t="shared" si="134"/>
        <v>21451.212083333332</v>
      </c>
      <c r="O809" s="26">
        <f t="shared" si="135"/>
        <v>37952.157916666671</v>
      </c>
      <c r="Q809" s="74">
        <f>+VLOOKUP($D809,'Detailed Schedule'!$D$8:$K$903,6,FALSE)</f>
        <v>6</v>
      </c>
      <c r="R809" s="75">
        <f>+VLOOKUP($D809,'Detailed Schedule'!$D$8:$K$903,5,FALSE)</f>
        <v>59403.37</v>
      </c>
      <c r="S809" s="75">
        <f>+VLOOKUP($D809,'Detailed Schedule'!$D$8:$K$903,7,FALSE)</f>
        <v>0</v>
      </c>
      <c r="T809" s="119">
        <f t="shared" si="136"/>
        <v>0</v>
      </c>
      <c r="U809" s="119">
        <f t="shared" si="137"/>
        <v>0</v>
      </c>
      <c r="V809" s="21" t="str">
        <f t="shared" si="138"/>
        <v>NO CHANGE</v>
      </c>
      <c r="W809" s="21" t="str">
        <f t="shared" si="139"/>
        <v>NO CHANGE</v>
      </c>
      <c r="X809" s="21" t="str">
        <f t="shared" si="140"/>
        <v>NO CHANGE</v>
      </c>
    </row>
    <row r="810" spans="1:24" outlineLevel="2">
      <c r="A810" s="136">
        <v>44974</v>
      </c>
      <c r="B810" s="24"/>
      <c r="C810" s="77">
        <v>783</v>
      </c>
      <c r="D810" s="137" t="s">
        <v>1209</v>
      </c>
      <c r="E810" s="137">
        <v>1</v>
      </c>
      <c r="F810" s="137" t="s">
        <v>179</v>
      </c>
      <c r="G810" s="137" t="str">
        <f>+VLOOKUP($D810,'Detailed Schedule'!$D$8:$EK$9993,4,FALSE)</f>
        <v>2023 F-150 D46260 PLUS SET UP</v>
      </c>
      <c r="H810" s="55">
        <f>+VLOOKUP($D810,'Detailed Schedule'!$D$8:$EK$9993,5,FALSE)</f>
        <v>60850.01</v>
      </c>
      <c r="I810" s="22">
        <f>+VLOOKUP($D810,'Detailed Schedule'!$D$8:$EK$9993,6,FALSE)</f>
        <v>6</v>
      </c>
      <c r="J810" s="55">
        <f>+VLOOKUP($D810,'Detailed Schedule'!$D$8:$EK$9993,7,FALSE)</f>
        <v>8000</v>
      </c>
      <c r="K810" s="56">
        <v>0</v>
      </c>
      <c r="L810" s="59">
        <f>+VLOOKUP($D810,'Detailed Schedule'!$D$8:$EAA$9985,137,FALSE)</f>
        <v>16148.605000000001</v>
      </c>
      <c r="M810" s="26">
        <f>+VLOOKUP($D810,'Detailed Schedule'!$D$8:$EAA$9985,144,FALSE)</f>
        <v>2202.0837500000002</v>
      </c>
      <c r="N810" s="26">
        <f t="shared" si="134"/>
        <v>18350.688750000001</v>
      </c>
      <c r="O810" s="26">
        <f t="shared" si="135"/>
        <v>42499.321250000001</v>
      </c>
      <c r="Q810" s="74">
        <f>+VLOOKUP($D810,'Detailed Schedule'!$D$8:$K$903,6,FALSE)</f>
        <v>6</v>
      </c>
      <c r="R810" s="75">
        <f>+VLOOKUP($D810,'Detailed Schedule'!$D$8:$K$903,5,FALSE)</f>
        <v>60850.01</v>
      </c>
      <c r="S810" s="75">
        <f>+VLOOKUP($D810,'Detailed Schedule'!$D$8:$K$903,7,FALSE)</f>
        <v>8000</v>
      </c>
      <c r="T810" s="119">
        <f t="shared" si="136"/>
        <v>0</v>
      </c>
      <c r="U810" s="119">
        <f t="shared" si="137"/>
        <v>0</v>
      </c>
      <c r="V810" s="21" t="str">
        <f t="shared" si="138"/>
        <v>NO CHANGE</v>
      </c>
      <c r="W810" s="21" t="str">
        <f t="shared" si="139"/>
        <v>NO CHANGE</v>
      </c>
      <c r="X810" s="21" t="str">
        <f t="shared" si="140"/>
        <v>NO CHANGE</v>
      </c>
    </row>
    <row r="811" spans="1:24" outlineLevel="2">
      <c r="A811" s="136">
        <v>44974</v>
      </c>
      <c r="B811" s="24"/>
      <c r="C811" s="77">
        <v>784</v>
      </c>
      <c r="D811" s="137" t="s">
        <v>1211</v>
      </c>
      <c r="E811" s="137">
        <v>1</v>
      </c>
      <c r="F811" s="137" t="s">
        <v>179</v>
      </c>
      <c r="G811" s="137" t="str">
        <f>+VLOOKUP($D811,'Detailed Schedule'!$D$8:$EK$9993,4,FALSE)</f>
        <v>2023 F-150 D46731 PLUS SET UP</v>
      </c>
      <c r="H811" s="55">
        <f>+VLOOKUP($D811,'Detailed Schedule'!$D$8:$EK$9993,5,FALSE)</f>
        <v>60850.01</v>
      </c>
      <c r="I811" s="22">
        <f>+VLOOKUP($D811,'Detailed Schedule'!$D$8:$EK$9993,6,FALSE)</f>
        <v>6</v>
      </c>
      <c r="J811" s="55">
        <f>+VLOOKUP($D811,'Detailed Schedule'!$D$8:$EK$9993,7,FALSE)</f>
        <v>8000</v>
      </c>
      <c r="K811" s="56">
        <v>0</v>
      </c>
      <c r="L811" s="59">
        <f>+VLOOKUP($D811,'Detailed Schedule'!$D$8:$EAA$9985,137,FALSE)</f>
        <v>16148.605000000001</v>
      </c>
      <c r="M811" s="26">
        <f>+VLOOKUP($D811,'Detailed Schedule'!$D$8:$EAA$9985,144,FALSE)</f>
        <v>2202.0837500000002</v>
      </c>
      <c r="N811" s="26">
        <f t="shared" si="134"/>
        <v>18350.688750000001</v>
      </c>
      <c r="O811" s="26">
        <f t="shared" si="135"/>
        <v>42499.321250000001</v>
      </c>
      <c r="Q811" s="74">
        <f>+VLOOKUP($D811,'Detailed Schedule'!$D$8:$K$903,6,FALSE)</f>
        <v>6</v>
      </c>
      <c r="R811" s="75">
        <f>+VLOOKUP($D811,'Detailed Schedule'!$D$8:$K$903,5,FALSE)</f>
        <v>60850.01</v>
      </c>
      <c r="S811" s="75">
        <f>+VLOOKUP($D811,'Detailed Schedule'!$D$8:$K$903,7,FALSE)</f>
        <v>8000</v>
      </c>
      <c r="T811" s="119">
        <f t="shared" si="136"/>
        <v>0</v>
      </c>
      <c r="U811" s="119">
        <f t="shared" si="137"/>
        <v>0</v>
      </c>
      <c r="V811" s="21" t="str">
        <f t="shared" si="138"/>
        <v>NO CHANGE</v>
      </c>
      <c r="W811" s="21" t="str">
        <f t="shared" si="139"/>
        <v>NO CHANGE</v>
      </c>
      <c r="X811" s="21" t="str">
        <f t="shared" si="140"/>
        <v>NO CHANGE</v>
      </c>
    </row>
    <row r="812" spans="1:24" outlineLevel="2">
      <c r="A812" s="136">
        <v>44986</v>
      </c>
      <c r="B812" s="24"/>
      <c r="C812" s="77">
        <v>785</v>
      </c>
      <c r="D812" s="137" t="s">
        <v>211</v>
      </c>
      <c r="E812" s="137">
        <v>1</v>
      </c>
      <c r="F812" s="137" t="s">
        <v>179</v>
      </c>
      <c r="G812" s="137" t="str">
        <f>+VLOOKUP($D812,'Detailed Schedule'!$D$8:$EK$9993,4,FALSE)</f>
        <v>2018 DODGE RAM AT37G</v>
      </c>
      <c r="H812" s="55">
        <f>+VLOOKUP($D812,'Detailed Schedule'!$D$8:$EK$9993,5,FALSE)</f>
        <v>73906</v>
      </c>
      <c r="I812" s="22">
        <f>+VLOOKUP($D812,'Detailed Schedule'!$D$8:$EK$9993,6,FALSE)</f>
        <v>7</v>
      </c>
      <c r="J812" s="55">
        <f>+VLOOKUP($D812,'Detailed Schedule'!$D$8:$EK$9993,7,FALSE)</f>
        <v>15000</v>
      </c>
      <c r="K812" s="56">
        <v>0</v>
      </c>
      <c r="L812" s="59">
        <f>+VLOOKUP($D812,'Detailed Schedule'!$D$8:$EAA$9985,137,FALSE)</f>
        <v>15427.761904761905</v>
      </c>
      <c r="M812" s="26">
        <f>+VLOOKUP($D812,'Detailed Schedule'!$D$8:$EAA$9985,144,FALSE)</f>
        <v>2103.7857142857142</v>
      </c>
      <c r="N812" s="26">
        <f t="shared" si="134"/>
        <v>17531.547619047618</v>
      </c>
      <c r="O812" s="26">
        <f t="shared" si="135"/>
        <v>56374.452380952382</v>
      </c>
      <c r="Q812" s="74">
        <f>+VLOOKUP($D812,'Detailed Schedule'!$D$8:$K$903,6,FALSE)</f>
        <v>7</v>
      </c>
      <c r="R812" s="75">
        <f>+VLOOKUP($D812,'Detailed Schedule'!$D$8:$K$903,5,FALSE)</f>
        <v>73906</v>
      </c>
      <c r="S812" s="75">
        <f>+VLOOKUP($D812,'Detailed Schedule'!$D$8:$K$903,7,FALSE)</f>
        <v>15000</v>
      </c>
      <c r="T812" s="119">
        <f t="shared" si="136"/>
        <v>0</v>
      </c>
      <c r="U812" s="119">
        <f t="shared" si="137"/>
        <v>0</v>
      </c>
      <c r="V812" s="21" t="str">
        <f t="shared" si="138"/>
        <v>NO CHANGE</v>
      </c>
      <c r="W812" s="21" t="str">
        <f t="shared" si="139"/>
        <v>NO CHANGE</v>
      </c>
      <c r="X812" s="21" t="str">
        <f t="shared" si="140"/>
        <v>NO CHANGE</v>
      </c>
    </row>
    <row r="813" spans="1:24" outlineLevel="2">
      <c r="A813" s="136">
        <v>45020</v>
      </c>
      <c r="B813" s="24"/>
      <c r="C813" s="77">
        <v>806</v>
      </c>
      <c r="D813" s="137" t="s">
        <v>1213</v>
      </c>
      <c r="E813" s="137">
        <v>1</v>
      </c>
      <c r="F813" s="137" t="s">
        <v>179</v>
      </c>
      <c r="G813" s="137" t="str">
        <f>+VLOOKUP($D813,'Detailed Schedule'!$D$8:$EK$9993,4,FALSE)</f>
        <v>2023 F-250 C11164 PLUS SET UP</v>
      </c>
      <c r="H813" s="55">
        <f>+VLOOKUP($D813,'Detailed Schedule'!$D$8:$EK$9993,5,FALSE)</f>
        <v>59167.97</v>
      </c>
      <c r="I813" s="22">
        <f>+VLOOKUP($D813,'Detailed Schedule'!$D$8:$EK$9993,6,FALSE)</f>
        <v>6</v>
      </c>
      <c r="J813" s="55">
        <f>+VLOOKUP($D813,'Detailed Schedule'!$D$8:$EK$9993,7,FALSE)</f>
        <v>0</v>
      </c>
      <c r="K813" s="56">
        <v>0</v>
      </c>
      <c r="L813" s="59">
        <f>+VLOOKUP($D813,'Detailed Schedule'!$D$8:$EAA$9985,137,FALSE)</f>
        <v>17257.324583333335</v>
      </c>
      <c r="M813" s="26">
        <f>+VLOOKUP($D813,'Detailed Schedule'!$D$8:$EAA$9985,144,FALSE)</f>
        <v>2465.3320833333332</v>
      </c>
      <c r="N813" s="26">
        <f t="shared" si="134"/>
        <v>19722.656666666669</v>
      </c>
      <c r="O813" s="26">
        <f t="shared" si="135"/>
        <v>39445.313333333332</v>
      </c>
      <c r="Q813" s="74">
        <f>+VLOOKUP($D813,'Detailed Schedule'!$D$8:$K$903,6,FALSE)</f>
        <v>6</v>
      </c>
      <c r="R813" s="75">
        <f>+VLOOKUP($D813,'Detailed Schedule'!$D$8:$K$903,5,FALSE)</f>
        <v>59167.97</v>
      </c>
      <c r="S813" s="75">
        <f>+VLOOKUP($D813,'Detailed Schedule'!$D$8:$K$903,7,FALSE)</f>
        <v>0</v>
      </c>
      <c r="T813" s="119">
        <f t="shared" si="136"/>
        <v>0</v>
      </c>
      <c r="U813" s="119">
        <f t="shared" si="137"/>
        <v>0</v>
      </c>
      <c r="V813" s="21" t="str">
        <f t="shared" si="138"/>
        <v>NO CHANGE</v>
      </c>
      <c r="W813" s="21" t="str">
        <f t="shared" si="139"/>
        <v>NO CHANGE</v>
      </c>
      <c r="X813" s="21" t="str">
        <f t="shared" si="140"/>
        <v>NO CHANGE</v>
      </c>
    </row>
    <row r="814" spans="1:24" outlineLevel="2">
      <c r="A814" s="136">
        <v>45020</v>
      </c>
      <c r="B814" s="24"/>
      <c r="C814" s="77">
        <v>808</v>
      </c>
      <c r="D814" s="137" t="s">
        <v>1215</v>
      </c>
      <c r="E814" s="137">
        <v>1</v>
      </c>
      <c r="F814" s="137" t="s">
        <v>179</v>
      </c>
      <c r="G814" s="137" t="str">
        <f>+VLOOKUP($D814,'Detailed Schedule'!$D$8:$EK$9993,4,FALSE)</f>
        <v>2023 F-250 C11163 PLUS SET UP</v>
      </c>
      <c r="H814" s="55">
        <f>+VLOOKUP($D814,'Detailed Schedule'!$D$8:$EK$9993,5,FALSE)</f>
        <v>59167.97</v>
      </c>
      <c r="I814" s="22">
        <f>+VLOOKUP($D814,'Detailed Schedule'!$D$8:$EK$9993,6,FALSE)</f>
        <v>6</v>
      </c>
      <c r="J814" s="55">
        <f>+VLOOKUP($D814,'Detailed Schedule'!$D$8:$EK$9993,7,FALSE)</f>
        <v>0</v>
      </c>
      <c r="K814" s="56">
        <v>0</v>
      </c>
      <c r="L814" s="59">
        <f>+VLOOKUP($D814,'Detailed Schedule'!$D$8:$EAA$9985,137,FALSE)</f>
        <v>17257.324583333335</v>
      </c>
      <c r="M814" s="26">
        <f>+VLOOKUP($D814,'Detailed Schedule'!$D$8:$EAA$9985,144,FALSE)</f>
        <v>2465.3320833333332</v>
      </c>
      <c r="N814" s="26">
        <f t="shared" si="134"/>
        <v>19722.656666666669</v>
      </c>
      <c r="O814" s="26">
        <f t="shared" si="135"/>
        <v>39445.313333333332</v>
      </c>
      <c r="Q814" s="74">
        <f>+VLOOKUP($D814,'Detailed Schedule'!$D$8:$K$903,6,FALSE)</f>
        <v>6</v>
      </c>
      <c r="R814" s="75">
        <f>+VLOOKUP($D814,'Detailed Schedule'!$D$8:$K$903,5,FALSE)</f>
        <v>59167.97</v>
      </c>
      <c r="S814" s="75">
        <f>+VLOOKUP($D814,'Detailed Schedule'!$D$8:$K$903,7,FALSE)</f>
        <v>0</v>
      </c>
      <c r="T814" s="119">
        <f t="shared" si="136"/>
        <v>0</v>
      </c>
      <c r="U814" s="119">
        <f t="shared" si="137"/>
        <v>0</v>
      </c>
      <c r="V814" s="21" t="str">
        <f t="shared" si="138"/>
        <v>NO CHANGE</v>
      </c>
      <c r="W814" s="21" t="str">
        <f t="shared" si="139"/>
        <v>NO CHANGE</v>
      </c>
      <c r="X814" s="21" t="str">
        <f t="shared" si="140"/>
        <v>NO CHANGE</v>
      </c>
    </row>
    <row r="815" spans="1:24" outlineLevel="2">
      <c r="A815" s="136">
        <v>45088</v>
      </c>
      <c r="B815" s="24"/>
      <c r="C815" s="77">
        <v>815</v>
      </c>
      <c r="D815" s="137" t="s">
        <v>1217</v>
      </c>
      <c r="E815" s="137">
        <v>4</v>
      </c>
      <c r="F815" s="137" t="s">
        <v>179</v>
      </c>
      <c r="G815" s="137" t="str">
        <f>+VLOOKUP($D815,'Detailed Schedule'!$D$8:$EK$9993,4,FALSE)</f>
        <v>2023 F-150 D66303</v>
      </c>
      <c r="H815" s="55">
        <f>+VLOOKUP($D815,'Detailed Schedule'!$D$8:$EK$9993,5,FALSE)</f>
        <v>57000</v>
      </c>
      <c r="I815" s="22">
        <f>+VLOOKUP($D815,'Detailed Schedule'!$D$8:$EK$9993,6,FALSE)</f>
        <v>6</v>
      </c>
      <c r="J815" s="55">
        <f>+VLOOKUP($D815,'Detailed Schedule'!$D$8:$EK$9993,7,FALSE)</f>
        <v>0</v>
      </c>
      <c r="K815" s="56">
        <v>0</v>
      </c>
      <c r="L815" s="59">
        <f>+VLOOKUP($D815,'Detailed Schedule'!$D$8:$EAA$9985,137,FALSE)</f>
        <v>15041.666666666666</v>
      </c>
      <c r="M815" s="26">
        <f>+VLOOKUP($D815,'Detailed Schedule'!$D$8:$EAA$9985,144,FALSE)</f>
        <v>2375</v>
      </c>
      <c r="N815" s="26">
        <f t="shared" si="134"/>
        <v>17416.666666666664</v>
      </c>
      <c r="O815" s="26">
        <f t="shared" si="135"/>
        <v>39583.333333333336</v>
      </c>
      <c r="Q815" s="74">
        <f>+VLOOKUP($D815,'Detailed Schedule'!$D$8:$K$903,6,FALSE)</f>
        <v>6</v>
      </c>
      <c r="R815" s="75">
        <f>+VLOOKUP($D815,'Detailed Schedule'!$D$8:$K$903,5,FALSE)</f>
        <v>57000</v>
      </c>
      <c r="S815" s="75">
        <f>+VLOOKUP($D815,'Detailed Schedule'!$D$8:$K$903,7,FALSE)</f>
        <v>0</v>
      </c>
      <c r="T815" s="119">
        <f t="shared" si="136"/>
        <v>0</v>
      </c>
      <c r="U815" s="119">
        <f t="shared" si="137"/>
        <v>0</v>
      </c>
      <c r="V815" s="21" t="str">
        <f t="shared" si="138"/>
        <v>NO CHANGE</v>
      </c>
      <c r="W815" s="21" t="str">
        <f t="shared" si="139"/>
        <v>NO CHANGE</v>
      </c>
      <c r="X815" s="21" t="str">
        <f t="shared" si="140"/>
        <v>NO CHANGE</v>
      </c>
    </row>
    <row r="816" spans="1:24" outlineLevel="2">
      <c r="A816" s="136">
        <v>45098</v>
      </c>
      <c r="B816" s="24"/>
      <c r="C816" s="77">
        <v>817</v>
      </c>
      <c r="D816" s="137" t="s">
        <v>1221</v>
      </c>
      <c r="E816" s="137">
        <v>2</v>
      </c>
      <c r="F816" s="137" t="s">
        <v>179</v>
      </c>
      <c r="G816" s="137" t="str">
        <f>+VLOOKUP($D816,'Detailed Schedule'!$D$8:$EK$9993,4,FALSE)</f>
        <v>2023 F-250 D16149</v>
      </c>
      <c r="H816" s="55">
        <f>+VLOOKUP($D816,'Detailed Schedule'!$D$8:$EK$9993,5,FALSE)</f>
        <v>69487.5</v>
      </c>
      <c r="I816" s="22">
        <f>+VLOOKUP($D816,'Detailed Schedule'!$D$8:$EK$9993,6,FALSE)</f>
        <v>6</v>
      </c>
      <c r="J816" s="55">
        <f>+VLOOKUP($D816,'Detailed Schedule'!$D$8:$EK$9993,7,FALSE)</f>
        <v>0</v>
      </c>
      <c r="K816" s="56">
        <v>0</v>
      </c>
      <c r="L816" s="59">
        <f>+VLOOKUP($D816,'Detailed Schedule'!$D$8:$EAA$9985,137,FALSE)</f>
        <v>17371.88</v>
      </c>
      <c r="M816" s="26">
        <f>+VLOOKUP($D816,'Detailed Schedule'!$D$8:$EAA$9985,144,FALSE)</f>
        <v>2895.3125</v>
      </c>
      <c r="N816" s="26">
        <f t="shared" si="134"/>
        <v>20267.192500000001</v>
      </c>
      <c r="O816" s="26">
        <f t="shared" si="135"/>
        <v>49220.307499999995</v>
      </c>
      <c r="Q816" s="74">
        <f>+VLOOKUP($D816,'Detailed Schedule'!$D$8:$K$903,6,FALSE)</f>
        <v>6</v>
      </c>
      <c r="R816" s="75">
        <f>+VLOOKUP($D816,'Detailed Schedule'!$D$8:$K$903,5,FALSE)</f>
        <v>69487.5</v>
      </c>
      <c r="S816" s="75">
        <f>+VLOOKUP($D816,'Detailed Schedule'!$D$8:$K$903,7,FALSE)</f>
        <v>0</v>
      </c>
      <c r="T816" s="119">
        <f t="shared" si="136"/>
        <v>0</v>
      </c>
      <c r="U816" s="119">
        <f t="shared" si="137"/>
        <v>0</v>
      </c>
      <c r="V816" s="21" t="str">
        <f t="shared" si="138"/>
        <v>NO CHANGE</v>
      </c>
      <c r="W816" s="21" t="str">
        <f t="shared" si="139"/>
        <v>NO CHANGE</v>
      </c>
      <c r="X816" s="21" t="str">
        <f t="shared" si="140"/>
        <v>NO CHANGE</v>
      </c>
    </row>
    <row r="817" spans="1:24" outlineLevel="2">
      <c r="A817" s="136">
        <v>45101</v>
      </c>
      <c r="B817" s="24"/>
      <c r="C817" s="77">
        <v>816</v>
      </c>
      <c r="D817" s="137" t="s">
        <v>1219</v>
      </c>
      <c r="E817" s="137">
        <v>4</v>
      </c>
      <c r="F817" s="137" t="s">
        <v>179</v>
      </c>
      <c r="G817" s="137" t="str">
        <f>+VLOOKUP($D817,'Detailed Schedule'!$D$8:$EK$9993,4,FALSE)</f>
        <v>2023 F-250 D11980</v>
      </c>
      <c r="H817" s="55">
        <f>+VLOOKUP($D817,'Detailed Schedule'!$D$8:$EK$9993,5,FALSE)</f>
        <v>63629.55</v>
      </c>
      <c r="I817" s="22">
        <f>+VLOOKUP($D817,'Detailed Schedule'!$D$8:$EK$9993,6,FALSE)</f>
        <v>6</v>
      </c>
      <c r="J817" s="55">
        <f>+VLOOKUP($D817,'Detailed Schedule'!$D$8:$EK$9993,7,FALSE)</f>
        <v>0</v>
      </c>
      <c r="K817" s="56">
        <v>0</v>
      </c>
      <c r="L817" s="59">
        <f>+VLOOKUP($D817,'Detailed Schedule'!$D$8:$EAA$9985,137,FALSE)</f>
        <v>15907.395</v>
      </c>
      <c r="M817" s="26">
        <f>+VLOOKUP($D817,'Detailed Schedule'!$D$8:$EAA$9985,144,FALSE)</f>
        <v>2651.2312500000003</v>
      </c>
      <c r="N817" s="26">
        <f t="shared" si="134"/>
        <v>18558.626250000001</v>
      </c>
      <c r="O817" s="26">
        <f t="shared" si="135"/>
        <v>45070.923750000002</v>
      </c>
      <c r="Q817" s="74">
        <f>+VLOOKUP($D817,'Detailed Schedule'!$D$8:$K$903,6,FALSE)</f>
        <v>6</v>
      </c>
      <c r="R817" s="75">
        <f>+VLOOKUP($D817,'Detailed Schedule'!$D$8:$K$903,5,FALSE)</f>
        <v>63629.55</v>
      </c>
      <c r="S817" s="75">
        <f>+VLOOKUP($D817,'Detailed Schedule'!$D$8:$K$903,7,FALSE)</f>
        <v>0</v>
      </c>
      <c r="T817" s="119">
        <f t="shared" si="136"/>
        <v>0</v>
      </c>
      <c r="U817" s="119">
        <f t="shared" si="137"/>
        <v>0</v>
      </c>
      <c r="V817" s="21" t="str">
        <f t="shared" si="138"/>
        <v>NO CHANGE</v>
      </c>
      <c r="W817" s="21" t="str">
        <f t="shared" si="139"/>
        <v>NO CHANGE</v>
      </c>
      <c r="X817" s="21" t="str">
        <f t="shared" si="140"/>
        <v>NO CHANGE</v>
      </c>
    </row>
    <row r="818" spans="1:24" outlineLevel="2">
      <c r="A818" s="136">
        <v>45114</v>
      </c>
      <c r="B818" s="24"/>
      <c r="C818" s="77">
        <v>807</v>
      </c>
      <c r="D818" s="137" t="s">
        <v>1223</v>
      </c>
      <c r="E818" s="137">
        <v>1</v>
      </c>
      <c r="F818" s="137" t="s">
        <v>179</v>
      </c>
      <c r="G818" s="137" t="str">
        <f>+VLOOKUP($D818,'Detailed Schedule'!$D$8:$EK$9993,4,FALSE)</f>
        <v>2023 F-250 C11162</v>
      </c>
      <c r="H818" s="55">
        <f>+VLOOKUP($D818,'Detailed Schedule'!$D$8:$EK$9993,5,FALSE)</f>
        <v>57758.73</v>
      </c>
      <c r="I818" s="22">
        <f>+VLOOKUP($D818,'Detailed Schedule'!$D$8:$EK$9993,6,FALSE)</f>
        <v>6</v>
      </c>
      <c r="J818" s="55">
        <f>+VLOOKUP($D818,'Detailed Schedule'!$D$8:$EK$9993,7,FALSE)</f>
        <v>0</v>
      </c>
      <c r="K818" s="56">
        <v>0</v>
      </c>
      <c r="L818" s="59">
        <f>+VLOOKUP($D818,'Detailed Schedule'!$D$8:$EAA$9985,137,FALSE)</f>
        <v>14439.682499999999</v>
      </c>
      <c r="M818" s="26">
        <f>+VLOOKUP($D818,'Detailed Schedule'!$D$8:$EAA$9985,144,FALSE)</f>
        <v>2406.61375</v>
      </c>
      <c r="N818" s="26">
        <f t="shared" si="134"/>
        <v>16846.296249999999</v>
      </c>
      <c r="O818" s="26">
        <f t="shared" si="135"/>
        <v>40912.433750000004</v>
      </c>
      <c r="Q818" s="74">
        <f>+VLOOKUP($D818,'Detailed Schedule'!$D$8:$K$903,6,FALSE)</f>
        <v>6</v>
      </c>
      <c r="R818" s="75">
        <f>+VLOOKUP($D818,'Detailed Schedule'!$D$8:$K$903,5,FALSE)</f>
        <v>57758.73</v>
      </c>
      <c r="S818" s="75">
        <f>+VLOOKUP($D818,'Detailed Schedule'!$D$8:$K$903,7,FALSE)</f>
        <v>0</v>
      </c>
      <c r="T818" s="119">
        <f t="shared" si="136"/>
        <v>0</v>
      </c>
      <c r="U818" s="119">
        <f t="shared" si="137"/>
        <v>0</v>
      </c>
      <c r="V818" s="21" t="str">
        <f t="shared" si="138"/>
        <v>NO CHANGE</v>
      </c>
      <c r="W818" s="21" t="str">
        <f t="shared" si="139"/>
        <v>NO CHANGE</v>
      </c>
      <c r="X818" s="21" t="str">
        <f t="shared" si="140"/>
        <v>NO CHANGE</v>
      </c>
    </row>
    <row r="819" spans="1:24" outlineLevel="2">
      <c r="A819" s="136">
        <v>45118</v>
      </c>
      <c r="B819" s="24"/>
      <c r="C819" s="77">
        <v>848</v>
      </c>
      <c r="D819" s="137" t="s">
        <v>1225</v>
      </c>
      <c r="E819" s="137">
        <v>4</v>
      </c>
      <c r="F819" s="137" t="s">
        <v>179</v>
      </c>
      <c r="G819" s="137" t="str">
        <f>+VLOOKUP($D819,'Detailed Schedule'!$D$8:$EK$9993,4,FALSE)</f>
        <v>2023 F-150 E61496</v>
      </c>
      <c r="H819" s="55">
        <f>+VLOOKUP($D819,'Detailed Schedule'!$D$8:$EK$9993,5,FALSE)</f>
        <v>46877.13</v>
      </c>
      <c r="I819" s="22">
        <f>+VLOOKUP($D819,'Detailed Schedule'!$D$8:$EK$9993,6,FALSE)</f>
        <v>6</v>
      </c>
      <c r="J819" s="55">
        <f>+VLOOKUP($D819,'Detailed Schedule'!$D$8:$EK$9993,7,FALSE)</f>
        <v>0</v>
      </c>
      <c r="K819" s="56">
        <v>0</v>
      </c>
      <c r="L819" s="59">
        <f>+VLOOKUP($D819,'Detailed Schedule'!$D$8:$EAA$9985,137,FALSE)</f>
        <v>11719.282499999999</v>
      </c>
      <c r="M819" s="26">
        <f>+VLOOKUP($D819,'Detailed Schedule'!$D$8:$EAA$9985,144,FALSE)</f>
        <v>1953.2137499999999</v>
      </c>
      <c r="N819" s="26">
        <f t="shared" si="134"/>
        <v>13672.49625</v>
      </c>
      <c r="O819" s="26">
        <f t="shared" si="135"/>
        <v>33204.633749999994</v>
      </c>
      <c r="Q819" s="74">
        <f>+VLOOKUP($D819,'Detailed Schedule'!$D$8:$K$903,6,FALSE)</f>
        <v>6</v>
      </c>
      <c r="R819" s="75">
        <f>+VLOOKUP($D819,'Detailed Schedule'!$D$8:$K$903,5,FALSE)</f>
        <v>46877.13</v>
      </c>
      <c r="S819" s="75">
        <f>+VLOOKUP($D819,'Detailed Schedule'!$D$8:$K$903,7,FALSE)</f>
        <v>0</v>
      </c>
      <c r="T819" s="119">
        <f t="shared" si="136"/>
        <v>0</v>
      </c>
      <c r="U819" s="119">
        <f t="shared" si="137"/>
        <v>0</v>
      </c>
      <c r="V819" s="21" t="str">
        <f t="shared" si="138"/>
        <v>NO CHANGE</v>
      </c>
      <c r="W819" s="21" t="str">
        <f t="shared" si="139"/>
        <v>NO CHANGE</v>
      </c>
      <c r="X819" s="21" t="str">
        <f t="shared" si="140"/>
        <v>NO CHANGE</v>
      </c>
    </row>
    <row r="820" spans="1:24" outlineLevel="2">
      <c r="A820" s="136">
        <v>45118</v>
      </c>
      <c r="B820" s="24"/>
      <c r="C820" s="77">
        <v>849</v>
      </c>
      <c r="D820" s="137" t="s">
        <v>1227</v>
      </c>
      <c r="E820" s="137">
        <v>2</v>
      </c>
      <c r="F820" s="137" t="s">
        <v>179</v>
      </c>
      <c r="G820" s="137" t="str">
        <f>+VLOOKUP($D820,'Detailed Schedule'!$D$8:$EK$9993,4,FALSE)</f>
        <v>2023 F-150 E61809</v>
      </c>
      <c r="H820" s="55">
        <f>+VLOOKUP($D820,'Detailed Schedule'!$D$8:$EK$9993,5,FALSE)</f>
        <v>46877.13</v>
      </c>
      <c r="I820" s="22">
        <f>+VLOOKUP($D820,'Detailed Schedule'!$D$8:$EK$9993,6,FALSE)</f>
        <v>6</v>
      </c>
      <c r="J820" s="55">
        <f>+VLOOKUP($D820,'Detailed Schedule'!$D$8:$EK$9993,7,FALSE)</f>
        <v>0</v>
      </c>
      <c r="K820" s="56">
        <v>0</v>
      </c>
      <c r="L820" s="59">
        <f>+VLOOKUP($D820,'Detailed Schedule'!$D$8:$EAA$9985,137,FALSE)</f>
        <v>11719.282499999999</v>
      </c>
      <c r="M820" s="26">
        <f>+VLOOKUP($D820,'Detailed Schedule'!$D$8:$EAA$9985,144,FALSE)</f>
        <v>1953.2137499999999</v>
      </c>
      <c r="N820" s="26">
        <f t="shared" si="134"/>
        <v>13672.49625</v>
      </c>
      <c r="O820" s="26">
        <f t="shared" si="135"/>
        <v>33204.633749999994</v>
      </c>
      <c r="Q820" s="74">
        <f>+VLOOKUP($D820,'Detailed Schedule'!$D$8:$K$903,6,FALSE)</f>
        <v>6</v>
      </c>
      <c r="R820" s="75">
        <f>+VLOOKUP($D820,'Detailed Schedule'!$D$8:$K$903,5,FALSE)</f>
        <v>46877.13</v>
      </c>
      <c r="S820" s="75">
        <f>+VLOOKUP($D820,'Detailed Schedule'!$D$8:$K$903,7,FALSE)</f>
        <v>0</v>
      </c>
      <c r="T820" s="119">
        <f t="shared" si="136"/>
        <v>0</v>
      </c>
      <c r="U820" s="119">
        <f t="shared" si="137"/>
        <v>0</v>
      </c>
      <c r="V820" s="21" t="str">
        <f t="shared" si="138"/>
        <v>NO CHANGE</v>
      </c>
      <c r="W820" s="21" t="str">
        <f t="shared" si="139"/>
        <v>NO CHANGE</v>
      </c>
      <c r="X820" s="21" t="str">
        <f t="shared" si="140"/>
        <v>NO CHANGE</v>
      </c>
    </row>
    <row r="821" spans="1:24" outlineLevel="2">
      <c r="A821" s="136">
        <v>45118</v>
      </c>
      <c r="B821" s="24"/>
      <c r="C821" s="77">
        <v>850</v>
      </c>
      <c r="D821" s="137" t="s">
        <v>1229</v>
      </c>
      <c r="E821" s="137">
        <v>2</v>
      </c>
      <c r="F821" s="137" t="s">
        <v>179</v>
      </c>
      <c r="G821" s="137" t="str">
        <f>+VLOOKUP($D821,'Detailed Schedule'!$D$8:$EK$9993,4,FALSE)</f>
        <v>2023 F-150 E62561</v>
      </c>
      <c r="H821" s="55">
        <f>+VLOOKUP($D821,'Detailed Schedule'!$D$8:$EK$9993,5,FALSE)</f>
        <v>46877.13</v>
      </c>
      <c r="I821" s="22">
        <f>+VLOOKUP($D821,'Detailed Schedule'!$D$8:$EK$9993,6,FALSE)</f>
        <v>6</v>
      </c>
      <c r="J821" s="55">
        <f>+VLOOKUP($D821,'Detailed Schedule'!$D$8:$EK$9993,7,FALSE)</f>
        <v>0</v>
      </c>
      <c r="K821" s="56">
        <v>0</v>
      </c>
      <c r="L821" s="59">
        <f>+VLOOKUP($D821,'Detailed Schedule'!$D$8:$EAA$9985,137,FALSE)</f>
        <v>11719.282499999999</v>
      </c>
      <c r="M821" s="26">
        <f>+VLOOKUP($D821,'Detailed Schedule'!$D$8:$EAA$9985,144,FALSE)</f>
        <v>1953.2137499999999</v>
      </c>
      <c r="N821" s="26">
        <f t="shared" si="134"/>
        <v>13672.49625</v>
      </c>
      <c r="O821" s="26">
        <f t="shared" si="135"/>
        <v>33204.633749999994</v>
      </c>
      <c r="Q821" s="74">
        <f>+VLOOKUP($D821,'Detailed Schedule'!$D$8:$K$903,6,FALSE)</f>
        <v>6</v>
      </c>
      <c r="R821" s="75">
        <f>+VLOOKUP($D821,'Detailed Schedule'!$D$8:$K$903,5,FALSE)</f>
        <v>46877.13</v>
      </c>
      <c r="S821" s="75">
        <f>+VLOOKUP($D821,'Detailed Schedule'!$D$8:$K$903,7,FALSE)</f>
        <v>0</v>
      </c>
      <c r="T821" s="119">
        <f t="shared" si="136"/>
        <v>0</v>
      </c>
      <c r="U821" s="119">
        <f t="shared" si="137"/>
        <v>0</v>
      </c>
      <c r="V821" s="21" t="str">
        <f t="shared" si="138"/>
        <v>NO CHANGE</v>
      </c>
      <c r="W821" s="21" t="str">
        <f t="shared" si="139"/>
        <v>NO CHANGE</v>
      </c>
      <c r="X821" s="21" t="str">
        <f t="shared" si="140"/>
        <v>NO CHANGE</v>
      </c>
    </row>
    <row r="822" spans="1:24" outlineLevel="2">
      <c r="A822" s="136">
        <v>45118</v>
      </c>
      <c r="B822" s="24"/>
      <c r="C822" s="77">
        <v>851</v>
      </c>
      <c r="D822" s="137" t="s">
        <v>1231</v>
      </c>
      <c r="E822" s="137">
        <v>2</v>
      </c>
      <c r="F822" s="137" t="s">
        <v>179</v>
      </c>
      <c r="G822" s="137" t="str">
        <f>+VLOOKUP($D822,'Detailed Schedule'!$D$8:$EK$9993,4,FALSE)</f>
        <v>2023 F-250 C76874</v>
      </c>
      <c r="H822" s="55">
        <f>+VLOOKUP($D822,'Detailed Schedule'!$D$8:$EK$9993,5,FALSE)</f>
        <v>63981.42</v>
      </c>
      <c r="I822" s="22">
        <f>+VLOOKUP($D822,'Detailed Schedule'!$D$8:$EK$9993,6,FALSE)</f>
        <v>6</v>
      </c>
      <c r="J822" s="55">
        <f>+VLOOKUP($D822,'Detailed Schedule'!$D$8:$EK$9993,7,FALSE)</f>
        <v>0</v>
      </c>
      <c r="K822" s="56">
        <v>0</v>
      </c>
      <c r="L822" s="59">
        <f>+VLOOKUP($D822,'Detailed Schedule'!$D$8:$EAA$9985,137,FALSE)</f>
        <v>15995.355</v>
      </c>
      <c r="M822" s="26">
        <f>+VLOOKUP($D822,'Detailed Schedule'!$D$8:$EAA$9985,144,FALSE)</f>
        <v>2665.8924999999999</v>
      </c>
      <c r="N822" s="26">
        <f t="shared" si="134"/>
        <v>18661.247499999998</v>
      </c>
      <c r="O822" s="26">
        <f t="shared" si="135"/>
        <v>45320.172500000001</v>
      </c>
      <c r="Q822" s="74">
        <f>+VLOOKUP($D822,'Detailed Schedule'!$D$8:$K$903,6,FALSE)</f>
        <v>6</v>
      </c>
      <c r="R822" s="75">
        <f>+VLOOKUP($D822,'Detailed Schedule'!$D$8:$K$903,5,FALSE)</f>
        <v>63981.42</v>
      </c>
      <c r="S822" s="75">
        <f>+VLOOKUP($D822,'Detailed Schedule'!$D$8:$K$903,7,FALSE)</f>
        <v>0</v>
      </c>
      <c r="T822" s="119">
        <f t="shared" si="136"/>
        <v>0</v>
      </c>
      <c r="U822" s="119">
        <f t="shared" si="137"/>
        <v>0</v>
      </c>
      <c r="V822" s="21" t="str">
        <f t="shared" si="138"/>
        <v>NO CHANGE</v>
      </c>
      <c r="W822" s="21" t="str">
        <f t="shared" si="139"/>
        <v>NO CHANGE</v>
      </c>
      <c r="X822" s="21" t="str">
        <f t="shared" si="140"/>
        <v>NO CHANGE</v>
      </c>
    </row>
    <row r="823" spans="1:24" outlineLevel="2">
      <c r="A823" s="136">
        <v>45132</v>
      </c>
      <c r="B823" s="24"/>
      <c r="C823" s="77">
        <v>852</v>
      </c>
      <c r="D823" s="137" t="s">
        <v>1233</v>
      </c>
      <c r="E823" s="137">
        <v>2</v>
      </c>
      <c r="F823" s="137" t="s">
        <v>179</v>
      </c>
      <c r="G823" s="137" t="str">
        <f>+VLOOKUP($D823,'Detailed Schedule'!$D$8:$EK$9993,4,FALSE)</f>
        <v>2023 F-150 D89011</v>
      </c>
      <c r="H823" s="55">
        <f>+VLOOKUP($D823,'Detailed Schedule'!$D$8:$EK$9993,5,FALSE)</f>
        <v>46000</v>
      </c>
      <c r="I823" s="22">
        <f>+VLOOKUP($D823,'Detailed Schedule'!$D$8:$EK$9993,6,FALSE)</f>
        <v>6</v>
      </c>
      <c r="J823" s="55">
        <f>+VLOOKUP($D823,'Detailed Schedule'!$D$8:$EK$9993,7,FALSE)</f>
        <v>0</v>
      </c>
      <c r="K823" s="56">
        <v>0</v>
      </c>
      <c r="L823" s="59">
        <f>+VLOOKUP($D823,'Detailed Schedule'!$D$8:$EAA$9985,137,FALSE)</f>
        <v>10861.116666666667</v>
      </c>
      <c r="M823" s="26">
        <f>+VLOOKUP($D823,'Detailed Schedule'!$D$8:$EAA$9985,144,FALSE)</f>
        <v>1916.6666666666667</v>
      </c>
      <c r="N823" s="26">
        <f t="shared" si="134"/>
        <v>12777.783333333333</v>
      </c>
      <c r="O823" s="26">
        <f t="shared" si="135"/>
        <v>33222.216666666667</v>
      </c>
      <c r="Q823" s="74">
        <f>+VLOOKUP($D823,'Detailed Schedule'!$D$8:$K$903,6,FALSE)</f>
        <v>6</v>
      </c>
      <c r="R823" s="75">
        <f>+VLOOKUP($D823,'Detailed Schedule'!$D$8:$K$903,5,FALSE)</f>
        <v>46000</v>
      </c>
      <c r="S823" s="75">
        <f>+VLOOKUP($D823,'Detailed Schedule'!$D$8:$K$903,7,FALSE)</f>
        <v>0</v>
      </c>
      <c r="T823" s="119">
        <f t="shared" si="136"/>
        <v>0</v>
      </c>
      <c r="U823" s="119">
        <f t="shared" si="137"/>
        <v>0</v>
      </c>
      <c r="V823" s="21" t="str">
        <f t="shared" si="138"/>
        <v>NO CHANGE</v>
      </c>
      <c r="W823" s="21" t="str">
        <f t="shared" si="139"/>
        <v>NO CHANGE</v>
      </c>
      <c r="X823" s="21" t="str">
        <f t="shared" si="140"/>
        <v>NO CHANGE</v>
      </c>
    </row>
    <row r="824" spans="1:24" outlineLevel="2">
      <c r="A824" s="136">
        <v>45132</v>
      </c>
      <c r="B824" s="24"/>
      <c r="C824" s="77">
        <v>853</v>
      </c>
      <c r="D824" s="137" t="s">
        <v>1235</v>
      </c>
      <c r="E824" s="137">
        <v>2</v>
      </c>
      <c r="F824" s="137" t="s">
        <v>179</v>
      </c>
      <c r="G824" s="137" t="str">
        <f>+VLOOKUP($D824,'Detailed Schedule'!$D$8:$EK$9993,4,FALSE)</f>
        <v>2023 F-1250 E28277</v>
      </c>
      <c r="H824" s="55">
        <f>+VLOOKUP($D824,'Detailed Schedule'!$D$8:$EK$9993,5,FALSE)</f>
        <v>46000</v>
      </c>
      <c r="I824" s="22">
        <f>+VLOOKUP($D824,'Detailed Schedule'!$D$8:$EK$9993,6,FALSE)</f>
        <v>6</v>
      </c>
      <c r="J824" s="55">
        <f>+VLOOKUP($D824,'Detailed Schedule'!$D$8:$EK$9993,7,FALSE)</f>
        <v>0</v>
      </c>
      <c r="K824" s="56">
        <v>0</v>
      </c>
      <c r="L824" s="59">
        <f>+VLOOKUP($D824,'Detailed Schedule'!$D$8:$EAA$9985,137,FALSE)</f>
        <v>10861.116666666667</v>
      </c>
      <c r="M824" s="26">
        <f>+VLOOKUP($D824,'Detailed Schedule'!$D$8:$EAA$9985,144,FALSE)</f>
        <v>1916.6666666666667</v>
      </c>
      <c r="N824" s="26">
        <f t="shared" si="134"/>
        <v>12777.783333333333</v>
      </c>
      <c r="O824" s="26">
        <f t="shared" si="135"/>
        <v>33222.216666666667</v>
      </c>
      <c r="Q824" s="74">
        <f>+VLOOKUP($D824,'Detailed Schedule'!$D$8:$K$903,6,FALSE)</f>
        <v>6</v>
      </c>
      <c r="R824" s="75">
        <f>+VLOOKUP($D824,'Detailed Schedule'!$D$8:$K$903,5,FALSE)</f>
        <v>46000</v>
      </c>
      <c r="S824" s="75">
        <f>+VLOOKUP($D824,'Detailed Schedule'!$D$8:$K$903,7,FALSE)</f>
        <v>0</v>
      </c>
      <c r="T824" s="119">
        <f t="shared" si="136"/>
        <v>0</v>
      </c>
      <c r="U824" s="119">
        <f t="shared" si="137"/>
        <v>0</v>
      </c>
      <c r="V824" s="21" t="str">
        <f t="shared" si="138"/>
        <v>NO CHANGE</v>
      </c>
      <c r="W824" s="21" t="str">
        <f t="shared" si="139"/>
        <v>NO CHANGE</v>
      </c>
      <c r="X824" s="21" t="str">
        <f t="shared" si="140"/>
        <v>NO CHANGE</v>
      </c>
    </row>
    <row r="825" spans="1:24" outlineLevel="2">
      <c r="A825" s="136">
        <v>45132</v>
      </c>
      <c r="B825" s="24"/>
      <c r="C825" s="77">
        <v>854</v>
      </c>
      <c r="D825" s="137" t="s">
        <v>1237</v>
      </c>
      <c r="E825" s="137">
        <v>2</v>
      </c>
      <c r="F825" s="137" t="s">
        <v>179</v>
      </c>
      <c r="G825" s="137" t="str">
        <f>+VLOOKUP($D825,'Detailed Schedule'!$D$8:$EK$9993,4,FALSE)</f>
        <v>2023 F-150 E28434</v>
      </c>
      <c r="H825" s="55">
        <f>+VLOOKUP($D825,'Detailed Schedule'!$D$8:$EK$9993,5,FALSE)</f>
        <v>46000</v>
      </c>
      <c r="I825" s="22">
        <f>+VLOOKUP($D825,'Detailed Schedule'!$D$8:$EK$9993,6,FALSE)</f>
        <v>6</v>
      </c>
      <c r="J825" s="55">
        <f>+VLOOKUP($D825,'Detailed Schedule'!$D$8:$EK$9993,7,FALSE)</f>
        <v>0</v>
      </c>
      <c r="K825" s="56">
        <v>0</v>
      </c>
      <c r="L825" s="59">
        <f>+VLOOKUP($D825,'Detailed Schedule'!$D$8:$EAA$9985,137,FALSE)</f>
        <v>10861.116666666667</v>
      </c>
      <c r="M825" s="26">
        <f>+VLOOKUP($D825,'Detailed Schedule'!$D$8:$EAA$9985,144,FALSE)</f>
        <v>1916.6666666666667</v>
      </c>
      <c r="N825" s="26">
        <f t="shared" si="134"/>
        <v>12777.783333333333</v>
      </c>
      <c r="O825" s="26">
        <f t="shared" si="135"/>
        <v>33222.216666666667</v>
      </c>
      <c r="Q825" s="74">
        <f>+VLOOKUP($D825,'Detailed Schedule'!$D$8:$K$903,6,FALSE)</f>
        <v>6</v>
      </c>
      <c r="R825" s="75">
        <f>+VLOOKUP($D825,'Detailed Schedule'!$D$8:$K$903,5,FALSE)</f>
        <v>46000</v>
      </c>
      <c r="S825" s="75">
        <f>+VLOOKUP($D825,'Detailed Schedule'!$D$8:$K$903,7,FALSE)</f>
        <v>0</v>
      </c>
      <c r="T825" s="119">
        <f t="shared" si="136"/>
        <v>0</v>
      </c>
      <c r="U825" s="119">
        <f t="shared" si="137"/>
        <v>0</v>
      </c>
      <c r="V825" s="21" t="str">
        <f t="shared" si="138"/>
        <v>NO CHANGE</v>
      </c>
      <c r="W825" s="21" t="str">
        <f t="shared" si="139"/>
        <v>NO CHANGE</v>
      </c>
      <c r="X825" s="21" t="str">
        <f t="shared" si="140"/>
        <v>NO CHANGE</v>
      </c>
    </row>
    <row r="826" spans="1:24" outlineLevel="2">
      <c r="A826" s="136">
        <v>45132</v>
      </c>
      <c r="B826" s="24"/>
      <c r="C826" s="77">
        <v>855</v>
      </c>
      <c r="D826" s="137" t="s">
        <v>1239</v>
      </c>
      <c r="E826" s="137">
        <v>4</v>
      </c>
      <c r="F826" s="137" t="s">
        <v>179</v>
      </c>
      <c r="G826" s="137" t="str">
        <f>+VLOOKUP($D826,'Detailed Schedule'!$D$8:$EK$9993,4,FALSE)</f>
        <v>2023 F-150 E58961</v>
      </c>
      <c r="H826" s="55">
        <f>+VLOOKUP($D826,'Detailed Schedule'!$D$8:$EK$9993,5,FALSE)</f>
        <v>46000</v>
      </c>
      <c r="I826" s="22">
        <f>+VLOOKUP($D826,'Detailed Schedule'!$D$8:$EK$9993,6,FALSE)</f>
        <v>6</v>
      </c>
      <c r="J826" s="55">
        <f>+VLOOKUP($D826,'Detailed Schedule'!$D$8:$EK$9993,7,FALSE)</f>
        <v>0</v>
      </c>
      <c r="K826" s="56">
        <v>0</v>
      </c>
      <c r="L826" s="59">
        <f>+VLOOKUP($D826,'Detailed Schedule'!$D$8:$EAA$9985,137,FALSE)</f>
        <v>10861.116666666667</v>
      </c>
      <c r="M826" s="26">
        <f>+VLOOKUP($D826,'Detailed Schedule'!$D$8:$EAA$9985,144,FALSE)</f>
        <v>1916.6666666666667</v>
      </c>
      <c r="N826" s="26">
        <f t="shared" si="134"/>
        <v>12777.783333333333</v>
      </c>
      <c r="O826" s="26">
        <f t="shared" si="135"/>
        <v>33222.216666666667</v>
      </c>
      <c r="Q826" s="74">
        <f>+VLOOKUP($D826,'Detailed Schedule'!$D$8:$K$903,6,FALSE)</f>
        <v>6</v>
      </c>
      <c r="R826" s="75">
        <f>+VLOOKUP($D826,'Detailed Schedule'!$D$8:$K$903,5,FALSE)</f>
        <v>46000</v>
      </c>
      <c r="S826" s="75">
        <f>+VLOOKUP($D826,'Detailed Schedule'!$D$8:$K$903,7,FALSE)</f>
        <v>0</v>
      </c>
      <c r="T826" s="119">
        <f t="shared" si="136"/>
        <v>0</v>
      </c>
      <c r="U826" s="119">
        <f t="shared" si="137"/>
        <v>0</v>
      </c>
      <c r="V826" s="21" t="str">
        <f t="shared" si="138"/>
        <v>NO CHANGE</v>
      </c>
      <c r="W826" s="21" t="str">
        <f t="shared" si="139"/>
        <v>NO CHANGE</v>
      </c>
      <c r="X826" s="21" t="str">
        <f t="shared" si="140"/>
        <v>NO CHANGE</v>
      </c>
    </row>
    <row r="827" spans="1:24" outlineLevel="2">
      <c r="A827" s="136">
        <v>45132</v>
      </c>
      <c r="B827" s="24"/>
      <c r="C827" s="77">
        <v>856</v>
      </c>
      <c r="D827" s="137" t="s">
        <v>1241</v>
      </c>
      <c r="E827" s="137">
        <v>2</v>
      </c>
      <c r="F827" s="137" t="s">
        <v>179</v>
      </c>
      <c r="G827" s="137" t="str">
        <f>+VLOOKUP($D827,'Detailed Schedule'!$D$8:$EK$9993,4,FALSE)</f>
        <v>2023 F-150 E58990</v>
      </c>
      <c r="H827" s="55">
        <f>+VLOOKUP($D827,'Detailed Schedule'!$D$8:$EK$9993,5,FALSE)</f>
        <v>46000</v>
      </c>
      <c r="I827" s="22">
        <f>+VLOOKUP($D827,'Detailed Schedule'!$D$8:$EK$9993,6,FALSE)</f>
        <v>6</v>
      </c>
      <c r="J827" s="55">
        <f>+VLOOKUP($D827,'Detailed Schedule'!$D$8:$EK$9993,7,FALSE)</f>
        <v>0</v>
      </c>
      <c r="K827" s="56">
        <v>0</v>
      </c>
      <c r="L827" s="59">
        <f>+VLOOKUP($D827,'Detailed Schedule'!$D$8:$EAA$9985,137,FALSE)</f>
        <v>10861.116666666667</v>
      </c>
      <c r="M827" s="26">
        <f>+VLOOKUP($D827,'Detailed Schedule'!$D$8:$EAA$9985,144,FALSE)</f>
        <v>1916.6666666666667</v>
      </c>
      <c r="N827" s="26">
        <f t="shared" si="134"/>
        <v>12777.783333333333</v>
      </c>
      <c r="O827" s="26">
        <f t="shared" si="135"/>
        <v>33222.216666666667</v>
      </c>
      <c r="Q827" s="74">
        <f>+VLOOKUP($D827,'Detailed Schedule'!$D$8:$K$903,6,FALSE)</f>
        <v>6</v>
      </c>
      <c r="R827" s="75">
        <f>+VLOOKUP($D827,'Detailed Schedule'!$D$8:$K$903,5,FALSE)</f>
        <v>46000</v>
      </c>
      <c r="S827" s="75">
        <f>+VLOOKUP($D827,'Detailed Schedule'!$D$8:$K$903,7,FALSE)</f>
        <v>0</v>
      </c>
      <c r="T827" s="119">
        <f t="shared" si="136"/>
        <v>0</v>
      </c>
      <c r="U827" s="119">
        <f t="shared" si="137"/>
        <v>0</v>
      </c>
      <c r="V827" s="21" t="str">
        <f t="shared" si="138"/>
        <v>NO CHANGE</v>
      </c>
      <c r="W827" s="21" t="str">
        <f t="shared" si="139"/>
        <v>NO CHANGE</v>
      </c>
      <c r="X827" s="21" t="str">
        <f t="shared" si="140"/>
        <v>NO CHANGE</v>
      </c>
    </row>
    <row r="828" spans="1:24" outlineLevel="2">
      <c r="A828" s="136">
        <v>45146</v>
      </c>
      <c r="B828" s="24"/>
      <c r="C828" s="77">
        <v>828</v>
      </c>
      <c r="D828" s="137" t="s">
        <v>1243</v>
      </c>
      <c r="E828" s="137">
        <v>1</v>
      </c>
      <c r="F828" s="137" t="s">
        <v>179</v>
      </c>
      <c r="G828" s="137" t="str">
        <f>+VLOOKUP($D828,'Detailed Schedule'!$D$8:$EK$9993,4,FALSE)</f>
        <v>2023 F-250 D39343</v>
      </c>
      <c r="H828" s="55">
        <f>+VLOOKUP($D828,'Detailed Schedule'!$D$8:$EK$9993,5,FALSE)</f>
        <v>57672.61</v>
      </c>
      <c r="I828" s="22">
        <f>+VLOOKUP($D828,'Detailed Schedule'!$D$8:$EK$9993,6,FALSE)</f>
        <v>6</v>
      </c>
      <c r="J828" s="55">
        <f>+VLOOKUP($D828,'Detailed Schedule'!$D$8:$EK$9993,7,FALSE)</f>
        <v>0</v>
      </c>
      <c r="K828" s="56">
        <v>0</v>
      </c>
      <c r="L828" s="59">
        <f>+VLOOKUP($D828,'Detailed Schedule'!$D$8:$EAA$9985,137,FALSE)</f>
        <v>13617.144027777778</v>
      </c>
      <c r="M828" s="26">
        <f>+VLOOKUP($D828,'Detailed Schedule'!$D$8:$EAA$9985,144,FALSE)</f>
        <v>2403.0254166666668</v>
      </c>
      <c r="N828" s="26">
        <f t="shared" ref="N828:N886" si="141">+L828+M828</f>
        <v>16020.169444444446</v>
      </c>
      <c r="O828" s="26">
        <f t="shared" ref="O828:O886" si="142">+H828-N828</f>
        <v>41652.440555555557</v>
      </c>
      <c r="Q828" s="74">
        <f>+VLOOKUP($D828,'Detailed Schedule'!$D$8:$K$903,6,FALSE)</f>
        <v>6</v>
      </c>
      <c r="R828" s="75">
        <f>+VLOOKUP($D828,'Detailed Schedule'!$D$8:$K$903,5,FALSE)</f>
        <v>57672.61</v>
      </c>
      <c r="S828" s="75">
        <f>+VLOOKUP($D828,'Detailed Schedule'!$D$8:$K$903,7,FALSE)</f>
        <v>0</v>
      </c>
      <c r="T828" s="119">
        <f t="shared" si="136"/>
        <v>0</v>
      </c>
      <c r="U828" s="119">
        <f t="shared" si="137"/>
        <v>0</v>
      </c>
      <c r="V828" s="21" t="str">
        <f t="shared" si="138"/>
        <v>NO CHANGE</v>
      </c>
      <c r="W828" s="21" t="str">
        <f t="shared" si="139"/>
        <v>NO CHANGE</v>
      </c>
      <c r="X828" s="21" t="str">
        <f t="shared" si="140"/>
        <v>NO CHANGE</v>
      </c>
    </row>
    <row r="829" spans="1:24" outlineLevel="2">
      <c r="A829" s="136">
        <v>45146</v>
      </c>
      <c r="B829" s="24"/>
      <c r="C829" s="77">
        <v>829</v>
      </c>
      <c r="D829" s="137" t="s">
        <v>1245</v>
      </c>
      <c r="E829" s="137">
        <v>1</v>
      </c>
      <c r="F829" s="137" t="s">
        <v>179</v>
      </c>
      <c r="G829" s="137" t="str">
        <f>+VLOOKUP($D829,'Detailed Schedule'!$D$8:$EK$9993,4,FALSE)</f>
        <v>2023 F-250 D39255</v>
      </c>
      <c r="H829" s="55">
        <f>+VLOOKUP($D829,'Detailed Schedule'!$D$8:$EK$9993,5,FALSE)</f>
        <v>58169.61</v>
      </c>
      <c r="I829" s="22">
        <f>+VLOOKUP($D829,'Detailed Schedule'!$D$8:$EK$9993,6,FALSE)</f>
        <v>6</v>
      </c>
      <c r="J829" s="55">
        <f>+VLOOKUP($D829,'Detailed Schedule'!$D$8:$EK$9993,7,FALSE)</f>
        <v>0</v>
      </c>
      <c r="K829" s="56">
        <v>0</v>
      </c>
      <c r="L829" s="59">
        <f>+VLOOKUP($D829,'Detailed Schedule'!$D$8:$EAA$9985,137,FALSE)</f>
        <v>13734.491249999999</v>
      </c>
      <c r="M829" s="26">
        <f>+VLOOKUP($D829,'Detailed Schedule'!$D$8:$EAA$9985,144,FALSE)</f>
        <v>2423.7337499999999</v>
      </c>
      <c r="N829" s="26">
        <f t="shared" si="141"/>
        <v>16158.224999999999</v>
      </c>
      <c r="O829" s="26">
        <f t="shared" si="142"/>
        <v>42011.385000000002</v>
      </c>
      <c r="Q829" s="74">
        <f>+VLOOKUP($D829,'Detailed Schedule'!$D$8:$K$903,6,FALSE)</f>
        <v>6</v>
      </c>
      <c r="R829" s="75">
        <f>+VLOOKUP($D829,'Detailed Schedule'!$D$8:$K$903,5,FALSE)</f>
        <v>58169.61</v>
      </c>
      <c r="S829" s="75">
        <f>+VLOOKUP($D829,'Detailed Schedule'!$D$8:$K$903,7,FALSE)</f>
        <v>0</v>
      </c>
      <c r="T829" s="119">
        <f t="shared" si="136"/>
        <v>0</v>
      </c>
      <c r="U829" s="119">
        <f t="shared" si="137"/>
        <v>0</v>
      </c>
      <c r="V829" s="21" t="str">
        <f t="shared" si="138"/>
        <v>NO CHANGE</v>
      </c>
      <c r="W829" s="21" t="str">
        <f t="shared" si="139"/>
        <v>NO CHANGE</v>
      </c>
      <c r="X829" s="21" t="str">
        <f t="shared" si="140"/>
        <v>NO CHANGE</v>
      </c>
    </row>
    <row r="830" spans="1:24" outlineLevel="2">
      <c r="A830" s="136">
        <v>45149</v>
      </c>
      <c r="B830" s="24"/>
      <c r="C830" s="77">
        <v>830</v>
      </c>
      <c r="D830" s="137" t="s">
        <v>1247</v>
      </c>
      <c r="E830" s="137">
        <v>1</v>
      </c>
      <c r="F830" s="137" t="s">
        <v>179</v>
      </c>
      <c r="G830" s="137" t="str">
        <f>+VLOOKUP($D830,'Detailed Schedule'!$D$8:$EK$9993,4,FALSE)</f>
        <v>2023 F-150 D46448</v>
      </c>
      <c r="H830" s="55">
        <f>+VLOOKUP($D830,'Detailed Schedule'!$D$8:$EK$9993,5,FALSE)</f>
        <v>63151.46</v>
      </c>
      <c r="I830" s="22">
        <f>+VLOOKUP($D830,'Detailed Schedule'!$D$8:$EK$9993,6,FALSE)</f>
        <v>6</v>
      </c>
      <c r="J830" s="55">
        <f>+VLOOKUP($D830,'Detailed Schedule'!$D$8:$EK$9993,7,FALSE)</f>
        <v>0</v>
      </c>
      <c r="K830" s="56">
        <v>0</v>
      </c>
      <c r="L830" s="59">
        <f>+VLOOKUP($D830,'Detailed Schedule'!$D$8:$EAA$9985,137,FALSE)</f>
        <v>14910.76138888889</v>
      </c>
      <c r="M830" s="26">
        <f>+VLOOKUP($D830,'Detailed Schedule'!$D$8:$EAA$9985,144,FALSE)</f>
        <v>2631.3108333333334</v>
      </c>
      <c r="N830" s="26">
        <f t="shared" si="141"/>
        <v>17542.072222222225</v>
      </c>
      <c r="O830" s="26">
        <f t="shared" si="142"/>
        <v>45609.387777777774</v>
      </c>
      <c r="Q830" s="74">
        <f>+VLOOKUP($D830,'Detailed Schedule'!$D$8:$K$903,6,FALSE)</f>
        <v>6</v>
      </c>
      <c r="R830" s="75">
        <f>+VLOOKUP($D830,'Detailed Schedule'!$D$8:$K$903,5,FALSE)</f>
        <v>63151.46</v>
      </c>
      <c r="S830" s="75">
        <f>+VLOOKUP($D830,'Detailed Schedule'!$D$8:$K$903,7,FALSE)</f>
        <v>0</v>
      </c>
      <c r="T830" s="119">
        <f t="shared" si="136"/>
        <v>0</v>
      </c>
      <c r="U830" s="119">
        <f t="shared" si="137"/>
        <v>0</v>
      </c>
      <c r="V830" s="21" t="str">
        <f t="shared" si="138"/>
        <v>NO CHANGE</v>
      </c>
      <c r="W830" s="21" t="str">
        <f t="shared" si="139"/>
        <v>NO CHANGE</v>
      </c>
      <c r="X830" s="21" t="str">
        <f t="shared" si="140"/>
        <v>NO CHANGE</v>
      </c>
    </row>
    <row r="831" spans="1:24" outlineLevel="2">
      <c r="A831" s="136">
        <v>45153</v>
      </c>
      <c r="B831" s="24"/>
      <c r="C831" s="77">
        <v>831</v>
      </c>
      <c r="D831" s="137" t="s">
        <v>1249</v>
      </c>
      <c r="E831" s="137">
        <v>1</v>
      </c>
      <c r="F831" s="137" t="s">
        <v>179</v>
      </c>
      <c r="G831" s="137" t="str">
        <f>+VLOOKUP($D831,'Detailed Schedule'!$D$8:$EK$9993,4,FALSE)</f>
        <v>2023 F-250 PEC32748</v>
      </c>
      <c r="H831" s="55">
        <f>+VLOOKUP($D831,'Detailed Schedule'!$D$8:$EK$9993,5,FALSE)</f>
        <v>70043.399999999994</v>
      </c>
      <c r="I831" s="22">
        <f>+VLOOKUP($D831,'Detailed Schedule'!$D$8:$EK$9993,6,FALSE)</f>
        <v>6</v>
      </c>
      <c r="J831" s="55">
        <f>+VLOOKUP($D831,'Detailed Schedule'!$D$8:$EK$9993,7,FALSE)</f>
        <v>0</v>
      </c>
      <c r="K831" s="56">
        <v>0</v>
      </c>
      <c r="L831" s="59">
        <f>+VLOOKUP($D831,'Detailed Schedule'!$D$8:$EAA$9985,137,FALSE)</f>
        <v>16538.025000000001</v>
      </c>
      <c r="M831" s="26">
        <f>+VLOOKUP($D831,'Detailed Schedule'!$D$8:$EAA$9985,144,FALSE)</f>
        <v>2918.4749999999999</v>
      </c>
      <c r="N831" s="26">
        <f t="shared" si="141"/>
        <v>19456.5</v>
      </c>
      <c r="O831" s="26">
        <f t="shared" si="142"/>
        <v>50586.899999999994</v>
      </c>
      <c r="Q831" s="74">
        <f>+VLOOKUP($D831,'Detailed Schedule'!$D$8:$K$903,6,FALSE)</f>
        <v>6</v>
      </c>
      <c r="R831" s="75">
        <f>+VLOOKUP($D831,'Detailed Schedule'!$D$8:$K$903,5,FALSE)</f>
        <v>70043.399999999994</v>
      </c>
      <c r="S831" s="75">
        <f>+VLOOKUP($D831,'Detailed Schedule'!$D$8:$K$903,7,FALSE)</f>
        <v>0</v>
      </c>
      <c r="T831" s="119">
        <f t="shared" si="136"/>
        <v>0</v>
      </c>
      <c r="U831" s="119">
        <f t="shared" si="137"/>
        <v>0</v>
      </c>
      <c r="V831" s="21" t="str">
        <f t="shared" si="138"/>
        <v>NO CHANGE</v>
      </c>
      <c r="W831" s="21" t="str">
        <f t="shared" si="139"/>
        <v>NO CHANGE</v>
      </c>
      <c r="X831" s="21" t="str">
        <f t="shared" si="140"/>
        <v>NO CHANGE</v>
      </c>
    </row>
    <row r="832" spans="1:24" outlineLevel="2">
      <c r="A832" s="136">
        <v>45156</v>
      </c>
      <c r="B832" s="24"/>
      <c r="C832" s="77">
        <v>862</v>
      </c>
      <c r="D832" s="137" t="s">
        <v>1251</v>
      </c>
      <c r="E832" s="137">
        <v>2</v>
      </c>
      <c r="F832" s="137" t="s">
        <v>179</v>
      </c>
      <c r="G832" s="137" t="str">
        <f>+VLOOKUP($D832,'Detailed Schedule'!$D$8:$EK$9993,4,FALSE)</f>
        <v>2023 F-250 C04623</v>
      </c>
      <c r="H832" s="55">
        <f>+VLOOKUP($D832,'Detailed Schedule'!$D$8:$EK$9993,5,FALSE)</f>
        <v>50879.58</v>
      </c>
      <c r="I832" s="22">
        <f>+VLOOKUP($D832,'Detailed Schedule'!$D$8:$EK$9993,6,FALSE)</f>
        <v>6</v>
      </c>
      <c r="J832" s="55">
        <f>+VLOOKUP($D832,'Detailed Schedule'!$D$8:$EK$9993,7,FALSE)</f>
        <v>0</v>
      </c>
      <c r="K832" s="56">
        <v>0</v>
      </c>
      <c r="L832" s="59">
        <f>+VLOOKUP($D832,'Detailed Schedule'!$D$8:$EAA$9985,137,FALSE)</f>
        <v>11306.57</v>
      </c>
      <c r="M832" s="26">
        <f>+VLOOKUP($D832,'Detailed Schedule'!$D$8:$EAA$9985,144,FALSE)</f>
        <v>2119.9825000000001</v>
      </c>
      <c r="N832" s="26">
        <f t="shared" si="141"/>
        <v>13426.5525</v>
      </c>
      <c r="O832" s="26">
        <f t="shared" si="142"/>
        <v>37453.027500000004</v>
      </c>
      <c r="Q832" s="74">
        <f>+VLOOKUP($D832,'Detailed Schedule'!$D$8:$K$903,6,FALSE)</f>
        <v>6</v>
      </c>
      <c r="R832" s="75">
        <f>+VLOOKUP($D832,'Detailed Schedule'!$D$8:$K$903,5,FALSE)</f>
        <v>50879.58</v>
      </c>
      <c r="S832" s="75">
        <f>+VLOOKUP($D832,'Detailed Schedule'!$D$8:$K$903,7,FALSE)</f>
        <v>0</v>
      </c>
      <c r="T832" s="119">
        <f t="shared" si="136"/>
        <v>0</v>
      </c>
      <c r="U832" s="119">
        <f t="shared" si="137"/>
        <v>0</v>
      </c>
      <c r="V832" s="21" t="str">
        <f t="shared" si="138"/>
        <v>NO CHANGE</v>
      </c>
      <c r="W832" s="21" t="str">
        <f t="shared" si="139"/>
        <v>NO CHANGE</v>
      </c>
      <c r="X832" s="21" t="str">
        <f t="shared" si="140"/>
        <v>NO CHANGE</v>
      </c>
    </row>
    <row r="833" spans="1:24" outlineLevel="2">
      <c r="A833" s="136">
        <v>45162</v>
      </c>
      <c r="B833" s="24"/>
      <c r="C833" s="77">
        <v>832</v>
      </c>
      <c r="D833" s="137" t="s">
        <v>1253</v>
      </c>
      <c r="E833" s="137">
        <v>1</v>
      </c>
      <c r="F833" s="137" t="s">
        <v>179</v>
      </c>
      <c r="G833" s="137" t="str">
        <f>+VLOOKUP($D833,'Detailed Schedule'!$D$8:$EK$9993,4,FALSE)</f>
        <v>2022 F-250 E68765</v>
      </c>
      <c r="H833" s="55">
        <f>+VLOOKUP($D833,'Detailed Schedule'!$D$8:$EK$9993,5,FALSE)</f>
        <v>49334.87</v>
      </c>
      <c r="I833" s="22">
        <f>+VLOOKUP($D833,'Detailed Schedule'!$D$8:$EK$9993,6,FALSE)</f>
        <v>6</v>
      </c>
      <c r="J833" s="55">
        <f>+VLOOKUP($D833,'Detailed Schedule'!$D$8:$EK$9993,7,FALSE)</f>
        <v>0</v>
      </c>
      <c r="K833" s="56">
        <v>0</v>
      </c>
      <c r="L833" s="59">
        <f>+VLOOKUP($D833,'Detailed Schedule'!$D$8:$EAA$9985,137,FALSE)</f>
        <v>10963.308333333334</v>
      </c>
      <c r="M833" s="26">
        <f>+VLOOKUP($D833,'Detailed Schedule'!$D$8:$EAA$9985,144,FALSE)</f>
        <v>2055.6195833333336</v>
      </c>
      <c r="N833" s="26">
        <f t="shared" si="141"/>
        <v>13018.927916666667</v>
      </c>
      <c r="O833" s="26">
        <f t="shared" si="142"/>
        <v>36315.942083333335</v>
      </c>
      <c r="Q833" s="74">
        <f>+VLOOKUP($D833,'Detailed Schedule'!$D$8:$K$903,6,FALSE)</f>
        <v>6</v>
      </c>
      <c r="R833" s="75">
        <f>+VLOOKUP($D833,'Detailed Schedule'!$D$8:$K$903,5,FALSE)</f>
        <v>49334.87</v>
      </c>
      <c r="S833" s="75">
        <f>+VLOOKUP($D833,'Detailed Schedule'!$D$8:$K$903,7,FALSE)</f>
        <v>0</v>
      </c>
      <c r="T833" s="119">
        <f t="shared" si="136"/>
        <v>0</v>
      </c>
      <c r="U833" s="119">
        <f t="shared" si="137"/>
        <v>0</v>
      </c>
      <c r="V833" s="21" t="str">
        <f t="shared" si="138"/>
        <v>NO CHANGE</v>
      </c>
      <c r="W833" s="21" t="str">
        <f t="shared" si="139"/>
        <v>NO CHANGE</v>
      </c>
      <c r="X833" s="21" t="str">
        <f t="shared" si="140"/>
        <v>NO CHANGE</v>
      </c>
    </row>
    <row r="834" spans="1:24" outlineLevel="2">
      <c r="A834" s="136">
        <v>45184</v>
      </c>
      <c r="B834" s="24"/>
      <c r="C834" s="77">
        <v>846</v>
      </c>
      <c r="D834" s="137" t="s">
        <v>755</v>
      </c>
      <c r="E834" s="137">
        <v>1</v>
      </c>
      <c r="F834" s="137" t="s">
        <v>179</v>
      </c>
      <c r="G834" s="137" t="str">
        <f>+VLOOKUP($D834,'Detailed Schedule'!$D$8:$EK$9993,4,FALSE)</f>
        <v>JCT BRUSHCUTTER TOP CAT</v>
      </c>
      <c r="H834" s="55">
        <f>+VLOOKUP($D834,'Detailed Schedule'!$D$8:$EK$9993,5,FALSE)</f>
        <v>2000</v>
      </c>
      <c r="I834" s="22">
        <f>+VLOOKUP($D834,'Detailed Schedule'!$D$8:$EK$9993,6,FALSE)</f>
        <v>5</v>
      </c>
      <c r="J834" s="55">
        <f>+VLOOKUP($D834,'Detailed Schedule'!$D$8:$EK$9993,7,FALSE)</f>
        <v>0</v>
      </c>
      <c r="K834" s="56">
        <v>0</v>
      </c>
      <c r="L834" s="59">
        <f>+VLOOKUP($D834,'Detailed Schedule'!$D$8:$EAA$9985,137,FALSE)</f>
        <v>533.33333333333337</v>
      </c>
      <c r="M834" s="26">
        <f>+VLOOKUP($D834,'Detailed Schedule'!$D$8:$EAA$9985,144,FALSE)</f>
        <v>100</v>
      </c>
      <c r="N834" s="26">
        <f t="shared" si="141"/>
        <v>633.33333333333337</v>
      </c>
      <c r="O834" s="26">
        <f t="shared" si="142"/>
        <v>1366.6666666666665</v>
      </c>
      <c r="Q834" s="74">
        <f>+VLOOKUP($D834,'Detailed Schedule'!$D$8:$K$903,6,FALSE)</f>
        <v>5</v>
      </c>
      <c r="R834" s="75">
        <f>+VLOOKUP($D834,'Detailed Schedule'!$D$8:$K$903,5,FALSE)</f>
        <v>2000</v>
      </c>
      <c r="S834" s="75">
        <f>+VLOOKUP($D834,'Detailed Schedule'!$D$8:$K$903,7,FALSE)</f>
        <v>0</v>
      </c>
      <c r="T834" s="119">
        <f t="shared" si="136"/>
        <v>0</v>
      </c>
      <c r="U834" s="119">
        <f t="shared" si="137"/>
        <v>0</v>
      </c>
      <c r="V834" s="21" t="str">
        <f t="shared" si="138"/>
        <v>NO CHANGE</v>
      </c>
      <c r="W834" s="21" t="str">
        <f t="shared" si="139"/>
        <v>NO CHANGE</v>
      </c>
      <c r="X834" s="21" t="str">
        <f t="shared" si="140"/>
        <v>NO CHANGE</v>
      </c>
    </row>
    <row r="835" spans="1:24" outlineLevel="2">
      <c r="A835" s="136">
        <v>45296</v>
      </c>
      <c r="B835" s="24"/>
      <c r="C835" s="77"/>
      <c r="D835" s="137" t="s">
        <v>987</v>
      </c>
      <c r="E835" s="137">
        <v>2</v>
      </c>
      <c r="F835" s="137" t="s">
        <v>179</v>
      </c>
      <c r="G835" s="137" t="str">
        <f>+VLOOKUP($D835,'Detailed Schedule'!$D$8:$EK$9993,4,FALSE)</f>
        <v>2023 F-550 MAINTENANCE TRUCK</v>
      </c>
      <c r="H835" s="55">
        <f>+VLOOKUP($D835,'Detailed Schedule'!$D$8:$EK$9993,5,FALSE)</f>
        <v>194197.35</v>
      </c>
      <c r="I835" s="22">
        <f>+VLOOKUP($D835,'Detailed Schedule'!$D$8:$EK$9993,6,FALSE)</f>
        <v>6</v>
      </c>
      <c r="J835" s="55">
        <f>+VLOOKUP($D835,'Detailed Schedule'!$D$8:$EK$9993,7,FALSE)</f>
        <v>29129.602500000001</v>
      </c>
      <c r="K835" s="56">
        <v>0</v>
      </c>
      <c r="L835" s="59">
        <f>+VLOOKUP($D835,'Detailed Schedule'!$D$8:$EAA$9985,137,FALSE)</f>
        <v>27511.291249999998</v>
      </c>
      <c r="M835" s="26">
        <f>+VLOOKUP($D835,'Detailed Schedule'!$D$8:$EAA$9985,144,FALSE)</f>
        <v>6877.8228124999996</v>
      </c>
      <c r="N835" s="26">
        <f t="shared" si="141"/>
        <v>34389.114062499997</v>
      </c>
      <c r="O835" s="26">
        <f t="shared" si="142"/>
        <v>159808.23593750002</v>
      </c>
      <c r="Q835" s="74">
        <f>+VLOOKUP($D835,'Detailed Schedule'!$D$8:$K$903,6,FALSE)</f>
        <v>6</v>
      </c>
      <c r="R835" s="75">
        <f>+VLOOKUP($D835,'Detailed Schedule'!$D$8:$K$903,5,FALSE)</f>
        <v>194197.35</v>
      </c>
      <c r="S835" s="75">
        <f>+VLOOKUP($D835,'Detailed Schedule'!$D$8:$K$903,7,FALSE)</f>
        <v>29129.602500000001</v>
      </c>
      <c r="T835" s="119">
        <f t="shared" si="136"/>
        <v>0</v>
      </c>
      <c r="U835" s="119">
        <f t="shared" si="137"/>
        <v>0</v>
      </c>
      <c r="V835" s="21" t="str">
        <f t="shared" si="138"/>
        <v>NO CHANGE</v>
      </c>
      <c r="W835" s="21" t="str">
        <f t="shared" si="139"/>
        <v>NO CHANGE</v>
      </c>
      <c r="X835" s="21" t="str">
        <f t="shared" si="140"/>
        <v>NO CHANGE</v>
      </c>
    </row>
    <row r="836" spans="1:24" outlineLevel="2">
      <c r="A836" s="136">
        <v>45302</v>
      </c>
      <c r="B836" s="24"/>
      <c r="C836" s="77"/>
      <c r="D836" s="137" t="s">
        <v>293</v>
      </c>
      <c r="E836" s="137">
        <v>2</v>
      </c>
      <c r="F836" s="137" t="s">
        <v>179</v>
      </c>
      <c r="G836" s="137" t="str">
        <f>+VLOOKUP($D836,'Detailed Schedule'!$D$8:$EK$9993,4,FALSE)</f>
        <v>2025 WS Polyester Concrete Truck</v>
      </c>
      <c r="H836" s="55">
        <f>+VLOOKUP($D836,'Detailed Schedule'!$D$8:$EK$9993,5,FALSE)</f>
        <v>382328</v>
      </c>
      <c r="I836" s="22">
        <f>+VLOOKUP($D836,'Detailed Schedule'!$D$8:$EK$9993,6,FALSE)</f>
        <v>10</v>
      </c>
      <c r="J836" s="55">
        <f>+VLOOKUP($D836,'Detailed Schedule'!$D$8:$EK$9993,7,FALSE)</f>
        <v>150000</v>
      </c>
      <c r="K836" s="56">
        <v>0</v>
      </c>
      <c r="L836" s="59">
        <f>+VLOOKUP($D836,'Detailed Schedule'!$D$8:$EAA$9985,137,FALSE)</f>
        <v>23232.799999999999</v>
      </c>
      <c r="M836" s="26">
        <f>+VLOOKUP($D836,'Detailed Schedule'!$D$8:$EAA$9985,144,FALSE)</f>
        <v>5808.2</v>
      </c>
      <c r="N836" s="26">
        <f t="shared" si="141"/>
        <v>29041</v>
      </c>
      <c r="O836" s="26">
        <f t="shared" si="142"/>
        <v>353287</v>
      </c>
      <c r="Q836" s="74">
        <f>+VLOOKUP($D836,'Detailed Schedule'!$D$8:$K$903,6,FALSE)</f>
        <v>10</v>
      </c>
      <c r="R836" s="75">
        <f>+VLOOKUP($D836,'Detailed Schedule'!$D$8:$K$903,5,FALSE)</f>
        <v>382328</v>
      </c>
      <c r="S836" s="75">
        <f>+VLOOKUP($D836,'Detailed Schedule'!$D$8:$K$903,7,FALSE)</f>
        <v>150000</v>
      </c>
      <c r="T836" s="119">
        <f t="shared" si="136"/>
        <v>0</v>
      </c>
      <c r="U836" s="119">
        <f t="shared" si="137"/>
        <v>0</v>
      </c>
      <c r="V836" s="21" t="str">
        <f t="shared" si="138"/>
        <v>NO CHANGE</v>
      </c>
      <c r="W836" s="21" t="str">
        <f t="shared" si="139"/>
        <v>NO CHANGE</v>
      </c>
      <c r="X836" s="21" t="str">
        <f t="shared" si="140"/>
        <v>NO CHANGE</v>
      </c>
    </row>
    <row r="837" spans="1:24" outlineLevel="2">
      <c r="A837" s="136">
        <v>45303</v>
      </c>
      <c r="B837" s="24"/>
      <c r="C837" s="77"/>
      <c r="D837" s="137" t="s">
        <v>1255</v>
      </c>
      <c r="E837" s="137">
        <v>1</v>
      </c>
      <c r="F837" s="137" t="s">
        <v>179</v>
      </c>
      <c r="G837" s="137" t="str">
        <f>+VLOOKUP($D837,'Detailed Schedule'!$D$8:$EK$9993,4,FALSE)</f>
        <v>2023 F-250 D40182</v>
      </c>
      <c r="H837" s="55">
        <f>+VLOOKUP($D837,'Detailed Schedule'!$D$8:$EK$9993,5,FALSE)</f>
        <v>60526.48</v>
      </c>
      <c r="I837" s="22">
        <f>+VLOOKUP($D837,'Detailed Schedule'!$D$8:$EK$9993,6,FALSE)</f>
        <v>6</v>
      </c>
      <c r="J837" s="55">
        <f>+VLOOKUP($D837,'Detailed Schedule'!$D$8:$EK$9993,7,FALSE)</f>
        <v>0</v>
      </c>
      <c r="K837" s="56">
        <v>0</v>
      </c>
      <c r="L837" s="59">
        <f>+VLOOKUP($D837,'Detailed Schedule'!$D$8:$EAA$9985,137,FALSE)</f>
        <v>10087.746666666668</v>
      </c>
      <c r="M837" s="26">
        <f>+VLOOKUP($D837,'Detailed Schedule'!$D$8:$EAA$9985,144,FALSE)</f>
        <v>2521.936666666667</v>
      </c>
      <c r="N837" s="26">
        <f t="shared" si="141"/>
        <v>12609.683333333334</v>
      </c>
      <c r="O837" s="26">
        <f t="shared" si="142"/>
        <v>47916.796666666669</v>
      </c>
      <c r="Q837" s="74">
        <f>+VLOOKUP($D837,'Detailed Schedule'!$D$8:$K$903,6,FALSE)</f>
        <v>6</v>
      </c>
      <c r="R837" s="75">
        <f>+VLOOKUP($D837,'Detailed Schedule'!$D$8:$K$903,5,FALSE)</f>
        <v>60526.48</v>
      </c>
      <c r="S837" s="75">
        <f>+VLOOKUP($D837,'Detailed Schedule'!$D$8:$K$903,7,FALSE)</f>
        <v>0</v>
      </c>
      <c r="T837" s="119">
        <f t="shared" si="136"/>
        <v>0</v>
      </c>
      <c r="U837" s="119">
        <f t="shared" si="137"/>
        <v>0</v>
      </c>
      <c r="V837" s="21" t="str">
        <f t="shared" si="138"/>
        <v>NO CHANGE</v>
      </c>
      <c r="W837" s="21" t="str">
        <f t="shared" si="139"/>
        <v>NO CHANGE</v>
      </c>
      <c r="X837" s="21" t="str">
        <f t="shared" si="140"/>
        <v>NO CHANGE</v>
      </c>
    </row>
    <row r="838" spans="1:24" outlineLevel="2">
      <c r="A838" s="136">
        <v>45321</v>
      </c>
      <c r="B838" s="24"/>
      <c r="C838" s="77"/>
      <c r="D838" s="137" t="s">
        <v>989</v>
      </c>
      <c r="E838" s="137">
        <v>2</v>
      </c>
      <c r="F838" s="137" t="s">
        <v>179</v>
      </c>
      <c r="G838" s="137" t="str">
        <f>+VLOOKUP($D838,'Detailed Schedule'!$D$8:$EK$9993,4,FALSE)</f>
        <v>2023 F-550D21569 LUBE TRUCK</v>
      </c>
      <c r="H838" s="55">
        <f>+VLOOKUP($D838,'Detailed Schedule'!$D$8:$EK$9993,5,FALSE)</f>
        <v>190478.19</v>
      </c>
      <c r="I838" s="22">
        <f>+VLOOKUP($D838,'Detailed Schedule'!$D$8:$EK$9993,6,FALSE)</f>
        <v>10</v>
      </c>
      <c r="J838" s="55">
        <f>+VLOOKUP($D838,'Detailed Schedule'!$D$8:$EK$9993,7,FALSE)</f>
        <v>40000</v>
      </c>
      <c r="K838" s="56">
        <v>0</v>
      </c>
      <c r="L838" s="59">
        <f>+VLOOKUP($D838,'Detailed Schedule'!$D$8:$EAA$9985,137,FALSE)</f>
        <v>13793.834083333331</v>
      </c>
      <c r="M838" s="26">
        <f>+VLOOKUP($D838,'Detailed Schedule'!$D$8:$EAA$9985,144,FALSE)</f>
        <v>3761.9547499999999</v>
      </c>
      <c r="N838" s="26">
        <f t="shared" si="141"/>
        <v>17555.788833333332</v>
      </c>
      <c r="O838" s="26">
        <f t="shared" si="142"/>
        <v>172922.40116666668</v>
      </c>
      <c r="Q838" s="74">
        <f>+VLOOKUP($D838,'Detailed Schedule'!$D$8:$K$903,6,FALSE)</f>
        <v>10</v>
      </c>
      <c r="R838" s="75">
        <f>+VLOOKUP($D838,'Detailed Schedule'!$D$8:$K$903,5,FALSE)</f>
        <v>190478.19</v>
      </c>
      <c r="S838" s="75">
        <f>+VLOOKUP($D838,'Detailed Schedule'!$D$8:$K$903,7,FALSE)</f>
        <v>40000</v>
      </c>
      <c r="T838" s="119">
        <f t="shared" si="136"/>
        <v>0</v>
      </c>
      <c r="U838" s="119">
        <f t="shared" si="137"/>
        <v>0</v>
      </c>
      <c r="V838" s="21" t="str">
        <f t="shared" si="138"/>
        <v>NO CHANGE</v>
      </c>
      <c r="W838" s="21" t="str">
        <f t="shared" si="139"/>
        <v>NO CHANGE</v>
      </c>
      <c r="X838" s="21" t="str">
        <f t="shared" si="140"/>
        <v>NO CHANGE</v>
      </c>
    </row>
    <row r="839" spans="1:24" outlineLevel="2">
      <c r="A839" s="136">
        <v>45356</v>
      </c>
      <c r="B839" s="24"/>
      <c r="C839" s="77"/>
      <c r="D839" s="137" t="s">
        <v>1511</v>
      </c>
      <c r="E839" s="137">
        <v>2</v>
      </c>
      <c r="F839" s="137" t="s">
        <v>179</v>
      </c>
      <c r="G839" s="137" t="str">
        <f>+VLOOKUP($D839,'Detailed Schedule'!$D$8:$EK$9993,4,FALSE)</f>
        <v>2018 INTL 4300 FLATBED TRUCK</v>
      </c>
      <c r="H839" s="55">
        <f>+VLOOKUP($D839,'Detailed Schedule'!$D$8:$EK$9993,5,FALSE)</f>
        <v>80321.56</v>
      </c>
      <c r="I839" s="22">
        <f>+VLOOKUP($D839,'Detailed Schedule'!$D$8:$EK$9993,6,FALSE)</f>
        <v>7</v>
      </c>
      <c r="J839" s="55">
        <f>+VLOOKUP($D839,'Detailed Schedule'!$D$8:$EK$9993,7,FALSE)</f>
        <v>20000</v>
      </c>
      <c r="K839" s="56">
        <v>0</v>
      </c>
      <c r="L839" s="59">
        <f>+VLOOKUP($D839,'Detailed Schedule'!$D$8:$EAA$9985,137,FALSE)</f>
        <v>7388.7535714285705</v>
      </c>
      <c r="M839" s="26">
        <f>+VLOOKUP($D839,'Detailed Schedule'!$D$8:$EAA$9985,144,FALSE)</f>
        <v>2154.3414285714284</v>
      </c>
      <c r="N839" s="26">
        <f t="shared" si="141"/>
        <v>9543.0949999999993</v>
      </c>
      <c r="O839" s="26">
        <f t="shared" si="142"/>
        <v>70778.464999999997</v>
      </c>
      <c r="Q839" s="74">
        <f>+VLOOKUP($D839,'Detailed Schedule'!$D$8:$K$903,6,FALSE)</f>
        <v>7</v>
      </c>
      <c r="R839" s="75">
        <f>+VLOOKUP($D839,'Detailed Schedule'!$D$8:$K$903,5,FALSE)</f>
        <v>80321.56</v>
      </c>
      <c r="S839" s="75">
        <f>+VLOOKUP($D839,'Detailed Schedule'!$D$8:$K$903,7,FALSE)</f>
        <v>20000</v>
      </c>
      <c r="T839" s="119">
        <f t="shared" si="136"/>
        <v>0</v>
      </c>
      <c r="U839" s="119">
        <f t="shared" si="137"/>
        <v>0</v>
      </c>
      <c r="V839" s="21" t="str">
        <f t="shared" si="138"/>
        <v>NO CHANGE</v>
      </c>
      <c r="W839" s="21" t="str">
        <f t="shared" si="139"/>
        <v>NO CHANGE</v>
      </c>
      <c r="X839" s="21" t="str">
        <f t="shared" si="140"/>
        <v>NO CHANGE</v>
      </c>
    </row>
    <row r="840" spans="1:24" outlineLevel="2">
      <c r="A840" s="136">
        <v>45356</v>
      </c>
      <c r="B840" s="24"/>
      <c r="C840" s="77"/>
      <c r="D840" s="137" t="s">
        <v>1513</v>
      </c>
      <c r="E840" s="137">
        <v>3</v>
      </c>
      <c r="F840" s="137" t="s">
        <v>179</v>
      </c>
      <c r="G840" s="137" t="str">
        <f>+VLOOKUP($D840,'Detailed Schedule'!$D$8:$EK$9993,4,FALSE)</f>
        <v>2017 FREIGHTLINER M2 FLATBED TRUCK</v>
      </c>
      <c r="H840" s="55">
        <f>+VLOOKUP($D840,'Detailed Schedule'!$D$8:$EK$9993,5,FALSE)</f>
        <v>83264.53</v>
      </c>
      <c r="I840" s="22">
        <f>+VLOOKUP($D840,'Detailed Schedule'!$D$8:$EK$9993,6,FALSE)</f>
        <v>7</v>
      </c>
      <c r="J840" s="55">
        <f>+VLOOKUP($D840,'Detailed Schedule'!$D$8:$EK$9993,7,FALSE)</f>
        <v>20000</v>
      </c>
      <c r="K840" s="56">
        <v>0</v>
      </c>
      <c r="L840" s="59">
        <f>+VLOOKUP($D840,'Detailed Schedule'!$D$8:$EAA$9985,137,FALSE)</f>
        <v>7531.4916666666659</v>
      </c>
      <c r="M840" s="26">
        <f>+VLOOKUP($D840,'Detailed Schedule'!$D$8:$EAA$9985,144,FALSE)</f>
        <v>2259.4474999999998</v>
      </c>
      <c r="N840" s="26">
        <f t="shared" si="141"/>
        <v>9790.9391666666652</v>
      </c>
      <c r="O840" s="26">
        <f t="shared" si="142"/>
        <v>73473.590833333335</v>
      </c>
      <c r="Q840" s="74">
        <f>+VLOOKUP($D840,'Detailed Schedule'!$D$8:$K$903,6,FALSE)</f>
        <v>7</v>
      </c>
      <c r="R840" s="75">
        <f>+VLOOKUP($D840,'Detailed Schedule'!$D$8:$K$903,5,FALSE)</f>
        <v>83264.53</v>
      </c>
      <c r="S840" s="75">
        <f>+VLOOKUP($D840,'Detailed Schedule'!$D$8:$K$903,7,FALSE)</f>
        <v>20000</v>
      </c>
      <c r="T840" s="119">
        <f t="shared" si="136"/>
        <v>0</v>
      </c>
      <c r="U840" s="119">
        <f t="shared" si="137"/>
        <v>0</v>
      </c>
      <c r="V840" s="21" t="str">
        <f t="shared" si="138"/>
        <v>NO CHANGE</v>
      </c>
      <c r="W840" s="21" t="str">
        <f t="shared" si="139"/>
        <v>NO CHANGE</v>
      </c>
      <c r="X840" s="21" t="str">
        <f t="shared" si="140"/>
        <v>NO CHANGE</v>
      </c>
    </row>
    <row r="841" spans="1:24" outlineLevel="2">
      <c r="A841" s="136">
        <v>45356</v>
      </c>
      <c r="B841" s="24"/>
      <c r="C841" s="77"/>
      <c r="D841" s="137" t="s">
        <v>1515</v>
      </c>
      <c r="E841" s="137">
        <v>2</v>
      </c>
      <c r="F841" s="137" t="s">
        <v>179</v>
      </c>
      <c r="G841" s="137" t="str">
        <f>+VLOOKUP($D841,'Detailed Schedule'!$D$8:$EK$9993,4,FALSE)</f>
        <v>2019 INTL 4300 FLATBED TRUCK</v>
      </c>
      <c r="H841" s="55">
        <f>+VLOOKUP($D841,'Detailed Schedule'!$D$8:$EK$9993,5,FALSE)</f>
        <v>92765.53</v>
      </c>
      <c r="I841" s="22">
        <f>+VLOOKUP($D841,'Detailed Schedule'!$D$8:$EK$9993,6,FALSE)</f>
        <v>7</v>
      </c>
      <c r="J841" s="55">
        <f>+VLOOKUP($D841,'Detailed Schedule'!$D$8:$EK$9993,7,FALSE)</f>
        <v>25000</v>
      </c>
      <c r="K841" s="56">
        <v>0</v>
      </c>
      <c r="L841" s="59">
        <f>+VLOOKUP($D841,'Detailed Schedule'!$D$8:$EAA$9985,137,FALSE)</f>
        <v>8067.3249999999998</v>
      </c>
      <c r="M841" s="26">
        <f>+VLOOKUP($D841,'Detailed Schedule'!$D$8:$EAA$9985,144,FALSE)</f>
        <v>2420.1974999999998</v>
      </c>
      <c r="N841" s="26">
        <f t="shared" si="141"/>
        <v>10487.522499999999</v>
      </c>
      <c r="O841" s="26">
        <f t="shared" si="142"/>
        <v>82278.007500000007</v>
      </c>
      <c r="Q841" s="74">
        <f>+VLOOKUP($D841,'Detailed Schedule'!$D$8:$K$903,6,FALSE)</f>
        <v>7</v>
      </c>
      <c r="R841" s="75">
        <f>+VLOOKUP($D841,'Detailed Schedule'!$D$8:$K$903,5,FALSE)</f>
        <v>92765.53</v>
      </c>
      <c r="S841" s="75">
        <f>+VLOOKUP($D841,'Detailed Schedule'!$D$8:$K$903,7,FALSE)</f>
        <v>25000</v>
      </c>
      <c r="T841" s="119">
        <f t="shared" si="136"/>
        <v>0</v>
      </c>
      <c r="U841" s="119">
        <f t="shared" si="137"/>
        <v>0</v>
      </c>
      <c r="V841" s="21" t="str">
        <f t="shared" si="138"/>
        <v>NO CHANGE</v>
      </c>
      <c r="W841" s="21" t="str">
        <f t="shared" si="139"/>
        <v>NO CHANGE</v>
      </c>
      <c r="X841" s="21" t="str">
        <f t="shared" si="140"/>
        <v>NO CHANGE</v>
      </c>
    </row>
    <row r="842" spans="1:24" outlineLevel="2">
      <c r="A842" s="136">
        <v>45359</v>
      </c>
      <c r="B842" s="24"/>
      <c r="C842" s="77"/>
      <c r="D842" s="137" t="s">
        <v>975</v>
      </c>
      <c r="E842" s="137">
        <v>4</v>
      </c>
      <c r="F842" s="137" t="s">
        <v>179</v>
      </c>
      <c r="G842" s="137" t="str">
        <f>+VLOOKUP($D842,'Detailed Schedule'!$D$8:$EK$9993,4,FALSE)</f>
        <v>MT-07 (TMA) MOUNTED ATTENUATOR</v>
      </c>
      <c r="H842" s="55">
        <f>+VLOOKUP($D842,'Detailed Schedule'!$D$8:$EK$9993,5,FALSE)</f>
        <v>25129.11</v>
      </c>
      <c r="I842" s="22">
        <f>+VLOOKUP($D842,'Detailed Schedule'!$D$8:$EK$9993,6,FALSE)</f>
        <v>6</v>
      </c>
      <c r="J842" s="55">
        <f>+VLOOKUP($D842,'Detailed Schedule'!$D$8:$EK$9993,7,FALSE)</f>
        <v>0</v>
      </c>
      <c r="K842" s="56">
        <v>0</v>
      </c>
      <c r="L842" s="59">
        <f>+VLOOKUP($D842,'Detailed Schedule'!$D$8:$EAA$9985,137,FALSE)</f>
        <v>3490.1541666666667</v>
      </c>
      <c r="M842" s="26">
        <f>+VLOOKUP($D842,'Detailed Schedule'!$D$8:$EAA$9985,144,FALSE)</f>
        <v>1047.0462500000001</v>
      </c>
      <c r="N842" s="26">
        <f t="shared" si="141"/>
        <v>4537.2004166666666</v>
      </c>
      <c r="O842" s="26">
        <f t="shared" si="142"/>
        <v>20591.909583333334</v>
      </c>
      <c r="Q842" s="74">
        <f>+VLOOKUP($D842,'Detailed Schedule'!$D$8:$K$903,6,FALSE)</f>
        <v>6</v>
      </c>
      <c r="R842" s="75">
        <f>+VLOOKUP($D842,'Detailed Schedule'!$D$8:$K$903,5,FALSE)</f>
        <v>25129.11</v>
      </c>
      <c r="S842" s="75">
        <f>+VLOOKUP($D842,'Detailed Schedule'!$D$8:$K$903,7,FALSE)</f>
        <v>0</v>
      </c>
      <c r="T842" s="119">
        <f t="shared" si="136"/>
        <v>0</v>
      </c>
      <c r="U842" s="119">
        <f t="shared" si="137"/>
        <v>0</v>
      </c>
      <c r="V842" s="21" t="str">
        <f t="shared" si="138"/>
        <v>NO CHANGE</v>
      </c>
      <c r="W842" s="21" t="str">
        <f t="shared" si="139"/>
        <v>NO CHANGE</v>
      </c>
      <c r="X842" s="21" t="str">
        <f t="shared" si="140"/>
        <v>NO CHANGE</v>
      </c>
    </row>
    <row r="843" spans="1:24" outlineLevel="2">
      <c r="A843" s="136">
        <v>45362</v>
      </c>
      <c r="B843" s="24"/>
      <c r="C843" s="77"/>
      <c r="D843" s="137" t="s">
        <v>1257</v>
      </c>
      <c r="E843" s="137">
        <v>1</v>
      </c>
      <c r="F843" s="137" t="s">
        <v>179</v>
      </c>
      <c r="G843" s="137" t="str">
        <f>+VLOOKUP($D843,'Detailed Schedule'!$D$8:$EK$9993,4,FALSE)</f>
        <v>2024 F-250 D12146</v>
      </c>
      <c r="H843" s="55">
        <f>+VLOOKUP($D843,'Detailed Schedule'!$D$8:$EK$9993,5,FALSE)</f>
        <v>58887.22</v>
      </c>
      <c r="I843" s="22">
        <f>+VLOOKUP($D843,'Detailed Schedule'!$D$8:$EK$9993,6,FALSE)</f>
        <v>6</v>
      </c>
      <c r="J843" s="55">
        <f>+VLOOKUP($D843,'Detailed Schedule'!$D$8:$EK$9993,7,FALSE)</f>
        <v>0</v>
      </c>
      <c r="K843" s="56">
        <v>0</v>
      </c>
      <c r="L843" s="59">
        <f>+VLOOKUP($D843,'Detailed Schedule'!$D$8:$EAA$9985,137,FALSE)</f>
        <v>8178.7805555555551</v>
      </c>
      <c r="M843" s="26">
        <f>+VLOOKUP($D843,'Detailed Schedule'!$D$8:$EAA$9985,144,FALSE)</f>
        <v>2453.6341666666667</v>
      </c>
      <c r="N843" s="26">
        <f t="shared" si="141"/>
        <v>10632.414722222222</v>
      </c>
      <c r="O843" s="26">
        <f t="shared" si="142"/>
        <v>48254.805277777778</v>
      </c>
      <c r="Q843" s="74">
        <f>+VLOOKUP($D843,'Detailed Schedule'!$D$8:$K$903,6,FALSE)</f>
        <v>6</v>
      </c>
      <c r="R843" s="75">
        <f>+VLOOKUP($D843,'Detailed Schedule'!$D$8:$K$903,5,FALSE)</f>
        <v>58887.22</v>
      </c>
      <c r="S843" s="75">
        <f>+VLOOKUP($D843,'Detailed Schedule'!$D$8:$K$903,7,FALSE)</f>
        <v>0</v>
      </c>
      <c r="T843" s="119">
        <f t="shared" si="136"/>
        <v>0</v>
      </c>
      <c r="U843" s="119">
        <f t="shared" si="137"/>
        <v>0</v>
      </c>
      <c r="V843" s="21" t="str">
        <f t="shared" si="138"/>
        <v>NO CHANGE</v>
      </c>
      <c r="W843" s="21" t="str">
        <f t="shared" si="139"/>
        <v>NO CHANGE</v>
      </c>
      <c r="X843" s="21" t="str">
        <f t="shared" si="140"/>
        <v>NO CHANGE</v>
      </c>
    </row>
    <row r="844" spans="1:24" outlineLevel="2">
      <c r="A844" s="136">
        <v>45362</v>
      </c>
      <c r="B844" s="24"/>
      <c r="C844" s="77"/>
      <c r="D844" s="137" t="s">
        <v>1259</v>
      </c>
      <c r="E844" s="137">
        <v>1</v>
      </c>
      <c r="F844" s="137" t="s">
        <v>179</v>
      </c>
      <c r="G844" s="137" t="str">
        <f>+VLOOKUP($D844,'Detailed Schedule'!$D$8:$EK$9993,4,FALSE)</f>
        <v>2023 F-250 E16076</v>
      </c>
      <c r="H844" s="55">
        <f>+VLOOKUP($D844,'Detailed Schedule'!$D$8:$EK$9993,5,FALSE)</f>
        <v>54923.4</v>
      </c>
      <c r="I844" s="22">
        <f>+VLOOKUP($D844,'Detailed Schedule'!$D$8:$EK$9993,6,FALSE)</f>
        <v>6</v>
      </c>
      <c r="J844" s="55">
        <f>+VLOOKUP($D844,'Detailed Schedule'!$D$8:$EK$9993,7,FALSE)</f>
        <v>0</v>
      </c>
      <c r="K844" s="56">
        <v>0</v>
      </c>
      <c r="L844" s="59">
        <f>+VLOOKUP($D844,'Detailed Schedule'!$D$8:$EAA$9985,137,FALSE)</f>
        <v>7628.2499999999991</v>
      </c>
      <c r="M844" s="26">
        <f>+VLOOKUP($D844,'Detailed Schedule'!$D$8:$EAA$9985,144,FALSE)</f>
        <v>2288.4749999999999</v>
      </c>
      <c r="N844" s="26">
        <f t="shared" si="141"/>
        <v>9916.7249999999985</v>
      </c>
      <c r="O844" s="26">
        <f t="shared" si="142"/>
        <v>45006.675000000003</v>
      </c>
      <c r="Q844" s="74">
        <f>+VLOOKUP($D844,'Detailed Schedule'!$D$8:$K$903,6,FALSE)</f>
        <v>6</v>
      </c>
      <c r="R844" s="75">
        <f>+VLOOKUP($D844,'Detailed Schedule'!$D$8:$K$903,5,FALSE)</f>
        <v>54923.4</v>
      </c>
      <c r="S844" s="75">
        <f>+VLOOKUP($D844,'Detailed Schedule'!$D$8:$K$903,7,FALSE)</f>
        <v>0</v>
      </c>
      <c r="T844" s="119">
        <f t="shared" si="136"/>
        <v>0</v>
      </c>
      <c r="U844" s="119">
        <f t="shared" si="137"/>
        <v>0</v>
      </c>
      <c r="V844" s="21" t="str">
        <f t="shared" si="138"/>
        <v>NO CHANGE</v>
      </c>
      <c r="W844" s="21" t="str">
        <f t="shared" si="139"/>
        <v>NO CHANGE</v>
      </c>
      <c r="X844" s="21" t="str">
        <f t="shared" si="140"/>
        <v>NO CHANGE</v>
      </c>
    </row>
    <row r="845" spans="1:24" outlineLevel="2">
      <c r="A845" s="136">
        <v>45366</v>
      </c>
      <c r="B845" s="24"/>
      <c r="C845" s="77"/>
      <c r="D845" s="137" t="s">
        <v>457</v>
      </c>
      <c r="E845" s="137">
        <v>1</v>
      </c>
      <c r="F845" s="137" t="s">
        <v>179</v>
      </c>
      <c r="G845" s="137" t="str">
        <f>+VLOOKUP($D845,'Detailed Schedule'!$D$8:$EK$9993,4,FALSE)</f>
        <v>2015 F-750 727489</v>
      </c>
      <c r="H845" s="55">
        <f>+VLOOKUP($D845,'Detailed Schedule'!$D$8:$EK$9993,5,FALSE)</f>
        <v>46000</v>
      </c>
      <c r="I845" s="22">
        <f>+VLOOKUP($D845,'Detailed Schedule'!$D$8:$EK$9993,6,FALSE)</f>
        <v>6</v>
      </c>
      <c r="J845" s="55">
        <f>+VLOOKUP($D845,'Detailed Schedule'!$D$8:$EK$9993,7,FALSE)</f>
        <v>15000</v>
      </c>
      <c r="K845" s="56">
        <v>0</v>
      </c>
      <c r="L845" s="59">
        <f>+VLOOKUP($D845,'Detailed Schedule'!$D$8:$EAA$9985,137,FALSE)</f>
        <v>4305.5555555555557</v>
      </c>
      <c r="M845" s="26">
        <f>+VLOOKUP($D845,'Detailed Schedule'!$D$8:$EAA$9985,144,FALSE)</f>
        <v>1291.6666666666667</v>
      </c>
      <c r="N845" s="26">
        <f t="shared" si="141"/>
        <v>5597.2222222222226</v>
      </c>
      <c r="O845" s="26">
        <f t="shared" si="142"/>
        <v>40402.777777777781</v>
      </c>
      <c r="Q845" s="74">
        <f>+VLOOKUP($D845,'Detailed Schedule'!$D$8:$K$903,6,FALSE)</f>
        <v>6</v>
      </c>
      <c r="R845" s="75">
        <f>+VLOOKUP($D845,'Detailed Schedule'!$D$8:$K$903,5,FALSE)</f>
        <v>46000</v>
      </c>
      <c r="S845" s="75">
        <f>+VLOOKUP($D845,'Detailed Schedule'!$D$8:$K$903,7,FALSE)</f>
        <v>15000</v>
      </c>
      <c r="T845" s="119">
        <f t="shared" si="136"/>
        <v>0</v>
      </c>
      <c r="U845" s="119">
        <f t="shared" si="137"/>
        <v>0</v>
      </c>
      <c r="V845" s="21" t="str">
        <f t="shared" si="138"/>
        <v>NO CHANGE</v>
      </c>
      <c r="W845" s="21" t="str">
        <f t="shared" si="139"/>
        <v>NO CHANGE</v>
      </c>
      <c r="X845" s="21" t="str">
        <f t="shared" si="140"/>
        <v>NO CHANGE</v>
      </c>
    </row>
    <row r="846" spans="1:24" outlineLevel="2">
      <c r="A846" s="136">
        <v>45366</v>
      </c>
      <c r="B846" s="24"/>
      <c r="C846" s="77"/>
      <c r="D846" s="137" t="s">
        <v>449</v>
      </c>
      <c r="E846" s="137">
        <v>2</v>
      </c>
      <c r="F846" s="137" t="s">
        <v>179</v>
      </c>
      <c r="G846" s="137" t="str">
        <f>+VLOOKUP($D846,'Detailed Schedule'!$D$8:$EK$9993,4,FALSE)</f>
        <v>2014 PB DT 348 (219806)</v>
      </c>
      <c r="H846" s="55">
        <f>+VLOOKUP($D846,'Detailed Schedule'!$D$8:$EK$9993,5,FALSE)</f>
        <v>76282.53</v>
      </c>
      <c r="I846" s="22">
        <f>+VLOOKUP($D846,'Detailed Schedule'!$D$8:$EK$9993,6,FALSE)</f>
        <v>5</v>
      </c>
      <c r="J846" s="55">
        <f>+VLOOKUP($D846,'Detailed Schedule'!$D$8:$EK$9993,7,FALSE)</f>
        <v>7628.2530000000006</v>
      </c>
      <c r="K846" s="56">
        <v>0</v>
      </c>
      <c r="L846" s="59">
        <f>+VLOOKUP($D846,'Detailed Schedule'!$D$8:$EAA$9985,137,FALSE)</f>
        <v>11442.379499999999</v>
      </c>
      <c r="M846" s="26">
        <f>+VLOOKUP($D846,'Detailed Schedule'!$D$8:$EAA$9985,144,FALSE)</f>
        <v>3432.7138500000001</v>
      </c>
      <c r="N846" s="26">
        <f t="shared" si="141"/>
        <v>14875.093349999999</v>
      </c>
      <c r="O846" s="26">
        <f t="shared" si="142"/>
        <v>61407.436650000003</v>
      </c>
      <c r="Q846" s="74">
        <f>+VLOOKUP($D846,'Detailed Schedule'!$D$8:$K$903,6,FALSE)</f>
        <v>5</v>
      </c>
      <c r="R846" s="75">
        <f>+VLOOKUP($D846,'Detailed Schedule'!$D$8:$K$903,5,FALSE)</f>
        <v>76282.53</v>
      </c>
      <c r="S846" s="75">
        <f>+VLOOKUP($D846,'Detailed Schedule'!$D$8:$K$903,7,FALSE)</f>
        <v>7628.2530000000006</v>
      </c>
      <c r="T846" s="119">
        <f t="shared" si="136"/>
        <v>0</v>
      </c>
      <c r="U846" s="119">
        <f t="shared" si="137"/>
        <v>0</v>
      </c>
      <c r="V846" s="21" t="str">
        <f t="shared" si="138"/>
        <v>NO CHANGE</v>
      </c>
      <c r="W846" s="21" t="str">
        <f t="shared" si="139"/>
        <v>NO CHANGE</v>
      </c>
      <c r="X846" s="21" t="str">
        <f t="shared" si="140"/>
        <v>NO CHANGE</v>
      </c>
    </row>
    <row r="847" spans="1:24" outlineLevel="2">
      <c r="A847" s="136">
        <v>45369</v>
      </c>
      <c r="B847" s="24"/>
      <c r="C847" s="77"/>
      <c r="D847" s="137" t="s">
        <v>455</v>
      </c>
      <c r="E847" s="137">
        <v>1</v>
      </c>
      <c r="F847" s="137" t="s">
        <v>179</v>
      </c>
      <c r="G847" s="137" t="str">
        <f>+VLOOKUP($D847,'Detailed Schedule'!$D$8:$EK$9993,4,FALSE)</f>
        <v>2015 F-750 727506</v>
      </c>
      <c r="H847" s="55">
        <f>+VLOOKUP($D847,'Detailed Schedule'!$D$8:$EK$9993,5,FALSE)</f>
        <v>47000</v>
      </c>
      <c r="I847" s="22">
        <f>+VLOOKUP($D847,'Detailed Schedule'!$D$8:$EK$9993,6,FALSE)</f>
        <v>6</v>
      </c>
      <c r="J847" s="55">
        <f>+VLOOKUP($D847,'Detailed Schedule'!$D$8:$EK$9993,7,FALSE)</f>
        <v>15000</v>
      </c>
      <c r="K847" s="56">
        <v>0</v>
      </c>
      <c r="L847" s="59">
        <f>+VLOOKUP($D847,'Detailed Schedule'!$D$8:$EAA$9985,137,FALSE)</f>
        <v>3999.9999999999995</v>
      </c>
      <c r="M847" s="26">
        <f>+VLOOKUP($D847,'Detailed Schedule'!$D$8:$EAA$9985,144,FALSE)</f>
        <v>1333.3333333333333</v>
      </c>
      <c r="N847" s="26">
        <f t="shared" si="141"/>
        <v>5333.333333333333</v>
      </c>
      <c r="O847" s="26">
        <f t="shared" si="142"/>
        <v>41666.666666666664</v>
      </c>
      <c r="Q847" s="74">
        <f>+VLOOKUP($D847,'Detailed Schedule'!$D$8:$K$903,6,FALSE)</f>
        <v>6</v>
      </c>
      <c r="R847" s="75">
        <f>+VLOOKUP($D847,'Detailed Schedule'!$D$8:$K$903,5,FALSE)</f>
        <v>47000</v>
      </c>
      <c r="S847" s="75">
        <f>+VLOOKUP($D847,'Detailed Schedule'!$D$8:$K$903,7,FALSE)</f>
        <v>15000</v>
      </c>
      <c r="T847" s="119">
        <f t="shared" si="136"/>
        <v>0</v>
      </c>
      <c r="U847" s="119">
        <f t="shared" si="137"/>
        <v>0</v>
      </c>
      <c r="V847" s="21" t="str">
        <f t="shared" si="138"/>
        <v>NO CHANGE</v>
      </c>
      <c r="W847" s="21" t="str">
        <f t="shared" si="139"/>
        <v>NO CHANGE</v>
      </c>
      <c r="X847" s="21" t="str">
        <f t="shared" si="140"/>
        <v>NO CHANGE</v>
      </c>
    </row>
    <row r="848" spans="1:24" outlineLevel="2">
      <c r="A848" s="136">
        <v>45372</v>
      </c>
      <c r="B848" s="24"/>
      <c r="C848" s="77"/>
      <c r="D848" s="137" t="s">
        <v>451</v>
      </c>
      <c r="E848" s="137">
        <v>2</v>
      </c>
      <c r="F848" s="137" t="s">
        <v>179</v>
      </c>
      <c r="G848" s="137" t="str">
        <f>+VLOOKUP($D848,'Detailed Schedule'!$D$8:$EK$9993,4,FALSE)</f>
        <v>2019 FRGHT M2-106 DT (5850)</v>
      </c>
      <c r="H848" s="55">
        <f>+VLOOKUP($D848,'Detailed Schedule'!$D$8:$EK$9993,5,FALSE)</f>
        <v>99000</v>
      </c>
      <c r="I848" s="22">
        <f>+VLOOKUP($D848,'Detailed Schedule'!$D$8:$EK$9993,6,FALSE)</f>
        <v>5</v>
      </c>
      <c r="J848" s="55">
        <f>+VLOOKUP($D848,'Detailed Schedule'!$D$8:$EK$9993,7,FALSE)</f>
        <v>9900</v>
      </c>
      <c r="K848" s="56">
        <v>0</v>
      </c>
      <c r="L848" s="59">
        <f>+VLOOKUP($D848,'Detailed Schedule'!$D$8:$EAA$9985,137,FALSE)</f>
        <v>13365</v>
      </c>
      <c r="M848" s="26">
        <f>+VLOOKUP($D848,'Detailed Schedule'!$D$8:$EAA$9985,144,FALSE)</f>
        <v>4455</v>
      </c>
      <c r="N848" s="26">
        <f t="shared" si="141"/>
        <v>17820</v>
      </c>
      <c r="O848" s="26">
        <f t="shared" si="142"/>
        <v>81180</v>
      </c>
      <c r="Q848" s="74">
        <f>+VLOOKUP($D848,'Detailed Schedule'!$D$8:$K$903,6,FALSE)</f>
        <v>5</v>
      </c>
      <c r="R848" s="75">
        <f>+VLOOKUP($D848,'Detailed Schedule'!$D$8:$K$903,5,FALSE)</f>
        <v>99000</v>
      </c>
      <c r="S848" s="75">
        <f>+VLOOKUP($D848,'Detailed Schedule'!$D$8:$K$903,7,FALSE)</f>
        <v>9900</v>
      </c>
      <c r="T848" s="119">
        <f t="shared" si="136"/>
        <v>0</v>
      </c>
      <c r="U848" s="119">
        <f t="shared" si="137"/>
        <v>0</v>
      </c>
      <c r="V848" s="21" t="str">
        <f t="shared" si="138"/>
        <v>NO CHANGE</v>
      </c>
      <c r="W848" s="21" t="str">
        <f t="shared" si="139"/>
        <v>NO CHANGE</v>
      </c>
      <c r="X848" s="21" t="str">
        <f t="shared" si="140"/>
        <v>NO CHANGE</v>
      </c>
    </row>
    <row r="849" spans="1:24" outlineLevel="2">
      <c r="A849" s="136">
        <v>45372</v>
      </c>
      <c r="B849" s="24"/>
      <c r="C849" s="77"/>
      <c r="D849" s="137" t="s">
        <v>453</v>
      </c>
      <c r="E849" s="137">
        <v>4</v>
      </c>
      <c r="F849" s="137" t="s">
        <v>179</v>
      </c>
      <c r="G849" s="137" t="str">
        <f>+VLOOKUP($D849,'Detailed Schedule'!$D$8:$EK$9993,4,FALSE)</f>
        <v>2018 FRGHT M2-106 DT (8632)</v>
      </c>
      <c r="H849" s="55">
        <f>+VLOOKUP($D849,'Detailed Schedule'!$D$8:$EK$9993,5,FALSE)</f>
        <v>115000</v>
      </c>
      <c r="I849" s="22">
        <f>+VLOOKUP($D849,'Detailed Schedule'!$D$8:$EK$9993,6,FALSE)</f>
        <v>5</v>
      </c>
      <c r="J849" s="55">
        <f>+VLOOKUP($D849,'Detailed Schedule'!$D$8:$EK$9993,7,FALSE)</f>
        <v>11500</v>
      </c>
      <c r="K849" s="56">
        <v>0</v>
      </c>
      <c r="L849" s="59">
        <f>+VLOOKUP($D849,'Detailed Schedule'!$D$8:$EAA$9985,137,FALSE)</f>
        <v>15525</v>
      </c>
      <c r="M849" s="26">
        <f>+VLOOKUP($D849,'Detailed Schedule'!$D$8:$EAA$9985,144,FALSE)</f>
        <v>5175</v>
      </c>
      <c r="N849" s="26">
        <f t="shared" si="141"/>
        <v>20700</v>
      </c>
      <c r="O849" s="26">
        <f t="shared" si="142"/>
        <v>94300</v>
      </c>
      <c r="Q849" s="74">
        <f>+VLOOKUP($D849,'Detailed Schedule'!$D$8:$K$903,6,FALSE)</f>
        <v>5</v>
      </c>
      <c r="R849" s="75">
        <f>+VLOOKUP($D849,'Detailed Schedule'!$D$8:$K$903,5,FALSE)</f>
        <v>115000</v>
      </c>
      <c r="S849" s="75">
        <f>+VLOOKUP($D849,'Detailed Schedule'!$D$8:$K$903,7,FALSE)</f>
        <v>11500</v>
      </c>
      <c r="T849" s="119">
        <f t="shared" si="136"/>
        <v>0</v>
      </c>
      <c r="U849" s="119">
        <f t="shared" si="137"/>
        <v>0</v>
      </c>
      <c r="V849" s="21" t="str">
        <f t="shared" si="138"/>
        <v>NO CHANGE</v>
      </c>
      <c r="W849" s="21" t="str">
        <f t="shared" si="139"/>
        <v>NO CHANGE</v>
      </c>
      <c r="X849" s="21" t="str">
        <f t="shared" si="140"/>
        <v>NO CHANGE</v>
      </c>
    </row>
    <row r="850" spans="1:24" outlineLevel="2">
      <c r="A850" s="136">
        <v>45377</v>
      </c>
      <c r="B850" s="24"/>
      <c r="C850" s="77"/>
      <c r="D850" s="137" t="s">
        <v>1261</v>
      </c>
      <c r="E850" s="137">
        <v>1</v>
      </c>
      <c r="F850" s="137" t="s">
        <v>179</v>
      </c>
      <c r="G850" s="137" t="str">
        <f>+VLOOKUP($D850,'Detailed Schedule'!$D$8:$EK$9993,4,FALSE)</f>
        <v>2024 F-250 D63738</v>
      </c>
      <c r="H850" s="55">
        <f>+VLOOKUP($D850,'Detailed Schedule'!$D$8:$EK$9993,5,FALSE)</f>
        <v>61560.22</v>
      </c>
      <c r="I850" s="22">
        <f>+VLOOKUP($D850,'Detailed Schedule'!$D$8:$EK$9993,6,FALSE)</f>
        <v>6</v>
      </c>
      <c r="J850" s="55">
        <f>+VLOOKUP($D850,'Detailed Schedule'!$D$8:$EK$9993,7,FALSE)</f>
        <v>0</v>
      </c>
      <c r="K850" s="56">
        <v>0</v>
      </c>
      <c r="L850" s="59">
        <f>+VLOOKUP($D850,'Detailed Schedule'!$D$8:$EAA$9985,137,FALSE)</f>
        <v>7695.0275000000001</v>
      </c>
      <c r="M850" s="26">
        <f>+VLOOKUP($D850,'Detailed Schedule'!$D$8:$EAA$9985,144,FALSE)</f>
        <v>2565.0091666666667</v>
      </c>
      <c r="N850" s="26">
        <f t="shared" si="141"/>
        <v>10260.036666666667</v>
      </c>
      <c r="O850" s="26">
        <f t="shared" si="142"/>
        <v>51300.183333333334</v>
      </c>
      <c r="Q850" s="74">
        <f>+VLOOKUP($D850,'Detailed Schedule'!$D$8:$K$903,6,FALSE)</f>
        <v>6</v>
      </c>
      <c r="R850" s="75">
        <f>+VLOOKUP($D850,'Detailed Schedule'!$D$8:$K$903,5,FALSE)</f>
        <v>61560.22</v>
      </c>
      <c r="S850" s="75">
        <f>+VLOOKUP($D850,'Detailed Schedule'!$D$8:$K$903,7,FALSE)</f>
        <v>0</v>
      </c>
      <c r="T850" s="119">
        <f t="shared" ref="T850:T884" si="143">+S850-J850</f>
        <v>0</v>
      </c>
      <c r="U850" s="119">
        <f t="shared" ref="U850:U884" si="144">+R850-H850</f>
        <v>0</v>
      </c>
      <c r="V850" s="21" t="str">
        <f t="shared" ref="V850:V884" si="145">+IF(Q850=I850,"NO CHANGE","YES")</f>
        <v>NO CHANGE</v>
      </c>
      <c r="W850" s="21" t="str">
        <f t="shared" ref="W850:W884" si="146">+IF(R850=H850,"NO CHANGE","YES")</f>
        <v>NO CHANGE</v>
      </c>
      <c r="X850" s="21" t="str">
        <f t="shared" ref="X850:X884" si="147">+IF(S850=J850,"NO CHANGE","YES")</f>
        <v>NO CHANGE</v>
      </c>
    </row>
    <row r="851" spans="1:24" outlineLevel="2">
      <c r="A851" s="136">
        <v>45379</v>
      </c>
      <c r="B851" s="24"/>
      <c r="C851" s="77"/>
      <c r="D851" s="137" t="s">
        <v>1487</v>
      </c>
      <c r="E851" s="137">
        <v>1</v>
      </c>
      <c r="F851" s="137" t="s">
        <v>179</v>
      </c>
      <c r="G851" s="137" t="str">
        <f>+VLOOKUP($D851,'Detailed Schedule'!$D$8:$EK$9993,4,FALSE)</f>
        <v>CRATED 4X4 HYD SAFETY BASKET</v>
      </c>
      <c r="H851" s="55">
        <f>+VLOOKUP($D851,'Detailed Schedule'!$D$8:$EK$9993,5,FALSE)</f>
        <v>17835</v>
      </c>
      <c r="I851" s="22">
        <f>+VLOOKUP($D851,'Detailed Schedule'!$D$8:$EK$9993,6,FALSE)</f>
        <v>5</v>
      </c>
      <c r="J851" s="55">
        <f>+VLOOKUP($D851,'Detailed Schedule'!$D$8:$EK$9993,7,FALSE)</f>
        <v>0</v>
      </c>
      <c r="K851" s="56">
        <v>0</v>
      </c>
      <c r="L851" s="59">
        <f>+VLOOKUP($D851,'Detailed Schedule'!$D$8:$EAA$9985,137,FALSE)</f>
        <v>2675.25</v>
      </c>
      <c r="M851" s="26">
        <f>+VLOOKUP($D851,'Detailed Schedule'!$D$8:$EAA$9985,144,FALSE)</f>
        <v>891.75</v>
      </c>
      <c r="N851" s="26">
        <f t="shared" si="141"/>
        <v>3567</v>
      </c>
      <c r="O851" s="26">
        <f t="shared" si="142"/>
        <v>14268</v>
      </c>
      <c r="Q851" s="74">
        <f>+VLOOKUP($D851,'Detailed Schedule'!$D$8:$K$903,6,FALSE)</f>
        <v>5</v>
      </c>
      <c r="R851" s="75">
        <f>+VLOOKUP($D851,'Detailed Schedule'!$D$8:$K$903,5,FALSE)</f>
        <v>17835</v>
      </c>
      <c r="S851" s="75">
        <f>+VLOOKUP($D851,'Detailed Schedule'!$D$8:$K$903,7,FALSE)</f>
        <v>0</v>
      </c>
      <c r="T851" s="119">
        <f t="shared" si="143"/>
        <v>0</v>
      </c>
      <c r="U851" s="119">
        <f t="shared" si="144"/>
        <v>0</v>
      </c>
      <c r="V851" s="21" t="str">
        <f t="shared" si="145"/>
        <v>NO CHANGE</v>
      </c>
      <c r="W851" s="21" t="str">
        <f t="shared" si="146"/>
        <v>NO CHANGE</v>
      </c>
      <c r="X851" s="21" t="str">
        <f t="shared" si="147"/>
        <v>NO CHANGE</v>
      </c>
    </row>
    <row r="852" spans="1:24" outlineLevel="2">
      <c r="A852" s="136">
        <v>45394</v>
      </c>
      <c r="B852" s="24"/>
      <c r="C852" s="77"/>
      <c r="D852" s="137" t="s">
        <v>1267</v>
      </c>
      <c r="E852" s="137">
        <v>8</v>
      </c>
      <c r="F852" s="137" t="s">
        <v>179</v>
      </c>
      <c r="G852" s="137" t="str">
        <f>+VLOOKUP($D852,'Detailed Schedule'!$D$8:$EK$9993,4,FALSE)</f>
        <v>2023 F-150 B63951</v>
      </c>
      <c r="H852" s="55">
        <f>+VLOOKUP($D852,'Detailed Schedule'!$D$8:$EK$9993,5,FALSE)</f>
        <v>73994.87</v>
      </c>
      <c r="I852" s="22">
        <f>+VLOOKUP($D852,'Detailed Schedule'!$D$8:$EK$9993,6,FALSE)</f>
        <v>6</v>
      </c>
      <c r="J852" s="55">
        <f>+VLOOKUP($D852,'Detailed Schedule'!$D$8:$EK$9993,7,FALSE)</f>
        <v>30000</v>
      </c>
      <c r="K852" s="56">
        <v>0</v>
      </c>
      <c r="L852" s="59">
        <f>+VLOOKUP($D852,'Detailed Schedule'!$D$8:$EAA$9985,137,FALSE)</f>
        <v>5499.3587499999994</v>
      </c>
      <c r="M852" s="26">
        <f>+VLOOKUP($D852,'Detailed Schedule'!$D$8:$EAA$9985,144,FALSE)</f>
        <v>1833.1195833333331</v>
      </c>
      <c r="N852" s="26">
        <f t="shared" si="141"/>
        <v>7332.4783333333326</v>
      </c>
      <c r="O852" s="26">
        <f t="shared" si="142"/>
        <v>66662.391666666663</v>
      </c>
      <c r="Q852" s="74">
        <f>+VLOOKUP($D852,'Detailed Schedule'!$D$8:$K$903,6,FALSE)</f>
        <v>6</v>
      </c>
      <c r="R852" s="75">
        <f>+VLOOKUP($D852,'Detailed Schedule'!$D$8:$K$903,5,FALSE)</f>
        <v>73994.87</v>
      </c>
      <c r="S852" s="75">
        <f>+VLOOKUP($D852,'Detailed Schedule'!$D$8:$K$903,7,FALSE)</f>
        <v>30000</v>
      </c>
      <c r="T852" s="119">
        <f t="shared" si="143"/>
        <v>0</v>
      </c>
      <c r="U852" s="119">
        <f t="shared" si="144"/>
        <v>0</v>
      </c>
      <c r="V852" s="21" t="str">
        <f t="shared" si="145"/>
        <v>NO CHANGE</v>
      </c>
      <c r="W852" s="21" t="str">
        <f t="shared" si="146"/>
        <v>NO CHANGE</v>
      </c>
      <c r="X852" s="21" t="str">
        <f t="shared" si="147"/>
        <v>NO CHANGE</v>
      </c>
    </row>
    <row r="853" spans="1:24" outlineLevel="2">
      <c r="A853" s="136">
        <v>45405</v>
      </c>
      <c r="B853" s="24"/>
      <c r="C853" s="77"/>
      <c r="D853" s="137" t="s">
        <v>1263</v>
      </c>
      <c r="E853" s="137">
        <v>1</v>
      </c>
      <c r="F853" s="137" t="s">
        <v>179</v>
      </c>
      <c r="G853" s="137" t="str">
        <f>+VLOOKUP($D853,'Detailed Schedule'!$D$8:$EK$9993,4,FALSE)</f>
        <v>2023 F-250 D91858</v>
      </c>
      <c r="H853" s="55">
        <f>+VLOOKUP($D853,'Detailed Schedule'!$D$8:$EK$9993,5,FALSE)</f>
        <v>67077.67</v>
      </c>
      <c r="I853" s="22">
        <f>+VLOOKUP($D853,'Detailed Schedule'!$D$8:$EK$9993,6,FALSE)</f>
        <v>6</v>
      </c>
      <c r="J853" s="55">
        <f>+VLOOKUP($D853,'Detailed Schedule'!$D$8:$EK$9993,7,FALSE)</f>
        <v>0</v>
      </c>
      <c r="K853" s="56">
        <v>0</v>
      </c>
      <c r="L853" s="59">
        <f>+VLOOKUP($D853,'Detailed Schedule'!$D$8:$EAA$9985,137,FALSE)</f>
        <v>7453.0744444444435</v>
      </c>
      <c r="M853" s="26">
        <f>+VLOOKUP($D853,'Detailed Schedule'!$D$8:$EAA$9985,144,FALSE)</f>
        <v>2794.9029166666664</v>
      </c>
      <c r="N853" s="26">
        <f t="shared" si="141"/>
        <v>10247.97736111111</v>
      </c>
      <c r="O853" s="26">
        <f t="shared" si="142"/>
        <v>56829.69263888889</v>
      </c>
      <c r="Q853" s="74">
        <f>+VLOOKUP($D853,'Detailed Schedule'!$D$8:$K$903,6,FALSE)</f>
        <v>6</v>
      </c>
      <c r="R853" s="75">
        <f>+VLOOKUP($D853,'Detailed Schedule'!$D$8:$K$903,5,FALSE)</f>
        <v>67077.67</v>
      </c>
      <c r="S853" s="75">
        <f>+VLOOKUP($D853,'Detailed Schedule'!$D$8:$K$903,7,FALSE)</f>
        <v>0</v>
      </c>
      <c r="T853" s="119">
        <f t="shared" si="143"/>
        <v>0</v>
      </c>
      <c r="U853" s="119">
        <f t="shared" si="144"/>
        <v>0</v>
      </c>
      <c r="V853" s="21" t="str">
        <f t="shared" si="145"/>
        <v>NO CHANGE</v>
      </c>
      <c r="W853" s="21" t="str">
        <f t="shared" si="146"/>
        <v>NO CHANGE</v>
      </c>
      <c r="X853" s="21" t="str">
        <f t="shared" si="147"/>
        <v>NO CHANGE</v>
      </c>
    </row>
    <row r="854" spans="1:24" outlineLevel="2">
      <c r="A854" s="136">
        <v>45405</v>
      </c>
      <c r="B854" s="24"/>
      <c r="C854" s="77"/>
      <c r="D854" s="137" t="s">
        <v>1265</v>
      </c>
      <c r="E854" s="137">
        <v>1</v>
      </c>
      <c r="F854" s="137" t="s">
        <v>179</v>
      </c>
      <c r="G854" s="137" t="str">
        <f>+VLOOKUP($D854,'Detailed Schedule'!$D$8:$EK$9993,4,FALSE)</f>
        <v>2023 F-250 D92867</v>
      </c>
      <c r="H854" s="55">
        <f>+VLOOKUP($D854,'Detailed Schedule'!$D$8:$EK$9993,5,FALSE)</f>
        <v>66479.600000000006</v>
      </c>
      <c r="I854" s="22">
        <f>+VLOOKUP($D854,'Detailed Schedule'!$D$8:$EK$9993,6,FALSE)</f>
        <v>6</v>
      </c>
      <c r="J854" s="55">
        <f>+VLOOKUP($D854,'Detailed Schedule'!$D$8:$EK$9993,7,FALSE)</f>
        <v>0</v>
      </c>
      <c r="K854" s="56">
        <v>0</v>
      </c>
      <c r="L854" s="59">
        <f>+VLOOKUP($D854,'Detailed Schedule'!$D$8:$EAA$9985,137,FALSE)</f>
        <v>7386.6222222222232</v>
      </c>
      <c r="M854" s="26">
        <f>+VLOOKUP($D854,'Detailed Schedule'!$D$8:$EAA$9985,144,FALSE)</f>
        <v>2769.9833333333336</v>
      </c>
      <c r="N854" s="26">
        <f t="shared" si="141"/>
        <v>10156.605555555558</v>
      </c>
      <c r="O854" s="26">
        <f t="shared" si="142"/>
        <v>56322.994444444448</v>
      </c>
      <c r="Q854" s="74">
        <f>+VLOOKUP($D854,'Detailed Schedule'!$D$8:$K$903,6,FALSE)</f>
        <v>6</v>
      </c>
      <c r="R854" s="75">
        <f>+VLOOKUP($D854,'Detailed Schedule'!$D$8:$K$903,5,FALSE)</f>
        <v>66479.600000000006</v>
      </c>
      <c r="S854" s="75">
        <f>+VLOOKUP($D854,'Detailed Schedule'!$D$8:$K$903,7,FALSE)</f>
        <v>0</v>
      </c>
      <c r="T854" s="119">
        <f t="shared" si="143"/>
        <v>0</v>
      </c>
      <c r="U854" s="119">
        <f t="shared" si="144"/>
        <v>0</v>
      </c>
      <c r="V854" s="21" t="str">
        <f t="shared" si="145"/>
        <v>NO CHANGE</v>
      </c>
      <c r="W854" s="21" t="str">
        <f t="shared" si="146"/>
        <v>NO CHANGE</v>
      </c>
      <c r="X854" s="21" t="str">
        <f t="shared" si="147"/>
        <v>NO CHANGE</v>
      </c>
    </row>
    <row r="855" spans="1:24" outlineLevel="2">
      <c r="A855" s="136">
        <v>45411</v>
      </c>
      <c r="B855" s="24"/>
      <c r="C855" s="77"/>
      <c r="D855" s="137" t="s">
        <v>295</v>
      </c>
      <c r="E855" s="137">
        <v>2</v>
      </c>
      <c r="F855" s="137" t="s">
        <v>179</v>
      </c>
      <c r="G855" s="137" t="str">
        <f>+VLOOKUP($D855,'Detailed Schedule'!$D$8:$EK$9993,4,FALSE)</f>
        <v>2012 KW CONCRETE MIXER (23504)</v>
      </c>
      <c r="H855" s="55">
        <f>+VLOOKUP($D855,'Detailed Schedule'!$D$8:$EK$9993,5,FALSE)</f>
        <v>79000</v>
      </c>
      <c r="I855" s="22">
        <f>+VLOOKUP($D855,'Detailed Schedule'!$D$8:$EK$9993,6,FALSE)</f>
        <v>10</v>
      </c>
      <c r="J855" s="55">
        <f>+VLOOKUP($D855,'Detailed Schedule'!$D$8:$EK$9993,7,FALSE)</f>
        <v>15800</v>
      </c>
      <c r="K855" s="56">
        <v>0</v>
      </c>
      <c r="L855" s="59">
        <f>+VLOOKUP($D855,'Detailed Schedule'!$D$8:$EAA$9985,137,FALSE)</f>
        <v>4213.333333333333</v>
      </c>
      <c r="M855" s="26">
        <f>+VLOOKUP($D855,'Detailed Schedule'!$D$8:$EAA$9985,144,FALSE)</f>
        <v>1580</v>
      </c>
      <c r="N855" s="26">
        <f t="shared" si="141"/>
        <v>5793.333333333333</v>
      </c>
      <c r="O855" s="26">
        <f t="shared" si="142"/>
        <v>73206.666666666672</v>
      </c>
      <c r="Q855" s="74">
        <f>+VLOOKUP($D855,'Detailed Schedule'!$D$8:$K$903,6,FALSE)</f>
        <v>10</v>
      </c>
      <c r="R855" s="75">
        <f>+VLOOKUP($D855,'Detailed Schedule'!$D$8:$K$903,5,FALSE)</f>
        <v>79000</v>
      </c>
      <c r="S855" s="75">
        <f>+VLOOKUP($D855,'Detailed Schedule'!$D$8:$K$903,7,FALSE)</f>
        <v>15800</v>
      </c>
      <c r="T855" s="119">
        <f t="shared" si="143"/>
        <v>0</v>
      </c>
      <c r="U855" s="119">
        <f t="shared" si="144"/>
        <v>0</v>
      </c>
      <c r="V855" s="21" t="str">
        <f t="shared" si="145"/>
        <v>NO CHANGE</v>
      </c>
      <c r="W855" s="21" t="str">
        <f t="shared" si="146"/>
        <v>NO CHANGE</v>
      </c>
      <c r="X855" s="21" t="str">
        <f t="shared" si="147"/>
        <v>NO CHANGE</v>
      </c>
    </row>
    <row r="856" spans="1:24" outlineLevel="2">
      <c r="A856" s="136">
        <v>45442</v>
      </c>
      <c r="B856" s="24"/>
      <c r="C856" s="77"/>
      <c r="D856" s="137" t="s">
        <v>1269</v>
      </c>
      <c r="E856" s="137">
        <v>1</v>
      </c>
      <c r="F856" s="137" t="s">
        <v>179</v>
      </c>
      <c r="G856" s="137" t="str">
        <f>+VLOOKUP($D856,'Detailed Schedule'!$D$8:$EK$9993,4,FALSE)</f>
        <v>2024 F-250 E12583</v>
      </c>
      <c r="H856" s="55">
        <f>+VLOOKUP($D856,'Detailed Schedule'!$D$8:$EK$9993,5,FALSE)</f>
        <v>58459.58</v>
      </c>
      <c r="I856" s="22">
        <f>+VLOOKUP($D856,'Detailed Schedule'!$D$8:$EK$9993,6,FALSE)</f>
        <v>6</v>
      </c>
      <c r="J856" s="55">
        <f>+VLOOKUP($D856,'Detailed Schedule'!$D$8:$EK$9993,7,FALSE)</f>
        <v>0</v>
      </c>
      <c r="K856" s="56">
        <v>0</v>
      </c>
      <c r="L856" s="59">
        <f>+VLOOKUP($D856,'Detailed Schedule'!$D$8:$EAA$9985,137,FALSE)</f>
        <v>5683.5702777777788</v>
      </c>
      <c r="M856" s="26">
        <f>+VLOOKUP($D856,'Detailed Schedule'!$D$8:$EAA$9985,144,FALSE)</f>
        <v>2435.8158333333336</v>
      </c>
      <c r="N856" s="26">
        <f t="shared" si="141"/>
        <v>8119.3861111111128</v>
      </c>
      <c r="O856" s="26">
        <f t="shared" si="142"/>
        <v>50340.193888888891</v>
      </c>
      <c r="Q856" s="74">
        <f>+VLOOKUP($D856,'Detailed Schedule'!$D$8:$K$903,6,FALSE)</f>
        <v>6</v>
      </c>
      <c r="R856" s="75">
        <f>+VLOOKUP($D856,'Detailed Schedule'!$D$8:$K$903,5,FALSE)</f>
        <v>58459.58</v>
      </c>
      <c r="S856" s="75">
        <f>+VLOOKUP($D856,'Detailed Schedule'!$D$8:$K$903,7,FALSE)</f>
        <v>0</v>
      </c>
      <c r="T856" s="119">
        <f t="shared" si="143"/>
        <v>0</v>
      </c>
      <c r="U856" s="119">
        <f t="shared" si="144"/>
        <v>0</v>
      </c>
      <c r="V856" s="21" t="str">
        <f t="shared" si="145"/>
        <v>NO CHANGE</v>
      </c>
      <c r="W856" s="21" t="str">
        <f t="shared" si="146"/>
        <v>NO CHANGE</v>
      </c>
      <c r="X856" s="21" t="str">
        <f t="shared" si="147"/>
        <v>NO CHANGE</v>
      </c>
    </row>
    <row r="857" spans="1:24" outlineLevel="2">
      <c r="A857" s="136">
        <v>45448</v>
      </c>
      <c r="B857" s="24"/>
      <c r="C857" s="77"/>
      <c r="D857" s="137" t="s">
        <v>1517</v>
      </c>
      <c r="E857" s="137">
        <v>1</v>
      </c>
      <c r="F857" s="137" t="s">
        <v>179</v>
      </c>
      <c r="G857" s="137" t="str">
        <f>+VLOOKUP($D857,'Detailed Schedule'!$D$8:$EK$9993,4,FALSE)</f>
        <v>2019 Freighliner M2 KG0894</v>
      </c>
      <c r="H857" s="55">
        <f>+VLOOKUP($D857,'Detailed Schedule'!$D$8:$EK$9993,5,FALSE)</f>
        <v>68550.38</v>
      </c>
      <c r="I857" s="22">
        <f>+VLOOKUP($D857,'Detailed Schedule'!$D$8:$EK$9993,6,FALSE)</f>
        <v>7</v>
      </c>
      <c r="J857" s="55">
        <f>+VLOOKUP($D857,'Detailed Schedule'!$D$8:$EK$9993,7,FALSE)</f>
        <v>15000</v>
      </c>
      <c r="K857" s="56">
        <v>0</v>
      </c>
      <c r="L857" s="59">
        <f>+VLOOKUP($D857,'Detailed Schedule'!$D$8:$EAA$9985,137,FALSE)</f>
        <v>4462.5316666666677</v>
      </c>
      <c r="M857" s="26">
        <f>+VLOOKUP($D857,'Detailed Schedule'!$D$8:$EAA$9985,144,FALSE)</f>
        <v>1912.5135714285716</v>
      </c>
      <c r="N857" s="26">
        <f t="shared" si="141"/>
        <v>6375.0452380952393</v>
      </c>
      <c r="O857" s="26">
        <f t="shared" si="142"/>
        <v>62175.334761904764</v>
      </c>
      <c r="Q857" s="74">
        <f>+VLOOKUP($D857,'Detailed Schedule'!$D$8:$K$903,6,FALSE)</f>
        <v>7</v>
      </c>
      <c r="R857" s="75">
        <f>+VLOOKUP($D857,'Detailed Schedule'!$D$8:$K$903,5,FALSE)</f>
        <v>68550.38</v>
      </c>
      <c r="S857" s="75">
        <f>+VLOOKUP($D857,'Detailed Schedule'!$D$8:$K$903,7,FALSE)</f>
        <v>15000</v>
      </c>
      <c r="T857" s="119">
        <f t="shared" si="143"/>
        <v>0</v>
      </c>
      <c r="U857" s="119">
        <f t="shared" si="144"/>
        <v>0</v>
      </c>
      <c r="V857" s="21" t="str">
        <f t="shared" si="145"/>
        <v>NO CHANGE</v>
      </c>
      <c r="W857" s="21" t="str">
        <f t="shared" si="146"/>
        <v>NO CHANGE</v>
      </c>
      <c r="X857" s="21" t="str">
        <f t="shared" si="147"/>
        <v>NO CHANGE</v>
      </c>
    </row>
    <row r="858" spans="1:24" outlineLevel="2">
      <c r="A858" s="136">
        <v>45449</v>
      </c>
      <c r="B858" s="24"/>
      <c r="C858" s="77"/>
      <c r="D858" s="137" t="s">
        <v>1271</v>
      </c>
      <c r="E858" s="137">
        <v>1</v>
      </c>
      <c r="F858" s="137" t="s">
        <v>179</v>
      </c>
      <c r="G858" s="137" t="str">
        <f>+VLOOKUP($D858,'Detailed Schedule'!$D$8:$EK$9993,4,FALSE)</f>
        <v>2024 F-250 E12581</v>
      </c>
      <c r="H858" s="55">
        <f>+VLOOKUP($D858,'Detailed Schedule'!$D$8:$EK$9993,5,FALSE)</f>
        <v>56637.31</v>
      </c>
      <c r="I858" s="22">
        <f>+VLOOKUP($D858,'Detailed Schedule'!$D$8:$EK$9993,6,FALSE)</f>
        <v>6</v>
      </c>
      <c r="J858" s="55">
        <f>+VLOOKUP($D858,'Detailed Schedule'!$D$8:$EK$9993,7,FALSE)</f>
        <v>0</v>
      </c>
      <c r="K858" s="56">
        <v>0</v>
      </c>
      <c r="L858" s="59">
        <f>+VLOOKUP($D858,'Detailed Schedule'!$D$8:$EAA$9985,137,FALSE)</f>
        <v>5506.4051388888893</v>
      </c>
      <c r="M858" s="26">
        <f>+VLOOKUP($D858,'Detailed Schedule'!$D$8:$EAA$9985,144,FALSE)</f>
        <v>2359.8879166666666</v>
      </c>
      <c r="N858" s="26">
        <f t="shared" si="141"/>
        <v>7866.2930555555558</v>
      </c>
      <c r="O858" s="26">
        <f t="shared" si="142"/>
        <v>48771.01694444444</v>
      </c>
      <c r="Q858" s="74">
        <f>+VLOOKUP($D858,'Detailed Schedule'!$D$8:$K$903,6,FALSE)</f>
        <v>6</v>
      </c>
      <c r="R858" s="75">
        <f>+VLOOKUP($D858,'Detailed Schedule'!$D$8:$K$903,5,FALSE)</f>
        <v>56637.31</v>
      </c>
      <c r="S858" s="75">
        <f>+VLOOKUP($D858,'Detailed Schedule'!$D$8:$K$903,7,FALSE)</f>
        <v>0</v>
      </c>
      <c r="T858" s="119">
        <f t="shared" si="143"/>
        <v>0</v>
      </c>
      <c r="U858" s="119">
        <f t="shared" si="144"/>
        <v>0</v>
      </c>
      <c r="V858" s="21" t="str">
        <f t="shared" si="145"/>
        <v>NO CHANGE</v>
      </c>
      <c r="W858" s="21" t="str">
        <f t="shared" si="146"/>
        <v>NO CHANGE</v>
      </c>
      <c r="X858" s="21" t="str">
        <f t="shared" si="147"/>
        <v>NO CHANGE</v>
      </c>
    </row>
    <row r="859" spans="1:24" outlineLevel="2">
      <c r="A859" s="136">
        <v>45449</v>
      </c>
      <c r="B859" s="24"/>
      <c r="C859" s="77"/>
      <c r="D859" s="137" t="s">
        <v>1273</v>
      </c>
      <c r="E859" s="137">
        <v>1</v>
      </c>
      <c r="F859" s="137" t="s">
        <v>179</v>
      </c>
      <c r="G859" s="137" t="str">
        <f>+VLOOKUP($D859,'Detailed Schedule'!$D$8:$EK$9993,4,FALSE)</f>
        <v>2024 F-250 E14598</v>
      </c>
      <c r="H859" s="55">
        <f>+VLOOKUP($D859,'Detailed Schedule'!$D$8:$EK$9993,5,FALSE)</f>
        <v>56637.31</v>
      </c>
      <c r="I859" s="22">
        <f>+VLOOKUP($D859,'Detailed Schedule'!$D$8:$EK$9993,6,FALSE)</f>
        <v>6</v>
      </c>
      <c r="J859" s="55">
        <f>+VLOOKUP($D859,'Detailed Schedule'!$D$8:$EK$9993,7,FALSE)</f>
        <v>0</v>
      </c>
      <c r="K859" s="56">
        <v>0</v>
      </c>
      <c r="L859" s="59">
        <f>+VLOOKUP($D859,'Detailed Schedule'!$D$8:$EAA$9985,137,FALSE)</f>
        <v>5506.4051388888893</v>
      </c>
      <c r="M859" s="26">
        <f>+VLOOKUP($D859,'Detailed Schedule'!$D$8:$EAA$9985,144,FALSE)</f>
        <v>2359.8879166666666</v>
      </c>
      <c r="N859" s="26">
        <f t="shared" si="141"/>
        <v>7866.2930555555558</v>
      </c>
      <c r="O859" s="26">
        <f t="shared" si="142"/>
        <v>48771.01694444444</v>
      </c>
      <c r="Q859" s="74">
        <f>+VLOOKUP($D859,'Detailed Schedule'!$D$8:$K$903,6,FALSE)</f>
        <v>6</v>
      </c>
      <c r="R859" s="75">
        <f>+VLOOKUP($D859,'Detailed Schedule'!$D$8:$K$903,5,FALSE)</f>
        <v>56637.31</v>
      </c>
      <c r="S859" s="75">
        <f>+VLOOKUP($D859,'Detailed Schedule'!$D$8:$K$903,7,FALSE)</f>
        <v>0</v>
      </c>
      <c r="T859" s="119">
        <f t="shared" si="143"/>
        <v>0</v>
      </c>
      <c r="U859" s="119">
        <f t="shared" si="144"/>
        <v>0</v>
      </c>
      <c r="V859" s="21" t="str">
        <f t="shared" si="145"/>
        <v>NO CHANGE</v>
      </c>
      <c r="W859" s="21" t="str">
        <f t="shared" si="146"/>
        <v>NO CHANGE</v>
      </c>
      <c r="X859" s="21" t="str">
        <f t="shared" si="147"/>
        <v>NO CHANGE</v>
      </c>
    </row>
    <row r="860" spans="1:24" outlineLevel="2">
      <c r="A860" s="136">
        <v>45456</v>
      </c>
      <c r="B860" s="24"/>
      <c r="C860" s="77"/>
      <c r="D860" s="137" t="s">
        <v>1275</v>
      </c>
      <c r="E860" s="137">
        <v>1</v>
      </c>
      <c r="F860" s="137" t="s">
        <v>179</v>
      </c>
      <c r="G860" s="137" t="str">
        <f>+VLOOKUP($D860,'Detailed Schedule'!$D$8:$EK$9993,4,FALSE)</f>
        <v>2024 F-150 E13966</v>
      </c>
      <c r="H860" s="55">
        <f>+VLOOKUP($D860,'Detailed Schedule'!$D$8:$EK$9993,5,FALSE)</f>
        <v>49016.7</v>
      </c>
      <c r="I860" s="22">
        <f>+VLOOKUP($D860,'Detailed Schedule'!$D$8:$EK$9993,6,FALSE)</f>
        <v>6</v>
      </c>
      <c r="J860" s="55">
        <f>+VLOOKUP($D860,'Detailed Schedule'!$D$8:$EK$9993,7,FALSE)</f>
        <v>0</v>
      </c>
      <c r="K860" s="56">
        <v>0</v>
      </c>
      <c r="L860" s="59">
        <f>+VLOOKUP($D860,'Detailed Schedule'!$D$8:$EAA$9985,137,FALSE)</f>
        <v>4765.5124999999998</v>
      </c>
      <c r="M860" s="26">
        <f>+VLOOKUP($D860,'Detailed Schedule'!$D$8:$EAA$9985,144,FALSE)</f>
        <v>2042.3625000000002</v>
      </c>
      <c r="N860" s="26">
        <f t="shared" si="141"/>
        <v>6807.875</v>
      </c>
      <c r="O860" s="26">
        <f t="shared" si="142"/>
        <v>42208.824999999997</v>
      </c>
      <c r="Q860" s="74">
        <f>+VLOOKUP($D860,'Detailed Schedule'!$D$8:$K$903,6,FALSE)</f>
        <v>6</v>
      </c>
      <c r="R860" s="75">
        <f>+VLOOKUP($D860,'Detailed Schedule'!$D$8:$K$903,5,FALSE)</f>
        <v>49016.7</v>
      </c>
      <c r="S860" s="75">
        <f>+VLOOKUP($D860,'Detailed Schedule'!$D$8:$K$903,7,FALSE)</f>
        <v>0</v>
      </c>
      <c r="T860" s="119">
        <f t="shared" si="143"/>
        <v>0</v>
      </c>
      <c r="U860" s="119">
        <f t="shared" si="144"/>
        <v>0</v>
      </c>
      <c r="V860" s="21" t="str">
        <f t="shared" si="145"/>
        <v>NO CHANGE</v>
      </c>
      <c r="W860" s="21" t="str">
        <f t="shared" si="146"/>
        <v>NO CHANGE</v>
      </c>
      <c r="X860" s="21" t="str">
        <f t="shared" si="147"/>
        <v>NO CHANGE</v>
      </c>
    </row>
    <row r="861" spans="1:24" outlineLevel="2">
      <c r="A861" s="136">
        <v>45474</v>
      </c>
      <c r="B861" s="24"/>
      <c r="C861" s="77"/>
      <c r="D861" s="137" t="s">
        <v>1277</v>
      </c>
      <c r="E861" s="137">
        <v>1</v>
      </c>
      <c r="F861" s="137" t="s">
        <v>179</v>
      </c>
      <c r="G861" s="137" t="str">
        <f>+VLOOKUP($D861,'Detailed Schedule'!$D$8:$EK$9993,4,FALSE)</f>
        <v>2024 F-250 D59973</v>
      </c>
      <c r="H861" s="55">
        <f>+VLOOKUP($D861,'Detailed Schedule'!$D$8:$EK$9993,5,FALSE)</f>
        <v>72053.55</v>
      </c>
      <c r="I861" s="22">
        <f>+VLOOKUP($D861,'Detailed Schedule'!$D$8:$EK$9993,6,FALSE)</f>
        <v>6</v>
      </c>
      <c r="J861" s="55">
        <f>+VLOOKUP($D861,'Detailed Schedule'!$D$8:$EK$9993,7,FALSE)</f>
        <v>0</v>
      </c>
      <c r="K861" s="56">
        <v>0</v>
      </c>
      <c r="L861" s="59">
        <f>+VLOOKUP($D861,'Detailed Schedule'!$D$8:$EAA$9985,137,FALSE)</f>
        <v>6004.4625000000005</v>
      </c>
      <c r="M861" s="26">
        <f>+VLOOKUP($D861,'Detailed Schedule'!$D$8:$EAA$9985,144,FALSE)</f>
        <v>3002.2312500000003</v>
      </c>
      <c r="N861" s="26">
        <f t="shared" si="141"/>
        <v>9006.6937500000004</v>
      </c>
      <c r="O861" s="26">
        <f t="shared" si="142"/>
        <v>63046.856250000004</v>
      </c>
      <c r="Q861" s="74">
        <f>+VLOOKUP($D861,'Detailed Schedule'!$D$8:$K$903,6,FALSE)</f>
        <v>6</v>
      </c>
      <c r="R861" s="75">
        <f>+VLOOKUP($D861,'Detailed Schedule'!$D$8:$K$903,5,FALSE)</f>
        <v>72053.55</v>
      </c>
      <c r="S861" s="75">
        <f>+VLOOKUP($D861,'Detailed Schedule'!$D$8:$K$903,7,FALSE)</f>
        <v>0</v>
      </c>
      <c r="T861" s="119">
        <f t="shared" si="143"/>
        <v>0</v>
      </c>
      <c r="U861" s="119">
        <f t="shared" si="144"/>
        <v>0</v>
      </c>
      <c r="V861" s="21" t="str">
        <f t="shared" si="145"/>
        <v>NO CHANGE</v>
      </c>
      <c r="W861" s="21" t="str">
        <f t="shared" si="146"/>
        <v>NO CHANGE</v>
      </c>
      <c r="X861" s="21" t="str">
        <f t="shared" si="147"/>
        <v>NO CHANGE</v>
      </c>
    </row>
    <row r="862" spans="1:24" outlineLevel="2">
      <c r="A862" s="136">
        <v>45474</v>
      </c>
      <c r="B862" s="24"/>
      <c r="C862" s="77"/>
      <c r="D862" s="137" t="s">
        <v>1279</v>
      </c>
      <c r="E862" s="137">
        <v>1</v>
      </c>
      <c r="F862" s="137" t="s">
        <v>179</v>
      </c>
      <c r="G862" s="137" t="str">
        <f>+VLOOKUP($D862,'Detailed Schedule'!$D$8:$EK$9993,4,FALSE)</f>
        <v>2024 F-150 D06478</v>
      </c>
      <c r="H862" s="55">
        <f>+VLOOKUP($D862,'Detailed Schedule'!$D$8:$EK$9993,5,FALSE)</f>
        <v>49832.21</v>
      </c>
      <c r="I862" s="22">
        <f>+VLOOKUP($D862,'Detailed Schedule'!$D$8:$EK$9993,6,FALSE)</f>
        <v>6</v>
      </c>
      <c r="J862" s="55">
        <f>+VLOOKUP($D862,'Detailed Schedule'!$D$8:$EK$9993,7,FALSE)</f>
        <v>0</v>
      </c>
      <c r="K862" s="56">
        <v>0</v>
      </c>
      <c r="L862" s="59">
        <f>+VLOOKUP($D862,'Detailed Schedule'!$D$8:$EAA$9985,137,FALSE)</f>
        <v>4152.6841666666669</v>
      </c>
      <c r="M862" s="26">
        <f>+VLOOKUP($D862,'Detailed Schedule'!$D$8:$EAA$9985,144,FALSE)</f>
        <v>2076.3420833333334</v>
      </c>
      <c r="N862" s="26">
        <f t="shared" si="141"/>
        <v>6229.0262500000008</v>
      </c>
      <c r="O862" s="26">
        <f t="shared" si="142"/>
        <v>43603.183749999997</v>
      </c>
      <c r="Q862" s="74">
        <f>+VLOOKUP($D862,'Detailed Schedule'!$D$8:$K$903,6,FALSE)</f>
        <v>6</v>
      </c>
      <c r="R862" s="75">
        <f>+VLOOKUP($D862,'Detailed Schedule'!$D$8:$K$903,5,FALSE)</f>
        <v>49832.21</v>
      </c>
      <c r="S862" s="75">
        <f>+VLOOKUP($D862,'Detailed Schedule'!$D$8:$K$903,7,FALSE)</f>
        <v>0</v>
      </c>
      <c r="T862" s="119">
        <f t="shared" si="143"/>
        <v>0</v>
      </c>
      <c r="U862" s="119">
        <f t="shared" si="144"/>
        <v>0</v>
      </c>
      <c r="V862" s="21" t="str">
        <f t="shared" si="145"/>
        <v>NO CHANGE</v>
      </c>
      <c r="W862" s="21" t="str">
        <f t="shared" si="146"/>
        <v>NO CHANGE</v>
      </c>
      <c r="X862" s="21" t="str">
        <f t="shared" si="147"/>
        <v>NO CHANGE</v>
      </c>
    </row>
    <row r="863" spans="1:24" outlineLevel="2">
      <c r="A863" s="136">
        <v>45478</v>
      </c>
      <c r="B863" s="24"/>
      <c r="C863" s="77"/>
      <c r="D863" s="137" t="s">
        <v>1281</v>
      </c>
      <c r="E863" s="137">
        <v>1</v>
      </c>
      <c r="F863" s="137" t="s">
        <v>179</v>
      </c>
      <c r="G863" s="137" t="str">
        <f>+VLOOKUP($D863,'Detailed Schedule'!$D$8:$EK$9993,4,FALSE)</f>
        <v>2024 F-150 A47508</v>
      </c>
      <c r="H863" s="55">
        <f>+VLOOKUP($D863,'Detailed Schedule'!$D$8:$EK$9993,5,FALSE)</f>
        <v>61662.12</v>
      </c>
      <c r="I863" s="22">
        <f>+VLOOKUP($D863,'Detailed Schedule'!$D$8:$EK$9993,6,FALSE)</f>
        <v>6</v>
      </c>
      <c r="J863" s="55">
        <f>+VLOOKUP($D863,'Detailed Schedule'!$D$8:$EK$9993,7,FALSE)</f>
        <v>8000</v>
      </c>
      <c r="K863" s="56">
        <v>0</v>
      </c>
      <c r="L863" s="59">
        <f>+VLOOKUP($D863,'Detailed Schedule'!$D$8:$EAA$9985,137,FALSE)</f>
        <v>4471.8433333333332</v>
      </c>
      <c r="M863" s="26">
        <f>+VLOOKUP($D863,'Detailed Schedule'!$D$8:$EAA$9985,144,FALSE)</f>
        <v>2235.9216666666666</v>
      </c>
      <c r="N863" s="26">
        <f t="shared" si="141"/>
        <v>6707.7649999999994</v>
      </c>
      <c r="O863" s="26">
        <f t="shared" si="142"/>
        <v>54954.355000000003</v>
      </c>
      <c r="Q863" s="74">
        <f>+VLOOKUP($D863,'Detailed Schedule'!$D$8:$K$903,6,FALSE)</f>
        <v>6</v>
      </c>
      <c r="R863" s="75">
        <f>+VLOOKUP($D863,'Detailed Schedule'!$D$8:$K$903,5,FALSE)</f>
        <v>61662.12</v>
      </c>
      <c r="S863" s="75">
        <f>+VLOOKUP($D863,'Detailed Schedule'!$D$8:$K$903,7,FALSE)</f>
        <v>8000</v>
      </c>
      <c r="T863" s="119">
        <f t="shared" si="143"/>
        <v>0</v>
      </c>
      <c r="U863" s="119">
        <f t="shared" si="144"/>
        <v>0</v>
      </c>
      <c r="V863" s="21" t="str">
        <f t="shared" si="145"/>
        <v>NO CHANGE</v>
      </c>
      <c r="W863" s="21" t="str">
        <f t="shared" si="146"/>
        <v>NO CHANGE</v>
      </c>
      <c r="X863" s="21" t="str">
        <f t="shared" si="147"/>
        <v>NO CHANGE</v>
      </c>
    </row>
    <row r="864" spans="1:24" outlineLevel="2">
      <c r="A864" s="136">
        <v>45483</v>
      </c>
      <c r="B864" s="24"/>
      <c r="C864" s="77"/>
      <c r="D864" s="137" t="s">
        <v>1519</v>
      </c>
      <c r="E864" s="137">
        <v>1</v>
      </c>
      <c r="F864" s="137" t="s">
        <v>179</v>
      </c>
      <c r="G864" s="137" t="str">
        <f>+VLOOKUP($D864,'Detailed Schedule'!$D$8:$EK$9993,4,FALSE)</f>
        <v>2020 International MV607</v>
      </c>
      <c r="H864" s="55">
        <f>+VLOOKUP($D864,'Detailed Schedule'!$D$8:$EK$9993,5,FALSE)</f>
        <v>67380</v>
      </c>
      <c r="I864" s="22">
        <f>+VLOOKUP($D864,'Detailed Schedule'!$D$8:$EK$9993,6,FALSE)</f>
        <v>7</v>
      </c>
      <c r="J864" s="55">
        <f>+VLOOKUP($D864,'Detailed Schedule'!$D$8:$EK$9993,7,FALSE)</f>
        <v>15000</v>
      </c>
      <c r="K864" s="56">
        <v>0</v>
      </c>
      <c r="L864" s="59">
        <f>+VLOOKUP($D864,'Detailed Schedule'!$D$8:$EAA$9985,137,FALSE)</f>
        <v>3741.4285714285716</v>
      </c>
      <c r="M864" s="26">
        <f>+VLOOKUP($D864,'Detailed Schedule'!$D$8:$EAA$9985,144,FALSE)</f>
        <v>1870.7142857142858</v>
      </c>
      <c r="N864" s="26">
        <f t="shared" si="141"/>
        <v>5612.1428571428569</v>
      </c>
      <c r="O864" s="26">
        <f t="shared" si="142"/>
        <v>61767.857142857145</v>
      </c>
      <c r="Q864" s="74">
        <f>+VLOOKUP($D864,'Detailed Schedule'!$D$8:$K$903,6,FALSE)</f>
        <v>7</v>
      </c>
      <c r="R864" s="75">
        <f>+VLOOKUP($D864,'Detailed Schedule'!$D$8:$K$903,5,FALSE)</f>
        <v>67380</v>
      </c>
      <c r="S864" s="75">
        <f>+VLOOKUP($D864,'Detailed Schedule'!$D$8:$K$903,7,FALSE)</f>
        <v>15000</v>
      </c>
      <c r="T864" s="119">
        <f t="shared" si="143"/>
        <v>0</v>
      </c>
      <c r="U864" s="119">
        <f t="shared" si="144"/>
        <v>0</v>
      </c>
      <c r="V864" s="21" t="str">
        <f t="shared" si="145"/>
        <v>NO CHANGE</v>
      </c>
      <c r="W864" s="21" t="str">
        <f t="shared" si="146"/>
        <v>NO CHANGE</v>
      </c>
      <c r="X864" s="21" t="str">
        <f t="shared" si="147"/>
        <v>NO CHANGE</v>
      </c>
    </row>
    <row r="865" spans="1:24" outlineLevel="2">
      <c r="A865" s="136">
        <v>45483</v>
      </c>
      <c r="B865" s="24"/>
      <c r="C865" s="77"/>
      <c r="D865" s="137" t="s">
        <v>1521</v>
      </c>
      <c r="E865" s="137">
        <v>1</v>
      </c>
      <c r="F865" s="137" t="s">
        <v>179</v>
      </c>
      <c r="G865" s="137" t="str">
        <f>+VLOOKUP($D865,'Detailed Schedule'!$D$8:$EK$9993,4,FALSE)</f>
        <v>2020 International MV607</v>
      </c>
      <c r="H865" s="55">
        <f>+VLOOKUP($D865,'Detailed Schedule'!$D$8:$EK$9993,5,FALSE)</f>
        <v>67380</v>
      </c>
      <c r="I865" s="22">
        <f>+VLOOKUP($D865,'Detailed Schedule'!$D$8:$EK$9993,6,FALSE)</f>
        <v>7</v>
      </c>
      <c r="J865" s="55">
        <f>+VLOOKUP($D865,'Detailed Schedule'!$D$8:$EK$9993,7,FALSE)</f>
        <v>15000</v>
      </c>
      <c r="K865" s="56">
        <v>0</v>
      </c>
      <c r="L865" s="59">
        <f>+VLOOKUP($D865,'Detailed Schedule'!$D$8:$EAA$9985,137,FALSE)</f>
        <v>3741.4285714285716</v>
      </c>
      <c r="M865" s="26">
        <f>+VLOOKUP($D865,'Detailed Schedule'!$D$8:$EAA$9985,144,FALSE)</f>
        <v>1870.7142857142858</v>
      </c>
      <c r="N865" s="26">
        <f t="shared" si="141"/>
        <v>5612.1428571428569</v>
      </c>
      <c r="O865" s="26">
        <f t="shared" si="142"/>
        <v>61767.857142857145</v>
      </c>
      <c r="Q865" s="74">
        <f>+VLOOKUP($D865,'Detailed Schedule'!$D$8:$K$903,6,FALSE)</f>
        <v>7</v>
      </c>
      <c r="R865" s="75">
        <f>+VLOOKUP($D865,'Detailed Schedule'!$D$8:$K$903,5,FALSE)</f>
        <v>67380</v>
      </c>
      <c r="S865" s="75">
        <f>+VLOOKUP($D865,'Detailed Schedule'!$D$8:$K$903,7,FALSE)</f>
        <v>15000</v>
      </c>
      <c r="T865" s="119">
        <f t="shared" si="143"/>
        <v>0</v>
      </c>
      <c r="U865" s="119">
        <f t="shared" si="144"/>
        <v>0</v>
      </c>
      <c r="V865" s="21" t="str">
        <f t="shared" si="145"/>
        <v>NO CHANGE</v>
      </c>
      <c r="W865" s="21" t="str">
        <f t="shared" si="146"/>
        <v>NO CHANGE</v>
      </c>
      <c r="X865" s="21" t="str">
        <f t="shared" si="147"/>
        <v>NO CHANGE</v>
      </c>
    </row>
    <row r="866" spans="1:24" outlineLevel="2">
      <c r="A866" s="136">
        <v>45504</v>
      </c>
      <c r="B866" s="24"/>
      <c r="C866" s="77"/>
      <c r="D866" s="137" t="s">
        <v>1287</v>
      </c>
      <c r="E866" s="137">
        <v>2</v>
      </c>
      <c r="F866" s="137" t="s">
        <v>179</v>
      </c>
      <c r="G866" s="137" t="str">
        <f>+VLOOKUP($D866,'Detailed Schedule'!$D$8:$EK$9993,4,FALSE)</f>
        <v>2024 LE VANTAGE 322 WELDER</v>
      </c>
      <c r="H866" s="55">
        <f>+VLOOKUP($D866,'Detailed Schedule'!$D$8:$EK$9993,5,FALSE)</f>
        <v>24223.439999999999</v>
      </c>
      <c r="I866" s="22">
        <f>+VLOOKUP($D866,'Detailed Schedule'!$D$8:$EK$9993,6,FALSE)</f>
        <v>7</v>
      </c>
      <c r="J866" s="55">
        <f>+VLOOKUP($D866,'Detailed Schedule'!$D$8:$EK$9993,7,FALSE)</f>
        <v>0</v>
      </c>
      <c r="K866" s="56">
        <v>0</v>
      </c>
      <c r="L866" s="59">
        <f>+VLOOKUP($D866,'Detailed Schedule'!$D$8:$EAA$9985,137,FALSE)</f>
        <v>1441.8714285714284</v>
      </c>
      <c r="M866" s="26">
        <f>+VLOOKUP($D866,'Detailed Schedule'!$D$8:$EAA$9985,144,FALSE)</f>
        <v>865.12285714285713</v>
      </c>
      <c r="N866" s="26">
        <f t="shared" si="141"/>
        <v>2306.9942857142855</v>
      </c>
      <c r="O866" s="26">
        <f t="shared" si="142"/>
        <v>21916.445714285714</v>
      </c>
      <c r="Q866" s="74">
        <f>+VLOOKUP($D866,'Detailed Schedule'!$D$8:$K$903,6,FALSE)</f>
        <v>7</v>
      </c>
      <c r="R866" s="75">
        <f>+VLOOKUP($D866,'Detailed Schedule'!$D$8:$K$903,5,FALSE)</f>
        <v>24223.439999999999</v>
      </c>
      <c r="S866" s="75">
        <f>+VLOOKUP($D866,'Detailed Schedule'!$D$8:$K$903,7,FALSE)</f>
        <v>0</v>
      </c>
      <c r="T866" s="119">
        <f t="shared" si="143"/>
        <v>0</v>
      </c>
      <c r="U866" s="119">
        <f t="shared" si="144"/>
        <v>0</v>
      </c>
      <c r="V866" s="21" t="str">
        <f t="shared" si="145"/>
        <v>NO CHANGE</v>
      </c>
      <c r="W866" s="21" t="str">
        <f t="shared" si="146"/>
        <v>NO CHANGE</v>
      </c>
      <c r="X866" s="21" t="str">
        <f t="shared" si="147"/>
        <v>NO CHANGE</v>
      </c>
    </row>
    <row r="867" spans="1:24" outlineLevel="2">
      <c r="A867" s="136">
        <v>45504</v>
      </c>
      <c r="B867" s="24"/>
      <c r="C867" s="77"/>
      <c r="D867" s="137" t="s">
        <v>1291</v>
      </c>
      <c r="E867" s="137">
        <v>1</v>
      </c>
      <c r="F867" s="137" t="s">
        <v>179</v>
      </c>
      <c r="G867" s="137" t="str">
        <f>+VLOOKUP($D867,'Detailed Schedule'!$D$8:$EK$9993,4,FALSE)</f>
        <v>2024 F-150 B22723</v>
      </c>
      <c r="H867" s="55">
        <f>+VLOOKUP($D867,'Detailed Schedule'!$D$8:$EK$9993,5,FALSE)</f>
        <v>61629.26</v>
      </c>
      <c r="I867" s="22">
        <f>+VLOOKUP($D867,'Detailed Schedule'!$D$8:$EK$9993,6,FALSE)</f>
        <v>6</v>
      </c>
      <c r="J867" s="55">
        <f>+VLOOKUP($D867,'Detailed Schedule'!$D$8:$EK$9993,7,FALSE)</f>
        <v>0</v>
      </c>
      <c r="K867" s="56">
        <v>0</v>
      </c>
      <c r="L867" s="59">
        <f>+VLOOKUP($D867,'Detailed Schedule'!$D$8:$EAA$9985,137,FALSE)</f>
        <v>4279.8097222222223</v>
      </c>
      <c r="M867" s="26">
        <f>+VLOOKUP($D867,'Detailed Schedule'!$D$8:$EAA$9985,144,FALSE)</f>
        <v>2567.8858333333333</v>
      </c>
      <c r="N867" s="26">
        <f t="shared" si="141"/>
        <v>6847.695555555556</v>
      </c>
      <c r="O867" s="26">
        <f t="shared" si="142"/>
        <v>54781.564444444448</v>
      </c>
      <c r="Q867" s="74">
        <f>+VLOOKUP($D867,'Detailed Schedule'!$D$8:$K$903,6,FALSE)</f>
        <v>6</v>
      </c>
      <c r="R867" s="75">
        <f>+VLOOKUP($D867,'Detailed Schedule'!$D$8:$K$903,5,FALSE)</f>
        <v>61629.26</v>
      </c>
      <c r="S867" s="75">
        <f>+VLOOKUP($D867,'Detailed Schedule'!$D$8:$K$903,7,FALSE)</f>
        <v>0</v>
      </c>
      <c r="T867" s="119">
        <f t="shared" si="143"/>
        <v>0</v>
      </c>
      <c r="U867" s="119">
        <f t="shared" si="144"/>
        <v>0</v>
      </c>
      <c r="V867" s="21" t="str">
        <f t="shared" si="145"/>
        <v>NO CHANGE</v>
      </c>
      <c r="W867" s="21" t="str">
        <f t="shared" si="146"/>
        <v>NO CHANGE</v>
      </c>
      <c r="X867" s="21" t="str">
        <f t="shared" si="147"/>
        <v>NO CHANGE</v>
      </c>
    </row>
    <row r="868" spans="1:24" outlineLevel="2">
      <c r="A868" s="136">
        <v>45505</v>
      </c>
      <c r="B868" s="24"/>
      <c r="C868" s="77"/>
      <c r="D868" s="137" t="s">
        <v>1283</v>
      </c>
      <c r="E868" s="137">
        <v>2</v>
      </c>
      <c r="F868" s="137" t="s">
        <v>179</v>
      </c>
      <c r="G868" s="137" t="str">
        <f>+VLOOKUP($D868,'Detailed Schedule'!$D$8:$EK$9993,4,FALSE)</f>
        <v>2024 FD MAVERICK XLT (B25305)</v>
      </c>
      <c r="H868" s="55">
        <f>+VLOOKUP($D868,'Detailed Schedule'!$D$8:$EK$9993,5,FALSE)</f>
        <v>31887.75</v>
      </c>
      <c r="I868" s="22">
        <f>+VLOOKUP($D868,'Detailed Schedule'!$D$8:$EK$9993,6,FALSE)</f>
        <v>6</v>
      </c>
      <c r="J868" s="55">
        <f>+VLOOKUP($D868,'Detailed Schedule'!$D$8:$EK$9993,7,FALSE)</f>
        <v>3188.7750000000001</v>
      </c>
      <c r="K868" s="56">
        <v>0</v>
      </c>
      <c r="L868" s="59">
        <f>+VLOOKUP($D868,'Detailed Schedule'!$D$8:$EAA$9985,137,FALSE)</f>
        <v>1992.9843749999998</v>
      </c>
      <c r="M868" s="26">
        <f>+VLOOKUP($D868,'Detailed Schedule'!$D$8:$EAA$9985,144,FALSE)</f>
        <v>1195.7906249999999</v>
      </c>
      <c r="N868" s="26">
        <f t="shared" si="141"/>
        <v>3188.7749999999996</v>
      </c>
      <c r="O868" s="26">
        <f t="shared" si="142"/>
        <v>28698.974999999999</v>
      </c>
      <c r="Q868" s="74">
        <f>+VLOOKUP($D868,'Detailed Schedule'!$D$8:$K$903,6,FALSE)</f>
        <v>6</v>
      </c>
      <c r="R868" s="75">
        <f>+VLOOKUP($D868,'Detailed Schedule'!$D$8:$K$903,5,FALSE)</f>
        <v>31887.75</v>
      </c>
      <c r="S868" s="75">
        <f>+VLOOKUP($D868,'Detailed Schedule'!$D$8:$K$903,7,FALSE)</f>
        <v>3188.7750000000001</v>
      </c>
      <c r="T868" s="119">
        <f t="shared" si="143"/>
        <v>0</v>
      </c>
      <c r="U868" s="119">
        <f t="shared" si="144"/>
        <v>0</v>
      </c>
      <c r="V868" s="21" t="str">
        <f t="shared" si="145"/>
        <v>NO CHANGE</v>
      </c>
      <c r="W868" s="21" t="str">
        <f t="shared" si="146"/>
        <v>NO CHANGE</v>
      </c>
      <c r="X868" s="21" t="str">
        <f t="shared" si="147"/>
        <v>NO CHANGE</v>
      </c>
    </row>
    <row r="869" spans="1:24" outlineLevel="2">
      <c r="A869" s="136">
        <v>45505</v>
      </c>
      <c r="B869" s="24"/>
      <c r="C869" s="77"/>
      <c r="D869" s="137" t="s">
        <v>1289</v>
      </c>
      <c r="E869" s="137">
        <v>2</v>
      </c>
      <c r="F869" s="137" t="s">
        <v>179</v>
      </c>
      <c r="G869" s="137" t="str">
        <f>+VLOOKUP($D869,'Detailed Schedule'!$D$8:$EK$9993,4,FALSE)</f>
        <v>2024 FORD MAVERICK XL (2821)</v>
      </c>
      <c r="H869" s="55">
        <f>+VLOOKUP($D869,'Detailed Schedule'!$D$8:$EK$9993,5,FALSE)</f>
        <v>29449.34</v>
      </c>
      <c r="I869" s="22">
        <f>+VLOOKUP($D869,'Detailed Schedule'!$D$8:$EK$9993,6,FALSE)</f>
        <v>6</v>
      </c>
      <c r="J869" s="55">
        <f>+VLOOKUP($D869,'Detailed Schedule'!$D$8:$EK$9993,7,FALSE)</f>
        <v>2944.9340000000002</v>
      </c>
      <c r="K869" s="56">
        <v>0</v>
      </c>
      <c r="L869" s="59">
        <f>+VLOOKUP($D869,'Detailed Schedule'!$D$8:$EAA$9985,137,FALSE)</f>
        <v>1840.5837499999998</v>
      </c>
      <c r="M869" s="26">
        <f>+VLOOKUP($D869,'Detailed Schedule'!$D$8:$EAA$9985,144,FALSE)</f>
        <v>1104.35025</v>
      </c>
      <c r="N869" s="26">
        <f t="shared" si="141"/>
        <v>2944.9339999999997</v>
      </c>
      <c r="O869" s="26">
        <f t="shared" si="142"/>
        <v>26504.405999999999</v>
      </c>
      <c r="Q869" s="74">
        <f>+VLOOKUP($D869,'Detailed Schedule'!$D$8:$K$903,6,FALSE)</f>
        <v>6</v>
      </c>
      <c r="R869" s="75">
        <f>+VLOOKUP($D869,'Detailed Schedule'!$D$8:$K$903,5,FALSE)</f>
        <v>29449.34</v>
      </c>
      <c r="S869" s="75">
        <f>+VLOOKUP($D869,'Detailed Schedule'!$D$8:$K$903,7,FALSE)</f>
        <v>2944.9340000000002</v>
      </c>
      <c r="T869" s="119">
        <f t="shared" si="143"/>
        <v>0</v>
      </c>
      <c r="U869" s="119">
        <f t="shared" si="144"/>
        <v>0</v>
      </c>
      <c r="V869" s="21" t="str">
        <f t="shared" si="145"/>
        <v>NO CHANGE</v>
      </c>
      <c r="W869" s="21" t="str">
        <f t="shared" si="146"/>
        <v>NO CHANGE</v>
      </c>
      <c r="X869" s="21" t="str">
        <f t="shared" si="147"/>
        <v>NO CHANGE</v>
      </c>
    </row>
    <row r="870" spans="1:24" outlineLevel="2">
      <c r="A870" s="136">
        <v>45509</v>
      </c>
      <c r="B870" s="24"/>
      <c r="C870" s="77"/>
      <c r="D870" s="137" t="s">
        <v>1285</v>
      </c>
      <c r="E870" s="137">
        <v>2</v>
      </c>
      <c r="F870" s="137" t="s">
        <v>179</v>
      </c>
      <c r="G870" s="137" t="str">
        <f>+VLOOKUP($D870,'Detailed Schedule'!$D$8:$EK$9993,4,FALSE)</f>
        <v>2024 F350 FLATBED WELDING TK</v>
      </c>
      <c r="H870" s="55">
        <f>+VLOOKUP($D870,'Detailed Schedule'!$D$8:$EK$9993,5,FALSE)</f>
        <v>85635.1</v>
      </c>
      <c r="I870" s="22">
        <f>+VLOOKUP($D870,'Detailed Schedule'!$D$8:$EK$9993,6,FALSE)</f>
        <v>6</v>
      </c>
      <c r="J870" s="55">
        <f>+VLOOKUP($D870,'Detailed Schedule'!$D$8:$EK$9993,7,FALSE)</f>
        <v>17127.02</v>
      </c>
      <c r="K870" s="56">
        <v>0</v>
      </c>
      <c r="L870" s="59">
        <f>+VLOOKUP($D870,'Detailed Schedule'!$D$8:$EAA$9985,137,FALSE)</f>
        <v>4757.5055555555555</v>
      </c>
      <c r="M870" s="26">
        <f>+VLOOKUP($D870,'Detailed Schedule'!$D$8:$EAA$9985,144,FALSE)</f>
        <v>2854.5033333333336</v>
      </c>
      <c r="N870" s="26">
        <f t="shared" si="141"/>
        <v>7612.0088888888895</v>
      </c>
      <c r="O870" s="26">
        <f t="shared" si="142"/>
        <v>78023.09111111112</v>
      </c>
      <c r="Q870" s="74">
        <f>+VLOOKUP($D870,'Detailed Schedule'!$D$8:$K$903,6,FALSE)</f>
        <v>6</v>
      </c>
      <c r="R870" s="75">
        <f>+VLOOKUP($D870,'Detailed Schedule'!$D$8:$K$903,5,FALSE)</f>
        <v>85635.1</v>
      </c>
      <c r="S870" s="75">
        <f>+VLOOKUP($D870,'Detailed Schedule'!$D$8:$K$903,7,FALSE)</f>
        <v>17127.02</v>
      </c>
      <c r="T870" s="119">
        <f t="shared" si="143"/>
        <v>0</v>
      </c>
      <c r="U870" s="119">
        <f t="shared" si="144"/>
        <v>0</v>
      </c>
      <c r="V870" s="21" t="str">
        <f t="shared" si="145"/>
        <v>NO CHANGE</v>
      </c>
      <c r="W870" s="21" t="str">
        <f t="shared" si="146"/>
        <v>NO CHANGE</v>
      </c>
      <c r="X870" s="21" t="str">
        <f t="shared" si="147"/>
        <v>NO CHANGE</v>
      </c>
    </row>
    <row r="871" spans="1:24" outlineLevel="2">
      <c r="A871" s="136">
        <v>45519</v>
      </c>
      <c r="B871" s="24"/>
      <c r="C871" s="77"/>
      <c r="D871" s="137" t="s">
        <v>1522</v>
      </c>
      <c r="E871" s="137">
        <v>2</v>
      </c>
      <c r="F871" s="137" t="s">
        <v>179</v>
      </c>
      <c r="G871" s="137" t="str">
        <f>+VLOOKUP($D871,'Detailed Schedule'!$D$8:$EK$9993,4,FALSE)</f>
        <v>2016 FRGHT M2 (V9036)</v>
      </c>
      <c r="H871" s="55">
        <f>+VLOOKUP($D871,'Detailed Schedule'!$D$8:$EK$9993,5,FALSE)</f>
        <v>74921.929999999993</v>
      </c>
      <c r="I871" s="22">
        <f>+VLOOKUP($D871,'Detailed Schedule'!$D$8:$EK$9993,6,FALSE)</f>
        <v>7</v>
      </c>
      <c r="J871" s="55">
        <f>+VLOOKUP($D871,'Detailed Schedule'!$D$8:$EK$9993,7,FALSE)</f>
        <v>15000</v>
      </c>
      <c r="K871" s="56">
        <v>0</v>
      </c>
      <c r="L871" s="59">
        <f>+VLOOKUP($D871,'Detailed Schedule'!$D$8:$EAA$9985,137,FALSE)</f>
        <v>3566.7815476190476</v>
      </c>
      <c r="M871" s="26">
        <f>+VLOOKUP($D871,'Detailed Schedule'!$D$8:$EAA$9985,144,FALSE)</f>
        <v>2140.0689285714284</v>
      </c>
      <c r="N871" s="26">
        <f t="shared" si="141"/>
        <v>5706.850476190476</v>
      </c>
      <c r="O871" s="26">
        <f t="shared" si="142"/>
        <v>69215.079523809516</v>
      </c>
      <c r="Q871" s="74">
        <f>+VLOOKUP($D871,'Detailed Schedule'!$D$8:$K$903,6,FALSE)</f>
        <v>7</v>
      </c>
      <c r="R871" s="75">
        <f>+VLOOKUP($D871,'Detailed Schedule'!$D$8:$K$903,5,FALSE)</f>
        <v>74921.929999999993</v>
      </c>
      <c r="S871" s="75">
        <f>+VLOOKUP($D871,'Detailed Schedule'!$D$8:$K$903,7,FALSE)</f>
        <v>15000</v>
      </c>
      <c r="T871" s="119">
        <f t="shared" si="143"/>
        <v>0</v>
      </c>
      <c r="U871" s="119">
        <f t="shared" si="144"/>
        <v>0</v>
      </c>
      <c r="V871" s="21" t="str">
        <f t="shared" si="145"/>
        <v>NO CHANGE</v>
      </c>
      <c r="W871" s="21" t="str">
        <f t="shared" si="146"/>
        <v>NO CHANGE</v>
      </c>
      <c r="X871" s="21" t="str">
        <f t="shared" si="147"/>
        <v>NO CHANGE</v>
      </c>
    </row>
    <row r="872" spans="1:24" outlineLevel="2">
      <c r="A872" s="136">
        <v>45519</v>
      </c>
      <c r="B872" s="24"/>
      <c r="C872" s="77"/>
      <c r="D872" s="137" t="s">
        <v>1524</v>
      </c>
      <c r="E872" s="137">
        <v>2</v>
      </c>
      <c r="F872" s="137" t="s">
        <v>179</v>
      </c>
      <c r="G872" s="137" t="str">
        <f>+VLOOKUP($D872,'Detailed Schedule'!$D$8:$EK$9993,4,FALSE)</f>
        <v>2019 FRGHT M2 (B9153)</v>
      </c>
      <c r="H872" s="55">
        <f>+VLOOKUP($D872,'Detailed Schedule'!$D$8:$EK$9993,5,FALSE)</f>
        <v>83921.93</v>
      </c>
      <c r="I872" s="22">
        <f>+VLOOKUP($D872,'Detailed Schedule'!$D$8:$EK$9993,6,FALSE)</f>
        <v>7</v>
      </c>
      <c r="J872" s="55">
        <f>+VLOOKUP($D872,'Detailed Schedule'!$D$8:$EK$9993,7,FALSE)</f>
        <v>15000</v>
      </c>
      <c r="K872" s="56">
        <v>0</v>
      </c>
      <c r="L872" s="59">
        <f>+VLOOKUP($D872,'Detailed Schedule'!$D$8:$EAA$9985,137,FALSE)</f>
        <v>4102.4958333333334</v>
      </c>
      <c r="M872" s="26">
        <f>+VLOOKUP($D872,'Detailed Schedule'!$D$8:$EAA$9985,144,FALSE)</f>
        <v>2461.4974999999999</v>
      </c>
      <c r="N872" s="26">
        <f t="shared" si="141"/>
        <v>6563.9933333333338</v>
      </c>
      <c r="O872" s="26">
        <f t="shared" si="142"/>
        <v>77357.936666666661</v>
      </c>
      <c r="Q872" s="74">
        <f>+VLOOKUP($D872,'Detailed Schedule'!$D$8:$K$903,6,FALSE)</f>
        <v>7</v>
      </c>
      <c r="R872" s="75">
        <f>+VLOOKUP($D872,'Detailed Schedule'!$D$8:$K$903,5,FALSE)</f>
        <v>83921.93</v>
      </c>
      <c r="S872" s="75">
        <f>+VLOOKUP($D872,'Detailed Schedule'!$D$8:$K$903,7,FALSE)</f>
        <v>15000</v>
      </c>
      <c r="T872" s="119">
        <f t="shared" si="143"/>
        <v>0</v>
      </c>
      <c r="U872" s="119">
        <f t="shared" si="144"/>
        <v>0</v>
      </c>
      <c r="V872" s="21" t="str">
        <f t="shared" si="145"/>
        <v>NO CHANGE</v>
      </c>
      <c r="W872" s="21" t="str">
        <f t="shared" si="146"/>
        <v>NO CHANGE</v>
      </c>
      <c r="X872" s="21" t="str">
        <f t="shared" si="147"/>
        <v>NO CHANGE</v>
      </c>
    </row>
    <row r="873" spans="1:24" outlineLevel="2">
      <c r="A873" s="136">
        <v>45520</v>
      </c>
      <c r="B873" s="24"/>
      <c r="C873" s="77"/>
      <c r="D873" s="137" t="s">
        <v>1293</v>
      </c>
      <c r="E873" s="137">
        <v>1</v>
      </c>
      <c r="F873" s="137" t="s">
        <v>179</v>
      </c>
      <c r="G873" s="137" t="str">
        <f>+VLOOKUP($D873,'Detailed Schedule'!$D$8:$EK$9993,4,FALSE)</f>
        <v>2024 F-150 E28395</v>
      </c>
      <c r="H873" s="55">
        <f>+VLOOKUP($D873,'Detailed Schedule'!$D$8:$EK$9993,5,FALSE)</f>
        <v>51757.83</v>
      </c>
      <c r="I873" s="22">
        <f>+VLOOKUP($D873,'Detailed Schedule'!$D$8:$EK$9993,6,FALSE)</f>
        <v>6</v>
      </c>
      <c r="J873" s="55">
        <f>+VLOOKUP($D873,'Detailed Schedule'!$D$8:$EK$9993,7,FALSE)</f>
        <v>0</v>
      </c>
      <c r="K873" s="56">
        <v>0</v>
      </c>
      <c r="L873" s="59">
        <f>+VLOOKUP($D873,'Detailed Schedule'!$D$8:$EAA$9985,137,FALSE)</f>
        <v>2875.4349999999999</v>
      </c>
      <c r="M873" s="26">
        <f>+VLOOKUP($D873,'Detailed Schedule'!$D$8:$EAA$9985,144,FALSE)</f>
        <v>2156.5762500000001</v>
      </c>
      <c r="N873" s="26">
        <f t="shared" si="141"/>
        <v>5032.0112499999996</v>
      </c>
      <c r="O873" s="26">
        <f t="shared" si="142"/>
        <v>46725.818750000006</v>
      </c>
      <c r="Q873" s="74">
        <f>+VLOOKUP($D873,'Detailed Schedule'!$D$8:$K$903,6,FALSE)</f>
        <v>6</v>
      </c>
      <c r="R873" s="75">
        <f>+VLOOKUP($D873,'Detailed Schedule'!$D$8:$K$903,5,FALSE)</f>
        <v>51757.83</v>
      </c>
      <c r="S873" s="75">
        <f>+VLOOKUP($D873,'Detailed Schedule'!$D$8:$K$903,7,FALSE)</f>
        <v>0</v>
      </c>
      <c r="T873" s="119">
        <f t="shared" si="143"/>
        <v>0</v>
      </c>
      <c r="U873" s="119">
        <f t="shared" si="144"/>
        <v>0</v>
      </c>
      <c r="V873" s="21" t="str">
        <f t="shared" si="145"/>
        <v>NO CHANGE</v>
      </c>
      <c r="W873" s="21" t="str">
        <f t="shared" si="146"/>
        <v>NO CHANGE</v>
      </c>
      <c r="X873" s="21" t="str">
        <f t="shared" si="147"/>
        <v>NO CHANGE</v>
      </c>
    </row>
    <row r="874" spans="1:24" outlineLevel="2">
      <c r="A874" s="136">
        <v>45520</v>
      </c>
      <c r="B874" s="24"/>
      <c r="C874" s="77"/>
      <c r="D874" s="137" t="s">
        <v>1295</v>
      </c>
      <c r="E874" s="137">
        <v>1</v>
      </c>
      <c r="F874" s="137" t="s">
        <v>179</v>
      </c>
      <c r="G874" s="137" t="str">
        <f>+VLOOKUP($D874,'Detailed Schedule'!$D$8:$EK$9993,4,FALSE)</f>
        <v>2024 F-250 E14013</v>
      </c>
      <c r="H874" s="55">
        <f>+VLOOKUP($D874,'Detailed Schedule'!$D$8:$EK$9993,5,FALSE)</f>
        <v>47587.25</v>
      </c>
      <c r="I874" s="22">
        <f>+VLOOKUP($D874,'Detailed Schedule'!$D$8:$EK$9993,6,FALSE)</f>
        <v>6</v>
      </c>
      <c r="J874" s="55">
        <f>+VLOOKUP($D874,'Detailed Schedule'!$D$8:$EK$9993,7,FALSE)</f>
        <v>0</v>
      </c>
      <c r="K874" s="56">
        <v>0</v>
      </c>
      <c r="L874" s="59">
        <f>+VLOOKUP($D874,'Detailed Schedule'!$D$8:$EAA$9985,137,FALSE)</f>
        <v>2643.7361111111109</v>
      </c>
      <c r="M874" s="26">
        <f>+VLOOKUP($D874,'Detailed Schedule'!$D$8:$EAA$9985,144,FALSE)</f>
        <v>1982.802083333333</v>
      </c>
      <c r="N874" s="26">
        <f t="shared" si="141"/>
        <v>4626.5381944444434</v>
      </c>
      <c r="O874" s="26">
        <f t="shared" si="142"/>
        <v>42960.711805555555</v>
      </c>
      <c r="Q874" s="74">
        <f>+VLOOKUP($D874,'Detailed Schedule'!$D$8:$K$903,6,FALSE)</f>
        <v>6</v>
      </c>
      <c r="R874" s="75">
        <f>+VLOOKUP($D874,'Detailed Schedule'!$D$8:$K$903,5,FALSE)</f>
        <v>47587.25</v>
      </c>
      <c r="S874" s="75">
        <f>+VLOOKUP($D874,'Detailed Schedule'!$D$8:$K$903,7,FALSE)</f>
        <v>0</v>
      </c>
      <c r="T874" s="119">
        <f t="shared" si="143"/>
        <v>0</v>
      </c>
      <c r="U874" s="119">
        <f t="shared" si="144"/>
        <v>0</v>
      </c>
      <c r="V874" s="21" t="str">
        <f t="shared" si="145"/>
        <v>NO CHANGE</v>
      </c>
      <c r="W874" s="21" t="str">
        <f t="shared" si="146"/>
        <v>NO CHANGE</v>
      </c>
      <c r="X874" s="21" t="str">
        <f t="shared" si="147"/>
        <v>NO CHANGE</v>
      </c>
    </row>
    <row r="875" spans="1:24" outlineLevel="2">
      <c r="A875" s="136">
        <v>45541</v>
      </c>
      <c r="B875" s="24"/>
      <c r="C875" s="77"/>
      <c r="D875" s="137" t="s">
        <v>1459</v>
      </c>
      <c r="E875" s="137">
        <v>2</v>
      </c>
      <c r="F875" s="137" t="s">
        <v>179</v>
      </c>
      <c r="G875" s="137" t="str">
        <f>+VLOOKUP($D875,'Detailed Schedule'!$D$8:$EK$9993,4,FALSE)</f>
        <v>2025 KW T880 SEMI</v>
      </c>
      <c r="H875" s="55">
        <f>+VLOOKUP($D875,'Detailed Schedule'!$D$8:$EK$9993,5,FALSE)</f>
        <v>223357.65</v>
      </c>
      <c r="I875" s="22">
        <f>+VLOOKUP($D875,'Detailed Schedule'!$D$8:$EK$9993,6,FALSE)</f>
        <v>10</v>
      </c>
      <c r="J875" s="55">
        <f>+VLOOKUP($D875,'Detailed Schedule'!$D$8:$EK$9993,7,FALSE)</f>
        <v>44671.53</v>
      </c>
      <c r="K875" s="56">
        <v>0</v>
      </c>
      <c r="L875" s="59">
        <f>+VLOOKUP($D875,'Detailed Schedule'!$D$8:$EAA$9985,137,FALSE)</f>
        <v>5956.2040000000006</v>
      </c>
      <c r="M875" s="26">
        <f>+VLOOKUP($D875,'Detailed Schedule'!$D$8:$EAA$9985,144,FALSE)</f>
        <v>4467.1530000000002</v>
      </c>
      <c r="N875" s="26">
        <f t="shared" si="141"/>
        <v>10423.357</v>
      </c>
      <c r="O875" s="26">
        <f t="shared" si="142"/>
        <v>212934.29300000001</v>
      </c>
      <c r="Q875" s="74">
        <f>+VLOOKUP($D875,'Detailed Schedule'!$D$8:$K$903,6,FALSE)</f>
        <v>10</v>
      </c>
      <c r="R875" s="75">
        <f>+VLOOKUP($D875,'Detailed Schedule'!$D$8:$K$903,5,FALSE)</f>
        <v>223357.65</v>
      </c>
      <c r="S875" s="75">
        <f>+VLOOKUP($D875,'Detailed Schedule'!$D$8:$K$903,7,FALSE)</f>
        <v>44671.53</v>
      </c>
      <c r="T875" s="119">
        <f t="shared" si="143"/>
        <v>0</v>
      </c>
      <c r="U875" s="119">
        <f t="shared" si="144"/>
        <v>0</v>
      </c>
      <c r="V875" s="21" t="str">
        <f t="shared" si="145"/>
        <v>NO CHANGE</v>
      </c>
      <c r="W875" s="21" t="str">
        <f t="shared" si="146"/>
        <v>NO CHANGE</v>
      </c>
      <c r="X875" s="21" t="str">
        <f t="shared" si="147"/>
        <v>NO CHANGE</v>
      </c>
    </row>
    <row r="876" spans="1:24" outlineLevel="2">
      <c r="A876" s="136">
        <v>45560</v>
      </c>
      <c r="B876" s="24"/>
      <c r="C876" s="77"/>
      <c r="D876" s="137" t="s">
        <v>435</v>
      </c>
      <c r="E876" s="137">
        <v>1</v>
      </c>
      <c r="F876" s="137" t="s">
        <v>179</v>
      </c>
      <c r="G876" s="137" t="str">
        <f>+VLOOKUP($D876,'Detailed Schedule'!$D$8:$EK$9993,4,FALSE)</f>
        <v>DT-02 TRANSMISSION REPLACEMENT</v>
      </c>
      <c r="H876" s="55">
        <f>+VLOOKUP($D876,'Detailed Schedule'!$D$8:$EK$9993,5,FALSE)</f>
        <v>12273.76</v>
      </c>
      <c r="I876" s="22">
        <f>+VLOOKUP($D876,'Detailed Schedule'!$D$8:$EK$9993,6,FALSE)</f>
        <v>5</v>
      </c>
      <c r="J876" s="55">
        <f>+VLOOKUP($D876,'Detailed Schedule'!$D$8:$EK$9993,7,FALSE)</f>
        <v>0</v>
      </c>
      <c r="K876" s="56">
        <v>0</v>
      </c>
      <c r="L876" s="59">
        <f>+VLOOKUP($D876,'Detailed Schedule'!$D$8:$EAA$9985,137,FALSE)</f>
        <v>613.68799999999999</v>
      </c>
      <c r="M876" s="26">
        <f>+VLOOKUP($D876,'Detailed Schedule'!$D$8:$EAA$9985,144,FALSE)</f>
        <v>613.68799999999999</v>
      </c>
      <c r="N876" s="26">
        <f t="shared" si="141"/>
        <v>1227.376</v>
      </c>
      <c r="O876" s="26">
        <f t="shared" si="142"/>
        <v>11046.384</v>
      </c>
      <c r="Q876" s="74">
        <f>+VLOOKUP($D876,'Detailed Schedule'!$D$8:$K$903,6,FALSE)</f>
        <v>5</v>
      </c>
      <c r="R876" s="75">
        <f>+VLOOKUP($D876,'Detailed Schedule'!$D$8:$K$903,5,FALSE)</f>
        <v>12273.76</v>
      </c>
      <c r="S876" s="75">
        <f>+VLOOKUP($D876,'Detailed Schedule'!$D$8:$K$903,7,FALSE)</f>
        <v>0</v>
      </c>
      <c r="T876" s="119">
        <f t="shared" si="143"/>
        <v>0</v>
      </c>
      <c r="U876" s="119">
        <f t="shared" si="144"/>
        <v>0</v>
      </c>
      <c r="V876" s="21" t="str">
        <f t="shared" si="145"/>
        <v>NO CHANGE</v>
      </c>
      <c r="W876" s="21" t="str">
        <f t="shared" si="146"/>
        <v>NO CHANGE</v>
      </c>
      <c r="X876" s="21" t="str">
        <f t="shared" si="147"/>
        <v>NO CHANGE</v>
      </c>
    </row>
    <row r="877" spans="1:24" outlineLevel="2">
      <c r="A877" s="136">
        <v>45566</v>
      </c>
      <c r="B877" s="24"/>
      <c r="C877" s="77"/>
      <c r="D877" s="137" t="s">
        <v>1313</v>
      </c>
      <c r="E877" s="137">
        <v>2</v>
      </c>
      <c r="F877" s="137" t="s">
        <v>179</v>
      </c>
      <c r="G877" s="137" t="str">
        <f>+VLOOKUP($D877,'Detailed Schedule'!$D$8:$EK$9993,4,FALSE)</f>
        <v>2024 F250 XL (REF26875)</v>
      </c>
      <c r="H877" s="55">
        <f>+VLOOKUP($D877,'Detailed Schedule'!$D$8:$EK$9993,5,FALSE)</f>
        <v>57142.879999999997</v>
      </c>
      <c r="I877" s="22">
        <f>+VLOOKUP($D877,'Detailed Schedule'!$D$8:$EK$9993,6,FALSE)</f>
        <v>6</v>
      </c>
      <c r="J877" s="55">
        <f>+VLOOKUP($D877,'Detailed Schedule'!$D$8:$EK$9993,7,FALSE)</f>
        <v>8571.4319999999989</v>
      </c>
      <c r="K877" s="56">
        <v>0</v>
      </c>
      <c r="L877" s="59">
        <f>+VLOOKUP($D877,'Detailed Schedule'!$D$8:$EAA$9985,137,FALSE)</f>
        <v>2023.8103333333329</v>
      </c>
      <c r="M877" s="26">
        <f>+VLOOKUP($D877,'Detailed Schedule'!$D$8:$EAA$9985,144,FALSE)</f>
        <v>2023.8103333333329</v>
      </c>
      <c r="N877" s="26">
        <f t="shared" si="141"/>
        <v>4047.6206666666658</v>
      </c>
      <c r="O877" s="26">
        <f t="shared" si="142"/>
        <v>53095.259333333335</v>
      </c>
      <c r="Q877" s="74">
        <f>+VLOOKUP($D877,'Detailed Schedule'!$D$8:$K$903,6,FALSE)</f>
        <v>6</v>
      </c>
      <c r="R877" s="75">
        <f>+VLOOKUP($D877,'Detailed Schedule'!$D$8:$K$903,5,FALSE)</f>
        <v>57142.879999999997</v>
      </c>
      <c r="S877" s="75">
        <f>+VLOOKUP($D877,'Detailed Schedule'!$D$8:$K$903,7,FALSE)</f>
        <v>8571.4319999999989</v>
      </c>
      <c r="T877" s="119">
        <f t="shared" si="143"/>
        <v>0</v>
      </c>
      <c r="U877" s="119">
        <f t="shared" si="144"/>
        <v>0</v>
      </c>
      <c r="V877" s="21" t="str">
        <f t="shared" si="145"/>
        <v>NO CHANGE</v>
      </c>
      <c r="W877" s="21" t="str">
        <f t="shared" si="146"/>
        <v>NO CHANGE</v>
      </c>
      <c r="X877" s="21" t="str">
        <f t="shared" si="147"/>
        <v>NO CHANGE</v>
      </c>
    </row>
    <row r="878" spans="1:24" outlineLevel="2">
      <c r="A878" s="136">
        <v>45569</v>
      </c>
      <c r="B878" s="24"/>
      <c r="C878" s="77"/>
      <c r="D878" s="137" t="s">
        <v>1297</v>
      </c>
      <c r="E878" s="137">
        <v>2</v>
      </c>
      <c r="F878" s="137" t="s">
        <v>179</v>
      </c>
      <c r="G878" s="137" t="str">
        <f>+VLOOKUP($D878,'Detailed Schedule'!$D$8:$EK$9993,4,FALSE)</f>
        <v>2024 FORD MAVERICK (RRB41786)</v>
      </c>
      <c r="H878" s="55">
        <f>+VLOOKUP($D878,'Detailed Schedule'!$D$8:$EK$9993,5,FALSE)</f>
        <v>28870.43</v>
      </c>
      <c r="I878" s="22">
        <f>+VLOOKUP($D878,'Detailed Schedule'!$D$8:$EK$9993,6,FALSE)</f>
        <v>6</v>
      </c>
      <c r="J878" s="55">
        <f>+VLOOKUP($D878,'Detailed Schedule'!$D$8:$EK$9993,7,FALSE)</f>
        <v>4330.5644999999995</v>
      </c>
      <c r="K878" s="56">
        <v>0</v>
      </c>
      <c r="L878" s="59">
        <f>+VLOOKUP($D878,'Detailed Schedule'!$D$8:$EAA$9985,137,FALSE)</f>
        <v>1022.4943958333333</v>
      </c>
      <c r="M878" s="26">
        <f>+VLOOKUP($D878,'Detailed Schedule'!$D$8:$EAA$9985,144,FALSE)</f>
        <v>1022.4943958333333</v>
      </c>
      <c r="N878" s="26">
        <f t="shared" si="141"/>
        <v>2044.9887916666667</v>
      </c>
      <c r="O878" s="26">
        <f t="shared" si="142"/>
        <v>26825.441208333334</v>
      </c>
      <c r="Q878" s="74">
        <f>+VLOOKUP($D878,'Detailed Schedule'!$D$8:$K$903,6,FALSE)</f>
        <v>6</v>
      </c>
      <c r="R878" s="75">
        <f>+VLOOKUP($D878,'Detailed Schedule'!$D$8:$K$903,5,FALSE)</f>
        <v>28870.43</v>
      </c>
      <c r="S878" s="75">
        <f>+VLOOKUP($D878,'Detailed Schedule'!$D$8:$K$903,7,FALSE)</f>
        <v>4330.5644999999995</v>
      </c>
      <c r="T878" s="119">
        <f t="shared" si="143"/>
        <v>0</v>
      </c>
      <c r="U878" s="119">
        <f t="shared" si="144"/>
        <v>0</v>
      </c>
      <c r="V878" s="21" t="str">
        <f t="shared" si="145"/>
        <v>NO CHANGE</v>
      </c>
      <c r="W878" s="21" t="str">
        <f t="shared" si="146"/>
        <v>NO CHANGE</v>
      </c>
      <c r="X878" s="21" t="str">
        <f t="shared" si="147"/>
        <v>NO CHANGE</v>
      </c>
    </row>
    <row r="879" spans="1:24" outlineLevel="2">
      <c r="A879" s="136">
        <v>45569</v>
      </c>
      <c r="B879" s="24"/>
      <c r="C879" s="77"/>
      <c r="D879" s="137" t="s">
        <v>1299</v>
      </c>
      <c r="E879" s="137">
        <v>2</v>
      </c>
      <c r="F879" s="137" t="s">
        <v>179</v>
      </c>
      <c r="G879" s="137" t="str">
        <f>+VLOOKUP($D879,'Detailed Schedule'!$D$8:$EK$9993,4,FALSE)</f>
        <v>2024 FORD MAVERICK (RRB40920)</v>
      </c>
      <c r="H879" s="55">
        <f>+VLOOKUP($D879,'Detailed Schedule'!$D$8:$EK$9993,5,FALSE)</f>
        <v>29339.18</v>
      </c>
      <c r="I879" s="22">
        <f>+VLOOKUP($D879,'Detailed Schedule'!$D$8:$EK$9993,6,FALSE)</f>
        <v>6</v>
      </c>
      <c r="J879" s="55">
        <f>+VLOOKUP($D879,'Detailed Schedule'!$D$8:$EK$9993,7,FALSE)</f>
        <v>4400.8769999999995</v>
      </c>
      <c r="K879" s="56">
        <v>0</v>
      </c>
      <c r="L879" s="59">
        <f>+VLOOKUP($D879,'Detailed Schedule'!$D$8:$EAA$9985,137,FALSE)</f>
        <v>1039.0959583333333</v>
      </c>
      <c r="M879" s="26">
        <f>+VLOOKUP($D879,'Detailed Schedule'!$D$8:$EAA$9985,144,FALSE)</f>
        <v>1039.0959583333333</v>
      </c>
      <c r="N879" s="26">
        <f t="shared" si="141"/>
        <v>2078.1919166666667</v>
      </c>
      <c r="O879" s="26">
        <f t="shared" si="142"/>
        <v>27260.988083333334</v>
      </c>
      <c r="Q879" s="74">
        <f>+VLOOKUP($D879,'Detailed Schedule'!$D$8:$K$903,6,FALSE)</f>
        <v>6</v>
      </c>
      <c r="R879" s="75">
        <f>+VLOOKUP($D879,'Detailed Schedule'!$D$8:$K$903,5,FALSE)</f>
        <v>29339.18</v>
      </c>
      <c r="S879" s="75">
        <f>+VLOOKUP($D879,'Detailed Schedule'!$D$8:$K$903,7,FALSE)</f>
        <v>4400.8769999999995</v>
      </c>
      <c r="T879" s="119">
        <f t="shared" si="143"/>
        <v>0</v>
      </c>
      <c r="U879" s="119">
        <f t="shared" si="144"/>
        <v>0</v>
      </c>
      <c r="V879" s="21" t="str">
        <f t="shared" si="145"/>
        <v>NO CHANGE</v>
      </c>
      <c r="W879" s="21" t="str">
        <f t="shared" si="146"/>
        <v>NO CHANGE</v>
      </c>
      <c r="X879" s="21" t="str">
        <f t="shared" si="147"/>
        <v>NO CHANGE</v>
      </c>
    </row>
    <row r="880" spans="1:24" outlineLevel="2">
      <c r="A880" s="136">
        <v>45569</v>
      </c>
      <c r="B880" s="24"/>
      <c r="C880" s="77"/>
      <c r="D880" s="137" t="s">
        <v>1301</v>
      </c>
      <c r="E880" s="137">
        <v>2</v>
      </c>
      <c r="F880" s="137" t="s">
        <v>179</v>
      </c>
      <c r="G880" s="137" t="str">
        <f>+VLOOKUP($D880,'Detailed Schedule'!$D$8:$EK$9993,4,FALSE)</f>
        <v>2024 FORD MAVERICK (RRB41388)</v>
      </c>
      <c r="H880" s="55">
        <f>+VLOOKUP($D880,'Detailed Schedule'!$D$8:$EK$9993,5,FALSE)</f>
        <v>28932.93</v>
      </c>
      <c r="I880" s="22">
        <f>+VLOOKUP($D880,'Detailed Schedule'!$D$8:$EK$9993,6,FALSE)</f>
        <v>6</v>
      </c>
      <c r="J880" s="55">
        <f>+VLOOKUP($D880,'Detailed Schedule'!$D$8:$EK$9993,7,FALSE)</f>
        <v>4339.9394999999995</v>
      </c>
      <c r="K880" s="56">
        <v>0</v>
      </c>
      <c r="L880" s="59">
        <f>+VLOOKUP($D880,'Detailed Schedule'!$D$8:$EAA$9985,137,FALSE)</f>
        <v>1024.7079375000001</v>
      </c>
      <c r="M880" s="26">
        <f>+VLOOKUP($D880,'Detailed Schedule'!$D$8:$EAA$9985,144,FALSE)</f>
        <v>1024.7079375000001</v>
      </c>
      <c r="N880" s="26">
        <f t="shared" si="141"/>
        <v>2049.4158750000001</v>
      </c>
      <c r="O880" s="26">
        <f t="shared" si="142"/>
        <v>26883.514125000002</v>
      </c>
      <c r="Q880" s="74">
        <f>+VLOOKUP($D880,'Detailed Schedule'!$D$8:$K$903,6,FALSE)</f>
        <v>6</v>
      </c>
      <c r="R880" s="75">
        <f>+VLOOKUP($D880,'Detailed Schedule'!$D$8:$K$903,5,FALSE)</f>
        <v>28932.93</v>
      </c>
      <c r="S880" s="75">
        <f>+VLOOKUP($D880,'Detailed Schedule'!$D$8:$K$903,7,FALSE)</f>
        <v>4339.9394999999995</v>
      </c>
      <c r="T880" s="119">
        <f t="shared" si="143"/>
        <v>0</v>
      </c>
      <c r="U880" s="119">
        <f t="shared" si="144"/>
        <v>0</v>
      </c>
      <c r="V880" s="21" t="str">
        <f t="shared" si="145"/>
        <v>NO CHANGE</v>
      </c>
      <c r="W880" s="21" t="str">
        <f t="shared" si="146"/>
        <v>NO CHANGE</v>
      </c>
      <c r="X880" s="21" t="str">
        <f t="shared" si="147"/>
        <v>NO CHANGE</v>
      </c>
    </row>
    <row r="881" spans="1:24" outlineLevel="2">
      <c r="A881" s="136">
        <v>45569</v>
      </c>
      <c r="B881" s="24"/>
      <c r="C881" s="77"/>
      <c r="D881" s="137" t="s">
        <v>1303</v>
      </c>
      <c r="E881" s="137">
        <v>2</v>
      </c>
      <c r="F881" s="137" t="s">
        <v>179</v>
      </c>
      <c r="G881" s="137" t="str">
        <f>+VLOOKUP($D881,'Detailed Schedule'!$D$8:$EK$9993,4,FALSE)</f>
        <v>2024 FORD MAVERICK (RRB40474)</v>
      </c>
      <c r="H881" s="55">
        <f>+VLOOKUP($D881,'Detailed Schedule'!$D$8:$EK$9993,5,FALSE)</f>
        <v>29026.68</v>
      </c>
      <c r="I881" s="22">
        <f>+VLOOKUP($D881,'Detailed Schedule'!$D$8:$EK$9993,6,FALSE)</f>
        <v>6</v>
      </c>
      <c r="J881" s="55">
        <f>+VLOOKUP($D881,'Detailed Schedule'!$D$8:$EK$9993,7,FALSE)</f>
        <v>4354.0019999999995</v>
      </c>
      <c r="K881" s="56">
        <v>0</v>
      </c>
      <c r="L881" s="59">
        <f>+VLOOKUP($D881,'Detailed Schedule'!$D$8:$EAA$9985,137,FALSE)</f>
        <v>1028.0282500000001</v>
      </c>
      <c r="M881" s="26">
        <f>+VLOOKUP($D881,'Detailed Schedule'!$D$8:$EAA$9985,144,FALSE)</f>
        <v>1028.0282500000001</v>
      </c>
      <c r="N881" s="26">
        <f t="shared" si="141"/>
        <v>2056.0565000000001</v>
      </c>
      <c r="O881" s="26">
        <f t="shared" si="142"/>
        <v>26970.623500000002</v>
      </c>
      <c r="Q881" s="74">
        <f>+VLOOKUP($D881,'Detailed Schedule'!$D$8:$K$903,6,FALSE)</f>
        <v>6</v>
      </c>
      <c r="R881" s="75">
        <f>+VLOOKUP($D881,'Detailed Schedule'!$D$8:$K$903,5,FALSE)</f>
        <v>29026.68</v>
      </c>
      <c r="S881" s="75">
        <f>+VLOOKUP($D881,'Detailed Schedule'!$D$8:$K$903,7,FALSE)</f>
        <v>4354.0019999999995</v>
      </c>
      <c r="T881" s="119">
        <f t="shared" si="143"/>
        <v>0</v>
      </c>
      <c r="U881" s="119">
        <f t="shared" si="144"/>
        <v>0</v>
      </c>
      <c r="V881" s="21" t="str">
        <f t="shared" si="145"/>
        <v>NO CHANGE</v>
      </c>
      <c r="W881" s="21" t="str">
        <f t="shared" si="146"/>
        <v>NO CHANGE</v>
      </c>
      <c r="X881" s="21" t="str">
        <f t="shared" si="147"/>
        <v>NO CHANGE</v>
      </c>
    </row>
    <row r="882" spans="1:24" outlineLevel="2">
      <c r="A882" s="136">
        <v>45569</v>
      </c>
      <c r="B882" s="24"/>
      <c r="C882" s="77"/>
      <c r="D882" s="137" t="s">
        <v>1305</v>
      </c>
      <c r="E882" s="137">
        <v>2</v>
      </c>
      <c r="F882" s="137" t="s">
        <v>179</v>
      </c>
      <c r="G882" s="137" t="str">
        <f>+VLOOKUP($D882,'Detailed Schedule'!$D$8:$EK$9993,4,FALSE)</f>
        <v>2024 FORD MAVERICK (RRB41295)</v>
      </c>
      <c r="H882" s="55">
        <f>+VLOOKUP($D882,'Detailed Schedule'!$D$8:$EK$9993,5,FALSE)</f>
        <v>28870.43</v>
      </c>
      <c r="I882" s="22">
        <f>+VLOOKUP($D882,'Detailed Schedule'!$D$8:$EK$9993,6,FALSE)</f>
        <v>6</v>
      </c>
      <c r="J882" s="55">
        <f>+VLOOKUP($D882,'Detailed Schedule'!$D$8:$EK$9993,7,FALSE)</f>
        <v>4330.5644999999995</v>
      </c>
      <c r="K882" s="56">
        <v>0</v>
      </c>
      <c r="L882" s="59">
        <f>+VLOOKUP($D882,'Detailed Schedule'!$D$8:$EAA$9985,137,FALSE)</f>
        <v>1022.4943958333333</v>
      </c>
      <c r="M882" s="26">
        <f>+VLOOKUP($D882,'Detailed Schedule'!$D$8:$EAA$9985,144,FALSE)</f>
        <v>1022.4943958333333</v>
      </c>
      <c r="N882" s="26">
        <f t="shared" si="141"/>
        <v>2044.9887916666667</v>
      </c>
      <c r="O882" s="26">
        <f t="shared" si="142"/>
        <v>26825.441208333334</v>
      </c>
      <c r="Q882" s="74">
        <f>+VLOOKUP($D882,'Detailed Schedule'!$D$8:$K$903,6,FALSE)</f>
        <v>6</v>
      </c>
      <c r="R882" s="75">
        <f>+VLOOKUP($D882,'Detailed Schedule'!$D$8:$K$903,5,FALSE)</f>
        <v>28870.43</v>
      </c>
      <c r="S882" s="75">
        <f>+VLOOKUP($D882,'Detailed Schedule'!$D$8:$K$903,7,FALSE)</f>
        <v>4330.5644999999995</v>
      </c>
      <c r="T882" s="119">
        <f t="shared" si="143"/>
        <v>0</v>
      </c>
      <c r="U882" s="119">
        <f t="shared" si="144"/>
        <v>0</v>
      </c>
      <c r="V882" s="21" t="str">
        <f t="shared" si="145"/>
        <v>NO CHANGE</v>
      </c>
      <c r="W882" s="21" t="str">
        <f t="shared" si="146"/>
        <v>NO CHANGE</v>
      </c>
      <c r="X882" s="21" t="str">
        <f t="shared" si="147"/>
        <v>NO CHANGE</v>
      </c>
    </row>
    <row r="883" spans="1:24" outlineLevel="2">
      <c r="A883" s="136">
        <v>45579</v>
      </c>
      <c r="B883" s="24"/>
      <c r="C883" s="77"/>
      <c r="D883" s="137" t="s">
        <v>1307</v>
      </c>
      <c r="E883" s="137">
        <v>2</v>
      </c>
      <c r="F883" s="137" t="s">
        <v>179</v>
      </c>
      <c r="G883" s="137" t="str">
        <f>+VLOOKUP($D883,'Detailed Schedule'!$D$8:$EK$9993,4,FALSE)</f>
        <v>2024 F250 XL (REE94240)</v>
      </c>
      <c r="H883" s="55">
        <f>+VLOOKUP($D883,'Detailed Schedule'!$D$8:$EK$9993,5,FALSE)</f>
        <v>56859.18</v>
      </c>
      <c r="I883" s="22">
        <f>+VLOOKUP($D883,'Detailed Schedule'!$D$8:$EK$9993,6,FALSE)</f>
        <v>6</v>
      </c>
      <c r="J883" s="55">
        <f>+VLOOKUP($D883,'Detailed Schedule'!$D$8:$EK$9993,7,FALSE)</f>
        <v>8528.8770000000004</v>
      </c>
      <c r="K883" s="56">
        <v>0</v>
      </c>
      <c r="L883" s="59">
        <f>+VLOOKUP($D883,'Detailed Schedule'!$D$8:$EAA$9985,137,FALSE)</f>
        <v>2013.7626250000003</v>
      </c>
      <c r="M883" s="26">
        <f>+VLOOKUP($D883,'Detailed Schedule'!$D$8:$EAA$9985,144,FALSE)</f>
        <v>2013.7626250000003</v>
      </c>
      <c r="N883" s="26">
        <f t="shared" si="141"/>
        <v>4027.5252500000006</v>
      </c>
      <c r="O883" s="26">
        <f t="shared" si="142"/>
        <v>52831.654750000002</v>
      </c>
      <c r="Q883" s="74">
        <f>+VLOOKUP($D883,'Detailed Schedule'!$D$8:$K$903,6,FALSE)</f>
        <v>6</v>
      </c>
      <c r="R883" s="75">
        <f>+VLOOKUP($D883,'Detailed Schedule'!$D$8:$K$903,5,FALSE)</f>
        <v>56859.18</v>
      </c>
      <c r="S883" s="75">
        <f>+VLOOKUP($D883,'Detailed Schedule'!$D$8:$K$903,7,FALSE)</f>
        <v>8528.8770000000004</v>
      </c>
      <c r="T883" s="119">
        <f t="shared" si="143"/>
        <v>0</v>
      </c>
      <c r="U883" s="119">
        <f t="shared" si="144"/>
        <v>0</v>
      </c>
      <c r="V883" s="21" t="str">
        <f t="shared" si="145"/>
        <v>NO CHANGE</v>
      </c>
      <c r="W883" s="21" t="str">
        <f t="shared" si="146"/>
        <v>NO CHANGE</v>
      </c>
      <c r="X883" s="21" t="str">
        <f t="shared" si="147"/>
        <v>NO CHANGE</v>
      </c>
    </row>
    <row r="884" spans="1:24" outlineLevel="2">
      <c r="A884" s="136">
        <v>45579</v>
      </c>
      <c r="B884" s="24"/>
      <c r="C884" s="77"/>
      <c r="D884" s="137" t="s">
        <v>1309</v>
      </c>
      <c r="E884" s="137">
        <v>4</v>
      </c>
      <c r="F884" s="137" t="s">
        <v>179</v>
      </c>
      <c r="G884" s="137" t="str">
        <f>+VLOOKUP($D884,'Detailed Schedule'!$D$8:$EK$9993,4,FALSE)</f>
        <v>2024 F250 XL (REE93968)</v>
      </c>
      <c r="H884" s="55">
        <f>+VLOOKUP($D884,'Detailed Schedule'!$D$8:$EK$9993,5,FALSE)</f>
        <v>56859.18</v>
      </c>
      <c r="I884" s="22">
        <f>+VLOOKUP($D884,'Detailed Schedule'!$D$8:$EK$9993,6,FALSE)</f>
        <v>6</v>
      </c>
      <c r="J884" s="55">
        <f>+VLOOKUP($D884,'Detailed Schedule'!$D$8:$EK$9993,7,FALSE)</f>
        <v>8528.8770000000004</v>
      </c>
      <c r="K884" s="56">
        <v>0</v>
      </c>
      <c r="L884" s="59">
        <f>+VLOOKUP($D884,'Detailed Schedule'!$D$8:$EAA$9985,137,FALSE)</f>
        <v>2013.7626250000003</v>
      </c>
      <c r="M884" s="26">
        <f>+VLOOKUP($D884,'Detailed Schedule'!$D$8:$EAA$9985,144,FALSE)</f>
        <v>2013.7626250000003</v>
      </c>
      <c r="N884" s="26">
        <f t="shared" si="141"/>
        <v>4027.5252500000006</v>
      </c>
      <c r="O884" s="26">
        <f t="shared" si="142"/>
        <v>52831.654750000002</v>
      </c>
      <c r="Q884" s="74">
        <f>+VLOOKUP($D884,'Detailed Schedule'!$D$8:$K$903,6,FALSE)</f>
        <v>6</v>
      </c>
      <c r="R884" s="75">
        <f>+VLOOKUP($D884,'Detailed Schedule'!$D$8:$K$903,5,FALSE)</f>
        <v>56859.18</v>
      </c>
      <c r="S884" s="75">
        <f>+VLOOKUP($D884,'Detailed Schedule'!$D$8:$K$903,7,FALSE)</f>
        <v>8528.8770000000004</v>
      </c>
      <c r="T884" s="119">
        <f t="shared" si="143"/>
        <v>0</v>
      </c>
      <c r="U884" s="119">
        <f t="shared" si="144"/>
        <v>0</v>
      </c>
      <c r="V884" s="21" t="str">
        <f t="shared" si="145"/>
        <v>NO CHANGE</v>
      </c>
      <c r="W884" s="21" t="str">
        <f t="shared" si="146"/>
        <v>NO CHANGE</v>
      </c>
      <c r="X884" s="21" t="str">
        <f t="shared" si="147"/>
        <v>NO CHANGE</v>
      </c>
    </row>
    <row r="885" spans="1:24" outlineLevel="2">
      <c r="A885" s="136">
        <v>45579</v>
      </c>
      <c r="B885" s="24"/>
      <c r="C885" s="77"/>
      <c r="D885" s="137" t="s">
        <v>1311</v>
      </c>
      <c r="E885" s="137">
        <v>2</v>
      </c>
      <c r="F885" s="137" t="s">
        <v>179</v>
      </c>
      <c r="G885" s="137" t="str">
        <f>+VLOOKUP($D885,'Detailed Schedule'!$D$8:$EK$9993,4,FALSE)</f>
        <v>2024 F250 XL (REE94010)</v>
      </c>
      <c r="H885" s="55">
        <f>+VLOOKUP($D885,'Detailed Schedule'!$D$8:$EK$9993,5,FALSE)</f>
        <v>56859.18</v>
      </c>
      <c r="I885" s="22">
        <f>+VLOOKUP($D885,'Detailed Schedule'!$D$8:$EK$9993,6,FALSE)</f>
        <v>6</v>
      </c>
      <c r="J885" s="55">
        <f>+VLOOKUP($D885,'Detailed Schedule'!$D$8:$EK$9993,7,FALSE)</f>
        <v>8528.8770000000004</v>
      </c>
      <c r="K885" s="56">
        <v>0</v>
      </c>
      <c r="L885" s="59">
        <f>+VLOOKUP($D885,'Detailed Schedule'!$D$8:$EAA$9985,137,FALSE)</f>
        <v>2013.7626250000003</v>
      </c>
      <c r="M885" s="26">
        <f>+VLOOKUP($D885,'Detailed Schedule'!$D$8:$EAA$9985,144,FALSE)</f>
        <v>2013.7626250000003</v>
      </c>
      <c r="N885" s="26">
        <f t="shared" si="141"/>
        <v>4027.5252500000006</v>
      </c>
      <c r="O885" s="26">
        <f t="shared" si="142"/>
        <v>52831.654750000002</v>
      </c>
      <c r="Q885" s="74"/>
      <c r="R885" s="75"/>
      <c r="S885" s="75"/>
      <c r="T885" s="119"/>
      <c r="U885" s="119"/>
    </row>
    <row r="886" spans="1:24" outlineLevel="2">
      <c r="A886" s="136">
        <v>45608</v>
      </c>
      <c r="B886" s="24"/>
      <c r="C886" s="77"/>
      <c r="D886" s="137" t="s">
        <v>1624</v>
      </c>
      <c r="E886" s="137">
        <v>2</v>
      </c>
      <c r="F886" s="137" t="s">
        <v>179</v>
      </c>
      <c r="G886" s="137" t="str">
        <f>+VLOOKUP($D886,'Detailed Schedule'!$D$8:$EK$9993,4,FALSE)</f>
        <v>2017 MEC 6092RT SCISSOR LIFT</v>
      </c>
      <c r="H886" s="55">
        <f>+VLOOKUP($D886,'Detailed Schedule'!$D$8:$EK$9993,5,FALSE)</f>
        <v>24500</v>
      </c>
      <c r="I886" s="22">
        <f>+VLOOKUP($D886,'Detailed Schedule'!$D$8:$EK$9993,6,FALSE)</f>
        <v>5</v>
      </c>
      <c r="J886" s="55">
        <f>+VLOOKUP($D886,'Detailed Schedule'!$D$8:$EK$9993,7,FALSE)</f>
        <v>0</v>
      </c>
      <c r="K886" s="56">
        <v>0</v>
      </c>
      <c r="L886" s="59">
        <f>+VLOOKUP($D886,'Detailed Schedule'!$D$8:$EAA$9985,137,FALSE)</f>
        <v>816.66666666666663</v>
      </c>
      <c r="M886" s="26">
        <f>+VLOOKUP($D886,'Detailed Schedule'!$D$8:$EAA$9985,144,FALSE)</f>
        <v>1225</v>
      </c>
      <c r="N886" s="26">
        <f t="shared" si="141"/>
        <v>2041.6666666666665</v>
      </c>
      <c r="O886" s="26">
        <f t="shared" si="142"/>
        <v>22458.333333333332</v>
      </c>
      <c r="Q886" s="74"/>
      <c r="R886" s="75"/>
      <c r="S886" s="75"/>
      <c r="T886" s="119"/>
      <c r="U886" s="119"/>
    </row>
    <row r="887" spans="1:24" outlineLevel="2">
      <c r="A887" s="136">
        <v>45652</v>
      </c>
      <c r="B887" s="24"/>
      <c r="C887" s="77"/>
      <c r="D887" s="137" t="s">
        <v>1622</v>
      </c>
      <c r="E887" s="137">
        <v>2</v>
      </c>
      <c r="F887" s="137" t="s">
        <v>179</v>
      </c>
      <c r="G887" s="137" t="str">
        <f>+VLOOKUP($D887,'Detailed Schedule'!$D$8:$EK$9993,4,FALSE)</f>
        <v>2018 FRGHT M2 W5278 STK-01</v>
      </c>
      <c r="H887" s="55">
        <f>+VLOOKUP($D887,'Detailed Schedule'!$D$8:$EK$9993,5,FALSE)</f>
        <v>51950</v>
      </c>
      <c r="I887" s="22">
        <f>+VLOOKUP($D887,'Detailed Schedule'!$D$8:$EK$9993,6,FALSE)</f>
        <v>7</v>
      </c>
      <c r="J887" s="55">
        <f>+VLOOKUP($D887,'Detailed Schedule'!$D$8:$EK$9993,7,FALSE)</f>
        <v>5195</v>
      </c>
      <c r="K887" s="56">
        <v>0</v>
      </c>
      <c r="L887" s="59">
        <f>+VLOOKUP($D887,'Detailed Schedule'!$D$8:$EAA$9985,137,FALSE)</f>
        <v>0</v>
      </c>
      <c r="M887" s="26">
        <f>+VLOOKUP($D887,'Detailed Schedule'!$D$8:$EAA$9985,144,FALSE)</f>
        <v>1669.8214285714287</v>
      </c>
      <c r="N887" s="26">
        <f t="shared" ref="N887:N889" si="148">+L887+M887</f>
        <v>1669.8214285714287</v>
      </c>
      <c r="O887" s="26">
        <f t="shared" ref="O887:O889" si="149">+H887-N887</f>
        <v>50280.178571428572</v>
      </c>
      <c r="Q887" s="74"/>
      <c r="R887" s="75"/>
      <c r="S887" s="75"/>
      <c r="T887" s="119"/>
      <c r="U887" s="119"/>
    </row>
    <row r="888" spans="1:24" outlineLevel="2">
      <c r="A888" s="136">
        <v>45679</v>
      </c>
      <c r="B888" s="24"/>
      <c r="C888" s="77"/>
      <c r="D888" s="137" t="s">
        <v>991</v>
      </c>
      <c r="E888" s="137">
        <v>2</v>
      </c>
      <c r="F888" s="137" t="s">
        <v>179</v>
      </c>
      <c r="G888" s="137" t="str">
        <f>+VLOOKUP($D888,'Detailed Schedule'!$D$8:$EK$9993,4,FALSE)</f>
        <v>2024 F550 MT (E60786) MT-15</v>
      </c>
      <c r="H888" s="55">
        <f>+VLOOKUP($D888,'Detailed Schedule'!$D$8:$EK$9993,5,FALSE)</f>
        <v>195832.62</v>
      </c>
      <c r="I888" s="22">
        <f>+VLOOKUP($D888,'Detailed Schedule'!$D$8:$EK$9993,6,FALSE)</f>
        <v>10</v>
      </c>
      <c r="J888" s="55">
        <f>+VLOOKUP($D888,'Detailed Schedule'!$D$8:$EK$9993,7,FALSE)</f>
        <v>50000</v>
      </c>
      <c r="K888" s="56">
        <v>0</v>
      </c>
      <c r="L888" s="59">
        <f>+VLOOKUP($D888,'Detailed Schedule'!$D$8:$EAA$9985,137,FALSE)</f>
        <v>0</v>
      </c>
      <c r="M888" s="26">
        <f>+VLOOKUP($D888,'Detailed Schedule'!$D$8:$EAA$9985,144,FALSE)</f>
        <v>3645.8154999999997</v>
      </c>
      <c r="N888" s="26">
        <f t="shared" si="148"/>
        <v>3645.8154999999997</v>
      </c>
      <c r="O888" s="26">
        <f t="shared" si="149"/>
        <v>192186.8045</v>
      </c>
      <c r="Q888" s="74"/>
      <c r="R888" s="75"/>
      <c r="S888" s="75"/>
      <c r="T888" s="119"/>
      <c r="U888" s="119"/>
    </row>
    <row r="889" spans="1:24" outlineLevel="2">
      <c r="A889" s="136">
        <v>45686</v>
      </c>
      <c r="B889" s="24"/>
      <c r="C889" s="77"/>
      <c r="D889" s="137" t="s">
        <v>1315</v>
      </c>
      <c r="E889" s="137">
        <v>2</v>
      </c>
      <c r="F889" s="137" t="s">
        <v>179</v>
      </c>
      <c r="G889" s="137" t="str">
        <f>+VLOOKUP($D889,'Detailed Schedule'!$D$8:$EK$9993,4,FALSE)</f>
        <v>2024 F250 (F26630) PT-283</v>
      </c>
      <c r="H889" s="55">
        <f>+VLOOKUP($D889,'Detailed Schedule'!$D$8:$EK$9993,5,FALSE)</f>
        <v>57872.76</v>
      </c>
      <c r="I889" s="22">
        <f>+VLOOKUP($D889,'Detailed Schedule'!$D$8:$EK$9993,6,FALSE)</f>
        <v>6</v>
      </c>
      <c r="J889" s="55">
        <f>+VLOOKUP($D889,'Detailed Schedule'!$D$8:$EK$9993,7,FALSE)</f>
        <v>0</v>
      </c>
      <c r="K889" s="56">
        <v>0</v>
      </c>
      <c r="L889" s="59">
        <f>+VLOOKUP($D889,'Detailed Schedule'!$D$8:$EAA$9985,137,FALSE)</f>
        <v>0</v>
      </c>
      <c r="M889" s="26">
        <f>+VLOOKUP($D889,'Detailed Schedule'!$D$8:$EAA$9985,144,FALSE)</f>
        <v>2411.3650000000002</v>
      </c>
      <c r="N889" s="26">
        <f t="shared" si="148"/>
        <v>2411.3650000000002</v>
      </c>
      <c r="O889" s="26">
        <f t="shared" si="149"/>
        <v>55461.395000000004</v>
      </c>
      <c r="Q889" s="74"/>
      <c r="R889" s="75"/>
      <c r="S889" s="75"/>
      <c r="T889" s="119"/>
      <c r="U889" s="119"/>
    </row>
    <row r="890" spans="1:24" outlineLevel="2">
      <c r="A890" s="136">
        <v>45681</v>
      </c>
      <c r="B890" s="24"/>
      <c r="C890" s="77"/>
      <c r="D890" s="137" t="s">
        <v>1317</v>
      </c>
      <c r="E890" s="137">
        <v>2</v>
      </c>
      <c r="F890" s="137" t="s">
        <v>179</v>
      </c>
      <c r="G890" s="137" t="str">
        <f>+VLOOKUP($D890,'Detailed Schedule'!$D$8:$EK$9993,4,FALSE)</f>
        <v>2024 F250 (F26104) PT-284</v>
      </c>
      <c r="H890" s="55">
        <f>+VLOOKUP($D890,'Detailed Schedule'!$D$8:$EK$9993,5,FALSE)</f>
        <v>57872.76</v>
      </c>
      <c r="I890" s="22">
        <f>+VLOOKUP($D890,'Detailed Schedule'!$D$8:$EK$9993,6,FALSE)</f>
        <v>6</v>
      </c>
      <c r="J890" s="55">
        <f>+VLOOKUP($D890,'Detailed Schedule'!$D$8:$EK$9993,7,FALSE)</f>
        <v>0</v>
      </c>
      <c r="K890" s="56">
        <v>0</v>
      </c>
      <c r="L890" s="59">
        <f>+VLOOKUP($D890,'Detailed Schedule'!$D$8:$EAA$9985,137,FALSE)</f>
        <v>0</v>
      </c>
      <c r="M890" s="26">
        <f>+VLOOKUP($D890,'Detailed Schedule'!$D$8:$EAA$9985,144,FALSE)</f>
        <v>2411.3650000000002</v>
      </c>
      <c r="N890" s="26">
        <f t="shared" ref="N890:N901" si="150">+L890+M890</f>
        <v>2411.3650000000002</v>
      </c>
      <c r="O890" s="26">
        <f t="shared" ref="O890:O901" si="151">+H890-N890</f>
        <v>55461.395000000004</v>
      </c>
      <c r="Q890" s="74"/>
      <c r="R890" s="75"/>
      <c r="S890" s="75"/>
      <c r="T890" s="119"/>
      <c r="U890" s="119"/>
    </row>
    <row r="891" spans="1:24" outlineLevel="2">
      <c r="A891" s="136">
        <v>45693</v>
      </c>
      <c r="B891" s="24"/>
      <c r="C891" s="77"/>
      <c r="D891" s="137" t="s">
        <v>1461</v>
      </c>
      <c r="E891" s="137">
        <v>2</v>
      </c>
      <c r="F891" s="137" t="s">
        <v>179</v>
      </c>
      <c r="G891" s="137" t="str">
        <f>+VLOOKUP($D891,'Detailed Schedule'!$D$8:$EK$9993,4,FALSE)</f>
        <v>2017 MACK CXU613 (079522) S-11</v>
      </c>
      <c r="H891" s="55">
        <f>+VLOOKUP($D891,'Detailed Schedule'!$D$8:$EK$9993,5,FALSE)</f>
        <v>74926.679999999993</v>
      </c>
      <c r="I891" s="22">
        <f>+VLOOKUP($D891,'Detailed Schedule'!$D$8:$EK$9993,6,FALSE)</f>
        <v>10</v>
      </c>
      <c r="J891" s="55">
        <f>+VLOOKUP($D891,'Detailed Schedule'!$D$8:$EK$9993,7,FALSE)</f>
        <v>20000</v>
      </c>
      <c r="K891" s="56">
        <v>0</v>
      </c>
      <c r="L891" s="59">
        <f>+VLOOKUP($D891,'Detailed Schedule'!$D$8:$EAA$9985,137,FALSE)</f>
        <v>0</v>
      </c>
      <c r="M891" s="26">
        <f>+VLOOKUP($D891,'Detailed Schedule'!$D$8:$EAA$9985,144,FALSE)</f>
        <v>915.44466666666665</v>
      </c>
      <c r="N891" s="26">
        <f t="shared" si="150"/>
        <v>915.44466666666665</v>
      </c>
      <c r="O891" s="26">
        <f t="shared" si="151"/>
        <v>74011.23533333333</v>
      </c>
      <c r="Q891" s="74"/>
      <c r="R891" s="75"/>
      <c r="S891" s="75"/>
      <c r="T891" s="119"/>
      <c r="U891" s="119"/>
    </row>
    <row r="892" spans="1:24" outlineLevel="2">
      <c r="A892" s="136">
        <v>45693</v>
      </c>
      <c r="B892" s="24"/>
      <c r="C892" s="77"/>
      <c r="D892" s="137" t="s">
        <v>1463</v>
      </c>
      <c r="E892" s="137">
        <v>2</v>
      </c>
      <c r="F892" s="137" t="s">
        <v>179</v>
      </c>
      <c r="G892" s="137" t="str">
        <f>+VLOOKUP($D892,'Detailed Schedule'!$D$8:$EK$9993,4,FALSE)</f>
        <v>2018 MACK CXU613 (085765) S-12</v>
      </c>
      <c r="H892" s="55">
        <f>+VLOOKUP($D892,'Detailed Schedule'!$D$8:$EK$9993,5,FALSE)</f>
        <v>75676.679999999993</v>
      </c>
      <c r="I892" s="22">
        <f>+VLOOKUP($D892,'Detailed Schedule'!$D$8:$EK$9993,6,FALSE)</f>
        <v>10</v>
      </c>
      <c r="J892" s="55">
        <f>+VLOOKUP($D892,'Detailed Schedule'!$D$8:$EK$9993,7,FALSE)</f>
        <v>20000</v>
      </c>
      <c r="K892" s="56">
        <v>0</v>
      </c>
      <c r="L892" s="59">
        <f>+VLOOKUP($D892,'Detailed Schedule'!$D$8:$EAA$9985,137,FALSE)</f>
        <v>0</v>
      </c>
      <c r="M892" s="26">
        <f>+VLOOKUP($D892,'Detailed Schedule'!$D$8:$EAA$9985,144,FALSE)</f>
        <v>927.94466666666665</v>
      </c>
      <c r="N892" s="26">
        <f t="shared" si="150"/>
        <v>927.94466666666665</v>
      </c>
      <c r="O892" s="26">
        <f t="shared" si="151"/>
        <v>74748.73533333333</v>
      </c>
      <c r="Q892" s="74"/>
      <c r="R892" s="75"/>
      <c r="S892" s="75"/>
      <c r="T892" s="119"/>
      <c r="U892" s="119"/>
    </row>
    <row r="893" spans="1:24" outlineLevel="2">
      <c r="A893" s="136">
        <v>45693</v>
      </c>
      <c r="B893" s="24"/>
      <c r="C893" s="77"/>
      <c r="D893" s="137" t="s">
        <v>1465</v>
      </c>
      <c r="E893" s="137">
        <v>2</v>
      </c>
      <c r="F893" s="137" t="s">
        <v>179</v>
      </c>
      <c r="G893" s="137" t="str">
        <f>+VLOOKUP($D893,'Detailed Schedule'!$D$8:$EK$9993,4,FALSE)</f>
        <v>2018 MACK CXU613 (086733) S-13</v>
      </c>
      <c r="H893" s="55">
        <f>+VLOOKUP($D893,'Detailed Schedule'!$D$8:$EK$9993,5,FALSE)</f>
        <v>75676.679999999993</v>
      </c>
      <c r="I893" s="22">
        <f>+VLOOKUP($D893,'Detailed Schedule'!$D$8:$EK$9993,6,FALSE)</f>
        <v>10</v>
      </c>
      <c r="J893" s="55">
        <f>+VLOOKUP($D893,'Detailed Schedule'!$D$8:$EK$9993,7,FALSE)</f>
        <v>20000</v>
      </c>
      <c r="K893" s="56">
        <v>0</v>
      </c>
      <c r="L893" s="59">
        <f>+VLOOKUP($D893,'Detailed Schedule'!$D$8:$EAA$9985,137,FALSE)</f>
        <v>0</v>
      </c>
      <c r="M893" s="26">
        <f>+VLOOKUP($D893,'Detailed Schedule'!$D$8:$EAA$9985,144,FALSE)</f>
        <v>927.94466666666665</v>
      </c>
      <c r="N893" s="26">
        <f t="shared" si="150"/>
        <v>927.94466666666665</v>
      </c>
      <c r="O893" s="26">
        <f t="shared" si="151"/>
        <v>74748.73533333333</v>
      </c>
      <c r="Q893" s="74"/>
      <c r="R893" s="75"/>
      <c r="S893" s="75"/>
      <c r="T893" s="119"/>
      <c r="U893" s="119"/>
    </row>
    <row r="894" spans="1:24" outlineLevel="2">
      <c r="A894" s="136">
        <v>45693</v>
      </c>
      <c r="B894" s="24"/>
      <c r="C894" s="77"/>
      <c r="D894" s="137" t="s">
        <v>1467</v>
      </c>
      <c r="E894" s="137">
        <v>2</v>
      </c>
      <c r="F894" s="137" t="s">
        <v>179</v>
      </c>
      <c r="G894" s="137" t="str">
        <f>+VLOOKUP($D894,'Detailed Schedule'!$D$8:$EK$9993,4,FALSE)</f>
        <v>2018 MACK CXU613 (085764) S-14</v>
      </c>
      <c r="H894" s="55">
        <f>+VLOOKUP($D894,'Detailed Schedule'!$D$8:$EK$9993,5,FALSE)</f>
        <v>74926.679999999993</v>
      </c>
      <c r="I894" s="22">
        <f>+VLOOKUP($D894,'Detailed Schedule'!$D$8:$EK$9993,6,FALSE)</f>
        <v>10</v>
      </c>
      <c r="J894" s="55">
        <f>+VLOOKUP($D894,'Detailed Schedule'!$D$8:$EK$9993,7,FALSE)</f>
        <v>20000</v>
      </c>
      <c r="K894" s="56">
        <v>0</v>
      </c>
      <c r="L894" s="59">
        <f>+VLOOKUP($D894,'Detailed Schedule'!$D$8:$EAA$9985,137,FALSE)</f>
        <v>0</v>
      </c>
      <c r="M894" s="26">
        <f>+VLOOKUP($D894,'Detailed Schedule'!$D$8:$EAA$9985,144,FALSE)</f>
        <v>915.44466666666665</v>
      </c>
      <c r="N894" s="26">
        <f t="shared" si="150"/>
        <v>915.44466666666665</v>
      </c>
      <c r="O894" s="26">
        <f t="shared" si="151"/>
        <v>74011.23533333333</v>
      </c>
      <c r="Q894" s="74"/>
      <c r="R894" s="75"/>
      <c r="S894" s="75"/>
      <c r="T894" s="119"/>
      <c r="U894" s="119"/>
    </row>
    <row r="895" spans="1:24" outlineLevel="2">
      <c r="A895" s="136">
        <v>45733</v>
      </c>
      <c r="B895" s="24"/>
      <c r="C895" s="77"/>
      <c r="D895" s="137" t="s">
        <v>993</v>
      </c>
      <c r="E895" s="137">
        <v>2</v>
      </c>
      <c r="F895" s="137" t="s">
        <v>179</v>
      </c>
      <c r="G895" s="137" t="str">
        <f>+VLOOKUP($D895,'Detailed Schedule'!$D$8:$EK$9993,4,FALSE)</f>
        <v>2013 KW T370 FL (362371) MT-16</v>
      </c>
      <c r="H895" s="55">
        <f>+VLOOKUP($D895,'Detailed Schedule'!$D$8:$EK$9993,5,FALSE)</f>
        <v>99860.63</v>
      </c>
      <c r="I895" s="22">
        <f>+VLOOKUP($D895,'Detailed Schedule'!$D$8:$EK$9993,6,FALSE)</f>
        <v>7</v>
      </c>
      <c r="J895" s="55">
        <f>+VLOOKUP($D895,'Detailed Schedule'!$D$8:$EK$9993,7,FALSE)</f>
        <v>15000</v>
      </c>
      <c r="K895" s="56">
        <v>0</v>
      </c>
      <c r="L895" s="59">
        <f>+VLOOKUP($D895,'Detailed Schedule'!$D$8:$EAA$9985,137,FALSE)</f>
        <v>0</v>
      </c>
      <c r="M895" s="26">
        <f>+VLOOKUP($D895,'Detailed Schedule'!$D$8:$EAA$9985,144,FALSE)</f>
        <v>1010.2455952380952</v>
      </c>
      <c r="N895" s="26">
        <f t="shared" si="150"/>
        <v>1010.2455952380952</v>
      </c>
      <c r="O895" s="26">
        <f t="shared" si="151"/>
        <v>98850.384404761906</v>
      </c>
      <c r="Q895" s="74"/>
      <c r="R895" s="75"/>
      <c r="S895" s="75"/>
      <c r="T895" s="119"/>
      <c r="U895" s="119"/>
    </row>
    <row r="896" spans="1:24" outlineLevel="2">
      <c r="A896" s="136">
        <v>45719</v>
      </c>
      <c r="B896" s="24"/>
      <c r="C896" s="77"/>
      <c r="D896" s="137" t="s">
        <v>1319</v>
      </c>
      <c r="E896" s="137">
        <v>1</v>
      </c>
      <c r="F896" s="137" t="s">
        <v>179</v>
      </c>
      <c r="G896" s="137" t="str">
        <f>+VLOOKUP($D896,'Detailed Schedule'!$D$8:$EK$9993,4,FALSE)</f>
        <v>2023 F250 (D74056) PT-285</v>
      </c>
      <c r="H896" s="55">
        <f>+VLOOKUP($D896,'Detailed Schedule'!$D$8:$EK$9993,5,FALSE)</f>
        <v>57823.91</v>
      </c>
      <c r="I896" s="22">
        <f>+VLOOKUP($D896,'Detailed Schedule'!$D$8:$EK$9993,6,FALSE)</f>
        <v>6</v>
      </c>
      <c r="J896" s="55">
        <f>+VLOOKUP($D896,'Detailed Schedule'!$D$8:$EK$9993,7,FALSE)</f>
        <v>0</v>
      </c>
      <c r="K896" s="56">
        <v>0</v>
      </c>
      <c r="L896" s="59">
        <f>+VLOOKUP($D896,'Detailed Schedule'!$D$8:$EAA$9985,137,FALSE)</f>
        <v>0</v>
      </c>
      <c r="M896" s="26">
        <f>+VLOOKUP($D896,'Detailed Schedule'!$D$8:$EAA$9985,144,FALSE)</f>
        <v>803.10986111111117</v>
      </c>
      <c r="N896" s="26">
        <f t="shared" si="150"/>
        <v>803.10986111111117</v>
      </c>
      <c r="O896" s="26">
        <f t="shared" si="151"/>
        <v>57020.800138888895</v>
      </c>
      <c r="Q896" s="74"/>
      <c r="R896" s="75"/>
      <c r="S896" s="75"/>
      <c r="T896" s="119"/>
      <c r="U896" s="119"/>
    </row>
    <row r="897" spans="1:24" outlineLevel="2">
      <c r="A897" s="136">
        <v>45719</v>
      </c>
      <c r="B897" s="24"/>
      <c r="C897" s="77"/>
      <c r="D897" s="137" t="s">
        <v>1321</v>
      </c>
      <c r="E897" s="137">
        <v>1</v>
      </c>
      <c r="F897" s="137" t="s">
        <v>179</v>
      </c>
      <c r="G897" s="137" t="str">
        <f>+VLOOKUP($D897,'Detailed Schedule'!$D$8:$EK$9993,4,FALSE)</f>
        <v>2024 F250 (E72376) PT-286</v>
      </c>
      <c r="H897" s="55">
        <f>+VLOOKUP($D897,'Detailed Schedule'!$D$8:$EK$9993,5,FALSE)</f>
        <v>48674.06</v>
      </c>
      <c r="I897" s="22">
        <f>+VLOOKUP($D897,'Detailed Schedule'!$D$8:$EK$9993,6,FALSE)</f>
        <v>6</v>
      </c>
      <c r="J897" s="55">
        <f>+VLOOKUP($D897,'Detailed Schedule'!$D$8:$EK$9993,7,FALSE)</f>
        <v>0</v>
      </c>
      <c r="K897" s="56">
        <v>0</v>
      </c>
      <c r="L897" s="59">
        <f>+VLOOKUP($D897,'Detailed Schedule'!$D$8:$EAA$9985,137,FALSE)</f>
        <v>0</v>
      </c>
      <c r="M897" s="26">
        <f>+VLOOKUP($D897,'Detailed Schedule'!$D$8:$EAA$9985,144,FALSE)</f>
        <v>676.0286111111111</v>
      </c>
      <c r="N897" s="26">
        <f t="shared" si="150"/>
        <v>676.0286111111111</v>
      </c>
      <c r="O897" s="26">
        <f t="shared" si="151"/>
        <v>47998.031388888885</v>
      </c>
      <c r="Q897" s="74"/>
      <c r="R897" s="75"/>
      <c r="S897" s="75"/>
      <c r="T897" s="119"/>
      <c r="U897" s="119"/>
    </row>
    <row r="898" spans="1:24" outlineLevel="2">
      <c r="A898" s="136">
        <v>45721</v>
      </c>
      <c r="B898" s="24"/>
      <c r="C898" s="77"/>
      <c r="D898" s="137" t="s">
        <v>1323</v>
      </c>
      <c r="E898" s="137">
        <v>1</v>
      </c>
      <c r="F898" s="137" t="s">
        <v>179</v>
      </c>
      <c r="G898" s="137" t="str">
        <f>+VLOOKUP($D898,'Detailed Schedule'!$D$8:$EK$9993,4,FALSE)</f>
        <v>2024 F250 (E93483) PT-287</v>
      </c>
      <c r="H898" s="55">
        <f>+VLOOKUP($D898,'Detailed Schedule'!$D$8:$EK$9993,5,FALSE)</f>
        <v>50110.03</v>
      </c>
      <c r="I898" s="22">
        <f>+VLOOKUP($D898,'Detailed Schedule'!$D$8:$EK$9993,6,FALSE)</f>
        <v>6</v>
      </c>
      <c r="J898" s="55">
        <f>+VLOOKUP($D898,'Detailed Schedule'!$D$8:$EK$9993,7,FALSE)</f>
        <v>0</v>
      </c>
      <c r="K898" s="56">
        <v>0</v>
      </c>
      <c r="L898" s="59">
        <f>+VLOOKUP($D898,'Detailed Schedule'!$D$8:$EAA$9985,137,FALSE)</f>
        <v>0</v>
      </c>
      <c r="M898" s="26">
        <f>+VLOOKUP($D898,'Detailed Schedule'!$D$8:$EAA$9985,144,FALSE)</f>
        <v>695.97263888888892</v>
      </c>
      <c r="N898" s="26">
        <f t="shared" si="150"/>
        <v>695.97263888888892</v>
      </c>
      <c r="O898" s="26">
        <f t="shared" si="151"/>
        <v>49414.05736111111</v>
      </c>
      <c r="Q898" s="74"/>
      <c r="R898" s="75"/>
      <c r="S898" s="75"/>
      <c r="T898" s="119"/>
      <c r="U898" s="119"/>
    </row>
    <row r="899" spans="1:24" outlineLevel="2">
      <c r="A899" s="136">
        <v>45721</v>
      </c>
      <c r="B899" s="24"/>
      <c r="C899" s="77"/>
      <c r="D899" s="137" t="s">
        <v>1325</v>
      </c>
      <c r="E899" s="137">
        <v>1</v>
      </c>
      <c r="F899" s="137" t="s">
        <v>179</v>
      </c>
      <c r="G899" s="137" t="str">
        <f>+VLOOKUP($D899,'Detailed Schedule'!$D$8:$EK$9993,4,FALSE)</f>
        <v>2024 F250 (F06775) PT-288</v>
      </c>
      <c r="H899" s="55">
        <f>+VLOOKUP($D899,'Detailed Schedule'!$D$8:$EK$9993,5,FALSE)</f>
        <v>51855.199999999997</v>
      </c>
      <c r="I899" s="22">
        <f>+VLOOKUP($D899,'Detailed Schedule'!$D$8:$EK$9993,6,FALSE)</f>
        <v>6</v>
      </c>
      <c r="J899" s="55">
        <f>+VLOOKUP($D899,'Detailed Schedule'!$D$8:$EK$9993,7,FALSE)</f>
        <v>0</v>
      </c>
      <c r="K899" s="56">
        <v>0</v>
      </c>
      <c r="L899" s="59">
        <f>+VLOOKUP($D899,'Detailed Schedule'!$D$8:$EAA$9985,137,FALSE)</f>
        <v>0</v>
      </c>
      <c r="M899" s="26">
        <f>+VLOOKUP($D899,'Detailed Schedule'!$D$8:$EAA$9985,144,FALSE)</f>
        <v>720.21111111111111</v>
      </c>
      <c r="N899" s="26">
        <f t="shared" si="150"/>
        <v>720.21111111111111</v>
      </c>
      <c r="O899" s="26">
        <f t="shared" si="151"/>
        <v>51134.988888888889</v>
      </c>
      <c r="Q899" s="74"/>
      <c r="R899" s="75"/>
      <c r="S899" s="75"/>
      <c r="T899" s="119"/>
      <c r="U899" s="119"/>
    </row>
    <row r="900" spans="1:24" outlineLevel="2">
      <c r="A900" s="136">
        <v>45721</v>
      </c>
      <c r="B900" s="24"/>
      <c r="C900" s="77"/>
      <c r="D900" s="137" t="s">
        <v>1327</v>
      </c>
      <c r="E900" s="137">
        <v>1</v>
      </c>
      <c r="F900" s="137" t="s">
        <v>179</v>
      </c>
      <c r="G900" s="137" t="str">
        <f>+VLOOKUP($D900,'Detailed Schedule'!$D$8:$EK$9993,4,FALSE)</f>
        <v>2024 F250 (D50105) PT-289</v>
      </c>
      <c r="H900" s="55">
        <f>+VLOOKUP($D900,'Detailed Schedule'!$D$8:$EK$9993,5,FALSE)</f>
        <v>51320.2</v>
      </c>
      <c r="I900" s="22">
        <f>+VLOOKUP($D900,'Detailed Schedule'!$D$8:$EK$9993,6,FALSE)</f>
        <v>6</v>
      </c>
      <c r="J900" s="55">
        <f>+VLOOKUP($D900,'Detailed Schedule'!$D$8:$EK$9993,7,FALSE)</f>
        <v>0</v>
      </c>
      <c r="K900" s="56">
        <v>0</v>
      </c>
      <c r="L900" s="59">
        <f>+VLOOKUP($D900,'Detailed Schedule'!$D$8:$EAA$9985,137,FALSE)</f>
        <v>0</v>
      </c>
      <c r="M900" s="26">
        <f>+VLOOKUP($D900,'Detailed Schedule'!$D$8:$EAA$9985,144,FALSE)</f>
        <v>712.78055555555557</v>
      </c>
      <c r="N900" s="26">
        <f t="shared" si="150"/>
        <v>712.78055555555557</v>
      </c>
      <c r="O900" s="26">
        <f t="shared" si="151"/>
        <v>50607.419444444444</v>
      </c>
      <c r="Q900" s="74"/>
      <c r="R900" s="75"/>
      <c r="S900" s="75"/>
      <c r="T900" s="119"/>
      <c r="U900" s="119"/>
    </row>
    <row r="901" spans="1:24" outlineLevel="2">
      <c r="A901" s="136">
        <v>45721</v>
      </c>
      <c r="B901" s="24"/>
      <c r="C901" s="77"/>
      <c r="D901" s="137" t="s">
        <v>1331</v>
      </c>
      <c r="E901" s="137">
        <v>1</v>
      </c>
      <c r="F901" s="137" t="s">
        <v>179</v>
      </c>
      <c r="G901" s="137" t="str">
        <f>+VLOOKUP($D901,'Detailed Schedule'!$D$8:$EK$9993,4,FALSE)</f>
        <v>2024 F250 (D01220) PT-290</v>
      </c>
      <c r="H901" s="55">
        <f>+VLOOKUP($D901,'Detailed Schedule'!$D$8:$EK$9993,5,FALSE)</f>
        <v>52518.6</v>
      </c>
      <c r="I901" s="22">
        <f>+VLOOKUP($D901,'Detailed Schedule'!$D$8:$EK$9993,6,FALSE)</f>
        <v>6</v>
      </c>
      <c r="J901" s="55">
        <f>+VLOOKUP($D901,'Detailed Schedule'!$D$8:$EK$9993,7,FALSE)</f>
        <v>0</v>
      </c>
      <c r="K901" s="56">
        <v>0</v>
      </c>
      <c r="L901" s="59">
        <f>+VLOOKUP($D901,'Detailed Schedule'!$D$8:$EAA$9985,137,FALSE)</f>
        <v>0</v>
      </c>
      <c r="M901" s="26">
        <f>+VLOOKUP($D901,'Detailed Schedule'!$D$8:$EAA$9985,144,FALSE)</f>
        <v>729.42500000000007</v>
      </c>
      <c r="N901" s="26">
        <f t="shared" si="150"/>
        <v>729.42500000000007</v>
      </c>
      <c r="O901" s="26">
        <f t="shared" si="151"/>
        <v>51789.174999999996</v>
      </c>
      <c r="Q901" s="74"/>
      <c r="R901" s="75"/>
      <c r="S901" s="75"/>
      <c r="T901" s="119"/>
      <c r="U901" s="119"/>
    </row>
    <row r="902" spans="1:24" outlineLevel="2">
      <c r="A902" s="29">
        <v>45737</v>
      </c>
      <c r="C902" s="35"/>
      <c r="D902" s="21" t="s">
        <v>859</v>
      </c>
      <c r="E902" s="21">
        <v>1</v>
      </c>
      <c r="F902" s="21" t="s">
        <v>179</v>
      </c>
      <c r="G902" s="137" t="str">
        <f>+VLOOKUP($D902,'Detailed Schedule'!$D$8:$EK$9993,4,FALSE)</f>
        <v>2021 FL M2 (B8540) LT-02</v>
      </c>
      <c r="H902" s="55">
        <f>+VLOOKUP($D902,'Detailed Schedule'!$D$8:$EK$9993,5,FALSE)</f>
        <v>171045</v>
      </c>
      <c r="I902" s="22">
        <f>+VLOOKUP($D902,'Detailed Schedule'!$D$8:$EK$9993,6,FALSE)</f>
        <v>10</v>
      </c>
      <c r="J902" s="55">
        <f>+VLOOKUP($D902,'Detailed Schedule'!$D$8:$EK$9993,7,FALSE)</f>
        <v>25000</v>
      </c>
      <c r="K902" s="56">
        <v>0</v>
      </c>
      <c r="L902" s="59">
        <f>+VLOOKUP($D902,'Detailed Schedule'!$D$8:$EAA$9985,137,FALSE)</f>
        <v>0</v>
      </c>
      <c r="M902" s="26">
        <f>+VLOOKUP($D902,'Detailed Schedule'!$D$8:$EAA$9985,144,FALSE)</f>
        <v>1217.0416666666667</v>
      </c>
      <c r="N902" s="26">
        <f t="shared" ref="N902" si="152">+L902+M902</f>
        <v>1217.0416666666667</v>
      </c>
      <c r="O902" s="26">
        <f t="shared" ref="O902" si="153">+H902-N902</f>
        <v>169827.95833333334</v>
      </c>
      <c r="Q902" s="74">
        <f>+VLOOKUP($D902,'Detailed Schedule'!$D$8:$K$903,6,FALSE)</f>
        <v>10</v>
      </c>
      <c r="R902" s="75">
        <f>+VLOOKUP($D902,'Detailed Schedule'!$D$8:$K$903,5,FALSE)</f>
        <v>171045</v>
      </c>
      <c r="S902" s="75">
        <f>+VLOOKUP($D902,'Detailed Schedule'!$D$8:$K$903,7,FALSE)</f>
        <v>25000</v>
      </c>
      <c r="T902" s="119">
        <f t="shared" ref="T902" si="154">+S902-J902</f>
        <v>0</v>
      </c>
      <c r="U902" s="119">
        <f t="shared" ref="U902" si="155">+R902-H902</f>
        <v>0</v>
      </c>
      <c r="V902" s="21" t="str">
        <f t="shared" ref="V902" si="156">+IF(Q902=I902,"NO CHANGE","YES")</f>
        <v>NO CHANGE</v>
      </c>
      <c r="W902" s="21" t="str">
        <f t="shared" ref="W902" si="157">+IF(R902=H902,"NO CHANGE","YES")</f>
        <v>NO CHANGE</v>
      </c>
      <c r="X902" s="21" t="str">
        <f t="shared" ref="X902" si="158">+IF(S902=J902,"NO CHANGE","YES")</f>
        <v>NO CHANGE</v>
      </c>
    </row>
    <row r="903" spans="1:24" outlineLevel="2">
      <c r="A903" s="99"/>
      <c r="B903" s="99"/>
      <c r="C903" s="100"/>
      <c r="D903" s="93"/>
      <c r="E903" s="93"/>
      <c r="F903" s="101" t="s">
        <v>1773</v>
      </c>
      <c r="G903" s="93"/>
      <c r="H903" s="94">
        <f>SUBTOTAL(9,H635:H902)</f>
        <v>13716196.149999991</v>
      </c>
      <c r="I903" s="95"/>
      <c r="J903" s="94">
        <f>SUBTOTAL(9,J635:J902)</f>
        <v>1836499.1250000007</v>
      </c>
      <c r="K903" s="96"/>
      <c r="L903" s="188">
        <f>SUBTOTAL(9,L635:L902)</f>
        <v>5045638.3277668636</v>
      </c>
      <c r="M903" s="94">
        <f>SUBTOTAL(9,M635:M902)</f>
        <v>369701.09936587291</v>
      </c>
      <c r="N903" s="94">
        <f>SUBTOTAL(9,N635:N902)</f>
        <v>5415339.427132736</v>
      </c>
      <c r="O903" s="94">
        <f>SUBTOTAL(9,O635:O902)</f>
        <v>8300856.7228672598</v>
      </c>
      <c r="Q903" s="74"/>
      <c r="R903" s="75"/>
      <c r="S903" s="75"/>
      <c r="T903" s="119"/>
      <c r="U903" s="119"/>
    </row>
    <row r="904" spans="1:24" outlineLevel="2">
      <c r="A904" s="99"/>
      <c r="B904" s="99"/>
      <c r="C904" s="100"/>
      <c r="D904" s="93" t="s">
        <v>1766</v>
      </c>
      <c r="E904" s="93"/>
      <c r="F904" s="101"/>
      <c r="G904" s="93"/>
      <c r="H904" s="185">
        <f>+SUMIFS(H635:H902,$B$635:$B$902,"&lt;&gt;"&amp;$B$2)</f>
        <v>148082</v>
      </c>
      <c r="I904" s="95"/>
      <c r="J904" s="185">
        <f>+SUMIFS(J635:J902,$B$635:$B$902,"&lt;&gt;"&amp;$B$2)</f>
        <v>4000</v>
      </c>
      <c r="K904" s="96"/>
      <c r="L904" s="186">
        <f>+SUMIFS(L635:L902,$B$635:$B$902,"&lt;&gt;"&amp;$B$2)</f>
        <v>144082</v>
      </c>
      <c r="M904" s="185">
        <f>+SUMIFS(M635:M902,$B$635:$B$902,"&lt;&gt;"&amp;$B$2)</f>
        <v>0</v>
      </c>
      <c r="N904" s="185">
        <f>+SUMIFS(N635:N902,$B$635:$B$902,"&lt;&gt;"&amp;$B$2)</f>
        <v>144082</v>
      </c>
      <c r="O904" s="185">
        <f>+SUMIFS(O635:O902,$B$635:$B$902,"&lt;&gt;"&amp;$B$2)</f>
        <v>4000</v>
      </c>
      <c r="Q904" s="74"/>
      <c r="R904" s="75"/>
      <c r="S904" s="75"/>
      <c r="T904" s="119"/>
      <c r="U904" s="119"/>
    </row>
    <row r="905" spans="1:24" outlineLevel="1">
      <c r="A905" s="99"/>
      <c r="B905" s="99"/>
      <c r="C905" s="100"/>
      <c r="D905" s="93"/>
      <c r="E905" s="93"/>
      <c r="F905" s="101" t="s">
        <v>1774</v>
      </c>
      <c r="G905" s="93"/>
      <c r="H905" s="94">
        <f>+H903-H904</f>
        <v>13568114.149999991</v>
      </c>
      <c r="I905" s="95"/>
      <c r="J905" s="94">
        <f>+J903-J904</f>
        <v>1832499.1250000007</v>
      </c>
      <c r="K905" s="96"/>
      <c r="L905" s="188">
        <f>+L903-L904</f>
        <v>4901556.3277668636</v>
      </c>
      <c r="M905" s="94">
        <f>+M903-M904</f>
        <v>369701.09936587291</v>
      </c>
      <c r="N905" s="94">
        <f>+N903-N904</f>
        <v>5271257.427132736</v>
      </c>
      <c r="O905" s="94">
        <f>+O903-O904</f>
        <v>8296856.7228672598</v>
      </c>
      <c r="Q905" s="74"/>
      <c r="R905" s="75"/>
      <c r="S905" s="75"/>
      <c r="T905" s="119"/>
      <c r="U905" s="119"/>
    </row>
    <row r="906" spans="1:24" outlineLevel="2">
      <c r="A906" s="136">
        <v>43279</v>
      </c>
      <c r="B906" s="24"/>
      <c r="C906" s="77"/>
      <c r="D906" s="137" t="s">
        <v>1775</v>
      </c>
      <c r="E906" s="137"/>
      <c r="F906" s="137" t="s">
        <v>1776</v>
      </c>
      <c r="G906" s="137" t="s">
        <v>1777</v>
      </c>
      <c r="H906" s="55">
        <v>0</v>
      </c>
      <c r="I906" s="22">
        <v>0</v>
      </c>
      <c r="J906" s="56">
        <v>0</v>
      </c>
      <c r="K906" s="56">
        <v>0</v>
      </c>
      <c r="L906" s="59">
        <v>0</v>
      </c>
      <c r="M906" s="26">
        <v>0</v>
      </c>
      <c r="N906" s="26">
        <v>0</v>
      </c>
      <c r="O906" s="26">
        <v>0</v>
      </c>
      <c r="Q906" s="74"/>
      <c r="R906" s="74"/>
      <c r="S906" s="75"/>
      <c r="T906" s="119"/>
      <c r="U906" s="119"/>
    </row>
    <row r="907" spans="1:24" outlineLevel="2">
      <c r="A907" s="136">
        <v>43318</v>
      </c>
      <c r="B907" s="24"/>
      <c r="C907" s="77"/>
      <c r="D907" s="137" t="s">
        <v>1778</v>
      </c>
      <c r="E907" s="137"/>
      <c r="F907" s="137" t="s">
        <v>1776</v>
      </c>
      <c r="G907" s="137" t="s">
        <v>1779</v>
      </c>
      <c r="H907" s="55">
        <v>0</v>
      </c>
      <c r="I907" s="22">
        <v>0</v>
      </c>
      <c r="J907" s="56">
        <v>0</v>
      </c>
      <c r="K907" s="56">
        <v>0</v>
      </c>
      <c r="L907" s="59">
        <v>0</v>
      </c>
      <c r="M907" s="26">
        <v>0</v>
      </c>
      <c r="N907" s="26">
        <v>0</v>
      </c>
      <c r="O907" s="26">
        <v>0</v>
      </c>
      <c r="Q907" s="74"/>
      <c r="R907" s="74"/>
      <c r="S907" s="75"/>
      <c r="T907" s="119"/>
      <c r="U907" s="119"/>
    </row>
    <row r="908" spans="1:24" outlineLevel="2">
      <c r="A908" s="136">
        <v>43318</v>
      </c>
      <c r="B908" s="24"/>
      <c r="C908" s="77"/>
      <c r="D908" s="137" t="s">
        <v>1780</v>
      </c>
      <c r="E908" s="137"/>
      <c r="F908" s="137" t="s">
        <v>1776</v>
      </c>
      <c r="G908" s="137" t="s">
        <v>1779</v>
      </c>
      <c r="H908" s="55">
        <v>0</v>
      </c>
      <c r="I908" s="22">
        <v>0</v>
      </c>
      <c r="J908" s="56">
        <v>0</v>
      </c>
      <c r="K908" s="56">
        <v>0</v>
      </c>
      <c r="L908" s="59">
        <v>0</v>
      </c>
      <c r="M908" s="26">
        <v>0</v>
      </c>
      <c r="N908" s="26">
        <v>0</v>
      </c>
      <c r="O908" s="26">
        <v>0</v>
      </c>
      <c r="Q908" s="74"/>
      <c r="R908" s="74"/>
      <c r="S908" s="75"/>
      <c r="T908" s="119"/>
      <c r="U908" s="119"/>
    </row>
    <row r="909" spans="1:24" outlineLevel="2">
      <c r="A909" s="136">
        <v>43326</v>
      </c>
      <c r="B909" s="24"/>
      <c r="C909" s="77"/>
      <c r="D909" s="137" t="s">
        <v>1781</v>
      </c>
      <c r="E909" s="137"/>
      <c r="F909" s="137" t="s">
        <v>1776</v>
      </c>
      <c r="G909" s="137" t="s">
        <v>1782</v>
      </c>
      <c r="H909" s="55">
        <v>0</v>
      </c>
      <c r="I909" s="22">
        <v>0</v>
      </c>
      <c r="J909" s="56">
        <v>0</v>
      </c>
      <c r="K909" s="56">
        <v>0</v>
      </c>
      <c r="L909" s="59">
        <v>0</v>
      </c>
      <c r="M909" s="26">
        <v>0</v>
      </c>
      <c r="N909" s="26">
        <v>0</v>
      </c>
      <c r="O909" s="26">
        <v>0</v>
      </c>
      <c r="Q909" s="74"/>
      <c r="R909" s="74"/>
      <c r="S909" s="75"/>
      <c r="T909" s="119"/>
      <c r="U909" s="119"/>
    </row>
    <row r="910" spans="1:24" outlineLevel="2">
      <c r="A910" s="136">
        <v>43335</v>
      </c>
      <c r="B910" s="24"/>
      <c r="C910" s="77"/>
      <c r="D910" s="137" t="s">
        <v>1783</v>
      </c>
      <c r="E910" s="137"/>
      <c r="F910" s="137" t="s">
        <v>1776</v>
      </c>
      <c r="G910" s="137" t="s">
        <v>1784</v>
      </c>
      <c r="H910" s="55">
        <v>0</v>
      </c>
      <c r="I910" s="22">
        <v>0</v>
      </c>
      <c r="J910" s="56">
        <v>0</v>
      </c>
      <c r="K910" s="56">
        <v>0</v>
      </c>
      <c r="L910" s="59">
        <v>0</v>
      </c>
      <c r="M910" s="26">
        <v>0</v>
      </c>
      <c r="N910" s="26">
        <v>0</v>
      </c>
      <c r="O910" s="26">
        <v>0</v>
      </c>
      <c r="Q910" s="74"/>
      <c r="R910" s="74"/>
      <c r="S910" s="75"/>
      <c r="T910" s="119"/>
      <c r="U910" s="119"/>
    </row>
    <row r="911" spans="1:24" outlineLevel="2">
      <c r="A911" s="136">
        <v>43343</v>
      </c>
      <c r="B911" s="24"/>
      <c r="C911" s="77"/>
      <c r="D911" s="137" t="s">
        <v>1785</v>
      </c>
      <c r="E911" s="137"/>
      <c r="F911" s="137" t="s">
        <v>1776</v>
      </c>
      <c r="G911" s="137" t="s">
        <v>1786</v>
      </c>
      <c r="H911" s="55">
        <v>0</v>
      </c>
      <c r="I911" s="22">
        <v>0</v>
      </c>
      <c r="J911" s="56">
        <v>0</v>
      </c>
      <c r="K911" s="56">
        <v>0</v>
      </c>
      <c r="L911" s="59">
        <v>0</v>
      </c>
      <c r="M911" s="26">
        <v>0</v>
      </c>
      <c r="N911" s="26">
        <v>0</v>
      </c>
      <c r="O911" s="26">
        <v>0</v>
      </c>
      <c r="Q911" s="74"/>
      <c r="R911" s="74"/>
      <c r="S911" s="75"/>
      <c r="T911" s="119"/>
      <c r="U911" s="119"/>
    </row>
    <row r="912" spans="1:24" outlineLevel="2">
      <c r="A912" s="136">
        <v>43343</v>
      </c>
      <c r="B912" s="24"/>
      <c r="C912" s="77"/>
      <c r="D912" s="137" t="s">
        <v>1787</v>
      </c>
      <c r="E912" s="137"/>
      <c r="F912" s="137" t="s">
        <v>1776</v>
      </c>
      <c r="G912" s="137" t="s">
        <v>1786</v>
      </c>
      <c r="H912" s="55">
        <v>0</v>
      </c>
      <c r="I912" s="22">
        <v>0</v>
      </c>
      <c r="J912" s="56">
        <v>0</v>
      </c>
      <c r="K912" s="56">
        <v>0</v>
      </c>
      <c r="L912" s="59">
        <v>0</v>
      </c>
      <c r="M912" s="26">
        <v>0</v>
      </c>
      <c r="N912" s="26">
        <v>0</v>
      </c>
      <c r="O912" s="26">
        <v>0</v>
      </c>
      <c r="Q912" s="74"/>
      <c r="R912" s="74"/>
      <c r="S912" s="75"/>
      <c r="T912" s="119"/>
      <c r="U912" s="119"/>
    </row>
    <row r="913" spans="1:21" outlineLevel="2">
      <c r="A913" s="136">
        <v>43347</v>
      </c>
      <c r="B913" s="24"/>
      <c r="C913" s="77"/>
      <c r="D913" s="137" t="s">
        <v>1788</v>
      </c>
      <c r="E913" s="137"/>
      <c r="F913" s="137" t="s">
        <v>1776</v>
      </c>
      <c r="G913" s="137" t="s">
        <v>1789</v>
      </c>
      <c r="H913" s="55">
        <v>0</v>
      </c>
      <c r="I913" s="22">
        <v>0</v>
      </c>
      <c r="J913" s="56">
        <v>0</v>
      </c>
      <c r="K913" s="56">
        <v>0</v>
      </c>
      <c r="L913" s="59">
        <v>0</v>
      </c>
      <c r="M913" s="26">
        <v>0</v>
      </c>
      <c r="N913" s="26">
        <v>0</v>
      </c>
      <c r="O913" s="26">
        <v>0</v>
      </c>
      <c r="Q913" s="74"/>
      <c r="R913" s="74"/>
      <c r="S913" s="75"/>
      <c r="T913" s="119"/>
      <c r="U913" s="119"/>
    </row>
    <row r="914" spans="1:21" outlineLevel="2">
      <c r="A914" s="136">
        <v>43349</v>
      </c>
      <c r="B914" s="24"/>
      <c r="C914" s="77"/>
      <c r="D914" s="137" t="s">
        <v>1790</v>
      </c>
      <c r="E914" s="137"/>
      <c r="F914" s="137" t="s">
        <v>1776</v>
      </c>
      <c r="G914" s="137" t="s">
        <v>1791</v>
      </c>
      <c r="H914" s="55">
        <v>0</v>
      </c>
      <c r="I914" s="22">
        <v>0</v>
      </c>
      <c r="J914" s="56">
        <v>0</v>
      </c>
      <c r="K914" s="56">
        <v>0</v>
      </c>
      <c r="L914" s="59">
        <v>0</v>
      </c>
      <c r="M914" s="26">
        <v>0</v>
      </c>
      <c r="N914" s="26">
        <v>0</v>
      </c>
      <c r="O914" s="26">
        <v>0</v>
      </c>
      <c r="Q914" s="74"/>
      <c r="R914" s="74"/>
      <c r="S914" s="75"/>
      <c r="T914" s="119"/>
      <c r="U914" s="119"/>
    </row>
    <row r="915" spans="1:21" outlineLevel="2">
      <c r="A915" s="136">
        <v>43384</v>
      </c>
      <c r="B915" s="24"/>
      <c r="C915" s="77"/>
      <c r="D915" s="137" t="s">
        <v>1792</v>
      </c>
      <c r="E915" s="137"/>
      <c r="F915" s="137" t="s">
        <v>1776</v>
      </c>
      <c r="G915" s="137" t="s">
        <v>1793</v>
      </c>
      <c r="H915" s="55">
        <v>0</v>
      </c>
      <c r="I915" s="22">
        <v>0</v>
      </c>
      <c r="J915" s="56">
        <v>0</v>
      </c>
      <c r="K915" s="56">
        <v>0</v>
      </c>
      <c r="L915" s="59">
        <v>0</v>
      </c>
      <c r="M915" s="26">
        <v>0</v>
      </c>
      <c r="N915" s="26">
        <v>0</v>
      </c>
      <c r="O915" s="26">
        <v>0</v>
      </c>
      <c r="Q915" s="74"/>
      <c r="R915" s="74"/>
      <c r="S915" s="75"/>
      <c r="T915" s="119"/>
      <c r="U915" s="119"/>
    </row>
    <row r="916" spans="1:21" outlineLevel="2">
      <c r="A916" s="136">
        <v>43384</v>
      </c>
      <c r="B916" s="24"/>
      <c r="C916" s="77"/>
      <c r="D916" s="137" t="s">
        <v>1794</v>
      </c>
      <c r="E916" s="137"/>
      <c r="F916" s="137" t="s">
        <v>1776</v>
      </c>
      <c r="G916" s="137" t="s">
        <v>1793</v>
      </c>
      <c r="H916" s="55">
        <v>0</v>
      </c>
      <c r="I916" s="22">
        <v>0</v>
      </c>
      <c r="J916" s="56">
        <v>0</v>
      </c>
      <c r="K916" s="56">
        <v>0</v>
      </c>
      <c r="L916" s="59">
        <v>0</v>
      </c>
      <c r="M916" s="26">
        <v>0</v>
      </c>
      <c r="N916" s="26">
        <v>0</v>
      </c>
      <c r="O916" s="26">
        <v>0</v>
      </c>
      <c r="Q916" s="74"/>
      <c r="R916" s="74"/>
      <c r="S916" s="75"/>
      <c r="T916" s="119"/>
      <c r="U916" s="119"/>
    </row>
    <row r="917" spans="1:21" outlineLevel="2">
      <c r="A917" s="136">
        <v>43482</v>
      </c>
      <c r="B917" s="24"/>
      <c r="C917" s="77"/>
      <c r="D917" s="137" t="s">
        <v>1795</v>
      </c>
      <c r="E917" s="137"/>
      <c r="F917" s="137" t="s">
        <v>1776</v>
      </c>
      <c r="G917" s="137" t="s">
        <v>1796</v>
      </c>
      <c r="H917" s="55">
        <v>0</v>
      </c>
      <c r="I917" s="22">
        <v>0</v>
      </c>
      <c r="J917" s="56">
        <v>0</v>
      </c>
      <c r="K917" s="56">
        <v>0</v>
      </c>
      <c r="L917" s="59">
        <v>0</v>
      </c>
      <c r="M917" s="26">
        <v>0</v>
      </c>
      <c r="N917" s="26">
        <v>0</v>
      </c>
      <c r="O917" s="26">
        <v>0</v>
      </c>
      <c r="Q917" s="74"/>
      <c r="R917" s="74"/>
      <c r="S917" s="75"/>
      <c r="T917" s="119"/>
      <c r="U917" s="119"/>
    </row>
    <row r="918" spans="1:21" outlineLevel="2">
      <c r="A918" s="136">
        <v>43501</v>
      </c>
      <c r="B918" s="24"/>
      <c r="C918" s="77"/>
      <c r="D918" s="137" t="s">
        <v>1797</v>
      </c>
      <c r="E918" s="137"/>
      <c r="F918" s="137" t="s">
        <v>1776</v>
      </c>
      <c r="G918" s="137" t="s">
        <v>1798</v>
      </c>
      <c r="H918" s="55">
        <v>0</v>
      </c>
      <c r="I918" s="22">
        <v>0</v>
      </c>
      <c r="J918" s="56">
        <v>0</v>
      </c>
      <c r="K918" s="56">
        <v>0</v>
      </c>
      <c r="L918" s="59">
        <v>0</v>
      </c>
      <c r="M918" s="26">
        <v>0</v>
      </c>
      <c r="N918" s="26">
        <v>0</v>
      </c>
      <c r="O918" s="26">
        <v>0</v>
      </c>
      <c r="Q918" s="74"/>
      <c r="R918" s="74"/>
      <c r="S918" s="75"/>
      <c r="T918" s="119"/>
      <c r="U918" s="119"/>
    </row>
    <row r="919" spans="1:21" outlineLevel="2">
      <c r="A919" s="136">
        <v>43504</v>
      </c>
      <c r="B919" s="24"/>
      <c r="C919" s="77"/>
      <c r="D919" s="137" t="s">
        <v>1799</v>
      </c>
      <c r="E919" s="137"/>
      <c r="F919" s="137" t="s">
        <v>1776</v>
      </c>
      <c r="G919" s="137" t="s">
        <v>1800</v>
      </c>
      <c r="H919" s="55">
        <v>0</v>
      </c>
      <c r="I919" s="22">
        <v>0</v>
      </c>
      <c r="J919" s="56">
        <v>0</v>
      </c>
      <c r="K919" s="56">
        <v>0</v>
      </c>
      <c r="L919" s="59">
        <v>0</v>
      </c>
      <c r="M919" s="26">
        <v>0</v>
      </c>
      <c r="N919" s="26">
        <v>0</v>
      </c>
      <c r="O919" s="26">
        <v>0</v>
      </c>
      <c r="Q919" s="74"/>
      <c r="R919" s="74"/>
      <c r="S919" s="75"/>
      <c r="T919" s="119"/>
      <c r="U919" s="119"/>
    </row>
    <row r="920" spans="1:21" outlineLevel="2">
      <c r="A920" s="136">
        <v>43504</v>
      </c>
      <c r="B920" s="24"/>
      <c r="C920" s="77"/>
      <c r="D920" s="137" t="s">
        <v>1801</v>
      </c>
      <c r="E920" s="137"/>
      <c r="F920" s="137" t="s">
        <v>1776</v>
      </c>
      <c r="G920" s="137" t="s">
        <v>1802</v>
      </c>
      <c r="H920" s="55">
        <v>0</v>
      </c>
      <c r="I920" s="22">
        <v>0</v>
      </c>
      <c r="J920" s="56">
        <v>0</v>
      </c>
      <c r="K920" s="56">
        <v>0</v>
      </c>
      <c r="L920" s="59">
        <v>0</v>
      </c>
      <c r="M920" s="26">
        <v>0</v>
      </c>
      <c r="N920" s="26">
        <v>0</v>
      </c>
      <c r="O920" s="26">
        <v>0</v>
      </c>
      <c r="Q920" s="74"/>
      <c r="R920" s="74"/>
      <c r="S920" s="75"/>
      <c r="T920" s="119"/>
      <c r="U920" s="119"/>
    </row>
    <row r="921" spans="1:21" outlineLevel="2">
      <c r="A921" s="136">
        <v>43544</v>
      </c>
      <c r="B921" s="24"/>
      <c r="C921" s="77"/>
      <c r="D921" s="137" t="s">
        <v>1803</v>
      </c>
      <c r="E921" s="137"/>
      <c r="F921" s="137" t="s">
        <v>1776</v>
      </c>
      <c r="G921" s="137" t="s">
        <v>1804</v>
      </c>
      <c r="H921" s="55">
        <v>0</v>
      </c>
      <c r="I921" s="22">
        <v>0</v>
      </c>
      <c r="J921" s="56">
        <v>0</v>
      </c>
      <c r="K921" s="56">
        <v>0</v>
      </c>
      <c r="L921" s="59">
        <v>0</v>
      </c>
      <c r="M921" s="26">
        <v>0</v>
      </c>
      <c r="N921" s="26">
        <v>0</v>
      </c>
      <c r="O921" s="26">
        <v>0</v>
      </c>
      <c r="Q921" s="74"/>
      <c r="R921" s="74"/>
      <c r="S921" s="75"/>
      <c r="T921" s="119"/>
      <c r="U921" s="119"/>
    </row>
    <row r="922" spans="1:21" outlineLevel="2">
      <c r="A922" s="136">
        <v>43544</v>
      </c>
      <c r="B922" s="24"/>
      <c r="C922" s="77"/>
      <c r="D922" s="137" t="s">
        <v>1805</v>
      </c>
      <c r="E922" s="137"/>
      <c r="F922" s="137" t="s">
        <v>1776</v>
      </c>
      <c r="G922" s="137" t="s">
        <v>1806</v>
      </c>
      <c r="H922" s="55">
        <v>0</v>
      </c>
      <c r="I922" s="22">
        <v>0</v>
      </c>
      <c r="J922" s="56">
        <v>0</v>
      </c>
      <c r="K922" s="56">
        <v>0</v>
      </c>
      <c r="L922" s="59">
        <v>0</v>
      </c>
      <c r="M922" s="26">
        <v>0</v>
      </c>
      <c r="N922" s="26">
        <v>0</v>
      </c>
      <c r="O922" s="26">
        <v>0</v>
      </c>
      <c r="Q922" s="74"/>
      <c r="R922" s="74"/>
      <c r="S922" s="75"/>
      <c r="T922" s="119"/>
      <c r="U922" s="119"/>
    </row>
    <row r="923" spans="1:21" outlineLevel="2">
      <c r="A923" s="136">
        <v>43544</v>
      </c>
      <c r="B923" s="24"/>
      <c r="C923" s="77"/>
      <c r="D923" s="137" t="s">
        <v>1807</v>
      </c>
      <c r="E923" s="137"/>
      <c r="F923" s="137" t="s">
        <v>1776</v>
      </c>
      <c r="G923" s="137" t="s">
        <v>1806</v>
      </c>
      <c r="H923" s="55">
        <v>0</v>
      </c>
      <c r="I923" s="22">
        <v>0</v>
      </c>
      <c r="J923" s="56">
        <v>0</v>
      </c>
      <c r="K923" s="56">
        <v>0</v>
      </c>
      <c r="L923" s="59">
        <v>0</v>
      </c>
      <c r="M923" s="26">
        <v>0</v>
      </c>
      <c r="N923" s="26">
        <v>0</v>
      </c>
      <c r="O923" s="26">
        <v>0</v>
      </c>
      <c r="Q923" s="74"/>
      <c r="R923" s="74"/>
      <c r="S923" s="75"/>
      <c r="T923" s="119"/>
      <c r="U923" s="119"/>
    </row>
    <row r="924" spans="1:21" outlineLevel="2">
      <c r="A924" s="136">
        <v>43559</v>
      </c>
      <c r="B924" s="24"/>
      <c r="C924" s="77"/>
      <c r="D924" s="137" t="s">
        <v>1808</v>
      </c>
      <c r="E924" s="137"/>
      <c r="F924" s="137" t="s">
        <v>1776</v>
      </c>
      <c r="G924" s="137" t="s">
        <v>1809</v>
      </c>
      <c r="H924" s="55">
        <v>0</v>
      </c>
      <c r="I924" s="22">
        <v>0</v>
      </c>
      <c r="J924" s="56">
        <v>0</v>
      </c>
      <c r="K924" s="56">
        <v>0</v>
      </c>
      <c r="L924" s="59">
        <v>0</v>
      </c>
      <c r="M924" s="26">
        <v>0</v>
      </c>
      <c r="N924" s="26">
        <v>0</v>
      </c>
      <c r="O924" s="26">
        <v>0</v>
      </c>
      <c r="Q924" s="74"/>
      <c r="R924" s="74"/>
      <c r="S924" s="75"/>
      <c r="T924" s="119"/>
      <c r="U924" s="119"/>
    </row>
    <row r="925" spans="1:21" outlineLevel="2">
      <c r="A925" s="136">
        <v>43572</v>
      </c>
      <c r="B925" s="24"/>
      <c r="C925" s="77"/>
      <c r="D925" s="137" t="s">
        <v>1810</v>
      </c>
      <c r="E925" s="137"/>
      <c r="F925" s="137" t="s">
        <v>1776</v>
      </c>
      <c r="G925" s="137" t="s">
        <v>1811</v>
      </c>
      <c r="H925" s="55">
        <v>0</v>
      </c>
      <c r="I925" s="22">
        <v>0</v>
      </c>
      <c r="J925" s="56">
        <v>0</v>
      </c>
      <c r="K925" s="56">
        <v>0</v>
      </c>
      <c r="L925" s="59">
        <v>0</v>
      </c>
      <c r="M925" s="26">
        <v>0</v>
      </c>
      <c r="N925" s="26">
        <v>0</v>
      </c>
      <c r="O925" s="26">
        <v>0</v>
      </c>
      <c r="Q925" s="74"/>
      <c r="R925" s="74"/>
      <c r="S925" s="75"/>
      <c r="T925" s="119"/>
      <c r="U925" s="119"/>
    </row>
    <row r="926" spans="1:21" outlineLevel="2">
      <c r="A926" s="136">
        <v>43584</v>
      </c>
      <c r="B926" s="24"/>
      <c r="C926" s="77"/>
      <c r="D926" s="137" t="s">
        <v>1812</v>
      </c>
      <c r="E926" s="137"/>
      <c r="F926" s="137" t="s">
        <v>1776</v>
      </c>
      <c r="G926" s="137" t="s">
        <v>1813</v>
      </c>
      <c r="H926" s="55">
        <v>0</v>
      </c>
      <c r="I926" s="22">
        <v>0</v>
      </c>
      <c r="J926" s="56">
        <v>0</v>
      </c>
      <c r="K926" s="56">
        <v>0</v>
      </c>
      <c r="L926" s="59">
        <v>0</v>
      </c>
      <c r="M926" s="26">
        <v>0</v>
      </c>
      <c r="N926" s="26">
        <v>0</v>
      </c>
      <c r="O926" s="26">
        <v>0</v>
      </c>
      <c r="Q926" s="74"/>
      <c r="R926" s="74"/>
      <c r="S926" s="75"/>
      <c r="T926" s="119"/>
      <c r="U926" s="119"/>
    </row>
    <row r="927" spans="1:21" outlineLevel="2">
      <c r="A927" s="136">
        <v>43617</v>
      </c>
      <c r="B927" s="24"/>
      <c r="C927" s="77"/>
      <c r="D927" s="137" t="s">
        <v>1814</v>
      </c>
      <c r="E927" s="137"/>
      <c r="F927" s="137" t="s">
        <v>1776</v>
      </c>
      <c r="G927" s="137" t="s">
        <v>1815</v>
      </c>
      <c r="H927" s="55">
        <v>0</v>
      </c>
      <c r="I927" s="22">
        <v>0</v>
      </c>
      <c r="J927" s="56">
        <v>0</v>
      </c>
      <c r="K927" s="56">
        <v>0</v>
      </c>
      <c r="L927" s="59">
        <v>0</v>
      </c>
      <c r="M927" s="26">
        <v>0</v>
      </c>
      <c r="N927" s="26">
        <v>0</v>
      </c>
      <c r="O927" s="26">
        <v>0</v>
      </c>
      <c r="Q927" s="74"/>
      <c r="R927" s="74"/>
      <c r="S927" s="75"/>
      <c r="T927" s="119"/>
      <c r="U927" s="119"/>
    </row>
    <row r="928" spans="1:21" outlineLevel="2">
      <c r="A928" s="136">
        <v>43617</v>
      </c>
      <c r="B928" s="24"/>
      <c r="C928" s="77"/>
      <c r="D928" s="137" t="s">
        <v>1816</v>
      </c>
      <c r="E928" s="137"/>
      <c r="F928" s="137" t="s">
        <v>1776</v>
      </c>
      <c r="G928" s="137" t="s">
        <v>1817</v>
      </c>
      <c r="H928" s="55">
        <v>0</v>
      </c>
      <c r="I928" s="22">
        <v>0</v>
      </c>
      <c r="J928" s="56">
        <v>0</v>
      </c>
      <c r="K928" s="56">
        <v>0</v>
      </c>
      <c r="L928" s="59">
        <v>0</v>
      </c>
      <c r="M928" s="26">
        <v>0</v>
      </c>
      <c r="N928" s="26">
        <v>0</v>
      </c>
      <c r="O928" s="26">
        <v>0</v>
      </c>
      <c r="Q928" s="74"/>
      <c r="R928" s="74"/>
      <c r="S928" s="75"/>
      <c r="T928" s="119"/>
      <c r="U928" s="119"/>
    </row>
    <row r="929" spans="1:21" outlineLevel="2">
      <c r="A929" s="136">
        <v>43617</v>
      </c>
      <c r="B929" s="24"/>
      <c r="C929" s="77"/>
      <c r="D929" s="137" t="s">
        <v>1818</v>
      </c>
      <c r="E929" s="137"/>
      <c r="F929" s="137" t="s">
        <v>1776</v>
      </c>
      <c r="G929" s="137" t="s">
        <v>1817</v>
      </c>
      <c r="H929" s="55">
        <v>0</v>
      </c>
      <c r="I929" s="22">
        <v>0</v>
      </c>
      <c r="J929" s="56">
        <v>0</v>
      </c>
      <c r="K929" s="56">
        <v>0</v>
      </c>
      <c r="L929" s="59">
        <v>0</v>
      </c>
      <c r="M929" s="26">
        <v>0</v>
      </c>
      <c r="N929" s="26">
        <v>0</v>
      </c>
      <c r="O929" s="26">
        <v>0</v>
      </c>
      <c r="Q929" s="74"/>
      <c r="R929" s="74"/>
      <c r="S929" s="75"/>
      <c r="T929" s="119"/>
      <c r="U929" s="119"/>
    </row>
    <row r="930" spans="1:21" outlineLevel="2">
      <c r="A930" s="136">
        <v>43617</v>
      </c>
      <c r="B930" s="24"/>
      <c r="C930" s="77"/>
      <c r="D930" s="137" t="s">
        <v>1819</v>
      </c>
      <c r="E930" s="137"/>
      <c r="F930" s="137" t="s">
        <v>1776</v>
      </c>
      <c r="G930" s="137" t="s">
        <v>1817</v>
      </c>
      <c r="H930" s="55">
        <v>0</v>
      </c>
      <c r="I930" s="22">
        <v>0</v>
      </c>
      <c r="J930" s="56">
        <v>0</v>
      </c>
      <c r="K930" s="56">
        <v>0</v>
      </c>
      <c r="L930" s="59">
        <v>0</v>
      </c>
      <c r="M930" s="26">
        <v>0</v>
      </c>
      <c r="N930" s="26">
        <v>0</v>
      </c>
      <c r="O930" s="26">
        <v>0</v>
      </c>
      <c r="Q930" s="74"/>
      <c r="R930" s="74"/>
      <c r="S930" s="75"/>
      <c r="T930" s="119"/>
      <c r="U930" s="119"/>
    </row>
    <row r="931" spans="1:21" outlineLevel="2">
      <c r="A931" s="136">
        <v>43617</v>
      </c>
      <c r="B931" s="24"/>
      <c r="C931" s="77"/>
      <c r="D931" s="137" t="s">
        <v>1820</v>
      </c>
      <c r="E931" s="137"/>
      <c r="F931" s="137" t="s">
        <v>1776</v>
      </c>
      <c r="G931" s="137" t="s">
        <v>1815</v>
      </c>
      <c r="H931" s="55">
        <v>0</v>
      </c>
      <c r="I931" s="22">
        <v>0</v>
      </c>
      <c r="J931" s="56">
        <v>0</v>
      </c>
      <c r="K931" s="56">
        <v>0</v>
      </c>
      <c r="L931" s="59">
        <v>0</v>
      </c>
      <c r="M931" s="26">
        <v>0</v>
      </c>
      <c r="N931" s="26">
        <v>0</v>
      </c>
      <c r="O931" s="26">
        <v>0</v>
      </c>
      <c r="Q931" s="74"/>
      <c r="R931" s="74"/>
      <c r="S931" s="75"/>
      <c r="T931" s="119"/>
      <c r="U931" s="119"/>
    </row>
    <row r="932" spans="1:21" outlineLevel="2">
      <c r="A932" s="136">
        <v>43617</v>
      </c>
      <c r="B932" s="24"/>
      <c r="C932" s="77"/>
      <c r="D932" s="137" t="s">
        <v>1821</v>
      </c>
      <c r="E932" s="137"/>
      <c r="F932" s="137" t="s">
        <v>1776</v>
      </c>
      <c r="G932" s="137" t="s">
        <v>1822</v>
      </c>
      <c r="H932" s="55">
        <v>0</v>
      </c>
      <c r="I932" s="22">
        <v>0</v>
      </c>
      <c r="J932" s="56">
        <v>0</v>
      </c>
      <c r="K932" s="56">
        <v>0</v>
      </c>
      <c r="L932" s="59">
        <v>0</v>
      </c>
      <c r="M932" s="26">
        <v>0</v>
      </c>
      <c r="N932" s="26">
        <v>0</v>
      </c>
      <c r="O932" s="26">
        <v>0</v>
      </c>
      <c r="Q932" s="74"/>
      <c r="R932" s="74"/>
      <c r="S932" s="75"/>
      <c r="T932" s="119"/>
      <c r="U932" s="119"/>
    </row>
    <row r="933" spans="1:21" outlineLevel="2">
      <c r="A933" s="136">
        <v>43643</v>
      </c>
      <c r="B933" s="24"/>
      <c r="C933" s="77"/>
      <c r="D933" s="137" t="s">
        <v>1823</v>
      </c>
      <c r="E933" s="137"/>
      <c r="F933" s="137" t="s">
        <v>1776</v>
      </c>
      <c r="G933" s="137" t="s">
        <v>1824</v>
      </c>
      <c r="H933" s="55">
        <v>0</v>
      </c>
      <c r="I933" s="22">
        <v>0</v>
      </c>
      <c r="J933" s="56">
        <v>0</v>
      </c>
      <c r="K933" s="56">
        <v>0</v>
      </c>
      <c r="L933" s="59">
        <v>0</v>
      </c>
      <c r="M933" s="26">
        <v>0</v>
      </c>
      <c r="N933" s="26">
        <v>0</v>
      </c>
      <c r="O933" s="26">
        <v>0</v>
      </c>
      <c r="Q933" s="74"/>
      <c r="R933" s="74"/>
      <c r="S933" s="75"/>
      <c r="T933" s="119"/>
      <c r="U933" s="119"/>
    </row>
    <row r="934" spans="1:21" outlineLevel="2">
      <c r="A934" s="136">
        <v>43664</v>
      </c>
      <c r="B934" s="24"/>
      <c r="C934" s="77"/>
      <c r="D934" s="137" t="s">
        <v>1825</v>
      </c>
      <c r="E934" s="137"/>
      <c r="F934" s="137" t="s">
        <v>1776</v>
      </c>
      <c r="G934" s="137" t="s">
        <v>1826</v>
      </c>
      <c r="H934" s="55">
        <v>0</v>
      </c>
      <c r="I934" s="22">
        <v>0</v>
      </c>
      <c r="J934" s="56">
        <v>0</v>
      </c>
      <c r="K934" s="56">
        <v>0</v>
      </c>
      <c r="L934" s="59">
        <v>0</v>
      </c>
      <c r="M934" s="26">
        <v>0</v>
      </c>
      <c r="N934" s="26">
        <v>0</v>
      </c>
      <c r="O934" s="26">
        <v>0</v>
      </c>
      <c r="Q934" s="74"/>
      <c r="R934" s="74"/>
      <c r="S934" s="75"/>
      <c r="T934" s="119"/>
      <c r="U934" s="119"/>
    </row>
    <row r="935" spans="1:21" outlineLevel="2">
      <c r="A935" s="136">
        <v>43672</v>
      </c>
      <c r="B935" s="24"/>
      <c r="C935" s="77"/>
      <c r="D935" s="137" t="s">
        <v>1827</v>
      </c>
      <c r="E935" s="137"/>
      <c r="F935" s="137" t="s">
        <v>1776</v>
      </c>
      <c r="G935" s="137" t="s">
        <v>1806</v>
      </c>
      <c r="H935" s="55">
        <v>0</v>
      </c>
      <c r="I935" s="22">
        <v>0</v>
      </c>
      <c r="J935" s="56">
        <v>0</v>
      </c>
      <c r="K935" s="56">
        <v>0</v>
      </c>
      <c r="L935" s="59">
        <v>0</v>
      </c>
      <c r="M935" s="26">
        <v>0</v>
      </c>
      <c r="N935" s="26">
        <v>0</v>
      </c>
      <c r="O935" s="26">
        <v>0</v>
      </c>
      <c r="Q935" s="74"/>
      <c r="R935" s="74"/>
      <c r="S935" s="75"/>
      <c r="T935" s="119"/>
      <c r="U935" s="119"/>
    </row>
    <row r="936" spans="1:21" outlineLevel="2">
      <c r="A936" s="136">
        <v>43675</v>
      </c>
      <c r="B936" s="24"/>
      <c r="C936" s="77"/>
      <c r="D936" s="137" t="s">
        <v>1828</v>
      </c>
      <c r="E936" s="137"/>
      <c r="F936" s="137" t="s">
        <v>1776</v>
      </c>
      <c r="G936" s="137" t="s">
        <v>1829</v>
      </c>
      <c r="H936" s="55">
        <v>0</v>
      </c>
      <c r="I936" s="22">
        <v>0</v>
      </c>
      <c r="J936" s="56">
        <v>0</v>
      </c>
      <c r="K936" s="56">
        <v>0</v>
      </c>
      <c r="L936" s="59">
        <v>0</v>
      </c>
      <c r="M936" s="26">
        <v>0</v>
      </c>
      <c r="N936" s="26">
        <v>0</v>
      </c>
      <c r="O936" s="26">
        <v>0</v>
      </c>
      <c r="Q936" s="74"/>
      <c r="R936" s="74"/>
      <c r="S936" s="75"/>
      <c r="T936" s="119"/>
      <c r="U936" s="119"/>
    </row>
    <row r="937" spans="1:21" outlineLevel="2">
      <c r="A937" s="136">
        <v>43677</v>
      </c>
      <c r="B937" s="24"/>
      <c r="C937" s="77"/>
      <c r="D937" s="137" t="s">
        <v>1830</v>
      </c>
      <c r="E937" s="137"/>
      <c r="F937" s="137" t="s">
        <v>1776</v>
      </c>
      <c r="G937" s="137" t="s">
        <v>1831</v>
      </c>
      <c r="H937" s="55">
        <v>0</v>
      </c>
      <c r="I937" s="22">
        <v>0</v>
      </c>
      <c r="J937" s="56">
        <v>0</v>
      </c>
      <c r="K937" s="56">
        <v>0</v>
      </c>
      <c r="L937" s="59">
        <v>0</v>
      </c>
      <c r="M937" s="26">
        <v>0</v>
      </c>
      <c r="N937" s="26">
        <v>0</v>
      </c>
      <c r="O937" s="26">
        <v>0</v>
      </c>
      <c r="Q937" s="74"/>
      <c r="R937" s="74"/>
      <c r="S937" s="75"/>
      <c r="T937" s="119"/>
      <c r="U937" s="119"/>
    </row>
    <row r="938" spans="1:21" outlineLevel="2">
      <c r="A938" s="136">
        <v>43686</v>
      </c>
      <c r="B938" s="24"/>
      <c r="C938" s="77"/>
      <c r="D938" s="137" t="s">
        <v>1832</v>
      </c>
      <c r="E938" s="137"/>
      <c r="F938" s="137" t="s">
        <v>1776</v>
      </c>
      <c r="G938" s="137" t="s">
        <v>1833</v>
      </c>
      <c r="H938" s="55">
        <v>0</v>
      </c>
      <c r="I938" s="22">
        <v>0</v>
      </c>
      <c r="J938" s="56">
        <v>0</v>
      </c>
      <c r="K938" s="56">
        <v>0</v>
      </c>
      <c r="L938" s="59">
        <v>0</v>
      </c>
      <c r="M938" s="26">
        <v>0</v>
      </c>
      <c r="N938" s="26">
        <v>0</v>
      </c>
      <c r="O938" s="26">
        <v>0</v>
      </c>
      <c r="Q938" s="74"/>
      <c r="R938" s="74"/>
      <c r="S938" s="75"/>
      <c r="T938" s="119"/>
      <c r="U938" s="119"/>
    </row>
    <row r="939" spans="1:21" outlineLevel="2">
      <c r="A939" s="136">
        <v>43783</v>
      </c>
      <c r="B939" s="24"/>
      <c r="C939" s="77"/>
      <c r="D939" s="137" t="s">
        <v>1834</v>
      </c>
      <c r="E939" s="137"/>
      <c r="F939" s="137" t="s">
        <v>1776</v>
      </c>
      <c r="G939" s="137" t="s">
        <v>1835</v>
      </c>
      <c r="H939" s="55">
        <v>0</v>
      </c>
      <c r="I939" s="22">
        <v>0</v>
      </c>
      <c r="J939" s="56">
        <v>0</v>
      </c>
      <c r="K939" s="56">
        <v>0</v>
      </c>
      <c r="L939" s="59">
        <v>0</v>
      </c>
      <c r="M939" s="26">
        <v>0</v>
      </c>
      <c r="N939" s="26">
        <v>0</v>
      </c>
      <c r="O939" s="26">
        <v>0</v>
      </c>
      <c r="Q939" s="74"/>
      <c r="R939" s="74"/>
      <c r="S939" s="75"/>
      <c r="T939" s="119"/>
      <c r="U939" s="119"/>
    </row>
    <row r="940" spans="1:21" outlineLevel="2">
      <c r="A940" s="136">
        <v>43783</v>
      </c>
      <c r="B940" s="24"/>
      <c r="C940" s="77"/>
      <c r="D940" s="137" t="s">
        <v>1836</v>
      </c>
      <c r="E940" s="137"/>
      <c r="F940" s="137" t="s">
        <v>1776</v>
      </c>
      <c r="G940" s="137" t="s">
        <v>1837</v>
      </c>
      <c r="H940" s="55">
        <v>0</v>
      </c>
      <c r="I940" s="22">
        <v>0</v>
      </c>
      <c r="J940" s="56">
        <v>0</v>
      </c>
      <c r="K940" s="56">
        <v>0</v>
      </c>
      <c r="L940" s="59">
        <v>0</v>
      </c>
      <c r="M940" s="26">
        <v>0</v>
      </c>
      <c r="N940" s="26">
        <v>0</v>
      </c>
      <c r="O940" s="26">
        <v>0</v>
      </c>
      <c r="Q940" s="74"/>
      <c r="R940" s="74"/>
      <c r="S940" s="75"/>
      <c r="T940" s="119"/>
      <c r="U940" s="119"/>
    </row>
    <row r="941" spans="1:21" outlineLevel="2">
      <c r="A941" s="136">
        <v>43784</v>
      </c>
      <c r="B941" s="24"/>
      <c r="C941" s="77"/>
      <c r="D941" s="137" t="s">
        <v>1838</v>
      </c>
      <c r="E941" s="137"/>
      <c r="F941" s="137" t="s">
        <v>1776</v>
      </c>
      <c r="G941" s="137" t="s">
        <v>1839</v>
      </c>
      <c r="H941" s="55">
        <v>0</v>
      </c>
      <c r="I941" s="22">
        <v>0</v>
      </c>
      <c r="J941" s="56">
        <v>0</v>
      </c>
      <c r="K941" s="56">
        <v>0</v>
      </c>
      <c r="L941" s="59">
        <v>0</v>
      </c>
      <c r="M941" s="26">
        <v>0</v>
      </c>
      <c r="N941" s="26">
        <v>0</v>
      </c>
      <c r="O941" s="26">
        <v>0</v>
      </c>
      <c r="Q941" s="74"/>
      <c r="R941" s="74"/>
      <c r="S941" s="75"/>
      <c r="T941" s="119"/>
      <c r="U941" s="119"/>
    </row>
    <row r="942" spans="1:21" outlineLevel="2">
      <c r="A942" s="136">
        <v>43784</v>
      </c>
      <c r="B942" s="24"/>
      <c r="C942" s="77"/>
      <c r="D942" s="137" t="s">
        <v>1840</v>
      </c>
      <c r="E942" s="137"/>
      <c r="F942" s="137" t="s">
        <v>1776</v>
      </c>
      <c r="G942" s="137" t="s">
        <v>1839</v>
      </c>
      <c r="H942" s="55">
        <v>0</v>
      </c>
      <c r="I942" s="22">
        <v>0</v>
      </c>
      <c r="J942" s="56">
        <v>0</v>
      </c>
      <c r="K942" s="56">
        <v>0</v>
      </c>
      <c r="L942" s="59">
        <v>0</v>
      </c>
      <c r="M942" s="26">
        <v>0</v>
      </c>
      <c r="N942" s="26">
        <v>0</v>
      </c>
      <c r="O942" s="26">
        <v>0</v>
      </c>
      <c r="Q942" s="74"/>
      <c r="R942" s="74"/>
      <c r="S942" s="75"/>
      <c r="T942" s="119"/>
      <c r="U942" s="119"/>
    </row>
    <row r="943" spans="1:21" outlineLevel="2">
      <c r="A943" s="136">
        <v>43784</v>
      </c>
      <c r="B943" s="24"/>
      <c r="C943" s="77"/>
      <c r="D943" s="137" t="s">
        <v>1841</v>
      </c>
      <c r="E943" s="137"/>
      <c r="F943" s="137" t="s">
        <v>1776</v>
      </c>
      <c r="G943" s="137" t="s">
        <v>1842</v>
      </c>
      <c r="H943" s="55">
        <v>0</v>
      </c>
      <c r="I943" s="22">
        <v>0</v>
      </c>
      <c r="J943" s="56">
        <v>0</v>
      </c>
      <c r="K943" s="56">
        <v>0</v>
      </c>
      <c r="L943" s="59">
        <v>0</v>
      </c>
      <c r="M943" s="26">
        <v>0</v>
      </c>
      <c r="N943" s="26">
        <v>0</v>
      </c>
      <c r="O943" s="26">
        <v>0</v>
      </c>
      <c r="Q943" s="74"/>
      <c r="R943" s="74"/>
      <c r="S943" s="75"/>
      <c r="T943" s="119"/>
      <c r="U943" s="119"/>
    </row>
    <row r="944" spans="1:21" outlineLevel="2">
      <c r="A944" s="136">
        <v>43784</v>
      </c>
      <c r="B944" s="24"/>
      <c r="C944" s="77"/>
      <c r="D944" s="137" t="s">
        <v>1843</v>
      </c>
      <c r="E944" s="137"/>
      <c r="F944" s="137" t="s">
        <v>1776</v>
      </c>
      <c r="G944" s="137" t="s">
        <v>1842</v>
      </c>
      <c r="H944" s="55">
        <v>0</v>
      </c>
      <c r="I944" s="22">
        <v>0</v>
      </c>
      <c r="J944" s="56">
        <v>0</v>
      </c>
      <c r="K944" s="56">
        <v>0</v>
      </c>
      <c r="L944" s="59">
        <v>0</v>
      </c>
      <c r="M944" s="26">
        <v>0</v>
      </c>
      <c r="N944" s="26">
        <v>0</v>
      </c>
      <c r="O944" s="26">
        <v>0</v>
      </c>
      <c r="Q944" s="74"/>
      <c r="R944" s="74"/>
      <c r="S944" s="75"/>
      <c r="T944" s="119"/>
      <c r="U944" s="119"/>
    </row>
    <row r="945" spans="1:21" outlineLevel="2">
      <c r="A945" s="136">
        <v>43836</v>
      </c>
      <c r="B945" s="24"/>
      <c r="C945" s="77"/>
      <c r="D945" s="137" t="s">
        <v>1844</v>
      </c>
      <c r="E945" s="137"/>
      <c r="F945" s="137" t="s">
        <v>1776</v>
      </c>
      <c r="G945" s="137" t="s">
        <v>1806</v>
      </c>
      <c r="H945" s="55">
        <v>0</v>
      </c>
      <c r="I945" s="22">
        <v>0</v>
      </c>
      <c r="J945" s="56">
        <v>0</v>
      </c>
      <c r="K945" s="56">
        <v>0</v>
      </c>
      <c r="L945" s="59">
        <v>0</v>
      </c>
      <c r="M945" s="26">
        <v>0</v>
      </c>
      <c r="N945" s="26">
        <v>0</v>
      </c>
      <c r="O945" s="26">
        <v>0</v>
      </c>
      <c r="Q945" s="74"/>
      <c r="R945" s="74"/>
      <c r="S945" s="75"/>
      <c r="T945" s="119"/>
      <c r="U945" s="119"/>
    </row>
    <row r="946" spans="1:21" outlineLevel="2">
      <c r="A946" s="136">
        <v>43836</v>
      </c>
      <c r="B946" s="24"/>
      <c r="C946" s="77"/>
      <c r="D946" s="137" t="s">
        <v>1845</v>
      </c>
      <c r="E946" s="137"/>
      <c r="F946" s="137" t="s">
        <v>1776</v>
      </c>
      <c r="G946" s="137" t="s">
        <v>1806</v>
      </c>
      <c r="H946" s="55">
        <v>0</v>
      </c>
      <c r="I946" s="22">
        <v>0</v>
      </c>
      <c r="J946" s="56">
        <v>0</v>
      </c>
      <c r="K946" s="56">
        <v>0</v>
      </c>
      <c r="L946" s="59">
        <v>0</v>
      </c>
      <c r="M946" s="26">
        <v>0</v>
      </c>
      <c r="N946" s="26">
        <v>0</v>
      </c>
      <c r="O946" s="26">
        <v>0</v>
      </c>
      <c r="Q946" s="74"/>
      <c r="R946" s="74"/>
      <c r="S946" s="75"/>
      <c r="T946" s="119"/>
      <c r="U946" s="119"/>
    </row>
    <row r="947" spans="1:21" outlineLevel="2">
      <c r="A947" s="136">
        <v>43854</v>
      </c>
      <c r="B947" s="24"/>
      <c r="C947" s="77"/>
      <c r="D947" s="137" t="s">
        <v>1846</v>
      </c>
      <c r="E947" s="137"/>
      <c r="F947" s="137" t="s">
        <v>1776</v>
      </c>
      <c r="G947" s="137" t="s">
        <v>1806</v>
      </c>
      <c r="H947" s="55">
        <v>0</v>
      </c>
      <c r="I947" s="22">
        <v>0</v>
      </c>
      <c r="J947" s="56">
        <v>0</v>
      </c>
      <c r="K947" s="56">
        <v>0</v>
      </c>
      <c r="L947" s="59">
        <v>0</v>
      </c>
      <c r="M947" s="26">
        <v>0</v>
      </c>
      <c r="N947" s="26">
        <v>0</v>
      </c>
      <c r="O947" s="26">
        <v>0</v>
      </c>
      <c r="Q947" s="74"/>
      <c r="R947" s="74"/>
      <c r="S947" s="75"/>
      <c r="T947" s="119"/>
      <c r="U947" s="119"/>
    </row>
    <row r="948" spans="1:21" outlineLevel="2">
      <c r="A948" s="136">
        <v>43854</v>
      </c>
      <c r="B948" s="24"/>
      <c r="C948" s="77"/>
      <c r="D948" s="137" t="s">
        <v>1847</v>
      </c>
      <c r="E948" s="137"/>
      <c r="F948" s="137" t="s">
        <v>1776</v>
      </c>
      <c r="G948" s="137" t="s">
        <v>1848</v>
      </c>
      <c r="H948" s="55">
        <v>0</v>
      </c>
      <c r="I948" s="22">
        <v>0</v>
      </c>
      <c r="J948" s="56">
        <v>0</v>
      </c>
      <c r="K948" s="56">
        <v>0</v>
      </c>
      <c r="L948" s="59">
        <v>0</v>
      </c>
      <c r="M948" s="26">
        <v>0</v>
      </c>
      <c r="N948" s="26">
        <v>0</v>
      </c>
      <c r="O948" s="26">
        <v>0</v>
      </c>
      <c r="Q948" s="74"/>
      <c r="R948" s="74"/>
      <c r="S948" s="75"/>
      <c r="T948" s="119"/>
      <c r="U948" s="119"/>
    </row>
    <row r="949" spans="1:21" outlineLevel="2">
      <c r="A949" s="136">
        <v>43854</v>
      </c>
      <c r="B949" s="24"/>
      <c r="C949" s="77"/>
      <c r="D949" s="137" t="s">
        <v>1849</v>
      </c>
      <c r="E949" s="137"/>
      <c r="F949" s="137" t="s">
        <v>1776</v>
      </c>
      <c r="G949" s="137" t="s">
        <v>1850</v>
      </c>
      <c r="H949" s="55">
        <v>0</v>
      </c>
      <c r="I949" s="22">
        <v>0</v>
      </c>
      <c r="J949" s="56">
        <v>0</v>
      </c>
      <c r="K949" s="56">
        <v>0</v>
      </c>
      <c r="L949" s="59">
        <v>0</v>
      </c>
      <c r="M949" s="26">
        <v>0</v>
      </c>
      <c r="N949" s="26">
        <v>0</v>
      </c>
      <c r="O949" s="26">
        <v>0</v>
      </c>
      <c r="Q949" s="74"/>
      <c r="R949" s="74"/>
      <c r="S949" s="75"/>
      <c r="T949" s="119"/>
      <c r="U949" s="119"/>
    </row>
    <row r="950" spans="1:21" outlineLevel="2">
      <c r="A950" s="136">
        <v>43858</v>
      </c>
      <c r="B950" s="24"/>
      <c r="C950" s="77"/>
      <c r="D950" s="137" t="s">
        <v>1851</v>
      </c>
      <c r="E950" s="137"/>
      <c r="F950" s="137" t="s">
        <v>1776</v>
      </c>
      <c r="G950" s="137" t="s">
        <v>1852</v>
      </c>
      <c r="H950" s="55">
        <v>0</v>
      </c>
      <c r="I950" s="22">
        <v>0</v>
      </c>
      <c r="J950" s="56">
        <v>0</v>
      </c>
      <c r="K950" s="56">
        <v>0</v>
      </c>
      <c r="L950" s="59">
        <v>0</v>
      </c>
      <c r="M950" s="26">
        <v>0</v>
      </c>
      <c r="N950" s="26">
        <v>0</v>
      </c>
      <c r="O950" s="26">
        <v>0</v>
      </c>
      <c r="Q950" s="74"/>
      <c r="R950" s="74"/>
      <c r="S950" s="75"/>
      <c r="T950" s="119"/>
      <c r="U950" s="119"/>
    </row>
    <row r="951" spans="1:21" outlineLevel="2">
      <c r="A951" s="136">
        <v>43992</v>
      </c>
      <c r="B951" s="24"/>
      <c r="C951" s="77"/>
      <c r="D951" s="137" t="s">
        <v>1853</v>
      </c>
      <c r="E951" s="137"/>
      <c r="F951" s="137" t="s">
        <v>1776</v>
      </c>
      <c r="G951" s="137" t="s">
        <v>1854</v>
      </c>
      <c r="H951" s="55">
        <v>0</v>
      </c>
      <c r="I951" s="22">
        <v>0</v>
      </c>
      <c r="J951" s="56">
        <v>0</v>
      </c>
      <c r="K951" s="56">
        <v>0</v>
      </c>
      <c r="L951" s="59">
        <v>0</v>
      </c>
      <c r="M951" s="26">
        <v>0</v>
      </c>
      <c r="N951" s="26">
        <v>0</v>
      </c>
      <c r="O951" s="26">
        <v>0</v>
      </c>
      <c r="Q951" s="74"/>
      <c r="R951" s="74"/>
      <c r="S951" s="75"/>
      <c r="T951" s="119"/>
      <c r="U951" s="119"/>
    </row>
    <row r="952" spans="1:21" outlineLevel="2">
      <c r="A952" s="136">
        <v>43992</v>
      </c>
      <c r="B952" s="24"/>
      <c r="C952" s="77"/>
      <c r="D952" s="137" t="s">
        <v>1855</v>
      </c>
      <c r="E952" s="137"/>
      <c r="F952" s="137" t="s">
        <v>1776</v>
      </c>
      <c r="G952" s="137" t="s">
        <v>1856</v>
      </c>
      <c r="H952" s="55">
        <v>0</v>
      </c>
      <c r="I952" s="22">
        <v>0</v>
      </c>
      <c r="J952" s="56">
        <v>0</v>
      </c>
      <c r="K952" s="56">
        <v>0</v>
      </c>
      <c r="L952" s="59">
        <v>0</v>
      </c>
      <c r="M952" s="26">
        <v>0</v>
      </c>
      <c r="N952" s="26">
        <v>0</v>
      </c>
      <c r="O952" s="26">
        <v>0</v>
      </c>
      <c r="Q952" s="74"/>
      <c r="R952" s="74"/>
      <c r="S952" s="75"/>
      <c r="T952" s="119"/>
      <c r="U952" s="119"/>
    </row>
    <row r="953" spans="1:21" outlineLevel="2">
      <c r="A953" s="136">
        <v>43992</v>
      </c>
      <c r="B953" s="24"/>
      <c r="C953" s="77"/>
      <c r="D953" s="137" t="s">
        <v>1857</v>
      </c>
      <c r="E953" s="137"/>
      <c r="F953" s="137" t="s">
        <v>1776</v>
      </c>
      <c r="G953" s="137" t="s">
        <v>1858</v>
      </c>
      <c r="H953" s="55">
        <v>0</v>
      </c>
      <c r="I953" s="22">
        <v>0</v>
      </c>
      <c r="J953" s="56">
        <v>0</v>
      </c>
      <c r="K953" s="56">
        <v>0</v>
      </c>
      <c r="L953" s="59">
        <v>0</v>
      </c>
      <c r="M953" s="26">
        <v>0</v>
      </c>
      <c r="N953" s="26">
        <v>0</v>
      </c>
      <c r="O953" s="26">
        <v>0</v>
      </c>
      <c r="Q953" s="74"/>
      <c r="R953" s="74"/>
      <c r="S953" s="75"/>
      <c r="T953" s="119"/>
      <c r="U953" s="119"/>
    </row>
    <row r="954" spans="1:21" outlineLevel="2">
      <c r="A954" s="136">
        <v>44113</v>
      </c>
      <c r="B954" s="24"/>
      <c r="C954" s="77"/>
      <c r="D954" s="137" t="s">
        <v>1859</v>
      </c>
      <c r="E954" s="137"/>
      <c r="F954" s="137" t="s">
        <v>1776</v>
      </c>
      <c r="G954" s="137" t="s">
        <v>1860</v>
      </c>
      <c r="H954" s="55">
        <v>0</v>
      </c>
      <c r="I954" s="22">
        <v>0</v>
      </c>
      <c r="J954" s="56">
        <v>0</v>
      </c>
      <c r="K954" s="56">
        <v>0</v>
      </c>
      <c r="L954" s="59">
        <v>0</v>
      </c>
      <c r="M954" s="26">
        <v>0</v>
      </c>
      <c r="N954" s="26">
        <v>0</v>
      </c>
      <c r="O954" s="26">
        <v>0</v>
      </c>
      <c r="Q954" s="74"/>
      <c r="R954" s="74"/>
      <c r="S954" s="75"/>
      <c r="T954" s="119"/>
      <c r="U954" s="119"/>
    </row>
    <row r="955" spans="1:21" outlineLevel="2">
      <c r="A955" s="136">
        <v>44272</v>
      </c>
      <c r="B955" s="24"/>
      <c r="C955" s="77"/>
      <c r="D955" s="137" t="s">
        <v>1861</v>
      </c>
      <c r="E955" s="137"/>
      <c r="F955" s="137" t="s">
        <v>1776</v>
      </c>
      <c r="G955" s="137" t="s">
        <v>1862</v>
      </c>
      <c r="H955" s="55">
        <v>0</v>
      </c>
      <c r="I955" s="22">
        <v>0</v>
      </c>
      <c r="J955" s="56">
        <v>0</v>
      </c>
      <c r="K955" s="56">
        <v>0</v>
      </c>
      <c r="L955" s="59">
        <v>0</v>
      </c>
      <c r="M955" s="26">
        <v>0</v>
      </c>
      <c r="N955" s="26">
        <v>0</v>
      </c>
      <c r="O955" s="26">
        <v>0</v>
      </c>
      <c r="Q955" s="74"/>
      <c r="R955" s="74"/>
      <c r="S955" s="75"/>
      <c r="T955" s="119"/>
      <c r="U955" s="119"/>
    </row>
    <row r="956" spans="1:21" outlineLevel="2">
      <c r="A956" s="136">
        <v>44272</v>
      </c>
      <c r="B956" s="24"/>
      <c r="C956" s="77"/>
      <c r="D956" s="137" t="s">
        <v>1863</v>
      </c>
      <c r="E956" s="137"/>
      <c r="F956" s="137" t="s">
        <v>1776</v>
      </c>
      <c r="G956" s="137" t="s">
        <v>1864</v>
      </c>
      <c r="H956" s="55">
        <v>0</v>
      </c>
      <c r="I956" s="22">
        <v>0</v>
      </c>
      <c r="J956" s="56">
        <v>0</v>
      </c>
      <c r="K956" s="56">
        <v>0</v>
      </c>
      <c r="L956" s="59">
        <v>0</v>
      </c>
      <c r="M956" s="26">
        <v>0</v>
      </c>
      <c r="N956" s="26">
        <v>0</v>
      </c>
      <c r="O956" s="26">
        <v>0</v>
      </c>
      <c r="Q956" s="74"/>
      <c r="R956" s="74"/>
      <c r="S956" s="75"/>
      <c r="T956" s="119"/>
      <c r="U956" s="119"/>
    </row>
    <row r="957" spans="1:21" outlineLevel="2">
      <c r="A957" s="136">
        <v>44272</v>
      </c>
      <c r="B957" s="24"/>
      <c r="C957" s="77"/>
      <c r="D957" s="137" t="s">
        <v>1865</v>
      </c>
      <c r="E957" s="137"/>
      <c r="F957" s="137" t="s">
        <v>1776</v>
      </c>
      <c r="G957" s="137" t="s">
        <v>1866</v>
      </c>
      <c r="H957" s="55">
        <v>0</v>
      </c>
      <c r="I957" s="22">
        <v>0</v>
      </c>
      <c r="J957" s="56">
        <v>0</v>
      </c>
      <c r="K957" s="56">
        <v>0</v>
      </c>
      <c r="L957" s="59">
        <v>0</v>
      </c>
      <c r="M957" s="26">
        <v>0</v>
      </c>
      <c r="N957" s="26">
        <v>0</v>
      </c>
      <c r="O957" s="26">
        <v>0</v>
      </c>
      <c r="Q957" s="74"/>
      <c r="R957" s="74"/>
      <c r="S957" s="75"/>
      <c r="T957" s="119"/>
      <c r="U957" s="119"/>
    </row>
    <row r="958" spans="1:21" outlineLevel="2">
      <c r="A958" s="136">
        <v>44362</v>
      </c>
      <c r="B958" s="24"/>
      <c r="C958" s="77"/>
      <c r="D958" s="137" t="s">
        <v>1867</v>
      </c>
      <c r="E958" s="137"/>
      <c r="F958" s="137" t="s">
        <v>1776</v>
      </c>
      <c r="G958" s="137" t="s">
        <v>1868</v>
      </c>
      <c r="H958" s="55">
        <v>0</v>
      </c>
      <c r="I958" s="22">
        <v>0</v>
      </c>
      <c r="J958" s="56">
        <v>0</v>
      </c>
      <c r="K958" s="56">
        <v>0</v>
      </c>
      <c r="L958" s="59">
        <v>0</v>
      </c>
      <c r="M958" s="26">
        <v>0</v>
      </c>
      <c r="N958" s="26">
        <v>0</v>
      </c>
      <c r="O958" s="26">
        <v>0</v>
      </c>
      <c r="Q958" s="74"/>
      <c r="R958" s="74"/>
      <c r="S958" s="75"/>
      <c r="T958" s="119"/>
      <c r="U958" s="119"/>
    </row>
    <row r="959" spans="1:21" outlineLevel="2">
      <c r="A959" s="136">
        <v>44460</v>
      </c>
      <c r="B959" s="24"/>
      <c r="C959" s="77"/>
      <c r="D959" s="137" t="s">
        <v>1869</v>
      </c>
      <c r="E959" s="137"/>
      <c r="F959" s="137" t="s">
        <v>1776</v>
      </c>
      <c r="G959" s="137" t="s">
        <v>1870</v>
      </c>
      <c r="H959" s="55">
        <v>0</v>
      </c>
      <c r="I959" s="22">
        <v>0</v>
      </c>
      <c r="J959" s="56">
        <v>0</v>
      </c>
      <c r="K959" s="56">
        <v>0</v>
      </c>
      <c r="L959" s="59">
        <v>0</v>
      </c>
      <c r="M959" s="26">
        <v>0</v>
      </c>
      <c r="N959" s="26">
        <v>0</v>
      </c>
      <c r="O959" s="26">
        <v>0</v>
      </c>
      <c r="Q959" s="74"/>
      <c r="R959" s="74"/>
      <c r="S959" s="75"/>
      <c r="T959" s="119"/>
      <c r="U959" s="119"/>
    </row>
    <row r="960" spans="1:21" outlineLevel="2">
      <c r="A960" s="136">
        <v>44460</v>
      </c>
      <c r="B960" s="24"/>
      <c r="C960" s="77"/>
      <c r="D960" s="137" t="s">
        <v>1871</v>
      </c>
      <c r="E960" s="137"/>
      <c r="F960" s="137" t="s">
        <v>1776</v>
      </c>
      <c r="G960" s="137" t="s">
        <v>1870</v>
      </c>
      <c r="H960" s="55">
        <v>0</v>
      </c>
      <c r="I960" s="22">
        <v>0</v>
      </c>
      <c r="J960" s="56">
        <v>0</v>
      </c>
      <c r="K960" s="56">
        <v>0</v>
      </c>
      <c r="L960" s="59">
        <v>0</v>
      </c>
      <c r="M960" s="26">
        <v>0</v>
      </c>
      <c r="N960" s="26">
        <v>0</v>
      </c>
      <c r="O960" s="26">
        <v>0</v>
      </c>
      <c r="Q960" s="74"/>
      <c r="R960" s="74"/>
      <c r="S960" s="75"/>
      <c r="T960" s="119"/>
      <c r="U960" s="119"/>
    </row>
    <row r="961" spans="1:142" outlineLevel="2">
      <c r="A961" s="136">
        <v>44460</v>
      </c>
      <c r="B961" s="24"/>
      <c r="C961" s="77"/>
      <c r="D961" s="137" t="s">
        <v>1872</v>
      </c>
      <c r="E961" s="137"/>
      <c r="F961" s="137" t="s">
        <v>1776</v>
      </c>
      <c r="G961" s="137" t="s">
        <v>1873</v>
      </c>
      <c r="H961" s="55">
        <v>0</v>
      </c>
      <c r="I961" s="22">
        <v>0</v>
      </c>
      <c r="J961" s="56">
        <v>0</v>
      </c>
      <c r="K961" s="56">
        <v>0</v>
      </c>
      <c r="L961" s="59">
        <v>0</v>
      </c>
      <c r="M961" s="26">
        <v>0</v>
      </c>
      <c r="N961" s="26">
        <v>0</v>
      </c>
      <c r="O961" s="26">
        <v>0</v>
      </c>
      <c r="Q961" s="74"/>
      <c r="R961" s="74"/>
      <c r="S961" s="75"/>
      <c r="T961" s="119"/>
      <c r="U961" s="119"/>
    </row>
    <row r="962" spans="1:142" outlineLevel="2">
      <c r="A962" s="136">
        <v>44460</v>
      </c>
      <c r="B962" s="24"/>
      <c r="C962" s="77"/>
      <c r="D962" s="137" t="s">
        <v>1874</v>
      </c>
      <c r="E962" s="137"/>
      <c r="F962" s="137" t="s">
        <v>1776</v>
      </c>
      <c r="G962" s="137" t="s">
        <v>1873</v>
      </c>
      <c r="H962" s="55">
        <v>0</v>
      </c>
      <c r="I962" s="22">
        <v>0</v>
      </c>
      <c r="J962" s="56">
        <v>0</v>
      </c>
      <c r="K962" s="56">
        <v>0</v>
      </c>
      <c r="L962" s="59">
        <v>0</v>
      </c>
      <c r="M962" s="26">
        <v>0</v>
      </c>
      <c r="N962" s="26">
        <v>0</v>
      </c>
      <c r="O962" s="26">
        <v>0</v>
      </c>
      <c r="Q962" s="74"/>
      <c r="R962" s="74"/>
      <c r="S962" s="75"/>
      <c r="T962" s="119"/>
      <c r="U962" s="119"/>
    </row>
    <row r="963" spans="1:142" outlineLevel="1">
      <c r="A963" s="99"/>
      <c r="B963" s="99"/>
      <c r="C963" s="100"/>
      <c r="D963" s="93"/>
      <c r="E963" s="93"/>
      <c r="F963" s="101" t="s">
        <v>1875</v>
      </c>
      <c r="G963" s="93"/>
      <c r="H963" s="94">
        <f>SUBTOTAL(9,H906:H962)</f>
        <v>0</v>
      </c>
      <c r="I963" s="95"/>
      <c r="J963" s="96">
        <f>SUBTOTAL(9,J906:J962)</f>
        <v>0</v>
      </c>
      <c r="K963" s="96"/>
      <c r="L963" s="97">
        <f>SUBTOTAL(9,L906:L962)</f>
        <v>0</v>
      </c>
      <c r="M963" s="98">
        <f>SUBTOTAL(9,M906:M962)</f>
        <v>0</v>
      </c>
      <c r="N963" s="98">
        <f>SUBTOTAL(9,N906:N962)</f>
        <v>0</v>
      </c>
      <c r="O963" s="122">
        <f>SUBTOTAL(9,O906:O962)</f>
        <v>0</v>
      </c>
      <c r="Q963" s="74"/>
      <c r="R963" s="74"/>
      <c r="S963" s="75"/>
      <c r="T963" s="119"/>
      <c r="U963" s="119"/>
    </row>
    <row r="964" spans="1:142" outlineLevel="1">
      <c r="A964" s="168"/>
      <c r="B964" s="169"/>
      <c r="C964" s="170"/>
      <c r="D964" s="171"/>
      <c r="E964" s="171"/>
      <c r="F964" s="172" t="s">
        <v>1876</v>
      </c>
      <c r="G964" s="171"/>
      <c r="H964" s="173">
        <f>+H963+H632+H544+H536+H515+H438+H20+H13+H7+H903</f>
        <v>52385422.109999985</v>
      </c>
      <c r="I964" s="174"/>
      <c r="J964" s="173">
        <f>+J963+J632+J544+J536+J515+J438+J20+J13+J7+J903</f>
        <v>16357703.365500001</v>
      </c>
      <c r="K964" s="175"/>
      <c r="L964" s="173">
        <f>+L963+L632+L544+L536+L515+L438+L20+L13+L7+L903</f>
        <v>15317026.763290677</v>
      </c>
      <c r="M964" s="173">
        <f>+M963+M632+M544+M536+M515+M438+M20+M13+M7+M903</f>
        <v>898992.7359771824</v>
      </c>
      <c r="N964" s="173">
        <f>+N963+N632+N544+N536+N515+N438+N20+N13+N7+N903</f>
        <v>16216019.499267861</v>
      </c>
      <c r="O964" s="173">
        <f>+O963+O632+O544+O536+O515+O438+O20+O13+O7+O903</f>
        <v>36169402.610732146</v>
      </c>
      <c r="P964" s="189"/>
      <c r="Q964" s="74"/>
      <c r="R964" s="74"/>
      <c r="S964" s="75"/>
      <c r="T964" s="119"/>
      <c r="U964" s="119"/>
    </row>
    <row r="965" spans="1:142" outlineLevel="1">
      <c r="A965" s="176"/>
      <c r="B965" s="161"/>
      <c r="C965" s="162"/>
      <c r="D965" s="163" t="s">
        <v>1766</v>
      </c>
      <c r="E965" s="163"/>
      <c r="F965" s="164"/>
      <c r="G965" s="163"/>
      <c r="H965" s="165">
        <f>+H904+H633+H439</f>
        <v>206215.66</v>
      </c>
      <c r="I965" s="166"/>
      <c r="J965" s="165">
        <f>+J904+J633+J439</f>
        <v>19000</v>
      </c>
      <c r="K965" s="167"/>
      <c r="L965" s="165">
        <f>+L904+L633+L439</f>
        <v>179709.43883333332</v>
      </c>
      <c r="M965" s="165">
        <f>+M904+M633+M439</f>
        <v>159.70683333333332</v>
      </c>
      <c r="N965" s="165">
        <f>+N904+N633+N439</f>
        <v>179869.14566666668</v>
      </c>
      <c r="O965" s="165">
        <f>+O904+O633+O439</f>
        <v>4000</v>
      </c>
      <c r="P965" s="189"/>
      <c r="Q965" s="74"/>
      <c r="R965" s="74"/>
      <c r="S965" s="75"/>
      <c r="T965" s="119"/>
      <c r="U965" s="119"/>
    </row>
    <row r="966" spans="1:142" ht="13.5" thickBot="1">
      <c r="A966" s="177"/>
      <c r="B966" s="178"/>
      <c r="C966" s="179"/>
      <c r="D966" s="180"/>
      <c r="E966" s="180"/>
      <c r="F966" s="181" t="s">
        <v>1877</v>
      </c>
      <c r="G966" s="180"/>
      <c r="H966" s="182">
        <f>+H964-H965</f>
        <v>52179206.449999988</v>
      </c>
      <c r="I966" s="183"/>
      <c r="J966" s="182">
        <f>+J964-J965</f>
        <v>16338703.365500001</v>
      </c>
      <c r="K966" s="184"/>
      <c r="L966" s="182">
        <f>+L964-L965</f>
        <v>15137317.324457344</v>
      </c>
      <c r="M966" s="182">
        <f>+M964-M965</f>
        <v>898833.02914384904</v>
      </c>
      <c r="N966" s="182">
        <f>+N964-N965</f>
        <v>16036150.353601195</v>
      </c>
      <c r="O966" s="182">
        <f>+O964-O965</f>
        <v>36165402.610732146</v>
      </c>
      <c r="P966" s="189"/>
      <c r="Q966" s="74"/>
      <c r="R966" s="74"/>
      <c r="S966" s="75"/>
      <c r="T966" s="119"/>
      <c r="U966" s="119"/>
    </row>
    <row r="967" spans="1:142" ht="13.5" thickTop="1">
      <c r="A967" s="24"/>
      <c r="C967" s="35"/>
      <c r="H967" s="23"/>
      <c r="I967" s="22"/>
      <c r="J967" s="25"/>
      <c r="K967" s="25"/>
      <c r="L967" s="59"/>
      <c r="M967" s="26"/>
      <c r="N967" s="26"/>
      <c r="O967" s="26"/>
      <c r="Q967" s="63"/>
      <c r="R967" s="63"/>
      <c r="S967" s="63"/>
      <c r="T967" s="119"/>
      <c r="U967" s="119"/>
    </row>
    <row r="968" spans="1:142">
      <c r="C968" s="35"/>
      <c r="H968" s="23"/>
      <c r="I968" s="22"/>
      <c r="J968" s="25"/>
      <c r="K968" s="25"/>
      <c r="L968" s="59"/>
      <c r="M968" s="26"/>
      <c r="N968" s="26"/>
      <c r="O968" s="26"/>
      <c r="Q968" s="63"/>
      <c r="R968" s="63"/>
      <c r="S968" s="63"/>
      <c r="T968" s="119"/>
      <c r="U968" s="119"/>
    </row>
    <row r="969" spans="1:142">
      <c r="C969" s="35"/>
      <c r="H969" s="23"/>
      <c r="I969" s="22"/>
      <c r="J969" s="25"/>
      <c r="K969" s="25"/>
      <c r="L969" s="59"/>
      <c r="M969" s="26"/>
      <c r="N969" s="26"/>
      <c r="O969" s="26"/>
      <c r="Q969" s="63"/>
      <c r="R969" s="63"/>
      <c r="S969" s="63"/>
      <c r="T969" s="119"/>
      <c r="U969" s="119"/>
    </row>
    <row r="970" spans="1:142" ht="13.5" thickBot="1">
      <c r="A970" s="48"/>
      <c r="B970" s="48"/>
      <c r="C970" s="43"/>
      <c r="D970" s="42"/>
      <c r="E970" s="42"/>
      <c r="F970" s="42"/>
      <c r="G970" s="42"/>
      <c r="H970" s="44"/>
      <c r="I970" s="45"/>
      <c r="J970" s="44"/>
      <c r="K970" s="44"/>
      <c r="L970" s="62"/>
      <c r="M970" s="44"/>
      <c r="N970" s="44"/>
      <c r="O970" s="49"/>
      <c r="P970" s="61"/>
      <c r="Q970" s="42"/>
      <c r="R970" s="42"/>
      <c r="S970" s="42"/>
      <c r="T970" s="42"/>
      <c r="U970" s="42"/>
      <c r="V970" s="42"/>
      <c r="W970" s="42"/>
      <c r="X970" s="42"/>
    </row>
    <row r="971" spans="1:142" ht="13.5" thickTop="1">
      <c r="C971" s="35"/>
      <c r="H971" s="23"/>
      <c r="I971" s="22"/>
      <c r="J971" s="25"/>
      <c r="K971" s="25"/>
      <c r="L971" s="59"/>
      <c r="M971" s="26"/>
      <c r="N971" s="26"/>
      <c r="O971" s="26"/>
    </row>
    <row r="972" spans="1:142">
      <c r="C972" s="35"/>
      <c r="H972" s="23"/>
      <c r="I972" s="22"/>
      <c r="J972" s="25"/>
      <c r="K972" s="25"/>
      <c r="L972" s="59"/>
      <c r="M972" s="26"/>
      <c r="N972" s="26"/>
      <c r="O972" s="26"/>
    </row>
    <row r="973" spans="1:142" s="78" customFormat="1">
      <c r="A973" s="29"/>
      <c r="B973" s="29"/>
      <c r="C973" s="35"/>
      <c r="D973" s="21"/>
      <c r="E973" s="21"/>
      <c r="F973" s="21"/>
      <c r="G973" s="21"/>
      <c r="H973" s="23"/>
      <c r="I973" s="22"/>
      <c r="J973" s="25"/>
      <c r="K973" s="25"/>
      <c r="L973" s="59"/>
      <c r="M973" s="26"/>
      <c r="N973" s="26"/>
      <c r="O973" s="26"/>
      <c r="P973" s="58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/>
    </row>
    <row r="974" spans="1:142" s="78" customFormat="1">
      <c r="A974" s="29"/>
      <c r="B974" s="29"/>
      <c r="C974" s="35"/>
      <c r="D974" s="21"/>
      <c r="E974" s="21"/>
      <c r="F974" s="21"/>
      <c r="G974" s="21"/>
      <c r="H974" s="23"/>
      <c r="I974" s="22"/>
      <c r="J974" s="25"/>
      <c r="K974" s="25"/>
      <c r="L974" s="59"/>
      <c r="M974" s="26"/>
      <c r="N974" s="26"/>
      <c r="O974" s="26"/>
      <c r="P974" s="58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21"/>
      <c r="EI974" s="21"/>
      <c r="EJ974" s="21"/>
      <c r="EK974" s="21"/>
      <c r="EL974" s="21"/>
    </row>
    <row r="975" spans="1:142" s="78" customFormat="1">
      <c r="A975" s="29"/>
      <c r="B975" s="29"/>
      <c r="C975" s="35"/>
      <c r="D975" s="21"/>
      <c r="E975" s="21"/>
      <c r="F975" s="21"/>
      <c r="G975" s="21"/>
      <c r="H975" s="23"/>
      <c r="I975" s="22"/>
      <c r="J975" s="25"/>
      <c r="K975" s="25"/>
      <c r="L975" s="59"/>
      <c r="M975" s="26"/>
      <c r="N975" s="26"/>
      <c r="O975" s="26"/>
      <c r="P975" s="58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/>
    </row>
    <row r="976" spans="1:142" s="78" customFormat="1">
      <c r="A976" s="29"/>
      <c r="B976" s="29"/>
      <c r="C976" s="35"/>
      <c r="D976" s="21"/>
      <c r="E976" s="21"/>
      <c r="F976" s="21"/>
      <c r="G976" s="21"/>
      <c r="H976" s="23"/>
      <c r="I976" s="22"/>
      <c r="J976" s="25"/>
      <c r="K976" s="25"/>
      <c r="L976" s="59"/>
      <c r="M976" s="26"/>
      <c r="N976" s="26"/>
      <c r="O976" s="26"/>
      <c r="P976" s="58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21"/>
      <c r="EI976" s="21"/>
      <c r="EJ976" s="21"/>
      <c r="EK976" s="21"/>
      <c r="EL976" s="21"/>
    </row>
    <row r="977" spans="1:142" s="78" customFormat="1">
      <c r="A977" s="29"/>
      <c r="B977" s="29"/>
      <c r="C977" s="35"/>
      <c r="D977" s="21"/>
      <c r="E977" s="21"/>
      <c r="F977" s="21"/>
      <c r="G977" s="21"/>
      <c r="H977" s="23"/>
      <c r="I977" s="22"/>
      <c r="J977" s="25"/>
      <c r="K977" s="25"/>
      <c r="L977" s="59"/>
      <c r="M977" s="26"/>
      <c r="N977" s="26"/>
      <c r="O977" s="26"/>
      <c r="P977" s="58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</row>
    <row r="978" spans="1:142" s="78" customFormat="1">
      <c r="A978" s="29"/>
      <c r="B978" s="29"/>
      <c r="C978" s="35"/>
      <c r="D978" s="21"/>
      <c r="E978" s="21"/>
      <c r="F978" s="21"/>
      <c r="G978" s="21"/>
      <c r="H978" s="23"/>
      <c r="I978" s="22"/>
      <c r="J978" s="25"/>
      <c r="K978" s="25"/>
      <c r="L978" s="59"/>
      <c r="M978" s="26"/>
      <c r="N978" s="26"/>
      <c r="O978" s="26"/>
      <c r="P978" s="58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21"/>
      <c r="EI978" s="21"/>
      <c r="EJ978" s="21"/>
      <c r="EK978" s="21"/>
      <c r="EL978" s="21"/>
    </row>
    <row r="979" spans="1:142" s="78" customFormat="1">
      <c r="A979" s="29"/>
      <c r="B979" s="29"/>
      <c r="C979" s="35"/>
      <c r="D979" s="21"/>
      <c r="E979" s="21"/>
      <c r="F979" s="21"/>
      <c r="G979" s="21"/>
      <c r="H979" s="23"/>
      <c r="I979" s="22"/>
      <c r="J979" s="25"/>
      <c r="K979" s="25"/>
      <c r="L979" s="59"/>
      <c r="M979" s="26"/>
      <c r="N979" s="26"/>
      <c r="O979" s="26"/>
      <c r="P979" s="58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  <c r="EC979" s="21"/>
      <c r="ED979" s="21"/>
      <c r="EE979" s="21"/>
      <c r="EF979" s="21"/>
      <c r="EG979" s="21"/>
      <c r="EH979" s="21"/>
      <c r="EI979" s="21"/>
      <c r="EJ979" s="21"/>
      <c r="EK979" s="21"/>
      <c r="EL979" s="21"/>
    </row>
    <row r="980" spans="1:142" s="78" customFormat="1">
      <c r="A980" s="29"/>
      <c r="B980" s="29"/>
      <c r="C980" s="35"/>
      <c r="D980" s="21"/>
      <c r="E980" s="21"/>
      <c r="F980" s="21"/>
      <c r="G980" s="21"/>
      <c r="H980" s="23"/>
      <c r="I980" s="22"/>
      <c r="J980" s="25"/>
      <c r="K980" s="25"/>
      <c r="L980" s="59"/>
      <c r="M980" s="26"/>
      <c r="N980" s="26"/>
      <c r="O980" s="26"/>
      <c r="P980" s="58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/>
    </row>
    <row r="981" spans="1:142" s="78" customFormat="1">
      <c r="A981" s="29"/>
      <c r="B981" s="29"/>
      <c r="C981" s="35"/>
      <c r="D981" s="21"/>
      <c r="E981" s="21"/>
      <c r="F981" s="21"/>
      <c r="G981" s="21"/>
      <c r="H981" s="23"/>
      <c r="I981" s="22"/>
      <c r="J981" s="25"/>
      <c r="K981" s="25"/>
      <c r="L981" s="59"/>
      <c r="M981" s="26"/>
      <c r="N981" s="26"/>
      <c r="O981" s="26"/>
      <c r="P981" s="58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/>
    </row>
    <row r="982" spans="1:142" s="78" customFormat="1">
      <c r="A982" s="29"/>
      <c r="B982" s="29"/>
      <c r="C982" s="35"/>
      <c r="D982" s="21"/>
      <c r="E982" s="21"/>
      <c r="F982" s="21"/>
      <c r="G982" s="21"/>
      <c r="H982" s="23"/>
      <c r="I982" s="22"/>
      <c r="J982" s="25"/>
      <c r="K982" s="25"/>
      <c r="L982" s="59"/>
      <c r="M982" s="26"/>
      <c r="N982" s="26"/>
      <c r="O982" s="26"/>
      <c r="P982" s="58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A982" s="21"/>
      <c r="EB982" s="21"/>
      <c r="EC982" s="21"/>
      <c r="ED982" s="21"/>
      <c r="EE982" s="21"/>
      <c r="EF982" s="21"/>
      <c r="EG982" s="21"/>
      <c r="EH982" s="21"/>
      <c r="EI982" s="21"/>
      <c r="EJ982" s="21"/>
      <c r="EK982" s="21"/>
      <c r="EL982" s="21"/>
    </row>
    <row r="983" spans="1:142" s="78" customFormat="1">
      <c r="A983" s="29"/>
      <c r="B983" s="29"/>
      <c r="C983" s="35"/>
      <c r="D983" s="21"/>
      <c r="E983" s="21"/>
      <c r="F983" s="21"/>
      <c r="G983" s="21"/>
      <c r="H983" s="23"/>
      <c r="I983" s="22"/>
      <c r="J983" s="25"/>
      <c r="K983" s="25"/>
      <c r="L983" s="59"/>
      <c r="M983" s="26"/>
      <c r="N983" s="26"/>
      <c r="O983" s="26"/>
      <c r="P983" s="58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  <c r="EE983" s="21"/>
      <c r="EF983" s="21"/>
      <c r="EG983" s="21"/>
      <c r="EH983" s="21"/>
      <c r="EI983" s="21"/>
      <c r="EJ983" s="21"/>
      <c r="EK983" s="21"/>
      <c r="EL983" s="21"/>
    </row>
    <row r="984" spans="1:142" s="78" customFormat="1">
      <c r="A984" s="29"/>
      <c r="B984" s="29"/>
      <c r="C984" s="35"/>
      <c r="D984" s="21"/>
      <c r="E984" s="21"/>
      <c r="F984" s="21"/>
      <c r="G984" s="21"/>
      <c r="H984" s="23"/>
      <c r="I984" s="22"/>
      <c r="J984" s="25"/>
      <c r="K984" s="25"/>
      <c r="L984" s="59"/>
      <c r="M984" s="26"/>
      <c r="N984" s="26"/>
      <c r="O984" s="26"/>
      <c r="P984" s="58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21"/>
      <c r="EI984" s="21"/>
      <c r="EJ984" s="21"/>
      <c r="EK984" s="21"/>
      <c r="EL984" s="21"/>
    </row>
    <row r="985" spans="1:142" s="78" customFormat="1">
      <c r="A985" s="29"/>
      <c r="B985" s="29"/>
      <c r="C985" s="35"/>
      <c r="D985" s="21"/>
      <c r="E985" s="21"/>
      <c r="F985" s="21"/>
      <c r="G985" s="21"/>
      <c r="H985" s="23"/>
      <c r="I985" s="22"/>
      <c r="J985" s="25"/>
      <c r="K985" s="25"/>
      <c r="L985" s="59"/>
      <c r="M985" s="26"/>
      <c r="N985" s="26"/>
      <c r="O985" s="26"/>
      <c r="P985" s="58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/>
    </row>
    <row r="986" spans="1:142" s="78" customFormat="1">
      <c r="A986" s="29"/>
      <c r="B986" s="29"/>
      <c r="C986" s="35"/>
      <c r="D986" s="21"/>
      <c r="E986" s="21"/>
      <c r="F986" s="21"/>
      <c r="G986" s="21"/>
      <c r="H986" s="23"/>
      <c r="I986" s="22"/>
      <c r="J986" s="25"/>
      <c r="K986" s="25"/>
      <c r="L986" s="59"/>
      <c r="M986" s="26"/>
      <c r="N986" s="26"/>
      <c r="O986" s="26"/>
      <c r="P986" s="58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/>
    </row>
    <row r="987" spans="1:142" s="78" customFormat="1">
      <c r="A987" s="29"/>
      <c r="B987" s="29"/>
      <c r="C987" s="35"/>
      <c r="D987" s="21"/>
      <c r="E987" s="21"/>
      <c r="F987" s="21"/>
      <c r="G987" s="21"/>
      <c r="H987" s="23"/>
      <c r="I987" s="22"/>
      <c r="J987" s="25"/>
      <c r="K987" s="25"/>
      <c r="L987" s="59"/>
      <c r="M987" s="26"/>
      <c r="N987" s="26"/>
      <c r="O987" s="26"/>
      <c r="P987" s="58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/>
    </row>
    <row r="988" spans="1:142" s="78" customFormat="1">
      <c r="A988" s="29"/>
      <c r="B988" s="29"/>
      <c r="C988" s="35"/>
      <c r="D988" s="21"/>
      <c r="E988" s="21"/>
      <c r="F988" s="21"/>
      <c r="G988" s="21"/>
      <c r="H988" s="23"/>
      <c r="I988" s="22"/>
      <c r="J988" s="25"/>
      <c r="K988" s="25"/>
      <c r="L988" s="59"/>
      <c r="M988" s="26"/>
      <c r="N988" s="26"/>
      <c r="O988" s="26"/>
      <c r="P988" s="58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21"/>
      <c r="EI988" s="21"/>
      <c r="EJ988" s="21"/>
      <c r="EK988" s="21"/>
      <c r="EL988" s="21"/>
    </row>
    <row r="989" spans="1:142" s="78" customFormat="1">
      <c r="A989" s="29"/>
      <c r="B989" s="29"/>
      <c r="C989" s="35"/>
      <c r="D989" s="21"/>
      <c r="E989" s="21"/>
      <c r="F989" s="21"/>
      <c r="G989" s="21"/>
      <c r="H989" s="23"/>
      <c r="I989" s="22"/>
      <c r="J989" s="25"/>
      <c r="K989" s="25"/>
      <c r="L989" s="59"/>
      <c r="M989" s="26"/>
      <c r="N989" s="26"/>
      <c r="O989" s="26"/>
      <c r="P989" s="58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</row>
    <row r="990" spans="1:142" s="78" customFormat="1">
      <c r="A990" s="29"/>
      <c r="B990" s="29"/>
      <c r="C990" s="35"/>
      <c r="D990" s="21"/>
      <c r="E990" s="21"/>
      <c r="F990" s="21"/>
      <c r="G990" s="21"/>
      <c r="H990" s="23"/>
      <c r="I990" s="22"/>
      <c r="J990" s="25"/>
      <c r="K990" s="25"/>
      <c r="L990" s="59"/>
      <c r="M990" s="26"/>
      <c r="N990" s="26"/>
      <c r="O990" s="26"/>
      <c r="P990" s="58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21"/>
      <c r="EI990" s="21"/>
      <c r="EJ990" s="21"/>
      <c r="EK990" s="21"/>
      <c r="EL990" s="21"/>
    </row>
    <row r="991" spans="1:142" s="78" customFormat="1">
      <c r="A991" s="29"/>
      <c r="B991" s="29"/>
      <c r="C991" s="35"/>
      <c r="D991" s="21"/>
      <c r="E991" s="21"/>
      <c r="F991" s="21"/>
      <c r="G991" s="21"/>
      <c r="H991" s="23"/>
      <c r="I991" s="22"/>
      <c r="J991" s="25"/>
      <c r="K991" s="25"/>
      <c r="L991" s="59"/>
      <c r="M991" s="26"/>
      <c r="N991" s="26"/>
      <c r="O991" s="26"/>
      <c r="P991" s="58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21"/>
      <c r="EI991" s="21"/>
      <c r="EJ991" s="21"/>
      <c r="EK991" s="21"/>
      <c r="EL991" s="21"/>
    </row>
    <row r="992" spans="1:142" s="78" customFormat="1">
      <c r="A992" s="29"/>
      <c r="B992" s="29"/>
      <c r="C992" s="35"/>
      <c r="D992" s="21"/>
      <c r="E992" s="21"/>
      <c r="F992" s="21"/>
      <c r="G992" s="21"/>
      <c r="H992" s="23"/>
      <c r="I992" s="22"/>
      <c r="J992" s="25"/>
      <c r="K992" s="25"/>
      <c r="L992" s="59"/>
      <c r="M992" s="26"/>
      <c r="N992" s="26"/>
      <c r="O992" s="26"/>
      <c r="P992" s="58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A992" s="21"/>
      <c r="EB992" s="21"/>
      <c r="EC992" s="21"/>
      <c r="ED992" s="21"/>
      <c r="EE992" s="21"/>
      <c r="EF992" s="21"/>
      <c r="EG992" s="21"/>
      <c r="EH992" s="21"/>
      <c r="EI992" s="21"/>
      <c r="EJ992" s="21"/>
      <c r="EK992" s="21"/>
      <c r="EL992" s="21"/>
    </row>
    <row r="993" spans="1:142" s="78" customFormat="1">
      <c r="A993" s="29"/>
      <c r="B993" s="29"/>
      <c r="C993" s="35"/>
      <c r="D993" s="21"/>
      <c r="E993" s="21"/>
      <c r="F993" s="21"/>
      <c r="G993" s="21"/>
      <c r="H993" s="23"/>
      <c r="I993" s="22"/>
      <c r="J993" s="25"/>
      <c r="K993" s="25"/>
      <c r="L993" s="59"/>
      <c r="M993" s="26"/>
      <c r="N993" s="26"/>
      <c r="O993" s="26"/>
      <c r="P993" s="58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/>
    </row>
    <row r="994" spans="1:142" s="78" customFormat="1">
      <c r="A994" s="29"/>
      <c r="B994" s="29"/>
      <c r="C994" s="35"/>
      <c r="D994" s="21"/>
      <c r="E994" s="21"/>
      <c r="F994" s="21"/>
      <c r="G994" s="21"/>
      <c r="H994" s="23"/>
      <c r="I994" s="22"/>
      <c r="J994" s="25"/>
      <c r="K994" s="25"/>
      <c r="L994" s="59"/>
      <c r="M994" s="26"/>
      <c r="N994" s="26"/>
      <c r="O994" s="26"/>
      <c r="P994" s="58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A994" s="21"/>
      <c r="EB994" s="21"/>
      <c r="EC994" s="21"/>
      <c r="ED994" s="21"/>
      <c r="EE994" s="21"/>
      <c r="EF994" s="21"/>
      <c r="EG994" s="21"/>
      <c r="EH994" s="21"/>
      <c r="EI994" s="21"/>
      <c r="EJ994" s="21"/>
      <c r="EK994" s="21"/>
      <c r="EL994" s="21"/>
    </row>
    <row r="995" spans="1:142" s="78" customFormat="1">
      <c r="A995" s="29"/>
      <c r="B995" s="29"/>
      <c r="C995" s="35"/>
      <c r="D995" s="21"/>
      <c r="E995" s="21"/>
      <c r="F995" s="21"/>
      <c r="G995" s="21"/>
      <c r="H995" s="23"/>
      <c r="I995" s="22"/>
      <c r="J995" s="25"/>
      <c r="K995" s="25"/>
      <c r="L995" s="59"/>
      <c r="M995" s="26"/>
      <c r="N995" s="26"/>
      <c r="O995" s="26"/>
      <c r="P995" s="58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A995" s="21"/>
      <c r="EB995" s="21"/>
      <c r="EC995" s="21"/>
      <c r="ED995" s="21"/>
      <c r="EE995" s="21"/>
      <c r="EF995" s="21"/>
      <c r="EG995" s="21"/>
      <c r="EH995" s="21"/>
      <c r="EI995" s="21"/>
      <c r="EJ995" s="21"/>
      <c r="EK995" s="21"/>
      <c r="EL995" s="21"/>
    </row>
    <row r="996" spans="1:142" s="78" customFormat="1">
      <c r="A996" s="29"/>
      <c r="B996" s="29"/>
      <c r="C996" s="35"/>
      <c r="D996" s="21"/>
      <c r="E996" s="21"/>
      <c r="F996" s="21"/>
      <c r="G996" s="21"/>
      <c r="H996" s="23"/>
      <c r="I996" s="22"/>
      <c r="J996" s="25"/>
      <c r="K996" s="25"/>
      <c r="L996" s="59"/>
      <c r="M996" s="26"/>
      <c r="N996" s="26"/>
      <c r="O996" s="26"/>
      <c r="P996" s="58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</row>
    <row r="997" spans="1:142" s="78" customFormat="1">
      <c r="A997" s="29"/>
      <c r="B997" s="29"/>
      <c r="C997" s="35"/>
      <c r="D997" s="21"/>
      <c r="E997" s="21"/>
      <c r="F997" s="21"/>
      <c r="G997" s="21"/>
      <c r="H997" s="23"/>
      <c r="I997" s="22"/>
      <c r="J997" s="25"/>
      <c r="K997" s="25"/>
      <c r="L997" s="59"/>
      <c r="M997" s="26"/>
      <c r="N997" s="26"/>
      <c r="O997" s="26"/>
      <c r="P997" s="58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21"/>
      <c r="EI997" s="21"/>
      <c r="EJ997" s="21"/>
      <c r="EK997" s="21"/>
      <c r="EL997" s="21"/>
    </row>
    <row r="998" spans="1:142" s="78" customFormat="1">
      <c r="A998" s="29"/>
      <c r="B998" s="29"/>
      <c r="C998" s="35"/>
      <c r="D998" s="21"/>
      <c r="E998" s="21"/>
      <c r="F998" s="21"/>
      <c r="G998" s="21"/>
      <c r="H998" s="23"/>
      <c r="I998" s="22"/>
      <c r="J998" s="25"/>
      <c r="K998" s="25"/>
      <c r="L998" s="59"/>
      <c r="M998" s="26"/>
      <c r="N998" s="26"/>
      <c r="O998" s="26"/>
      <c r="P998" s="58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21"/>
      <c r="EI998" s="21"/>
      <c r="EJ998" s="21"/>
      <c r="EK998" s="21"/>
      <c r="EL998" s="21"/>
    </row>
    <row r="999" spans="1:142" s="78" customFormat="1">
      <c r="A999" s="29"/>
      <c r="B999" s="29"/>
      <c r="C999" s="35"/>
      <c r="D999" s="21"/>
      <c r="E999" s="21"/>
      <c r="F999" s="21"/>
      <c r="G999" s="21"/>
      <c r="H999" s="23"/>
      <c r="I999" s="22"/>
      <c r="J999" s="25"/>
      <c r="K999" s="25"/>
      <c r="L999" s="59"/>
      <c r="M999" s="26"/>
      <c r="N999" s="26"/>
      <c r="O999" s="26"/>
      <c r="P999" s="58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/>
      <c r="ED999" s="21"/>
      <c r="EE999" s="21"/>
      <c r="EF999" s="21"/>
      <c r="EG999" s="21"/>
      <c r="EH999" s="21"/>
      <c r="EI999" s="21"/>
      <c r="EJ999" s="21"/>
      <c r="EK999" s="21"/>
      <c r="EL999" s="21"/>
    </row>
    <row r="1000" spans="1:142" s="78" customFormat="1">
      <c r="A1000" s="29"/>
      <c r="B1000" s="29"/>
      <c r="C1000" s="35"/>
      <c r="D1000" s="21"/>
      <c r="E1000" s="21"/>
      <c r="F1000" s="21"/>
      <c r="G1000" s="21"/>
      <c r="H1000" s="23"/>
      <c r="I1000" s="22"/>
      <c r="J1000" s="25"/>
      <c r="K1000" s="25"/>
      <c r="L1000" s="59"/>
      <c r="M1000" s="26"/>
      <c r="N1000" s="26"/>
      <c r="O1000" s="26"/>
      <c r="P1000" s="58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/>
    </row>
    <row r="1001" spans="1:142" s="78" customFormat="1">
      <c r="A1001" s="29"/>
      <c r="B1001" s="29"/>
      <c r="C1001" s="35"/>
      <c r="D1001" s="21"/>
      <c r="E1001" s="21"/>
      <c r="F1001" s="21"/>
      <c r="G1001" s="21"/>
      <c r="H1001" s="23"/>
      <c r="I1001" s="22"/>
      <c r="J1001" s="25"/>
      <c r="K1001" s="25"/>
      <c r="L1001" s="59"/>
      <c r="M1001" s="26"/>
      <c r="N1001" s="26"/>
      <c r="O1001" s="26"/>
      <c r="P1001" s="58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21"/>
      <c r="EI1001" s="21"/>
      <c r="EJ1001" s="21"/>
      <c r="EK1001" s="21"/>
      <c r="EL1001" s="21"/>
    </row>
    <row r="1002" spans="1:142" s="78" customFormat="1">
      <c r="A1002" s="29"/>
      <c r="B1002" s="29"/>
      <c r="C1002" s="35"/>
      <c r="D1002" s="21"/>
      <c r="E1002" s="21"/>
      <c r="F1002" s="21"/>
      <c r="G1002" s="21"/>
      <c r="H1002" s="23"/>
      <c r="I1002" s="22"/>
      <c r="J1002" s="25"/>
      <c r="K1002" s="25"/>
      <c r="L1002" s="59"/>
      <c r="M1002" s="26"/>
      <c r="N1002" s="26"/>
      <c r="O1002" s="26"/>
      <c r="P1002" s="58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A1002" s="21"/>
      <c r="EB1002" s="21"/>
      <c r="EC1002" s="21"/>
      <c r="ED1002" s="21"/>
      <c r="EE1002" s="21"/>
      <c r="EF1002" s="21"/>
      <c r="EG1002" s="21"/>
      <c r="EH1002" s="21"/>
      <c r="EI1002" s="21"/>
      <c r="EJ1002" s="21"/>
      <c r="EK1002" s="21"/>
      <c r="EL1002" s="21"/>
    </row>
    <row r="1003" spans="1:142" s="78" customFormat="1">
      <c r="A1003" s="29"/>
      <c r="B1003" s="29"/>
      <c r="C1003" s="35"/>
      <c r="D1003" s="21"/>
      <c r="E1003" s="21"/>
      <c r="F1003" s="21"/>
      <c r="G1003" s="21"/>
      <c r="H1003" s="23"/>
      <c r="I1003" s="22"/>
      <c r="J1003" s="25"/>
      <c r="K1003" s="25"/>
      <c r="L1003" s="59"/>
      <c r="M1003" s="26"/>
      <c r="N1003" s="26"/>
      <c r="O1003" s="26"/>
      <c r="P1003" s="58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A1003" s="21"/>
      <c r="EB1003" s="21"/>
      <c r="EC1003" s="21"/>
      <c r="ED1003" s="21"/>
      <c r="EE1003" s="21"/>
      <c r="EF1003" s="21"/>
      <c r="EG1003" s="21"/>
      <c r="EH1003" s="21"/>
      <c r="EI1003" s="21"/>
      <c r="EJ1003" s="21"/>
      <c r="EK1003" s="21"/>
      <c r="EL1003" s="21"/>
    </row>
    <row r="1004" spans="1:142" s="78" customFormat="1">
      <c r="A1004" s="29"/>
      <c r="B1004" s="29"/>
      <c r="C1004" s="35"/>
      <c r="D1004" s="21"/>
      <c r="E1004" s="21"/>
      <c r="F1004" s="21"/>
      <c r="G1004" s="21"/>
      <c r="H1004" s="23"/>
      <c r="I1004" s="22"/>
      <c r="J1004" s="25"/>
      <c r="K1004" s="25"/>
      <c r="L1004" s="59"/>
      <c r="M1004" s="26"/>
      <c r="N1004" s="26"/>
      <c r="O1004" s="26"/>
      <c r="P1004" s="58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A1004" s="21"/>
      <c r="EB1004" s="21"/>
      <c r="EC1004" s="21"/>
      <c r="ED1004" s="21"/>
      <c r="EE1004" s="21"/>
      <c r="EF1004" s="21"/>
      <c r="EG1004" s="21"/>
      <c r="EH1004" s="21"/>
      <c r="EI1004" s="21"/>
      <c r="EJ1004" s="21"/>
      <c r="EK1004" s="21"/>
      <c r="EL1004" s="21"/>
    </row>
    <row r="1005" spans="1:142" s="78" customFormat="1">
      <c r="A1005" s="29"/>
      <c r="B1005" s="29"/>
      <c r="C1005" s="35"/>
      <c r="D1005" s="21"/>
      <c r="E1005" s="21"/>
      <c r="F1005" s="21"/>
      <c r="G1005" s="21"/>
      <c r="H1005" s="23"/>
      <c r="I1005" s="22"/>
      <c r="J1005" s="25"/>
      <c r="K1005" s="25"/>
      <c r="L1005" s="59"/>
      <c r="M1005" s="26"/>
      <c r="N1005" s="26"/>
      <c r="O1005" s="26"/>
      <c r="P1005" s="58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  <c r="EE1005" s="21"/>
      <c r="EF1005" s="21"/>
      <c r="EG1005" s="21"/>
      <c r="EH1005" s="21"/>
      <c r="EI1005" s="21"/>
      <c r="EJ1005" s="21"/>
      <c r="EK1005" s="21"/>
      <c r="EL1005" s="21"/>
    </row>
    <row r="1006" spans="1:142" s="78" customFormat="1">
      <c r="A1006" s="29"/>
      <c r="B1006" s="29"/>
      <c r="C1006" s="35"/>
      <c r="D1006" s="21"/>
      <c r="E1006" s="21"/>
      <c r="F1006" s="21"/>
      <c r="G1006" s="21"/>
      <c r="H1006" s="23"/>
      <c r="I1006" s="22"/>
      <c r="J1006" s="25"/>
      <c r="K1006" s="25"/>
      <c r="L1006" s="59"/>
      <c r="M1006" s="26"/>
      <c r="N1006" s="26"/>
      <c r="O1006" s="26"/>
      <c r="P1006" s="58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  <c r="EC1006" s="21"/>
      <c r="ED1006" s="21"/>
      <c r="EE1006" s="21"/>
      <c r="EF1006" s="21"/>
      <c r="EG1006" s="21"/>
      <c r="EH1006" s="21"/>
      <c r="EI1006" s="21"/>
      <c r="EJ1006" s="21"/>
      <c r="EK1006" s="21"/>
      <c r="EL1006" s="21"/>
    </row>
    <row r="1007" spans="1:142" s="78" customFormat="1">
      <c r="A1007" s="29"/>
      <c r="B1007" s="29"/>
      <c r="C1007" s="35"/>
      <c r="D1007" s="21"/>
      <c r="E1007" s="21"/>
      <c r="F1007" s="21"/>
      <c r="G1007" s="21"/>
      <c r="H1007" s="23"/>
      <c r="I1007" s="22"/>
      <c r="J1007" s="25"/>
      <c r="K1007" s="25"/>
      <c r="L1007" s="59"/>
      <c r="M1007" s="26"/>
      <c r="N1007" s="26"/>
      <c r="O1007" s="26"/>
      <c r="P1007" s="58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  <c r="EE1007" s="21"/>
      <c r="EF1007" s="21"/>
      <c r="EG1007" s="21"/>
      <c r="EH1007" s="21"/>
      <c r="EI1007" s="21"/>
      <c r="EJ1007" s="21"/>
      <c r="EK1007" s="21"/>
      <c r="EL1007" s="21"/>
    </row>
    <row r="1008" spans="1:142" s="78" customFormat="1">
      <c r="A1008" s="29"/>
      <c r="B1008" s="29"/>
      <c r="C1008" s="35"/>
      <c r="D1008" s="21"/>
      <c r="E1008" s="21"/>
      <c r="F1008" s="21"/>
      <c r="G1008" s="21"/>
      <c r="H1008" s="23"/>
      <c r="I1008" s="22"/>
      <c r="J1008" s="25"/>
      <c r="K1008" s="25"/>
      <c r="L1008" s="59"/>
      <c r="M1008" s="26"/>
      <c r="N1008" s="26"/>
      <c r="O1008" s="26"/>
      <c r="P1008" s="58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A1008" s="21"/>
      <c r="EB1008" s="21"/>
      <c r="EC1008" s="21"/>
      <c r="ED1008" s="21"/>
      <c r="EE1008" s="21"/>
      <c r="EF1008" s="21"/>
      <c r="EG1008" s="21"/>
      <c r="EH1008" s="21"/>
      <c r="EI1008" s="21"/>
      <c r="EJ1008" s="21"/>
      <c r="EK1008" s="21"/>
      <c r="EL1008" s="21"/>
    </row>
    <row r="1009" spans="1:142" s="78" customFormat="1">
      <c r="A1009" s="29"/>
      <c r="B1009" s="29"/>
      <c r="C1009" s="35"/>
      <c r="D1009" s="21"/>
      <c r="E1009" s="21"/>
      <c r="F1009" s="21"/>
      <c r="G1009" s="21"/>
      <c r="H1009" s="23"/>
      <c r="I1009" s="22"/>
      <c r="J1009" s="25"/>
      <c r="K1009" s="25"/>
      <c r="L1009" s="59"/>
      <c r="M1009" s="26"/>
      <c r="N1009" s="26"/>
      <c r="O1009" s="26"/>
      <c r="P1009" s="58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</row>
  </sheetData>
  <autoFilter ref="A5:AI969" xr:uid="{D724FD1F-1043-42A8-8C11-3C7018ACB1BA}">
    <sortState xmlns:xlrd2="http://schemas.microsoft.com/office/spreadsheetml/2017/richdata2" ref="A6:AI969">
      <sortCondition ref="F5:F969"/>
    </sortState>
  </autoFilter>
  <mergeCells count="1">
    <mergeCell ref="Q3:X3"/>
  </mergeCells>
  <conditionalFormatting sqref="C3:D3">
    <cfRule type="duplicateValues" dxfId="104" priority="4"/>
  </conditionalFormatting>
  <conditionalFormatting sqref="D7">
    <cfRule type="duplicateValues" dxfId="103" priority="15"/>
  </conditionalFormatting>
  <conditionalFormatting sqref="D13">
    <cfRule type="duplicateValues" dxfId="102" priority="16"/>
  </conditionalFormatting>
  <conditionalFormatting sqref="D20">
    <cfRule type="duplicateValues" dxfId="101" priority="17"/>
  </conditionalFormatting>
  <conditionalFormatting sqref="D438 D440">
    <cfRule type="duplicateValues" dxfId="100" priority="14"/>
  </conditionalFormatting>
  <conditionalFormatting sqref="D513:D514">
    <cfRule type="duplicateValues" dxfId="99" priority="3"/>
  </conditionalFormatting>
  <conditionalFormatting sqref="D515">
    <cfRule type="duplicateValues" dxfId="98" priority="18"/>
  </conditionalFormatting>
  <conditionalFormatting sqref="D536">
    <cfRule type="duplicateValues" dxfId="97" priority="19"/>
  </conditionalFormatting>
  <conditionalFormatting sqref="D544">
    <cfRule type="duplicateValues" dxfId="96" priority="20"/>
  </conditionalFormatting>
  <conditionalFormatting sqref="D628:D631">
    <cfRule type="duplicateValues" dxfId="95" priority="2"/>
  </conditionalFormatting>
  <conditionalFormatting sqref="D632 D634">
    <cfRule type="duplicateValues" dxfId="94" priority="7"/>
  </conditionalFormatting>
  <conditionalFormatting sqref="D903 D905">
    <cfRule type="duplicateValues" dxfId="93" priority="8"/>
  </conditionalFormatting>
  <conditionalFormatting sqref="D905:D964 D440:D632 D634:D903 D966:D1048576 D1:D438">
    <cfRule type="duplicateValues" dxfId="92" priority="1"/>
  </conditionalFormatting>
  <conditionalFormatting sqref="D906:D962 D6 D537:D543 D14:D19 D8:D12 D516:D535 D635:D901 D441:D512 D545:D627 D21:D437">
    <cfRule type="duplicateValues" dxfId="91" priority="13"/>
  </conditionalFormatting>
  <conditionalFormatting sqref="D963">
    <cfRule type="duplicateValues" dxfId="90" priority="10"/>
  </conditionalFormatting>
  <conditionalFormatting sqref="D964 D966">
    <cfRule type="duplicateValues" dxfId="89" priority="9"/>
  </conditionalFormatting>
  <conditionalFormatting sqref="D967:D1048576 D1:D2 D4:D5">
    <cfRule type="duplicateValues" dxfId="88" priority="11"/>
  </conditionalFormatting>
  <conditionalFormatting sqref="V1:X1048576">
    <cfRule type="cellIs" dxfId="87" priority="12" operator="equal">
      <formula>"YES"</formula>
    </cfRule>
  </conditionalFormatting>
  <printOptions gridLines="1"/>
  <pageMargins left="0.25" right="0.25" top="0.25" bottom="0.25" header="0" footer="0"/>
  <pageSetup paperSize="17" scale="85" fitToHeight="0" orientation="landscape" r:id="rId1"/>
  <headerFooter alignWithMargins="0"/>
  <colBreaks count="1" manualBreakCount="1">
    <brk id="15" max="926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98102-5BF7-4824-944B-AF622735239F}">
  <sheetPr codeName="Sheet5">
    <tabColor rgb="FF00FFFF"/>
  </sheetPr>
  <dimension ref="A1:R94"/>
  <sheetViews>
    <sheetView topLeftCell="G1" workbookViewId="0">
      <selection activeCell="O5" sqref="O5"/>
    </sheetView>
  </sheetViews>
  <sheetFormatPr defaultRowHeight="15"/>
  <cols>
    <col min="1" max="1" width="18.7109375" bestFit="1" customWidth="1"/>
    <col min="2" max="2" width="13.28515625" bestFit="1" customWidth="1"/>
    <col min="3" max="3" width="18.7109375" bestFit="1" customWidth="1"/>
    <col min="4" max="4" width="18.28515625" bestFit="1" customWidth="1"/>
    <col min="5" max="5" width="14.28515625" bestFit="1" customWidth="1"/>
    <col min="6" max="6" width="23" bestFit="1" customWidth="1"/>
    <col min="9" max="9" width="19" bestFit="1" customWidth="1"/>
    <col min="10" max="10" width="18.7109375" bestFit="1" customWidth="1"/>
    <col min="11" max="11" width="18.28515625" bestFit="1" customWidth="1"/>
    <col min="12" max="12" width="14.28515625" bestFit="1" customWidth="1"/>
    <col min="13" max="13" width="23" bestFit="1" customWidth="1"/>
    <col min="14" max="14" width="21.7109375" bestFit="1" customWidth="1"/>
    <col min="15" max="15" width="14.28515625" bestFit="1" customWidth="1"/>
    <col min="16" max="16" width="11.5703125" bestFit="1" customWidth="1"/>
    <col min="17" max="17" width="10.5703125" bestFit="1" customWidth="1"/>
  </cols>
  <sheetData>
    <row r="1" spans="1:17" ht="15.75" thickBot="1">
      <c r="A1" s="72" t="s">
        <v>1880</v>
      </c>
      <c r="B1" s="72" t="s">
        <v>1881</v>
      </c>
      <c r="C1" s="72" t="s">
        <v>1882</v>
      </c>
      <c r="D1" s="72" t="s">
        <v>1883</v>
      </c>
      <c r="E1" s="72" t="s">
        <v>1884</v>
      </c>
      <c r="F1" s="72" t="s">
        <v>1885</v>
      </c>
      <c r="I1" s="73" t="s">
        <v>11</v>
      </c>
      <c r="J1" s="73" t="s">
        <v>1886</v>
      </c>
      <c r="K1" s="73" t="s">
        <v>1883</v>
      </c>
      <c r="L1" s="73" t="s">
        <v>1884</v>
      </c>
      <c r="M1" s="72" t="s">
        <v>1885</v>
      </c>
      <c r="N1" s="72" t="s">
        <v>1887</v>
      </c>
    </row>
    <row r="2" spans="1:17">
      <c r="A2" s="67" t="s">
        <v>1888</v>
      </c>
      <c r="B2" s="69" t="s">
        <v>1889</v>
      </c>
      <c r="C2" s="68">
        <f>+SUMIF('Detailed Schedule'!$D$8:$D$1037,$B2&amp;"*",'Detailed Schedule'!$H$8:$H$1037)</f>
        <v>0</v>
      </c>
      <c r="D2" s="68">
        <f>+SUMIF('Detailed Schedule'!$D$8:$D$1037,$B2&amp;"*",'Detailed Schedule'!$EQ$8:$EQ$1037)</f>
        <v>0</v>
      </c>
      <c r="E2" s="68">
        <f>+SUMIF('Detailed Schedule'!$D$8:$D$1037,$B2&amp;"*",'Detailed Schedule'!$EO$8:$EO$1037)+SUMIF('Detailed Schedule'!$D$8:$D$1037,$B2&amp;"*",'Detailed Schedule'!$J$8:$J$1037)</f>
        <v>0</v>
      </c>
      <c r="F2" s="68">
        <f>+Table2[[#This Row],[YTD Deprecation]]/MONTH('Detailed Schedule'!$D$4)</f>
        <v>0</v>
      </c>
      <c r="I2" s="71">
        <v>0</v>
      </c>
      <c r="J2" s="68">
        <f>+SUMIF('Detailed Schedule'!$E$8:$E$1037,$I2,'Detailed Schedule'!$H$8:$H$1037)</f>
        <v>0</v>
      </c>
      <c r="K2" s="68">
        <f>+SUMIF('Detailed Schedule'!$E$8:$E$1037,$I2,'Detailed Schedule'!$EQ$8:$EQ$1037)</f>
        <v>0</v>
      </c>
      <c r="L2" s="68">
        <f>+SUMIF('Detailed Schedule'!$E$8:$E$1037,$I2,'Detailed Schedule'!$EO$8:$EO$1037)+SUMIF('Detailed Schedule'!$E$8:$E$1037,$I2,'Detailed Schedule'!$J$8:$J$1037)</f>
        <v>0</v>
      </c>
      <c r="M2" s="68">
        <f>+Table3[[#This Row],[YTD Deprecation]]/MONTH('Detailed Schedule'!$D$4)</f>
        <v>0</v>
      </c>
      <c r="N2" s="67">
        <f>+Table3[[#This Row],[Monthly Depreciation]]*12</f>
        <v>0</v>
      </c>
    </row>
    <row r="3" spans="1:17">
      <c r="A3" s="67" t="s">
        <v>1890</v>
      </c>
      <c r="B3" s="70" t="s">
        <v>1891</v>
      </c>
      <c r="C3" s="68">
        <f>+SUMIF('Detailed Schedule'!$D$8:$D$1037,$B3&amp;"*",'Detailed Schedule'!$H$8:$H$1037)</f>
        <v>12076.9</v>
      </c>
      <c r="D3" s="68">
        <f>+SUMIF('Detailed Schedule'!$D$8:$D$1037,$B3&amp;"*",'Detailed Schedule'!$EQ$8:$EQ$1037)</f>
        <v>0</v>
      </c>
      <c r="E3" s="68">
        <f>+SUMIF('Detailed Schedule'!$D$8:$D$1037,$B3&amp;"*",'Detailed Schedule'!$EO$8:$EO$1037)+SUMIF('Detailed Schedule'!$D$8:$D$1037,$B3&amp;"*",'Detailed Schedule'!$J$8:$J$1037)</f>
        <v>1500</v>
      </c>
      <c r="F3" s="68">
        <f>+Table2[[#This Row],[YTD Deprecation]]/MONTH('Detailed Schedule'!$D$4)</f>
        <v>0</v>
      </c>
      <c r="I3" s="71">
        <v>1</v>
      </c>
      <c r="J3" s="68">
        <f>+SUMIF('Detailed Schedule'!$E$8:$E$1037,$I3,'Detailed Schedule'!$H$8:$H$1037)</f>
        <v>28747255.660000004</v>
      </c>
      <c r="K3" s="68">
        <f>+SUMIF('Detailed Schedule'!$E$8:$E$1037,$I3,'Detailed Schedule'!$EQ$8:$EQ$1037)</f>
        <v>439238.40739980119</v>
      </c>
      <c r="L3" s="68">
        <f>+SUMIF('Detailed Schedule'!$E$8:$E$1037,$I3,'Detailed Schedule'!$EO$8:$EO$1037)+SUMIF('Detailed Schedule'!$E$8:$E$1037,$I3,'Detailed Schedule'!$J$8:$J$1037)</f>
        <v>18361755.239999995</v>
      </c>
      <c r="M3" s="67">
        <f>+Table3[[#This Row],[YTD Deprecation]]/MONTH('Detailed Schedule'!$D$4)</f>
        <v>146412.80246660041</v>
      </c>
      <c r="N3" s="67">
        <f>+Table3[[#This Row],[Monthly Depreciation]]*12</f>
        <v>1756953.6295992048</v>
      </c>
    </row>
    <row r="4" spans="1:17">
      <c r="A4" s="67" t="s">
        <v>1892</v>
      </c>
      <c r="B4" s="70" t="s">
        <v>1893</v>
      </c>
      <c r="C4" s="68">
        <f>+SUMIF('Detailed Schedule'!$D$8:$D$1037,$B4&amp;"*",'Detailed Schedule'!$H$8:$H$1037)</f>
        <v>1800</v>
      </c>
      <c r="D4" s="68">
        <f>+SUMIF('Detailed Schedule'!$D$8:$D$1037,$B4&amp;"*",'Detailed Schedule'!$EQ$8:$EQ$1037)</f>
        <v>0</v>
      </c>
      <c r="E4" s="68">
        <f>+SUMIF('Detailed Schedule'!$D$8:$D$1037,$B4&amp;"*",'Detailed Schedule'!$EO$8:$EO$1037)+SUMIF('Detailed Schedule'!$D$8:$D$1037,$B4&amp;"*",'Detailed Schedule'!$J$8:$J$1037)</f>
        <v>0</v>
      </c>
      <c r="F4" s="68">
        <f>+Table2[[#This Row],[YTD Deprecation]]/MONTH('Detailed Schedule'!$D$4)</f>
        <v>0</v>
      </c>
      <c r="I4" s="71">
        <v>2</v>
      </c>
      <c r="J4" s="68">
        <f>+SUMIF('Detailed Schedule'!$E$8:$E$1037,$I4,'Detailed Schedule'!$H$8:$H$1037)</f>
        <v>17467600.25</v>
      </c>
      <c r="K4" s="68">
        <f>+SUMIF('Detailed Schedule'!$E$8:$E$1037,$I4,'Detailed Schedule'!$EQ$8:$EQ$1037)</f>
        <v>334243.96385476156</v>
      </c>
      <c r="L4" s="68">
        <f>+SUMIF('Detailed Schedule'!$E$8:$E$1037,$I4,'Detailed Schedule'!$EO$8:$EO$1037)+SUMIF('Detailed Schedule'!$E$8:$E$1037,$I4,'Detailed Schedule'!$J$8:$J$1037)</f>
        <v>10989144.503500003</v>
      </c>
      <c r="M4" s="145">
        <f>+Table3[[#This Row],[YTD Deprecation]]/MONTH('Detailed Schedule'!$D$4)</f>
        <v>111414.65461825386</v>
      </c>
      <c r="N4" s="67">
        <f>+Table3[[#This Row],[Monthly Depreciation]]*12</f>
        <v>1336975.8554190462</v>
      </c>
      <c r="O4" s="8"/>
      <c r="P4" s="8"/>
      <c r="Q4" s="8"/>
    </row>
    <row r="5" spans="1:17">
      <c r="A5" s="67" t="s">
        <v>1894</v>
      </c>
      <c r="B5" s="70" t="s">
        <v>1895</v>
      </c>
      <c r="C5" s="68">
        <f>+SUMIF('Detailed Schedule'!$D$8:$D$1037,$B5&amp;"*",'Detailed Schedule'!$H$8:$H$1037)</f>
        <v>149152.14000000001</v>
      </c>
      <c r="D5" s="68">
        <f>+SUMIF('Detailed Schedule'!$D$8:$D$1037,$B5&amp;"*",'Detailed Schedule'!$EQ$8:$EQ$1037)</f>
        <v>5801.6136071428582</v>
      </c>
      <c r="E5" s="68">
        <f>+SUMIF('Detailed Schedule'!$D$8:$D$1037,$B5&amp;"*",'Detailed Schedule'!$EO$8:$EO$1037)+SUMIF('Detailed Schedule'!$D$8:$D$1037,$B5&amp;"*",'Detailed Schedule'!$J$8:$J$1037)</f>
        <v>82524.800000000017</v>
      </c>
      <c r="F5" s="68">
        <f>+Table2[[#This Row],[YTD Deprecation]]/MONTH('Detailed Schedule'!$D$4)</f>
        <v>1933.8712023809528</v>
      </c>
      <c r="I5" s="71">
        <v>3</v>
      </c>
      <c r="J5" s="68">
        <f>+SUMIF('Detailed Schedule'!$E$8:$E$1037,$I5,'Detailed Schedule'!$H$8:$H$1037)</f>
        <v>2226350.6999999997</v>
      </c>
      <c r="K5" s="68">
        <f>+SUMIF('Detailed Schedule'!$E$8:$E$1037,$I5,'Detailed Schedule'!$EQ$8:$EQ$1037)</f>
        <v>51417.702064285717</v>
      </c>
      <c r="L5" s="68">
        <f>+SUMIF('Detailed Schedule'!$E$8:$E$1037,$I5,'Detailed Schedule'!$EO$8:$EO$1037)+SUMIF('Detailed Schedule'!$E$8:$E$1037,$I5,'Detailed Schedule'!$J$8:$J$1037)</f>
        <v>1440645.8730000001</v>
      </c>
      <c r="M5" s="145">
        <f>+Table3[[#This Row],[YTD Deprecation]]/MONTH('Detailed Schedule'!$D$4)</f>
        <v>17139.234021428572</v>
      </c>
      <c r="N5" s="67">
        <f>+Table3[[#This Row],[Monthly Depreciation]]*12</f>
        <v>205670.80825714287</v>
      </c>
      <c r="P5" s="8"/>
      <c r="Q5" s="8"/>
    </row>
    <row r="6" spans="1:17">
      <c r="A6" s="67" t="s">
        <v>1896</v>
      </c>
      <c r="B6" s="70" t="s">
        <v>1897</v>
      </c>
      <c r="C6" s="68">
        <f>+SUMIF('Detailed Schedule'!$D$8:$D$1037,$B6&amp;"*",'Detailed Schedule'!$H$8:$H$1037)</f>
        <v>11058.45</v>
      </c>
      <c r="D6" s="68">
        <f>+SUMIF('Detailed Schedule'!$D$8:$D$1037,$B6&amp;"*",'Detailed Schedule'!$EQ$8:$EQ$1037)</f>
        <v>276.46125000000001</v>
      </c>
      <c r="E6" s="68">
        <f>+SUMIF('Detailed Schedule'!$D$8:$D$1037,$B6&amp;"*",'Detailed Schedule'!$EO$8:$EO$1037)+SUMIF('Detailed Schedule'!$D$8:$D$1037,$B6&amp;"*",'Detailed Schedule'!$J$8:$J$1037)</f>
        <v>184.27</v>
      </c>
      <c r="F6" s="68">
        <f>+Table2[[#This Row],[YTD Deprecation]]/MONTH('Detailed Schedule'!$D$4)</f>
        <v>92.153750000000002</v>
      </c>
      <c r="I6" s="71">
        <v>4</v>
      </c>
      <c r="J6" s="68">
        <f>+SUMIF('Detailed Schedule'!$E$8:$E$1037,$I6,'Detailed Schedule'!$H$8:$H$1037)</f>
        <v>3511202.7699999991</v>
      </c>
      <c r="K6" s="68">
        <f>+SUMIF('Detailed Schedule'!$E$8:$E$1037,$I6,'Detailed Schedule'!$EQ$8:$EQ$1037)</f>
        <v>66822.447432142857</v>
      </c>
      <c r="L6" s="68">
        <f>+SUMIF('Detailed Schedule'!$E$8:$E$1037,$I6,'Detailed Schedule'!$EO$8:$EO$1037)+SUMIF('Detailed Schedule'!$E$8:$E$1037,$I6,'Detailed Schedule'!$J$8:$J$1037)</f>
        <v>2423220.7089999998</v>
      </c>
      <c r="M6" s="145">
        <f>+Table3[[#This Row],[YTD Deprecation]]/MONTH('Detailed Schedule'!$D$4)</f>
        <v>22274.14914404762</v>
      </c>
      <c r="N6" s="67">
        <f>+Table3[[#This Row],[Monthly Depreciation]]*12</f>
        <v>267289.78972857143</v>
      </c>
      <c r="P6" s="8"/>
      <c r="Q6" s="8"/>
    </row>
    <row r="7" spans="1:17">
      <c r="A7" s="67" t="s">
        <v>1898</v>
      </c>
      <c r="B7" s="70" t="s">
        <v>1899</v>
      </c>
      <c r="C7" s="68">
        <f>+SUMIF('Detailed Schedule'!$D$8:$D$1037,$B7&amp;"*",'Detailed Schedule'!$H$8:$H$1037)</f>
        <v>23225.010000000002</v>
      </c>
      <c r="D7" s="68">
        <f>+SUMIF('Detailed Schedule'!$D$8:$D$1037,$B7&amp;"*",'Detailed Schedule'!$EQ$8:$EQ$1037)</f>
        <v>0</v>
      </c>
      <c r="E7" s="68">
        <f>+SUMIF('Detailed Schedule'!$D$8:$D$1037,$B7&amp;"*",'Detailed Schedule'!$EO$8:$EO$1037)+SUMIF('Detailed Schedule'!$D$8:$D$1037,$B7&amp;"*",'Detailed Schedule'!$J$8:$J$1037)</f>
        <v>700</v>
      </c>
      <c r="F7" s="68">
        <f>+Table2[[#This Row],[YTD Deprecation]]/MONTH('Detailed Schedule'!$D$4)</f>
        <v>0</v>
      </c>
      <c r="I7" s="71">
        <v>8</v>
      </c>
      <c r="J7" s="68">
        <f>+SUMIF('Detailed Schedule'!$E$8:$E$1037,$I7,'Detailed Schedule'!$H$8:$H$1037)</f>
        <v>122145.22</v>
      </c>
      <c r="K7" s="68">
        <f>+SUMIF('Detailed Schedule'!$E$8:$E$1037,$I7,'Detailed Schedule'!$EQ$8:$EQ$1037)</f>
        <v>3036.8783333333331</v>
      </c>
      <c r="L7" s="68">
        <f>+SUMIF('Detailed Schedule'!$E$8:$E$1037,$I7,'Detailed Schedule'!$EO$8:$EO$1037)+SUMIF('Detailed Schedule'!$E$8:$E$1037,$I7,'Detailed Schedule'!$J$8:$J$1037)</f>
        <v>83503.600000000006</v>
      </c>
      <c r="M7" s="145">
        <f>+Table3[[#This Row],[YTD Deprecation]]/MONTH('Detailed Schedule'!$D$4)</f>
        <v>1012.2927777777777</v>
      </c>
      <c r="N7" s="67">
        <f>+Table3[[#This Row],[Monthly Depreciation]]*12</f>
        <v>12147.513333333332</v>
      </c>
      <c r="P7" s="8"/>
    </row>
    <row r="8" spans="1:17">
      <c r="A8" s="67"/>
      <c r="B8" s="70" t="s">
        <v>1900</v>
      </c>
      <c r="C8" s="68">
        <f>+SUMIF('Detailed Schedule'!$D$8:$D$1037,$B8&amp;"*",'Detailed Schedule'!$H$8:$H$1037)</f>
        <v>216670.28</v>
      </c>
      <c r="D8" s="68">
        <f>+SUMIF('Detailed Schedule'!$D$8:$D$1037,$B8&amp;"*",'Detailed Schedule'!$EQ$8:$EQ$1037)</f>
        <v>8233.366964285713</v>
      </c>
      <c r="E8" s="68">
        <f>+SUMIF('Detailed Schedule'!$D$8:$D$1037,$B8&amp;"*",'Detailed Schedule'!$EO$8:$EO$1037)+SUMIF('Detailed Schedule'!$D$8:$D$1037,$B8&amp;"*",'Detailed Schedule'!$J$8:$J$1037)</f>
        <v>77270.86</v>
      </c>
      <c r="F8" s="68">
        <f>+Table2[[#This Row],[YTD Deprecation]]/MONTH('Detailed Schedule'!$D$4)</f>
        <v>2744.4556547619045</v>
      </c>
      <c r="I8" s="71">
        <v>9</v>
      </c>
      <c r="J8" s="68">
        <f>+SUMIF('Detailed Schedule'!$E$8:$E$1037,$I8,'Detailed Schedule'!$H$8:$H$1037)</f>
        <v>310867.51</v>
      </c>
      <c r="K8" s="68">
        <f>+SUMIF('Detailed Schedule'!$E$8:$E$1037,$I8,'Detailed Schedule'!$EQ$8:$EQ$1037)</f>
        <v>4233.3368928571435</v>
      </c>
      <c r="L8" s="68">
        <f>+SUMIF('Detailed Schedule'!$E$8:$E$1037,$I8,'Detailed Schedule'!$EO$8:$EO$1037)+SUMIF('Detailed Schedule'!$E$8:$E$1037,$I8,'Detailed Schedule'!$J$8:$J$1037)</f>
        <v>94776.36</v>
      </c>
      <c r="M8" s="67">
        <f>+Table3[[#This Row],[YTD Deprecation]]/MONTH('Detailed Schedule'!$D$4)</f>
        <v>1411.1122976190479</v>
      </c>
      <c r="N8" s="67">
        <f>+Table3[[#This Row],[Monthly Depreciation]]*12</f>
        <v>16933.347571428574</v>
      </c>
    </row>
    <row r="9" spans="1:17">
      <c r="A9" s="67"/>
      <c r="B9" s="70" t="s">
        <v>1901</v>
      </c>
      <c r="C9" s="68">
        <f>+SUMIF('Detailed Schedule'!$D$8:$D$1037,$B9&amp;"*",'Detailed Schedule'!$H$8:$H$1037)</f>
        <v>2062654</v>
      </c>
      <c r="D9" s="68">
        <f>+SUMIF('Detailed Schedule'!$D$8:$D$1037,$B9&amp;"*",'Detailed Schedule'!$EQ$8:$EQ$1037)</f>
        <v>32879.199999999997</v>
      </c>
      <c r="E9" s="68">
        <f>+SUMIF('Detailed Schedule'!$D$8:$D$1037,$B9&amp;"*",'Detailed Schedule'!$EO$8:$EO$1037)+SUMIF('Detailed Schedule'!$D$8:$D$1037,$B9&amp;"*",'Detailed Schedule'!$J$8:$J$1037)</f>
        <v>1760884.0699999998</v>
      </c>
      <c r="F9" s="68">
        <f>+Table2[[#This Row],[YTD Deprecation]]/MONTH('Detailed Schedule'!$D$4)</f>
        <v>10959.733333333332</v>
      </c>
      <c r="I9" s="71" t="s">
        <v>1751</v>
      </c>
      <c r="J9" s="8">
        <f>SUBTOTAL(109,Table3[Total Asset Costs])</f>
        <v>52385422.109999999</v>
      </c>
      <c r="K9" s="8">
        <f>SUBTOTAL(109,Table3[YTD Deprecation])</f>
        <v>898992.7359771817</v>
      </c>
      <c r="L9" s="8">
        <f>SUBTOTAL(109,Table3[NBV])</f>
        <v>33393046.285499997</v>
      </c>
      <c r="M9" s="8">
        <f>SUBTOTAL(109,Table3[Monthly Depreciation])</f>
        <v>299664.24532572727</v>
      </c>
      <c r="N9" s="8">
        <f>SUBTOTAL(109,Table3[Annual Depreciation])</f>
        <v>3595970.9439087268</v>
      </c>
    </row>
    <row r="10" spans="1:17">
      <c r="A10" s="67"/>
      <c r="B10" s="70" t="s">
        <v>1902</v>
      </c>
      <c r="C10" s="68">
        <f>+SUMIF('Detailed Schedule'!$D$8:$D$1037,$B10&amp;"*",'Detailed Schedule'!$H$8:$H$1037)</f>
        <v>702834.62000000011</v>
      </c>
      <c r="D10" s="68">
        <f>+SUMIF('Detailed Schedule'!$D$8:$D$1037,$B10&amp;"*",'Detailed Schedule'!$EQ$8:$EQ$1037)</f>
        <v>6075.3615000000009</v>
      </c>
      <c r="E10" s="68">
        <f>+SUMIF('Detailed Schedule'!$D$8:$D$1037,$B10&amp;"*",'Detailed Schedule'!$EO$8:$EO$1037)+SUMIF('Detailed Schedule'!$D$8:$D$1037,$B10&amp;"*",'Detailed Schedule'!$J$8:$J$1037)</f>
        <v>375906.17</v>
      </c>
      <c r="F10" s="68">
        <f>+Table2[[#This Row],[YTD Deprecation]]/MONTH('Detailed Schedule'!$D$4)</f>
        <v>2025.1205000000002</v>
      </c>
      <c r="J10" s="8"/>
      <c r="K10" s="8"/>
      <c r="L10" s="8"/>
      <c r="M10" s="8"/>
    </row>
    <row r="11" spans="1:17">
      <c r="A11" s="67" t="s">
        <v>1903</v>
      </c>
      <c r="B11" s="70" t="s">
        <v>1904</v>
      </c>
      <c r="C11" s="68">
        <f>+SUMIF('Detailed Schedule'!$D$8:$D$1037,$B11&amp;"*",'Detailed Schedule'!$H$8:$H$1037)</f>
        <v>47909.180000000008</v>
      </c>
      <c r="D11" s="68">
        <f>+SUMIF('Detailed Schedule'!$D$8:$D$1037,$B11&amp;"*",'Detailed Schedule'!$EQ$8:$EQ$1037)</f>
        <v>587.09942261904757</v>
      </c>
      <c r="E11" s="68">
        <f>+SUMIF('Detailed Schedule'!$D$8:$D$1037,$B11&amp;"*",'Detailed Schedule'!$EO$8:$EO$1037)+SUMIF('Detailed Schedule'!$D$8:$D$1037,$B11&amp;"*",'Detailed Schedule'!$J$8:$J$1037)</f>
        <v>14398.330000000002</v>
      </c>
      <c r="F11" s="68">
        <f>+Table2[[#This Row],[YTD Deprecation]]/MONTH('Detailed Schedule'!$D$4)</f>
        <v>195.69980753968252</v>
      </c>
      <c r="M11" s="8"/>
      <c r="O11" s="67"/>
    </row>
    <row r="12" spans="1:17" ht="15.75" thickBot="1">
      <c r="A12" s="67"/>
      <c r="B12" s="70" t="s">
        <v>1905</v>
      </c>
      <c r="C12" s="68">
        <f>+SUMIF('Detailed Schedule'!$D$8:$D$1037,$B12&amp;"*",'Detailed Schedule'!$H$8:$H$1037)</f>
        <v>84951.7</v>
      </c>
      <c r="D12" s="68">
        <f>+SUMIF('Detailed Schedule'!$D$8:$D$1037,$B12&amp;"*",'Detailed Schedule'!$EQ$8:$EQ$1037)</f>
        <v>0</v>
      </c>
      <c r="E12" s="68">
        <f>+SUMIF('Detailed Schedule'!$D$8:$D$1037,$B12&amp;"*",'Detailed Schedule'!$EO$8:$EO$1037)+SUMIF('Detailed Schedule'!$D$8:$D$1037,$B12&amp;"*",'Detailed Schedule'!$J$8:$J$1037)</f>
        <v>40000</v>
      </c>
      <c r="F12" s="68">
        <f>+Table2[[#This Row],[YTD Deprecation]]/MONTH('Detailed Schedule'!$D$4)</f>
        <v>0</v>
      </c>
      <c r="I12" s="73" t="s">
        <v>23</v>
      </c>
      <c r="J12" s="73" t="s">
        <v>1882</v>
      </c>
      <c r="K12" s="73" t="s">
        <v>1883</v>
      </c>
      <c r="L12" s="73" t="s">
        <v>1884</v>
      </c>
      <c r="M12" s="72" t="s">
        <v>1885</v>
      </c>
      <c r="N12" s="72" t="s">
        <v>1887</v>
      </c>
    </row>
    <row r="13" spans="1:17">
      <c r="A13" s="67"/>
      <c r="B13" s="70" t="s">
        <v>1906</v>
      </c>
      <c r="C13" s="68">
        <f>+SUMIF('Detailed Schedule'!$D$8:$D$1037,$B13&amp;"*",'Detailed Schedule'!$H$8:$H$1037)</f>
        <v>53173.880000000005</v>
      </c>
      <c r="D13" s="68">
        <f>+SUMIF('Detailed Schedule'!$D$8:$D$1037,$B13&amp;"*",'Detailed Schedule'!$EQ$8:$EQ$1037)</f>
        <v>656.58</v>
      </c>
      <c r="E13" s="68">
        <f>+SUMIF('Detailed Schedule'!$D$8:$D$1037,$B13&amp;"*",'Detailed Schedule'!$EO$8:$EO$1037)+SUMIF('Detailed Schedule'!$D$8:$D$1037,$B13&amp;"*",'Detailed Schedule'!$J$8:$J$1037)</f>
        <v>8100</v>
      </c>
      <c r="F13" s="68">
        <f>+Table2[[#This Row],[YTD Deprecation]]/MONTH('Detailed Schedule'!$D$4)</f>
        <v>218.86</v>
      </c>
      <c r="I13" s="71" t="s">
        <v>318</v>
      </c>
      <c r="J13" s="68">
        <f>+SUMIF('Detailed Schedule'!$F$8:$F$1037,$I13,'Detailed Schedule'!$H$8:$H$1037)</f>
        <v>18390.5</v>
      </c>
      <c r="K13" s="68">
        <f>+SUMIF('Detailed Schedule'!$F$8:$F$1037,$I13,'Detailed Schedule'!$EQ$8:$EQ$1037)</f>
        <v>0</v>
      </c>
      <c r="L13" s="68">
        <f>+SUMIF('Detailed Schedule'!$F$8:$F$1037,$I13,'Detailed Schedule'!$EO$8:$EO$1037)+SUMIF('Detailed Schedule'!$F$8:$F$1037,$I13,'Detailed Schedule'!$J$8:$J$1037)</f>
        <v>0</v>
      </c>
      <c r="M13" s="67">
        <f>+Table4[[#This Row],[YTD Deprecation]]/MONTH('Detailed Schedule'!$D$4)</f>
        <v>0</v>
      </c>
      <c r="N13" s="67">
        <f>+Table4[[#This Row],[Monthly Depreciation]]*12</f>
        <v>0</v>
      </c>
    </row>
    <row r="14" spans="1:17">
      <c r="A14" s="67"/>
      <c r="B14" s="70" t="s">
        <v>1907</v>
      </c>
      <c r="C14" s="68">
        <f>+SUMIF('Detailed Schedule'!$D$8:$D$1037,$B14&amp;"*",'Detailed Schedule'!$H$8:$H$1037)</f>
        <v>37344</v>
      </c>
      <c r="D14" s="68">
        <f>+SUMIF('Detailed Schedule'!$D$8:$D$1037,$B14&amp;"*",'Detailed Schedule'!$EQ$8:$EQ$1037)</f>
        <v>808.60000000000014</v>
      </c>
      <c r="E14" s="68">
        <f>+SUMIF('Detailed Schedule'!$D$8:$D$1037,$B14&amp;"*",'Detailed Schedule'!$EO$8:$EO$1037)+SUMIF('Detailed Schedule'!$D$8:$D$1037,$B14&amp;"*",'Detailed Schedule'!$J$8:$J$1037)</f>
        <v>11199.27</v>
      </c>
      <c r="F14" s="68">
        <f>+Table2[[#This Row],[YTD Deprecation]]/MONTH('Detailed Schedule'!$D$4)</f>
        <v>269.53333333333336</v>
      </c>
      <c r="I14" s="71" t="s">
        <v>486</v>
      </c>
      <c r="J14" s="68">
        <f>+SUMIF('Detailed Schedule'!$F$8:$F$1037,$I14,'Detailed Schedule'!$H$8:$H$1037)</f>
        <v>3380.92</v>
      </c>
      <c r="K14" s="68">
        <f>+SUMIF('Detailed Schedule'!$F$8:$F$1037,$I14,'Detailed Schedule'!$EQ$8:$EQ$1037)</f>
        <v>0</v>
      </c>
      <c r="L14" s="68">
        <f>+SUMIF('Detailed Schedule'!$F$8:$F$1037,$I14,'Detailed Schedule'!$EO$8:$EO$1037)+SUMIF('Detailed Schedule'!$F$8:$F$1037,$I14,'Detailed Schedule'!$J$8:$J$1037)</f>
        <v>0</v>
      </c>
      <c r="M14" s="67">
        <f>+Table4[[#This Row],[YTD Deprecation]]/MONTH('Detailed Schedule'!$D$4)</f>
        <v>0</v>
      </c>
      <c r="N14" s="67">
        <f>+Table4[[#This Row],[Monthly Depreciation]]*12</f>
        <v>0</v>
      </c>
    </row>
    <row r="15" spans="1:17">
      <c r="A15" s="67" t="s">
        <v>1908</v>
      </c>
      <c r="B15" s="70" t="s">
        <v>1909</v>
      </c>
      <c r="C15" s="68">
        <f>+SUMIF('Detailed Schedule'!$D$8:$D$1037,$B15&amp;"*",'Detailed Schedule'!$H$8:$H$1037)</f>
        <v>12733</v>
      </c>
      <c r="D15" s="68">
        <f>+SUMIF('Detailed Schedule'!$D$8:$D$1037,$B15&amp;"*",'Detailed Schedule'!$EQ$8:$EQ$1037)</f>
        <v>636.65</v>
      </c>
      <c r="E15" s="68">
        <f>+SUMIF('Detailed Schedule'!$D$8:$D$1037,$B15&amp;"*",'Detailed Schedule'!$EO$8:$EO$1037)+SUMIF('Detailed Schedule'!$D$8:$D$1037,$B15&amp;"*",'Detailed Schedule'!$J$8:$J$1037)</f>
        <v>8064.23</v>
      </c>
      <c r="F15" s="68">
        <f>+Table2[[#This Row],[YTD Deprecation]]/MONTH('Detailed Schedule'!$D$4)</f>
        <v>212.21666666666667</v>
      </c>
      <c r="I15" s="71" t="s">
        <v>162</v>
      </c>
      <c r="J15" s="68">
        <f>+SUMIF('Detailed Schedule'!$F$8:$F$1037,$I15,'Detailed Schedule'!$H$8:$H$1037)</f>
        <v>45198.060000000005</v>
      </c>
      <c r="K15" s="68">
        <f>+SUMIF('Detailed Schedule'!$F$8:$F$1037,$I15,'Detailed Schedule'!$EQ$8:$EQ$1037)</f>
        <v>490.27370833333327</v>
      </c>
      <c r="L15" s="68">
        <f>+SUMIF('Detailed Schedule'!$F$8:$F$1037,$I15,'Detailed Schedule'!$EO$8:$EO$1037)+SUMIF('Detailed Schedule'!$F$8:$F$1037,$I15,'Detailed Schedule'!$J$8:$J$1037)</f>
        <v>13817.37</v>
      </c>
      <c r="M15" s="67">
        <f>+Table4[[#This Row],[YTD Deprecation]]/MONTH('Detailed Schedule'!$D$4)</f>
        <v>163.42456944444442</v>
      </c>
      <c r="N15" s="67">
        <f>+Table4[[#This Row],[Monthly Depreciation]]*12</f>
        <v>1961.0948333333331</v>
      </c>
    </row>
    <row r="16" spans="1:17">
      <c r="A16" s="67"/>
      <c r="B16" s="70" t="s">
        <v>1910</v>
      </c>
      <c r="C16" s="68">
        <f>+SUMIF('Detailed Schedule'!$D$8:$D$1037,$B16&amp;"*",'Detailed Schedule'!$H$8:$H$1037)</f>
        <v>214278.78</v>
      </c>
      <c r="D16" s="68">
        <f>+SUMIF('Detailed Schedule'!$D$8:$D$1037,$B16&amp;"*",'Detailed Schedule'!$EQ$8:$EQ$1037)</f>
        <v>5977.0536428571431</v>
      </c>
      <c r="E16" s="68">
        <f>+SUMIF('Detailed Schedule'!$D$8:$D$1037,$B16&amp;"*",'Detailed Schedule'!$EO$8:$EO$1037)+SUMIF('Detailed Schedule'!$D$8:$D$1037,$B16&amp;"*",'Detailed Schedule'!$J$8:$J$1037)</f>
        <v>97568.72</v>
      </c>
      <c r="F16" s="68">
        <f>+Table2[[#This Row],[YTD Deprecation]]/MONTH('Detailed Schedule'!$D$4)</f>
        <v>1992.3512142857144</v>
      </c>
      <c r="I16" s="71" t="s">
        <v>100</v>
      </c>
      <c r="J16" s="68">
        <f>+SUMIF('Detailed Schedule'!$F$8:$F$1037,$I16,'Detailed Schedule'!$H$8:$H$1037)</f>
        <v>36485391.859999962</v>
      </c>
      <c r="K16" s="68">
        <f>+SUMIF('Detailed Schedule'!$F$8:$F$1037,$I16,'Detailed Schedule'!$EQ$8:$EQ$1037)</f>
        <v>484995.9044339286</v>
      </c>
      <c r="L16" s="68">
        <f>+SUMIF('Detailed Schedule'!$F$8:$F$1037,$I16,'Detailed Schedule'!$EO$8:$EO$1037)+SUMIF('Detailed Schedule'!$F$8:$F$1037,$I16,'Detailed Schedule'!$J$8:$J$1037)</f>
        <v>25255181.732499994</v>
      </c>
      <c r="M16" s="67">
        <f>+Table4[[#This Row],[YTD Deprecation]]/MONTH('Detailed Schedule'!$D$4)</f>
        <v>161665.3014779762</v>
      </c>
      <c r="N16" s="67">
        <f>+Table4[[#This Row],[Monthly Depreciation]]*12</f>
        <v>1939983.6177357144</v>
      </c>
    </row>
    <row r="17" spans="1:18">
      <c r="A17" s="67"/>
      <c r="B17" s="70" t="s">
        <v>1911</v>
      </c>
      <c r="C17" s="68">
        <f>+SUMIF('Detailed Schedule'!$D$8:$D$1037,$B17&amp;"*",'Detailed Schedule'!$H$8:$H$1037)</f>
        <v>240480.47999999998</v>
      </c>
      <c r="D17" s="68">
        <f>+SUMIF('Detailed Schedule'!$D$8:$D$1037,$B17&amp;"*",'Detailed Schedule'!$EQ$8:$EQ$1037)</f>
        <v>3885.9285714285716</v>
      </c>
      <c r="E17" s="68">
        <f>+SUMIF('Detailed Schedule'!$D$8:$D$1037,$B17&amp;"*",'Detailed Schedule'!$EO$8:$EO$1037)+SUMIF('Detailed Schedule'!$D$8:$D$1037,$B17&amp;"*",'Detailed Schedule'!$J$8:$J$1037)</f>
        <v>107884.53</v>
      </c>
      <c r="F17" s="68">
        <f>+Table2[[#This Row],[YTD Deprecation]]/MONTH('Detailed Schedule'!$D$4)</f>
        <v>1295.3095238095239</v>
      </c>
      <c r="I17" s="71" t="s">
        <v>103</v>
      </c>
      <c r="J17" s="68">
        <f>+SUMIF('Detailed Schedule'!$F$8:$F$1037,$I17,'Detailed Schedule'!$H$8:$H$1037)</f>
        <v>529244.53999999992</v>
      </c>
      <c r="K17" s="68">
        <f>+SUMIF('Detailed Schedule'!$F$8:$F$1037,$I17,'Detailed Schedule'!$EQ$8:$EQ$1037)</f>
        <v>11538.26876666667</v>
      </c>
      <c r="L17" s="68">
        <f>+SUMIF('Detailed Schedule'!$F$8:$F$1037,$I17,'Detailed Schedule'!$EO$8:$EO$1037)+SUMIF('Detailed Schedule'!$F$8:$F$1037,$I17,'Detailed Schedule'!$J$8:$J$1037)</f>
        <v>152905.41800000001</v>
      </c>
      <c r="M17" s="67">
        <f>+Table4[[#This Row],[YTD Deprecation]]/MONTH('Detailed Schedule'!$D$4)</f>
        <v>3846.0895888888899</v>
      </c>
      <c r="N17" s="67">
        <f>+Table4[[#This Row],[Monthly Depreciation]]*12</f>
        <v>46153.075066666679</v>
      </c>
    </row>
    <row r="18" spans="1:18">
      <c r="A18" s="67"/>
      <c r="B18" s="70" t="s">
        <v>1912</v>
      </c>
      <c r="C18" s="68">
        <f>+SUMIF('Detailed Schedule'!$D$8:$D$1037,$B18&amp;"*",'Detailed Schedule'!$H$8:$H$1037)</f>
        <v>1660413</v>
      </c>
      <c r="D18" s="68">
        <f>+SUMIF('Detailed Schedule'!$D$8:$D$1037,$B18&amp;"*",'Detailed Schedule'!$EQ$8:$EQ$1037)</f>
        <v>15492.354166666666</v>
      </c>
      <c r="E18" s="68">
        <f>+SUMIF('Detailed Schedule'!$D$8:$D$1037,$B18&amp;"*",'Detailed Schedule'!$EO$8:$EO$1037)+SUMIF('Detailed Schedule'!$D$8:$D$1037,$B18&amp;"*",'Detailed Schedule'!$J$8:$J$1037)</f>
        <v>1427724.65</v>
      </c>
      <c r="F18" s="68">
        <f>+Table2[[#This Row],[YTD Deprecation]]/MONTH('Detailed Schedule'!$D$4)</f>
        <v>5164.1180555555557</v>
      </c>
      <c r="I18" s="71" t="s">
        <v>285</v>
      </c>
      <c r="J18" s="68">
        <f>+SUMIF('Detailed Schedule'!$F$8:$F$1037,$I18,'Detailed Schedule'!$H$8:$H$1037)</f>
        <v>112308.77</v>
      </c>
      <c r="K18" s="68">
        <f>+SUMIF('Detailed Schedule'!$F$8:$F$1037,$I18,'Detailed Schedule'!$EQ$8:$EQ$1037)</f>
        <v>2929.8746785714288</v>
      </c>
      <c r="L18" s="68">
        <f>+SUMIF('Detailed Schedule'!$F$8:$F$1037,$I18,'Detailed Schedule'!$EO$8:$EO$1037)+SUMIF('Detailed Schedule'!$F$8:$F$1037,$I18,'Detailed Schedule'!$J$8:$J$1037)</f>
        <v>42580.530000000006</v>
      </c>
      <c r="M18" s="67">
        <f>+Table4[[#This Row],[YTD Deprecation]]/MONTH('Detailed Schedule'!$D$4)</f>
        <v>976.62489285714298</v>
      </c>
      <c r="N18" s="67">
        <f>+Table4[[#This Row],[Monthly Depreciation]]*12</f>
        <v>11719.498714285715</v>
      </c>
    </row>
    <row r="19" spans="1:18">
      <c r="A19" s="67"/>
      <c r="B19" s="70" t="s">
        <v>1913</v>
      </c>
      <c r="C19" s="68">
        <f>+SUMIF('Detailed Schedule'!$D$8:$D$1037,$B19&amp;"*",'Detailed Schedule'!$H$8:$H$1037)</f>
        <v>100182.78</v>
      </c>
      <c r="D19" s="68">
        <f>+SUMIF('Detailed Schedule'!$D$8:$D$1037,$B19&amp;"*",'Detailed Schedule'!$EQ$8:$EQ$1037)</f>
        <v>1849.0875000000001</v>
      </c>
      <c r="E19" s="68">
        <f>+SUMIF('Detailed Schedule'!$D$8:$D$1037,$B19&amp;"*",'Detailed Schedule'!$EO$8:$EO$1037)+SUMIF('Detailed Schedule'!$D$8:$D$1037,$B19&amp;"*",'Detailed Schedule'!$J$8:$J$1037)</f>
        <v>66313.320000000007</v>
      </c>
      <c r="F19" s="68">
        <f>+Table2[[#This Row],[YTD Deprecation]]/MONTH('Detailed Schedule'!$D$4)</f>
        <v>616.36250000000007</v>
      </c>
      <c r="I19" s="71" t="s">
        <v>313</v>
      </c>
      <c r="J19" s="68">
        <f>+SUMIF('Detailed Schedule'!$F$8:$F$1037,$I19,'Detailed Schedule'!$H$8:$H$1037)</f>
        <v>90598.76999999999</v>
      </c>
      <c r="K19" s="68">
        <f>+SUMIF('Detailed Schedule'!$F$8:$F$1037,$I19,'Detailed Schedule'!$EQ$8:$EQ$1037)</f>
        <v>0</v>
      </c>
      <c r="L19" s="68">
        <f>+SUMIF('Detailed Schedule'!$F$8:$F$1037,$I19,'Detailed Schedule'!$EO$8:$EO$1037)+SUMIF('Detailed Schedule'!$F$8:$F$1037,$I19,'Detailed Schedule'!$J$8:$J$1037)</f>
        <v>0</v>
      </c>
      <c r="M19" s="67">
        <f>+Table4[[#This Row],[YTD Deprecation]]/MONTH('Detailed Schedule'!$D$4)</f>
        <v>0</v>
      </c>
      <c r="N19" s="67">
        <f>+Table4[[#This Row],[Monthly Depreciation]]*12</f>
        <v>0</v>
      </c>
      <c r="R19" s="73" t="s">
        <v>1914</v>
      </c>
    </row>
    <row r="20" spans="1:18">
      <c r="A20" s="67"/>
      <c r="B20" s="70" t="s">
        <v>1915</v>
      </c>
      <c r="C20" s="68">
        <f>+SUMIF('Detailed Schedule'!$D$8:$D$1037,$B20&amp;"*",'Detailed Schedule'!$H$8:$H$1037)</f>
        <v>58000</v>
      </c>
      <c r="D20" s="68">
        <f>+SUMIF('Detailed Schedule'!$D$8:$D$1037,$B20&amp;"*",'Detailed Schedule'!$EQ$8:$EQ$1037)</f>
        <v>2400</v>
      </c>
      <c r="E20" s="68">
        <f>+SUMIF('Detailed Schedule'!$D$8:$D$1037,$B20&amp;"*",'Detailed Schedule'!$EO$8:$EO$1037)+SUMIF('Detailed Schedule'!$D$8:$D$1037,$B20&amp;"*",'Detailed Schedule'!$J$8:$J$1037)</f>
        <v>29200</v>
      </c>
      <c r="F20" s="68">
        <f>+Table2[[#This Row],[YTD Deprecation]]/MONTH('Detailed Schedule'!$D$4)</f>
        <v>800</v>
      </c>
      <c r="I20" s="71" t="s">
        <v>42</v>
      </c>
      <c r="J20" s="68">
        <f>+SUMIF('Detailed Schedule'!$F$8:$F$1037,$I20,'Detailed Schedule'!$H$8:$H$1037)</f>
        <v>1384712.54</v>
      </c>
      <c r="K20" s="68">
        <f>+SUMIF('Detailed Schedule'!$F$8:$F$1037,$I20,'Detailed Schedule'!$EQ$8:$EQ$1037)</f>
        <v>29337.315023809526</v>
      </c>
      <c r="L20" s="68">
        <f>+SUMIF('Detailed Schedule'!$F$8:$F$1037,$I20,'Detailed Schedule'!$EO$8:$EO$1037)+SUMIF('Detailed Schedule'!$F$8:$F$1037,$I20,'Detailed Schedule'!$J$8:$J$1037)</f>
        <v>736792.86</v>
      </c>
      <c r="M20" s="67">
        <f>+Table4[[#This Row],[YTD Deprecation]]/MONTH('Detailed Schedule'!$D$4)</f>
        <v>9779.1050079365086</v>
      </c>
      <c r="N20" s="67">
        <f>+Table4[[#This Row],[Monthly Depreciation]]*12</f>
        <v>117349.2600952381</v>
      </c>
      <c r="R20" s="73"/>
    </row>
    <row r="21" spans="1:18">
      <c r="A21" s="67"/>
      <c r="B21" s="70" t="s">
        <v>1916</v>
      </c>
      <c r="C21" s="68">
        <f>+SUMIF('Detailed Schedule'!$D$8:$D$1037,$B21&amp;"*",'Detailed Schedule'!$H$8:$H$1037)</f>
        <v>1271681.97</v>
      </c>
      <c r="D21" s="68">
        <f>+SUMIF('Detailed Schedule'!$D$8:$D$1037,$B21&amp;"*",'Detailed Schedule'!$EQ$8:$EQ$1037)</f>
        <v>7395.4079214285712</v>
      </c>
      <c r="E21" s="68">
        <f>+SUMIF('Detailed Schedule'!$D$8:$D$1037,$B21&amp;"*",'Detailed Schedule'!$EO$8:$EO$1037)+SUMIF('Detailed Schedule'!$D$8:$D$1037,$B21&amp;"*",'Detailed Schedule'!$J$8:$J$1037)</f>
        <v>723790.05299999996</v>
      </c>
      <c r="F21" s="68">
        <f>+Table2[[#This Row],[YTD Deprecation]]/MONTH('Detailed Schedule'!$D$4)</f>
        <v>2465.1359738095239</v>
      </c>
      <c r="I21" s="71" t="s">
        <v>179</v>
      </c>
      <c r="J21" s="68">
        <f>+SUMIF('Detailed Schedule'!$F$8:$F$1037,$I21,'Detailed Schedule'!$H$8:$H$1037)</f>
        <v>13716196.149999995</v>
      </c>
      <c r="K21" s="68">
        <f>+SUMIF('Detailed Schedule'!$F$8:$F$1037,$I21,'Detailed Schedule'!$EQ$8:$EQ$1037)</f>
        <v>369701.09936587262</v>
      </c>
      <c r="L21" s="68">
        <f>+SUMIF('Detailed Schedule'!$F$8:$F$1037,$I21,'Detailed Schedule'!$EO$8:$EO$1037)+SUMIF('Detailed Schedule'!$F$8:$F$1037,$I21,'Detailed Schedule'!$J$8:$J$1037)</f>
        <v>7191768.3750000056</v>
      </c>
      <c r="M21" s="67">
        <f>+Table4[[#This Row],[YTD Deprecation]]/MONTH('Detailed Schedule'!$D$4)</f>
        <v>123233.6997886242</v>
      </c>
      <c r="N21" s="67">
        <f>+Table4[[#This Row],[Monthly Depreciation]]*12</f>
        <v>1478804.3974634905</v>
      </c>
    </row>
    <row r="22" spans="1:18">
      <c r="A22" s="67"/>
      <c r="B22" s="70" t="s">
        <v>1917</v>
      </c>
      <c r="C22" s="68">
        <f>+SUMIF('Detailed Schedule'!$D$8:$D$1037,$B22&amp;"*",'Detailed Schedule'!$H$8:$H$1037)</f>
        <v>39598.03</v>
      </c>
      <c r="D22" s="68">
        <f>+SUMIF('Detailed Schedule'!$D$8:$D$1037,$B22&amp;"*",'Detailed Schedule'!$EQ$8:$EQ$1037)</f>
        <v>1979.9014999999997</v>
      </c>
      <c r="E22" s="68">
        <f>+SUMIF('Detailed Schedule'!$D$8:$D$1037,$B22&amp;"*",'Detailed Schedule'!$EO$8:$EO$1037)+SUMIF('Detailed Schedule'!$D$8:$D$1037,$B22&amp;"*",'Detailed Schedule'!$J$8:$J$1037)</f>
        <v>2820.38</v>
      </c>
      <c r="F22" s="68">
        <f>+Table2[[#This Row],[YTD Deprecation]]/MONTH('Detailed Schedule'!$D$4)</f>
        <v>659.96716666666657</v>
      </c>
      <c r="I22" s="71" t="s">
        <v>1751</v>
      </c>
      <c r="J22" s="8">
        <f>SUBTOTAL(109,Table4[Total Asset Value])</f>
        <v>52385422.109999955</v>
      </c>
      <c r="K22" s="8">
        <f>SUBTOTAL(109,Table4[YTD Deprecation])</f>
        <v>898992.73597718216</v>
      </c>
      <c r="L22" s="8">
        <f>SUBTOTAL(109,Table4[NBV])</f>
        <v>33393046.285500005</v>
      </c>
      <c r="M22" s="8">
        <f>SUBTOTAL(109,Table4[Monthly Depreciation])</f>
        <v>299664.24532572739</v>
      </c>
      <c r="N22" s="8">
        <f>SUBTOTAL(109,Table4[Annual Depreciation])</f>
        <v>3595970.9439087287</v>
      </c>
    </row>
    <row r="23" spans="1:18">
      <c r="A23" s="67"/>
      <c r="B23" s="70" t="s">
        <v>1918</v>
      </c>
      <c r="C23" s="68">
        <f>+SUMIF('Detailed Schedule'!$D$8:$D$1037,$B23&amp;"*",'Detailed Schedule'!$H$8:$H$1037)</f>
        <v>614978</v>
      </c>
      <c r="D23" s="68">
        <f>+SUMIF('Detailed Schedule'!$D$8:$D$1037,$B23&amp;"*",'Detailed Schedule'!$EQ$8:$EQ$1037)</f>
        <v>10764.628571428571</v>
      </c>
      <c r="E23" s="68">
        <f>+SUMIF('Detailed Schedule'!$D$8:$D$1037,$B23&amp;"*",'Detailed Schedule'!$EO$8:$EO$1037)+SUMIF('Detailed Schedule'!$D$8:$D$1037,$B23&amp;"*",'Detailed Schedule'!$J$8:$J$1037)</f>
        <v>507460.26</v>
      </c>
      <c r="F23" s="68">
        <f>+Table2[[#This Row],[YTD Deprecation]]/MONTH('Detailed Schedule'!$D$4)</f>
        <v>3588.2095238095239</v>
      </c>
      <c r="J23" s="8"/>
      <c r="K23" s="8"/>
      <c r="L23" s="8"/>
    </row>
    <row r="24" spans="1:18">
      <c r="A24" s="67"/>
      <c r="B24" s="70" t="s">
        <v>1919</v>
      </c>
      <c r="C24" s="68">
        <f>+SUMIF('Detailed Schedule'!$D$8:$D$1037,$B24&amp;"*",'Detailed Schedule'!$H$8:$H$1037)</f>
        <v>46724.020000000004</v>
      </c>
      <c r="D24" s="68">
        <f>+SUMIF('Detailed Schedule'!$D$8:$D$1037,$B24&amp;"*",'Detailed Schedule'!$EQ$8:$EQ$1037)</f>
        <v>1502.9493333333335</v>
      </c>
      <c r="E24" s="68">
        <f>+SUMIF('Detailed Schedule'!$D$8:$D$1037,$B24&amp;"*",'Detailed Schedule'!$EO$8:$EO$1037)+SUMIF('Detailed Schedule'!$D$8:$D$1037,$B24&amp;"*",'Detailed Schedule'!$J$8:$J$1037)</f>
        <v>22880.84</v>
      </c>
      <c r="F24" s="68">
        <f>+Table2[[#This Row],[YTD Deprecation]]/MONTH('Detailed Schedule'!$D$4)</f>
        <v>500.98311111111116</v>
      </c>
    </row>
    <row r="25" spans="1:18">
      <c r="A25" s="67"/>
      <c r="B25" s="70" t="s">
        <v>1920</v>
      </c>
      <c r="C25" s="68">
        <f>+SUMIF('Detailed Schedule'!$D$8:$D$1037,$B25&amp;"*",'Detailed Schedule'!$H$8:$H$1037)</f>
        <v>598900</v>
      </c>
      <c r="D25" s="68">
        <f>+SUMIF('Detailed Schedule'!$D$8:$D$1037,$B25&amp;"*",'Detailed Schedule'!$EQ$8:$EQ$1037)</f>
        <v>6518.876666666667</v>
      </c>
      <c r="E25" s="68">
        <f>+SUMIF('Detailed Schedule'!$D$8:$D$1037,$B25&amp;"*",'Detailed Schedule'!$EO$8:$EO$1037)+SUMIF('Detailed Schedule'!$D$8:$D$1037,$B25&amp;"*",'Detailed Schedule'!$J$8:$J$1037)</f>
        <v>484079.35</v>
      </c>
      <c r="F25" s="68">
        <f>+Table2[[#This Row],[YTD Deprecation]]/MONTH('Detailed Schedule'!$D$4)</f>
        <v>2172.9588888888889</v>
      </c>
      <c r="I25" s="73"/>
    </row>
    <row r="26" spans="1:18">
      <c r="A26" s="67"/>
      <c r="B26" s="70" t="s">
        <v>1921</v>
      </c>
      <c r="C26" s="68">
        <f>+SUMIF('Detailed Schedule'!$D$8:$D$1037,$B26&amp;"*",'Detailed Schedule'!$H$8:$H$1037)</f>
        <v>108989.26999999999</v>
      </c>
      <c r="D26" s="68">
        <f>+SUMIF('Detailed Schedule'!$D$8:$D$1037,$B26&amp;"*",'Detailed Schedule'!$EQ$8:$EQ$1037)</f>
        <v>0</v>
      </c>
      <c r="E26" s="68">
        <f>+SUMIF('Detailed Schedule'!$D$8:$D$1037,$B26&amp;"*",'Detailed Schedule'!$EO$8:$EO$1037)+SUMIF('Detailed Schedule'!$D$8:$D$1037,$B26&amp;"*",'Detailed Schedule'!$J$8:$J$1037)</f>
        <v>0</v>
      </c>
      <c r="F26" s="68">
        <f>+Table2[[#This Row],[YTD Deprecation]]/MONTH('Detailed Schedule'!$D$4)</f>
        <v>0</v>
      </c>
    </row>
    <row r="27" spans="1:18">
      <c r="A27" s="67"/>
      <c r="B27" s="70" t="s">
        <v>1922</v>
      </c>
      <c r="C27" s="68">
        <f>+SUMIF('Detailed Schedule'!$D$8:$D$1037,$B27&amp;"*",'Detailed Schedule'!$H$8:$H$1037)</f>
        <v>40200.269999999997</v>
      </c>
      <c r="D27" s="68">
        <f>+SUMIF('Detailed Schedule'!$D$8:$D$1037,$B27&amp;"*",'Detailed Schedule'!$EQ$8:$EQ$1037)</f>
        <v>1386.3747499999999</v>
      </c>
      <c r="E27" s="68">
        <f>+SUMIF('Detailed Schedule'!$D$8:$D$1037,$B27&amp;"*",'Detailed Schedule'!$EO$8:$EO$1037)+SUMIF('Detailed Schedule'!$D$8:$D$1037,$B27&amp;"*",'Detailed Schedule'!$J$8:$J$1037)</f>
        <v>15111.78</v>
      </c>
      <c r="F27" s="68">
        <f>+Table2[[#This Row],[YTD Deprecation]]/MONTH('Detailed Schedule'!$D$4)</f>
        <v>462.12491666666665</v>
      </c>
      <c r="O27" s="8"/>
    </row>
    <row r="28" spans="1:18">
      <c r="A28" s="67"/>
      <c r="B28" s="70" t="s">
        <v>1923</v>
      </c>
      <c r="C28" s="68">
        <f>+SUMIF('Detailed Schedule'!$D$8:$D$1037,$B28&amp;"*",'Detailed Schedule'!$H$8:$H$1037)</f>
        <v>45310</v>
      </c>
      <c r="D28" s="68">
        <f>+SUMIF('Detailed Schedule'!$D$8:$D$1037,$B28&amp;"*",'Detailed Schedule'!$EQ$8:$EQ$1037)</f>
        <v>1471.25</v>
      </c>
      <c r="E28" s="68">
        <f>+SUMIF('Detailed Schedule'!$D$8:$D$1037,$B28&amp;"*",'Detailed Schedule'!$EO$8:$EO$1037)+SUMIF('Detailed Schedule'!$D$8:$D$1037,$B28&amp;"*",'Detailed Schedule'!$J$8:$J$1037)</f>
        <v>18827.5</v>
      </c>
      <c r="F28" s="68">
        <f>+Table2[[#This Row],[YTD Deprecation]]/MONTH('Detailed Schedule'!$D$4)</f>
        <v>490.41666666666669</v>
      </c>
      <c r="O28" s="8"/>
    </row>
    <row r="29" spans="1:18">
      <c r="A29" s="67"/>
      <c r="B29" s="70" t="s">
        <v>1924</v>
      </c>
      <c r="C29" s="68">
        <f>+SUMIF('Detailed Schedule'!$D$8:$D$1037,$B29&amp;"*",'Detailed Schedule'!$H$8:$H$1037)</f>
        <v>3904428.8400000003</v>
      </c>
      <c r="D29" s="68">
        <f>+SUMIF('Detailed Schedule'!$D$8:$D$1037,$B29&amp;"*",'Detailed Schedule'!$EQ$8:$EQ$1037)</f>
        <v>43289.055928571426</v>
      </c>
      <c r="E29" s="68">
        <f>+SUMIF('Detailed Schedule'!$D$8:$D$1037,$B29&amp;"*",'Detailed Schedule'!$EO$8:$EO$1037)+SUMIF('Detailed Schedule'!$D$8:$D$1037,$B29&amp;"*",'Detailed Schedule'!$J$8:$J$1037)</f>
        <v>2799498.54</v>
      </c>
      <c r="F29" s="68">
        <f>+Table2[[#This Row],[YTD Deprecation]]/MONTH('Detailed Schedule'!$D$4)</f>
        <v>14429.685309523809</v>
      </c>
      <c r="O29" s="8"/>
    </row>
    <row r="30" spans="1:18">
      <c r="A30" s="67"/>
      <c r="B30" s="70" t="s">
        <v>1925</v>
      </c>
      <c r="C30" s="68">
        <f>+SUMIF('Detailed Schedule'!$D$8:$D$1037,$B30&amp;"*",'Detailed Schedule'!$H$8:$H$1037)</f>
        <v>2650</v>
      </c>
      <c r="D30" s="68">
        <f>+SUMIF('Detailed Schedule'!$D$8:$D$1037,$B30&amp;"*",'Detailed Schedule'!$EQ$8:$EQ$1037)</f>
        <v>0</v>
      </c>
      <c r="E30" s="68">
        <f>+SUMIF('Detailed Schedule'!$D$8:$D$1037,$B30&amp;"*",'Detailed Schedule'!$EO$8:$EO$1037)+SUMIF('Detailed Schedule'!$D$8:$D$1037,$B30&amp;"*",'Detailed Schedule'!$J$8:$J$1037)</f>
        <v>0</v>
      </c>
      <c r="F30" s="68">
        <f>+Table2[[#This Row],[YTD Deprecation]]/MONTH('Detailed Schedule'!$D$4)</f>
        <v>0</v>
      </c>
      <c r="K30" s="8">
        <f>+K3-289151.73</f>
        <v>150086.67739980121</v>
      </c>
      <c r="O30" s="8"/>
    </row>
    <row r="31" spans="1:18">
      <c r="A31" s="67"/>
      <c r="B31" s="70" t="s">
        <v>1926</v>
      </c>
      <c r="C31" s="68">
        <f>+SUMIF('Detailed Schedule'!$D$8:$D$1037,$B31&amp;"*",'Detailed Schedule'!$H$8:$H$1037)</f>
        <v>173343.91</v>
      </c>
      <c r="D31" s="68">
        <f>+SUMIF('Detailed Schedule'!$D$8:$D$1037,$B31&amp;"*",'Detailed Schedule'!$EQ$8:$EQ$1037)</f>
        <v>6428.7093500000001</v>
      </c>
      <c r="E31" s="68">
        <f>+SUMIF('Detailed Schedule'!$D$8:$D$1037,$B31&amp;"*",'Detailed Schedule'!$EO$8:$EO$1037)+SUMIF('Detailed Schedule'!$D$8:$D$1037,$B31&amp;"*",'Detailed Schedule'!$J$8:$J$1037)</f>
        <v>118260.37299999999</v>
      </c>
      <c r="F31" s="68">
        <f>+Table2[[#This Row],[YTD Deprecation]]/MONTH('Detailed Schedule'!$D$4)</f>
        <v>2142.9031166666668</v>
      </c>
      <c r="K31" s="8">
        <f>+K8-2822.22</f>
        <v>1411.1168928571437</v>
      </c>
    </row>
    <row r="32" spans="1:18">
      <c r="A32" s="67"/>
      <c r="B32" s="70" t="s">
        <v>1927</v>
      </c>
      <c r="C32" s="68">
        <f>+SUMIF('Detailed Schedule'!$D$8:$D$1037,$B32&amp;"*",'Detailed Schedule'!$H$8:$H$1037)</f>
        <v>145000</v>
      </c>
      <c r="D32" s="68">
        <f>+SUMIF('Detailed Schedule'!$D$8:$D$1037,$B32&amp;"*",'Detailed Schedule'!$EQ$8:$EQ$1037)</f>
        <v>4401.7857142857147</v>
      </c>
      <c r="E32" s="68">
        <f>+SUMIF('Detailed Schedule'!$D$8:$D$1037,$B32&amp;"*",'Detailed Schedule'!$EO$8:$EO$1037)+SUMIF('Detailed Schedule'!$D$8:$D$1037,$B32&amp;"*",'Detailed Schedule'!$J$8:$J$1037)</f>
        <v>112720.24</v>
      </c>
      <c r="F32" s="68">
        <f>+Table2[[#This Row],[YTD Deprecation]]/MONTH('Detailed Schedule'!$D$4)</f>
        <v>1467.2619047619048</v>
      </c>
    </row>
    <row r="33" spans="1:6">
      <c r="A33" s="67"/>
      <c r="B33" s="70" t="s">
        <v>1928</v>
      </c>
      <c r="C33" s="68">
        <f>+SUMIF('Detailed Schedule'!$D$8:$D$1037,$B33&amp;"*",'Detailed Schedule'!$H$8:$H$1037)</f>
        <v>632263.44999999995</v>
      </c>
      <c r="D33" s="68">
        <f>+SUMIF('Detailed Schedule'!$D$8:$D$1037,$B33&amp;"*",'Detailed Schedule'!$EQ$8:$EQ$1037)</f>
        <v>21170.086492857143</v>
      </c>
      <c r="E33" s="68">
        <f>+SUMIF('Detailed Schedule'!$D$8:$D$1037,$B33&amp;"*",'Detailed Schedule'!$EO$8:$EO$1037)+SUMIF('Detailed Schedule'!$D$8:$D$1037,$B33&amp;"*",'Detailed Schedule'!$J$8:$J$1037)</f>
        <v>334232.39299999998</v>
      </c>
      <c r="F33" s="68">
        <f>+Table2[[#This Row],[YTD Deprecation]]/MONTH('Detailed Schedule'!$D$4)</f>
        <v>7056.6954976190473</v>
      </c>
    </row>
    <row r="34" spans="1:6">
      <c r="A34" s="67"/>
      <c r="B34" s="70" t="s">
        <v>1929</v>
      </c>
      <c r="C34" s="68">
        <f>+SUMIF('Detailed Schedule'!$D$8:$D$1037,$B34&amp;"*",'Detailed Schedule'!$H$8:$H$1037)</f>
        <v>19400.91</v>
      </c>
      <c r="D34" s="68">
        <f>+SUMIF('Detailed Schedule'!$D$8:$D$1037,$B34&amp;"*",'Detailed Schedule'!$EQ$8:$EQ$1037)</f>
        <v>808.37125000000003</v>
      </c>
      <c r="E34" s="68">
        <f>+SUMIF('Detailed Schedule'!$D$8:$D$1037,$B34&amp;"*",'Detailed Schedule'!$EO$8:$EO$1037)+SUMIF('Detailed Schedule'!$D$8:$D$1037,$B34&amp;"*",'Detailed Schedule'!$J$8:$J$1037)</f>
        <v>6866.7199999999993</v>
      </c>
      <c r="F34" s="68">
        <f>+Table2[[#This Row],[YTD Deprecation]]/MONTH('Detailed Schedule'!$D$4)</f>
        <v>269.45708333333334</v>
      </c>
    </row>
    <row r="35" spans="1:6">
      <c r="A35" s="67"/>
      <c r="B35" s="70" t="s">
        <v>1930</v>
      </c>
      <c r="C35" s="68">
        <f>+SUMIF('Detailed Schedule'!$D$8:$D$1037,$B35&amp;"*",'Detailed Schedule'!$H$8:$H$1037)</f>
        <v>31055.200000000001</v>
      </c>
      <c r="D35" s="68">
        <f>+SUMIF('Detailed Schedule'!$D$8:$D$1037,$B35&amp;"*",'Detailed Schedule'!$EQ$8:$EQ$1037)</f>
        <v>1241.4666666666667</v>
      </c>
      <c r="E35" s="68">
        <f>+SUMIF('Detailed Schedule'!$D$8:$D$1037,$B35&amp;"*",'Detailed Schedule'!$EO$8:$EO$1037)+SUMIF('Detailed Schedule'!$D$8:$D$1037,$B35&amp;"*",'Detailed Schedule'!$J$8:$J$1037)</f>
        <v>10566.8</v>
      </c>
      <c r="F35" s="68">
        <f>+Table2[[#This Row],[YTD Deprecation]]/MONTH('Detailed Schedule'!$D$4)</f>
        <v>413.82222222222225</v>
      </c>
    </row>
    <row r="36" spans="1:6">
      <c r="A36" s="67"/>
      <c r="B36" s="70" t="s">
        <v>1931</v>
      </c>
      <c r="C36" s="68">
        <f>+SUMIF('Detailed Schedule'!$D$8:$D$1037,$B36&amp;"*",'Detailed Schedule'!$H$8:$H$1037)</f>
        <v>326482.26</v>
      </c>
      <c r="D36" s="68">
        <f>+SUMIF('Detailed Schedule'!$D$8:$D$1037,$B36&amp;"*",'Detailed Schedule'!$EQ$8:$EQ$1037)</f>
        <v>7496.0454999999993</v>
      </c>
      <c r="E36" s="68">
        <f>+SUMIF('Detailed Schedule'!$D$8:$D$1037,$B36&amp;"*",'Detailed Schedule'!$EO$8:$EO$1037)+SUMIF('Detailed Schedule'!$D$8:$D$1037,$B36&amp;"*",'Detailed Schedule'!$J$8:$J$1037)</f>
        <v>70015.77</v>
      </c>
      <c r="F36" s="68">
        <f>+Table2[[#This Row],[YTD Deprecation]]/MONTH('Detailed Schedule'!$D$4)</f>
        <v>2498.6818333333331</v>
      </c>
    </row>
    <row r="37" spans="1:6">
      <c r="A37" s="67"/>
      <c r="B37" s="70" t="s">
        <v>1932</v>
      </c>
      <c r="C37" s="68">
        <f>+SUMIF('Detailed Schedule'!$D$8:$D$1037,$B37&amp;"*",'Detailed Schedule'!$H$8:$H$1037)</f>
        <v>120435.25000000001</v>
      </c>
      <c r="D37" s="68">
        <f>+SUMIF('Detailed Schedule'!$D$8:$D$1037,$B37&amp;"*",'Detailed Schedule'!$EQ$8:$EQ$1037)</f>
        <v>3066.1179642857146</v>
      </c>
      <c r="E37" s="68">
        <f>+SUMIF('Detailed Schedule'!$D$8:$D$1037,$B37&amp;"*",'Detailed Schedule'!$EO$8:$EO$1037)+SUMIF('Detailed Schedule'!$D$8:$D$1037,$B37&amp;"*",'Detailed Schedule'!$J$8:$J$1037)</f>
        <v>41275.670000000006</v>
      </c>
      <c r="F37" s="68">
        <f>+Table2[[#This Row],[YTD Deprecation]]/MONTH('Detailed Schedule'!$D$4)</f>
        <v>1022.0393214285715</v>
      </c>
    </row>
    <row r="38" spans="1:6">
      <c r="A38" s="67"/>
      <c r="B38" s="70" t="s">
        <v>1933</v>
      </c>
      <c r="C38" s="68">
        <f>+SUMIF('Detailed Schedule'!$D$8:$D$1037,$B38&amp;"*",'Detailed Schedule'!$H$8:$H$1037)</f>
        <v>9845130.7400000021</v>
      </c>
      <c r="D38" s="68">
        <f>+SUMIF('Detailed Schedule'!$D$8:$D$1037,$B38&amp;"*",'Detailed Schedule'!$EQ$8:$EQ$1037)</f>
        <v>96794.415736904746</v>
      </c>
      <c r="E38" s="68">
        <f>+SUMIF('Detailed Schedule'!$D$8:$D$1037,$B38&amp;"*",'Detailed Schedule'!$EO$8:$EO$1037)+SUMIF('Detailed Schedule'!$D$8:$D$1037,$B38&amp;"*",'Detailed Schedule'!$J$8:$J$1037)</f>
        <v>6570729.6875</v>
      </c>
      <c r="F38" s="68">
        <f>+Table2[[#This Row],[YTD Deprecation]]/MONTH('Detailed Schedule'!$D$4)</f>
        <v>32264.805245634914</v>
      </c>
    </row>
    <row r="39" spans="1:6">
      <c r="A39" s="67"/>
      <c r="B39" s="70" t="s">
        <v>1934</v>
      </c>
      <c r="C39" s="68">
        <f>+SUMIF('Detailed Schedule'!$D$8:$D$1037,$B39&amp;"*",'Detailed Schedule'!$H$8:$H$1037)</f>
        <v>563246.41</v>
      </c>
      <c r="D39" s="68">
        <f>+SUMIF('Detailed Schedule'!$D$8:$D$1037,$B39&amp;"*",'Detailed Schedule'!$EQ$8:$EQ$1037)</f>
        <v>16567.606776785717</v>
      </c>
      <c r="E39" s="68">
        <f>+SUMIF('Detailed Schedule'!$D$8:$D$1037,$B39&amp;"*",'Detailed Schedule'!$EO$8:$EO$1037)+SUMIF('Detailed Schedule'!$D$8:$D$1037,$B39&amp;"*",'Detailed Schedule'!$J$8:$J$1037)</f>
        <v>283902.52</v>
      </c>
      <c r="F39" s="68">
        <f>+Table2[[#This Row],[YTD Deprecation]]/MONTH('Detailed Schedule'!$D$4)</f>
        <v>5522.5355922619055</v>
      </c>
    </row>
    <row r="40" spans="1:6">
      <c r="A40" s="67"/>
      <c r="B40" s="70" t="s">
        <v>1935</v>
      </c>
      <c r="C40" s="68">
        <f>+SUMIF('Detailed Schedule'!$D$8:$D$1037,$B40&amp;"*",'Detailed Schedule'!$H$8:$H$1037)</f>
        <v>218492.58000000002</v>
      </c>
      <c r="D40" s="68">
        <f>+SUMIF('Detailed Schedule'!$D$8:$D$1037,$B40&amp;"*",'Detailed Schedule'!$EQ$8:$EQ$1037)</f>
        <v>3409.146642857143</v>
      </c>
      <c r="E40" s="68">
        <f>+SUMIF('Detailed Schedule'!$D$8:$D$1037,$B40&amp;"*",'Detailed Schedule'!$EO$8:$EO$1037)+SUMIF('Detailed Schedule'!$D$8:$D$1037,$B40&amp;"*",'Detailed Schedule'!$J$8:$J$1037)</f>
        <v>116478.22</v>
      </c>
      <c r="F40" s="68">
        <f>+Table2[[#This Row],[YTD Deprecation]]/MONTH('Detailed Schedule'!$D$4)</f>
        <v>1136.3822142857143</v>
      </c>
    </row>
    <row r="41" spans="1:6">
      <c r="A41" s="67"/>
      <c r="B41" s="70" t="s">
        <v>1936</v>
      </c>
      <c r="C41" s="68">
        <f>+SUMIF('Detailed Schedule'!$D$8:$D$1037,$B41&amp;"*",'Detailed Schedule'!$H$8:$H$1037)</f>
        <v>63496</v>
      </c>
      <c r="D41" s="68">
        <f>+SUMIF('Detailed Schedule'!$D$8:$D$1037,$B41&amp;"*",'Detailed Schedule'!$EQ$8:$EQ$1037)</f>
        <v>773.8</v>
      </c>
      <c r="E41" s="68">
        <f>+SUMIF('Detailed Schedule'!$D$8:$D$1037,$B41&amp;"*",'Detailed Schedule'!$EO$8:$EO$1037)+SUMIF('Detailed Schedule'!$D$8:$D$1037,$B41&amp;"*",'Detailed Schedule'!$J$8:$J$1037)</f>
        <v>35172.93</v>
      </c>
      <c r="F41" s="68">
        <f>+Table2[[#This Row],[YTD Deprecation]]/MONTH('Detailed Schedule'!$D$4)</f>
        <v>257.93333333333334</v>
      </c>
    </row>
    <row r="42" spans="1:6">
      <c r="A42" s="67"/>
      <c r="B42" s="70" t="s">
        <v>1937</v>
      </c>
      <c r="C42" s="68">
        <f>+SUMIF('Detailed Schedule'!$D$8:$D$1037,$B42&amp;"*",'Detailed Schedule'!$H$8:$H$1037)</f>
        <v>4000</v>
      </c>
      <c r="D42" s="68">
        <f>+SUMIF('Detailed Schedule'!$D$8:$D$1037,$B42&amp;"*",'Detailed Schedule'!$EQ$8:$EQ$1037)</f>
        <v>100</v>
      </c>
      <c r="E42" s="68">
        <f>+SUMIF('Detailed Schedule'!$D$8:$D$1037,$B42&amp;"*",'Detailed Schedule'!$EO$8:$EO$1037)+SUMIF('Detailed Schedule'!$D$8:$D$1037,$B42&amp;"*",'Detailed Schedule'!$J$8:$J$1037)</f>
        <v>1066.67</v>
      </c>
      <c r="F42" s="68">
        <f>+Table2[[#This Row],[YTD Deprecation]]/MONTH('Detailed Schedule'!$D$4)</f>
        <v>33.333333333333336</v>
      </c>
    </row>
    <row r="43" spans="1:6">
      <c r="A43" s="67"/>
      <c r="B43" s="70" t="s">
        <v>1938</v>
      </c>
      <c r="C43" s="68">
        <f>+SUMIF('Detailed Schedule'!$D$8:$D$1037,$B43&amp;"*",'Detailed Schedule'!$H$8:$H$1037)</f>
        <v>1745137.6800000002</v>
      </c>
      <c r="D43" s="68">
        <f>+SUMIF('Detailed Schedule'!$D$8:$D$1037,$B43&amp;"*",'Detailed Schedule'!$EQ$8:$EQ$1037)</f>
        <v>32342.403214285718</v>
      </c>
      <c r="E43" s="68">
        <f>+SUMIF('Detailed Schedule'!$D$8:$D$1037,$B43&amp;"*",'Detailed Schedule'!$EO$8:$EO$1037)+SUMIF('Detailed Schedule'!$D$8:$D$1037,$B43&amp;"*",'Detailed Schedule'!$J$8:$J$1037)</f>
        <v>1330864.97</v>
      </c>
      <c r="F43" s="68">
        <f>+Table2[[#This Row],[YTD Deprecation]]/MONTH('Detailed Schedule'!$D$4)</f>
        <v>10780.801071428572</v>
      </c>
    </row>
    <row r="44" spans="1:6">
      <c r="A44" s="67"/>
      <c r="B44" s="70" t="s">
        <v>1939</v>
      </c>
      <c r="C44" s="68">
        <f>+SUMIF('Detailed Schedule'!$D$8:$D$1037,$B44&amp;"*",'Detailed Schedule'!$H$8:$H$1037)</f>
        <v>894146.3600000001</v>
      </c>
      <c r="D44" s="68">
        <f>+SUMIF('Detailed Schedule'!$D$8:$D$1037,$B44&amp;"*",'Detailed Schedule'!$EQ$8:$EQ$1037)</f>
        <v>5329.1112142857155</v>
      </c>
      <c r="E44" s="68">
        <f>+SUMIF('Detailed Schedule'!$D$8:$D$1037,$B44&amp;"*",'Detailed Schedule'!$EO$8:$EO$1037)+SUMIF('Detailed Schedule'!$D$8:$D$1037,$B44&amp;"*",'Detailed Schedule'!$J$8:$J$1037)</f>
        <v>636999.06000000006</v>
      </c>
      <c r="F44" s="68">
        <f>+Table2[[#This Row],[YTD Deprecation]]/MONTH('Detailed Schedule'!$D$4)</f>
        <v>1776.3704047619051</v>
      </c>
    </row>
    <row r="45" spans="1:6">
      <c r="A45" s="67"/>
      <c r="B45" s="70" t="s">
        <v>1940</v>
      </c>
      <c r="C45" s="68">
        <f>+SUMIF('Detailed Schedule'!$D$8:$D$1037,$B45&amp;"*",'Detailed Schedule'!$H$8:$H$1037)</f>
        <v>5992</v>
      </c>
      <c r="D45" s="68">
        <f>+SUMIF('Detailed Schedule'!$D$8:$D$1037,$B45&amp;"*",'Detailed Schedule'!$EQ$8:$EQ$1037)</f>
        <v>124.80000000000001</v>
      </c>
      <c r="E45" s="68">
        <f>+SUMIF('Detailed Schedule'!$D$8:$D$1037,$B45&amp;"*",'Detailed Schedule'!$EO$8:$EO$1037)+SUMIF('Detailed Schedule'!$D$8:$D$1037,$B45&amp;"*",'Detailed Schedule'!$J$8:$J$1037)</f>
        <v>1332.8</v>
      </c>
      <c r="F45" s="68">
        <f>+Table2[[#This Row],[YTD Deprecation]]/MONTH('Detailed Schedule'!$D$4)</f>
        <v>41.6</v>
      </c>
    </row>
    <row r="46" spans="1:6">
      <c r="A46" s="67"/>
      <c r="B46" s="70" t="s">
        <v>1941</v>
      </c>
      <c r="C46" s="68">
        <f>+SUMIF('Detailed Schedule'!$D$8:$D$1037,$B46&amp;"*",'Detailed Schedule'!$H$8:$H$1037)</f>
        <v>91831.73000000001</v>
      </c>
      <c r="D46" s="68">
        <f>+SUMIF('Detailed Schedule'!$D$8:$D$1037,$B46&amp;"*",'Detailed Schedule'!$EQ$8:$EQ$1037)</f>
        <v>2129.5675000000001</v>
      </c>
      <c r="E46" s="68">
        <f>+SUMIF('Detailed Schedule'!$D$8:$D$1037,$B46&amp;"*",'Detailed Schedule'!$EO$8:$EO$1037)+SUMIF('Detailed Schedule'!$D$8:$D$1037,$B46&amp;"*",'Detailed Schedule'!$J$8:$J$1037)</f>
        <v>34073.08</v>
      </c>
      <c r="F46" s="68">
        <f>+Table2[[#This Row],[YTD Deprecation]]/MONTH('Detailed Schedule'!$D$4)</f>
        <v>709.85583333333341</v>
      </c>
    </row>
    <row r="47" spans="1:6">
      <c r="A47" s="67"/>
      <c r="B47" s="70" t="s">
        <v>1942</v>
      </c>
      <c r="C47" s="68">
        <f>+SUMIF('Detailed Schedule'!$D$8:$D$1037,$B47&amp;"*",'Detailed Schedule'!$H$8:$H$1037)</f>
        <v>103790</v>
      </c>
      <c r="D47" s="68">
        <f>+SUMIF('Detailed Schedule'!$D$8:$D$1037,$B47&amp;"*",'Detailed Schedule'!$EQ$8:$EQ$1037)</f>
        <v>0</v>
      </c>
      <c r="E47" s="68">
        <f>+SUMIF('Detailed Schedule'!$D$8:$D$1037,$B47&amp;"*",'Detailed Schedule'!$EO$8:$EO$1037)+SUMIF('Detailed Schedule'!$D$8:$D$1037,$B47&amp;"*",'Detailed Schedule'!$J$8:$J$1037)</f>
        <v>68000</v>
      </c>
      <c r="F47" s="68">
        <f>+Table2[[#This Row],[YTD Deprecation]]/MONTH('Detailed Schedule'!$D$4)</f>
        <v>0</v>
      </c>
    </row>
    <row r="48" spans="1:6">
      <c r="A48" s="67"/>
      <c r="B48" s="70" t="s">
        <v>1943</v>
      </c>
      <c r="C48" s="68">
        <f>+SUMIF('Detailed Schedule'!$D$8:$D$1037,$B48&amp;"*",'Detailed Schedule'!$H$8:$H$1037)</f>
        <v>8747.2099999999991</v>
      </c>
      <c r="D48" s="68">
        <f>+SUMIF('Detailed Schedule'!$D$8:$D$1037,$B48&amp;"*",'Detailed Schedule'!$EQ$8:$EQ$1037)</f>
        <v>364.46708333333328</v>
      </c>
      <c r="E48" s="68">
        <f>+SUMIF('Detailed Schedule'!$D$8:$D$1037,$B48&amp;"*",'Detailed Schedule'!$EO$8:$EO$1037)+SUMIF('Detailed Schedule'!$D$8:$D$1037,$B48&amp;"*",'Detailed Schedule'!$J$8:$J$1037)</f>
        <v>3280.2</v>
      </c>
      <c r="F48" s="68">
        <f>+Table2[[#This Row],[YTD Deprecation]]/MONTH('Detailed Schedule'!$D$4)</f>
        <v>121.48902777777776</v>
      </c>
    </row>
    <row r="49" spans="1:6">
      <c r="A49" s="67"/>
      <c r="B49" s="70" t="s">
        <v>1944</v>
      </c>
      <c r="C49" s="68">
        <f>+SUMIF('Detailed Schedule'!$D$8:$D$1037,$B49&amp;"*",'Detailed Schedule'!$H$8:$H$1037)</f>
        <v>298498.08</v>
      </c>
      <c r="D49" s="68">
        <f>+SUMIF('Detailed Schedule'!$D$8:$D$1037,$B49&amp;"*",'Detailed Schedule'!$EQ$8:$EQ$1037)</f>
        <v>3754.5714642857142</v>
      </c>
      <c r="E49" s="68">
        <f>+SUMIF('Detailed Schedule'!$D$8:$D$1037,$B49&amp;"*",'Detailed Schedule'!$EO$8:$EO$1037)+SUMIF('Detailed Schedule'!$D$8:$D$1037,$B49&amp;"*",'Detailed Schedule'!$J$8:$J$1037)</f>
        <v>135117.27000000002</v>
      </c>
      <c r="F49" s="68">
        <f>+Table2[[#This Row],[YTD Deprecation]]/MONTH('Detailed Schedule'!$D$4)</f>
        <v>1251.5238214285714</v>
      </c>
    </row>
    <row r="50" spans="1:6">
      <c r="A50" s="67"/>
      <c r="B50" s="70" t="s">
        <v>1945</v>
      </c>
      <c r="C50" s="68">
        <f>+SUMIF('Detailed Schedule'!$D$8:$D$1037,$B50&amp;"*",'Detailed Schedule'!$H$8:$H$1037)</f>
        <v>0</v>
      </c>
      <c r="D50" s="68">
        <f>+SUMIF('Detailed Schedule'!$D$8:$D$1037,$B50&amp;"*",'Detailed Schedule'!$EQ$8:$EQ$1037)</f>
        <v>0</v>
      </c>
      <c r="E50" s="68">
        <f>+SUMIF('Detailed Schedule'!$D$8:$D$1037,$B50&amp;"*",'Detailed Schedule'!$EO$8:$EO$1037)+SUMIF('Detailed Schedule'!$D$8:$D$1037,$B50&amp;"*",'Detailed Schedule'!$J$8:$J$1037)</f>
        <v>0</v>
      </c>
      <c r="F50" s="68">
        <f>+Table2[[#This Row],[YTD Deprecation]]/MONTH('Detailed Schedule'!$D$4)</f>
        <v>0</v>
      </c>
    </row>
    <row r="51" spans="1:6">
      <c r="A51" s="67"/>
      <c r="B51" s="70" t="s">
        <v>1946</v>
      </c>
      <c r="C51" s="68">
        <f>+SUMIF('Detailed Schedule'!$D$8:$D$1037,$B51&amp;"*",'Detailed Schedule'!$H$8:$H$1037)</f>
        <v>87209.010000000009</v>
      </c>
      <c r="D51" s="68">
        <f>+SUMIF('Detailed Schedule'!$D$8:$D$1037,$B51&amp;"*",'Detailed Schedule'!$EQ$8:$EQ$1037)</f>
        <v>4360.4504999999999</v>
      </c>
      <c r="E51" s="68">
        <f>+SUMIF('Detailed Schedule'!$D$8:$D$1037,$B51&amp;"*",'Detailed Schedule'!$EO$8:$EO$1037)+SUMIF('Detailed Schedule'!$D$8:$D$1037,$B51&amp;"*",'Detailed Schedule'!$J$8:$J$1037)</f>
        <v>48542.920000000006</v>
      </c>
      <c r="F51" s="68">
        <f>+Table2[[#This Row],[YTD Deprecation]]/MONTH('Detailed Schedule'!$D$4)</f>
        <v>1453.4835</v>
      </c>
    </row>
    <row r="52" spans="1:6">
      <c r="A52" s="67"/>
      <c r="B52" s="70" t="s">
        <v>1947</v>
      </c>
      <c r="C52" s="68">
        <f>+SUMIF('Detailed Schedule'!$D$8:$D$1037,$B52&amp;"*",'Detailed Schedule'!$H$8:$H$1037)</f>
        <v>78104</v>
      </c>
      <c r="D52" s="68">
        <f>+SUMIF('Detailed Schedule'!$D$8:$D$1037,$B52&amp;"*",'Detailed Schedule'!$EQ$8:$EQ$1037)</f>
        <v>1070.575</v>
      </c>
      <c r="E52" s="68">
        <f>+SUMIF('Detailed Schedule'!$D$8:$D$1037,$B52&amp;"*",'Detailed Schedule'!$EO$8:$EO$1037)+SUMIF('Detailed Schedule'!$D$8:$D$1037,$B52&amp;"*",'Detailed Schedule'!$J$8:$J$1037)</f>
        <v>48185.83</v>
      </c>
      <c r="F52" s="68">
        <f>+Table2[[#This Row],[YTD Deprecation]]/MONTH('Detailed Schedule'!$D$4)</f>
        <v>356.85833333333335</v>
      </c>
    </row>
    <row r="53" spans="1:6">
      <c r="A53" s="67"/>
      <c r="B53" s="70" t="s">
        <v>1948</v>
      </c>
      <c r="C53" s="68">
        <f>+SUMIF('Detailed Schedule'!$D$8:$D$1037,$B53&amp;"*",'Detailed Schedule'!$H$8:$H$1037)</f>
        <v>142268.91</v>
      </c>
      <c r="D53" s="68">
        <f>+SUMIF('Detailed Schedule'!$D$8:$D$1037,$B53&amp;"*",'Detailed Schedule'!$EQ$8:$EQ$1037)</f>
        <v>0</v>
      </c>
      <c r="E53" s="68">
        <f>+SUMIF('Detailed Schedule'!$D$8:$D$1037,$B53&amp;"*",'Detailed Schedule'!$EO$8:$EO$1037)+SUMIF('Detailed Schedule'!$D$8:$D$1037,$B53&amp;"*",'Detailed Schedule'!$J$8:$J$1037)</f>
        <v>62500</v>
      </c>
      <c r="F53" s="68">
        <f>+Table2[[#This Row],[YTD Deprecation]]/MONTH('Detailed Schedule'!$D$4)</f>
        <v>0</v>
      </c>
    </row>
    <row r="54" spans="1:6">
      <c r="A54" s="67"/>
      <c r="B54" s="70" t="s">
        <v>1949</v>
      </c>
      <c r="C54" s="68">
        <f>+SUMIF('Detailed Schedule'!$D$8:$D$1037,$B54&amp;"*",'Detailed Schedule'!$H$8:$H$1037)</f>
        <v>241948</v>
      </c>
      <c r="D54" s="68">
        <f>+SUMIF('Detailed Schedule'!$D$8:$D$1037,$B54&amp;"*",'Detailed Schedule'!$EQ$8:$EQ$1037)</f>
        <v>1217.0416666666667</v>
      </c>
      <c r="E54" s="68">
        <f>+SUMIF('Detailed Schedule'!$D$8:$D$1037,$B54&amp;"*",'Detailed Schedule'!$EO$8:$EO$1037)+SUMIF('Detailed Schedule'!$D$8:$D$1037,$B54&amp;"*",'Detailed Schedule'!$J$8:$J$1037)</f>
        <v>183874.58</v>
      </c>
      <c r="F54" s="68">
        <f>+Table2[[#This Row],[YTD Deprecation]]/MONTH('Detailed Schedule'!$D$4)</f>
        <v>405.6805555555556</v>
      </c>
    </row>
    <row r="55" spans="1:6">
      <c r="A55" s="67"/>
      <c r="B55" s="70" t="s">
        <v>1950</v>
      </c>
      <c r="C55" s="68">
        <f>+SUMIF('Detailed Schedule'!$D$8:$D$1037,$B55&amp;"*",'Detailed Schedule'!$H$8:$H$1037)</f>
        <v>758374.5900000002</v>
      </c>
      <c r="D55" s="68">
        <f>+SUMIF('Detailed Schedule'!$D$8:$D$1037,$B55&amp;"*",'Detailed Schedule'!$EQ$8:$EQ$1037)</f>
        <v>27485.594999999998</v>
      </c>
      <c r="E55" s="68">
        <f>+SUMIF('Detailed Schedule'!$D$8:$D$1037,$B55&amp;"*",'Detailed Schedule'!$EO$8:$EO$1037)+SUMIF('Detailed Schedule'!$D$8:$D$1037,$B55&amp;"*",'Detailed Schedule'!$J$8:$J$1037)</f>
        <v>306380.65000000002</v>
      </c>
      <c r="F55" s="68">
        <f>+Table2[[#This Row],[YTD Deprecation]]/MONTH('Detailed Schedule'!$D$4)</f>
        <v>9161.8649999999998</v>
      </c>
    </row>
    <row r="56" spans="1:6">
      <c r="A56" s="67"/>
      <c r="B56" s="70" t="s">
        <v>1951</v>
      </c>
      <c r="C56" s="68">
        <f>+SUMIF('Detailed Schedule'!$D$8:$D$1037,$B56&amp;"*",'Detailed Schedule'!$H$8:$H$1037)</f>
        <v>177590.52000000002</v>
      </c>
      <c r="D56" s="68">
        <f>+SUMIF('Detailed Schedule'!$D$8:$D$1037,$B56&amp;"*",'Detailed Schedule'!$EQ$8:$EQ$1037)</f>
        <v>5682.9354285714289</v>
      </c>
      <c r="E56" s="68">
        <f>+SUMIF('Detailed Schedule'!$D$8:$D$1037,$B56&amp;"*",'Detailed Schedule'!$EO$8:$EO$1037)+SUMIF('Detailed Schedule'!$D$8:$D$1037,$B56&amp;"*",'Detailed Schedule'!$J$8:$J$1037)</f>
        <v>124826.92599999999</v>
      </c>
      <c r="F56" s="68">
        <f>+Table2[[#This Row],[YTD Deprecation]]/MONTH('Detailed Schedule'!$D$4)</f>
        <v>1894.3118095238096</v>
      </c>
    </row>
    <row r="57" spans="1:6">
      <c r="A57" s="67"/>
      <c r="B57" s="70" t="s">
        <v>1952</v>
      </c>
      <c r="C57" s="68">
        <f>+SUMIF('Detailed Schedule'!$D$8:$D$1037,$B57&amp;"*",'Detailed Schedule'!$H$8:$H$1037)</f>
        <v>1386361.52</v>
      </c>
      <c r="D57" s="68">
        <f>+SUMIF('Detailed Schedule'!$D$8:$D$1037,$B57&amp;"*",'Detailed Schedule'!$EQ$8:$EQ$1037)</f>
        <v>31673.852407738097</v>
      </c>
      <c r="E57" s="68">
        <f>+SUMIF('Detailed Schedule'!$D$8:$D$1037,$B57&amp;"*",'Detailed Schedule'!$EO$8:$EO$1037)+SUMIF('Detailed Schedule'!$D$8:$D$1037,$B57&amp;"*",'Detailed Schedule'!$J$8:$J$1037)</f>
        <v>946926.67249999999</v>
      </c>
      <c r="F57" s="68">
        <f>+Table2[[#This Row],[YTD Deprecation]]/MONTH('Detailed Schedule'!$D$4)</f>
        <v>10557.950802579366</v>
      </c>
    </row>
    <row r="58" spans="1:6">
      <c r="A58" s="67"/>
      <c r="B58" s="70" t="s">
        <v>1953</v>
      </c>
      <c r="C58" s="68">
        <f>+SUMIF('Detailed Schedule'!$D$8:$D$1037,$B58&amp;"*",'Detailed Schedule'!$H$8:$H$1037)</f>
        <v>19826.349999999999</v>
      </c>
      <c r="D58" s="68">
        <f>+SUMIF('Detailed Schedule'!$D$8:$D$1037,$B58&amp;"*",'Detailed Schedule'!$EQ$8:$EQ$1037)</f>
        <v>495.65874999999994</v>
      </c>
      <c r="E58" s="68">
        <f>+SUMIF('Detailed Schedule'!$D$8:$D$1037,$B58&amp;"*",'Detailed Schedule'!$EO$8:$EO$1037)+SUMIF('Detailed Schedule'!$D$8:$D$1037,$B58&amp;"*",'Detailed Schedule'!$J$8:$J$1037)</f>
        <v>8095.74</v>
      </c>
      <c r="F58" s="68">
        <f>+Table2[[#This Row],[YTD Deprecation]]/MONTH('Detailed Schedule'!$D$4)</f>
        <v>165.2195833333333</v>
      </c>
    </row>
    <row r="59" spans="1:6">
      <c r="A59" s="67"/>
      <c r="B59" s="70" t="s">
        <v>1954</v>
      </c>
      <c r="C59" s="68">
        <f>+SUMIF('Detailed Schedule'!$D$8:$D$1037,$B59&amp;"*",'Detailed Schedule'!$H$8:$H$1037)</f>
        <v>42294.71</v>
      </c>
      <c r="D59" s="68">
        <f>+SUMIF('Detailed Schedule'!$D$8:$D$1037,$B59&amp;"*",'Detailed Schedule'!$EQ$8:$EQ$1037)</f>
        <v>884.28374999999994</v>
      </c>
      <c r="E59" s="68">
        <f>+SUMIF('Detailed Schedule'!$D$8:$D$1037,$B59&amp;"*",'Detailed Schedule'!$EO$8:$EO$1037)+SUMIF('Detailed Schedule'!$D$8:$D$1037,$B59&amp;"*",'Detailed Schedule'!$J$8:$J$1037)</f>
        <v>27377.21</v>
      </c>
      <c r="F59" s="68">
        <f>+Table2[[#This Row],[YTD Deprecation]]/MONTH('Detailed Schedule'!$D$4)</f>
        <v>294.76124999999996</v>
      </c>
    </row>
    <row r="60" spans="1:6">
      <c r="A60" s="67"/>
      <c r="B60" s="70" t="s">
        <v>1955</v>
      </c>
      <c r="C60" s="68">
        <f>+SUMIF('Detailed Schedule'!$D$8:$D$1037,$B60&amp;"*",'Detailed Schedule'!$H$8:$H$1037)</f>
        <v>411930.87</v>
      </c>
      <c r="D60" s="68">
        <f>+SUMIF('Detailed Schedule'!$D$8:$D$1037,$B60&amp;"*",'Detailed Schedule'!$EQ$8:$EQ$1037)</f>
        <v>11512.193499999999</v>
      </c>
      <c r="E60" s="68">
        <f>+SUMIF('Detailed Schedule'!$D$8:$D$1037,$B60&amp;"*",'Detailed Schedule'!$EO$8:$EO$1037)+SUMIF('Detailed Schedule'!$D$8:$D$1037,$B60&amp;"*",'Detailed Schedule'!$J$8:$J$1037)</f>
        <v>290315.96999999997</v>
      </c>
      <c r="F60" s="68">
        <f>+Table2[[#This Row],[YTD Deprecation]]/MONTH('Detailed Schedule'!$D$4)</f>
        <v>3837.397833333333</v>
      </c>
    </row>
    <row r="61" spans="1:6">
      <c r="A61" s="67"/>
      <c r="B61" s="70" t="s">
        <v>1956</v>
      </c>
      <c r="C61" s="68">
        <f>+SUMIF('Detailed Schedule'!$D$8:$D$1037,$B61&amp;"*",'Detailed Schedule'!$H$8:$H$1037)</f>
        <v>66441</v>
      </c>
      <c r="D61" s="68">
        <f>+SUMIF('Detailed Schedule'!$D$8:$D$1037,$B61&amp;"*",'Detailed Schedule'!$EQ$8:$EQ$1037)</f>
        <v>0</v>
      </c>
      <c r="E61" s="68">
        <f>+SUMIF('Detailed Schedule'!$D$8:$D$1037,$B61&amp;"*",'Detailed Schedule'!$EO$8:$EO$1037)+SUMIF('Detailed Schedule'!$D$8:$D$1037,$B61&amp;"*",'Detailed Schedule'!$J$8:$J$1037)</f>
        <v>35000</v>
      </c>
      <c r="F61" s="68">
        <f>+Table2[[#This Row],[YTD Deprecation]]/MONTH('Detailed Schedule'!$D$4)</f>
        <v>0</v>
      </c>
    </row>
    <row r="62" spans="1:6">
      <c r="A62" s="67"/>
      <c r="B62" s="70" t="s">
        <v>1957</v>
      </c>
      <c r="C62" s="68">
        <f>+SUMIF('Detailed Schedule'!$D$8:$D$1037,$B62&amp;"*",'Detailed Schedule'!$H$8:$H$1037)</f>
        <v>25877.599999999999</v>
      </c>
      <c r="D62" s="68">
        <f>+SUMIF('Detailed Schedule'!$D$8:$D$1037,$B62&amp;"*",'Detailed Schedule'!$EQ$8:$EQ$1037)</f>
        <v>0</v>
      </c>
      <c r="E62" s="68">
        <f>+SUMIF('Detailed Schedule'!$D$8:$D$1037,$B62&amp;"*",'Detailed Schedule'!$EO$8:$EO$1037)+SUMIF('Detailed Schedule'!$D$8:$D$1037,$B62&amp;"*",'Detailed Schedule'!$J$8:$J$1037)</f>
        <v>12961.9</v>
      </c>
      <c r="F62" s="68">
        <f>+Table2[[#This Row],[YTD Deprecation]]/MONTH('Detailed Schedule'!$D$4)</f>
        <v>0</v>
      </c>
    </row>
    <row r="63" spans="1:6">
      <c r="A63" s="67"/>
      <c r="B63" s="70" t="s">
        <v>1958</v>
      </c>
      <c r="C63" s="68">
        <f>+SUMIF('Detailed Schedule'!$D$8:$D$1037,$B63&amp;"*",'Detailed Schedule'!$H$8:$H$1037)</f>
        <v>114437.66</v>
      </c>
      <c r="D63" s="68">
        <f>+SUMIF('Detailed Schedule'!$D$8:$D$1037,$B63&amp;"*",'Detailed Schedule'!$EQ$8:$EQ$1037)</f>
        <v>2007.2775000000001</v>
      </c>
      <c r="E63" s="68">
        <f>+SUMIF('Detailed Schedule'!$D$8:$D$1037,$B63&amp;"*",'Detailed Schedule'!$EO$8:$EO$1037)+SUMIF('Detailed Schedule'!$D$8:$D$1037,$B63&amp;"*",'Detailed Schedule'!$J$8:$J$1037)</f>
        <v>14079.54</v>
      </c>
      <c r="F63" s="68">
        <f>+Table2[[#This Row],[YTD Deprecation]]/MONTH('Detailed Schedule'!$D$4)</f>
        <v>669.09250000000009</v>
      </c>
    </row>
    <row r="64" spans="1:6">
      <c r="A64" s="67"/>
      <c r="B64" s="70" t="s">
        <v>1959</v>
      </c>
      <c r="C64" s="68">
        <f>+SUMIF('Detailed Schedule'!$D$8:$D$1037,$B64&amp;"*",'Detailed Schedule'!$H$8:$H$1037)</f>
        <v>429732.95999999996</v>
      </c>
      <c r="D64" s="68">
        <f>+SUMIF('Detailed Schedule'!$D$8:$D$1037,$B64&amp;"*",'Detailed Schedule'!$EQ$8:$EQ$1037)</f>
        <v>6586</v>
      </c>
      <c r="E64" s="68">
        <f>+SUMIF('Detailed Schedule'!$D$8:$D$1037,$B64&amp;"*",'Detailed Schedule'!$EO$8:$EO$1037)+SUMIF('Detailed Schedule'!$D$8:$D$1037,$B64&amp;"*",'Detailed Schedule'!$J$8:$J$1037)</f>
        <v>315396</v>
      </c>
      <c r="F64" s="68">
        <f>+Table2[[#This Row],[YTD Deprecation]]/MONTH('Detailed Schedule'!$D$4)</f>
        <v>2195.3333333333335</v>
      </c>
    </row>
    <row r="65" spans="1:6">
      <c r="A65" s="67" t="s">
        <v>1960</v>
      </c>
      <c r="B65" s="70" t="s">
        <v>1961</v>
      </c>
      <c r="C65" s="68">
        <f>+SUMIF('Detailed Schedule'!$D$8:$D$1037,$B65&amp;"*",'Detailed Schedule'!$H$8:$H$1037)</f>
        <v>7297564.8199999966</v>
      </c>
      <c r="D65" s="68">
        <f>+SUMIF('Detailed Schedule'!$D$8:$D$1037,$B65&amp;"*",'Detailed Schedule'!$EQ$8:$EQ$1037)</f>
        <v>232974.11952480156</v>
      </c>
      <c r="E65" s="68">
        <f>+SUMIF('Detailed Schedule'!$D$8:$D$1037,$B65&amp;"*",'Detailed Schedule'!$EO$8:$EO$1037)+SUMIF('Detailed Schedule'!$D$8:$D$1037,$B65&amp;"*",'Detailed Schedule'!$J$8:$J$1037)</f>
        <v>3176552.3195000002</v>
      </c>
      <c r="F65" s="68">
        <f>+Table2[[#This Row],[YTD Deprecation]]/MONTH('Detailed Schedule'!$D$4)</f>
        <v>77658.039841600519</v>
      </c>
    </row>
    <row r="66" spans="1:6">
      <c r="A66" s="67"/>
      <c r="B66" s="70" t="s">
        <v>1962</v>
      </c>
      <c r="C66" s="68">
        <f>+SUMIF('Detailed Schedule'!$D$8:$D$1037,$B66&amp;"*",'Detailed Schedule'!$H$8:$H$1037)</f>
        <v>98686</v>
      </c>
      <c r="D66" s="68">
        <f>+SUMIF('Detailed Schedule'!$D$8:$D$1037,$B66&amp;"*",'Detailed Schedule'!$EQ$8:$EQ$1037)</f>
        <v>0</v>
      </c>
      <c r="E66" s="68">
        <f>+SUMIF('Detailed Schedule'!$D$8:$D$1037,$B66&amp;"*",'Detailed Schedule'!$EO$8:$EO$1037)+SUMIF('Detailed Schedule'!$D$8:$D$1037,$B66&amp;"*",'Detailed Schedule'!$J$8:$J$1037)</f>
        <v>45000</v>
      </c>
      <c r="F66" s="68">
        <f>+Table2[[#This Row],[YTD Deprecation]]/MONTH('Detailed Schedule'!$D$4)</f>
        <v>0</v>
      </c>
    </row>
    <row r="67" spans="1:6">
      <c r="A67" s="67"/>
      <c r="B67" s="70" t="s">
        <v>1963</v>
      </c>
      <c r="C67" s="68">
        <f>+SUMIF('Detailed Schedule'!$D$8:$D$1037,$B67&amp;"*",'Detailed Schedule'!$H$8:$H$1037)</f>
        <v>56076.66</v>
      </c>
      <c r="D67" s="68">
        <f>+SUMIF('Detailed Schedule'!$D$8:$D$1037,$B67&amp;"*",'Detailed Schedule'!$EQ$8:$EQ$1037)</f>
        <v>1401.9165</v>
      </c>
      <c r="E67" s="68">
        <f>+SUMIF('Detailed Schedule'!$D$8:$D$1037,$B67&amp;"*",'Detailed Schedule'!$EO$8:$EO$1037)+SUMIF('Detailed Schedule'!$D$8:$D$1037,$B67&amp;"*",'Detailed Schedule'!$J$8:$J$1037)</f>
        <v>33499.85</v>
      </c>
      <c r="F67" s="68">
        <f>+Table2[[#This Row],[YTD Deprecation]]/MONTH('Detailed Schedule'!$D$4)</f>
        <v>467.30549999999999</v>
      </c>
    </row>
    <row r="68" spans="1:6">
      <c r="A68" s="67"/>
      <c r="B68" s="70" t="s">
        <v>1964</v>
      </c>
      <c r="C68" s="68">
        <f>+SUMIF('Detailed Schedule'!$D$8:$D$1037,$B68&amp;"*",'Detailed Schedule'!$H$8:$H$1037)</f>
        <v>1319909.27</v>
      </c>
      <c r="D68" s="68">
        <f>+SUMIF('Detailed Schedule'!$D$8:$D$1037,$B68&amp;"*",'Detailed Schedule'!$EQ$8:$EQ$1037)</f>
        <v>11815.439871428571</v>
      </c>
      <c r="E68" s="68">
        <f>+SUMIF('Detailed Schedule'!$D$8:$D$1037,$B68&amp;"*",'Detailed Schedule'!$EO$8:$EO$1037)+SUMIF('Detailed Schedule'!$D$8:$D$1037,$B68&amp;"*",'Detailed Schedule'!$J$8:$J$1037)</f>
        <v>885954.99800000002</v>
      </c>
      <c r="F68" s="68">
        <f>+Table2[[#This Row],[YTD Deprecation]]/MONTH('Detailed Schedule'!$D$4)</f>
        <v>3938.4799571428571</v>
      </c>
    </row>
    <row r="69" spans="1:6">
      <c r="A69" s="67"/>
      <c r="B69" s="70" t="s">
        <v>1965</v>
      </c>
      <c r="C69" s="68">
        <f>+SUMIF('Detailed Schedule'!$D$8:$D$1037,$B69&amp;"*",'Detailed Schedule'!$H$8:$H$1037)</f>
        <v>42718</v>
      </c>
      <c r="D69" s="68">
        <f>+SUMIF('Detailed Schedule'!$D$8:$D$1037,$B69&amp;"*",'Detailed Schedule'!$EQ$8:$EQ$1037)</f>
        <v>767.95</v>
      </c>
      <c r="E69" s="68">
        <f>+SUMIF('Detailed Schedule'!$D$8:$D$1037,$B69&amp;"*",'Detailed Schedule'!$EO$8:$EO$1037)+SUMIF('Detailed Schedule'!$D$8:$D$1037,$B69&amp;"*",'Detailed Schedule'!$J$8:$J$1037)</f>
        <v>32478.67</v>
      </c>
      <c r="F69" s="68">
        <f>+Table2[[#This Row],[YTD Deprecation]]/MONTH('Detailed Schedule'!$D$4)</f>
        <v>255.98333333333335</v>
      </c>
    </row>
    <row r="70" spans="1:6">
      <c r="A70" s="67"/>
      <c r="B70" s="70" t="s">
        <v>1966</v>
      </c>
      <c r="C70" s="68">
        <f>+SUMIF('Detailed Schedule'!$D$8:$D$1037,$B70&amp;"*",'Detailed Schedule'!$H$8:$H$1037)</f>
        <v>27296.32</v>
      </c>
      <c r="D70" s="68">
        <f>+SUMIF('Detailed Schedule'!$D$8:$D$1037,$B70&amp;"*",'Detailed Schedule'!$EQ$8:$EQ$1037)</f>
        <v>1364.816</v>
      </c>
      <c r="E70" s="68">
        <f>+SUMIF('Detailed Schedule'!$D$8:$D$1037,$B70&amp;"*",'Detailed Schedule'!$EO$8:$EO$1037)+SUMIF('Detailed Schedule'!$D$8:$D$1037,$B70&amp;"*",'Detailed Schedule'!$J$8:$J$1037)</f>
        <v>15467.91</v>
      </c>
      <c r="F70" s="68">
        <f>+Table2[[#This Row],[YTD Deprecation]]/MONTH('Detailed Schedule'!$D$4)</f>
        <v>454.93866666666668</v>
      </c>
    </row>
    <row r="71" spans="1:6">
      <c r="A71" s="67"/>
      <c r="B71" s="70" t="s">
        <v>1967</v>
      </c>
      <c r="C71" s="68">
        <f>+SUMIF('Detailed Schedule'!$D$8:$D$1037,$B71&amp;"*",'Detailed Schedule'!$H$8:$H$1037)</f>
        <v>28863.25</v>
      </c>
      <c r="D71" s="68">
        <f>+SUMIF('Detailed Schedule'!$D$8:$D$1037,$B71&amp;"*",'Detailed Schedule'!$EQ$8:$EQ$1037)</f>
        <v>1193.1624999999999</v>
      </c>
      <c r="E71" s="68">
        <f>+SUMIF('Detailed Schedule'!$D$8:$D$1037,$B71&amp;"*",'Detailed Schedule'!$EO$8:$EO$1037)+SUMIF('Detailed Schedule'!$D$8:$D$1037,$B71&amp;"*",'Detailed Schedule'!$J$8:$J$1037)</f>
        <v>14943.02</v>
      </c>
      <c r="F71" s="68">
        <f>+Table2[[#This Row],[YTD Deprecation]]/MONTH('Detailed Schedule'!$D$4)</f>
        <v>397.7208333333333</v>
      </c>
    </row>
    <row r="72" spans="1:6">
      <c r="A72" s="67"/>
      <c r="B72" s="70" t="s">
        <v>1968</v>
      </c>
      <c r="C72" s="68">
        <f>+SUMIF('Detailed Schedule'!$D$8:$D$1037,$B72&amp;"*",'Detailed Schedule'!$H$8:$H$1037)</f>
        <v>1195725.05</v>
      </c>
      <c r="D72" s="68">
        <f>+SUMIF('Detailed Schedule'!$D$8:$D$1037,$B72&amp;"*",'Detailed Schedule'!$EQ$8:$EQ$1037)</f>
        <v>1250</v>
      </c>
      <c r="E72" s="68">
        <f>+SUMIF('Detailed Schedule'!$D$8:$D$1037,$B72&amp;"*",'Detailed Schedule'!$EO$8:$EO$1037)+SUMIF('Detailed Schedule'!$D$8:$D$1037,$B72&amp;"*",'Detailed Schedule'!$J$8:$J$1037)</f>
        <v>893666.67</v>
      </c>
      <c r="F72" s="68">
        <f>+Table2[[#This Row],[YTD Deprecation]]/MONTH('Detailed Schedule'!$D$4)</f>
        <v>416.66666666666669</v>
      </c>
    </row>
    <row r="73" spans="1:6">
      <c r="A73" s="67"/>
      <c r="B73" s="70" t="s">
        <v>1969</v>
      </c>
      <c r="C73" s="68">
        <f>+SUMIF('Detailed Schedule'!$D$8:$D$1037,$B73&amp;"*",'Detailed Schedule'!$H$8:$H$1037)</f>
        <v>210050</v>
      </c>
      <c r="D73" s="68">
        <f>+SUMIF('Detailed Schedule'!$D$8:$D$1037,$B73&amp;"*",'Detailed Schedule'!$EQ$8:$EQ$1037)</f>
        <v>3412.5</v>
      </c>
      <c r="E73" s="68">
        <f>+SUMIF('Detailed Schedule'!$D$8:$D$1037,$B73&amp;"*",'Detailed Schedule'!$EO$8:$EO$1037)+SUMIF('Detailed Schedule'!$D$8:$D$1037,$B73&amp;"*",'Detailed Schedule'!$J$8:$J$1037)</f>
        <v>149012.5</v>
      </c>
      <c r="F73" s="68">
        <f>+Table2[[#This Row],[YTD Deprecation]]/MONTH('Detailed Schedule'!$D$4)</f>
        <v>1137.5</v>
      </c>
    </row>
    <row r="74" spans="1:6">
      <c r="A74" s="67"/>
      <c r="B74" s="70" t="s">
        <v>1970</v>
      </c>
      <c r="C74" s="68">
        <f>+SUMIF('Detailed Schedule'!$D$8:$D$1037,$B74&amp;"*",'Detailed Schedule'!$H$8:$H$1037)</f>
        <v>941249.32999999984</v>
      </c>
      <c r="D74" s="68">
        <f>+SUMIF('Detailed Schedule'!$D$8:$D$1037,$B74&amp;"*",'Detailed Schedule'!$EQ$8:$EQ$1037)</f>
        <v>14899.836023809523</v>
      </c>
      <c r="E74" s="68">
        <f>+SUMIF('Detailed Schedule'!$D$8:$D$1037,$B74&amp;"*",'Detailed Schedule'!$EO$8:$EO$1037)+SUMIF('Detailed Schedule'!$D$8:$D$1037,$B74&amp;"*",'Detailed Schedule'!$J$8:$J$1037)</f>
        <v>629131.49</v>
      </c>
      <c r="F74" s="68">
        <f>+Table2[[#This Row],[YTD Deprecation]]/MONTH('Detailed Schedule'!$D$4)</f>
        <v>4966.6120079365073</v>
      </c>
    </row>
    <row r="75" spans="1:6">
      <c r="A75" s="67"/>
      <c r="B75" s="70" t="s">
        <v>1971</v>
      </c>
      <c r="C75" s="68">
        <f>+SUMIF('Detailed Schedule'!$D$8:$D$1037,$B75&amp;"*",'Detailed Schedule'!$H$8:$H$1037)</f>
        <v>376767.64999999997</v>
      </c>
      <c r="D75" s="68">
        <f>+SUMIF('Detailed Schedule'!$D$8:$D$1037,$B75&amp;"*",'Detailed Schedule'!$EQ$8:$EQ$1037)</f>
        <v>11338.382499999998</v>
      </c>
      <c r="E75" s="68">
        <f>+SUMIF('Detailed Schedule'!$D$8:$D$1037,$B75&amp;"*",'Detailed Schedule'!$EO$8:$EO$1037)+SUMIF('Detailed Schedule'!$D$8:$D$1037,$B75&amp;"*",'Detailed Schedule'!$J$8:$J$1037)</f>
        <v>276028.56</v>
      </c>
      <c r="F75" s="68">
        <f>+Table2[[#This Row],[YTD Deprecation]]/MONTH('Detailed Schedule'!$D$4)</f>
        <v>3779.4608333333326</v>
      </c>
    </row>
    <row r="76" spans="1:6">
      <c r="A76" s="67"/>
      <c r="B76" s="70" t="s">
        <v>1972</v>
      </c>
      <c r="C76" s="68">
        <f>+SUMIF('Detailed Schedule'!$D$8:$D$1037,$B76&amp;"*",'Detailed Schedule'!$H$8:$H$1037)</f>
        <v>27500</v>
      </c>
      <c r="D76" s="68">
        <f>+SUMIF('Detailed Schedule'!$D$8:$D$1037,$B76&amp;"*",'Detailed Schedule'!$EQ$8:$EQ$1037)</f>
        <v>162.5</v>
      </c>
      <c r="E76" s="68">
        <f>+SUMIF('Detailed Schedule'!$D$8:$D$1037,$B76&amp;"*",'Detailed Schedule'!$EO$8:$EO$1037)+SUMIF('Detailed Schedule'!$D$8:$D$1037,$B76&amp;"*",'Detailed Schedule'!$J$8:$J$1037)</f>
        <v>24008.33</v>
      </c>
      <c r="F76" s="68">
        <f>+Table2[[#This Row],[YTD Deprecation]]/MONTH('Detailed Schedule'!$D$4)</f>
        <v>54.166666666666664</v>
      </c>
    </row>
    <row r="77" spans="1:6">
      <c r="A77" s="67"/>
      <c r="B77" s="70" t="s">
        <v>1973</v>
      </c>
      <c r="C77" s="68">
        <f>+SUMIF('Detailed Schedule'!$D$8:$D$1037,$B77&amp;"*",'Detailed Schedule'!$H$8:$H$1037)</f>
        <v>1232963.3599999999</v>
      </c>
      <c r="D77" s="68">
        <f>+SUMIF('Detailed Schedule'!$D$8:$D$1037,$B77&amp;"*",'Detailed Schedule'!$EQ$8:$EQ$1037)</f>
        <v>32240.87517857143</v>
      </c>
      <c r="E77" s="68">
        <f>+SUMIF('Detailed Schedule'!$D$8:$D$1037,$B77&amp;"*",'Detailed Schedule'!$EO$8:$EO$1037)+SUMIF('Detailed Schedule'!$D$8:$D$1037,$B77&amp;"*",'Detailed Schedule'!$J$8:$J$1037)</f>
        <v>757227.71</v>
      </c>
      <c r="F77" s="68">
        <f>+Table2[[#This Row],[YTD Deprecation]]/MONTH('Detailed Schedule'!$D$4)</f>
        <v>10746.958392857143</v>
      </c>
    </row>
    <row r="78" spans="1:6">
      <c r="A78" s="67"/>
      <c r="B78" s="70" t="s">
        <v>1974</v>
      </c>
      <c r="C78" s="68">
        <f>+SUMIF('Detailed Schedule'!$D$8:$D$1037,$B78&amp;"*",'Detailed Schedule'!$H$8:$H$1037)</f>
        <v>2063790.8399999999</v>
      </c>
      <c r="D78" s="68">
        <f>+SUMIF('Detailed Schedule'!$D$8:$D$1037,$B78&amp;"*",'Detailed Schedule'!$EQ$8:$EQ$1037)</f>
        <v>37930.523202380951</v>
      </c>
      <c r="E78" s="68">
        <f>+SUMIF('Detailed Schedule'!$D$8:$D$1037,$B78&amp;"*",'Detailed Schedule'!$EO$8:$EO$1037)+SUMIF('Detailed Schedule'!$D$8:$D$1037,$B78&amp;"*",'Detailed Schedule'!$J$8:$J$1037)</f>
        <v>1351953.24</v>
      </c>
      <c r="F78" s="68">
        <f>+Table2[[#This Row],[YTD Deprecation]]/MONTH('Detailed Schedule'!$D$4)</f>
        <v>12643.507734126984</v>
      </c>
    </row>
    <row r="79" spans="1:6">
      <c r="A79" s="67"/>
      <c r="B79" s="70" t="s">
        <v>1975</v>
      </c>
      <c r="C79" s="68">
        <f>+SUMIF('Detailed Schedule'!$D$8:$D$1037,$B79&amp;"*",'Detailed Schedule'!$H$8:$H$1037)</f>
        <v>81429.709999999992</v>
      </c>
      <c r="D79" s="68">
        <f>+SUMIF('Detailed Schedule'!$D$8:$D$1037,$B79&amp;"*",'Detailed Schedule'!$EQ$8:$EQ$1037)</f>
        <v>3651.8569285714284</v>
      </c>
      <c r="E79" s="68">
        <f>+SUMIF('Detailed Schedule'!$D$8:$D$1037,$B79&amp;"*",'Detailed Schedule'!$EO$8:$EO$1037)+SUMIF('Detailed Schedule'!$D$8:$D$1037,$B79&amp;"*",'Detailed Schedule'!$J$8:$J$1037)</f>
        <v>57278.29</v>
      </c>
      <c r="F79" s="68">
        <f>+Table2[[#This Row],[YTD Deprecation]]/MONTH('Detailed Schedule'!$D$4)</f>
        <v>1217.2856428571429</v>
      </c>
    </row>
    <row r="80" spans="1:6">
      <c r="A80" s="67"/>
      <c r="B80" s="70" t="s">
        <v>1976</v>
      </c>
      <c r="C80" s="68">
        <f>+SUMIF('Detailed Schedule'!$D$8:$D$1037,$B80&amp;"*",'Detailed Schedule'!$H$8:$H$1037)</f>
        <v>250133</v>
      </c>
      <c r="D80" s="68">
        <f>+SUMIF('Detailed Schedule'!$D$8:$D$1037,$B80&amp;"*",'Detailed Schedule'!$EQ$8:$EQ$1037)</f>
        <v>2518.34</v>
      </c>
      <c r="E80" s="68">
        <f>+SUMIF('Detailed Schedule'!$D$8:$D$1037,$B80&amp;"*",'Detailed Schedule'!$EO$8:$EO$1037)+SUMIF('Detailed Schedule'!$D$8:$D$1037,$B80&amp;"*",'Detailed Schedule'!$J$8:$J$1037)</f>
        <v>84026.66</v>
      </c>
      <c r="F80" s="68">
        <f>+Table2[[#This Row],[YTD Deprecation]]/MONTH('Detailed Schedule'!$D$4)</f>
        <v>839.44666666666672</v>
      </c>
    </row>
    <row r="81" spans="1:6">
      <c r="A81" s="67"/>
      <c r="B81" s="70" t="s">
        <v>1977</v>
      </c>
      <c r="C81" s="68">
        <f>+SUMIF('Detailed Schedule'!$D$8:$D$1037,$B81&amp;"*",'Detailed Schedule'!$H$8:$H$1037)</f>
        <v>73013.119999999995</v>
      </c>
      <c r="D81" s="68">
        <f>+SUMIF('Detailed Schedule'!$D$8:$D$1037,$B81&amp;"*",'Detailed Schedule'!$EQ$8:$EQ$1037)</f>
        <v>3285.5904</v>
      </c>
      <c r="E81" s="68">
        <f>+SUMIF('Detailed Schedule'!$D$8:$D$1037,$B81&amp;"*",'Detailed Schedule'!$EO$8:$EO$1037)+SUMIF('Detailed Schedule'!$D$8:$D$1037,$B81&amp;"*",'Detailed Schedule'!$J$8:$J$1037)</f>
        <v>48918.792000000001</v>
      </c>
      <c r="F81" s="68">
        <f>+Table2[[#This Row],[YTD Deprecation]]/MONTH('Detailed Schedule'!$D$4)</f>
        <v>1095.1967999999999</v>
      </c>
    </row>
    <row r="82" spans="1:6">
      <c r="A82" s="67"/>
      <c r="B82" s="70" t="s">
        <v>1978</v>
      </c>
      <c r="C82" s="68">
        <f>+SUMIF('Detailed Schedule'!$D$8:$D$1037,$B82&amp;"*",'Detailed Schedule'!$H$8:$H$1037)</f>
        <v>193447.37</v>
      </c>
      <c r="D82" s="68">
        <f>+SUMIF('Detailed Schedule'!$D$8:$D$1037,$B82&amp;"*",'Detailed Schedule'!$EQ$8:$EQ$1037)</f>
        <v>3671.2810714285715</v>
      </c>
      <c r="E82" s="68">
        <f>+SUMIF('Detailed Schedule'!$D$8:$D$1037,$B82&amp;"*",'Detailed Schedule'!$EO$8:$EO$1037)+SUMIF('Detailed Schedule'!$D$8:$D$1037,$B82&amp;"*",'Detailed Schedule'!$J$8:$J$1037)</f>
        <v>98633.290000000008</v>
      </c>
      <c r="F82" s="68">
        <f>+Table2[[#This Row],[YTD Deprecation]]/MONTH('Detailed Schedule'!$D$4)</f>
        <v>1223.7603571428572</v>
      </c>
    </row>
    <row r="83" spans="1:6">
      <c r="A83" s="67"/>
      <c r="B83" s="70" t="s">
        <v>1979</v>
      </c>
      <c r="C83" s="68">
        <f>+SUMIF('Detailed Schedule'!$D$8:$D$1037,$B83&amp;"*",'Detailed Schedule'!$H$8:$H$1037)</f>
        <v>92070</v>
      </c>
      <c r="D83" s="68">
        <f>+SUMIF('Detailed Schedule'!$D$8:$D$1037,$B83&amp;"*",'Detailed Schedule'!$EQ$8:$EQ$1037)</f>
        <v>2752.5</v>
      </c>
      <c r="E83" s="68">
        <f>+SUMIF('Detailed Schedule'!$D$8:$D$1037,$B83&amp;"*",'Detailed Schedule'!$EO$8:$EO$1037)+SUMIF('Detailed Schedule'!$D$8:$D$1037,$B83&amp;"*",'Detailed Schedule'!$J$8:$J$1037)</f>
        <v>59957.5</v>
      </c>
      <c r="F83" s="68">
        <f>+Table2[[#This Row],[YTD Deprecation]]/MONTH('Detailed Schedule'!$D$4)</f>
        <v>917.5</v>
      </c>
    </row>
    <row r="84" spans="1:6">
      <c r="A84" s="67"/>
      <c r="B84" s="70" t="s">
        <v>1980</v>
      </c>
      <c r="C84" s="68">
        <f>+SUMIF('Detailed Schedule'!$D$8:$D$1037,$B84&amp;"*",'Detailed Schedule'!$H$8:$H$1037)</f>
        <v>714119.13</v>
      </c>
      <c r="D84" s="68">
        <f>+SUMIF('Detailed Schedule'!$D$8:$D$1037,$B84&amp;"*",'Detailed Schedule'!$EQ$8:$EQ$1037)</f>
        <v>8102.9782500000001</v>
      </c>
      <c r="E84" s="68">
        <f>+SUMIF('Detailed Schedule'!$D$8:$D$1037,$B84&amp;"*",'Detailed Schedule'!$EO$8:$EO$1037)+SUMIF('Detailed Schedule'!$D$8:$D$1037,$B84&amp;"*",'Detailed Schedule'!$J$8:$J$1037)</f>
        <v>571274.19999999995</v>
      </c>
      <c r="F84" s="68">
        <f>+Table2[[#This Row],[YTD Deprecation]]/MONTH('Detailed Schedule'!$D$4)</f>
        <v>2700.9927499999999</v>
      </c>
    </row>
    <row r="85" spans="1:6">
      <c r="A85" s="67"/>
      <c r="B85" s="70" t="s">
        <v>1981</v>
      </c>
      <c r="C85" s="68">
        <f>+SUMIF('Detailed Schedule'!$D$8:$D$1037,$B85&amp;"*",'Detailed Schedule'!$H$8:$H$1037)</f>
        <v>608407.49</v>
      </c>
      <c r="D85" s="68">
        <f>+SUMIF('Detailed Schedule'!$D$8:$D$1037,$B85&amp;"*",'Detailed Schedule'!$EQ$8:$EQ$1037)</f>
        <v>9202.2368500000011</v>
      </c>
      <c r="E85" s="68">
        <f>+SUMIF('Detailed Schedule'!$D$8:$D$1037,$B85&amp;"*",'Detailed Schedule'!$EO$8:$EO$1037)+SUMIF('Detailed Schedule'!$D$8:$D$1037,$B85&amp;"*",'Detailed Schedule'!$J$8:$J$1037)</f>
        <v>417866.15599999996</v>
      </c>
      <c r="F85" s="68">
        <f>+Table2[[#This Row],[YTD Deprecation]]/MONTH('Detailed Schedule'!$D$4)</f>
        <v>3067.4122833333336</v>
      </c>
    </row>
    <row r="86" spans="1:6">
      <c r="A86" s="67"/>
      <c r="B86" s="70" t="s">
        <v>1982</v>
      </c>
      <c r="C86" s="68">
        <f>+SUMIF('Detailed Schedule'!$D$8:$D$1037,$B86&amp;"*",'Detailed Schedule'!$H$8:$H$1037)</f>
        <v>12762.75</v>
      </c>
      <c r="D86" s="68">
        <f>+SUMIF('Detailed Schedule'!$D$8:$D$1037,$B86&amp;"*",'Detailed Schedule'!$EQ$8:$EQ$1037)</f>
        <v>638.13750000000005</v>
      </c>
      <c r="E86" s="68">
        <f>+SUMIF('Detailed Schedule'!$D$8:$D$1037,$B86&amp;"*",'Detailed Schedule'!$EO$8:$EO$1037)+SUMIF('Detailed Schedule'!$D$8:$D$1037,$B86&amp;"*",'Detailed Schedule'!$J$8:$J$1037)</f>
        <v>6806.8</v>
      </c>
      <c r="F86" s="68">
        <f>+Table2[[#This Row],[YTD Deprecation]]/MONTH('Detailed Schedule'!$D$4)</f>
        <v>212.71250000000001</v>
      </c>
    </row>
    <row r="87" spans="1:6">
      <c r="A87" s="67"/>
      <c r="B87" s="70" t="s">
        <v>1983</v>
      </c>
      <c r="C87" s="68">
        <f>+SUMIF('Detailed Schedule'!$D$8:$D$1037,$B87&amp;"*",'Detailed Schedule'!$H$8:$H$1037)</f>
        <v>47889</v>
      </c>
      <c r="D87" s="68">
        <f>+SUMIF('Detailed Schedule'!$D$8:$D$1037,$B87&amp;"*",'Detailed Schedule'!$EQ$8:$EQ$1037)</f>
        <v>1394.4499999999998</v>
      </c>
      <c r="E87" s="68">
        <f>+SUMIF('Detailed Schedule'!$D$8:$D$1037,$B87&amp;"*",'Detailed Schedule'!$EO$8:$EO$1037)+SUMIF('Detailed Schedule'!$D$8:$D$1037,$B87&amp;"*",'Detailed Schedule'!$J$8:$J$1037)</f>
        <v>33857.119999999995</v>
      </c>
      <c r="F87" s="68">
        <f>+Table2[[#This Row],[YTD Deprecation]]/MONTH('Detailed Schedule'!$D$4)</f>
        <v>464.81666666666661</v>
      </c>
    </row>
    <row r="88" spans="1:6">
      <c r="A88" s="67"/>
      <c r="B88" s="70" t="s">
        <v>1984</v>
      </c>
      <c r="C88" s="68">
        <f>+SUMIF('Detailed Schedule'!$D$8:$D$1037,$B88&amp;"*",'Detailed Schedule'!$H$8:$H$1037)</f>
        <v>535621.70000000007</v>
      </c>
      <c r="D88" s="68">
        <f>+SUMIF('Detailed Schedule'!$D$8:$D$1037,$B88&amp;"*",'Detailed Schedule'!$EQ$8:$EQ$1037)</f>
        <v>2276.4249999999997</v>
      </c>
      <c r="E88" s="68">
        <f>+SUMIF('Detailed Schedule'!$D$8:$D$1037,$B88&amp;"*",'Detailed Schedule'!$EO$8:$EO$1037)+SUMIF('Detailed Schedule'!$D$8:$D$1037,$B88&amp;"*",'Detailed Schedule'!$J$8:$J$1037)</f>
        <v>317851.37</v>
      </c>
      <c r="F88" s="68">
        <f>+Table2[[#This Row],[YTD Deprecation]]/MONTH('Detailed Schedule'!$D$4)</f>
        <v>758.80833333333328</v>
      </c>
    </row>
    <row r="89" spans="1:6">
      <c r="A89" s="67"/>
      <c r="B89" s="70" t="s">
        <v>1985</v>
      </c>
      <c r="C89" s="68">
        <f>+SUMIF('Detailed Schedule'!$D$8:$D$1037,$B89&amp;"*",'Detailed Schedule'!$H$8:$H$1037)</f>
        <v>21336.02</v>
      </c>
      <c r="D89" s="68">
        <f>+SUMIF('Detailed Schedule'!$D$8:$D$1037,$B89&amp;"*",'Detailed Schedule'!$EQ$8:$EQ$1037)</f>
        <v>762.00071428571437</v>
      </c>
      <c r="E89" s="68">
        <f>+SUMIF('Detailed Schedule'!$D$8:$D$1037,$B89&amp;"*",'Detailed Schedule'!$EO$8:$EO$1037)+SUMIF('Detailed Schedule'!$D$8:$D$1037,$B89&amp;"*",'Detailed Schedule'!$J$8:$J$1037)</f>
        <v>14051.33</v>
      </c>
      <c r="F89" s="68">
        <f>+Table2[[#This Row],[YTD Deprecation]]/MONTH('Detailed Schedule'!$D$4)</f>
        <v>254.00023809523813</v>
      </c>
    </row>
    <row r="90" spans="1:6">
      <c r="A90" s="67"/>
      <c r="B90" s="70" t="s">
        <v>1986</v>
      </c>
      <c r="C90" s="68">
        <f>+SUMIF('Detailed Schedule'!$D$8:$D$1037,$B90&amp;"*",'Detailed Schedule'!$H$8:$H$1037)</f>
        <v>1762586.6400000001</v>
      </c>
      <c r="D90" s="68">
        <f>+SUMIF('Detailed Schedule'!$D$8:$D$1037,$B90&amp;"*",'Detailed Schedule'!$EQ$8:$EQ$1037)</f>
        <v>17965.338158333332</v>
      </c>
      <c r="E90" s="68">
        <f>+SUMIF('Detailed Schedule'!$D$8:$D$1037,$B90&amp;"*",'Detailed Schedule'!$EO$8:$EO$1037)+SUMIF('Detailed Schedule'!$D$8:$D$1037,$B90&amp;"*",'Detailed Schedule'!$J$8:$J$1037)</f>
        <v>1343328.8669999999</v>
      </c>
      <c r="F90" s="68">
        <f>+Table2[[#This Row],[YTD Deprecation]]/MONTH('Detailed Schedule'!$D$4)</f>
        <v>5988.4460527777774</v>
      </c>
    </row>
    <row r="91" spans="1:6">
      <c r="A91" s="67"/>
      <c r="B91" s="70" t="s">
        <v>1987</v>
      </c>
      <c r="C91" s="68">
        <f>+SUMIF('Detailed Schedule'!$D$8:$D$1037,$B91&amp;"*",'Detailed Schedule'!$H$8:$H$1037)</f>
        <v>501840.68</v>
      </c>
      <c r="D91" s="68">
        <f>+SUMIF('Detailed Schedule'!$D$8:$D$1037,$B91&amp;"*",'Detailed Schedule'!$EQ$8:$EQ$1037)</f>
        <v>8832.6396785714296</v>
      </c>
      <c r="E91" s="68">
        <f>+SUMIF('Detailed Schedule'!$D$8:$D$1037,$B91&amp;"*",'Detailed Schedule'!$EO$8:$EO$1037)+SUMIF('Detailed Schedule'!$D$8:$D$1037,$B91&amp;"*",'Detailed Schedule'!$J$8:$J$1037)</f>
        <v>227243.68</v>
      </c>
      <c r="F91" s="68">
        <f>+Table2[[#This Row],[YTD Deprecation]]/MONTH('Detailed Schedule'!$D$4)</f>
        <v>2944.2132261904767</v>
      </c>
    </row>
    <row r="92" spans="1:6">
      <c r="B92" s="70" t="s">
        <v>1751</v>
      </c>
      <c r="C92" s="8">
        <f>SUBTOTAL(109,Table2[Total Asset Value])</f>
        <v>51449103.229999997</v>
      </c>
      <c r="D92" s="8">
        <f>SUBTOTAL(109,Table2[YTD Deprecation])</f>
        <v>874951.93322242051</v>
      </c>
      <c r="E92" s="8">
        <f>SUBTOTAL(109,Table2[NBV])</f>
        <v>32585330.557499982</v>
      </c>
      <c r="F92" s="8">
        <f>SUBTOTAL(109,Table2[Monthly Depreciation])</f>
        <v>291650.64440747339</v>
      </c>
    </row>
    <row r="93" spans="1:6">
      <c r="C93" s="68"/>
    </row>
    <row r="94" spans="1:6">
      <c r="C94" s="68"/>
    </row>
  </sheetData>
  <pageMargins left="0.7" right="0.7" top="0.75" bottom="0.75" header="0.3" footer="0.3"/>
  <pageSetup orientation="landscape" horizontalDpi="1200" verticalDpi="1200" r:id="rId1"/>
  <drawing r:id="rId2"/>
  <tableParts count="3"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69B5B-F29A-4EC6-A139-2E509DAAE946}">
  <sheetPr>
    <tabColor rgb="FF00FFFF"/>
  </sheetPr>
  <dimension ref="A1:G109"/>
  <sheetViews>
    <sheetView workbookViewId="0">
      <selection activeCell="B37" sqref="B37"/>
    </sheetView>
  </sheetViews>
  <sheetFormatPr defaultColWidth="9.28515625" defaultRowHeight="15"/>
  <cols>
    <col min="1" max="1" width="14.5703125" style="5" customWidth="1"/>
    <col min="2" max="2" width="44.28515625" style="5" bestFit="1" customWidth="1"/>
    <col min="3" max="3" width="23" style="5" bestFit="1" customWidth="1"/>
    <col min="4" max="4" width="16.42578125" style="5" customWidth="1"/>
    <col min="5" max="5" width="14.42578125" style="147" bestFit="1" customWidth="1"/>
    <col min="6" max="6" width="41.28515625" style="5" bestFit="1" customWidth="1"/>
    <col min="7" max="7" width="22.7109375" style="5" bestFit="1" customWidth="1"/>
    <col min="8" max="11" width="9.28515625" style="5"/>
    <col min="12" max="12" width="10.7109375" style="5" bestFit="1" customWidth="1"/>
    <col min="13" max="13" width="21.28515625" style="5" bestFit="1" customWidth="1"/>
    <col min="14" max="16384" width="9.28515625" style="5"/>
  </cols>
  <sheetData>
    <row r="1" spans="1:7" ht="21">
      <c r="A1" s="146">
        <v>2024</v>
      </c>
    </row>
    <row r="3" spans="1:7">
      <c r="A3" s="327" t="s">
        <v>1988</v>
      </c>
      <c r="B3" s="327"/>
      <c r="C3" s="327"/>
      <c r="D3" s="327"/>
      <c r="E3" s="327"/>
      <c r="F3" s="327"/>
    </row>
    <row r="4" spans="1:7">
      <c r="A4" s="10" t="s">
        <v>1989</v>
      </c>
      <c r="B4" s="10" t="s">
        <v>1990</v>
      </c>
      <c r="C4" s="10" t="s">
        <v>1991</v>
      </c>
      <c r="D4" s="10" t="s">
        <v>1992</v>
      </c>
      <c r="E4" s="148" t="s">
        <v>1993</v>
      </c>
      <c r="F4" s="148" t="s">
        <v>1994</v>
      </c>
      <c r="G4" s="5" t="s">
        <v>1995</v>
      </c>
    </row>
    <row r="5" spans="1:7">
      <c r="A5" s="4" t="s">
        <v>558</v>
      </c>
      <c r="B5" s="5" t="s">
        <v>559</v>
      </c>
      <c r="C5" s="6"/>
      <c r="D5" s="9">
        <v>45666</v>
      </c>
      <c r="E5" s="147">
        <v>19000</v>
      </c>
      <c r="F5" s="147" t="s">
        <v>1996</v>
      </c>
      <c r="G5" s="5" t="s">
        <v>683</v>
      </c>
    </row>
    <row r="6" spans="1:7">
      <c r="A6" s="4" t="s">
        <v>560</v>
      </c>
      <c r="B6" t="s">
        <v>1997</v>
      </c>
      <c r="C6" s="6"/>
      <c r="D6" s="9">
        <v>45666</v>
      </c>
      <c r="E6" s="147">
        <v>0</v>
      </c>
      <c r="F6" s="147" t="s">
        <v>1996</v>
      </c>
      <c r="G6" s="5" t="s">
        <v>683</v>
      </c>
    </row>
    <row r="7" spans="1:7">
      <c r="A7" s="4" t="s">
        <v>1346</v>
      </c>
      <c r="B7" s="5" t="s">
        <v>1347</v>
      </c>
      <c r="C7" s="6"/>
      <c r="D7" s="9">
        <v>45719</v>
      </c>
      <c r="E7" s="147">
        <v>2000</v>
      </c>
      <c r="F7" s="147" t="s">
        <v>1998</v>
      </c>
      <c r="G7" s="5" t="s">
        <v>1321</v>
      </c>
    </row>
    <row r="8" spans="1:7">
      <c r="A8" s="4" t="s">
        <v>1348</v>
      </c>
      <c r="B8" s="5" t="s">
        <v>1347</v>
      </c>
      <c r="C8" s="6"/>
      <c r="D8" s="9">
        <v>45719</v>
      </c>
      <c r="E8" s="147">
        <v>2000</v>
      </c>
      <c r="F8" s="147" t="s">
        <v>1998</v>
      </c>
      <c r="G8" s="5" t="s">
        <v>1319</v>
      </c>
    </row>
    <row r="9" spans="1:7">
      <c r="A9" s="4" t="s">
        <v>1036</v>
      </c>
      <c r="B9" s="195" t="s">
        <v>1037</v>
      </c>
      <c r="C9" s="4"/>
      <c r="D9" s="196">
        <v>45719</v>
      </c>
      <c r="E9" s="197">
        <v>2500</v>
      </c>
      <c r="F9" s="197" t="s">
        <v>1998</v>
      </c>
      <c r="G9" s="5" t="s">
        <v>1321</v>
      </c>
    </row>
    <row r="10" spans="1:7">
      <c r="A10" s="4" t="s">
        <v>1061</v>
      </c>
      <c r="B10" s="4" t="s">
        <v>1062</v>
      </c>
      <c r="C10" s="4"/>
      <c r="D10" s="196">
        <v>45719</v>
      </c>
      <c r="E10" s="197">
        <v>4000</v>
      </c>
      <c r="F10" s="197" t="s">
        <v>1998</v>
      </c>
      <c r="G10" s="5" t="s">
        <v>1319</v>
      </c>
    </row>
    <row r="11" spans="1:7">
      <c r="A11" s="4" t="s">
        <v>1335</v>
      </c>
      <c r="B11" s="4" t="s">
        <v>1336</v>
      </c>
      <c r="C11" s="198"/>
      <c r="D11" s="196">
        <v>45719</v>
      </c>
      <c r="E11" s="197">
        <v>1000</v>
      </c>
      <c r="F11" s="197" t="s">
        <v>1998</v>
      </c>
      <c r="G11" s="5" t="s">
        <v>1319</v>
      </c>
    </row>
    <row r="12" spans="1:7">
      <c r="A12" s="4" t="s">
        <v>548</v>
      </c>
      <c r="B12" s="4" t="s">
        <v>549</v>
      </c>
      <c r="C12" s="198"/>
      <c r="D12" s="196">
        <v>45761</v>
      </c>
      <c r="E12" s="197">
        <v>50000</v>
      </c>
      <c r="F12" s="197" t="s">
        <v>1999</v>
      </c>
      <c r="G12" s="5" t="s">
        <v>687</v>
      </c>
    </row>
    <row r="13" spans="1:7">
      <c r="A13" s="4" t="s">
        <v>1105</v>
      </c>
      <c r="B13" s="4" t="s">
        <v>1106</v>
      </c>
      <c r="C13" s="198"/>
      <c r="D13" s="196">
        <v>45756</v>
      </c>
      <c r="E13" s="197">
        <v>2040</v>
      </c>
      <c r="F13" s="197" t="s">
        <v>1998</v>
      </c>
      <c r="G13" s="5" t="s">
        <v>2000</v>
      </c>
    </row>
    <row r="14" spans="1:7">
      <c r="A14" s="4"/>
      <c r="B14" s="4"/>
      <c r="C14" s="198"/>
      <c r="D14" s="196"/>
      <c r="E14" s="197"/>
      <c r="F14" s="197"/>
    </row>
    <row r="15" spans="1:7">
      <c r="A15" s="4"/>
      <c r="B15" s="4"/>
      <c r="C15" s="6"/>
      <c r="D15" s="9"/>
      <c r="F15" s="147"/>
    </row>
    <row r="16" spans="1:7">
      <c r="A16" s="4"/>
      <c r="B16" s="4"/>
      <c r="C16" s="198"/>
      <c r="D16" s="9"/>
      <c r="F16" s="147"/>
    </row>
    <row r="17" spans="1:7">
      <c r="A17" s="4"/>
      <c r="B17" s="4"/>
      <c r="C17" s="198"/>
      <c r="D17" s="9"/>
      <c r="F17" s="147"/>
    </row>
    <row r="18" spans="1:7">
      <c r="A18" s="4"/>
      <c r="B18" s="199"/>
      <c r="C18" s="6"/>
      <c r="D18" s="9"/>
      <c r="F18" s="147"/>
    </row>
    <row r="19" spans="1:7">
      <c r="A19" s="4"/>
      <c r="B19" s="200"/>
      <c r="C19" s="6"/>
      <c r="D19" s="9"/>
      <c r="F19" s="147"/>
    </row>
    <row r="20" spans="1:7">
      <c r="A20" s="4"/>
      <c r="B20" s="4"/>
      <c r="C20" s="6"/>
      <c r="D20" s="9"/>
      <c r="F20" s="147"/>
    </row>
    <row r="21" spans="1:7">
      <c r="A21" s="4"/>
      <c r="B21" s="4"/>
      <c r="D21" s="9"/>
      <c r="F21" s="147"/>
    </row>
    <row r="22" spans="1:7">
      <c r="A22" s="4"/>
      <c r="B22" s="4"/>
      <c r="D22" s="9"/>
      <c r="F22" s="147"/>
    </row>
    <row r="23" spans="1:7">
      <c r="A23" s="4"/>
      <c r="B23" s="4"/>
      <c r="D23" s="9"/>
      <c r="F23" s="147"/>
    </row>
    <row r="24" spans="1:7">
      <c r="D24" s="9"/>
      <c r="E24" s="147">
        <f>SUM(E5:E22)</f>
        <v>82540</v>
      </c>
      <c r="F24" s="147"/>
    </row>
    <row r="25" spans="1:7">
      <c r="C25" s="6"/>
      <c r="D25" s="9"/>
      <c r="F25" s="147"/>
    </row>
    <row r="26" spans="1:7">
      <c r="A26" s="149"/>
      <c r="B26" s="149"/>
      <c r="C26" s="149"/>
      <c r="D26" s="150"/>
      <c r="E26" s="151"/>
      <c r="F26" s="147"/>
    </row>
    <row r="27" spans="1:7">
      <c r="A27" s="149"/>
      <c r="B27" s="149"/>
      <c r="C27" s="149"/>
      <c r="D27" s="150"/>
      <c r="E27" s="151"/>
      <c r="F27" s="149"/>
    </row>
    <row r="28" spans="1:7">
      <c r="A28" s="327" t="s">
        <v>2001</v>
      </c>
      <c r="B28" s="327"/>
      <c r="C28" s="327"/>
      <c r="D28" s="327"/>
      <c r="E28" s="327"/>
      <c r="F28" s="327"/>
    </row>
    <row r="29" spans="1:7">
      <c r="A29" s="139" t="s">
        <v>1989</v>
      </c>
      <c r="B29" s="138" t="s">
        <v>1990</v>
      </c>
      <c r="C29" s="138" t="s">
        <v>1991</v>
      </c>
      <c r="D29" s="138" t="s">
        <v>1992</v>
      </c>
      <c r="E29" s="201" t="s">
        <v>2002</v>
      </c>
      <c r="F29" s="201" t="s">
        <v>2003</v>
      </c>
      <c r="G29" s="202" t="s">
        <v>2004</v>
      </c>
    </row>
    <row r="30" spans="1:7">
      <c r="A30" s="203" t="s">
        <v>550</v>
      </c>
      <c r="B30" s="11" t="s">
        <v>551</v>
      </c>
      <c r="C30" s="204"/>
      <c r="D30" s="205">
        <v>45749</v>
      </c>
      <c r="E30" s="206">
        <v>19950</v>
      </c>
      <c r="F30" s="11" t="s">
        <v>2005</v>
      </c>
      <c r="G30" s="207" t="s">
        <v>2000</v>
      </c>
    </row>
    <row r="31" spans="1:7">
      <c r="A31" s="203" t="s">
        <v>552</v>
      </c>
      <c r="B31" s="11" t="s">
        <v>553</v>
      </c>
      <c r="C31" s="204"/>
      <c r="D31" s="205">
        <v>45749</v>
      </c>
      <c r="E31" s="206">
        <v>0</v>
      </c>
      <c r="F31" s="11" t="s">
        <v>2005</v>
      </c>
      <c r="G31" s="207" t="s">
        <v>2000</v>
      </c>
    </row>
    <row r="32" spans="1:7">
      <c r="A32" s="203" t="s">
        <v>554</v>
      </c>
      <c r="B32" s="11" t="s">
        <v>555</v>
      </c>
      <c r="C32" s="11"/>
      <c r="D32" s="205">
        <v>45749</v>
      </c>
      <c r="E32" s="206">
        <v>0</v>
      </c>
      <c r="F32" s="11" t="s">
        <v>2005</v>
      </c>
      <c r="G32" s="207" t="s">
        <v>2000</v>
      </c>
    </row>
    <row r="33" spans="1:7">
      <c r="A33" s="203" t="s">
        <v>1634</v>
      </c>
      <c r="B33" s="11" t="s">
        <v>1635</v>
      </c>
      <c r="C33" s="11"/>
      <c r="D33" s="205">
        <v>45764</v>
      </c>
      <c r="E33" s="206">
        <v>61500</v>
      </c>
      <c r="F33" s="11" t="s">
        <v>2006</v>
      </c>
      <c r="G33" s="207" t="s">
        <v>2000</v>
      </c>
    </row>
    <row r="34" spans="1:7">
      <c r="A34" s="203"/>
      <c r="B34" s="11"/>
      <c r="C34" s="208"/>
      <c r="D34" s="205"/>
      <c r="E34" s="206"/>
      <c r="F34" s="11"/>
      <c r="G34" s="207"/>
    </row>
    <row r="35" spans="1:7">
      <c r="A35" s="203"/>
      <c r="B35" s="11"/>
      <c r="C35" s="208"/>
      <c r="D35" s="205"/>
      <c r="E35" s="206"/>
      <c r="F35" s="11"/>
      <c r="G35" s="207"/>
    </row>
    <row r="36" spans="1:7">
      <c r="A36" s="203"/>
      <c r="B36" s="11"/>
      <c r="C36" s="208"/>
      <c r="D36" s="205"/>
      <c r="E36" s="206"/>
      <c r="F36" s="11"/>
      <c r="G36" s="207"/>
    </row>
    <row r="37" spans="1:7">
      <c r="A37" s="203"/>
      <c r="B37" s="11"/>
      <c r="C37" s="208"/>
      <c r="D37" s="205"/>
      <c r="E37" s="206"/>
      <c r="F37" s="11"/>
      <c r="G37" s="207"/>
    </row>
    <row r="38" spans="1:7">
      <c r="A38" s="203"/>
      <c r="B38" s="11"/>
      <c r="C38" s="208"/>
      <c r="D38" s="205"/>
      <c r="E38" s="206"/>
      <c r="F38" s="11"/>
      <c r="G38" s="207"/>
    </row>
    <row r="39" spans="1:7">
      <c r="A39" s="203"/>
      <c r="B39" s="11"/>
      <c r="C39" s="208"/>
      <c r="D39" s="205"/>
      <c r="E39" s="206"/>
      <c r="F39" s="11"/>
      <c r="G39" s="207"/>
    </row>
    <row r="40" spans="1:7">
      <c r="A40" s="203"/>
      <c r="B40" s="11"/>
      <c r="C40" s="208"/>
      <c r="D40" s="205"/>
      <c r="E40" s="206"/>
      <c r="F40" s="11"/>
      <c r="G40" s="207"/>
    </row>
    <row r="41" spans="1:7">
      <c r="A41" s="203"/>
      <c r="B41" s="11"/>
      <c r="C41" s="208"/>
      <c r="D41" s="205"/>
      <c r="E41" s="206"/>
      <c r="F41" s="11"/>
      <c r="G41" s="207"/>
    </row>
    <row r="42" spans="1:7">
      <c r="A42" s="203"/>
      <c r="B42" s="11"/>
      <c r="C42" s="208"/>
      <c r="D42" s="205"/>
      <c r="E42" s="206"/>
      <c r="F42" s="11"/>
      <c r="G42" s="207"/>
    </row>
    <row r="43" spans="1:7">
      <c r="A43" s="203"/>
      <c r="B43" s="11"/>
      <c r="C43" s="208"/>
      <c r="D43" s="205"/>
      <c r="E43" s="206"/>
      <c r="F43" s="11"/>
      <c r="G43" s="207"/>
    </row>
    <row r="44" spans="1:7">
      <c r="A44" s="203"/>
      <c r="B44" s="11"/>
      <c r="C44" s="208"/>
      <c r="D44" s="205"/>
      <c r="E44" s="206"/>
      <c r="F44" s="11"/>
      <c r="G44" s="207"/>
    </row>
    <row r="45" spans="1:7">
      <c r="A45" s="203"/>
      <c r="B45" s="11"/>
      <c r="C45" s="208"/>
      <c r="D45" s="205"/>
      <c r="E45" s="206"/>
      <c r="F45" s="11"/>
      <c r="G45" s="207"/>
    </row>
    <row r="46" spans="1:7">
      <c r="A46" s="203"/>
      <c r="B46" s="209"/>
      <c r="C46" s="208"/>
      <c r="D46" s="205"/>
      <c r="E46" s="206"/>
      <c r="F46" s="11"/>
      <c r="G46" s="207"/>
    </row>
    <row r="47" spans="1:7">
      <c r="A47" s="203"/>
      <c r="B47" s="209"/>
      <c r="C47" s="208"/>
      <c r="D47" s="205"/>
      <c r="E47" s="206"/>
      <c r="F47" s="11"/>
      <c r="G47" s="207"/>
    </row>
    <row r="48" spans="1:7">
      <c r="A48" s="203"/>
      <c r="B48" s="209"/>
      <c r="C48" s="208"/>
      <c r="D48" s="205"/>
      <c r="E48" s="206"/>
      <c r="F48" s="11"/>
      <c r="G48" s="207"/>
    </row>
    <row r="49" spans="1:7">
      <c r="A49" s="203"/>
      <c r="B49" s="209"/>
      <c r="C49" s="208"/>
      <c r="D49" s="205"/>
      <c r="E49" s="206"/>
      <c r="F49" s="11"/>
      <c r="G49" s="207"/>
    </row>
    <row r="50" spans="1:7">
      <c r="A50" s="203"/>
      <c r="B50" s="209"/>
      <c r="C50" s="208"/>
      <c r="D50" s="205"/>
      <c r="E50" s="206"/>
      <c r="F50" s="11"/>
      <c r="G50" s="207"/>
    </row>
    <row r="51" spans="1:7">
      <c r="A51" s="203"/>
      <c r="B51" s="209"/>
      <c r="C51" s="208"/>
      <c r="D51" s="205"/>
      <c r="E51" s="206"/>
      <c r="F51" s="11"/>
      <c r="G51" s="207"/>
    </row>
    <row r="52" spans="1:7">
      <c r="A52" s="203"/>
      <c r="B52" s="209"/>
      <c r="C52" s="208"/>
      <c r="D52" s="205"/>
      <c r="E52" s="206"/>
      <c r="F52" s="11"/>
      <c r="G52" s="207"/>
    </row>
    <row r="53" spans="1:7">
      <c r="A53" s="203"/>
      <c r="B53" s="209"/>
      <c r="C53" s="208"/>
      <c r="D53" s="205"/>
      <c r="E53" s="206"/>
      <c r="F53" s="11"/>
      <c r="G53" s="207"/>
    </row>
    <row r="54" spans="1:7">
      <c r="A54" s="203"/>
      <c r="B54" s="209"/>
      <c r="C54" s="208"/>
      <c r="D54" s="205"/>
      <c r="E54" s="206"/>
      <c r="F54" s="11"/>
      <c r="G54" s="207"/>
    </row>
    <row r="55" spans="1:7">
      <c r="A55" s="203"/>
      <c r="B55" s="209"/>
      <c r="C55" s="208"/>
      <c r="D55" s="205"/>
      <c r="E55" s="206"/>
      <c r="F55" s="11"/>
      <c r="G55" s="207"/>
    </row>
    <row r="56" spans="1:7">
      <c r="A56" s="203"/>
      <c r="B56" s="209"/>
      <c r="C56" s="208"/>
      <c r="D56" s="205"/>
      <c r="E56" s="206"/>
      <c r="F56" s="11"/>
      <c r="G56" s="207"/>
    </row>
    <row r="57" spans="1:7">
      <c r="A57" s="203"/>
      <c r="B57" s="209"/>
      <c r="C57" s="208"/>
      <c r="D57" s="205"/>
      <c r="E57" s="206"/>
      <c r="F57" s="11"/>
      <c r="G57" s="207"/>
    </row>
    <row r="58" spans="1:7">
      <c r="A58" s="203"/>
      <c r="B58" s="209"/>
      <c r="C58" s="208"/>
      <c r="D58" s="205"/>
      <c r="E58" s="206"/>
      <c r="F58" s="11"/>
      <c r="G58" s="207"/>
    </row>
    <row r="59" spans="1:7">
      <c r="A59" s="203"/>
      <c r="B59" s="209"/>
      <c r="C59" s="208"/>
      <c r="D59" s="205"/>
      <c r="E59" s="206"/>
      <c r="F59" s="11"/>
      <c r="G59" s="207"/>
    </row>
    <row r="60" spans="1:7">
      <c r="A60" s="210"/>
      <c r="B60" s="211"/>
      <c r="C60" s="212"/>
      <c r="D60" s="213"/>
      <c r="E60" s="214"/>
      <c r="F60" s="211"/>
      <c r="G60" s="215"/>
    </row>
    <row r="61" spans="1:7">
      <c r="A61" s="4"/>
      <c r="B61" s="7"/>
      <c r="C61" s="152"/>
      <c r="D61" s="9"/>
      <c r="E61" s="16"/>
    </row>
    <row r="62" spans="1:7">
      <c r="A62" s="4"/>
      <c r="C62" s="152"/>
      <c r="D62" s="9"/>
      <c r="E62" s="16">
        <f>SUM(E30:E60)</f>
        <v>81450</v>
      </c>
    </row>
    <row r="63" spans="1:7">
      <c r="A63" s="4"/>
      <c r="B63" s="7"/>
      <c r="C63" s="152"/>
      <c r="D63" s="9"/>
    </row>
    <row r="64" spans="1:7">
      <c r="A64" s="4"/>
      <c r="C64" s="152"/>
      <c r="D64" s="9"/>
    </row>
    <row r="65" spans="1:4">
      <c r="A65" s="4"/>
      <c r="C65" s="152"/>
      <c r="D65" s="9"/>
    </row>
    <row r="66" spans="1:4">
      <c r="A66" s="4"/>
      <c r="D66" s="9"/>
    </row>
    <row r="67" spans="1:4">
      <c r="A67" s="4"/>
      <c r="D67" s="9"/>
    </row>
    <row r="68" spans="1:4">
      <c r="A68" s="4"/>
      <c r="D68" s="9"/>
    </row>
    <row r="69" spans="1:4">
      <c r="A69" s="4"/>
      <c r="D69" s="9"/>
    </row>
    <row r="70" spans="1:4">
      <c r="A70" s="4"/>
      <c r="D70" s="9"/>
    </row>
    <row r="71" spans="1:4">
      <c r="A71" s="4"/>
      <c r="D71" s="9"/>
    </row>
    <row r="72" spans="1:4">
      <c r="A72" s="4"/>
      <c r="D72" s="9"/>
    </row>
    <row r="73" spans="1:4">
      <c r="A73" s="4"/>
      <c r="D73" s="9"/>
    </row>
    <row r="74" spans="1:4">
      <c r="A74" s="4"/>
      <c r="D74" s="9"/>
    </row>
    <row r="75" spans="1:4">
      <c r="D75" s="9"/>
    </row>
    <row r="76" spans="1:4">
      <c r="A76" s="4"/>
      <c r="D76" s="9"/>
    </row>
    <row r="77" spans="1:4">
      <c r="A77" s="4"/>
      <c r="D77" s="9"/>
    </row>
    <row r="78" spans="1:4">
      <c r="D78" s="9"/>
    </row>
    <row r="79" spans="1:4">
      <c r="D79" s="9"/>
    </row>
    <row r="80" spans="1:4">
      <c r="D80" s="9"/>
    </row>
    <row r="81" spans="3:6">
      <c r="D81" s="9"/>
    </row>
    <row r="82" spans="3:6">
      <c r="D82" s="9"/>
    </row>
    <row r="83" spans="3:6">
      <c r="D83" s="9"/>
    </row>
    <row r="84" spans="3:6">
      <c r="D84" s="9"/>
    </row>
    <row r="85" spans="3:6">
      <c r="D85" s="9"/>
      <c r="F85" s="147"/>
    </row>
    <row r="86" spans="3:6">
      <c r="D86" s="9"/>
    </row>
    <row r="87" spans="3:6">
      <c r="D87" s="9"/>
    </row>
    <row r="88" spans="3:6">
      <c r="D88" s="9"/>
    </row>
    <row r="89" spans="3:6">
      <c r="D89" s="9"/>
    </row>
    <row r="90" spans="3:6">
      <c r="D90" s="9"/>
    </row>
    <row r="91" spans="3:6">
      <c r="D91" s="9"/>
    </row>
    <row r="92" spans="3:6">
      <c r="D92" s="9"/>
    </row>
    <row r="93" spans="3:6">
      <c r="D93" s="9"/>
    </row>
    <row r="94" spans="3:6">
      <c r="D94" s="9"/>
    </row>
    <row r="95" spans="3:6">
      <c r="D95" s="9"/>
    </row>
    <row r="96" spans="3:6">
      <c r="C96" s="6"/>
      <c r="D96" s="9"/>
    </row>
    <row r="97" spans="3:4">
      <c r="C97" s="6"/>
      <c r="D97" s="9"/>
    </row>
    <row r="98" spans="3:4">
      <c r="C98" s="6"/>
      <c r="D98" s="9"/>
    </row>
    <row r="99" spans="3:4">
      <c r="C99" s="6"/>
      <c r="D99" s="9"/>
    </row>
    <row r="100" spans="3:4">
      <c r="C100" s="6"/>
      <c r="D100" s="9"/>
    </row>
    <row r="101" spans="3:4">
      <c r="C101" s="6"/>
      <c r="D101" s="9"/>
    </row>
    <row r="102" spans="3:4">
      <c r="C102" s="153"/>
      <c r="D102" s="9"/>
    </row>
    <row r="103" spans="3:4">
      <c r="C103" s="153"/>
      <c r="D103" s="9"/>
    </row>
    <row r="104" spans="3:4">
      <c r="C104" s="6"/>
      <c r="D104" s="9"/>
    </row>
    <row r="105" spans="3:4">
      <c r="C105" s="152"/>
      <c r="D105" s="9"/>
    </row>
    <row r="106" spans="3:4">
      <c r="C106" s="6"/>
      <c r="D106" s="9"/>
    </row>
    <row r="107" spans="3:4">
      <c r="C107" s="152"/>
      <c r="D107" s="9"/>
    </row>
    <row r="108" spans="3:4">
      <c r="C108" s="6"/>
    </row>
    <row r="109" spans="3:4">
      <c r="C109" s="6"/>
    </row>
  </sheetData>
  <mergeCells count="2">
    <mergeCell ref="A3:F3"/>
    <mergeCell ref="A28:F28"/>
  </mergeCells>
  <conditionalFormatting sqref="A40">
    <cfRule type="duplicateValues" dxfId="40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>
    <tabColor rgb="FFFFFF00"/>
  </sheetPr>
  <dimension ref="A1:K1457"/>
  <sheetViews>
    <sheetView workbookViewId="0">
      <selection activeCell="C2" sqref="C2"/>
    </sheetView>
  </sheetViews>
  <sheetFormatPr defaultColWidth="9.28515625" defaultRowHeight="15"/>
  <cols>
    <col min="1" max="1" width="15" style="5" bestFit="1" customWidth="1"/>
    <col min="2" max="2" width="27.7109375" style="5" bestFit="1" customWidth="1"/>
    <col min="3" max="3" width="12.7109375" style="5" bestFit="1" customWidth="1"/>
    <col min="4" max="4" width="27.42578125" style="5" bestFit="1" customWidth="1"/>
    <col min="5" max="5" width="20" style="5" bestFit="1" customWidth="1"/>
    <col min="6" max="6" width="22.28515625" style="5" bestFit="1" customWidth="1"/>
    <col min="7" max="7" width="24" style="5" bestFit="1" customWidth="1"/>
    <col min="8" max="8" width="20.28515625" style="5" bestFit="1" customWidth="1"/>
    <col min="9" max="9" width="24.7109375" style="5" bestFit="1" customWidth="1"/>
    <col min="10" max="10" width="14" style="5" bestFit="1" customWidth="1"/>
    <col min="11" max="16384" width="9.28515625" style="5"/>
  </cols>
  <sheetData>
    <row r="1" spans="1:11" ht="30">
      <c r="A1" s="13" t="s">
        <v>2007</v>
      </c>
      <c r="B1" s="14" t="s">
        <v>2008</v>
      </c>
      <c r="C1" s="14" t="s">
        <v>2009</v>
      </c>
      <c r="D1" s="14" t="s">
        <v>2010</v>
      </c>
      <c r="E1" s="14" t="s">
        <v>2011</v>
      </c>
      <c r="F1" s="14" t="s">
        <v>2012</v>
      </c>
      <c r="G1" s="14" t="s">
        <v>2013</v>
      </c>
      <c r="H1" s="14" t="s">
        <v>2014</v>
      </c>
      <c r="I1" s="14" t="s">
        <v>2015</v>
      </c>
      <c r="J1" s="15" t="s">
        <v>2016</v>
      </c>
      <c r="K1" s="1"/>
    </row>
    <row r="2" spans="1:11">
      <c r="A2" s="11" t="s">
        <v>2017</v>
      </c>
      <c r="B2" s="234" t="s">
        <v>2018</v>
      </c>
      <c r="C2" s="2">
        <f>IFERROR(VLOOKUP('DIV CHANGE'!$B2,JOBS!$A:$D,4,FALSE),"")</f>
        <v>2</v>
      </c>
      <c r="D2" s="11">
        <v>1</v>
      </c>
      <c r="E2" s="3" t="str">
        <f>IF(J2=1, IFERROR(VLOOKUP(A2,'Simple Annual Summary'!$D$5:$O$962,9,FALSE), ""), "")</f>
        <v/>
      </c>
      <c r="F2" s="3" t="str">
        <f t="shared" ref="F2:F65" si="0">IFERROR(E2/12,"")</f>
        <v/>
      </c>
      <c r="G2" s="17">
        <f>IF(COUNTIF($A$2:A2, A2)&gt;1, "", IFERROR(SUMIF($A$2:$A$1457, A2, $D$2:$D$1457), ""))</f>
        <v>1</v>
      </c>
      <c r="H2" s="3" t="str">
        <f t="shared" ref="H2:H65" si="1">IFERROR(ROUND(G2*F2,3),"")</f>
        <v/>
      </c>
      <c r="I2" s="3">
        <f t="shared" ref="I2:I65" si="2">IFERROR(SUMIFS(F:F, A:A, A2) * D2, "")*12</f>
        <v>0</v>
      </c>
      <c r="J2" s="12">
        <f>COUNTIF($A$2:A2, A2)</f>
        <v>1</v>
      </c>
      <c r="K2" s="4"/>
    </row>
    <row r="3" spans="1:11">
      <c r="A3" s="138" t="s">
        <v>2019</v>
      </c>
      <c r="B3" s="139" t="s">
        <v>2020</v>
      </c>
      <c r="C3" s="2">
        <f>IFERROR(VLOOKUP('DIV CHANGE'!$B3,JOBS!$A:$D,4,FALSE),"")</f>
        <v>2</v>
      </c>
      <c r="D3" s="11">
        <v>1</v>
      </c>
      <c r="E3" s="3" t="str">
        <f>IF(J3=1, IFERROR(VLOOKUP(A3,'Simple Annual Summary'!$D$5:$O$962,9,FALSE), ""), "")</f>
        <v/>
      </c>
      <c r="F3" s="3" t="str">
        <f t="shared" si="0"/>
        <v/>
      </c>
      <c r="G3" s="17">
        <f>IF(COUNTIF($A$2:A3, A3)&gt;1, "", IFERROR(SUMIF($A$2:$A$1457, A3, $D$2:$D$1457), ""))</f>
        <v>1</v>
      </c>
      <c r="H3" s="3" t="str">
        <f t="shared" si="1"/>
        <v/>
      </c>
      <c r="I3" s="3">
        <f t="shared" si="2"/>
        <v>0</v>
      </c>
      <c r="J3" s="12">
        <f>COUNTIF($A$2:A3, A3)</f>
        <v>1</v>
      </c>
      <c r="K3" s="4"/>
    </row>
    <row r="4" spans="1:11">
      <c r="A4" s="138" t="s">
        <v>62</v>
      </c>
      <c r="B4" s="139" t="s">
        <v>2020</v>
      </c>
      <c r="C4" s="2">
        <f>IFERROR(VLOOKUP('DIV CHANGE'!$B4,JOBS!$A:$D,4,FALSE),"")</f>
        <v>2</v>
      </c>
      <c r="D4" s="11">
        <v>1</v>
      </c>
      <c r="E4" s="3">
        <f>IF(J4=1, IFERROR(VLOOKUP(A4,'Simple Annual Summary'!$D$5:$O$962,9,FALSE), ""), "")</f>
        <v>3878</v>
      </c>
      <c r="F4" s="3">
        <f t="shared" si="0"/>
        <v>323.16666666666669</v>
      </c>
      <c r="G4" s="17">
        <f>IF(COUNTIF($A$2:A4, A4)&gt;1, "", IFERROR(SUMIF($A$2:$A$1457, A4, $D$2:$D$1457), ""))</f>
        <v>1</v>
      </c>
      <c r="H4" s="3">
        <f t="shared" si="1"/>
        <v>323.16699999999997</v>
      </c>
      <c r="I4" s="3">
        <f t="shared" si="2"/>
        <v>3878</v>
      </c>
      <c r="J4" s="12">
        <f>COUNTIF($A$2:A4, A4)</f>
        <v>1</v>
      </c>
      <c r="K4" s="4"/>
    </row>
    <row r="5" spans="1:11">
      <c r="A5" s="142" t="s">
        <v>66</v>
      </c>
      <c r="B5" s="143" t="s">
        <v>2021</v>
      </c>
      <c r="C5" s="2">
        <f>IFERROR(VLOOKUP('DIV CHANGE'!$B5,JOBS!$A:$D,4,FALSE),"")</f>
        <v>3</v>
      </c>
      <c r="D5" s="2">
        <v>1</v>
      </c>
      <c r="E5" s="3">
        <f>IF(J5=1, IFERROR(VLOOKUP(A5,'Simple Annual Summary'!$D$5:$O$962,9,FALSE), ""), "")</f>
        <v>2557.7393333333334</v>
      </c>
      <c r="F5" s="3">
        <f t="shared" si="0"/>
        <v>213.14494444444446</v>
      </c>
      <c r="G5" s="17">
        <f>IF(COUNTIF($A$2:A5, A5)&gt;1, "", IFERROR(SUMIF($A$2:$A$1457, A5, $D$2:$D$1457), ""))</f>
        <v>1</v>
      </c>
      <c r="H5" s="3">
        <f t="shared" si="1"/>
        <v>213.14500000000001</v>
      </c>
      <c r="I5" s="3">
        <f t="shared" si="2"/>
        <v>2557.7393333333334</v>
      </c>
      <c r="J5" s="12">
        <f>COUNTIF($A$2:A5, A5)</f>
        <v>1</v>
      </c>
      <c r="K5" s="4"/>
    </row>
    <row r="6" spans="1:11">
      <c r="A6" s="142" t="s">
        <v>82</v>
      </c>
      <c r="B6" s="143" t="s">
        <v>2018</v>
      </c>
      <c r="C6" s="2">
        <f>IFERROR(VLOOKUP('DIV CHANGE'!$B6,JOBS!$A:$D,4,FALSE),"")</f>
        <v>2</v>
      </c>
      <c r="D6" s="11">
        <v>1</v>
      </c>
      <c r="E6" s="3">
        <f>IF(J6=1, IFERROR(VLOOKUP(A6,'Simple Annual Summary'!$D$5:$O$962,9,FALSE), ""), "")</f>
        <v>2501.5624999999995</v>
      </c>
      <c r="F6" s="3">
        <f t="shared" si="0"/>
        <v>208.46354166666663</v>
      </c>
      <c r="G6" s="17">
        <f>IF(COUNTIF($A$2:A6, A6)&gt;1, "", IFERROR(SUMIF($A$2:$A$1457, A6, $D$2:$D$1457), ""))</f>
        <v>1</v>
      </c>
      <c r="H6" s="3">
        <f t="shared" si="1"/>
        <v>208.464</v>
      </c>
      <c r="I6" s="3">
        <f t="shared" si="2"/>
        <v>2501.5624999999995</v>
      </c>
      <c r="J6" s="12">
        <f>COUNTIF($A$2:A6, A6)</f>
        <v>1</v>
      </c>
      <c r="K6" s="4"/>
    </row>
    <row r="7" spans="1:11">
      <c r="A7" s="138" t="s">
        <v>2022</v>
      </c>
      <c r="B7" s="139" t="s">
        <v>2023</v>
      </c>
      <c r="C7" s="2">
        <f>IFERROR(VLOOKUP('DIV CHANGE'!$B7,JOBS!$A:$D,4,FALSE),"")</f>
        <v>2</v>
      </c>
      <c r="D7" s="11">
        <v>1</v>
      </c>
      <c r="E7" s="3" t="str">
        <f>IF(J7=1, IFERROR(VLOOKUP(A7,'Simple Annual Summary'!$D$5:$O$962,9,FALSE), ""), "")</f>
        <v/>
      </c>
      <c r="F7" s="3" t="str">
        <f t="shared" si="0"/>
        <v/>
      </c>
      <c r="G7" s="17">
        <f>IF(COUNTIF($A$2:A7, A7)&gt;1, "", IFERROR(SUMIF($A$2:$A$1457, A7, $D$2:$D$1457), ""))</f>
        <v>1</v>
      </c>
      <c r="H7" s="3" t="str">
        <f t="shared" si="1"/>
        <v/>
      </c>
      <c r="I7" s="3">
        <f t="shared" si="2"/>
        <v>0</v>
      </c>
      <c r="J7" s="12">
        <f>COUNTIF($A$2:A7, A7)</f>
        <v>1</v>
      </c>
      <c r="K7" s="4"/>
    </row>
    <row r="8" spans="1:11">
      <c r="A8" s="142" t="s">
        <v>2024</v>
      </c>
      <c r="B8" s="143" t="s">
        <v>2025</v>
      </c>
      <c r="C8" s="2">
        <f>IFERROR(VLOOKUP('DIV CHANGE'!$B8,JOBS!$A:$D,4,FALSE),"")</f>
        <v>2</v>
      </c>
      <c r="D8" s="2">
        <v>1</v>
      </c>
      <c r="E8" s="3" t="str">
        <f>IF(J8=1, IFERROR(VLOOKUP(A8,'Simple Annual Summary'!$D$5:$O$962,9,FALSE), ""), "")</f>
        <v/>
      </c>
      <c r="F8" s="3" t="str">
        <f t="shared" si="0"/>
        <v/>
      </c>
      <c r="G8" s="17">
        <f>IF(COUNTIF($A$2:A8, A8)&gt;1, "", IFERROR(SUMIF($A$2:$A$1457, A8, $D$2:$D$1457), ""))</f>
        <v>1</v>
      </c>
      <c r="H8" s="3" t="str">
        <f t="shared" si="1"/>
        <v/>
      </c>
      <c r="I8" s="3">
        <f t="shared" si="2"/>
        <v>0</v>
      </c>
      <c r="J8" s="12">
        <f>COUNTIF($A$2:A8, A8)</f>
        <v>1</v>
      </c>
      <c r="K8" s="4"/>
    </row>
    <row r="9" spans="1:11">
      <c r="A9" s="142" t="s">
        <v>2026</v>
      </c>
      <c r="B9" s="143" t="s">
        <v>2027</v>
      </c>
      <c r="C9" s="2">
        <f>IFERROR(VLOOKUP('DIV CHANGE'!$B9,JOBS!$A:$D,4,FALSE),"")</f>
        <v>2</v>
      </c>
      <c r="D9" s="11">
        <v>1</v>
      </c>
      <c r="E9" s="3" t="str">
        <f>IF(J9=1, IFERROR(VLOOKUP(A9,'Simple Annual Summary'!$D$5:$O$962,9,FALSE), ""), "")</f>
        <v/>
      </c>
      <c r="F9" s="3" t="str">
        <f t="shared" si="0"/>
        <v/>
      </c>
      <c r="G9" s="17">
        <f>IF(COUNTIF($A$2:A9, A9)&gt;1, "", IFERROR(SUMIF($A$2:$A$1457, A9, $D$2:$D$1457), ""))</f>
        <v>1</v>
      </c>
      <c r="H9" s="3" t="str">
        <f t="shared" si="1"/>
        <v/>
      </c>
      <c r="I9" s="3">
        <f t="shared" si="2"/>
        <v>0</v>
      </c>
      <c r="J9" s="12">
        <f>COUNTIF($A$2:A9, A9)</f>
        <v>1</v>
      </c>
      <c r="K9" s="4"/>
    </row>
    <row r="10" spans="1:11">
      <c r="A10" s="142" t="s">
        <v>2028</v>
      </c>
      <c r="B10" s="143" t="s">
        <v>2021</v>
      </c>
      <c r="C10" s="2">
        <f>IFERROR(VLOOKUP('DIV CHANGE'!$B10,JOBS!$A:$D,4,FALSE),"")</f>
        <v>3</v>
      </c>
      <c r="D10" s="2">
        <v>1</v>
      </c>
      <c r="E10" s="3" t="str">
        <f>IF(J10=1, IFERROR(VLOOKUP(A10,'Simple Annual Summary'!$D$5:$O$962,9,FALSE), ""), "")</f>
        <v/>
      </c>
      <c r="F10" s="3" t="str">
        <f t="shared" si="0"/>
        <v/>
      </c>
      <c r="G10" s="17">
        <f>IF(COUNTIF($A$2:A10, A10)&gt;1, "", IFERROR(SUMIF($A$2:$A$1457, A10, $D$2:$D$1457), ""))</f>
        <v>1</v>
      </c>
      <c r="H10" s="3" t="str">
        <f t="shared" si="1"/>
        <v/>
      </c>
      <c r="I10" s="3">
        <f t="shared" si="2"/>
        <v>0</v>
      </c>
      <c r="J10" s="12">
        <f>COUNTIF($A$2:A10, A10)</f>
        <v>1</v>
      </c>
      <c r="K10" s="4"/>
    </row>
    <row r="11" spans="1:11">
      <c r="A11" s="142" t="s">
        <v>2029</v>
      </c>
      <c r="B11" s="143" t="s">
        <v>2023</v>
      </c>
      <c r="C11" s="2">
        <f>IFERROR(VLOOKUP('DIV CHANGE'!$B11,JOBS!$A:$D,4,FALSE),"")</f>
        <v>2</v>
      </c>
      <c r="D11" s="2">
        <v>1</v>
      </c>
      <c r="E11" s="3" t="str">
        <f>IF(J11=1, IFERROR(VLOOKUP(A11,'Simple Annual Summary'!$D$5:$O$962,9,FALSE), ""), "")</f>
        <v/>
      </c>
      <c r="F11" s="3" t="str">
        <f t="shared" si="0"/>
        <v/>
      </c>
      <c r="G11" s="17">
        <f>IF(COUNTIF($A$2:A11, A11)&gt;1, "", IFERROR(SUMIF($A$2:$A$1457, A11, $D$2:$D$1457), ""))</f>
        <v>1</v>
      </c>
      <c r="H11" s="3" t="str">
        <f t="shared" si="1"/>
        <v/>
      </c>
      <c r="I11" s="3">
        <f t="shared" si="2"/>
        <v>0</v>
      </c>
      <c r="J11" s="12">
        <f>COUNTIF($A$2:A11, A11)</f>
        <v>1</v>
      </c>
      <c r="K11" s="4"/>
    </row>
    <row r="12" spans="1:11">
      <c r="A12" s="138" t="s">
        <v>2030</v>
      </c>
      <c r="B12" s="139" t="s">
        <v>2021</v>
      </c>
      <c r="C12" s="2">
        <f>IFERROR(VLOOKUP('DIV CHANGE'!$B12,JOBS!$A:$D,4,FALSE),"")</f>
        <v>3</v>
      </c>
      <c r="D12" s="11">
        <v>1</v>
      </c>
      <c r="E12" s="3" t="str">
        <f>IF(J12=1, IFERROR(VLOOKUP(A12,'Simple Annual Summary'!$D$5:$O$962,9,FALSE), ""), "")</f>
        <v/>
      </c>
      <c r="F12" s="3" t="str">
        <f t="shared" si="0"/>
        <v/>
      </c>
      <c r="G12" s="17">
        <f>IF(COUNTIF($A$2:A12, A12)&gt;1, "", IFERROR(SUMIF($A$2:$A$1457, A12, $D$2:$D$1457), ""))</f>
        <v>1</v>
      </c>
      <c r="H12" s="3" t="str">
        <f t="shared" si="1"/>
        <v/>
      </c>
      <c r="I12" s="3">
        <f t="shared" si="2"/>
        <v>0</v>
      </c>
      <c r="J12" s="12">
        <f>COUNTIF($A$2:A12, A12)</f>
        <v>1</v>
      </c>
      <c r="K12" s="4"/>
    </row>
    <row r="13" spans="1:11">
      <c r="A13" s="142" t="s">
        <v>2031</v>
      </c>
      <c r="B13" s="143" t="s">
        <v>2021</v>
      </c>
      <c r="C13" s="2">
        <f>IFERROR(VLOOKUP('DIV CHANGE'!$B13,JOBS!$A:$D,4,FALSE),"")</f>
        <v>3</v>
      </c>
      <c r="D13" s="2">
        <v>1</v>
      </c>
      <c r="E13" s="3" t="str">
        <f>IF(J13=1, IFERROR(VLOOKUP(A13,'Simple Annual Summary'!$D$5:$O$962,9,FALSE), ""), "")</f>
        <v/>
      </c>
      <c r="F13" s="3" t="str">
        <f t="shared" si="0"/>
        <v/>
      </c>
      <c r="G13" s="17">
        <f>IF(COUNTIF($A$2:A13, A13)&gt;1, "", IFERROR(SUMIF($A$2:$A$1457, A13, $D$2:$D$1457), ""))</f>
        <v>1</v>
      </c>
      <c r="H13" s="3" t="str">
        <f t="shared" si="1"/>
        <v/>
      </c>
      <c r="I13" s="3">
        <f t="shared" si="2"/>
        <v>0</v>
      </c>
      <c r="J13" s="12">
        <f>COUNTIF($A$2:A13, A13)</f>
        <v>1</v>
      </c>
      <c r="K13" s="4"/>
    </row>
    <row r="14" spans="1:11">
      <c r="A14" s="142" t="s">
        <v>2032</v>
      </c>
      <c r="B14" s="143" t="s">
        <v>2021</v>
      </c>
      <c r="C14" s="2">
        <f>IFERROR(VLOOKUP('DIV CHANGE'!$B14,JOBS!$A:$D,4,FALSE),"")</f>
        <v>3</v>
      </c>
      <c r="D14" s="11">
        <v>1</v>
      </c>
      <c r="E14" s="3" t="str">
        <f>IF(J14=1, IFERROR(VLOOKUP(A14,'Simple Annual Summary'!$D$5:$O$962,9,FALSE), ""), "")</f>
        <v/>
      </c>
      <c r="F14" s="3" t="str">
        <f t="shared" si="0"/>
        <v/>
      </c>
      <c r="G14" s="17">
        <f>IF(COUNTIF($A$2:A14, A14)&gt;1, "", IFERROR(SUMIF($A$2:$A$1457, A14, $D$2:$D$1457), ""))</f>
        <v>1</v>
      </c>
      <c r="H14" s="3" t="str">
        <f t="shared" si="1"/>
        <v/>
      </c>
      <c r="I14" s="3">
        <f t="shared" si="2"/>
        <v>0</v>
      </c>
      <c r="J14" s="12">
        <f>COUNTIF($A$2:A14, A14)</f>
        <v>1</v>
      </c>
      <c r="K14" s="4"/>
    </row>
    <row r="15" spans="1:11">
      <c r="A15" s="142" t="s">
        <v>2033</v>
      </c>
      <c r="B15" s="143" t="s">
        <v>2027</v>
      </c>
      <c r="C15" s="2">
        <f>IFERROR(VLOOKUP('DIV CHANGE'!$B15,JOBS!$A:$D,4,FALSE),"")</f>
        <v>2</v>
      </c>
      <c r="D15" s="2">
        <v>1</v>
      </c>
      <c r="E15" s="3" t="str">
        <f>IF(J15=1, IFERROR(VLOOKUP(A15,'Simple Annual Summary'!$D$5:$O$962,9,FALSE), ""), "")</f>
        <v/>
      </c>
      <c r="F15" s="3" t="str">
        <f t="shared" si="0"/>
        <v/>
      </c>
      <c r="G15" s="17">
        <f>IF(COUNTIF($A$2:A15, A15)&gt;1, "", IFERROR(SUMIF($A$2:$A$1457, A15, $D$2:$D$1457), ""))</f>
        <v>1</v>
      </c>
      <c r="H15" s="3" t="str">
        <f t="shared" si="1"/>
        <v/>
      </c>
      <c r="I15" s="3">
        <f t="shared" si="2"/>
        <v>0</v>
      </c>
      <c r="J15" s="12">
        <f>COUNTIF($A$2:A15, A15)</f>
        <v>1</v>
      </c>
      <c r="K15" s="4"/>
    </row>
    <row r="16" spans="1:11">
      <c r="A16" s="138" t="s">
        <v>2034</v>
      </c>
      <c r="B16" s="139" t="s">
        <v>2020</v>
      </c>
      <c r="C16" s="2">
        <f>IFERROR(VLOOKUP('DIV CHANGE'!$B16,JOBS!$A:$D,4,FALSE),"")</f>
        <v>2</v>
      </c>
      <c r="D16" s="11">
        <v>1</v>
      </c>
      <c r="E16" s="3" t="str">
        <f>IF(J16=1, IFERROR(VLOOKUP(A16,'Simple Annual Summary'!$D$5:$O$962,9,FALSE), ""), "")</f>
        <v/>
      </c>
      <c r="F16" s="3" t="str">
        <f t="shared" si="0"/>
        <v/>
      </c>
      <c r="G16" s="17">
        <f>IF(COUNTIF($A$2:A16, A16)&gt;1, "", IFERROR(SUMIF($A$2:$A$1457, A16, $D$2:$D$1457), ""))</f>
        <v>1</v>
      </c>
      <c r="H16" s="3" t="str">
        <f t="shared" si="1"/>
        <v/>
      </c>
      <c r="I16" s="3">
        <f t="shared" si="2"/>
        <v>0</v>
      </c>
      <c r="J16" s="12">
        <f>COUNTIF($A$2:A16, A16)</f>
        <v>1</v>
      </c>
      <c r="K16" s="4"/>
    </row>
    <row r="17" spans="1:11">
      <c r="A17" s="142" t="s">
        <v>2035</v>
      </c>
      <c r="B17" s="143" t="s">
        <v>2020</v>
      </c>
      <c r="C17" s="2">
        <f>IFERROR(VLOOKUP('DIV CHANGE'!$B17,JOBS!$A:$D,4,FALSE),"")</f>
        <v>2</v>
      </c>
      <c r="D17" s="11">
        <v>1</v>
      </c>
      <c r="E17" s="3" t="str">
        <f>IF(J17=1, IFERROR(VLOOKUP(A17,'Simple Annual Summary'!$D$5:$O$962,9,FALSE), ""), "")</f>
        <v/>
      </c>
      <c r="F17" s="3" t="str">
        <f t="shared" si="0"/>
        <v/>
      </c>
      <c r="G17" s="17">
        <f>IF(COUNTIF($A$2:A17, A17)&gt;1, "", IFERROR(SUMIF($A$2:$A$1457, A17, $D$2:$D$1457), ""))</f>
        <v>1</v>
      </c>
      <c r="H17" s="3" t="str">
        <f t="shared" si="1"/>
        <v/>
      </c>
      <c r="I17" s="3">
        <f t="shared" si="2"/>
        <v>0</v>
      </c>
      <c r="J17" s="12">
        <f>COUNTIF($A$2:A17, A17)</f>
        <v>1</v>
      </c>
      <c r="K17" s="4"/>
    </row>
    <row r="18" spans="1:11">
      <c r="A18" s="142" t="s">
        <v>2036</v>
      </c>
      <c r="B18" s="143" t="s">
        <v>2037</v>
      </c>
      <c r="C18" s="2">
        <f>IFERROR(VLOOKUP('DIV CHANGE'!$B18,JOBS!$A:$D,4,FALSE),"")</f>
        <v>2</v>
      </c>
      <c r="D18" s="11">
        <v>1</v>
      </c>
      <c r="E18" s="3" t="str">
        <f>IF(J18=1, IFERROR(VLOOKUP(A18,'Simple Annual Summary'!$D$5:$O$962,9,FALSE), ""), "")</f>
        <v/>
      </c>
      <c r="F18" s="3" t="str">
        <f t="shared" si="0"/>
        <v/>
      </c>
      <c r="G18" s="17">
        <f>IF(COUNTIF($A$2:A18, A18)&gt;1, "", IFERROR(SUMIF($A$2:$A$1457, A18, $D$2:$D$1457), ""))</f>
        <v>1</v>
      </c>
      <c r="H18" s="3" t="str">
        <f t="shared" si="1"/>
        <v/>
      </c>
      <c r="I18" s="3">
        <f t="shared" si="2"/>
        <v>0</v>
      </c>
      <c r="J18" s="12">
        <f>COUNTIF($A$2:A18, A18)</f>
        <v>1</v>
      </c>
      <c r="K18" s="4"/>
    </row>
    <row r="19" spans="1:11">
      <c r="A19" s="142" t="s">
        <v>2038</v>
      </c>
      <c r="B19" s="143" t="s">
        <v>2020</v>
      </c>
      <c r="C19" s="2">
        <f>IFERROR(VLOOKUP('DIV CHANGE'!$B19,JOBS!$A:$D,4,FALSE),"")</f>
        <v>2</v>
      </c>
      <c r="D19" s="2">
        <v>1</v>
      </c>
      <c r="E19" s="3" t="str">
        <f>IF(J19=1, IFERROR(VLOOKUP(A19,'Simple Annual Summary'!$D$5:$O$962,9,FALSE), ""), "")</f>
        <v/>
      </c>
      <c r="F19" s="3" t="str">
        <f t="shared" si="0"/>
        <v/>
      </c>
      <c r="G19" s="17">
        <f>IF(COUNTIF($A$2:A19, A19)&gt;1, "", IFERROR(SUMIF($A$2:$A$1457, A19, $D$2:$D$1457), ""))</f>
        <v>1</v>
      </c>
      <c r="H19" s="3" t="str">
        <f t="shared" si="1"/>
        <v/>
      </c>
      <c r="I19" s="3">
        <f t="shared" si="2"/>
        <v>0</v>
      </c>
      <c r="J19" s="12">
        <f>COUNTIF($A$2:A19, A19)</f>
        <v>1</v>
      </c>
      <c r="K19" s="4"/>
    </row>
    <row r="20" spans="1:11">
      <c r="A20" s="142" t="s">
        <v>2039</v>
      </c>
      <c r="B20" s="143" t="s">
        <v>2040</v>
      </c>
      <c r="C20" s="2">
        <f>IFERROR(VLOOKUP('DIV CHANGE'!$B20,JOBS!$A:$D,4,FALSE),"")</f>
        <v>2</v>
      </c>
      <c r="D20" s="2">
        <v>1</v>
      </c>
      <c r="E20" s="3" t="str">
        <f>IF(J20=1, IFERROR(VLOOKUP(A20,'Simple Annual Summary'!$D$5:$O$962,9,FALSE), ""), "")</f>
        <v/>
      </c>
      <c r="F20" s="3" t="str">
        <f t="shared" si="0"/>
        <v/>
      </c>
      <c r="G20" s="17">
        <f>IF(COUNTIF($A$2:A20, A20)&gt;1, "", IFERROR(SUMIF($A$2:$A$1457, A20, $D$2:$D$1457), ""))</f>
        <v>1</v>
      </c>
      <c r="H20" s="3" t="str">
        <f t="shared" si="1"/>
        <v/>
      </c>
      <c r="I20" s="3">
        <f t="shared" si="2"/>
        <v>0</v>
      </c>
      <c r="J20" s="12">
        <f>COUNTIF($A$2:A20, A20)</f>
        <v>1</v>
      </c>
      <c r="K20" s="4"/>
    </row>
    <row r="21" spans="1:11">
      <c r="A21" s="142" t="s">
        <v>2041</v>
      </c>
      <c r="B21" s="143" t="s">
        <v>2042</v>
      </c>
      <c r="C21" s="2">
        <f>IFERROR(VLOOKUP('DIV CHANGE'!$B21,JOBS!$A:$D,4,FALSE),"")</f>
        <v>4</v>
      </c>
      <c r="D21" s="2">
        <v>1</v>
      </c>
      <c r="E21" s="3" t="str">
        <f>IF(J21=1, IFERROR(VLOOKUP(A21,'Simple Annual Summary'!$D$5:$O$962,9,FALSE), ""), "")</f>
        <v/>
      </c>
      <c r="F21" s="3" t="str">
        <f t="shared" si="0"/>
        <v/>
      </c>
      <c r="G21" s="17">
        <f>IF(COUNTIF($A$2:A21, A21)&gt;1, "", IFERROR(SUMIF($A$2:$A$1457, A21, $D$2:$D$1457), ""))</f>
        <v>1</v>
      </c>
      <c r="H21" s="3" t="str">
        <f t="shared" si="1"/>
        <v/>
      </c>
      <c r="I21" s="3">
        <f t="shared" si="2"/>
        <v>0</v>
      </c>
      <c r="J21" s="12">
        <f>COUNTIF($A$2:A21, A21)</f>
        <v>1</v>
      </c>
      <c r="K21" s="4"/>
    </row>
    <row r="22" spans="1:11">
      <c r="A22" s="142" t="s">
        <v>124</v>
      </c>
      <c r="B22" s="143" t="s">
        <v>2025</v>
      </c>
      <c r="C22" s="2">
        <f>IFERROR(VLOOKUP('DIV CHANGE'!$B22,JOBS!$A:$D,4,FALSE),"")</f>
        <v>2</v>
      </c>
      <c r="D22" s="2">
        <v>1</v>
      </c>
      <c r="E22" s="3">
        <f>IF(J22=1, IFERROR(VLOOKUP(A22,'Simple Annual Summary'!$D$5:$O$962,9,FALSE), ""), "")</f>
        <v>3561.096</v>
      </c>
      <c r="F22" s="3">
        <f t="shared" si="0"/>
        <v>296.75799999999998</v>
      </c>
      <c r="G22" s="17">
        <f>IF(COUNTIF($A$2:A22, A22)&gt;1, "", IFERROR(SUMIF($A$2:$A$1457, A22, $D$2:$D$1457), ""))</f>
        <v>1</v>
      </c>
      <c r="H22" s="3">
        <f t="shared" si="1"/>
        <v>296.75799999999998</v>
      </c>
      <c r="I22" s="3">
        <f t="shared" si="2"/>
        <v>3561.0959999999995</v>
      </c>
      <c r="J22" s="12">
        <f>COUNTIF($A$2:A22, A22)</f>
        <v>1</v>
      </c>
      <c r="K22" s="4"/>
    </row>
    <row r="23" spans="1:11">
      <c r="A23" s="138" t="s">
        <v>2043</v>
      </c>
      <c r="B23" s="139" t="s">
        <v>2042</v>
      </c>
      <c r="C23" s="2">
        <f>IFERROR(VLOOKUP('DIV CHANGE'!$B23,JOBS!$A:$D,4,FALSE),"")</f>
        <v>4</v>
      </c>
      <c r="D23" s="11">
        <v>1</v>
      </c>
      <c r="E23" s="3" t="str">
        <f>IF(J23=1, IFERROR(VLOOKUP(A23,'Simple Annual Summary'!$D$5:$O$962,9,FALSE), ""), "")</f>
        <v/>
      </c>
      <c r="F23" s="3" t="str">
        <f t="shared" si="0"/>
        <v/>
      </c>
      <c r="G23" s="17">
        <f>IF(COUNTIF($A$2:A23, A23)&gt;1, "", IFERROR(SUMIF($A$2:$A$1457, A23, $D$2:$D$1457), ""))</f>
        <v>1</v>
      </c>
      <c r="H23" s="3" t="str">
        <f t="shared" si="1"/>
        <v/>
      </c>
      <c r="I23" s="3">
        <f t="shared" si="2"/>
        <v>0</v>
      </c>
      <c r="J23" s="12">
        <f>COUNTIF($A$2:A23, A23)</f>
        <v>1</v>
      </c>
      <c r="K23" s="4"/>
    </row>
    <row r="24" spans="1:11">
      <c r="A24" s="142" t="s">
        <v>144</v>
      </c>
      <c r="B24" s="143" t="s">
        <v>2044</v>
      </c>
      <c r="C24" s="2">
        <f>IFERROR(VLOOKUP('DIV CHANGE'!$B24,JOBS!$A:$D,4,FALSE),"")</f>
        <v>4</v>
      </c>
      <c r="D24" s="11">
        <v>1</v>
      </c>
      <c r="E24" s="3">
        <f>IF(J24=1, IFERROR(VLOOKUP(A24,'Simple Annual Summary'!$D$5:$O$962,9,FALSE), ""), "")</f>
        <v>19530.3</v>
      </c>
      <c r="F24" s="3">
        <f t="shared" si="0"/>
        <v>1627.5249999999999</v>
      </c>
      <c r="G24" s="17">
        <f>IF(COUNTIF($A$2:A24, A24)&gt;1, "", IFERROR(SUMIF($A$2:$A$1457, A24, $D$2:$D$1457), ""))</f>
        <v>1</v>
      </c>
      <c r="H24" s="3">
        <f t="shared" si="1"/>
        <v>1627.5250000000001</v>
      </c>
      <c r="I24" s="3">
        <f t="shared" si="2"/>
        <v>19530.3</v>
      </c>
      <c r="J24" s="12">
        <f>COUNTIF($A$2:A24, A24)</f>
        <v>1</v>
      </c>
      <c r="K24" s="4"/>
    </row>
    <row r="25" spans="1:11">
      <c r="A25" s="142" t="s">
        <v>146</v>
      </c>
      <c r="B25" s="143" t="s">
        <v>2027</v>
      </c>
      <c r="C25" s="2">
        <f>IFERROR(VLOOKUP('DIV CHANGE'!$B25,JOBS!$A:$D,4,FALSE),"")</f>
        <v>2</v>
      </c>
      <c r="D25" s="2">
        <v>1</v>
      </c>
      <c r="E25" s="3">
        <f>IF(J25=1, IFERROR(VLOOKUP(A25,'Simple Annual Summary'!$D$5:$O$962,9,FALSE), ""), "")</f>
        <v>15000</v>
      </c>
      <c r="F25" s="3">
        <f t="shared" si="0"/>
        <v>1250</v>
      </c>
      <c r="G25" s="17">
        <f>IF(COUNTIF($A$2:A25, A25)&gt;1, "", IFERROR(SUMIF($A$2:$A$1457, A25, $D$2:$D$1457), ""))</f>
        <v>1</v>
      </c>
      <c r="H25" s="3">
        <f t="shared" si="1"/>
        <v>1250</v>
      </c>
      <c r="I25" s="3">
        <f t="shared" si="2"/>
        <v>15000</v>
      </c>
      <c r="J25" s="12">
        <f>COUNTIF($A$2:A25, A25)</f>
        <v>1</v>
      </c>
      <c r="K25" s="4"/>
    </row>
    <row r="26" spans="1:11">
      <c r="A26" s="142" t="s">
        <v>148</v>
      </c>
      <c r="B26" s="143" t="s">
        <v>2018</v>
      </c>
      <c r="C26" s="2">
        <f>IFERROR(VLOOKUP('DIV CHANGE'!$B26,JOBS!$A:$D,4,FALSE),"")</f>
        <v>2</v>
      </c>
      <c r="D26" s="130">
        <v>1</v>
      </c>
      <c r="E26" s="3">
        <f>IF(J26=1, IFERROR(VLOOKUP(A26,'Simple Annual Summary'!$D$5:$O$962,9,FALSE), ""), "")</f>
        <v>26219.71</v>
      </c>
      <c r="F26" s="3">
        <f t="shared" si="0"/>
        <v>2184.9758333333334</v>
      </c>
      <c r="G26" s="17">
        <f>IF(COUNTIF($A$2:A26, A26)&gt;1, "", IFERROR(SUMIF($A$2:$A$1457, A26, $D$2:$D$1457), ""))</f>
        <v>1</v>
      </c>
      <c r="H26" s="3">
        <f t="shared" si="1"/>
        <v>2184.9760000000001</v>
      </c>
      <c r="I26" s="3">
        <f t="shared" si="2"/>
        <v>26219.71</v>
      </c>
      <c r="J26" s="12">
        <f>COUNTIF($A$2:A26, A26)</f>
        <v>1</v>
      </c>
      <c r="K26" s="4"/>
    </row>
    <row r="27" spans="1:11">
      <c r="A27" s="138" t="s">
        <v>155</v>
      </c>
      <c r="B27" s="139" t="s">
        <v>2045</v>
      </c>
      <c r="C27" s="2">
        <f>IFERROR(VLOOKUP('DIV CHANGE'!$B27,JOBS!$A:$D,4,FALSE),"")</f>
        <v>2</v>
      </c>
      <c r="D27" s="11">
        <v>1</v>
      </c>
      <c r="E27" s="3">
        <f>IF(J27=1, IFERROR(VLOOKUP(A27,'Simple Annual Summary'!$D$5:$O$962,9,FALSE), ""), "")</f>
        <v>19140.183000000001</v>
      </c>
      <c r="F27" s="3">
        <f t="shared" si="0"/>
        <v>1595.0152500000002</v>
      </c>
      <c r="G27" s="17">
        <f>IF(COUNTIF($A$2:A27, A27)&gt;1, "", IFERROR(SUMIF($A$2:$A$1457, A27, $D$2:$D$1457), ""))</f>
        <v>1</v>
      </c>
      <c r="H27" s="3">
        <f t="shared" si="1"/>
        <v>1595.0150000000001</v>
      </c>
      <c r="I27" s="3">
        <f t="shared" si="2"/>
        <v>19140.183000000001</v>
      </c>
      <c r="J27" s="12">
        <f>COUNTIF($A$2:A27, A27)</f>
        <v>1</v>
      </c>
      <c r="K27" s="4"/>
    </row>
    <row r="28" spans="1:11">
      <c r="A28" s="138" t="s">
        <v>157</v>
      </c>
      <c r="B28" s="139" t="s">
        <v>2040</v>
      </c>
      <c r="C28" s="2">
        <f>IFERROR(VLOOKUP('DIV CHANGE'!$B28,JOBS!$A:$D,4,FALSE),"")</f>
        <v>2</v>
      </c>
      <c r="D28" s="131">
        <v>1</v>
      </c>
      <c r="E28" s="3">
        <f>IF(J28=1, IFERROR(VLOOKUP(A28,'Simple Annual Summary'!$D$5:$O$962,9,FALSE), ""), "")</f>
        <v>18010.387999999999</v>
      </c>
      <c r="F28" s="3">
        <f t="shared" si="0"/>
        <v>1500.8656666666666</v>
      </c>
      <c r="G28" s="17">
        <f>IF(COUNTIF($A$2:A28, A28)&gt;1, "", IFERROR(SUMIF($A$2:$A$1457, A28, $D$2:$D$1457), ""))</f>
        <v>1</v>
      </c>
      <c r="H28" s="3">
        <f t="shared" si="1"/>
        <v>1500.866</v>
      </c>
      <c r="I28" s="3">
        <f t="shared" si="2"/>
        <v>18010.387999999999</v>
      </c>
      <c r="J28" s="12">
        <f>COUNTIF($A$2:A28, A28)</f>
        <v>1</v>
      </c>
      <c r="K28" s="4"/>
    </row>
    <row r="29" spans="1:11">
      <c r="A29" s="142" t="s">
        <v>176</v>
      </c>
      <c r="B29" s="143" t="s">
        <v>2020</v>
      </c>
      <c r="C29" s="2">
        <f>IFERROR(VLOOKUP('DIV CHANGE'!$B29,JOBS!$A:$D,4,FALSE),"")</f>
        <v>2</v>
      </c>
      <c r="D29" s="2">
        <v>1</v>
      </c>
      <c r="E29" s="3">
        <f>IF(J29=1, IFERROR(VLOOKUP(A29,'Simple Annual Summary'!$D$5:$O$962,9,FALSE), ""), "")</f>
        <v>44951.700000000004</v>
      </c>
      <c r="F29" s="3">
        <f t="shared" si="0"/>
        <v>3745.9750000000004</v>
      </c>
      <c r="G29" s="17">
        <f>IF(COUNTIF($A$2:A29, A29)&gt;1, "", IFERROR(SUMIF($A$2:$A$1457, A29, $D$2:$D$1457), ""))</f>
        <v>1</v>
      </c>
      <c r="H29" s="3">
        <f t="shared" si="1"/>
        <v>3745.9749999999999</v>
      </c>
      <c r="I29" s="3">
        <f t="shared" si="2"/>
        <v>44951.700000000004</v>
      </c>
      <c r="J29" s="12">
        <f>COUNTIF($A$2:A29, A29)</f>
        <v>1</v>
      </c>
      <c r="K29" s="4"/>
    </row>
    <row r="30" spans="1:11">
      <c r="A30" s="142" t="s">
        <v>187</v>
      </c>
      <c r="B30" s="143" t="s">
        <v>2021</v>
      </c>
      <c r="C30" s="2">
        <f>IFERROR(VLOOKUP('DIV CHANGE'!$B30,JOBS!$A:$D,4,FALSE),"")</f>
        <v>3</v>
      </c>
      <c r="D30" s="2">
        <v>1</v>
      </c>
      <c r="E30" s="3">
        <f>IF(J30=1, IFERROR(VLOOKUP(A30,'Simple Annual Summary'!$D$5:$O$962,9,FALSE), ""), "")</f>
        <v>14642.7</v>
      </c>
      <c r="F30" s="3">
        <f t="shared" si="0"/>
        <v>1220.2250000000001</v>
      </c>
      <c r="G30" s="17">
        <f>IF(COUNTIF($A$2:A30, A30)&gt;1, "", IFERROR(SUMIF($A$2:$A$1457, A30, $D$2:$D$1457), ""))</f>
        <v>1</v>
      </c>
      <c r="H30" s="3">
        <f t="shared" si="1"/>
        <v>1220.2249999999999</v>
      </c>
      <c r="I30" s="3">
        <f t="shared" si="2"/>
        <v>14642.7</v>
      </c>
      <c r="J30" s="12">
        <f>COUNTIF($A$2:A30, A30)</f>
        <v>1</v>
      </c>
      <c r="K30" s="4"/>
    </row>
    <row r="31" spans="1:11">
      <c r="A31" s="142" t="s">
        <v>2046</v>
      </c>
      <c r="B31" s="143" t="s">
        <v>2027</v>
      </c>
      <c r="C31" s="2">
        <f>IFERROR(VLOOKUP('DIV CHANGE'!$B31,JOBS!$A:$D,4,FALSE),"")</f>
        <v>2</v>
      </c>
      <c r="D31" s="2">
        <v>1</v>
      </c>
      <c r="E31" s="3" t="str">
        <f>IF(J31=1, IFERROR(VLOOKUP(A31,'Simple Annual Summary'!$D$5:$O$962,9,FALSE), ""), "")</f>
        <v/>
      </c>
      <c r="F31" s="3" t="str">
        <f t="shared" si="0"/>
        <v/>
      </c>
      <c r="G31" s="17">
        <f>IF(COUNTIF($A$2:A31, A31)&gt;1, "", IFERROR(SUMIF($A$2:$A$1457, A31, $D$2:$D$1457), ""))</f>
        <v>1</v>
      </c>
      <c r="H31" s="3" t="str">
        <f t="shared" si="1"/>
        <v/>
      </c>
      <c r="I31" s="3">
        <f t="shared" si="2"/>
        <v>0</v>
      </c>
      <c r="J31" s="12">
        <f>COUNTIF($A$2:A31, A31)</f>
        <v>1</v>
      </c>
      <c r="K31" s="4"/>
    </row>
    <row r="32" spans="1:11">
      <c r="A32" s="142" t="s">
        <v>191</v>
      </c>
      <c r="B32" s="143" t="s">
        <v>2047</v>
      </c>
      <c r="C32" s="2">
        <f>IFERROR(VLOOKUP('DIV CHANGE'!$B32,JOBS!$A:$D,4,FALSE),"")</f>
        <v>4</v>
      </c>
      <c r="D32" s="130">
        <v>1</v>
      </c>
      <c r="E32" s="3">
        <f>IF(J32=1, IFERROR(VLOOKUP(A32,'Simple Annual Summary'!$D$5:$O$962,9,FALSE), ""), "")</f>
        <v>11924.025714285714</v>
      </c>
      <c r="F32" s="3">
        <f t="shared" si="0"/>
        <v>993.6688095238095</v>
      </c>
      <c r="G32" s="17">
        <f>IF(COUNTIF($A$2:A32, A32)&gt;1, "", IFERROR(SUMIF($A$2:$A$1457, A32, $D$2:$D$1457), ""))</f>
        <v>1</v>
      </c>
      <c r="H32" s="3">
        <f t="shared" si="1"/>
        <v>993.66899999999998</v>
      </c>
      <c r="I32" s="3">
        <f t="shared" si="2"/>
        <v>11924.025714285714</v>
      </c>
      <c r="J32" s="12">
        <f>COUNTIF($A$2:A32, A32)</f>
        <v>1</v>
      </c>
      <c r="K32" s="4"/>
    </row>
    <row r="33" spans="1:11">
      <c r="A33" s="142" t="s">
        <v>2048</v>
      </c>
      <c r="B33" s="143" t="s">
        <v>2020</v>
      </c>
      <c r="C33" s="2">
        <f>IFERROR(VLOOKUP('DIV CHANGE'!$B33,JOBS!$A:$D,4,FALSE),"")</f>
        <v>2</v>
      </c>
      <c r="D33" s="2">
        <v>1</v>
      </c>
      <c r="E33" s="3" t="str">
        <f>IF(J33=1, IFERROR(VLOOKUP(A33,'Simple Annual Summary'!$D$5:$O$962,9,FALSE), ""), "")</f>
        <v/>
      </c>
      <c r="F33" s="3" t="str">
        <f t="shared" si="0"/>
        <v/>
      </c>
      <c r="G33" s="17">
        <f>IF(COUNTIF($A$2:A33, A33)&gt;1, "", IFERROR(SUMIF($A$2:$A$1457, A33, $D$2:$D$1457), ""))</f>
        <v>1</v>
      </c>
      <c r="H33" s="3" t="str">
        <f t="shared" si="1"/>
        <v/>
      </c>
      <c r="I33" s="3">
        <f t="shared" si="2"/>
        <v>0</v>
      </c>
      <c r="J33" s="12">
        <f>COUNTIF($A$2:A33, A33)</f>
        <v>1</v>
      </c>
      <c r="K33" s="4"/>
    </row>
    <row r="34" spans="1:11">
      <c r="A34" s="142" t="s">
        <v>2049</v>
      </c>
      <c r="B34" s="143" t="s">
        <v>2020</v>
      </c>
      <c r="C34" s="2">
        <f>IFERROR(VLOOKUP('DIV CHANGE'!$B34,JOBS!$A:$D,4,FALSE),"")</f>
        <v>2</v>
      </c>
      <c r="D34" s="2">
        <v>1</v>
      </c>
      <c r="E34" s="3" t="str">
        <f>IF(J34=1, IFERROR(VLOOKUP(A34,'Simple Annual Summary'!$D$5:$O$962,9,FALSE), ""), "")</f>
        <v/>
      </c>
      <c r="F34" s="3" t="str">
        <f t="shared" si="0"/>
        <v/>
      </c>
      <c r="G34" s="17">
        <f>IF(COUNTIF($A$2:A34, A34)&gt;1, "", IFERROR(SUMIF($A$2:$A$1457, A34, $D$2:$D$1457), ""))</f>
        <v>1</v>
      </c>
      <c r="H34" s="3" t="str">
        <f t="shared" si="1"/>
        <v/>
      </c>
      <c r="I34" s="3">
        <f t="shared" si="2"/>
        <v>0</v>
      </c>
      <c r="J34" s="12">
        <f>COUNTIF($A$2:A34, A34)</f>
        <v>1</v>
      </c>
      <c r="K34" s="4"/>
    </row>
    <row r="35" spans="1:11">
      <c r="A35" s="138" t="s">
        <v>217</v>
      </c>
      <c r="B35" s="139" t="s">
        <v>2050</v>
      </c>
      <c r="C35" s="2">
        <f>IFERROR(VLOOKUP('DIV CHANGE'!$B35,JOBS!$A:$D,4,FALSE),"")</f>
        <v>4</v>
      </c>
      <c r="D35" s="11">
        <v>1</v>
      </c>
      <c r="E35" s="3">
        <f>IF(J35=1, IFERROR(VLOOKUP(A35,'Simple Annual Summary'!$D$5:$O$962,9,FALSE), ""), "")</f>
        <v>25066.4375</v>
      </c>
      <c r="F35" s="3">
        <f t="shared" si="0"/>
        <v>2088.8697916666665</v>
      </c>
      <c r="G35" s="17">
        <f>IF(COUNTIF($A$2:A35, A35)&gt;1, "", IFERROR(SUMIF($A$2:$A$1457, A35, $D$2:$D$1457), ""))</f>
        <v>1</v>
      </c>
      <c r="H35" s="3">
        <f t="shared" si="1"/>
        <v>2088.87</v>
      </c>
      <c r="I35" s="3">
        <f t="shared" si="2"/>
        <v>25066.4375</v>
      </c>
      <c r="J35" s="12">
        <f>COUNTIF($A$2:A35, A35)</f>
        <v>1</v>
      </c>
      <c r="K35" s="4"/>
    </row>
    <row r="36" spans="1:11">
      <c r="A36" s="138" t="s">
        <v>231</v>
      </c>
      <c r="B36" s="139" t="s">
        <v>2025</v>
      </c>
      <c r="C36" s="2">
        <f>IFERROR(VLOOKUP('DIV CHANGE'!$B36,JOBS!$A:$D,4,FALSE),"")</f>
        <v>2</v>
      </c>
      <c r="D36" s="11">
        <v>1</v>
      </c>
      <c r="E36" s="3">
        <f>IF(J36=1, IFERROR(VLOOKUP(A36,'Simple Annual Summary'!$D$5:$O$962,9,FALSE), ""), "")</f>
        <v>46000</v>
      </c>
      <c r="F36" s="3">
        <f t="shared" si="0"/>
        <v>3833.3333333333335</v>
      </c>
      <c r="G36" s="17">
        <f>IF(COUNTIF($A$2:A36, A36)&gt;1, "", IFERROR(SUMIF($A$2:$A$1457, A36, $D$2:$D$1457), ""))</f>
        <v>1</v>
      </c>
      <c r="H36" s="3">
        <f t="shared" si="1"/>
        <v>3833.3330000000001</v>
      </c>
      <c r="I36" s="3">
        <f t="shared" si="2"/>
        <v>46000</v>
      </c>
      <c r="J36" s="12">
        <f>COUNTIF($A$2:A36, A36)</f>
        <v>1</v>
      </c>
      <c r="K36" s="4"/>
    </row>
    <row r="37" spans="1:11">
      <c r="A37" s="142" t="s">
        <v>293</v>
      </c>
      <c r="B37" s="143" t="s">
        <v>2020</v>
      </c>
      <c r="C37" s="2">
        <f>IFERROR(VLOOKUP('DIV CHANGE'!$B37,JOBS!$A:$D,4,FALSE),"")</f>
        <v>2</v>
      </c>
      <c r="D37" s="2">
        <v>1</v>
      </c>
      <c r="E37" s="3">
        <f>IF(J37=1, IFERROR(VLOOKUP(A37,'Simple Annual Summary'!$D$5:$O$962,9,FALSE), ""), "")</f>
        <v>23232.799999999999</v>
      </c>
      <c r="F37" s="3">
        <f t="shared" si="0"/>
        <v>1936.0666666666666</v>
      </c>
      <c r="G37" s="17">
        <f>IF(COUNTIF($A$2:A37, A37)&gt;1, "", IFERROR(SUMIF($A$2:$A$1457, A37, $D$2:$D$1457), ""))</f>
        <v>1</v>
      </c>
      <c r="H37" s="3">
        <f t="shared" si="1"/>
        <v>1936.067</v>
      </c>
      <c r="I37" s="3">
        <f t="shared" si="2"/>
        <v>23232.799999999999</v>
      </c>
      <c r="J37" s="12">
        <f>COUNTIF($A$2:A37, A37)</f>
        <v>1</v>
      </c>
      <c r="K37" s="4"/>
    </row>
    <row r="38" spans="1:11">
      <c r="A38" s="142" t="s">
        <v>348</v>
      </c>
      <c r="B38" s="143" t="s">
        <v>2051</v>
      </c>
      <c r="C38" s="2" t="str">
        <f>IFERROR(VLOOKUP('DIV CHANGE'!$B38,JOBS!$A:$D,4,FALSE),"")</f>
        <v/>
      </c>
      <c r="D38" s="2">
        <v>1</v>
      </c>
      <c r="E38" s="3">
        <f>IF(J38=1, IFERROR(VLOOKUP(A38,'Simple Annual Summary'!$D$5:$O$962,9,FALSE), ""), "")</f>
        <v>64500</v>
      </c>
      <c r="F38" s="3">
        <f t="shared" si="0"/>
        <v>5375</v>
      </c>
      <c r="G38" s="17">
        <f>IF(COUNTIF($A$2:A38, A38)&gt;1, "", IFERROR(SUMIF($A$2:$A$1457, A38, $D$2:$D$1457), ""))</f>
        <v>1</v>
      </c>
      <c r="H38" s="3">
        <f t="shared" si="1"/>
        <v>5375</v>
      </c>
      <c r="I38" s="3">
        <f t="shared" si="2"/>
        <v>64500</v>
      </c>
      <c r="J38" s="12">
        <f>COUNTIF($A$2:A38, A38)</f>
        <v>1</v>
      </c>
      <c r="K38" s="4"/>
    </row>
    <row r="39" spans="1:11">
      <c r="A39" s="142" t="s">
        <v>373</v>
      </c>
      <c r="B39" s="143" t="s">
        <v>2040</v>
      </c>
      <c r="C39" s="2">
        <f>IFERROR(VLOOKUP('DIV CHANGE'!$B39,JOBS!$A:$D,4,FALSE),"")</f>
        <v>2</v>
      </c>
      <c r="D39" s="2">
        <v>1</v>
      </c>
      <c r="E39" s="3">
        <f>IF(J39=1, IFERROR(VLOOKUP(A39,'Simple Annual Summary'!$D$5:$O$962,9,FALSE), ""), "")</f>
        <v>42350</v>
      </c>
      <c r="F39" s="3">
        <f t="shared" si="0"/>
        <v>3529.1666666666665</v>
      </c>
      <c r="G39" s="17">
        <f>IF(COUNTIF($A$2:A39, A39)&gt;1, "", IFERROR(SUMIF($A$2:$A$1457, A39, $D$2:$D$1457), ""))</f>
        <v>1</v>
      </c>
      <c r="H39" s="3">
        <f t="shared" si="1"/>
        <v>3529.1669999999999</v>
      </c>
      <c r="I39" s="3">
        <f t="shared" si="2"/>
        <v>42350</v>
      </c>
      <c r="J39" s="12">
        <f>COUNTIF($A$2:A39, A39)</f>
        <v>1</v>
      </c>
      <c r="K39" s="4"/>
    </row>
    <row r="40" spans="1:11">
      <c r="A40" s="142" t="s">
        <v>379</v>
      </c>
      <c r="B40" s="143" t="s">
        <v>2027</v>
      </c>
      <c r="C40" s="2">
        <f>IFERROR(VLOOKUP('DIV CHANGE'!$B40,JOBS!$A:$D,4,FALSE),"")</f>
        <v>2</v>
      </c>
      <c r="D40" s="130">
        <v>1</v>
      </c>
      <c r="E40" s="3">
        <f>IF(J40=1, IFERROR(VLOOKUP(A40,'Simple Annual Summary'!$D$5:$O$962,9,FALSE), ""), "")</f>
        <v>40395.68</v>
      </c>
      <c r="F40" s="3">
        <f t="shared" si="0"/>
        <v>3366.3066666666668</v>
      </c>
      <c r="G40" s="17">
        <f>IF(COUNTIF($A$2:A40, A40)&gt;1, "", IFERROR(SUMIF($A$2:$A$1457, A40, $D$2:$D$1457), ""))</f>
        <v>1</v>
      </c>
      <c r="H40" s="3">
        <f t="shared" si="1"/>
        <v>3366.3069999999998</v>
      </c>
      <c r="I40" s="3">
        <f t="shared" si="2"/>
        <v>40395.68</v>
      </c>
      <c r="J40" s="12">
        <f>COUNTIF($A$2:A40, A40)</f>
        <v>1</v>
      </c>
      <c r="K40" s="4"/>
    </row>
    <row r="41" spans="1:11">
      <c r="A41" s="142" t="s">
        <v>389</v>
      </c>
      <c r="B41" s="143" t="s">
        <v>2050</v>
      </c>
      <c r="C41" s="2">
        <f>IFERROR(VLOOKUP('DIV CHANGE'!$B41,JOBS!$A:$D,4,FALSE),"")</f>
        <v>4</v>
      </c>
      <c r="D41" s="130">
        <v>1</v>
      </c>
      <c r="E41" s="3">
        <f>IF(J41=1, IFERROR(VLOOKUP(A41,'Simple Annual Summary'!$D$5:$O$962,9,FALSE), ""), "")</f>
        <v>16690.303</v>
      </c>
      <c r="F41" s="3">
        <f t="shared" si="0"/>
        <v>1390.8585833333334</v>
      </c>
      <c r="G41" s="17">
        <f>IF(COUNTIF($A$2:A41, A41)&gt;1, "", IFERROR(SUMIF($A$2:$A$1457, A41, $D$2:$D$1457), ""))</f>
        <v>1</v>
      </c>
      <c r="H41" s="3">
        <f t="shared" si="1"/>
        <v>1390.8589999999999</v>
      </c>
      <c r="I41" s="3">
        <f t="shared" si="2"/>
        <v>16690.303</v>
      </c>
      <c r="J41" s="12">
        <f>COUNTIF($A$2:A41, A41)</f>
        <v>1</v>
      </c>
      <c r="K41" s="4"/>
    </row>
    <row r="42" spans="1:11">
      <c r="A42" s="142" t="s">
        <v>395</v>
      </c>
      <c r="B42" s="143" t="s">
        <v>2047</v>
      </c>
      <c r="C42" s="2">
        <f>IFERROR(VLOOKUP('DIV CHANGE'!$B42,JOBS!$A:$D,4,FALSE),"")</f>
        <v>4</v>
      </c>
      <c r="D42" s="2">
        <v>1</v>
      </c>
      <c r="E42" s="3">
        <f>IF(J42=1, IFERROR(VLOOKUP(A42,'Simple Annual Summary'!$D$5:$O$962,9,FALSE), ""), "")</f>
        <v>22157.279999999999</v>
      </c>
      <c r="F42" s="3">
        <f t="shared" si="0"/>
        <v>1846.4399999999998</v>
      </c>
      <c r="G42" s="17">
        <f>IF(COUNTIF($A$2:A42, A42)&gt;1, "", IFERROR(SUMIF($A$2:$A$1457, A42, $D$2:$D$1457), ""))</f>
        <v>1</v>
      </c>
      <c r="H42" s="3">
        <f t="shared" si="1"/>
        <v>1846.44</v>
      </c>
      <c r="I42" s="3">
        <f t="shared" si="2"/>
        <v>22157.279999999999</v>
      </c>
      <c r="J42" s="12">
        <f>COUNTIF($A$2:A42, A42)</f>
        <v>1</v>
      </c>
      <c r="K42" s="4"/>
    </row>
    <row r="43" spans="1:11">
      <c r="A43" s="142" t="s">
        <v>425</v>
      </c>
      <c r="B43" s="143" t="s">
        <v>2021</v>
      </c>
      <c r="C43" s="2">
        <f>IFERROR(VLOOKUP('DIV CHANGE'!$B43,JOBS!$A:$D,4,FALSE),"")</f>
        <v>3</v>
      </c>
      <c r="D43" s="2">
        <v>1</v>
      </c>
      <c r="E43" s="3">
        <f>IF(J43=1, IFERROR(VLOOKUP(A43,'Simple Annual Summary'!$D$5:$O$962,9,FALSE), ""), "")</f>
        <v>12839.114666666666</v>
      </c>
      <c r="F43" s="3">
        <f t="shared" si="0"/>
        <v>1069.9262222222221</v>
      </c>
      <c r="G43" s="17">
        <f>IF(COUNTIF($A$2:A43, A43)&gt;1, "", IFERROR(SUMIF($A$2:$A$1457, A43, $D$2:$D$1457), ""))</f>
        <v>1</v>
      </c>
      <c r="H43" s="3">
        <f t="shared" si="1"/>
        <v>1069.9259999999999</v>
      </c>
      <c r="I43" s="3">
        <f t="shared" si="2"/>
        <v>12839.114666666665</v>
      </c>
      <c r="J43" s="12">
        <f>COUNTIF($A$2:A43, A43)</f>
        <v>1</v>
      </c>
      <c r="K43" s="4"/>
    </row>
    <row r="44" spans="1:11">
      <c r="A44" s="138" t="s">
        <v>427</v>
      </c>
      <c r="B44" s="139" t="s">
        <v>2021</v>
      </c>
      <c r="C44" s="2">
        <f>IFERROR(VLOOKUP('DIV CHANGE'!$B44,JOBS!$A:$D,4,FALSE),"")</f>
        <v>3</v>
      </c>
      <c r="D44" s="11">
        <v>1</v>
      </c>
      <c r="E44" s="3">
        <f>IF(J44=1, IFERROR(VLOOKUP(A44,'Simple Annual Summary'!$D$5:$O$962,9,FALSE), ""), "")</f>
        <v>9375</v>
      </c>
      <c r="F44" s="3">
        <f t="shared" si="0"/>
        <v>781.25</v>
      </c>
      <c r="G44" s="17">
        <f>IF(COUNTIF($A$2:A44, A44)&gt;1, "", IFERROR(SUMIF($A$2:$A$1457, A44, $D$2:$D$1457), ""))</f>
        <v>1</v>
      </c>
      <c r="H44" s="3">
        <f t="shared" si="1"/>
        <v>781.25</v>
      </c>
      <c r="I44" s="3">
        <f t="shared" si="2"/>
        <v>9375</v>
      </c>
      <c r="J44" s="12">
        <f>COUNTIF($A$2:A44, A44)</f>
        <v>1</v>
      </c>
      <c r="K44" s="4"/>
    </row>
    <row r="45" spans="1:11">
      <c r="A45" s="142" t="s">
        <v>429</v>
      </c>
      <c r="B45" s="143" t="s">
        <v>2021</v>
      </c>
      <c r="C45" s="2">
        <f>IFERROR(VLOOKUP('DIV CHANGE'!$B45,JOBS!$A:$D,4,FALSE),"")</f>
        <v>3</v>
      </c>
      <c r="D45" s="11">
        <v>1</v>
      </c>
      <c r="E45" s="3">
        <f>IF(J45=1, IFERROR(VLOOKUP(A45,'Simple Annual Summary'!$D$5:$O$962,9,FALSE), ""), "")</f>
        <v>7154.5845000000008</v>
      </c>
      <c r="F45" s="3">
        <f t="shared" si="0"/>
        <v>596.21537500000011</v>
      </c>
      <c r="G45" s="17">
        <f>IF(COUNTIF($A$2:A45, A45)&gt;1, "", IFERROR(SUMIF($A$2:$A$1457, A45, $D$2:$D$1457), ""))</f>
        <v>1</v>
      </c>
      <c r="H45" s="3">
        <f t="shared" si="1"/>
        <v>596.21500000000003</v>
      </c>
      <c r="I45" s="3">
        <f t="shared" si="2"/>
        <v>7154.5845000000008</v>
      </c>
      <c r="J45" s="12">
        <f>COUNTIF($A$2:A45, A45)</f>
        <v>1</v>
      </c>
      <c r="K45" s="4"/>
    </row>
    <row r="46" spans="1:11">
      <c r="A46" s="138" t="s">
        <v>431</v>
      </c>
      <c r="B46" s="139" t="s">
        <v>2021</v>
      </c>
      <c r="C46" s="2">
        <f>IFERROR(VLOOKUP('DIV CHANGE'!$B46,JOBS!$A:$D,4,FALSE),"")</f>
        <v>3</v>
      </c>
      <c r="D46" s="11">
        <v>1</v>
      </c>
      <c r="E46" s="3">
        <f>IF(J46=1, IFERROR(VLOOKUP(A46,'Simple Annual Summary'!$D$5:$O$962,9,FALSE), ""), "")</f>
        <v>14672.619047619048</v>
      </c>
      <c r="F46" s="3">
        <f t="shared" si="0"/>
        <v>1222.718253968254</v>
      </c>
      <c r="G46" s="17">
        <f>IF(COUNTIF($A$2:A46, A46)&gt;1, "", IFERROR(SUMIF($A$2:$A$1457, A46, $D$2:$D$1457), ""))</f>
        <v>1</v>
      </c>
      <c r="H46" s="3">
        <f t="shared" si="1"/>
        <v>1222.7180000000001</v>
      </c>
      <c r="I46" s="3">
        <f t="shared" si="2"/>
        <v>14672.619047619048</v>
      </c>
      <c r="J46" s="12">
        <f>COUNTIF($A$2:A46, A46)</f>
        <v>1</v>
      </c>
      <c r="K46" s="4"/>
    </row>
    <row r="47" spans="1:11">
      <c r="A47" s="142" t="s">
        <v>439</v>
      </c>
      <c r="B47" s="143" t="s">
        <v>2052</v>
      </c>
      <c r="C47" s="2">
        <f>IFERROR(VLOOKUP('DIV CHANGE'!$B47,JOBS!$A:$D,4,FALSE),"")</f>
        <v>2</v>
      </c>
      <c r="D47" s="2">
        <v>1</v>
      </c>
      <c r="E47" s="3">
        <f>IF(J47=1, IFERROR(VLOOKUP(A47,'Simple Annual Summary'!$D$5:$O$962,9,FALSE), ""), "")</f>
        <v>20599.170000000002</v>
      </c>
      <c r="F47" s="3">
        <f t="shared" si="0"/>
        <v>1716.5975000000001</v>
      </c>
      <c r="G47" s="17">
        <f>IF(COUNTIF($A$2:A47, A47)&gt;1, "", IFERROR(SUMIF($A$2:$A$1457, A47, $D$2:$D$1457), ""))</f>
        <v>1</v>
      </c>
      <c r="H47" s="3">
        <f t="shared" si="1"/>
        <v>1716.598</v>
      </c>
      <c r="I47" s="3">
        <f t="shared" si="2"/>
        <v>20599.170000000002</v>
      </c>
      <c r="J47" s="12">
        <f>COUNTIF($A$2:A47, A47)</f>
        <v>1</v>
      </c>
      <c r="K47" s="4"/>
    </row>
    <row r="48" spans="1:11">
      <c r="A48" s="142" t="s">
        <v>2053</v>
      </c>
      <c r="B48" s="143" t="s">
        <v>2018</v>
      </c>
      <c r="C48" s="2">
        <f>IFERROR(VLOOKUP('DIV CHANGE'!$B48,JOBS!$A:$D,4,FALSE),"")</f>
        <v>2</v>
      </c>
      <c r="D48" s="2">
        <v>1</v>
      </c>
      <c r="E48" s="3">
        <f>IF(J48=1, IFERROR(VLOOKUP(A48,'Simple Annual Summary'!$D$5:$O$962,9,FALSE), ""), "")</f>
        <v>4870.7066666666669</v>
      </c>
      <c r="F48" s="3">
        <f t="shared" si="0"/>
        <v>405.89222222222224</v>
      </c>
      <c r="G48" s="17">
        <f>IF(COUNTIF($A$2:A48, A48)&gt;1, "", IFERROR(SUMIF($A$2:$A$1457, A48, $D$2:$D$1457), ""))</f>
        <v>19</v>
      </c>
      <c r="H48" s="3">
        <f t="shared" si="1"/>
        <v>7711.9520000000002</v>
      </c>
      <c r="I48" s="3">
        <f t="shared" si="2"/>
        <v>14171.411666666669</v>
      </c>
      <c r="J48" s="12">
        <f>COUNTIF($A$2:A48, A48)</f>
        <v>1</v>
      </c>
      <c r="K48" s="4"/>
    </row>
    <row r="49" spans="1:11">
      <c r="A49" s="142" t="s">
        <v>2054</v>
      </c>
      <c r="B49" s="143" t="s">
        <v>2020</v>
      </c>
      <c r="C49" s="2">
        <f>IFERROR(VLOOKUP('DIV CHANGE'!$B49,JOBS!$A:$D,4,FALSE),"")</f>
        <v>2</v>
      </c>
      <c r="D49" s="2">
        <v>1</v>
      </c>
      <c r="E49" s="3" t="str">
        <f>IF(J49=1, IFERROR(VLOOKUP(A49,'Simple Annual Summary'!$D$5:$O$962,9,FALSE), ""), "")</f>
        <v/>
      </c>
      <c r="F49" s="3" t="str">
        <f t="shared" si="0"/>
        <v/>
      </c>
      <c r="G49" s="17">
        <f>IF(COUNTIF($A$2:A49, A49)&gt;1, "", IFERROR(SUMIF($A$2:$A$1457, A49, $D$2:$D$1457), ""))</f>
        <v>1</v>
      </c>
      <c r="H49" s="3" t="str">
        <f t="shared" si="1"/>
        <v/>
      </c>
      <c r="I49" s="3">
        <f t="shared" si="2"/>
        <v>0</v>
      </c>
      <c r="J49" s="12">
        <f>COUNTIF($A$2:A49, A49)</f>
        <v>1</v>
      </c>
      <c r="K49" s="4"/>
    </row>
    <row r="50" spans="1:11">
      <c r="A50" s="142" t="s">
        <v>2055</v>
      </c>
      <c r="B50" s="143" t="s">
        <v>2037</v>
      </c>
      <c r="C50" s="2">
        <f>IFERROR(VLOOKUP('DIV CHANGE'!$B50,JOBS!$A:$D,4,FALSE),"")</f>
        <v>2</v>
      </c>
      <c r="D50" s="2">
        <v>1</v>
      </c>
      <c r="E50" s="3" t="str">
        <f>IF(J50=1, IFERROR(VLOOKUP(A50,'Simple Annual Summary'!$D$5:$O$962,9,FALSE), ""), "")</f>
        <v/>
      </c>
      <c r="F50" s="3" t="str">
        <f t="shared" si="0"/>
        <v/>
      </c>
      <c r="G50" s="17">
        <f>IF(COUNTIF($A$2:A50, A50)&gt;1, "", IFERROR(SUMIF($A$2:$A$1457, A50, $D$2:$D$1457), ""))</f>
        <v>1</v>
      </c>
      <c r="H50" s="3" t="str">
        <f t="shared" si="1"/>
        <v/>
      </c>
      <c r="I50" s="3">
        <f t="shared" si="2"/>
        <v>0</v>
      </c>
      <c r="J50" s="12">
        <f>COUNTIF($A$2:A50, A50)</f>
        <v>1</v>
      </c>
      <c r="K50" s="4"/>
    </row>
    <row r="51" spans="1:11">
      <c r="A51" s="138" t="s">
        <v>2056</v>
      </c>
      <c r="B51" s="139" t="s">
        <v>2020</v>
      </c>
      <c r="C51" s="2">
        <f>IFERROR(VLOOKUP('DIV CHANGE'!$B51,JOBS!$A:$D,4,FALSE),"")</f>
        <v>2</v>
      </c>
      <c r="D51" s="11">
        <v>1</v>
      </c>
      <c r="E51" s="3" t="str">
        <f>IF(J51=1, IFERROR(VLOOKUP(A51,'Simple Annual Summary'!$D$5:$O$962,9,FALSE), ""), "")</f>
        <v/>
      </c>
      <c r="F51" s="3" t="str">
        <f t="shared" si="0"/>
        <v/>
      </c>
      <c r="G51" s="17">
        <f>IF(COUNTIF($A$2:A51, A51)&gt;1, "", IFERROR(SUMIF($A$2:$A$1457, A51, $D$2:$D$1457), ""))</f>
        <v>1</v>
      </c>
      <c r="H51" s="3" t="str">
        <f t="shared" si="1"/>
        <v/>
      </c>
      <c r="I51" s="3">
        <f t="shared" si="2"/>
        <v>0</v>
      </c>
      <c r="J51" s="12">
        <f>COUNTIF($A$2:A51, A51)</f>
        <v>1</v>
      </c>
      <c r="K51" s="4"/>
    </row>
    <row r="52" spans="1:11">
      <c r="A52" s="138" t="s">
        <v>459</v>
      </c>
      <c r="B52" s="139" t="s">
        <v>2020</v>
      </c>
      <c r="C52" s="2">
        <f>IFERROR(VLOOKUP('DIV CHANGE'!$B52,JOBS!$A:$D,4,FALSE),"")</f>
        <v>2</v>
      </c>
      <c r="D52" s="11">
        <v>1</v>
      </c>
      <c r="E52" s="3">
        <f>IF(J52=1, IFERROR(VLOOKUP(A52,'Simple Annual Summary'!$D$5:$O$962,9,FALSE), ""), "")</f>
        <v>4870.7066666666669</v>
      </c>
      <c r="F52" s="3">
        <f t="shared" si="0"/>
        <v>405.89222222222224</v>
      </c>
      <c r="G52" s="17">
        <f>IF(COUNTIF($A$2:A52, A52)&gt;1, "", IFERROR(SUMIF($A$2:$A$1457, A52, $D$2:$D$1457), ""))</f>
        <v>1</v>
      </c>
      <c r="H52" s="3">
        <f t="shared" si="1"/>
        <v>405.892</v>
      </c>
      <c r="I52" s="3">
        <f t="shared" si="2"/>
        <v>4870.7066666666669</v>
      </c>
      <c r="J52" s="12">
        <f>COUNTIF($A$2:A52, A52)</f>
        <v>1</v>
      </c>
      <c r="K52" s="4"/>
    </row>
    <row r="53" spans="1:11">
      <c r="A53" s="142" t="s">
        <v>2057</v>
      </c>
      <c r="B53" s="143" t="s">
        <v>2020</v>
      </c>
      <c r="C53" s="2">
        <f>IFERROR(VLOOKUP('DIV CHANGE'!$B53,JOBS!$A:$D,4,FALSE),"")</f>
        <v>2</v>
      </c>
      <c r="D53" s="2">
        <v>1</v>
      </c>
      <c r="E53" s="3" t="str">
        <f>IF(J53=1, IFERROR(VLOOKUP(A53,'Simple Annual Summary'!$D$5:$O$962,9,FALSE), ""), "")</f>
        <v/>
      </c>
      <c r="F53" s="3" t="str">
        <f t="shared" si="0"/>
        <v/>
      </c>
      <c r="G53" s="17">
        <f>IF(COUNTIF($A$2:A53, A53)&gt;1, "", IFERROR(SUMIF($A$2:$A$1457, A53, $D$2:$D$1457), ""))</f>
        <v>1</v>
      </c>
      <c r="H53" s="3" t="str">
        <f t="shared" si="1"/>
        <v/>
      </c>
      <c r="I53" s="3">
        <f t="shared" si="2"/>
        <v>0</v>
      </c>
      <c r="J53" s="12">
        <f>COUNTIF($A$2:A53, A53)</f>
        <v>1</v>
      </c>
      <c r="K53" s="4"/>
    </row>
    <row r="54" spans="1:11">
      <c r="A54" s="142" t="s">
        <v>2058</v>
      </c>
      <c r="B54" s="143" t="s">
        <v>2037</v>
      </c>
      <c r="C54" s="2">
        <f>IFERROR(VLOOKUP('DIV CHANGE'!$B54,JOBS!$A:$D,4,FALSE),"")</f>
        <v>2</v>
      </c>
      <c r="D54" s="2">
        <v>1</v>
      </c>
      <c r="E54" s="3" t="str">
        <f>IF(J54=1, IFERROR(VLOOKUP(A54,'Simple Annual Summary'!$D$5:$O$962,9,FALSE), ""), "")</f>
        <v/>
      </c>
      <c r="F54" s="3" t="str">
        <f t="shared" si="0"/>
        <v/>
      </c>
      <c r="G54" s="17">
        <f>IF(COUNTIF($A$2:A54, A54)&gt;1, "", IFERROR(SUMIF($A$2:$A$1457, A54, $D$2:$D$1457), ""))</f>
        <v>1</v>
      </c>
      <c r="H54" s="3" t="str">
        <f t="shared" si="1"/>
        <v/>
      </c>
      <c r="I54" s="3">
        <f t="shared" si="2"/>
        <v>0</v>
      </c>
      <c r="J54" s="12">
        <f>COUNTIF($A$2:A54, A54)</f>
        <v>1</v>
      </c>
      <c r="K54" s="4"/>
    </row>
    <row r="55" spans="1:11">
      <c r="A55" s="142" t="s">
        <v>2059</v>
      </c>
      <c r="B55" s="143" t="s">
        <v>2025</v>
      </c>
      <c r="C55" s="2">
        <f>IFERROR(VLOOKUP('DIV CHANGE'!$B55,JOBS!$A:$D,4,FALSE),"")</f>
        <v>2</v>
      </c>
      <c r="D55" s="2">
        <v>1</v>
      </c>
      <c r="E55" s="3" t="str">
        <f>IF(J55=1, IFERROR(VLOOKUP(A55,'Simple Annual Summary'!$D$5:$O$962,9,FALSE), ""), "")</f>
        <v/>
      </c>
      <c r="F55" s="3" t="str">
        <f t="shared" si="0"/>
        <v/>
      </c>
      <c r="G55" s="17">
        <f>IF(COUNTIF($A$2:A55, A55)&gt;1, "", IFERROR(SUMIF($A$2:$A$1457, A55, $D$2:$D$1457), ""))</f>
        <v>1</v>
      </c>
      <c r="H55" s="3" t="str">
        <f t="shared" si="1"/>
        <v/>
      </c>
      <c r="I55" s="3">
        <f t="shared" si="2"/>
        <v>0</v>
      </c>
      <c r="J55" s="12">
        <f>COUNTIF($A$2:A55, A55)</f>
        <v>1</v>
      </c>
      <c r="K55" s="4"/>
    </row>
    <row r="56" spans="1:11">
      <c r="A56" s="142" t="s">
        <v>2060</v>
      </c>
      <c r="B56" s="143" t="s">
        <v>2037</v>
      </c>
      <c r="C56" s="2">
        <f>IFERROR(VLOOKUP('DIV CHANGE'!$B56,JOBS!$A:$D,4,FALSE),"")</f>
        <v>2</v>
      </c>
      <c r="D56" s="2">
        <v>1</v>
      </c>
      <c r="E56" s="3" t="str">
        <f>IF(J56=1, IFERROR(VLOOKUP(A56,'Simple Annual Summary'!$D$5:$O$962,9,FALSE), ""), "")</f>
        <v/>
      </c>
      <c r="F56" s="3" t="str">
        <f t="shared" si="0"/>
        <v/>
      </c>
      <c r="G56" s="17">
        <f>IF(COUNTIF($A$2:A56, A56)&gt;1, "", IFERROR(SUMIF($A$2:$A$1457, A56, $D$2:$D$1457), ""))</f>
        <v>1</v>
      </c>
      <c r="H56" s="3" t="str">
        <f t="shared" si="1"/>
        <v/>
      </c>
      <c r="I56" s="3">
        <f t="shared" si="2"/>
        <v>0</v>
      </c>
      <c r="J56" s="12">
        <f>COUNTIF($A$2:A56, A56)</f>
        <v>1</v>
      </c>
      <c r="K56" s="4"/>
    </row>
    <row r="57" spans="1:11">
      <c r="A57" s="138" t="s">
        <v>2061</v>
      </c>
      <c r="B57" s="139" t="s">
        <v>2018</v>
      </c>
      <c r="C57" s="2">
        <f>IFERROR(VLOOKUP('DIV CHANGE'!$B57,JOBS!$A:$D,4,FALSE),"")</f>
        <v>2</v>
      </c>
      <c r="D57" s="11">
        <v>1</v>
      </c>
      <c r="E57" s="3" t="str">
        <f>IF(J57=1, IFERROR(VLOOKUP(A57,'Simple Annual Summary'!$D$5:$O$962,9,FALSE), ""), "")</f>
        <v/>
      </c>
      <c r="F57" s="3" t="str">
        <f t="shared" si="0"/>
        <v/>
      </c>
      <c r="G57" s="17">
        <f>IF(COUNTIF($A$2:A57, A57)&gt;1, "", IFERROR(SUMIF($A$2:$A$1457, A57, $D$2:$D$1457), ""))</f>
        <v>1</v>
      </c>
      <c r="H57" s="3" t="str">
        <f t="shared" si="1"/>
        <v/>
      </c>
      <c r="I57" s="3">
        <f t="shared" si="2"/>
        <v>0</v>
      </c>
      <c r="J57" s="12">
        <f>COUNTIF($A$2:A57, A57)</f>
        <v>1</v>
      </c>
      <c r="K57" s="4"/>
    </row>
    <row r="58" spans="1:11">
      <c r="A58" s="142" t="s">
        <v>2062</v>
      </c>
      <c r="B58" s="143" t="s">
        <v>2020</v>
      </c>
      <c r="C58" s="2">
        <f>IFERROR(VLOOKUP('DIV CHANGE'!$B58,JOBS!$A:$D,4,FALSE),"")</f>
        <v>2</v>
      </c>
      <c r="D58" s="2">
        <v>1</v>
      </c>
      <c r="E58" s="3" t="str">
        <f>IF(J58=1, IFERROR(VLOOKUP(A58,'Simple Annual Summary'!$D$5:$O$962,9,FALSE), ""), "")</f>
        <v/>
      </c>
      <c r="F58" s="3" t="str">
        <f t="shared" si="0"/>
        <v/>
      </c>
      <c r="G58" s="17">
        <f>IF(COUNTIF($A$2:A58, A58)&gt;1, "", IFERROR(SUMIF($A$2:$A$1457, A58, $D$2:$D$1457), ""))</f>
        <v>1</v>
      </c>
      <c r="H58" s="3" t="str">
        <f t="shared" si="1"/>
        <v/>
      </c>
      <c r="I58" s="3">
        <f t="shared" si="2"/>
        <v>0</v>
      </c>
      <c r="J58" s="12">
        <f>COUNTIF($A$2:A58, A58)</f>
        <v>1</v>
      </c>
      <c r="K58" s="4"/>
    </row>
    <row r="59" spans="1:11">
      <c r="A59" s="138" t="s">
        <v>2063</v>
      </c>
      <c r="B59" s="139" t="s">
        <v>2052</v>
      </c>
      <c r="C59" s="2">
        <f>IFERROR(VLOOKUP('DIV CHANGE'!$B59,JOBS!$A:$D,4,FALSE),"")</f>
        <v>2</v>
      </c>
      <c r="D59" s="11">
        <v>1</v>
      </c>
      <c r="E59" s="3" t="str">
        <f>IF(J59=1, IFERROR(VLOOKUP(A59,'Simple Annual Summary'!$D$5:$O$962,9,FALSE), ""), "")</f>
        <v/>
      </c>
      <c r="F59" s="3" t="str">
        <f t="shared" si="0"/>
        <v/>
      </c>
      <c r="G59" s="17">
        <f>IF(COUNTIF($A$2:A59, A59)&gt;1, "", IFERROR(SUMIF($A$2:$A$1457, A59, $D$2:$D$1457), ""))</f>
        <v>1</v>
      </c>
      <c r="H59" s="3" t="str">
        <f t="shared" si="1"/>
        <v/>
      </c>
      <c r="I59" s="3">
        <f t="shared" si="2"/>
        <v>0</v>
      </c>
      <c r="J59" s="12">
        <f>COUNTIF($A$2:A59, A59)</f>
        <v>1</v>
      </c>
      <c r="K59" s="4"/>
    </row>
    <row r="60" spans="1:11">
      <c r="A60" s="138" t="s">
        <v>2064</v>
      </c>
      <c r="B60" s="139" t="s">
        <v>2021</v>
      </c>
      <c r="C60" s="2">
        <f>IFERROR(VLOOKUP('DIV CHANGE'!$B60,JOBS!$A:$D,4,FALSE),"")</f>
        <v>3</v>
      </c>
      <c r="D60" s="131">
        <v>1</v>
      </c>
      <c r="E60" s="3" t="str">
        <f>IF(J60=1, IFERROR(VLOOKUP(A60,'Simple Annual Summary'!$D$5:$O$962,9,FALSE), ""), "")</f>
        <v/>
      </c>
      <c r="F60" s="3" t="str">
        <f t="shared" si="0"/>
        <v/>
      </c>
      <c r="G60" s="17">
        <f>IF(COUNTIF($A$2:A60, A60)&gt;1, "", IFERROR(SUMIF($A$2:$A$1457, A60, $D$2:$D$1457), ""))</f>
        <v>1</v>
      </c>
      <c r="H60" s="3" t="str">
        <f t="shared" si="1"/>
        <v/>
      </c>
      <c r="I60" s="3">
        <f t="shared" si="2"/>
        <v>0</v>
      </c>
      <c r="J60" s="12">
        <f>COUNTIF($A$2:A60, A60)</f>
        <v>1</v>
      </c>
      <c r="K60" s="4"/>
    </row>
    <row r="61" spans="1:11">
      <c r="A61" s="142" t="s">
        <v>2065</v>
      </c>
      <c r="B61" s="143" t="s">
        <v>2020</v>
      </c>
      <c r="C61" s="2">
        <f>IFERROR(VLOOKUP('DIV CHANGE'!$B61,JOBS!$A:$D,4,FALSE),"")</f>
        <v>2</v>
      </c>
      <c r="D61" s="130">
        <v>1</v>
      </c>
      <c r="E61" s="3" t="str">
        <f>IF(J61=1, IFERROR(VLOOKUP(A61,'Simple Annual Summary'!$D$5:$O$962,9,FALSE), ""), "")</f>
        <v/>
      </c>
      <c r="F61" s="3" t="str">
        <f t="shared" si="0"/>
        <v/>
      </c>
      <c r="G61" s="17">
        <f>IF(COUNTIF($A$2:A61, A61)&gt;1, "", IFERROR(SUMIF($A$2:$A$1457, A61, $D$2:$D$1457), ""))</f>
        <v>1</v>
      </c>
      <c r="H61" s="3" t="str">
        <f t="shared" si="1"/>
        <v/>
      </c>
      <c r="I61" s="3">
        <f t="shared" si="2"/>
        <v>0</v>
      </c>
      <c r="J61" s="12">
        <f>COUNTIF($A$2:A61, A61)</f>
        <v>1</v>
      </c>
      <c r="K61" s="4"/>
    </row>
    <row r="62" spans="1:11">
      <c r="A62" s="142" t="s">
        <v>465</v>
      </c>
      <c r="B62" s="143" t="s">
        <v>2037</v>
      </c>
      <c r="C62" s="2">
        <f>IFERROR(VLOOKUP('DIV CHANGE'!$B62,JOBS!$A:$D,4,FALSE),"")</f>
        <v>2</v>
      </c>
      <c r="D62" s="130">
        <v>1</v>
      </c>
      <c r="E62" s="3">
        <f>IF(J62=1, IFERROR(VLOOKUP(A62,'Simple Annual Summary'!$D$5:$O$962,9,FALSE), ""), "")</f>
        <v>3370.4416666666666</v>
      </c>
      <c r="F62" s="3">
        <f t="shared" si="0"/>
        <v>280.8701388888889</v>
      </c>
      <c r="G62" s="17">
        <f>IF(COUNTIF($A$2:A62, A62)&gt;1, "", IFERROR(SUMIF($A$2:$A$1457, A62, $D$2:$D$1457), ""))</f>
        <v>1</v>
      </c>
      <c r="H62" s="3">
        <f t="shared" si="1"/>
        <v>280.87</v>
      </c>
      <c r="I62" s="3">
        <f t="shared" si="2"/>
        <v>3370.4416666666666</v>
      </c>
      <c r="J62" s="12">
        <f>COUNTIF($A$2:A62, A62)</f>
        <v>1</v>
      </c>
      <c r="K62" s="4"/>
    </row>
    <row r="63" spans="1:11">
      <c r="A63" s="138" t="s">
        <v>2066</v>
      </c>
      <c r="B63" s="139" t="s">
        <v>2018</v>
      </c>
      <c r="C63" s="2">
        <f>IFERROR(VLOOKUP('DIV CHANGE'!$B63,JOBS!$A:$D,4,FALSE),"")</f>
        <v>2</v>
      </c>
      <c r="D63" s="11">
        <v>1</v>
      </c>
      <c r="E63" s="3" t="str">
        <f>IF(J63=1, IFERROR(VLOOKUP(A63,'Simple Annual Summary'!$D$5:$O$962,9,FALSE), ""), "")</f>
        <v/>
      </c>
      <c r="F63" s="3" t="str">
        <f t="shared" si="0"/>
        <v/>
      </c>
      <c r="G63" s="17">
        <f>IF(COUNTIF($A$2:A63, A63)&gt;1, "", IFERROR(SUMIF($A$2:$A$1457, A63, $D$2:$D$1457), ""))</f>
        <v>1</v>
      </c>
      <c r="H63" s="3" t="str">
        <f t="shared" si="1"/>
        <v/>
      </c>
      <c r="I63" s="3">
        <f t="shared" si="2"/>
        <v>0</v>
      </c>
      <c r="J63" s="12">
        <f>COUNTIF($A$2:A63, A63)</f>
        <v>1</v>
      </c>
      <c r="K63" s="4"/>
    </row>
    <row r="64" spans="1:11">
      <c r="A64" s="138" t="s">
        <v>466</v>
      </c>
      <c r="B64" s="139" t="s">
        <v>2037</v>
      </c>
      <c r="C64" s="2">
        <f>IFERROR(VLOOKUP('DIV CHANGE'!$B64,JOBS!$A:$D,4,FALSE),"")</f>
        <v>2</v>
      </c>
      <c r="D64" s="11">
        <v>1</v>
      </c>
      <c r="E64" s="3">
        <f>IF(J64=1, IFERROR(VLOOKUP(A64,'Simple Annual Summary'!$D$5:$O$962,9,FALSE), ""), "")</f>
        <v>1260</v>
      </c>
      <c r="F64" s="3">
        <f t="shared" si="0"/>
        <v>105</v>
      </c>
      <c r="G64" s="17">
        <f>IF(COUNTIF($A$2:A64, A64)&gt;1, "", IFERROR(SUMIF($A$2:$A$1457, A64, $D$2:$D$1457), ""))</f>
        <v>1</v>
      </c>
      <c r="H64" s="3">
        <f t="shared" si="1"/>
        <v>105</v>
      </c>
      <c r="I64" s="3">
        <f t="shared" si="2"/>
        <v>1260</v>
      </c>
      <c r="J64" s="12">
        <f>COUNTIF($A$2:A64, A64)</f>
        <v>1</v>
      </c>
      <c r="K64" s="4"/>
    </row>
    <row r="65" spans="1:11">
      <c r="A65" s="142" t="s">
        <v>467</v>
      </c>
      <c r="B65" s="143" t="s">
        <v>2018</v>
      </c>
      <c r="C65" s="2">
        <f>IFERROR(VLOOKUP('DIV CHANGE'!$B65,JOBS!$A:$D,4,FALSE),"")</f>
        <v>2</v>
      </c>
      <c r="D65" s="2">
        <v>1</v>
      </c>
      <c r="E65" s="3">
        <f>IF(J65=1, IFERROR(VLOOKUP(A65,'Simple Annual Summary'!$D$5:$O$962,9,FALSE), ""), "")</f>
        <v>3370.4416666666666</v>
      </c>
      <c r="F65" s="3">
        <f t="shared" si="0"/>
        <v>280.8701388888889</v>
      </c>
      <c r="G65" s="17">
        <f>IF(COUNTIF($A$2:A65, A65)&gt;1, "", IFERROR(SUMIF($A$2:$A$1457, A65, $D$2:$D$1457), ""))</f>
        <v>1</v>
      </c>
      <c r="H65" s="3">
        <f t="shared" si="1"/>
        <v>280.87</v>
      </c>
      <c r="I65" s="3">
        <f t="shared" si="2"/>
        <v>3370.4416666666666</v>
      </c>
      <c r="J65" s="12">
        <f>COUNTIF($A$2:A65, A65)</f>
        <v>1</v>
      </c>
      <c r="K65" s="4"/>
    </row>
    <row r="66" spans="1:11">
      <c r="A66" s="138" t="s">
        <v>2067</v>
      </c>
      <c r="B66" s="139" t="s">
        <v>2040</v>
      </c>
      <c r="C66" s="2">
        <f>IFERROR(VLOOKUP('DIV CHANGE'!$B66,JOBS!$A:$D,4,FALSE),"")</f>
        <v>2</v>
      </c>
      <c r="D66" s="11">
        <v>1</v>
      </c>
      <c r="E66" s="3" t="str">
        <f>IF(J66=1, IFERROR(VLOOKUP(A66,'Simple Annual Summary'!$D$5:$O$962,9,FALSE), ""), "")</f>
        <v/>
      </c>
      <c r="F66" s="3" t="str">
        <f t="shared" ref="F66:F129" si="3">IFERROR(E66/12,"")</f>
        <v/>
      </c>
      <c r="G66" s="17">
        <f>IF(COUNTIF($A$2:A66, A66)&gt;1, "", IFERROR(SUMIF($A$2:$A$1457, A66, $D$2:$D$1457), ""))</f>
        <v>1</v>
      </c>
      <c r="H66" s="3" t="str">
        <f t="shared" ref="H66:H129" si="4">IFERROR(ROUND(G66*F66,3),"")</f>
        <v/>
      </c>
      <c r="I66" s="3">
        <f t="shared" ref="I66:I129" si="5">IFERROR(SUMIFS(F:F, A:A, A66) * D66, "")*12</f>
        <v>0</v>
      </c>
      <c r="J66" s="12">
        <f>COUNTIF($A$2:A66, A66)</f>
        <v>1</v>
      </c>
      <c r="K66" s="4"/>
    </row>
    <row r="67" spans="1:11">
      <c r="A67" s="142" t="s">
        <v>2068</v>
      </c>
      <c r="B67" s="143" t="s">
        <v>2020</v>
      </c>
      <c r="C67" s="2">
        <f>IFERROR(VLOOKUP('DIV CHANGE'!$B67,JOBS!$A:$D,4,FALSE),"")</f>
        <v>2</v>
      </c>
      <c r="D67" s="2">
        <v>1</v>
      </c>
      <c r="E67" s="3" t="str">
        <f>IF(J67=1, IFERROR(VLOOKUP(A67,'Simple Annual Summary'!$D$5:$O$962,9,FALSE), ""), "")</f>
        <v/>
      </c>
      <c r="F67" s="3" t="str">
        <f t="shared" si="3"/>
        <v/>
      </c>
      <c r="G67" s="17">
        <f>IF(COUNTIF($A$2:A67, A67)&gt;1, "", IFERROR(SUMIF($A$2:$A$1457, A67, $D$2:$D$1457), ""))</f>
        <v>1</v>
      </c>
      <c r="H67" s="3" t="str">
        <f t="shared" si="4"/>
        <v/>
      </c>
      <c r="I67" s="3">
        <f t="shared" si="5"/>
        <v>0</v>
      </c>
      <c r="J67" s="12">
        <f>COUNTIF($A$2:A67, A67)</f>
        <v>1</v>
      </c>
      <c r="K67" s="4"/>
    </row>
    <row r="68" spans="1:11">
      <c r="A68" s="142" t="s">
        <v>469</v>
      </c>
      <c r="B68" s="143" t="s">
        <v>2020</v>
      </c>
      <c r="C68" s="2">
        <f>IFERROR(VLOOKUP('DIV CHANGE'!$B68,JOBS!$A:$D,4,FALSE),"")</f>
        <v>2</v>
      </c>
      <c r="D68" s="2">
        <v>1</v>
      </c>
      <c r="E68" s="3">
        <f>IF(J68=1, IFERROR(VLOOKUP(A68,'Simple Annual Summary'!$D$5:$O$962,9,FALSE), ""), "")</f>
        <v>0</v>
      </c>
      <c r="F68" s="3">
        <f t="shared" si="3"/>
        <v>0</v>
      </c>
      <c r="G68" s="17">
        <f>IF(COUNTIF($A$2:A68, A68)&gt;1, "", IFERROR(SUMIF($A$2:$A$1457, A68, $D$2:$D$1457), ""))</f>
        <v>1</v>
      </c>
      <c r="H68" s="3">
        <f t="shared" si="4"/>
        <v>0</v>
      </c>
      <c r="I68" s="3">
        <f t="shared" si="5"/>
        <v>0</v>
      </c>
      <c r="J68" s="12">
        <f>COUNTIF($A$2:A68, A68)</f>
        <v>1</v>
      </c>
      <c r="K68" s="4"/>
    </row>
    <row r="69" spans="1:11">
      <c r="A69" s="138" t="s">
        <v>471</v>
      </c>
      <c r="B69" s="139" t="s">
        <v>2020</v>
      </c>
      <c r="C69" s="2">
        <f>IFERROR(VLOOKUP('DIV CHANGE'!$B69,JOBS!$A:$D,4,FALSE),"")</f>
        <v>2</v>
      </c>
      <c r="D69" s="131">
        <v>1</v>
      </c>
      <c r="E69" s="3">
        <f>IF(J69=1, IFERROR(VLOOKUP(A69,'Simple Annual Summary'!$D$5:$O$962,9,FALSE), ""), "")</f>
        <v>0</v>
      </c>
      <c r="F69" s="3">
        <f t="shared" si="3"/>
        <v>0</v>
      </c>
      <c r="G69" s="17">
        <f>IF(COUNTIF($A$2:A69, A69)&gt;1, "", IFERROR(SUMIF($A$2:$A$1457, A69, $D$2:$D$1457), ""))</f>
        <v>1</v>
      </c>
      <c r="H69" s="3">
        <f t="shared" si="4"/>
        <v>0</v>
      </c>
      <c r="I69" s="3">
        <f t="shared" si="5"/>
        <v>0</v>
      </c>
      <c r="J69" s="12">
        <f>COUNTIF($A$2:A69, A69)</f>
        <v>1</v>
      </c>
      <c r="K69" s="4"/>
    </row>
    <row r="70" spans="1:11">
      <c r="A70" s="142" t="s">
        <v>473</v>
      </c>
      <c r="B70" s="143" t="s">
        <v>2020</v>
      </c>
      <c r="C70" s="2">
        <f>IFERROR(VLOOKUP('DIV CHANGE'!$B70,JOBS!$A:$D,4,FALSE),"")</f>
        <v>2</v>
      </c>
      <c r="D70" s="2">
        <v>1</v>
      </c>
      <c r="E70" s="3">
        <f>IF(J70=1, IFERROR(VLOOKUP(A70,'Simple Annual Summary'!$D$5:$O$962,9,FALSE), ""), "")</f>
        <v>0</v>
      </c>
      <c r="F70" s="3">
        <f t="shared" si="3"/>
        <v>0</v>
      </c>
      <c r="G70" s="17">
        <f>IF(COUNTIF($A$2:A70, A70)&gt;1, "", IFERROR(SUMIF($A$2:$A$1457, A70, $D$2:$D$1457), ""))</f>
        <v>1</v>
      </c>
      <c r="H70" s="3">
        <f t="shared" si="4"/>
        <v>0</v>
      </c>
      <c r="I70" s="3">
        <f t="shared" si="5"/>
        <v>0</v>
      </c>
      <c r="J70" s="12">
        <f>COUNTIF($A$2:A70, A70)</f>
        <v>1</v>
      </c>
      <c r="K70" s="4"/>
    </row>
    <row r="71" spans="1:11">
      <c r="A71" s="142" t="s">
        <v>475</v>
      </c>
      <c r="B71" s="143" t="s">
        <v>2020</v>
      </c>
      <c r="C71" s="2">
        <f>IFERROR(VLOOKUP('DIV CHANGE'!$B71,JOBS!$A:$D,4,FALSE),"")</f>
        <v>2</v>
      </c>
      <c r="D71" s="2">
        <v>1</v>
      </c>
      <c r="E71" s="3">
        <f>IF(J71=1, IFERROR(VLOOKUP(A71,'Simple Annual Summary'!$D$5:$O$962,9,FALSE), ""), "")</f>
        <v>0</v>
      </c>
      <c r="F71" s="3">
        <f t="shared" si="3"/>
        <v>0</v>
      </c>
      <c r="G71" s="17">
        <f>IF(COUNTIF($A$2:A71, A71)&gt;1, "", IFERROR(SUMIF($A$2:$A$1457, A71, $D$2:$D$1457), ""))</f>
        <v>1</v>
      </c>
      <c r="H71" s="3">
        <f t="shared" si="4"/>
        <v>0</v>
      </c>
      <c r="I71" s="3">
        <f t="shared" si="5"/>
        <v>0</v>
      </c>
      <c r="J71" s="12">
        <f>COUNTIF($A$2:A71, A71)</f>
        <v>1</v>
      </c>
      <c r="K71" s="4"/>
    </row>
    <row r="72" spans="1:11">
      <c r="A72" s="142" t="s">
        <v>2069</v>
      </c>
      <c r="B72" s="143" t="s">
        <v>2070</v>
      </c>
      <c r="C72" s="2">
        <f>IFERROR(VLOOKUP('DIV CHANGE'!$B72,JOBS!$A:$D,4,FALSE),"")</f>
        <v>8</v>
      </c>
      <c r="D72" s="11">
        <v>1</v>
      </c>
      <c r="E72" s="3" t="str">
        <f>IF(J72=1, IFERROR(VLOOKUP(A72,'Simple Annual Summary'!$D$5:$O$962,9,FALSE), ""), "")</f>
        <v/>
      </c>
      <c r="F72" s="3" t="str">
        <f t="shared" si="3"/>
        <v/>
      </c>
      <c r="G72" s="17">
        <f>IF(COUNTIF($A$2:A72, A72)&gt;1, "", IFERROR(SUMIF($A$2:$A$1457, A72, $D$2:$D$1457), ""))</f>
        <v>1</v>
      </c>
      <c r="H72" s="3" t="str">
        <f t="shared" si="4"/>
        <v/>
      </c>
      <c r="I72" s="3">
        <f t="shared" si="5"/>
        <v>0</v>
      </c>
      <c r="J72" s="12">
        <f>COUNTIF($A$2:A72, A72)</f>
        <v>1</v>
      </c>
      <c r="K72" s="4"/>
    </row>
    <row r="73" spans="1:11">
      <c r="A73" s="138" t="s">
        <v>2071</v>
      </c>
      <c r="B73" s="139" t="s">
        <v>2021</v>
      </c>
      <c r="C73" s="2">
        <f>IFERROR(VLOOKUP('DIV CHANGE'!$B73,JOBS!$A:$D,4,FALSE),"")</f>
        <v>3</v>
      </c>
      <c r="D73" s="11">
        <v>1</v>
      </c>
      <c r="E73" s="3" t="str">
        <f>IF(J73=1, IFERROR(VLOOKUP(A73,'Simple Annual Summary'!$D$5:$O$962,9,FALSE), ""), "")</f>
        <v/>
      </c>
      <c r="F73" s="3" t="str">
        <f t="shared" si="3"/>
        <v/>
      </c>
      <c r="G73" s="17">
        <f>IF(COUNTIF($A$2:A73, A73)&gt;1, "", IFERROR(SUMIF($A$2:$A$1457, A73, $D$2:$D$1457), ""))</f>
        <v>1</v>
      </c>
      <c r="H73" s="3" t="str">
        <f t="shared" si="4"/>
        <v/>
      </c>
      <c r="I73" s="3">
        <f t="shared" si="5"/>
        <v>0</v>
      </c>
      <c r="J73" s="12">
        <f>COUNTIF($A$2:A73, A73)</f>
        <v>1</v>
      </c>
      <c r="K73" s="4"/>
    </row>
    <row r="74" spans="1:11">
      <c r="A74" s="138" t="s">
        <v>2072</v>
      </c>
      <c r="B74" s="139" t="s">
        <v>2070</v>
      </c>
      <c r="C74" s="2">
        <f>IFERROR(VLOOKUP('DIV CHANGE'!$B74,JOBS!$A:$D,4,FALSE),"")</f>
        <v>8</v>
      </c>
      <c r="D74" s="11">
        <v>1</v>
      </c>
      <c r="E74" s="3" t="str">
        <f>IF(J74=1, IFERROR(VLOOKUP(A74,'Simple Annual Summary'!$D$5:$O$962,9,FALSE), ""), "")</f>
        <v/>
      </c>
      <c r="F74" s="3" t="str">
        <f t="shared" si="3"/>
        <v/>
      </c>
      <c r="G74" s="17">
        <f>IF(COUNTIF($A$2:A74, A74)&gt;1, "", IFERROR(SUMIF($A$2:$A$1457, A74, $D$2:$D$1457), ""))</f>
        <v>1</v>
      </c>
      <c r="H74" s="3" t="str">
        <f t="shared" si="4"/>
        <v/>
      </c>
      <c r="I74" s="3">
        <f t="shared" si="5"/>
        <v>0</v>
      </c>
      <c r="J74" s="12">
        <f>COUNTIF($A$2:A74, A74)</f>
        <v>1</v>
      </c>
      <c r="K74" s="4"/>
    </row>
    <row r="75" spans="1:11">
      <c r="A75" s="138" t="s">
        <v>2073</v>
      </c>
      <c r="B75" s="139" t="s">
        <v>2070</v>
      </c>
      <c r="C75" s="2">
        <f>IFERROR(VLOOKUP('DIV CHANGE'!$B75,JOBS!$A:$D,4,FALSE),"")</f>
        <v>8</v>
      </c>
      <c r="D75" s="11">
        <v>1</v>
      </c>
      <c r="E75" s="3" t="str">
        <f>IF(J75=1, IFERROR(VLOOKUP(A75,'Simple Annual Summary'!$D$5:$O$962,9,FALSE), ""), "")</f>
        <v/>
      </c>
      <c r="F75" s="3" t="str">
        <f t="shared" si="3"/>
        <v/>
      </c>
      <c r="G75" s="17">
        <f>IF(COUNTIF($A$2:A75, A75)&gt;1, "", IFERROR(SUMIF($A$2:$A$1457, A75, $D$2:$D$1457), ""))</f>
        <v>1</v>
      </c>
      <c r="H75" s="3" t="str">
        <f t="shared" si="4"/>
        <v/>
      </c>
      <c r="I75" s="3">
        <f t="shared" si="5"/>
        <v>0</v>
      </c>
      <c r="J75" s="12">
        <f>COUNTIF($A$2:A75, A75)</f>
        <v>1</v>
      </c>
      <c r="K75" s="4"/>
    </row>
    <row r="76" spans="1:11">
      <c r="A76" s="142" t="s">
        <v>2074</v>
      </c>
      <c r="B76" s="143" t="s">
        <v>2018</v>
      </c>
      <c r="C76" s="2">
        <f>IFERROR(VLOOKUP('DIV CHANGE'!$B76,JOBS!$A:$D,4,FALSE),"")</f>
        <v>2</v>
      </c>
      <c r="D76" s="2">
        <v>1</v>
      </c>
      <c r="E76" s="3" t="str">
        <f>IF(J76=1, IFERROR(VLOOKUP(A76,'Simple Annual Summary'!$D$5:$O$962,9,FALSE), ""), "")</f>
        <v/>
      </c>
      <c r="F76" s="3" t="str">
        <f t="shared" si="3"/>
        <v/>
      </c>
      <c r="G76" s="17">
        <f>IF(COUNTIF($A$2:A76, A76)&gt;1, "", IFERROR(SUMIF($A$2:$A$1457, A76, $D$2:$D$1457), ""))</f>
        <v>1</v>
      </c>
      <c r="H76" s="3" t="str">
        <f t="shared" si="4"/>
        <v/>
      </c>
      <c r="I76" s="3">
        <f t="shared" si="5"/>
        <v>0</v>
      </c>
      <c r="J76" s="12">
        <f>COUNTIF($A$2:A76, A76)</f>
        <v>1</v>
      </c>
      <c r="K76" s="4"/>
    </row>
    <row r="77" spans="1:11">
      <c r="A77" s="138" t="s">
        <v>578</v>
      </c>
      <c r="B77" s="139" t="s">
        <v>2018</v>
      </c>
      <c r="C77" s="2">
        <f>IFERROR(VLOOKUP('DIV CHANGE'!$B77,JOBS!$A:$D,4,FALSE),"")</f>
        <v>2</v>
      </c>
      <c r="D77" s="11">
        <v>1</v>
      </c>
      <c r="E77" s="3">
        <f>IF(J77=1, IFERROR(VLOOKUP(A77,'Simple Annual Summary'!$D$5:$O$962,9,FALSE), ""), "")</f>
        <v>14410.15</v>
      </c>
      <c r="F77" s="3">
        <f t="shared" si="3"/>
        <v>1200.8458333333333</v>
      </c>
      <c r="G77" s="17">
        <f>IF(COUNTIF($A$2:A77, A77)&gt;1, "", IFERROR(SUMIF($A$2:$A$1457, A77, $D$2:$D$1457), ""))</f>
        <v>1</v>
      </c>
      <c r="H77" s="3">
        <f t="shared" si="4"/>
        <v>1200.846</v>
      </c>
      <c r="I77" s="3">
        <f t="shared" si="5"/>
        <v>14410.15</v>
      </c>
      <c r="J77" s="12">
        <f>COUNTIF($A$2:A77, A77)</f>
        <v>1</v>
      </c>
      <c r="K77" s="4"/>
    </row>
    <row r="78" spans="1:11">
      <c r="A78" s="138" t="s">
        <v>582</v>
      </c>
      <c r="B78" s="139" t="s">
        <v>2040</v>
      </c>
      <c r="C78" s="2">
        <f>IFERROR(VLOOKUP('DIV CHANGE'!$B78,JOBS!$A:$D,4,FALSE),"")</f>
        <v>2</v>
      </c>
      <c r="D78" s="131">
        <v>1</v>
      </c>
      <c r="E78" s="3">
        <f>IF(J78=1, IFERROR(VLOOKUP(A78,'Simple Annual Summary'!$D$5:$O$962,9,FALSE), ""), "")</f>
        <v>43360.78</v>
      </c>
      <c r="F78" s="3">
        <f t="shared" si="3"/>
        <v>3613.3983333333331</v>
      </c>
      <c r="G78" s="17">
        <f>IF(COUNTIF($A$2:A78, A78)&gt;1, "", IFERROR(SUMIF($A$2:$A$1457, A78, $D$2:$D$1457), ""))</f>
        <v>1</v>
      </c>
      <c r="H78" s="3">
        <f t="shared" si="4"/>
        <v>3613.3980000000001</v>
      </c>
      <c r="I78" s="3">
        <f t="shared" si="5"/>
        <v>43360.78</v>
      </c>
      <c r="J78" s="12">
        <f>COUNTIF($A$2:A78, A78)</f>
        <v>1</v>
      </c>
      <c r="K78" s="4"/>
    </row>
    <row r="79" spans="1:11">
      <c r="A79" s="142" t="s">
        <v>594</v>
      </c>
      <c r="B79" s="143" t="s">
        <v>2045</v>
      </c>
      <c r="C79" s="2">
        <f>IFERROR(VLOOKUP('DIV CHANGE'!$B79,JOBS!$A:$D,4,FALSE),"")</f>
        <v>2</v>
      </c>
      <c r="D79" s="2">
        <v>1</v>
      </c>
      <c r="E79" s="3">
        <f>IF(J79=1, IFERROR(VLOOKUP(A79,'Simple Annual Summary'!$D$5:$O$962,9,FALSE), ""), "")</f>
        <v>70183.5</v>
      </c>
      <c r="F79" s="3">
        <f t="shared" si="3"/>
        <v>5848.625</v>
      </c>
      <c r="G79" s="17">
        <f>IF(COUNTIF($A$2:A79, A79)&gt;1, "", IFERROR(SUMIF($A$2:$A$1457, A79, $D$2:$D$1457), ""))</f>
        <v>1</v>
      </c>
      <c r="H79" s="3">
        <f t="shared" si="4"/>
        <v>5848.625</v>
      </c>
      <c r="I79" s="3">
        <f t="shared" si="5"/>
        <v>70183.5</v>
      </c>
      <c r="J79" s="12">
        <f>COUNTIF($A$2:A79, A79)</f>
        <v>1</v>
      </c>
      <c r="K79" s="4"/>
    </row>
    <row r="80" spans="1:11">
      <c r="A80" s="142" t="s">
        <v>596</v>
      </c>
      <c r="B80" s="143" t="s">
        <v>2037</v>
      </c>
      <c r="C80" s="2">
        <f>IFERROR(VLOOKUP('DIV CHANGE'!$B80,JOBS!$A:$D,4,FALSE),"")</f>
        <v>2</v>
      </c>
      <c r="D80" s="130">
        <v>1</v>
      </c>
      <c r="E80" s="3">
        <f>IF(J80=1, IFERROR(VLOOKUP(A80,'Simple Annual Summary'!$D$5:$O$962,9,FALSE), ""), "")</f>
        <v>32282.918571428578</v>
      </c>
      <c r="F80" s="3">
        <f t="shared" si="3"/>
        <v>2690.2432142857147</v>
      </c>
      <c r="G80" s="17">
        <f>IF(COUNTIF($A$2:A80, A80)&gt;1, "", IFERROR(SUMIF($A$2:$A$1457, A80, $D$2:$D$1457), ""))</f>
        <v>1</v>
      </c>
      <c r="H80" s="3">
        <f t="shared" si="4"/>
        <v>2690.2429999999999</v>
      </c>
      <c r="I80" s="3">
        <f t="shared" si="5"/>
        <v>32282.918571428578</v>
      </c>
      <c r="J80" s="12">
        <f>COUNTIF($A$2:A80, A80)</f>
        <v>1</v>
      </c>
      <c r="K80" s="4"/>
    </row>
    <row r="81" spans="1:11">
      <c r="A81" s="138" t="s">
        <v>598</v>
      </c>
      <c r="B81" s="139" t="s">
        <v>2020</v>
      </c>
      <c r="C81" s="2">
        <f>IFERROR(VLOOKUP('DIV CHANGE'!$B81,JOBS!$A:$D,4,FALSE),"")</f>
        <v>2</v>
      </c>
      <c r="D81" s="11">
        <v>1</v>
      </c>
      <c r="E81" s="3">
        <f>IF(J81=1, IFERROR(VLOOKUP(A81,'Simple Annual Summary'!$D$5:$O$962,9,FALSE), ""), "")</f>
        <v>38491.480000000003</v>
      </c>
      <c r="F81" s="3">
        <f t="shared" si="3"/>
        <v>3207.6233333333334</v>
      </c>
      <c r="G81" s="17">
        <f>IF(COUNTIF($A$2:A81, A81)&gt;1, "", IFERROR(SUMIF($A$2:$A$1457, A81, $D$2:$D$1457), ""))</f>
        <v>1</v>
      </c>
      <c r="H81" s="3">
        <f t="shared" si="4"/>
        <v>3207.623</v>
      </c>
      <c r="I81" s="3">
        <f t="shared" si="5"/>
        <v>38491.480000000003</v>
      </c>
      <c r="J81" s="12">
        <f>COUNTIF($A$2:A81, A81)</f>
        <v>1</v>
      </c>
      <c r="K81" s="4"/>
    </row>
    <row r="82" spans="1:11">
      <c r="A82" s="142" t="s">
        <v>621</v>
      </c>
      <c r="B82" s="143" t="s">
        <v>2075</v>
      </c>
      <c r="C82" s="2">
        <f>IFERROR(VLOOKUP('DIV CHANGE'!$B82,JOBS!$A:$D,4,FALSE),"")</f>
        <v>4</v>
      </c>
      <c r="D82" s="2">
        <v>1</v>
      </c>
      <c r="E82" s="3">
        <f>IF(J82=1, IFERROR(VLOOKUP(A82,'Simple Annual Summary'!$D$5:$O$962,9,FALSE), ""), "")</f>
        <v>27687.4</v>
      </c>
      <c r="F82" s="3">
        <f t="shared" si="3"/>
        <v>2307.2833333333333</v>
      </c>
      <c r="G82" s="17">
        <f>IF(COUNTIF($A$2:A82, A82)&gt;1, "", IFERROR(SUMIF($A$2:$A$1457, A82, $D$2:$D$1457), ""))</f>
        <v>1</v>
      </c>
      <c r="H82" s="3">
        <f t="shared" si="4"/>
        <v>2307.2829999999999</v>
      </c>
      <c r="I82" s="3">
        <f t="shared" si="5"/>
        <v>27687.4</v>
      </c>
      <c r="J82" s="12">
        <f>COUNTIF($A$2:A82, A82)</f>
        <v>1</v>
      </c>
      <c r="K82" s="4"/>
    </row>
    <row r="83" spans="1:11">
      <c r="A83" s="138" t="s">
        <v>625</v>
      </c>
      <c r="B83" s="139" t="s">
        <v>2076</v>
      </c>
      <c r="C83" s="2">
        <f>IFERROR(VLOOKUP('DIV CHANGE'!$B83,JOBS!$A:$D,4,FALSE),"")</f>
        <v>2</v>
      </c>
      <c r="D83" s="11">
        <v>1</v>
      </c>
      <c r="E83" s="3">
        <f>IF(J83=1, IFERROR(VLOOKUP(A83,'Simple Annual Summary'!$D$5:$O$962,9,FALSE), ""), "")</f>
        <v>15290</v>
      </c>
      <c r="F83" s="3">
        <f t="shared" si="3"/>
        <v>1274.1666666666667</v>
      </c>
      <c r="G83" s="17">
        <f>IF(COUNTIF($A$2:A83, A83)&gt;1, "", IFERROR(SUMIF($A$2:$A$1457, A83, $D$2:$D$1457), ""))</f>
        <v>1</v>
      </c>
      <c r="H83" s="3">
        <f t="shared" si="4"/>
        <v>1274.1669999999999</v>
      </c>
      <c r="I83" s="3">
        <f t="shared" si="5"/>
        <v>15290</v>
      </c>
      <c r="J83" s="12">
        <f>COUNTIF($A$2:A83, A83)</f>
        <v>1</v>
      </c>
      <c r="K83" s="4"/>
    </row>
    <row r="84" spans="1:11">
      <c r="A84" s="142" t="s">
        <v>627</v>
      </c>
      <c r="B84" s="143" t="s">
        <v>2021</v>
      </c>
      <c r="C84" s="2">
        <f>IFERROR(VLOOKUP('DIV CHANGE'!$B84,JOBS!$A:$D,4,FALSE),"")</f>
        <v>3</v>
      </c>
      <c r="D84" s="2">
        <v>1</v>
      </c>
      <c r="E84" s="3">
        <f>IF(J84=1, IFERROR(VLOOKUP(A84,'Simple Annual Summary'!$D$5:$O$962,9,FALSE), ""), "")</f>
        <v>13271.03</v>
      </c>
      <c r="F84" s="3">
        <f t="shared" si="3"/>
        <v>1105.9191666666668</v>
      </c>
      <c r="G84" s="17">
        <f>IF(COUNTIF($A$2:A84, A84)&gt;1, "", IFERROR(SUMIF($A$2:$A$1457, A84, $D$2:$D$1457), ""))</f>
        <v>1</v>
      </c>
      <c r="H84" s="3">
        <f t="shared" si="4"/>
        <v>1105.9190000000001</v>
      </c>
      <c r="I84" s="3">
        <f t="shared" si="5"/>
        <v>13271.030000000002</v>
      </c>
      <c r="J84" s="12">
        <f>COUNTIF($A$2:A84, A84)</f>
        <v>1</v>
      </c>
      <c r="K84" s="4"/>
    </row>
    <row r="85" spans="1:11">
      <c r="A85" s="138" t="s">
        <v>629</v>
      </c>
      <c r="B85" s="139" t="s">
        <v>2050</v>
      </c>
      <c r="C85" s="2">
        <f>IFERROR(VLOOKUP('DIV CHANGE'!$B85,JOBS!$A:$D,4,FALSE),"")</f>
        <v>4</v>
      </c>
      <c r="D85" s="11">
        <v>1</v>
      </c>
      <c r="E85" s="3">
        <f>IF(J85=1, IFERROR(VLOOKUP(A85,'Simple Annual Summary'!$D$5:$O$962,9,FALSE), ""), "")</f>
        <v>14490.663</v>
      </c>
      <c r="F85" s="3">
        <f t="shared" si="3"/>
        <v>1207.5552500000001</v>
      </c>
      <c r="G85" s="17">
        <f>IF(COUNTIF($A$2:A85, A85)&gt;1, "", IFERROR(SUMIF($A$2:$A$1457, A85, $D$2:$D$1457), ""))</f>
        <v>1</v>
      </c>
      <c r="H85" s="3">
        <f t="shared" si="4"/>
        <v>1207.5550000000001</v>
      </c>
      <c r="I85" s="3">
        <f t="shared" si="5"/>
        <v>14490.663</v>
      </c>
      <c r="J85" s="12">
        <f>COUNTIF($A$2:A85, A85)</f>
        <v>1</v>
      </c>
      <c r="K85" s="4"/>
    </row>
    <row r="86" spans="1:11">
      <c r="A86" s="138" t="s">
        <v>633</v>
      </c>
      <c r="B86" s="139" t="s">
        <v>2020</v>
      </c>
      <c r="C86" s="2">
        <f>IFERROR(VLOOKUP('DIV CHANGE'!$B86,JOBS!$A:$D,4,FALSE),"")</f>
        <v>2</v>
      </c>
      <c r="D86" s="11">
        <v>1</v>
      </c>
      <c r="E86" s="3">
        <f>IF(J86=1, IFERROR(VLOOKUP(A86,'Simple Annual Summary'!$D$5:$O$962,9,FALSE), ""), "")</f>
        <v>17349.064999999999</v>
      </c>
      <c r="F86" s="3">
        <f t="shared" si="3"/>
        <v>1445.7554166666666</v>
      </c>
      <c r="G86" s="17">
        <f>IF(COUNTIF($A$2:A86, A86)&gt;1, "", IFERROR(SUMIF($A$2:$A$1457, A86, $D$2:$D$1457), ""))</f>
        <v>1</v>
      </c>
      <c r="H86" s="3">
        <f t="shared" si="4"/>
        <v>1445.7550000000001</v>
      </c>
      <c r="I86" s="3">
        <f t="shared" si="5"/>
        <v>17349.064999999999</v>
      </c>
      <c r="J86" s="12">
        <f>COUNTIF($A$2:A86, A86)</f>
        <v>1</v>
      </c>
      <c r="K86" s="4"/>
    </row>
    <row r="87" spans="1:11">
      <c r="A87" s="142" t="s">
        <v>639</v>
      </c>
      <c r="B87" s="143" t="s">
        <v>2018</v>
      </c>
      <c r="C87" s="2">
        <f>IFERROR(VLOOKUP('DIV CHANGE'!$B87,JOBS!$A:$D,4,FALSE),"")</f>
        <v>2</v>
      </c>
      <c r="D87" s="11">
        <v>1</v>
      </c>
      <c r="E87" s="3">
        <f>IF(J87=1, IFERROR(VLOOKUP(A87,'Simple Annual Summary'!$D$5:$O$962,9,FALSE), ""), "")</f>
        <v>19047.614285714288</v>
      </c>
      <c r="F87" s="3">
        <f t="shared" si="3"/>
        <v>1587.3011904761906</v>
      </c>
      <c r="G87" s="17">
        <f>IF(COUNTIF($A$2:A87, A87)&gt;1, "", IFERROR(SUMIF($A$2:$A$1457, A87, $D$2:$D$1457), ""))</f>
        <v>1</v>
      </c>
      <c r="H87" s="3">
        <f t="shared" si="4"/>
        <v>1587.3009999999999</v>
      </c>
      <c r="I87" s="3">
        <f t="shared" si="5"/>
        <v>19047.614285714288</v>
      </c>
      <c r="J87" s="12">
        <f>COUNTIF($A$2:A87, A87)</f>
        <v>1</v>
      </c>
      <c r="K87" s="4"/>
    </row>
    <row r="88" spans="1:11">
      <c r="A88" s="138" t="s">
        <v>653</v>
      </c>
      <c r="B88" s="139" t="s">
        <v>2020</v>
      </c>
      <c r="C88" s="2">
        <f>IFERROR(VLOOKUP('DIV CHANGE'!$B88,JOBS!$A:$D,4,FALSE),"")</f>
        <v>2</v>
      </c>
      <c r="D88" s="11">
        <v>1</v>
      </c>
      <c r="E88" s="3">
        <f>IF(J88=1, IFERROR(VLOOKUP(A88,'Simple Annual Summary'!$D$5:$O$962,9,FALSE), ""), "")</f>
        <v>19239.486000000001</v>
      </c>
      <c r="F88" s="3">
        <f t="shared" si="3"/>
        <v>1603.2905000000001</v>
      </c>
      <c r="G88" s="17">
        <f>IF(COUNTIF($A$2:A88, A88)&gt;1, "", IFERROR(SUMIF($A$2:$A$1457, A88, $D$2:$D$1457), ""))</f>
        <v>1</v>
      </c>
      <c r="H88" s="3">
        <f t="shared" si="4"/>
        <v>1603.2909999999999</v>
      </c>
      <c r="I88" s="3">
        <f t="shared" si="5"/>
        <v>19239.486000000001</v>
      </c>
      <c r="J88" s="12">
        <f>COUNTIF($A$2:A88, A88)</f>
        <v>1</v>
      </c>
      <c r="K88" s="4"/>
    </row>
    <row r="89" spans="1:11">
      <c r="A89" s="138" t="s">
        <v>655</v>
      </c>
      <c r="B89" s="139" t="s">
        <v>2037</v>
      </c>
      <c r="C89" s="2">
        <f>IFERROR(VLOOKUP('DIV CHANGE'!$B89,JOBS!$A:$D,4,FALSE),"")</f>
        <v>2</v>
      </c>
      <c r="D89" s="11">
        <v>1</v>
      </c>
      <c r="E89" s="3">
        <f>IF(J89=1, IFERROR(VLOOKUP(A89,'Simple Annual Summary'!$D$5:$O$962,9,FALSE), ""), "")</f>
        <v>19239.486000000001</v>
      </c>
      <c r="F89" s="3">
        <f t="shared" si="3"/>
        <v>1603.2905000000001</v>
      </c>
      <c r="G89" s="17">
        <f>IF(COUNTIF($A$2:A89, A89)&gt;1, "", IFERROR(SUMIF($A$2:$A$1457, A89, $D$2:$D$1457), ""))</f>
        <v>1</v>
      </c>
      <c r="H89" s="3">
        <f t="shared" si="4"/>
        <v>1603.2909999999999</v>
      </c>
      <c r="I89" s="3">
        <f t="shared" si="5"/>
        <v>19239.486000000001</v>
      </c>
      <c r="J89" s="12">
        <f>COUNTIF($A$2:A89, A89)</f>
        <v>1</v>
      </c>
      <c r="K89" s="4"/>
    </row>
    <row r="90" spans="1:11">
      <c r="A90" s="138" t="s">
        <v>669</v>
      </c>
      <c r="B90" s="139" t="s">
        <v>2018</v>
      </c>
      <c r="C90" s="2">
        <f>IFERROR(VLOOKUP('DIV CHANGE'!$B90,JOBS!$A:$D,4,FALSE),"")</f>
        <v>2</v>
      </c>
      <c r="D90" s="11">
        <v>1</v>
      </c>
      <c r="E90" s="3">
        <f>IF(J90=1, IFERROR(VLOOKUP(A90,'Simple Annual Summary'!$D$5:$O$962,9,FALSE), ""), "")</f>
        <v>5316.0152500000004</v>
      </c>
      <c r="F90" s="3">
        <f t="shared" si="3"/>
        <v>443.00127083333336</v>
      </c>
      <c r="G90" s="17">
        <f>IF(COUNTIF($A$2:A90, A90)&gt;1, "", IFERROR(SUMIF($A$2:$A$1457, A90, $D$2:$D$1457), ""))</f>
        <v>1</v>
      </c>
      <c r="H90" s="3">
        <f t="shared" si="4"/>
        <v>443.00099999999998</v>
      </c>
      <c r="I90" s="3">
        <f t="shared" si="5"/>
        <v>5316.0152500000004</v>
      </c>
      <c r="J90" s="12">
        <f>COUNTIF($A$2:A90, A90)</f>
        <v>1</v>
      </c>
      <c r="K90" s="4"/>
    </row>
    <row r="91" spans="1:11">
      <c r="A91" s="142" t="s">
        <v>677</v>
      </c>
      <c r="B91" s="143" t="s">
        <v>2027</v>
      </c>
      <c r="C91" s="2">
        <f>IFERROR(VLOOKUP('DIV CHANGE'!$B91,JOBS!$A:$D,4,FALSE),"")</f>
        <v>2</v>
      </c>
      <c r="D91" s="2">
        <v>1</v>
      </c>
      <c r="E91" s="3">
        <f>IF(J91=1, IFERROR(VLOOKUP(A91,'Simple Annual Summary'!$D$5:$O$962,9,FALSE), ""), "")</f>
        <v>3794.6826000000001</v>
      </c>
      <c r="F91" s="3">
        <f t="shared" si="3"/>
        <v>316.22354999999999</v>
      </c>
      <c r="G91" s="17">
        <f>IF(COUNTIF($A$2:A91, A91)&gt;1, "", IFERROR(SUMIF($A$2:$A$1457, A91, $D$2:$D$1457), ""))</f>
        <v>1</v>
      </c>
      <c r="H91" s="3">
        <f t="shared" si="4"/>
        <v>316.22399999999999</v>
      </c>
      <c r="I91" s="3">
        <f t="shared" si="5"/>
        <v>3794.6826000000001</v>
      </c>
      <c r="J91" s="12">
        <f>COUNTIF($A$2:A91, A91)</f>
        <v>1</v>
      </c>
      <c r="K91" s="4"/>
    </row>
    <row r="92" spans="1:11">
      <c r="A92" s="142" t="s">
        <v>794</v>
      </c>
      <c r="B92" s="143" t="s">
        <v>2020</v>
      </c>
      <c r="C92" s="2">
        <f>IFERROR(VLOOKUP('DIV CHANGE'!$B92,JOBS!$A:$D,4,FALSE),"")</f>
        <v>2</v>
      </c>
      <c r="D92" s="2">
        <v>1</v>
      </c>
      <c r="E92" s="3">
        <f>IF(J92=1, IFERROR(VLOOKUP(A92,'Simple Annual Summary'!$D$5:$O$962,9,FALSE), ""), "")</f>
        <v>96557.59</v>
      </c>
      <c r="F92" s="3">
        <f t="shared" si="3"/>
        <v>8046.4658333333327</v>
      </c>
      <c r="G92" s="17">
        <f>IF(COUNTIF($A$2:A92, A92)&gt;1, "", IFERROR(SUMIF($A$2:$A$1457, A92, $D$2:$D$1457), ""))</f>
        <v>1</v>
      </c>
      <c r="H92" s="3">
        <f t="shared" si="4"/>
        <v>8046.4660000000003</v>
      </c>
      <c r="I92" s="3">
        <f t="shared" si="5"/>
        <v>96557.59</v>
      </c>
      <c r="J92" s="12">
        <f>COUNTIF($A$2:A92, A92)</f>
        <v>1</v>
      </c>
      <c r="K92" s="4"/>
    </row>
    <row r="93" spans="1:11">
      <c r="A93" s="142" t="s">
        <v>798</v>
      </c>
      <c r="B93" s="143" t="s">
        <v>2021</v>
      </c>
      <c r="C93" s="2">
        <f>IFERROR(VLOOKUP('DIV CHANGE'!$B93,JOBS!$A:$D,4,FALSE),"")</f>
        <v>3</v>
      </c>
      <c r="D93" s="2">
        <v>1</v>
      </c>
      <c r="E93" s="3">
        <f>IF(J93=1, IFERROR(VLOOKUP(A93,'Simple Annual Summary'!$D$5:$O$962,9,FALSE), ""), "")</f>
        <v>15186.073</v>
      </c>
      <c r="F93" s="3">
        <f t="shared" si="3"/>
        <v>1265.5060833333334</v>
      </c>
      <c r="G93" s="17">
        <f>IF(COUNTIF($A$2:A93, A93)&gt;1, "", IFERROR(SUMIF($A$2:$A$1457, A93, $D$2:$D$1457), ""))</f>
        <v>1</v>
      </c>
      <c r="H93" s="3">
        <f t="shared" si="4"/>
        <v>1265.5060000000001</v>
      </c>
      <c r="I93" s="3">
        <f t="shared" si="5"/>
        <v>15186.073</v>
      </c>
      <c r="J93" s="12">
        <f>COUNTIF($A$2:A93, A93)</f>
        <v>1</v>
      </c>
      <c r="K93" s="4"/>
    </row>
    <row r="94" spans="1:11">
      <c r="A94" s="142" t="s">
        <v>2077</v>
      </c>
      <c r="B94" s="143" t="s">
        <v>2078</v>
      </c>
      <c r="C94" s="2">
        <f>IFERROR(VLOOKUP('DIV CHANGE'!$B94,JOBS!$A:$D,4,FALSE),"")</f>
        <v>4</v>
      </c>
      <c r="D94" s="2">
        <v>1</v>
      </c>
      <c r="E94" s="3" t="str">
        <f>IF(J94=1, IFERROR(VLOOKUP(A94,'Simple Annual Summary'!$D$5:$O$962,9,FALSE), ""), "")</f>
        <v/>
      </c>
      <c r="F94" s="3" t="str">
        <f t="shared" si="3"/>
        <v/>
      </c>
      <c r="G94" s="17">
        <f>IF(COUNTIF($A$2:A94, A94)&gt;1, "", IFERROR(SUMIF($A$2:$A$1457, A94, $D$2:$D$1457), ""))</f>
        <v>1</v>
      </c>
      <c r="H94" s="3" t="str">
        <f t="shared" si="4"/>
        <v/>
      </c>
      <c r="I94" s="3">
        <f t="shared" si="5"/>
        <v>0</v>
      </c>
      <c r="J94" s="12">
        <f>COUNTIF($A$2:A94, A94)</f>
        <v>1</v>
      </c>
      <c r="K94" s="4"/>
    </row>
    <row r="95" spans="1:11">
      <c r="A95" s="138" t="s">
        <v>2079</v>
      </c>
      <c r="B95" s="139" t="s">
        <v>2080</v>
      </c>
      <c r="C95" s="2">
        <f>IFERROR(VLOOKUP('DIV CHANGE'!$B95,JOBS!$A:$D,4,FALSE),"")</f>
        <v>4</v>
      </c>
      <c r="D95" s="11">
        <v>1</v>
      </c>
      <c r="E95" s="3" t="str">
        <f>IF(J95=1, IFERROR(VLOOKUP(A95,'Simple Annual Summary'!$D$5:$O$962,9,FALSE), ""), "")</f>
        <v/>
      </c>
      <c r="F95" s="3" t="str">
        <f t="shared" si="3"/>
        <v/>
      </c>
      <c r="G95" s="17">
        <f>IF(COUNTIF($A$2:A95, A95)&gt;1, "", IFERROR(SUMIF($A$2:$A$1457, A95, $D$2:$D$1457), ""))</f>
        <v>1</v>
      </c>
      <c r="H95" s="3" t="str">
        <f t="shared" si="4"/>
        <v/>
      </c>
      <c r="I95" s="3">
        <f t="shared" si="5"/>
        <v>0</v>
      </c>
      <c r="J95" s="12">
        <f>COUNTIF($A$2:A95, A95)</f>
        <v>1</v>
      </c>
      <c r="K95" s="4"/>
    </row>
    <row r="96" spans="1:11">
      <c r="A96" s="142" t="s">
        <v>2081</v>
      </c>
      <c r="B96" s="143" t="s">
        <v>2078</v>
      </c>
      <c r="C96" s="2">
        <f>IFERROR(VLOOKUP('DIV CHANGE'!$B96,JOBS!$A:$D,4,FALSE),"")</f>
        <v>4</v>
      </c>
      <c r="D96" s="2">
        <v>1</v>
      </c>
      <c r="E96" s="3" t="str">
        <f>IF(J96=1, IFERROR(VLOOKUP(A96,'Simple Annual Summary'!$D$5:$O$962,9,FALSE), ""), "")</f>
        <v/>
      </c>
      <c r="F96" s="3" t="str">
        <f t="shared" si="3"/>
        <v/>
      </c>
      <c r="G96" s="17">
        <f>IF(COUNTIF($A$2:A96, A96)&gt;1, "", IFERROR(SUMIF($A$2:$A$1457, A96, $D$2:$D$1457), ""))</f>
        <v>1</v>
      </c>
      <c r="H96" s="3" t="str">
        <f t="shared" si="4"/>
        <v/>
      </c>
      <c r="I96" s="3">
        <f t="shared" si="5"/>
        <v>0</v>
      </c>
      <c r="J96" s="12">
        <f>COUNTIF($A$2:A96, A96)</f>
        <v>1</v>
      </c>
      <c r="K96" s="4"/>
    </row>
    <row r="97" spans="1:11">
      <c r="A97" s="138" t="s">
        <v>2082</v>
      </c>
      <c r="B97" s="139" t="s">
        <v>2025</v>
      </c>
      <c r="C97" s="2">
        <f>IFERROR(VLOOKUP('DIV CHANGE'!$B97,JOBS!$A:$D,4,FALSE),"")</f>
        <v>2</v>
      </c>
      <c r="D97" s="11">
        <v>1</v>
      </c>
      <c r="E97" s="3" t="str">
        <f>IF(J97=1, IFERROR(VLOOKUP(A97,'Simple Annual Summary'!$D$5:$O$962,9,FALSE), ""), "")</f>
        <v/>
      </c>
      <c r="F97" s="3" t="str">
        <f t="shared" si="3"/>
        <v/>
      </c>
      <c r="G97" s="17">
        <f>IF(COUNTIF($A$2:A97, A97)&gt;1, "", IFERROR(SUMIF($A$2:$A$1457, A97, $D$2:$D$1457), ""))</f>
        <v>1</v>
      </c>
      <c r="H97" s="3" t="str">
        <f t="shared" si="4"/>
        <v/>
      </c>
      <c r="I97" s="3">
        <f t="shared" si="5"/>
        <v>0</v>
      </c>
      <c r="J97" s="12">
        <f>COUNTIF($A$2:A97, A97)</f>
        <v>1</v>
      </c>
      <c r="K97" s="4"/>
    </row>
    <row r="98" spans="1:11">
      <c r="A98" s="142" t="s">
        <v>2083</v>
      </c>
      <c r="B98" s="143" t="s">
        <v>2045</v>
      </c>
      <c r="C98" s="2">
        <f>IFERROR(VLOOKUP('DIV CHANGE'!$B98,JOBS!$A:$D,4,FALSE),"")</f>
        <v>2</v>
      </c>
      <c r="D98" s="2">
        <v>1</v>
      </c>
      <c r="E98" s="3" t="str">
        <f>IF(J98=1, IFERROR(VLOOKUP(A98,'Simple Annual Summary'!$D$5:$O$962,9,FALSE), ""), "")</f>
        <v/>
      </c>
      <c r="F98" s="3" t="str">
        <f t="shared" si="3"/>
        <v/>
      </c>
      <c r="G98" s="17">
        <f>IF(COUNTIF($A$2:A98, A98)&gt;1, "", IFERROR(SUMIF($A$2:$A$1457, A98, $D$2:$D$1457), ""))</f>
        <v>1</v>
      </c>
      <c r="H98" s="3" t="str">
        <f t="shared" si="4"/>
        <v/>
      </c>
      <c r="I98" s="3">
        <f t="shared" si="5"/>
        <v>0</v>
      </c>
      <c r="J98" s="12">
        <f>COUNTIF($A$2:A98, A98)</f>
        <v>1</v>
      </c>
      <c r="K98" s="4"/>
    </row>
    <row r="99" spans="1:11">
      <c r="A99" s="142" t="s">
        <v>2084</v>
      </c>
      <c r="B99" s="143" t="s">
        <v>2075</v>
      </c>
      <c r="C99" s="2">
        <f>IFERROR(VLOOKUP('DIV CHANGE'!$B99,JOBS!$A:$D,4,FALSE),"")</f>
        <v>4</v>
      </c>
      <c r="D99" s="2">
        <v>1</v>
      </c>
      <c r="E99" s="3" t="str">
        <f>IF(J99=1, IFERROR(VLOOKUP(A99,'Simple Annual Summary'!$D$5:$O$962,9,FALSE), ""), "")</f>
        <v/>
      </c>
      <c r="F99" s="3" t="str">
        <f t="shared" si="3"/>
        <v/>
      </c>
      <c r="G99" s="17">
        <f>IF(COUNTIF($A$2:A99, A99)&gt;1, "", IFERROR(SUMIF($A$2:$A$1457, A99, $D$2:$D$1457), ""))</f>
        <v>1</v>
      </c>
      <c r="H99" s="3" t="str">
        <f t="shared" si="4"/>
        <v/>
      </c>
      <c r="I99" s="3">
        <f t="shared" si="5"/>
        <v>0</v>
      </c>
      <c r="J99" s="12">
        <f>COUNTIF($A$2:A99, A99)</f>
        <v>1</v>
      </c>
      <c r="K99" s="4"/>
    </row>
    <row r="100" spans="1:11">
      <c r="A100" s="138" t="s">
        <v>2085</v>
      </c>
      <c r="B100" s="139" t="s">
        <v>2020</v>
      </c>
      <c r="C100" s="2">
        <f>IFERROR(VLOOKUP('DIV CHANGE'!$B100,JOBS!$A:$D,4,FALSE),"")</f>
        <v>2</v>
      </c>
      <c r="D100" s="11">
        <v>1</v>
      </c>
      <c r="E100" s="3" t="str">
        <f>IF(J100=1, IFERROR(VLOOKUP(A100,'Simple Annual Summary'!$D$5:$O$962,9,FALSE), ""), "")</f>
        <v/>
      </c>
      <c r="F100" s="3" t="str">
        <f t="shared" si="3"/>
        <v/>
      </c>
      <c r="G100" s="17">
        <f>IF(COUNTIF($A$2:A100, A100)&gt;1, "", IFERROR(SUMIF($A$2:$A$1457, A100, $D$2:$D$1457), ""))</f>
        <v>1</v>
      </c>
      <c r="H100" s="3" t="str">
        <f t="shared" si="4"/>
        <v/>
      </c>
      <c r="I100" s="3">
        <f t="shared" si="5"/>
        <v>0</v>
      </c>
      <c r="J100" s="12">
        <f>COUNTIF($A$2:A100, A100)</f>
        <v>1</v>
      </c>
      <c r="K100" s="4"/>
    </row>
    <row r="101" spans="1:11">
      <c r="A101" s="142" t="s">
        <v>2086</v>
      </c>
      <c r="B101" s="143" t="s">
        <v>2025</v>
      </c>
      <c r="C101" s="2">
        <f>IFERROR(VLOOKUP('DIV CHANGE'!$B101,JOBS!$A:$D,4,FALSE),"")</f>
        <v>2</v>
      </c>
      <c r="D101" s="2">
        <v>1</v>
      </c>
      <c r="E101" s="3" t="str">
        <f>IF(J101=1, IFERROR(VLOOKUP(A101,'Simple Annual Summary'!$D$5:$O$962,9,FALSE), ""), "")</f>
        <v/>
      </c>
      <c r="F101" s="3" t="str">
        <f t="shared" si="3"/>
        <v/>
      </c>
      <c r="G101" s="17">
        <f>IF(COUNTIF($A$2:A101, A101)&gt;1, "", IFERROR(SUMIF($A$2:$A$1457, A101, $D$2:$D$1457), ""))</f>
        <v>1</v>
      </c>
      <c r="H101" s="3" t="str">
        <f t="shared" si="4"/>
        <v/>
      </c>
      <c r="I101" s="3">
        <f t="shared" si="5"/>
        <v>0</v>
      </c>
      <c r="J101" s="12">
        <f>COUNTIF($A$2:A101, A101)</f>
        <v>1</v>
      </c>
      <c r="K101" s="4"/>
    </row>
    <row r="102" spans="1:11">
      <c r="A102" s="138" t="s">
        <v>2087</v>
      </c>
      <c r="B102" s="139" t="s">
        <v>2044</v>
      </c>
      <c r="C102" s="2">
        <f>IFERROR(VLOOKUP('DIV CHANGE'!$B102,JOBS!$A:$D,4,FALSE),"")</f>
        <v>4</v>
      </c>
      <c r="D102" s="11">
        <v>1</v>
      </c>
      <c r="E102" s="3" t="str">
        <f>IF(J102=1, IFERROR(VLOOKUP(A102,'Simple Annual Summary'!$D$5:$O$962,9,FALSE), ""), "")</f>
        <v/>
      </c>
      <c r="F102" s="3" t="str">
        <f t="shared" si="3"/>
        <v/>
      </c>
      <c r="G102" s="17">
        <f>IF(COUNTIF($A$2:A102, A102)&gt;1, "", IFERROR(SUMIF($A$2:$A$1457, A102, $D$2:$D$1457), ""))</f>
        <v>1</v>
      </c>
      <c r="H102" s="3" t="str">
        <f t="shared" si="4"/>
        <v/>
      </c>
      <c r="I102" s="3">
        <f t="shared" si="5"/>
        <v>0</v>
      </c>
      <c r="J102" s="12">
        <f>COUNTIF($A$2:A102, A102)</f>
        <v>1</v>
      </c>
      <c r="K102" s="4"/>
    </row>
    <row r="103" spans="1:11">
      <c r="A103" s="138" t="s">
        <v>2088</v>
      </c>
      <c r="B103" s="139" t="s">
        <v>2042</v>
      </c>
      <c r="C103" s="2">
        <f>IFERROR(VLOOKUP('DIV CHANGE'!$B103,JOBS!$A:$D,4,FALSE),"")</f>
        <v>4</v>
      </c>
      <c r="D103" s="11">
        <v>1</v>
      </c>
      <c r="E103" s="3" t="str">
        <f>IF(J103=1, IFERROR(VLOOKUP(A103,'Simple Annual Summary'!$D$5:$O$962,9,FALSE), ""), "")</f>
        <v/>
      </c>
      <c r="F103" s="3" t="str">
        <f t="shared" si="3"/>
        <v/>
      </c>
      <c r="G103" s="17">
        <f>IF(COUNTIF($A$2:A103, A103)&gt;1, "", IFERROR(SUMIF($A$2:$A$1457, A103, $D$2:$D$1457), ""))</f>
        <v>1</v>
      </c>
      <c r="H103" s="3" t="str">
        <f t="shared" si="4"/>
        <v/>
      </c>
      <c r="I103" s="3">
        <f t="shared" si="5"/>
        <v>0</v>
      </c>
      <c r="J103" s="12">
        <f>COUNTIF($A$2:A103, A103)</f>
        <v>1</v>
      </c>
      <c r="K103" s="4"/>
    </row>
    <row r="104" spans="1:11">
      <c r="A104" s="138" t="s">
        <v>2089</v>
      </c>
      <c r="B104" s="139" t="s">
        <v>2037</v>
      </c>
      <c r="C104" s="2">
        <f>IFERROR(VLOOKUP('DIV CHANGE'!$B104,JOBS!$A:$D,4,FALSE),"")</f>
        <v>2</v>
      </c>
      <c r="D104" s="11">
        <v>1</v>
      </c>
      <c r="E104" s="3" t="str">
        <f>IF(J104=1, IFERROR(VLOOKUP(A104,'Simple Annual Summary'!$D$5:$O$962,9,FALSE), ""), "")</f>
        <v/>
      </c>
      <c r="F104" s="3" t="str">
        <f t="shared" si="3"/>
        <v/>
      </c>
      <c r="G104" s="17">
        <f>IF(COUNTIF($A$2:A104, A104)&gt;1, "", IFERROR(SUMIF($A$2:$A$1457, A104, $D$2:$D$1457), ""))</f>
        <v>1</v>
      </c>
      <c r="H104" s="3" t="str">
        <f t="shared" si="4"/>
        <v/>
      </c>
      <c r="I104" s="3">
        <f t="shared" si="5"/>
        <v>0</v>
      </c>
      <c r="J104" s="12">
        <f>COUNTIF($A$2:A104, A104)</f>
        <v>1</v>
      </c>
      <c r="K104" s="4"/>
    </row>
    <row r="105" spans="1:11">
      <c r="A105" s="138" t="s">
        <v>2090</v>
      </c>
      <c r="B105" s="139" t="s">
        <v>2042</v>
      </c>
      <c r="C105" s="2">
        <f>IFERROR(VLOOKUP('DIV CHANGE'!$B105,JOBS!$A:$D,4,FALSE),"")</f>
        <v>4</v>
      </c>
      <c r="D105" s="11">
        <v>1</v>
      </c>
      <c r="E105" s="3" t="str">
        <f>IF(J105=1, IFERROR(VLOOKUP(A105,'Simple Annual Summary'!$D$5:$O$962,9,FALSE), ""), "")</f>
        <v/>
      </c>
      <c r="F105" s="3" t="str">
        <f t="shared" si="3"/>
        <v/>
      </c>
      <c r="G105" s="17">
        <f>IF(COUNTIF($A$2:A105, A105)&gt;1, "", IFERROR(SUMIF($A$2:$A$1457, A105, $D$2:$D$1457), ""))</f>
        <v>1</v>
      </c>
      <c r="H105" s="3" t="str">
        <f t="shared" si="4"/>
        <v/>
      </c>
      <c r="I105" s="3">
        <f t="shared" si="5"/>
        <v>0</v>
      </c>
      <c r="J105" s="12">
        <f>COUNTIF($A$2:A105, A105)</f>
        <v>1</v>
      </c>
      <c r="K105" s="4"/>
    </row>
    <row r="106" spans="1:11">
      <c r="A106" s="142" t="s">
        <v>2091</v>
      </c>
      <c r="B106" s="143" t="s">
        <v>2020</v>
      </c>
      <c r="C106" s="2">
        <f>IFERROR(VLOOKUP('DIV CHANGE'!$B106,JOBS!$A:$D,4,FALSE),"")</f>
        <v>2</v>
      </c>
      <c r="D106" s="2">
        <v>1</v>
      </c>
      <c r="E106" s="3" t="str">
        <f>IF(J106=1, IFERROR(VLOOKUP(A106,'Simple Annual Summary'!$D$5:$O$962,9,FALSE), ""), "")</f>
        <v/>
      </c>
      <c r="F106" s="3" t="str">
        <f t="shared" si="3"/>
        <v/>
      </c>
      <c r="G106" s="17">
        <f>IF(COUNTIF($A$2:A106, A106)&gt;1, "", IFERROR(SUMIF($A$2:$A$1457, A106, $D$2:$D$1457), ""))</f>
        <v>1</v>
      </c>
      <c r="H106" s="3" t="str">
        <f t="shared" si="4"/>
        <v/>
      </c>
      <c r="I106" s="3">
        <f t="shared" si="5"/>
        <v>0</v>
      </c>
      <c r="J106" s="12">
        <f>COUNTIF($A$2:A106, A106)</f>
        <v>1</v>
      </c>
      <c r="K106" s="4"/>
    </row>
    <row r="107" spans="1:11">
      <c r="A107" s="142" t="s">
        <v>2092</v>
      </c>
      <c r="B107" s="143" t="s">
        <v>2025</v>
      </c>
      <c r="C107" s="2">
        <f>IFERROR(VLOOKUP('DIV CHANGE'!$B107,JOBS!$A:$D,4,FALSE),"")</f>
        <v>2</v>
      </c>
      <c r="D107" s="2">
        <v>1</v>
      </c>
      <c r="E107" s="3" t="str">
        <f>IF(J107=1, IFERROR(VLOOKUP(A107,'Simple Annual Summary'!$D$5:$O$962,9,FALSE), ""), "")</f>
        <v/>
      </c>
      <c r="F107" s="3" t="str">
        <f t="shared" si="3"/>
        <v/>
      </c>
      <c r="G107" s="17">
        <f>IF(COUNTIF($A$2:A107, A107)&gt;1, "", IFERROR(SUMIF($A$2:$A$1457, A107, $D$2:$D$1457), ""))</f>
        <v>1</v>
      </c>
      <c r="H107" s="3" t="str">
        <f t="shared" si="4"/>
        <v/>
      </c>
      <c r="I107" s="3">
        <f t="shared" si="5"/>
        <v>0</v>
      </c>
      <c r="J107" s="12">
        <f>COUNTIF($A$2:A107, A107)</f>
        <v>1</v>
      </c>
      <c r="K107" s="4"/>
    </row>
    <row r="108" spans="1:11">
      <c r="A108" s="142" t="s">
        <v>831</v>
      </c>
      <c r="B108" s="143" t="s">
        <v>2021</v>
      </c>
      <c r="C108" s="2">
        <f>IFERROR(VLOOKUP('DIV CHANGE'!$B108,JOBS!$A:$D,4,FALSE),"")</f>
        <v>3</v>
      </c>
      <c r="D108" s="2">
        <v>1</v>
      </c>
      <c r="E108" s="3">
        <f>IF(J108=1, IFERROR(VLOOKUP(A108,'Simple Annual Summary'!$D$5:$O$962,9,FALSE), ""), "")</f>
        <v>2024.2800000000002</v>
      </c>
      <c r="F108" s="3">
        <f t="shared" si="3"/>
        <v>168.69000000000003</v>
      </c>
      <c r="G108" s="17">
        <f>IF(COUNTIF($A$2:A108, A108)&gt;1, "", IFERROR(SUMIF($A$2:$A$1457, A108, $D$2:$D$1457), ""))</f>
        <v>1</v>
      </c>
      <c r="H108" s="3">
        <f t="shared" si="4"/>
        <v>168.69</v>
      </c>
      <c r="I108" s="3">
        <f t="shared" si="5"/>
        <v>2024.2800000000002</v>
      </c>
      <c r="J108" s="12">
        <f>COUNTIF($A$2:A108, A108)</f>
        <v>1</v>
      </c>
      <c r="K108" s="4"/>
    </row>
    <row r="109" spans="1:11">
      <c r="A109" s="142" t="s">
        <v>833</v>
      </c>
      <c r="B109" s="143" t="s">
        <v>2042</v>
      </c>
      <c r="C109" s="2">
        <f>IFERROR(VLOOKUP('DIV CHANGE'!$B109,JOBS!$A:$D,4,FALSE),"")</f>
        <v>4</v>
      </c>
      <c r="D109" s="2">
        <v>1</v>
      </c>
      <c r="E109" s="3">
        <f>IF(J109=1, IFERROR(VLOOKUP(A109,'Simple Annual Summary'!$D$5:$O$962,9,FALSE), ""), "")</f>
        <v>2024.2800000000002</v>
      </c>
      <c r="F109" s="3">
        <f t="shared" si="3"/>
        <v>168.69000000000003</v>
      </c>
      <c r="G109" s="17">
        <f>IF(COUNTIF($A$2:A109, A109)&gt;1, "", IFERROR(SUMIF($A$2:$A$1457, A109, $D$2:$D$1457), ""))</f>
        <v>1</v>
      </c>
      <c r="H109" s="3">
        <f t="shared" si="4"/>
        <v>168.69</v>
      </c>
      <c r="I109" s="3">
        <f t="shared" si="5"/>
        <v>2024.2800000000002</v>
      </c>
      <c r="J109" s="12">
        <f>COUNTIF($A$2:A109, A109)</f>
        <v>1</v>
      </c>
      <c r="K109" s="4"/>
    </row>
    <row r="110" spans="1:11">
      <c r="A110" s="142" t="s">
        <v>834</v>
      </c>
      <c r="B110" s="143" t="s">
        <v>2020</v>
      </c>
      <c r="C110" s="2">
        <f>IFERROR(VLOOKUP('DIV CHANGE'!$B110,JOBS!$A:$D,4,FALSE),"")</f>
        <v>2</v>
      </c>
      <c r="D110" s="2">
        <v>1</v>
      </c>
      <c r="E110" s="3">
        <f>IF(J110=1, IFERROR(VLOOKUP(A110,'Simple Annual Summary'!$D$5:$O$962,9,FALSE), ""), "")</f>
        <v>1472.5360000000001</v>
      </c>
      <c r="F110" s="3">
        <f t="shared" si="3"/>
        <v>122.71133333333334</v>
      </c>
      <c r="G110" s="17">
        <f>IF(COUNTIF($A$2:A110, A110)&gt;1, "", IFERROR(SUMIF($A$2:$A$1457, A110, $D$2:$D$1457), ""))</f>
        <v>1</v>
      </c>
      <c r="H110" s="3">
        <f t="shared" si="4"/>
        <v>122.711</v>
      </c>
      <c r="I110" s="3">
        <f t="shared" si="5"/>
        <v>1472.5360000000001</v>
      </c>
      <c r="J110" s="12">
        <f>COUNTIF($A$2:A110, A110)</f>
        <v>1</v>
      </c>
      <c r="K110" s="4"/>
    </row>
    <row r="111" spans="1:11">
      <c r="A111" s="142" t="s">
        <v>2093</v>
      </c>
      <c r="B111" s="143" t="s">
        <v>2025</v>
      </c>
      <c r="C111" s="2">
        <f>IFERROR(VLOOKUP('DIV CHANGE'!$B111,JOBS!$A:$D,4,FALSE),"")</f>
        <v>2</v>
      </c>
      <c r="D111" s="2">
        <v>1</v>
      </c>
      <c r="E111" s="3" t="str">
        <f>IF(J111=1, IFERROR(VLOOKUP(A111,'Simple Annual Summary'!$D$5:$O$962,9,FALSE), ""), "")</f>
        <v/>
      </c>
      <c r="F111" s="3" t="str">
        <f t="shared" si="3"/>
        <v/>
      </c>
      <c r="G111" s="17">
        <f>IF(COUNTIF($A$2:A111, A111)&gt;1, "", IFERROR(SUMIF($A$2:$A$1457, A111, $D$2:$D$1457), ""))</f>
        <v>1</v>
      </c>
      <c r="H111" s="3" t="str">
        <f t="shared" si="4"/>
        <v/>
      </c>
      <c r="I111" s="3">
        <f t="shared" si="5"/>
        <v>0</v>
      </c>
      <c r="J111" s="12">
        <f>COUNTIF($A$2:A111, A111)</f>
        <v>1</v>
      </c>
      <c r="K111" s="4"/>
    </row>
    <row r="112" spans="1:11">
      <c r="A112" s="138" t="s">
        <v>2094</v>
      </c>
      <c r="B112" s="139" t="s">
        <v>2044</v>
      </c>
      <c r="C112" s="2">
        <f>IFERROR(VLOOKUP('DIV CHANGE'!$B112,JOBS!$A:$D,4,FALSE),"")</f>
        <v>4</v>
      </c>
      <c r="D112" s="11">
        <v>1</v>
      </c>
      <c r="E112" s="3" t="str">
        <f>IF(J112=1, IFERROR(VLOOKUP(A112,'Simple Annual Summary'!$D$5:$O$962,9,FALSE), ""), "")</f>
        <v/>
      </c>
      <c r="F112" s="3" t="str">
        <f t="shared" si="3"/>
        <v/>
      </c>
      <c r="G112" s="17">
        <f>IF(COUNTIF($A$2:A112, A112)&gt;1, "", IFERROR(SUMIF($A$2:$A$1457, A112, $D$2:$D$1457), ""))</f>
        <v>1</v>
      </c>
      <c r="H112" s="3" t="str">
        <f t="shared" si="4"/>
        <v/>
      </c>
      <c r="I112" s="3">
        <f t="shared" si="5"/>
        <v>0</v>
      </c>
      <c r="J112" s="12">
        <f>COUNTIF($A$2:A112, A112)</f>
        <v>1</v>
      </c>
      <c r="K112" s="4"/>
    </row>
    <row r="113" spans="1:11">
      <c r="A113" s="142" t="s">
        <v>2095</v>
      </c>
      <c r="B113" s="143" t="s">
        <v>2021</v>
      </c>
      <c r="C113" s="2">
        <f>IFERROR(VLOOKUP('DIV CHANGE'!$B113,JOBS!$A:$D,4,FALSE),"")</f>
        <v>3</v>
      </c>
      <c r="D113" s="2">
        <v>1</v>
      </c>
      <c r="E113" s="3" t="str">
        <f>IF(J113=1, IFERROR(VLOOKUP(A113,'Simple Annual Summary'!$D$5:$O$962,9,FALSE), ""), "")</f>
        <v/>
      </c>
      <c r="F113" s="3" t="str">
        <f t="shared" si="3"/>
        <v/>
      </c>
      <c r="G113" s="17">
        <f>IF(COUNTIF($A$2:A113, A113)&gt;1, "", IFERROR(SUMIF($A$2:$A$1457, A113, $D$2:$D$1457), ""))</f>
        <v>1</v>
      </c>
      <c r="H113" s="3" t="str">
        <f t="shared" si="4"/>
        <v/>
      </c>
      <c r="I113" s="3">
        <f t="shared" si="5"/>
        <v>0</v>
      </c>
      <c r="J113" s="12">
        <f>COUNTIF($A$2:A113, A113)</f>
        <v>1</v>
      </c>
      <c r="K113" s="4"/>
    </row>
    <row r="114" spans="1:11">
      <c r="A114" s="138" t="s">
        <v>2096</v>
      </c>
      <c r="B114" s="139" t="s">
        <v>2020</v>
      </c>
      <c r="C114" s="2">
        <f>IFERROR(VLOOKUP('DIV CHANGE'!$B114,JOBS!$A:$D,4,FALSE),"")</f>
        <v>2</v>
      </c>
      <c r="D114" s="11">
        <v>1</v>
      </c>
      <c r="E114" s="3" t="str">
        <f>IF(J114=1, IFERROR(VLOOKUP(A114,'Simple Annual Summary'!$D$5:$O$962,9,FALSE), ""), "")</f>
        <v/>
      </c>
      <c r="F114" s="3" t="str">
        <f t="shared" si="3"/>
        <v/>
      </c>
      <c r="G114" s="17">
        <f>IF(COUNTIF($A$2:A114, A114)&gt;1, "", IFERROR(SUMIF($A$2:$A$1457, A114, $D$2:$D$1457), ""))</f>
        <v>1</v>
      </c>
      <c r="H114" s="3" t="str">
        <f t="shared" si="4"/>
        <v/>
      </c>
      <c r="I114" s="3">
        <f t="shared" si="5"/>
        <v>0</v>
      </c>
      <c r="J114" s="12">
        <f>COUNTIF($A$2:A114, A114)</f>
        <v>1</v>
      </c>
      <c r="K114" s="4"/>
    </row>
    <row r="115" spans="1:11">
      <c r="A115" s="138" t="s">
        <v>2097</v>
      </c>
      <c r="B115" s="139" t="s">
        <v>2037</v>
      </c>
      <c r="C115" s="2">
        <f>IFERROR(VLOOKUP('DIV CHANGE'!$B115,JOBS!$A:$D,4,FALSE),"")</f>
        <v>2</v>
      </c>
      <c r="D115" s="11">
        <v>1</v>
      </c>
      <c r="E115" s="3" t="str">
        <f>IF(J115=1, IFERROR(VLOOKUP(A115,'Simple Annual Summary'!$D$5:$O$962,9,FALSE), ""), "")</f>
        <v/>
      </c>
      <c r="F115" s="3" t="str">
        <f t="shared" si="3"/>
        <v/>
      </c>
      <c r="G115" s="17">
        <f>IF(COUNTIF($A$2:A115, A115)&gt;1, "", IFERROR(SUMIF($A$2:$A$1457, A115, $D$2:$D$1457), ""))</f>
        <v>1</v>
      </c>
      <c r="H115" s="3" t="str">
        <f t="shared" si="4"/>
        <v/>
      </c>
      <c r="I115" s="3">
        <f t="shared" si="5"/>
        <v>0</v>
      </c>
      <c r="J115" s="12">
        <f>COUNTIF($A$2:A115, A115)</f>
        <v>1</v>
      </c>
      <c r="K115" s="4"/>
    </row>
    <row r="116" spans="1:11">
      <c r="A116" s="138" t="s">
        <v>2098</v>
      </c>
      <c r="B116" s="139" t="s">
        <v>2021</v>
      </c>
      <c r="C116" s="2">
        <f>IFERROR(VLOOKUP('DIV CHANGE'!$B116,JOBS!$A:$D,4,FALSE),"")</f>
        <v>3</v>
      </c>
      <c r="D116" s="11">
        <v>1</v>
      </c>
      <c r="E116" s="3" t="str">
        <f>IF(J116=1, IFERROR(VLOOKUP(A116,'Simple Annual Summary'!$D$5:$O$962,9,FALSE), ""), "")</f>
        <v/>
      </c>
      <c r="F116" s="3" t="str">
        <f t="shared" si="3"/>
        <v/>
      </c>
      <c r="G116" s="17">
        <f>IF(COUNTIF($A$2:A116, A116)&gt;1, "", IFERROR(SUMIF($A$2:$A$1457, A116, $D$2:$D$1457), ""))</f>
        <v>1</v>
      </c>
      <c r="H116" s="3" t="str">
        <f t="shared" si="4"/>
        <v/>
      </c>
      <c r="I116" s="3">
        <f t="shared" si="5"/>
        <v>0</v>
      </c>
      <c r="J116" s="12">
        <f>COUNTIF($A$2:A116, A116)</f>
        <v>1</v>
      </c>
      <c r="K116" s="4"/>
    </row>
    <row r="117" spans="1:11">
      <c r="A117" s="142" t="s">
        <v>842</v>
      </c>
      <c r="B117" s="143" t="s">
        <v>2025</v>
      </c>
      <c r="C117" s="2">
        <f>IFERROR(VLOOKUP('DIV CHANGE'!$B117,JOBS!$A:$D,4,FALSE),"")</f>
        <v>2</v>
      </c>
      <c r="D117" s="2">
        <v>1</v>
      </c>
      <c r="E117" s="3">
        <f>IF(J117=1, IFERROR(VLOOKUP(A117,'Simple Annual Summary'!$D$5:$O$962,9,FALSE), ""), "")</f>
        <v>1889.0653333333332</v>
      </c>
      <c r="F117" s="3">
        <f t="shared" si="3"/>
        <v>157.42211111111109</v>
      </c>
      <c r="G117" s="17">
        <f>IF(COUNTIF($A$2:A117, A117)&gt;1, "", IFERROR(SUMIF($A$2:$A$1457, A117, $D$2:$D$1457), ""))</f>
        <v>1</v>
      </c>
      <c r="H117" s="3">
        <f t="shared" si="4"/>
        <v>157.422</v>
      </c>
      <c r="I117" s="3">
        <f t="shared" si="5"/>
        <v>1889.065333333333</v>
      </c>
      <c r="J117" s="12">
        <f>COUNTIF($A$2:A117, A117)</f>
        <v>1</v>
      </c>
      <c r="K117" s="4"/>
    </row>
    <row r="118" spans="1:11">
      <c r="A118" s="142" t="s">
        <v>846</v>
      </c>
      <c r="B118" s="143" t="s">
        <v>2047</v>
      </c>
      <c r="C118" s="2">
        <f>IFERROR(VLOOKUP('DIV CHANGE'!$B118,JOBS!$A:$D,4,FALSE),"")</f>
        <v>4</v>
      </c>
      <c r="D118" s="2">
        <v>1</v>
      </c>
      <c r="E118" s="3">
        <f>IF(J118=1, IFERROR(VLOOKUP(A118,'Simple Annual Summary'!$D$5:$O$962,9,FALSE), ""), "")</f>
        <v>1889.0653333333332</v>
      </c>
      <c r="F118" s="3">
        <f t="shared" si="3"/>
        <v>157.42211111111109</v>
      </c>
      <c r="G118" s="17">
        <f>IF(COUNTIF($A$2:A118, A118)&gt;1, "", IFERROR(SUMIF($A$2:$A$1457, A118, $D$2:$D$1457), ""))</f>
        <v>1</v>
      </c>
      <c r="H118" s="3">
        <f t="shared" si="4"/>
        <v>157.422</v>
      </c>
      <c r="I118" s="3">
        <f t="shared" si="5"/>
        <v>1889.065333333333</v>
      </c>
      <c r="J118" s="12">
        <f>COUNTIF($A$2:A118, A118)</f>
        <v>1</v>
      </c>
      <c r="K118" s="4"/>
    </row>
    <row r="119" spans="1:11">
      <c r="A119" s="138" t="s">
        <v>2099</v>
      </c>
      <c r="B119" s="139" t="s">
        <v>2025</v>
      </c>
      <c r="C119" s="2">
        <f>IFERROR(VLOOKUP('DIV CHANGE'!$B119,JOBS!$A:$D,4,FALSE),"")</f>
        <v>2</v>
      </c>
      <c r="D119" s="11">
        <v>1</v>
      </c>
      <c r="E119" s="3" t="str">
        <f>IF(J119=1, IFERROR(VLOOKUP(A119,'Simple Annual Summary'!$D$5:$O$962,9,FALSE), ""), "")</f>
        <v/>
      </c>
      <c r="F119" s="3" t="str">
        <f t="shared" si="3"/>
        <v/>
      </c>
      <c r="G119" s="17">
        <f>IF(COUNTIF($A$2:A119, A119)&gt;1, "", IFERROR(SUMIF($A$2:$A$1457, A119, $D$2:$D$1457), ""))</f>
        <v>1</v>
      </c>
      <c r="H119" s="3" t="str">
        <f t="shared" si="4"/>
        <v/>
      </c>
      <c r="I119" s="3">
        <f t="shared" si="5"/>
        <v>0</v>
      </c>
      <c r="J119" s="12">
        <f>COUNTIF($A$2:A119, A119)</f>
        <v>1</v>
      </c>
      <c r="K119" s="4"/>
    </row>
    <row r="120" spans="1:11">
      <c r="A120" s="142" t="s">
        <v>2100</v>
      </c>
      <c r="B120" s="143" t="s">
        <v>2047</v>
      </c>
      <c r="C120" s="2">
        <f>IFERROR(VLOOKUP('DIV CHANGE'!$B120,JOBS!$A:$D,4,FALSE),"")</f>
        <v>4</v>
      </c>
      <c r="D120" s="2">
        <v>1</v>
      </c>
      <c r="E120" s="3" t="str">
        <f>IF(J120=1, IFERROR(VLOOKUP(A120,'Simple Annual Summary'!$D$5:$O$962,9,FALSE), ""), "")</f>
        <v/>
      </c>
      <c r="F120" s="3" t="str">
        <f t="shared" si="3"/>
        <v/>
      </c>
      <c r="G120" s="17">
        <f>IF(COUNTIF($A$2:A120, A120)&gt;1, "", IFERROR(SUMIF($A$2:$A$1457, A120, $D$2:$D$1457), ""))</f>
        <v>1</v>
      </c>
      <c r="H120" s="3" t="str">
        <f t="shared" si="4"/>
        <v/>
      </c>
      <c r="I120" s="3">
        <f t="shared" si="5"/>
        <v>0</v>
      </c>
      <c r="J120" s="12">
        <f>COUNTIF($A$2:A120, A120)</f>
        <v>1</v>
      </c>
      <c r="K120" s="4"/>
    </row>
    <row r="121" spans="1:11">
      <c r="A121" s="138" t="s">
        <v>2101</v>
      </c>
      <c r="B121" s="139" t="s">
        <v>2050</v>
      </c>
      <c r="C121" s="2">
        <f>IFERROR(VLOOKUP('DIV CHANGE'!$B121,JOBS!$A:$D,4,FALSE),"")</f>
        <v>4</v>
      </c>
      <c r="D121" s="11">
        <v>1</v>
      </c>
      <c r="E121" s="3" t="str">
        <f>IF(J121=1, IFERROR(VLOOKUP(A121,'Simple Annual Summary'!$D$5:$O$962,9,FALSE), ""), "")</f>
        <v/>
      </c>
      <c r="F121" s="3" t="str">
        <f t="shared" si="3"/>
        <v/>
      </c>
      <c r="G121" s="17">
        <f>IF(COUNTIF($A$2:A121, A121)&gt;1, "", IFERROR(SUMIF($A$2:$A$1457, A121, $D$2:$D$1457), ""))</f>
        <v>1</v>
      </c>
      <c r="H121" s="3" t="str">
        <f t="shared" si="4"/>
        <v/>
      </c>
      <c r="I121" s="3">
        <f t="shared" si="5"/>
        <v>0</v>
      </c>
      <c r="J121" s="12">
        <f>COUNTIF($A$2:A121, A121)</f>
        <v>1</v>
      </c>
      <c r="K121" s="4"/>
    </row>
    <row r="122" spans="1:11">
      <c r="A122" s="138" t="s">
        <v>2102</v>
      </c>
      <c r="B122" s="139" t="s">
        <v>2020</v>
      </c>
      <c r="C122" s="2">
        <f>IFERROR(VLOOKUP('DIV CHANGE'!$B122,JOBS!$A:$D,4,FALSE),"")</f>
        <v>2</v>
      </c>
      <c r="D122" s="11">
        <v>1</v>
      </c>
      <c r="E122" s="3" t="str">
        <f>IF(J122=1, IFERROR(VLOOKUP(A122,'Simple Annual Summary'!$D$5:$O$962,9,FALSE), ""), "")</f>
        <v/>
      </c>
      <c r="F122" s="3" t="str">
        <f t="shared" si="3"/>
        <v/>
      </c>
      <c r="G122" s="17">
        <f>IF(COUNTIF($A$2:A122, A122)&gt;1, "", IFERROR(SUMIF($A$2:$A$1457, A122, $D$2:$D$1457), ""))</f>
        <v>1</v>
      </c>
      <c r="H122" s="3" t="str">
        <f t="shared" si="4"/>
        <v/>
      </c>
      <c r="I122" s="3">
        <f t="shared" si="5"/>
        <v>0</v>
      </c>
      <c r="J122" s="12">
        <f>COUNTIF($A$2:A122, A122)</f>
        <v>1</v>
      </c>
      <c r="K122" s="4"/>
    </row>
    <row r="123" spans="1:11">
      <c r="A123" s="138" t="s">
        <v>2103</v>
      </c>
      <c r="B123" s="139" t="s">
        <v>2020</v>
      </c>
      <c r="C123" s="2">
        <f>IFERROR(VLOOKUP('DIV CHANGE'!$B123,JOBS!$A:$D,4,FALSE),"")</f>
        <v>2</v>
      </c>
      <c r="D123" s="11">
        <v>1</v>
      </c>
      <c r="E123" s="3" t="str">
        <f>IF(J123=1, IFERROR(VLOOKUP(A123,'Simple Annual Summary'!$D$5:$O$962,9,FALSE), ""), "")</f>
        <v/>
      </c>
      <c r="F123" s="3" t="str">
        <f t="shared" si="3"/>
        <v/>
      </c>
      <c r="G123" s="17">
        <f>IF(COUNTIF($A$2:A123, A123)&gt;1, "", IFERROR(SUMIF($A$2:$A$1457, A123, $D$2:$D$1457), ""))</f>
        <v>1</v>
      </c>
      <c r="H123" s="3" t="str">
        <f t="shared" si="4"/>
        <v/>
      </c>
      <c r="I123" s="3">
        <f t="shared" si="5"/>
        <v>0</v>
      </c>
      <c r="J123" s="12">
        <f>COUNTIF($A$2:A123, A123)</f>
        <v>1</v>
      </c>
      <c r="K123" s="4"/>
    </row>
    <row r="124" spans="1:11">
      <c r="A124" s="142" t="s">
        <v>2104</v>
      </c>
      <c r="B124" s="143" t="s">
        <v>2044</v>
      </c>
      <c r="C124" s="2">
        <f>IFERROR(VLOOKUP('DIV CHANGE'!$B124,JOBS!$A:$D,4,FALSE),"")</f>
        <v>4</v>
      </c>
      <c r="D124" s="2">
        <v>1</v>
      </c>
      <c r="E124" s="3" t="str">
        <f>IF(J124=1, IFERROR(VLOOKUP(A124,'Simple Annual Summary'!$D$5:$O$962,9,FALSE), ""), "")</f>
        <v/>
      </c>
      <c r="F124" s="3" t="str">
        <f t="shared" si="3"/>
        <v/>
      </c>
      <c r="G124" s="17">
        <f>IF(COUNTIF($A$2:A124, A124)&gt;1, "", IFERROR(SUMIF($A$2:$A$1457, A124, $D$2:$D$1457), ""))</f>
        <v>1</v>
      </c>
      <c r="H124" s="3" t="str">
        <f t="shared" si="4"/>
        <v/>
      </c>
      <c r="I124" s="3">
        <f t="shared" si="5"/>
        <v>0</v>
      </c>
      <c r="J124" s="12">
        <f>COUNTIF($A$2:A124, A124)</f>
        <v>1</v>
      </c>
      <c r="K124" s="4"/>
    </row>
    <row r="125" spans="1:11">
      <c r="A125" s="138" t="s">
        <v>2105</v>
      </c>
      <c r="B125" s="139" t="s">
        <v>2106</v>
      </c>
      <c r="C125" s="2">
        <f>IFERROR(VLOOKUP('DIV CHANGE'!$B125,JOBS!$A:$D,4,FALSE),"")</f>
        <v>3</v>
      </c>
      <c r="D125" s="11">
        <v>1</v>
      </c>
      <c r="E125" s="3" t="str">
        <f>IF(J125=1, IFERROR(VLOOKUP(A125,'Simple Annual Summary'!$D$5:$O$962,9,FALSE), ""), "")</f>
        <v/>
      </c>
      <c r="F125" s="3" t="str">
        <f t="shared" si="3"/>
        <v/>
      </c>
      <c r="G125" s="17">
        <f>IF(COUNTIF($A$2:A125, A125)&gt;1, "", IFERROR(SUMIF($A$2:$A$1457, A125, $D$2:$D$1457), ""))</f>
        <v>1</v>
      </c>
      <c r="H125" s="3" t="str">
        <f t="shared" si="4"/>
        <v/>
      </c>
      <c r="I125" s="3">
        <f t="shared" si="5"/>
        <v>0</v>
      </c>
      <c r="J125" s="12">
        <f>COUNTIF($A$2:A125, A125)</f>
        <v>1</v>
      </c>
      <c r="K125" s="4"/>
    </row>
    <row r="126" spans="1:11">
      <c r="A126" s="142" t="s">
        <v>2107</v>
      </c>
      <c r="B126" s="143" t="s">
        <v>2021</v>
      </c>
      <c r="C126" s="2">
        <f>IFERROR(VLOOKUP('DIV CHANGE'!$B126,JOBS!$A:$D,4,FALSE),"")</f>
        <v>3</v>
      </c>
      <c r="D126" s="2">
        <v>1</v>
      </c>
      <c r="E126" s="3" t="str">
        <f>IF(J126=1, IFERROR(VLOOKUP(A126,'Simple Annual Summary'!$D$5:$O$962,9,FALSE), ""), "")</f>
        <v/>
      </c>
      <c r="F126" s="3" t="str">
        <f t="shared" si="3"/>
        <v/>
      </c>
      <c r="G126" s="17">
        <f>IF(COUNTIF($A$2:A126, A126)&gt;1, "", IFERROR(SUMIF($A$2:$A$1457, A126, $D$2:$D$1457), ""))</f>
        <v>1</v>
      </c>
      <c r="H126" s="3" t="str">
        <f t="shared" si="4"/>
        <v/>
      </c>
      <c r="I126" s="3">
        <f t="shared" si="5"/>
        <v>0</v>
      </c>
      <c r="J126" s="12">
        <f>COUNTIF($A$2:A126, A126)</f>
        <v>1</v>
      </c>
      <c r="K126" s="4"/>
    </row>
    <row r="127" spans="1:11">
      <c r="A127" s="138" t="s">
        <v>2108</v>
      </c>
      <c r="B127" s="139" t="s">
        <v>2021</v>
      </c>
      <c r="C127" s="2">
        <f>IFERROR(VLOOKUP('DIV CHANGE'!$B127,JOBS!$A:$D,4,FALSE),"")</f>
        <v>3</v>
      </c>
      <c r="D127" s="11">
        <v>1</v>
      </c>
      <c r="E127" s="3" t="str">
        <f>IF(J127=1, IFERROR(VLOOKUP(A127,'Simple Annual Summary'!$D$5:$O$962,9,FALSE), ""), "")</f>
        <v/>
      </c>
      <c r="F127" s="3" t="str">
        <f t="shared" si="3"/>
        <v/>
      </c>
      <c r="G127" s="17">
        <f>IF(COUNTIF($A$2:A127, A127)&gt;1, "", IFERROR(SUMIF($A$2:$A$1457, A127, $D$2:$D$1457), ""))</f>
        <v>1</v>
      </c>
      <c r="H127" s="3" t="str">
        <f t="shared" si="4"/>
        <v/>
      </c>
      <c r="I127" s="3">
        <f t="shared" si="5"/>
        <v>0</v>
      </c>
      <c r="J127" s="12">
        <f>COUNTIF($A$2:A127, A127)</f>
        <v>1</v>
      </c>
      <c r="K127" s="4"/>
    </row>
    <row r="128" spans="1:11">
      <c r="A128" s="142" t="s">
        <v>2109</v>
      </c>
      <c r="B128" s="143" t="s">
        <v>2106</v>
      </c>
      <c r="C128" s="2">
        <f>IFERROR(VLOOKUP('DIV CHANGE'!$B128,JOBS!$A:$D,4,FALSE),"")</f>
        <v>3</v>
      </c>
      <c r="D128" s="2">
        <v>1</v>
      </c>
      <c r="E128" s="3" t="str">
        <f>IF(J128=1, IFERROR(VLOOKUP(A128,'Simple Annual Summary'!$D$5:$O$962,9,FALSE), ""), "")</f>
        <v/>
      </c>
      <c r="F128" s="3" t="str">
        <f t="shared" si="3"/>
        <v/>
      </c>
      <c r="G128" s="17">
        <f>IF(COUNTIF($A$2:A128, A128)&gt;1, "", IFERROR(SUMIF($A$2:$A$1457, A128, $D$2:$D$1457), ""))</f>
        <v>1</v>
      </c>
      <c r="H128" s="3" t="str">
        <f t="shared" si="4"/>
        <v/>
      </c>
      <c r="I128" s="3">
        <f t="shared" si="5"/>
        <v>0</v>
      </c>
      <c r="J128" s="12">
        <f>COUNTIF($A$2:A128, A128)</f>
        <v>1</v>
      </c>
      <c r="K128" s="4"/>
    </row>
    <row r="129" spans="1:11">
      <c r="A129" s="138" t="s">
        <v>2110</v>
      </c>
      <c r="B129" s="139" t="s">
        <v>2021</v>
      </c>
      <c r="C129" s="2">
        <f>IFERROR(VLOOKUP('DIV CHANGE'!$B129,JOBS!$A:$D,4,FALSE),"")</f>
        <v>3</v>
      </c>
      <c r="D129" s="11">
        <v>1</v>
      </c>
      <c r="E129" s="3" t="str">
        <f>IF(J129=1, IFERROR(VLOOKUP(A129,'Simple Annual Summary'!$D$5:$O$962,9,FALSE), ""), "")</f>
        <v/>
      </c>
      <c r="F129" s="3" t="str">
        <f t="shared" si="3"/>
        <v/>
      </c>
      <c r="G129" s="17">
        <f>IF(COUNTIF($A$2:A129, A129)&gt;1, "", IFERROR(SUMIF($A$2:$A$1457, A129, $D$2:$D$1457), ""))</f>
        <v>1</v>
      </c>
      <c r="H129" s="3" t="str">
        <f t="shared" si="4"/>
        <v/>
      </c>
      <c r="I129" s="3">
        <f t="shared" si="5"/>
        <v>0</v>
      </c>
      <c r="J129" s="12">
        <f>COUNTIF($A$2:A129, A129)</f>
        <v>1</v>
      </c>
      <c r="K129" s="4"/>
    </row>
    <row r="130" spans="1:11">
      <c r="A130" s="138" t="s">
        <v>2111</v>
      </c>
      <c r="B130" s="139" t="s">
        <v>2021</v>
      </c>
      <c r="C130" s="2">
        <f>IFERROR(VLOOKUP('DIV CHANGE'!$B130,JOBS!$A:$D,4,FALSE),"")</f>
        <v>3</v>
      </c>
      <c r="D130" s="11">
        <v>1</v>
      </c>
      <c r="E130" s="3" t="str">
        <f>IF(J130=1, IFERROR(VLOOKUP(A130,'Simple Annual Summary'!$D$5:$O$962,9,FALSE), ""), "")</f>
        <v/>
      </c>
      <c r="F130" s="3" t="str">
        <f t="shared" ref="F130:F193" si="6">IFERROR(E130/12,"")</f>
        <v/>
      </c>
      <c r="G130" s="17">
        <f>IF(COUNTIF($A$2:A130, A130)&gt;1, "", IFERROR(SUMIF($A$2:$A$1457, A130, $D$2:$D$1457), ""))</f>
        <v>1</v>
      </c>
      <c r="H130" s="3" t="str">
        <f t="shared" ref="H130:H193" si="7">IFERROR(ROUND(G130*F130,3),"")</f>
        <v/>
      </c>
      <c r="I130" s="3">
        <f t="shared" ref="I130:I193" si="8">IFERROR(SUMIFS(F:F, A:A, A130) * D130, "")*12</f>
        <v>0</v>
      </c>
      <c r="J130" s="12">
        <f>COUNTIF($A$2:A130, A130)</f>
        <v>1</v>
      </c>
      <c r="K130" s="4"/>
    </row>
    <row r="131" spans="1:11">
      <c r="A131" s="142" t="s">
        <v>2112</v>
      </c>
      <c r="B131" s="143" t="s">
        <v>2044</v>
      </c>
      <c r="C131" s="2">
        <f>IFERROR(VLOOKUP('DIV CHANGE'!$B131,JOBS!$A:$D,4,FALSE),"")</f>
        <v>4</v>
      </c>
      <c r="D131" s="2">
        <v>1</v>
      </c>
      <c r="E131" s="3" t="str">
        <f>IF(J131=1, IFERROR(VLOOKUP(A131,'Simple Annual Summary'!$D$5:$O$962,9,FALSE), ""), "")</f>
        <v/>
      </c>
      <c r="F131" s="3" t="str">
        <f t="shared" si="6"/>
        <v/>
      </c>
      <c r="G131" s="17">
        <f>IF(COUNTIF($A$2:A131, A131)&gt;1, "", IFERROR(SUMIF($A$2:$A$1457, A131, $D$2:$D$1457), ""))</f>
        <v>1</v>
      </c>
      <c r="H131" s="3" t="str">
        <f t="shared" si="7"/>
        <v/>
      </c>
      <c r="I131" s="3">
        <f t="shared" si="8"/>
        <v>0</v>
      </c>
      <c r="J131" s="12">
        <f>COUNTIF($A$2:A131, A131)</f>
        <v>1</v>
      </c>
      <c r="K131" s="4"/>
    </row>
    <row r="132" spans="1:11">
      <c r="A132" s="138" t="s">
        <v>922</v>
      </c>
      <c r="B132" s="139" t="s">
        <v>2037</v>
      </c>
      <c r="C132" s="2">
        <f>IFERROR(VLOOKUP('DIV CHANGE'!$B132,JOBS!$A:$D,4,FALSE),"")</f>
        <v>2</v>
      </c>
      <c r="D132" s="11">
        <v>1</v>
      </c>
      <c r="E132" s="3">
        <f>IF(J132=1, IFERROR(VLOOKUP(A132,'Simple Annual Summary'!$D$5:$O$962,9,FALSE), ""), "")</f>
        <v>7170.1883333333335</v>
      </c>
      <c r="F132" s="3">
        <f t="shared" si="6"/>
        <v>597.51569444444442</v>
      </c>
      <c r="G132" s="17">
        <f>IF(COUNTIF($A$2:A132, A132)&gt;1, "", IFERROR(SUMIF($A$2:$A$1457, A132, $D$2:$D$1457), ""))</f>
        <v>1</v>
      </c>
      <c r="H132" s="3">
        <f t="shared" si="7"/>
        <v>597.51599999999996</v>
      </c>
      <c r="I132" s="3">
        <f t="shared" si="8"/>
        <v>7170.1883333333335</v>
      </c>
      <c r="J132" s="12">
        <f>COUNTIF($A$2:A132, A132)</f>
        <v>1</v>
      </c>
      <c r="K132" s="4"/>
    </row>
    <row r="133" spans="1:11">
      <c r="A133" s="142" t="s">
        <v>923</v>
      </c>
      <c r="B133" s="143" t="s">
        <v>2023</v>
      </c>
      <c r="C133" s="2">
        <f>IFERROR(VLOOKUP('DIV CHANGE'!$B133,JOBS!$A:$D,4,FALSE),"")</f>
        <v>2</v>
      </c>
      <c r="D133" s="2">
        <v>1</v>
      </c>
      <c r="E133" s="3">
        <f>IF(J133=1, IFERROR(VLOOKUP(A133,'Simple Annual Summary'!$D$5:$O$962,9,FALSE), ""), "")</f>
        <v>1388.3078333333333</v>
      </c>
      <c r="F133" s="3">
        <f t="shared" si="6"/>
        <v>115.69231944444444</v>
      </c>
      <c r="G133" s="17">
        <f>IF(COUNTIF($A$2:A133, A133)&gt;1, "", IFERROR(SUMIF($A$2:$A$1457, A133, $D$2:$D$1457), ""))</f>
        <v>1</v>
      </c>
      <c r="H133" s="3">
        <f t="shared" si="7"/>
        <v>115.69199999999999</v>
      </c>
      <c r="I133" s="3">
        <f t="shared" si="8"/>
        <v>1388.3078333333333</v>
      </c>
      <c r="J133" s="12">
        <f>COUNTIF($A$2:A133, A133)</f>
        <v>1</v>
      </c>
      <c r="K133" s="4"/>
    </row>
    <row r="134" spans="1:11">
      <c r="A134" s="142" t="s">
        <v>926</v>
      </c>
      <c r="B134" s="143" t="s">
        <v>2113</v>
      </c>
      <c r="C134" s="2">
        <f>IFERROR(VLOOKUP('DIV CHANGE'!$B134,JOBS!$A:$D,4,FALSE),"")</f>
        <v>2</v>
      </c>
      <c r="D134" s="2">
        <v>1</v>
      </c>
      <c r="E134" s="3">
        <f>IF(J134=1, IFERROR(VLOOKUP(A134,'Simple Annual Summary'!$D$5:$O$962,9,FALSE), ""), "")</f>
        <v>1388.3078333333333</v>
      </c>
      <c r="F134" s="3">
        <f t="shared" si="6"/>
        <v>115.69231944444444</v>
      </c>
      <c r="G134" s="17">
        <f>IF(COUNTIF($A$2:A134, A134)&gt;1, "", IFERROR(SUMIF($A$2:$A$1457, A134, $D$2:$D$1457), ""))</f>
        <v>1</v>
      </c>
      <c r="H134" s="3">
        <f t="shared" si="7"/>
        <v>115.69199999999999</v>
      </c>
      <c r="I134" s="3">
        <f t="shared" si="8"/>
        <v>1388.3078333333333</v>
      </c>
      <c r="J134" s="12">
        <f>COUNTIF($A$2:A134, A134)</f>
        <v>1</v>
      </c>
      <c r="K134" s="4"/>
    </row>
    <row r="135" spans="1:11">
      <c r="A135" s="142" t="s">
        <v>928</v>
      </c>
      <c r="B135" s="143" t="s">
        <v>2042</v>
      </c>
      <c r="C135" s="2">
        <f>IFERROR(VLOOKUP('DIV CHANGE'!$B135,JOBS!$A:$D,4,FALSE),"")</f>
        <v>4</v>
      </c>
      <c r="D135" s="2">
        <v>1</v>
      </c>
      <c r="E135" s="3">
        <f>IF(J135=1, IFERROR(VLOOKUP(A135,'Simple Annual Summary'!$D$5:$O$962,9,FALSE), ""), "")</f>
        <v>9742.5</v>
      </c>
      <c r="F135" s="3">
        <f t="shared" si="6"/>
        <v>811.875</v>
      </c>
      <c r="G135" s="17">
        <f>IF(COUNTIF($A$2:A135, A135)&gt;1, "", IFERROR(SUMIF($A$2:$A$1457, A135, $D$2:$D$1457), ""))</f>
        <v>1</v>
      </c>
      <c r="H135" s="3">
        <f t="shared" si="7"/>
        <v>811.875</v>
      </c>
      <c r="I135" s="3">
        <f t="shared" si="8"/>
        <v>9742.5</v>
      </c>
      <c r="J135" s="12">
        <f>COUNTIF($A$2:A135, A135)</f>
        <v>1</v>
      </c>
      <c r="K135" s="4"/>
    </row>
    <row r="136" spans="1:11">
      <c r="A136" s="138" t="s">
        <v>929</v>
      </c>
      <c r="B136" s="139" t="s">
        <v>2114</v>
      </c>
      <c r="C136" s="2">
        <f>IFERROR(VLOOKUP('DIV CHANGE'!$B136,JOBS!$A:$D,4,FALSE),"")</f>
        <v>2</v>
      </c>
      <c r="D136" s="11">
        <v>1</v>
      </c>
      <c r="E136" s="3">
        <f>IF(J136=1, IFERROR(VLOOKUP(A136,'Simple Annual Summary'!$D$5:$O$962,9,FALSE), ""), "")</f>
        <v>9742.5</v>
      </c>
      <c r="F136" s="3">
        <f t="shared" si="6"/>
        <v>811.875</v>
      </c>
      <c r="G136" s="17">
        <f>IF(COUNTIF($A$2:A136, A136)&gt;1, "", IFERROR(SUMIF($A$2:$A$1457, A136, $D$2:$D$1457), ""))</f>
        <v>1</v>
      </c>
      <c r="H136" s="3">
        <f t="shared" si="7"/>
        <v>811.875</v>
      </c>
      <c r="I136" s="3">
        <f t="shared" si="8"/>
        <v>9742.5</v>
      </c>
      <c r="J136" s="12">
        <f>COUNTIF($A$2:A136, A136)</f>
        <v>1</v>
      </c>
      <c r="K136" s="4"/>
    </row>
    <row r="137" spans="1:11">
      <c r="A137" s="142" t="s">
        <v>2115</v>
      </c>
      <c r="B137" s="143" t="s">
        <v>2021</v>
      </c>
      <c r="C137" s="2">
        <f>IFERROR(VLOOKUP('DIV CHANGE'!$B137,JOBS!$A:$D,4,FALSE),"")</f>
        <v>3</v>
      </c>
      <c r="D137" s="2">
        <v>1</v>
      </c>
      <c r="E137" s="3" t="str">
        <f>IF(J137=1, IFERROR(VLOOKUP(A137,'Simple Annual Summary'!$D$5:$O$962,9,FALSE), ""), "")</f>
        <v/>
      </c>
      <c r="F137" s="3" t="str">
        <f t="shared" si="6"/>
        <v/>
      </c>
      <c r="G137" s="17">
        <f>IF(COUNTIF($A$2:A137, A137)&gt;1, "", IFERROR(SUMIF($A$2:$A$1457, A137, $D$2:$D$1457), ""))</f>
        <v>1</v>
      </c>
      <c r="H137" s="3" t="str">
        <f t="shared" si="7"/>
        <v/>
      </c>
      <c r="I137" s="3">
        <f t="shared" si="8"/>
        <v>0</v>
      </c>
      <c r="J137" s="12">
        <f>COUNTIF($A$2:A137, A137)</f>
        <v>1</v>
      </c>
      <c r="K137" s="4"/>
    </row>
    <row r="138" spans="1:11">
      <c r="A138" s="138" t="s">
        <v>2116</v>
      </c>
      <c r="B138" s="139" t="s">
        <v>2045</v>
      </c>
      <c r="C138" s="2">
        <f>IFERROR(VLOOKUP('DIV CHANGE'!$B138,JOBS!$A:$D,4,FALSE),"")</f>
        <v>2</v>
      </c>
      <c r="D138" s="131">
        <v>1</v>
      </c>
      <c r="E138" s="3" t="str">
        <f>IF(J138=1, IFERROR(VLOOKUP(A138,'Simple Annual Summary'!$D$5:$O$962,9,FALSE), ""), "")</f>
        <v/>
      </c>
      <c r="F138" s="3" t="str">
        <f t="shared" si="6"/>
        <v/>
      </c>
      <c r="G138" s="17">
        <f>IF(COUNTIF($A$2:A138, A138)&gt;1, "", IFERROR(SUMIF($A$2:$A$1457, A138, $D$2:$D$1457), ""))</f>
        <v>1</v>
      </c>
      <c r="H138" s="3" t="str">
        <f t="shared" si="7"/>
        <v/>
      </c>
      <c r="I138" s="3">
        <f t="shared" si="8"/>
        <v>0</v>
      </c>
      <c r="J138" s="12">
        <f>COUNTIF($A$2:A138, A138)</f>
        <v>1</v>
      </c>
      <c r="K138" s="4"/>
    </row>
    <row r="139" spans="1:11">
      <c r="A139" s="142" t="s">
        <v>2117</v>
      </c>
      <c r="B139" s="143" t="s">
        <v>2021</v>
      </c>
      <c r="C139" s="2">
        <f>IFERROR(VLOOKUP('DIV CHANGE'!$B139,JOBS!$A:$D,4,FALSE),"")</f>
        <v>3</v>
      </c>
      <c r="D139" s="2">
        <v>1</v>
      </c>
      <c r="E139" s="3" t="str">
        <f>IF(J139=1, IFERROR(VLOOKUP(A139,'Simple Annual Summary'!$D$5:$O$962,9,FALSE), ""), "")</f>
        <v/>
      </c>
      <c r="F139" s="3" t="str">
        <f t="shared" si="6"/>
        <v/>
      </c>
      <c r="G139" s="17">
        <f>IF(COUNTIF($A$2:A139, A139)&gt;1, "", IFERROR(SUMIF($A$2:$A$1457, A139, $D$2:$D$1457), ""))</f>
        <v>1</v>
      </c>
      <c r="H139" s="3" t="str">
        <f t="shared" si="7"/>
        <v/>
      </c>
      <c r="I139" s="3">
        <f t="shared" si="8"/>
        <v>0</v>
      </c>
      <c r="J139" s="12">
        <f>COUNTIF($A$2:A139, A139)</f>
        <v>1</v>
      </c>
      <c r="K139" s="4"/>
    </row>
    <row r="140" spans="1:11">
      <c r="A140" s="142" t="s">
        <v>932</v>
      </c>
      <c r="B140" s="143" t="s">
        <v>2045</v>
      </c>
      <c r="C140" s="2">
        <f>IFERROR(VLOOKUP('DIV CHANGE'!$B140,JOBS!$A:$D,4,FALSE),"")</f>
        <v>2</v>
      </c>
      <c r="D140" s="130">
        <v>1</v>
      </c>
      <c r="E140" s="3">
        <f>IF(J140=1, IFERROR(VLOOKUP(A140,'Simple Annual Summary'!$D$5:$O$962,9,FALSE), ""), "")</f>
        <v>3141.666666666667</v>
      </c>
      <c r="F140" s="3">
        <f t="shared" si="6"/>
        <v>261.8055555555556</v>
      </c>
      <c r="G140" s="17">
        <f>IF(COUNTIF($A$2:A140, A140)&gt;1, "", IFERROR(SUMIF($A$2:$A$1457, A140, $D$2:$D$1457), ""))</f>
        <v>1</v>
      </c>
      <c r="H140" s="3">
        <f t="shared" si="7"/>
        <v>261.80599999999998</v>
      </c>
      <c r="I140" s="3">
        <f t="shared" si="8"/>
        <v>3141.666666666667</v>
      </c>
      <c r="J140" s="12">
        <f>COUNTIF($A$2:A140, A140)</f>
        <v>1</v>
      </c>
      <c r="K140" s="4"/>
    </row>
    <row r="141" spans="1:11">
      <c r="A141" s="142" t="s">
        <v>942</v>
      </c>
      <c r="B141" s="143" t="s">
        <v>2113</v>
      </c>
      <c r="C141" s="2">
        <f>IFERROR(VLOOKUP('DIV CHANGE'!$B141,JOBS!$A:$D,4,FALSE),"")</f>
        <v>2</v>
      </c>
      <c r="D141" s="131">
        <v>1</v>
      </c>
      <c r="E141" s="3">
        <f>IF(J141=1, IFERROR(VLOOKUP(A141,'Simple Annual Summary'!$D$5:$O$962,9,FALSE), ""), "")</f>
        <v>324.44400000000002</v>
      </c>
      <c r="F141" s="3">
        <f t="shared" si="6"/>
        <v>27.037000000000003</v>
      </c>
      <c r="G141" s="17">
        <f>IF(COUNTIF($A$2:A141, A141)&gt;1, "", IFERROR(SUMIF($A$2:$A$1457, A141, $D$2:$D$1457), ""))</f>
        <v>1</v>
      </c>
      <c r="H141" s="3">
        <f t="shared" si="7"/>
        <v>27.036999999999999</v>
      </c>
      <c r="I141" s="3">
        <f t="shared" si="8"/>
        <v>324.44400000000002</v>
      </c>
      <c r="J141" s="12">
        <f>COUNTIF($A$2:A141, A141)</f>
        <v>1</v>
      </c>
      <c r="K141" s="4"/>
    </row>
    <row r="142" spans="1:11">
      <c r="A142" s="142" t="s">
        <v>947</v>
      </c>
      <c r="B142" s="143" t="s">
        <v>2023</v>
      </c>
      <c r="C142" s="2">
        <f>IFERROR(VLOOKUP('DIV CHANGE'!$B142,JOBS!$A:$D,4,FALSE),"")</f>
        <v>2</v>
      </c>
      <c r="D142" s="130">
        <v>1</v>
      </c>
      <c r="E142" s="3">
        <f>IF(J142=1, IFERROR(VLOOKUP(A142,'Simple Annual Summary'!$D$5:$O$962,9,FALSE), ""), "")</f>
        <v>324.44400000000002</v>
      </c>
      <c r="F142" s="3">
        <f t="shared" si="6"/>
        <v>27.037000000000003</v>
      </c>
      <c r="G142" s="17">
        <f>IF(COUNTIF($A$2:A142, A142)&gt;1, "", IFERROR(SUMIF($A$2:$A$1457, A142, $D$2:$D$1457), ""))</f>
        <v>1</v>
      </c>
      <c r="H142" s="3">
        <f t="shared" si="7"/>
        <v>27.036999999999999</v>
      </c>
      <c r="I142" s="3">
        <f t="shared" si="8"/>
        <v>324.44400000000002</v>
      </c>
      <c r="J142" s="12">
        <f>COUNTIF($A$2:A142, A142)</f>
        <v>1</v>
      </c>
      <c r="K142" s="4"/>
    </row>
    <row r="143" spans="1:11">
      <c r="A143" s="138" t="s">
        <v>948</v>
      </c>
      <c r="B143" s="139" t="s">
        <v>2045</v>
      </c>
      <c r="C143" s="2">
        <f>IFERROR(VLOOKUP('DIV CHANGE'!$B143,JOBS!$A:$D,4,FALSE),"")</f>
        <v>2</v>
      </c>
      <c r="D143" s="11">
        <v>1</v>
      </c>
      <c r="E143" s="3">
        <f>IF(J143=1, IFERROR(VLOOKUP(A143,'Simple Annual Summary'!$D$5:$O$962,9,FALSE), ""), "")</f>
        <v>324.44466666666671</v>
      </c>
      <c r="F143" s="3">
        <f t="shared" si="6"/>
        <v>27.037055555555558</v>
      </c>
      <c r="G143" s="17">
        <f>IF(COUNTIF($A$2:A143, A143)&gt;1, "", IFERROR(SUMIF($A$2:$A$1457, A143, $D$2:$D$1457), ""))</f>
        <v>1</v>
      </c>
      <c r="H143" s="3">
        <f t="shared" si="7"/>
        <v>27.036999999999999</v>
      </c>
      <c r="I143" s="3">
        <f t="shared" si="8"/>
        <v>324.44466666666671</v>
      </c>
      <c r="J143" s="12">
        <f>COUNTIF($A$2:A143, A143)</f>
        <v>1</v>
      </c>
      <c r="K143" s="4"/>
    </row>
    <row r="144" spans="1:11">
      <c r="A144" s="138" t="s">
        <v>952</v>
      </c>
      <c r="B144" s="139" t="s">
        <v>2042</v>
      </c>
      <c r="C144" s="2">
        <f>IFERROR(VLOOKUP('DIV CHANGE'!$B144,JOBS!$A:$D,4,FALSE),"")</f>
        <v>4</v>
      </c>
      <c r="D144" s="11">
        <v>1</v>
      </c>
      <c r="E144" s="3">
        <f>IF(J144=1, IFERROR(VLOOKUP(A144,'Simple Annual Summary'!$D$5:$O$962,9,FALSE), ""), "")</f>
        <v>945</v>
      </c>
      <c r="F144" s="3">
        <f t="shared" si="6"/>
        <v>78.75</v>
      </c>
      <c r="G144" s="17">
        <f>IF(COUNTIF($A$2:A144, A144)&gt;1, "", IFERROR(SUMIF($A$2:$A$1457, A144, $D$2:$D$1457), ""))</f>
        <v>1</v>
      </c>
      <c r="H144" s="3">
        <f t="shared" si="7"/>
        <v>78.75</v>
      </c>
      <c r="I144" s="3">
        <f t="shared" si="8"/>
        <v>945</v>
      </c>
      <c r="J144" s="12">
        <f>COUNTIF($A$2:A144, A144)</f>
        <v>1</v>
      </c>
      <c r="K144" s="4"/>
    </row>
    <row r="145" spans="1:11">
      <c r="A145" s="142" t="s">
        <v>956</v>
      </c>
      <c r="B145" s="143" t="s">
        <v>2045</v>
      </c>
      <c r="C145" s="2">
        <f>IFERROR(VLOOKUP('DIV CHANGE'!$B145,JOBS!$A:$D,4,FALSE),"")</f>
        <v>2</v>
      </c>
      <c r="D145" s="2">
        <v>1</v>
      </c>
      <c r="E145" s="3">
        <f>IF(J145=1, IFERROR(VLOOKUP(A145,'Simple Annual Summary'!$D$5:$O$962,9,FALSE), ""), "")</f>
        <v>19343.726000000002</v>
      </c>
      <c r="F145" s="3">
        <f t="shared" si="6"/>
        <v>1611.9771666666668</v>
      </c>
      <c r="G145" s="17">
        <f>IF(COUNTIF($A$2:A145, A145)&gt;1, "", IFERROR(SUMIF($A$2:$A$1457, A145, $D$2:$D$1457), ""))</f>
        <v>1</v>
      </c>
      <c r="H145" s="3">
        <f t="shared" si="7"/>
        <v>1611.9770000000001</v>
      </c>
      <c r="I145" s="3">
        <f t="shared" si="8"/>
        <v>19343.726000000002</v>
      </c>
      <c r="J145" s="12">
        <f>COUNTIF($A$2:A145, A145)</f>
        <v>1</v>
      </c>
      <c r="K145" s="4"/>
    </row>
    <row r="146" spans="1:11">
      <c r="A146" s="142" t="s">
        <v>960</v>
      </c>
      <c r="B146" s="143" t="s">
        <v>2045</v>
      </c>
      <c r="C146" s="2">
        <f>IFERROR(VLOOKUP('DIV CHANGE'!$B146,JOBS!$A:$D,4,FALSE),"")</f>
        <v>2</v>
      </c>
      <c r="D146" s="130">
        <v>1</v>
      </c>
      <c r="E146" s="3">
        <f>IF(J146=1, IFERROR(VLOOKUP(A146,'Simple Annual Summary'!$D$5:$O$962,9,FALSE), ""), "")</f>
        <v>4293.3386666666665</v>
      </c>
      <c r="F146" s="3">
        <f t="shared" si="6"/>
        <v>357.77822222222221</v>
      </c>
      <c r="G146" s="17">
        <f>IF(COUNTIF($A$2:A146, A146)&gt;1, "", IFERROR(SUMIF($A$2:$A$1457, A146, $D$2:$D$1457), ""))</f>
        <v>1</v>
      </c>
      <c r="H146" s="3">
        <f t="shared" si="7"/>
        <v>357.77800000000002</v>
      </c>
      <c r="I146" s="3">
        <f t="shared" si="8"/>
        <v>4293.3386666666665</v>
      </c>
      <c r="J146" s="12">
        <f>COUNTIF($A$2:A146, A146)</f>
        <v>1</v>
      </c>
      <c r="K146" s="4"/>
    </row>
    <row r="147" spans="1:11">
      <c r="A147" s="142" t="s">
        <v>962</v>
      </c>
      <c r="B147" s="143" t="s">
        <v>2045</v>
      </c>
      <c r="C147" s="2">
        <f>IFERROR(VLOOKUP('DIV CHANGE'!$B147,JOBS!$A:$D,4,FALSE),"")</f>
        <v>2</v>
      </c>
      <c r="D147" s="2">
        <v>1</v>
      </c>
      <c r="E147" s="3">
        <f>IF(J147=1, IFERROR(VLOOKUP(A147,'Simple Annual Summary'!$D$5:$O$962,9,FALSE), ""), "")</f>
        <v>1444.4220000000003</v>
      </c>
      <c r="F147" s="3">
        <f t="shared" si="6"/>
        <v>120.36850000000003</v>
      </c>
      <c r="G147" s="17">
        <f>IF(COUNTIF($A$2:A147, A147)&gt;1, "", IFERROR(SUMIF($A$2:$A$1457, A147, $D$2:$D$1457), ""))</f>
        <v>1</v>
      </c>
      <c r="H147" s="3">
        <f t="shared" si="7"/>
        <v>120.369</v>
      </c>
      <c r="I147" s="3">
        <f t="shared" si="8"/>
        <v>1444.4220000000003</v>
      </c>
      <c r="J147" s="12">
        <f>COUNTIF($A$2:A147, A147)</f>
        <v>1</v>
      </c>
      <c r="K147" s="4"/>
    </row>
    <row r="148" spans="1:11">
      <c r="A148" s="142" t="s">
        <v>964</v>
      </c>
      <c r="B148" s="143" t="s">
        <v>2045</v>
      </c>
      <c r="C148" s="2">
        <f>IFERROR(VLOOKUP('DIV CHANGE'!$B148,JOBS!$A:$D,4,FALSE),"")</f>
        <v>2</v>
      </c>
      <c r="D148" s="2">
        <v>1</v>
      </c>
      <c r="E148" s="3">
        <f>IF(J148=1, IFERROR(VLOOKUP(A148,'Simple Annual Summary'!$D$5:$O$962,9,FALSE), ""), "")</f>
        <v>996.9706666666666</v>
      </c>
      <c r="F148" s="3">
        <f t="shared" si="6"/>
        <v>83.080888888888879</v>
      </c>
      <c r="G148" s="17">
        <f>IF(COUNTIF($A$2:A148, A148)&gt;1, "", IFERROR(SUMIF($A$2:$A$1457, A148, $D$2:$D$1457), ""))</f>
        <v>1</v>
      </c>
      <c r="H148" s="3">
        <f t="shared" si="7"/>
        <v>83.081000000000003</v>
      </c>
      <c r="I148" s="3">
        <f t="shared" si="8"/>
        <v>996.9706666666666</v>
      </c>
      <c r="J148" s="12">
        <f>COUNTIF($A$2:A148, A148)</f>
        <v>1</v>
      </c>
      <c r="K148" s="4"/>
    </row>
    <row r="149" spans="1:11">
      <c r="A149" s="142" t="s">
        <v>966</v>
      </c>
      <c r="B149" s="143" t="s">
        <v>2045</v>
      </c>
      <c r="C149" s="2">
        <f>IFERROR(VLOOKUP('DIV CHANGE'!$B149,JOBS!$A:$D,4,FALSE),"")</f>
        <v>2</v>
      </c>
      <c r="D149" s="130">
        <v>1</v>
      </c>
      <c r="E149" s="3">
        <f>IF(J149=1, IFERROR(VLOOKUP(A149,'Simple Annual Summary'!$D$5:$O$962,9,FALSE), ""), "")</f>
        <v>1030.4822857142858</v>
      </c>
      <c r="F149" s="3">
        <f t="shared" si="6"/>
        <v>85.873523809523817</v>
      </c>
      <c r="G149" s="17">
        <f>IF(COUNTIF($A$2:A149, A149)&gt;1, "", IFERROR(SUMIF($A$2:$A$1457, A149, $D$2:$D$1457), ""))</f>
        <v>1</v>
      </c>
      <c r="H149" s="3">
        <f t="shared" si="7"/>
        <v>85.873999999999995</v>
      </c>
      <c r="I149" s="3">
        <f t="shared" si="8"/>
        <v>1030.4822857142858</v>
      </c>
      <c r="J149" s="12">
        <f>COUNTIF($A$2:A149, A149)</f>
        <v>1</v>
      </c>
      <c r="K149" s="4"/>
    </row>
    <row r="150" spans="1:11">
      <c r="A150" s="142" t="s">
        <v>983</v>
      </c>
      <c r="B150" s="143" t="s">
        <v>2020</v>
      </c>
      <c r="C150" s="2">
        <f>IFERROR(VLOOKUP('DIV CHANGE'!$B150,JOBS!$A:$D,4,FALSE),"")</f>
        <v>2</v>
      </c>
      <c r="D150" s="2">
        <v>1</v>
      </c>
      <c r="E150" s="3">
        <f>IF(J150=1, IFERROR(VLOOKUP(A150,'Simple Annual Summary'!$D$5:$O$962,9,FALSE), ""), "")</f>
        <v>23089.226999999999</v>
      </c>
      <c r="F150" s="3">
        <f t="shared" si="6"/>
        <v>1924.1022499999999</v>
      </c>
      <c r="G150" s="17">
        <f>IF(COUNTIF($A$2:A150, A150)&gt;1, "", IFERROR(SUMIF($A$2:$A$1457, A150, $D$2:$D$1457), ""))</f>
        <v>1</v>
      </c>
      <c r="H150" s="3">
        <f t="shared" si="7"/>
        <v>1924.1020000000001</v>
      </c>
      <c r="I150" s="3">
        <f t="shared" si="8"/>
        <v>23089.226999999999</v>
      </c>
      <c r="J150" s="12">
        <f>COUNTIF($A$2:A150, A150)</f>
        <v>1</v>
      </c>
      <c r="K150" s="4"/>
    </row>
    <row r="151" spans="1:11">
      <c r="A151" s="142" t="s">
        <v>995</v>
      </c>
      <c r="B151" s="143" t="s">
        <v>2070</v>
      </c>
      <c r="C151" s="2">
        <f>IFERROR(VLOOKUP('DIV CHANGE'!$B151,JOBS!$A:$D,4,FALSE),"")</f>
        <v>8</v>
      </c>
      <c r="D151" s="2">
        <v>1</v>
      </c>
      <c r="E151" s="3">
        <f>IF(J151=1, IFERROR(VLOOKUP(A151,'Simple Annual Summary'!$D$5:$O$962,9,FALSE), ""), "")</f>
        <v>9747.9750000000004</v>
      </c>
      <c r="F151" s="3">
        <f t="shared" si="6"/>
        <v>812.33125000000007</v>
      </c>
      <c r="G151" s="17">
        <f>IF(COUNTIF($A$2:A151, A151)&gt;1, "", IFERROR(SUMIF($A$2:$A$1457, A151, $D$2:$D$1457), ""))</f>
        <v>1</v>
      </c>
      <c r="H151" s="3">
        <f t="shared" si="7"/>
        <v>812.33100000000002</v>
      </c>
      <c r="I151" s="3">
        <f t="shared" si="8"/>
        <v>9747.9750000000004</v>
      </c>
      <c r="J151" s="12">
        <f>COUNTIF($A$2:A151, A151)</f>
        <v>1</v>
      </c>
      <c r="K151" s="4"/>
    </row>
    <row r="152" spans="1:11">
      <c r="A152" s="142" t="s">
        <v>1042</v>
      </c>
      <c r="B152" s="143" t="s">
        <v>2020</v>
      </c>
      <c r="C152" s="2">
        <f>IFERROR(VLOOKUP('DIV CHANGE'!$B152,JOBS!$A:$D,4,FALSE),"")</f>
        <v>2</v>
      </c>
      <c r="D152" s="2">
        <v>1</v>
      </c>
      <c r="E152" s="3">
        <f>IF(J152=1, IFERROR(VLOOKUP(A152,'Simple Annual Summary'!$D$5:$O$962,9,FALSE), ""), "")</f>
        <v>28500</v>
      </c>
      <c r="F152" s="3">
        <f t="shared" si="6"/>
        <v>2375</v>
      </c>
      <c r="G152" s="17">
        <f>IF(COUNTIF($A$2:A152, A152)&gt;1, "", IFERROR(SUMIF($A$2:$A$1457, A152, $D$2:$D$1457), ""))</f>
        <v>1</v>
      </c>
      <c r="H152" s="3">
        <f t="shared" si="7"/>
        <v>2375</v>
      </c>
      <c r="I152" s="3">
        <f t="shared" si="8"/>
        <v>28500</v>
      </c>
      <c r="J152" s="12">
        <f>COUNTIF($A$2:A152, A152)</f>
        <v>1</v>
      </c>
      <c r="K152" s="4"/>
    </row>
    <row r="153" spans="1:11">
      <c r="A153" s="142" t="s">
        <v>1089</v>
      </c>
      <c r="B153" s="143" t="s">
        <v>2021</v>
      </c>
      <c r="C153" s="2">
        <f>IFERROR(VLOOKUP('DIV CHANGE'!$B153,JOBS!$A:$D,4,FALSE),"")</f>
        <v>3</v>
      </c>
      <c r="D153" s="2">
        <v>1</v>
      </c>
      <c r="E153" s="3">
        <f>IF(J153=1, IFERROR(VLOOKUP(A153,'Simple Annual Summary'!$D$5:$O$962,9,FALSE), ""), "")</f>
        <v>29299.621666666662</v>
      </c>
      <c r="F153" s="3">
        <f t="shared" si="6"/>
        <v>2441.6351388888884</v>
      </c>
      <c r="G153" s="17">
        <f>IF(COUNTIF($A$2:A153, A153)&gt;1, "", IFERROR(SUMIF($A$2:$A$1457, A153, $D$2:$D$1457), ""))</f>
        <v>1</v>
      </c>
      <c r="H153" s="3">
        <f t="shared" si="7"/>
        <v>2441.6350000000002</v>
      </c>
      <c r="I153" s="3">
        <f t="shared" si="8"/>
        <v>29299.621666666659</v>
      </c>
      <c r="J153" s="12">
        <f>COUNTIF($A$2:A153, A153)</f>
        <v>1</v>
      </c>
      <c r="K153" s="4"/>
    </row>
    <row r="154" spans="1:11">
      <c r="A154" s="138" t="s">
        <v>1099</v>
      </c>
      <c r="B154" s="139" t="s">
        <v>2070</v>
      </c>
      <c r="C154" s="2">
        <f>IFERROR(VLOOKUP('DIV CHANGE'!$B154,JOBS!$A:$D,4,FALSE),"")</f>
        <v>8</v>
      </c>
      <c r="D154" s="11">
        <v>1</v>
      </c>
      <c r="E154" s="3">
        <f>IF(J154=1, IFERROR(VLOOKUP(A154,'Simple Annual Summary'!$D$5:$O$962,9,FALSE), ""), "")</f>
        <v>27889.064999999999</v>
      </c>
      <c r="F154" s="3">
        <f t="shared" si="6"/>
        <v>2324.0887499999999</v>
      </c>
      <c r="G154" s="17">
        <f>IF(COUNTIF($A$2:A154, A154)&gt;1, "", IFERROR(SUMIF($A$2:$A$1457, A154, $D$2:$D$1457), ""))</f>
        <v>1</v>
      </c>
      <c r="H154" s="3">
        <f t="shared" si="7"/>
        <v>2324.0889999999999</v>
      </c>
      <c r="I154" s="3">
        <f t="shared" si="8"/>
        <v>27889.064999999999</v>
      </c>
      <c r="J154" s="12">
        <f>COUNTIF($A$2:A154, A154)</f>
        <v>1</v>
      </c>
      <c r="K154" s="4"/>
    </row>
    <row r="155" spans="1:11">
      <c r="A155" s="142" t="s">
        <v>1117</v>
      </c>
      <c r="B155" s="143" t="s">
        <v>2070</v>
      </c>
      <c r="C155" s="2">
        <f>IFERROR(VLOOKUP('DIV CHANGE'!$B155,JOBS!$A:$D,4,FALSE),"")</f>
        <v>8</v>
      </c>
      <c r="D155" s="2">
        <v>1</v>
      </c>
      <c r="E155" s="3">
        <f>IF(J155=1, IFERROR(VLOOKUP(A155,'Simple Annual Summary'!$D$5:$O$962,9,FALSE), ""), "")</f>
        <v>28204.348333333332</v>
      </c>
      <c r="F155" s="3">
        <f t="shared" si="6"/>
        <v>2350.3623611111111</v>
      </c>
      <c r="G155" s="17">
        <f>IF(COUNTIF($A$2:A155, A155)&gt;1, "", IFERROR(SUMIF($A$2:$A$1457, A155, $D$2:$D$1457), ""))</f>
        <v>1</v>
      </c>
      <c r="H155" s="3">
        <f t="shared" si="7"/>
        <v>2350.3620000000001</v>
      </c>
      <c r="I155" s="3">
        <f t="shared" si="8"/>
        <v>28204.348333333335</v>
      </c>
      <c r="J155" s="12">
        <f>COUNTIF($A$2:A155, A155)</f>
        <v>1</v>
      </c>
      <c r="K155" s="4"/>
    </row>
    <row r="156" spans="1:11">
      <c r="A156" s="142" t="s">
        <v>1134</v>
      </c>
      <c r="B156" s="143" t="s">
        <v>2020</v>
      </c>
      <c r="C156" s="2">
        <f>IFERROR(VLOOKUP('DIV CHANGE'!$B156,JOBS!$A:$D,4,FALSE),"")</f>
        <v>2</v>
      </c>
      <c r="D156" s="2">
        <v>1</v>
      </c>
      <c r="E156" s="3">
        <f>IF(J156=1, IFERROR(VLOOKUP(A156,'Simple Annual Summary'!$D$5:$O$962,9,FALSE), ""), "")</f>
        <v>21882.008333333331</v>
      </c>
      <c r="F156" s="3">
        <f t="shared" si="6"/>
        <v>1823.5006944444442</v>
      </c>
      <c r="G156" s="17">
        <f>IF(COUNTIF($A$2:A156, A156)&gt;1, "", IFERROR(SUMIF($A$2:$A$1457, A156, $D$2:$D$1457), ""))</f>
        <v>1</v>
      </c>
      <c r="H156" s="3">
        <f t="shared" si="7"/>
        <v>1823.501</v>
      </c>
      <c r="I156" s="3">
        <f t="shared" si="8"/>
        <v>21882.008333333331</v>
      </c>
      <c r="J156" s="12">
        <f>COUNTIF($A$2:A156, A156)</f>
        <v>1</v>
      </c>
      <c r="K156" s="4"/>
    </row>
    <row r="157" spans="1:11">
      <c r="A157" s="138" t="s">
        <v>1144</v>
      </c>
      <c r="B157" s="139" t="s">
        <v>2021</v>
      </c>
      <c r="C157" s="2">
        <f>IFERROR(VLOOKUP('DIV CHANGE'!$B157,JOBS!$A:$D,4,FALSE),"")</f>
        <v>3</v>
      </c>
      <c r="D157" s="11">
        <v>1</v>
      </c>
      <c r="E157" s="3">
        <f>IF(J157=1, IFERROR(VLOOKUP(A157,'Simple Annual Summary'!$D$5:$O$962,9,FALSE), ""), "")</f>
        <v>21597.674999999999</v>
      </c>
      <c r="F157" s="3">
        <f t="shared" si="6"/>
        <v>1799.8062499999999</v>
      </c>
      <c r="G157" s="17">
        <f>IF(COUNTIF($A$2:A157, A157)&gt;1, "", IFERROR(SUMIF($A$2:$A$1457, A157, $D$2:$D$1457), ""))</f>
        <v>1</v>
      </c>
      <c r="H157" s="3">
        <f t="shared" si="7"/>
        <v>1799.806</v>
      </c>
      <c r="I157" s="3">
        <f t="shared" si="8"/>
        <v>21597.674999999999</v>
      </c>
      <c r="J157" s="12">
        <f>COUNTIF($A$2:A157, A157)</f>
        <v>1</v>
      </c>
      <c r="K157" s="4"/>
    </row>
    <row r="158" spans="1:11">
      <c r="A158" s="142" t="s">
        <v>1233</v>
      </c>
      <c r="B158" s="143" t="s">
        <v>2070</v>
      </c>
      <c r="C158" s="2">
        <f>IFERROR(VLOOKUP('DIV CHANGE'!$B158,JOBS!$A:$D,4,FALSE),"")</f>
        <v>8</v>
      </c>
      <c r="D158" s="131">
        <v>1</v>
      </c>
      <c r="E158" s="3">
        <f>IF(J158=1, IFERROR(VLOOKUP(A158,'Simple Annual Summary'!$D$5:$O$962,9,FALSE), ""), "")</f>
        <v>10861.116666666667</v>
      </c>
      <c r="F158" s="3">
        <f t="shared" si="6"/>
        <v>905.09305555555557</v>
      </c>
      <c r="G158" s="17">
        <f>IF(COUNTIF($A$2:A158, A158)&gt;1, "", IFERROR(SUMIF($A$2:$A$1457, A158, $D$2:$D$1457), ""))</f>
        <v>1</v>
      </c>
      <c r="H158" s="3">
        <f t="shared" si="7"/>
        <v>905.09299999999996</v>
      </c>
      <c r="I158" s="3">
        <f t="shared" si="8"/>
        <v>10861.116666666667</v>
      </c>
      <c r="J158" s="12">
        <f>COUNTIF($A$2:A158, A158)</f>
        <v>1</v>
      </c>
      <c r="K158" s="4"/>
    </row>
    <row r="159" spans="1:11">
      <c r="A159" s="142" t="s">
        <v>1289</v>
      </c>
      <c r="B159" s="143" t="s">
        <v>2070</v>
      </c>
      <c r="C159" s="2">
        <f>IFERROR(VLOOKUP('DIV CHANGE'!$B159,JOBS!$A:$D,4,FALSE),"")</f>
        <v>8</v>
      </c>
      <c r="D159" s="2">
        <v>1</v>
      </c>
      <c r="E159" s="3">
        <f>IF(J159=1, IFERROR(VLOOKUP(A159,'Simple Annual Summary'!$D$5:$O$962,9,FALSE), ""), "")</f>
        <v>1840.5837499999998</v>
      </c>
      <c r="F159" s="3">
        <f t="shared" si="6"/>
        <v>153.38197916666664</v>
      </c>
      <c r="G159" s="17">
        <f>IF(COUNTIF($A$2:A159, A159)&gt;1, "", IFERROR(SUMIF($A$2:$A$1457, A159, $D$2:$D$1457), ""))</f>
        <v>1</v>
      </c>
      <c r="H159" s="3">
        <f t="shared" si="7"/>
        <v>153.38200000000001</v>
      </c>
      <c r="I159" s="3">
        <f t="shared" si="8"/>
        <v>1840.5837499999998</v>
      </c>
      <c r="J159" s="12">
        <f>COUNTIF($A$2:A159, A159)</f>
        <v>1</v>
      </c>
      <c r="K159" s="4"/>
    </row>
    <row r="160" spans="1:11">
      <c r="A160" s="142" t="s">
        <v>1299</v>
      </c>
      <c r="B160" s="143" t="s">
        <v>2070</v>
      </c>
      <c r="C160" s="2">
        <f>IFERROR(VLOOKUP('DIV CHANGE'!$B160,JOBS!$A:$D,4,FALSE),"")</f>
        <v>8</v>
      </c>
      <c r="D160" s="130">
        <v>1</v>
      </c>
      <c r="E160" s="3">
        <f>IF(J160=1, IFERROR(VLOOKUP(A160,'Simple Annual Summary'!$D$5:$O$962,9,FALSE), ""), "")</f>
        <v>1039.0959583333333</v>
      </c>
      <c r="F160" s="3">
        <f t="shared" si="6"/>
        <v>86.591329861111106</v>
      </c>
      <c r="G160" s="17">
        <f>IF(COUNTIF($A$2:A160, A160)&gt;1, "", IFERROR(SUMIF($A$2:$A$1457, A160, $D$2:$D$1457), ""))</f>
        <v>1</v>
      </c>
      <c r="H160" s="3">
        <f t="shared" si="7"/>
        <v>86.590999999999994</v>
      </c>
      <c r="I160" s="3">
        <f t="shared" si="8"/>
        <v>1039.0959583333333</v>
      </c>
      <c r="J160" s="12">
        <f>COUNTIF($A$2:A160, A160)</f>
        <v>1</v>
      </c>
      <c r="K160" s="4"/>
    </row>
    <row r="161" spans="1:11">
      <c r="A161" s="138" t="s">
        <v>1317</v>
      </c>
      <c r="B161" s="139" t="s">
        <v>2020</v>
      </c>
      <c r="C161" s="2">
        <f>IFERROR(VLOOKUP('DIV CHANGE'!$B161,JOBS!$A:$D,4,FALSE),"")</f>
        <v>2</v>
      </c>
      <c r="D161" s="11">
        <v>1</v>
      </c>
      <c r="E161" s="3">
        <f>IF(J161=1, IFERROR(VLOOKUP(A161,'Simple Annual Summary'!$D$5:$O$962,9,FALSE), ""), "")</f>
        <v>0</v>
      </c>
      <c r="F161" s="3">
        <f t="shared" si="6"/>
        <v>0</v>
      </c>
      <c r="G161" s="17">
        <f>IF(COUNTIF($A$2:A161, A161)&gt;1, "", IFERROR(SUMIF($A$2:$A$1457, A161, $D$2:$D$1457), ""))</f>
        <v>1</v>
      </c>
      <c r="H161" s="3">
        <f t="shared" si="7"/>
        <v>0</v>
      </c>
      <c r="I161" s="3">
        <f t="shared" si="8"/>
        <v>0</v>
      </c>
      <c r="J161" s="12">
        <f>COUNTIF($A$2:A161, A161)</f>
        <v>1</v>
      </c>
      <c r="K161" s="4"/>
    </row>
    <row r="162" spans="1:11">
      <c r="A162" s="138" t="s">
        <v>1383</v>
      </c>
      <c r="B162" s="139" t="s">
        <v>2020</v>
      </c>
      <c r="C162" s="2">
        <f>IFERROR(VLOOKUP('DIV CHANGE'!$B162,JOBS!$A:$D,4,FALSE),"")</f>
        <v>2</v>
      </c>
      <c r="D162" s="11">
        <v>1</v>
      </c>
      <c r="E162" s="3">
        <f>IF(J162=1, IFERROR(VLOOKUP(A162,'Simple Annual Summary'!$D$5:$O$962,9,FALSE), ""), "")</f>
        <v>28500</v>
      </c>
      <c r="F162" s="3">
        <f t="shared" si="6"/>
        <v>2375</v>
      </c>
      <c r="G162" s="17">
        <f>IF(COUNTIF($A$2:A162, A162)&gt;1, "", IFERROR(SUMIF($A$2:$A$1457, A162, $D$2:$D$1457), ""))</f>
        <v>1</v>
      </c>
      <c r="H162" s="3">
        <f t="shared" si="7"/>
        <v>2375</v>
      </c>
      <c r="I162" s="3">
        <f t="shared" si="8"/>
        <v>28500</v>
      </c>
      <c r="J162" s="12">
        <f>COUNTIF($A$2:A162, A162)</f>
        <v>1</v>
      </c>
      <c r="K162" s="4"/>
    </row>
    <row r="163" spans="1:11">
      <c r="A163" s="138" t="s">
        <v>1391</v>
      </c>
      <c r="B163" s="139" t="s">
        <v>2021</v>
      </c>
      <c r="C163" s="2">
        <f>IFERROR(VLOOKUP('DIV CHANGE'!$B163,JOBS!$A:$D,4,FALSE),"")</f>
        <v>3</v>
      </c>
      <c r="D163" s="11">
        <v>1</v>
      </c>
      <c r="E163" s="3">
        <f>IF(J163=1, IFERROR(VLOOKUP(A163,'Simple Annual Summary'!$D$5:$O$962,9,FALSE), ""), "")</f>
        <v>33400.82</v>
      </c>
      <c r="F163" s="3">
        <f t="shared" si="6"/>
        <v>2783.4016666666666</v>
      </c>
      <c r="G163" s="17">
        <f>IF(COUNTIF($A$2:A163, A163)&gt;1, "", IFERROR(SUMIF($A$2:$A$1457, A163, $D$2:$D$1457), ""))</f>
        <v>1</v>
      </c>
      <c r="H163" s="3">
        <f t="shared" si="7"/>
        <v>2783.402</v>
      </c>
      <c r="I163" s="3">
        <f t="shared" si="8"/>
        <v>33400.82</v>
      </c>
      <c r="J163" s="12">
        <f>COUNTIF($A$2:A163, A163)</f>
        <v>1</v>
      </c>
      <c r="K163" s="4"/>
    </row>
    <row r="164" spans="1:11">
      <c r="A164" s="142" t="s">
        <v>1399</v>
      </c>
      <c r="B164" s="143" t="s">
        <v>2047</v>
      </c>
      <c r="C164" s="2">
        <f>IFERROR(VLOOKUP('DIV CHANGE'!$B164,JOBS!$A:$D,4,FALSE),"")</f>
        <v>4</v>
      </c>
      <c r="D164" s="2">
        <v>1</v>
      </c>
      <c r="E164" s="3">
        <f>IF(J164=1, IFERROR(VLOOKUP(A164,'Simple Annual Summary'!$D$5:$O$962,9,FALSE), ""), "")</f>
        <v>32936.379999999997</v>
      </c>
      <c r="F164" s="3">
        <f t="shared" si="6"/>
        <v>2744.6983333333333</v>
      </c>
      <c r="G164" s="17">
        <f>IF(COUNTIF($A$2:A164, A164)&gt;1, "", IFERROR(SUMIF($A$2:$A$1457, A164, $D$2:$D$1457), ""))</f>
        <v>1</v>
      </c>
      <c r="H164" s="3">
        <f t="shared" si="7"/>
        <v>2744.6979999999999</v>
      </c>
      <c r="I164" s="3">
        <f t="shared" si="8"/>
        <v>32936.379999999997</v>
      </c>
      <c r="J164" s="12">
        <f>COUNTIF($A$2:A164, A164)</f>
        <v>1</v>
      </c>
      <c r="K164" s="4"/>
    </row>
    <row r="165" spans="1:11">
      <c r="A165" s="142" t="s">
        <v>2118</v>
      </c>
      <c r="B165" s="143" t="s">
        <v>2020</v>
      </c>
      <c r="C165" s="2">
        <f>IFERROR(VLOOKUP('DIV CHANGE'!$B165,JOBS!$A:$D,4,FALSE),"")</f>
        <v>2</v>
      </c>
      <c r="D165" s="2">
        <v>1</v>
      </c>
      <c r="E165" s="3" t="str">
        <f>IF(J165=1, IFERROR(VLOOKUP(A165,'Simple Annual Summary'!$D$5:$O$962,9,FALSE), ""), "")</f>
        <v/>
      </c>
      <c r="F165" s="3" t="str">
        <f t="shared" si="6"/>
        <v/>
      </c>
      <c r="G165" s="17">
        <f>IF(COUNTIF($A$2:A165, A165)&gt;1, "", IFERROR(SUMIF($A$2:$A$1457, A165, $D$2:$D$1457), ""))</f>
        <v>1</v>
      </c>
      <c r="H165" s="3" t="str">
        <f t="shared" si="7"/>
        <v/>
      </c>
      <c r="I165" s="3">
        <f t="shared" si="8"/>
        <v>0</v>
      </c>
      <c r="J165" s="12">
        <f>COUNTIF($A$2:A165, A165)</f>
        <v>1</v>
      </c>
      <c r="K165" s="4"/>
    </row>
    <row r="166" spans="1:11">
      <c r="A166" s="142" t="s">
        <v>2119</v>
      </c>
      <c r="B166" s="143" t="s">
        <v>2021</v>
      </c>
      <c r="C166" s="2">
        <f>IFERROR(VLOOKUP('DIV CHANGE'!$B166,JOBS!$A:$D,4,FALSE),"")</f>
        <v>3</v>
      </c>
      <c r="D166" s="2">
        <v>1</v>
      </c>
      <c r="E166" s="3" t="str">
        <f>IF(J166=1, IFERROR(VLOOKUP(A166,'Simple Annual Summary'!$D$5:$O$962,9,FALSE), ""), "")</f>
        <v/>
      </c>
      <c r="F166" s="3" t="str">
        <f t="shared" si="6"/>
        <v/>
      </c>
      <c r="G166" s="17">
        <f>IF(COUNTIF($A$2:A166, A166)&gt;1, "", IFERROR(SUMIF($A$2:$A$1457, A166, $D$2:$D$1457), ""))</f>
        <v>1</v>
      </c>
      <c r="H166" s="3" t="str">
        <f t="shared" si="7"/>
        <v/>
      </c>
      <c r="I166" s="3">
        <f t="shared" si="8"/>
        <v>0</v>
      </c>
      <c r="J166" s="12">
        <f>COUNTIF($A$2:A166, A166)</f>
        <v>1</v>
      </c>
      <c r="K166" s="4"/>
    </row>
    <row r="167" spans="1:11">
      <c r="A167" s="138" t="s">
        <v>2120</v>
      </c>
      <c r="B167" s="139" t="s">
        <v>2020</v>
      </c>
      <c r="C167" s="2">
        <f>IFERROR(VLOOKUP('DIV CHANGE'!$B167,JOBS!$A:$D,4,FALSE),"")</f>
        <v>2</v>
      </c>
      <c r="D167" s="11">
        <v>1</v>
      </c>
      <c r="E167" s="3" t="str">
        <f>IF(J167=1, IFERROR(VLOOKUP(A167,'Simple Annual Summary'!$D$5:$O$962,9,FALSE), ""), "")</f>
        <v/>
      </c>
      <c r="F167" s="3" t="str">
        <f t="shared" si="6"/>
        <v/>
      </c>
      <c r="G167" s="17">
        <f>IF(COUNTIF($A$2:A167, A167)&gt;1, "", IFERROR(SUMIF($A$2:$A$1457, A167, $D$2:$D$1457), ""))</f>
        <v>1</v>
      </c>
      <c r="H167" s="3" t="str">
        <f t="shared" si="7"/>
        <v/>
      </c>
      <c r="I167" s="3">
        <f t="shared" si="8"/>
        <v>0</v>
      </c>
      <c r="J167" s="12">
        <f>COUNTIF($A$2:A167, A167)</f>
        <v>1</v>
      </c>
      <c r="K167" s="4"/>
    </row>
    <row r="168" spans="1:11">
      <c r="A168" s="138" t="s">
        <v>1405</v>
      </c>
      <c r="B168" s="139" t="s">
        <v>2025</v>
      </c>
      <c r="C168" s="2">
        <f>IFERROR(VLOOKUP('DIV CHANGE'!$B168,JOBS!$A:$D,4,FALSE),"")</f>
        <v>2</v>
      </c>
      <c r="D168" s="11">
        <v>1</v>
      </c>
      <c r="E168" s="3">
        <f>IF(J168=1, IFERROR(VLOOKUP(A168,'Simple Annual Summary'!$D$5:$O$962,9,FALSE), ""), "")</f>
        <v>9589.5999999999985</v>
      </c>
      <c r="F168" s="3">
        <f t="shared" si="6"/>
        <v>799.13333333333321</v>
      </c>
      <c r="G168" s="17">
        <f>IF(COUNTIF($A$2:A168, A168)&gt;1, "", IFERROR(SUMIF($A$2:$A$1457, A168, $D$2:$D$1457), ""))</f>
        <v>1</v>
      </c>
      <c r="H168" s="3">
        <f t="shared" si="7"/>
        <v>799.13300000000004</v>
      </c>
      <c r="I168" s="3">
        <f t="shared" si="8"/>
        <v>9589.5999999999985</v>
      </c>
      <c r="J168" s="12">
        <f>COUNTIF($A$2:A168, A168)</f>
        <v>1</v>
      </c>
      <c r="K168" s="4"/>
    </row>
    <row r="169" spans="1:11">
      <c r="A169" s="138" t="s">
        <v>1407</v>
      </c>
      <c r="B169" s="139" t="s">
        <v>2021</v>
      </c>
      <c r="C169" s="2">
        <f>IFERROR(VLOOKUP('DIV CHANGE'!$B169,JOBS!$A:$D,4,FALSE),"")</f>
        <v>3</v>
      </c>
      <c r="D169" s="11">
        <v>1</v>
      </c>
      <c r="E169" s="3">
        <f>IF(J169=1, IFERROR(VLOOKUP(A169,'Simple Annual Summary'!$D$5:$O$962,9,FALSE), ""), "")</f>
        <v>13742.598000000002</v>
      </c>
      <c r="F169" s="3">
        <f t="shared" si="6"/>
        <v>1145.2165000000002</v>
      </c>
      <c r="G169" s="17">
        <f>IF(COUNTIF($A$2:A169, A169)&gt;1, "", IFERROR(SUMIF($A$2:$A$1457, A169, $D$2:$D$1457), ""))</f>
        <v>1</v>
      </c>
      <c r="H169" s="3">
        <f t="shared" si="7"/>
        <v>1145.2170000000001</v>
      </c>
      <c r="I169" s="3">
        <f t="shared" si="8"/>
        <v>13742.598000000002</v>
      </c>
      <c r="J169" s="12">
        <f>COUNTIF($A$2:A169, A169)</f>
        <v>1</v>
      </c>
      <c r="K169" s="4"/>
    </row>
    <row r="170" spans="1:11">
      <c r="A170" s="138" t="s">
        <v>1409</v>
      </c>
      <c r="B170" s="139" t="s">
        <v>2025</v>
      </c>
      <c r="C170" s="2">
        <f>IFERROR(VLOOKUP('DIV CHANGE'!$B170,JOBS!$A:$D,4,FALSE),"")</f>
        <v>2</v>
      </c>
      <c r="D170" s="11">
        <v>1</v>
      </c>
      <c r="E170" s="3">
        <f>IF(J170=1, IFERROR(VLOOKUP(A170,'Simple Annual Summary'!$D$5:$O$962,9,FALSE), ""), "")</f>
        <v>7414.97</v>
      </c>
      <c r="F170" s="3">
        <f t="shared" si="6"/>
        <v>617.91416666666669</v>
      </c>
      <c r="G170" s="17">
        <f>IF(COUNTIF($A$2:A170, A170)&gt;1, "", IFERROR(SUMIF($A$2:$A$1457, A170, $D$2:$D$1457), ""))</f>
        <v>1</v>
      </c>
      <c r="H170" s="3">
        <f t="shared" si="7"/>
        <v>617.91399999999999</v>
      </c>
      <c r="I170" s="3">
        <f t="shared" si="8"/>
        <v>7414.97</v>
      </c>
      <c r="J170" s="12">
        <f>COUNTIF($A$2:A170, A170)</f>
        <v>1</v>
      </c>
      <c r="K170" s="4"/>
    </row>
    <row r="171" spans="1:11">
      <c r="A171" s="138" t="s">
        <v>2121</v>
      </c>
      <c r="B171" s="139" t="s">
        <v>2037</v>
      </c>
      <c r="C171" s="2">
        <f>IFERROR(VLOOKUP('DIV CHANGE'!$B171,JOBS!$A:$D,4,FALSE),"")</f>
        <v>2</v>
      </c>
      <c r="D171" s="11">
        <v>1</v>
      </c>
      <c r="E171" s="3" t="str">
        <f>IF(J171=1, IFERROR(VLOOKUP(A171,'Simple Annual Summary'!$D$5:$O$962,9,FALSE), ""), "")</f>
        <v/>
      </c>
      <c r="F171" s="3" t="str">
        <f t="shared" si="6"/>
        <v/>
      </c>
      <c r="G171" s="17">
        <f>IF(COUNTIF($A$2:A171, A171)&gt;1, "", IFERROR(SUMIF($A$2:$A$1457, A171, $D$2:$D$1457), ""))</f>
        <v>1</v>
      </c>
      <c r="H171" s="3" t="str">
        <f t="shared" si="7"/>
        <v/>
      </c>
      <c r="I171" s="3">
        <f t="shared" si="8"/>
        <v>0</v>
      </c>
      <c r="J171" s="12">
        <f>COUNTIF($A$2:A171, A171)</f>
        <v>1</v>
      </c>
      <c r="K171" s="4"/>
    </row>
    <row r="172" spans="1:11">
      <c r="A172" s="142" t="s">
        <v>2122</v>
      </c>
      <c r="B172" s="143" t="s">
        <v>2040</v>
      </c>
      <c r="C172" s="2">
        <f>IFERROR(VLOOKUP('DIV CHANGE'!$B172,JOBS!$A:$D,4,FALSE),"")</f>
        <v>2</v>
      </c>
      <c r="D172" s="2">
        <v>1</v>
      </c>
      <c r="E172" s="3" t="str">
        <f>IF(J172=1, IFERROR(VLOOKUP(A172,'Simple Annual Summary'!$D$5:$O$962,9,FALSE), ""), "")</f>
        <v/>
      </c>
      <c r="F172" s="3" t="str">
        <f t="shared" si="6"/>
        <v/>
      </c>
      <c r="G172" s="17">
        <f>IF(COUNTIF($A$2:A172, A172)&gt;1, "", IFERROR(SUMIF($A$2:$A$1457, A172, $D$2:$D$1457), ""))</f>
        <v>1</v>
      </c>
      <c r="H172" s="3" t="str">
        <f t="shared" si="7"/>
        <v/>
      </c>
      <c r="I172" s="3">
        <f t="shared" si="8"/>
        <v>0</v>
      </c>
      <c r="J172" s="12">
        <f>COUNTIF($A$2:A172, A172)</f>
        <v>1</v>
      </c>
      <c r="K172" s="4"/>
    </row>
    <row r="173" spans="1:11">
      <c r="A173" s="142" t="s">
        <v>2123</v>
      </c>
      <c r="B173" s="143" t="s">
        <v>2025</v>
      </c>
      <c r="C173" s="2">
        <f>IFERROR(VLOOKUP('DIV CHANGE'!$B173,JOBS!$A:$D,4,FALSE),"")</f>
        <v>2</v>
      </c>
      <c r="D173" s="130">
        <v>1</v>
      </c>
      <c r="E173" s="3" t="str">
        <f>IF(J173=1, IFERROR(VLOOKUP(A173,'Simple Annual Summary'!$D$5:$O$962,9,FALSE), ""), "")</f>
        <v/>
      </c>
      <c r="F173" s="3" t="str">
        <f t="shared" si="6"/>
        <v/>
      </c>
      <c r="G173" s="17">
        <f>IF(COUNTIF($A$2:A173, A173)&gt;1, "", IFERROR(SUMIF($A$2:$A$1457, A173, $D$2:$D$1457), ""))</f>
        <v>1</v>
      </c>
      <c r="H173" s="3" t="str">
        <f t="shared" si="7"/>
        <v/>
      </c>
      <c r="I173" s="3">
        <f t="shared" si="8"/>
        <v>0</v>
      </c>
      <c r="J173" s="12">
        <f>COUNTIF($A$2:A173, A173)</f>
        <v>1</v>
      </c>
      <c r="K173" s="4"/>
    </row>
    <row r="174" spans="1:11">
      <c r="A174" s="138" t="s">
        <v>1413</v>
      </c>
      <c r="B174" s="139" t="s">
        <v>2020</v>
      </c>
      <c r="C174" s="2">
        <f>IFERROR(VLOOKUP('DIV CHANGE'!$B174,JOBS!$A:$D,4,FALSE),"")</f>
        <v>2</v>
      </c>
      <c r="D174" s="11">
        <v>1</v>
      </c>
      <c r="E174" s="3">
        <f>IF(J174=1, IFERROR(VLOOKUP(A174,'Simple Annual Summary'!$D$5:$O$962,9,FALSE), ""), "")</f>
        <v>17029.958999999999</v>
      </c>
      <c r="F174" s="3">
        <f t="shared" si="6"/>
        <v>1419.1632499999998</v>
      </c>
      <c r="G174" s="17">
        <f>IF(COUNTIF($A$2:A174, A174)&gt;1, "", IFERROR(SUMIF($A$2:$A$1457, A174, $D$2:$D$1457), ""))</f>
        <v>1</v>
      </c>
      <c r="H174" s="3">
        <f t="shared" si="7"/>
        <v>1419.163</v>
      </c>
      <c r="I174" s="3">
        <f t="shared" si="8"/>
        <v>17029.958999999999</v>
      </c>
      <c r="J174" s="12">
        <f>COUNTIF($A$2:A174, A174)</f>
        <v>1</v>
      </c>
      <c r="K174" s="4"/>
    </row>
    <row r="175" spans="1:11">
      <c r="A175" s="142" t="s">
        <v>1421</v>
      </c>
      <c r="B175" s="143" t="s">
        <v>2025</v>
      </c>
      <c r="C175" s="2">
        <f>IFERROR(VLOOKUP('DIV CHANGE'!$B175,JOBS!$A:$D,4,FALSE),"")</f>
        <v>2</v>
      </c>
      <c r="D175" s="2">
        <v>1</v>
      </c>
      <c r="E175" s="3">
        <f>IF(J175=1, IFERROR(VLOOKUP(A175,'Simple Annual Summary'!$D$5:$O$962,9,FALSE), ""), "")</f>
        <v>2156.25225</v>
      </c>
      <c r="F175" s="3">
        <f t="shared" si="6"/>
        <v>179.68768750000001</v>
      </c>
      <c r="G175" s="17">
        <f>IF(COUNTIF($A$2:A175, A175)&gt;1, "", IFERROR(SUMIF($A$2:$A$1457, A175, $D$2:$D$1457), ""))</f>
        <v>1</v>
      </c>
      <c r="H175" s="3">
        <f t="shared" si="7"/>
        <v>179.68799999999999</v>
      </c>
      <c r="I175" s="3">
        <f t="shared" si="8"/>
        <v>2156.25225</v>
      </c>
      <c r="J175" s="12">
        <f>COUNTIF($A$2:A175, A175)</f>
        <v>1</v>
      </c>
      <c r="K175" s="4"/>
    </row>
    <row r="176" spans="1:11">
      <c r="A176" s="142" t="s">
        <v>1423</v>
      </c>
      <c r="B176" s="143" t="s">
        <v>2037</v>
      </c>
      <c r="C176" s="2">
        <f>IFERROR(VLOOKUP('DIV CHANGE'!$B176,JOBS!$A:$D,4,FALSE),"")</f>
        <v>2</v>
      </c>
      <c r="D176" s="2">
        <v>1</v>
      </c>
      <c r="E176" s="3">
        <f>IF(J176=1, IFERROR(VLOOKUP(A176,'Simple Annual Summary'!$D$5:$O$962,9,FALSE), ""), "")</f>
        <v>803.75625000000002</v>
      </c>
      <c r="F176" s="3">
        <f t="shared" si="6"/>
        <v>66.979687499999997</v>
      </c>
      <c r="G176" s="17">
        <f>IF(COUNTIF($A$2:A176, A176)&gt;1, "", IFERROR(SUMIF($A$2:$A$1457, A176, $D$2:$D$1457), ""))</f>
        <v>1</v>
      </c>
      <c r="H176" s="3">
        <f t="shared" si="7"/>
        <v>66.98</v>
      </c>
      <c r="I176" s="3">
        <f t="shared" si="8"/>
        <v>803.75624999999991</v>
      </c>
      <c r="J176" s="12">
        <f>COUNTIF($A$2:A176, A176)</f>
        <v>1</v>
      </c>
      <c r="K176" s="4"/>
    </row>
    <row r="177" spans="1:11">
      <c r="A177" s="142" t="s">
        <v>1433</v>
      </c>
      <c r="B177" s="143" t="s">
        <v>2037</v>
      </c>
      <c r="C177" s="2">
        <f>IFERROR(VLOOKUP('DIV CHANGE'!$B177,JOBS!$A:$D,4,FALSE),"")</f>
        <v>2</v>
      </c>
      <c r="D177" s="2">
        <v>1</v>
      </c>
      <c r="E177" s="3">
        <f>IF(J177=1, IFERROR(VLOOKUP(A177,'Simple Annual Summary'!$D$5:$O$962,9,FALSE), ""), "")</f>
        <v>110880</v>
      </c>
      <c r="F177" s="3">
        <f t="shared" si="6"/>
        <v>9240</v>
      </c>
      <c r="G177" s="17">
        <f>IF(COUNTIF($A$2:A177, A177)&gt;1, "", IFERROR(SUMIF($A$2:$A$1457, A177, $D$2:$D$1457), ""))</f>
        <v>1</v>
      </c>
      <c r="H177" s="3">
        <f t="shared" si="7"/>
        <v>9240</v>
      </c>
      <c r="I177" s="3">
        <f t="shared" si="8"/>
        <v>110880</v>
      </c>
      <c r="J177" s="12">
        <f>COUNTIF($A$2:A177, A177)</f>
        <v>1</v>
      </c>
      <c r="K177" s="4"/>
    </row>
    <row r="178" spans="1:11">
      <c r="A178" s="142" t="s">
        <v>1437</v>
      </c>
      <c r="B178" s="143" t="s">
        <v>2020</v>
      </c>
      <c r="C178" s="2">
        <f>IFERROR(VLOOKUP('DIV CHANGE'!$B178,JOBS!$A:$D,4,FALSE),"")</f>
        <v>2</v>
      </c>
      <c r="D178" s="2">
        <v>1</v>
      </c>
      <c r="E178" s="3">
        <f>IF(J178=1, IFERROR(VLOOKUP(A178,'Simple Annual Summary'!$D$5:$O$962,9,FALSE), ""), "")</f>
        <v>18875</v>
      </c>
      <c r="F178" s="3">
        <f t="shared" si="6"/>
        <v>1572.9166666666667</v>
      </c>
      <c r="G178" s="17">
        <f>IF(COUNTIF($A$2:A178, A178)&gt;1, "", IFERROR(SUMIF($A$2:$A$1457, A178, $D$2:$D$1457), ""))</f>
        <v>1</v>
      </c>
      <c r="H178" s="3">
        <f t="shared" si="7"/>
        <v>1572.9169999999999</v>
      </c>
      <c r="I178" s="3">
        <f t="shared" si="8"/>
        <v>18875</v>
      </c>
      <c r="J178" s="12">
        <f>COUNTIF($A$2:A178, A178)</f>
        <v>1</v>
      </c>
      <c r="K178" s="4"/>
    </row>
    <row r="179" spans="1:11">
      <c r="A179" s="142" t="s">
        <v>2124</v>
      </c>
      <c r="B179" s="143" t="s">
        <v>2040</v>
      </c>
      <c r="C179" s="2">
        <f>IFERROR(VLOOKUP('DIV CHANGE'!$B179,JOBS!$A:$D,4,FALSE),"")</f>
        <v>2</v>
      </c>
      <c r="D179" s="2">
        <v>1</v>
      </c>
      <c r="E179" s="3" t="str">
        <f>IF(J179=1, IFERROR(VLOOKUP(A179,'Simple Annual Summary'!$D$5:$O$962,9,FALSE), ""), "")</f>
        <v/>
      </c>
      <c r="F179" s="3" t="str">
        <f t="shared" si="6"/>
        <v/>
      </c>
      <c r="G179" s="17">
        <f>IF(COUNTIF($A$2:A179, A179)&gt;1, "", IFERROR(SUMIF($A$2:$A$1457, A179, $D$2:$D$1457), ""))</f>
        <v>1</v>
      </c>
      <c r="H179" s="3" t="str">
        <f t="shared" si="7"/>
        <v/>
      </c>
      <c r="I179" s="3">
        <f t="shared" si="8"/>
        <v>0</v>
      </c>
      <c r="J179" s="12">
        <f>COUNTIF($A$2:A179, A179)</f>
        <v>1</v>
      </c>
      <c r="K179" s="4"/>
    </row>
    <row r="180" spans="1:11">
      <c r="A180" s="142" t="s">
        <v>2125</v>
      </c>
      <c r="B180" s="143" t="s">
        <v>2023</v>
      </c>
      <c r="C180" s="2">
        <f>IFERROR(VLOOKUP('DIV CHANGE'!$B180,JOBS!$A:$D,4,FALSE),"")</f>
        <v>2</v>
      </c>
      <c r="D180" s="2">
        <v>1</v>
      </c>
      <c r="E180" s="3" t="str">
        <f>IF(J180=1, IFERROR(VLOOKUP(A180,'Simple Annual Summary'!$D$5:$O$962,9,FALSE), ""), "")</f>
        <v/>
      </c>
      <c r="F180" s="3" t="str">
        <f t="shared" si="6"/>
        <v/>
      </c>
      <c r="G180" s="17">
        <f>IF(COUNTIF($A$2:A180, A180)&gt;1, "", IFERROR(SUMIF($A$2:$A$1457, A180, $D$2:$D$1457), ""))</f>
        <v>1</v>
      </c>
      <c r="H180" s="3" t="str">
        <f t="shared" si="7"/>
        <v/>
      </c>
      <c r="I180" s="3">
        <f t="shared" si="8"/>
        <v>0</v>
      </c>
      <c r="J180" s="12">
        <f>COUNTIF($A$2:A180, A180)</f>
        <v>1</v>
      </c>
      <c r="K180" s="4"/>
    </row>
    <row r="181" spans="1:11">
      <c r="A181" s="138" t="s">
        <v>1461</v>
      </c>
      <c r="B181" s="139" t="s">
        <v>2020</v>
      </c>
      <c r="C181" s="2">
        <f>IFERROR(VLOOKUP('DIV CHANGE'!$B181,JOBS!$A:$D,4,FALSE),"")</f>
        <v>2</v>
      </c>
      <c r="D181" s="11">
        <v>1</v>
      </c>
      <c r="E181" s="3">
        <f>IF(J181=1, IFERROR(VLOOKUP(A181,'Simple Annual Summary'!$D$5:$O$962,9,FALSE), ""), "")</f>
        <v>0</v>
      </c>
      <c r="F181" s="3">
        <f t="shared" si="6"/>
        <v>0</v>
      </c>
      <c r="G181" s="17">
        <f>IF(COUNTIF($A$2:A181, A181)&gt;1, "", IFERROR(SUMIF($A$2:$A$1457, A181, $D$2:$D$1457), ""))</f>
        <v>1</v>
      </c>
      <c r="H181" s="3">
        <f t="shared" si="7"/>
        <v>0</v>
      </c>
      <c r="I181" s="3">
        <f t="shared" si="8"/>
        <v>0</v>
      </c>
      <c r="J181" s="12">
        <f>COUNTIF($A$2:A181, A181)</f>
        <v>1</v>
      </c>
      <c r="K181" s="4"/>
    </row>
    <row r="182" spans="1:11">
      <c r="A182" s="142" t="s">
        <v>1471</v>
      </c>
      <c r="B182" s="143" t="s">
        <v>2021</v>
      </c>
      <c r="C182" s="2">
        <f>IFERROR(VLOOKUP('DIV CHANGE'!$B182,JOBS!$A:$D,4,FALSE),"")</f>
        <v>3</v>
      </c>
      <c r="D182" s="2">
        <v>1</v>
      </c>
      <c r="E182" s="3">
        <f>IF(J182=1, IFERROR(VLOOKUP(A182,'Simple Annual Summary'!$D$5:$O$962,9,FALSE), ""), "")</f>
        <v>52334.061333333324</v>
      </c>
      <c r="F182" s="3">
        <f t="shared" si="6"/>
        <v>4361.1717777777767</v>
      </c>
      <c r="G182" s="17">
        <f>IF(COUNTIF($A$2:A182, A182)&gt;1, "", IFERROR(SUMIF($A$2:$A$1457, A182, $D$2:$D$1457), ""))</f>
        <v>1</v>
      </c>
      <c r="H182" s="3">
        <f t="shared" si="7"/>
        <v>4361.1719999999996</v>
      </c>
      <c r="I182" s="3">
        <f t="shared" si="8"/>
        <v>52334.061333333317</v>
      </c>
      <c r="J182" s="12">
        <f>COUNTIF($A$2:A182, A182)</f>
        <v>1</v>
      </c>
      <c r="K182" s="4"/>
    </row>
    <row r="183" spans="1:11">
      <c r="A183" s="138" t="s">
        <v>1499</v>
      </c>
      <c r="B183" s="139" t="s">
        <v>2021</v>
      </c>
      <c r="C183" s="2">
        <f>IFERROR(VLOOKUP('DIV CHANGE'!$B183,JOBS!$A:$D,4,FALSE),"")</f>
        <v>3</v>
      </c>
      <c r="D183" s="11">
        <v>1</v>
      </c>
      <c r="E183" s="3">
        <f>IF(J183=1, IFERROR(VLOOKUP(A183,'Simple Annual Summary'!$D$5:$O$962,9,FALSE), ""), "")</f>
        <v>28994.199999999997</v>
      </c>
      <c r="F183" s="3">
        <f t="shared" si="6"/>
        <v>2416.1833333333329</v>
      </c>
      <c r="G183" s="17">
        <f>IF(COUNTIF($A$2:A183, A183)&gt;1, "", IFERROR(SUMIF($A$2:$A$1457, A183, $D$2:$D$1457), ""))</f>
        <v>1</v>
      </c>
      <c r="H183" s="3">
        <f t="shared" si="7"/>
        <v>2416.183</v>
      </c>
      <c r="I183" s="3">
        <f t="shared" si="8"/>
        <v>28994.199999999997</v>
      </c>
      <c r="J183" s="12">
        <f>COUNTIF($A$2:A183, A183)</f>
        <v>1</v>
      </c>
      <c r="K183" s="4"/>
    </row>
    <row r="184" spans="1:11">
      <c r="A184" s="138" t="s">
        <v>1513</v>
      </c>
      <c r="B184" s="139" t="s">
        <v>2021</v>
      </c>
      <c r="C184" s="2">
        <f>IFERROR(VLOOKUP('DIV CHANGE'!$B184,JOBS!$A:$D,4,FALSE),"")</f>
        <v>3</v>
      </c>
      <c r="D184" s="11">
        <v>1</v>
      </c>
      <c r="E184" s="3">
        <f>IF(J184=1, IFERROR(VLOOKUP(A184,'Simple Annual Summary'!$D$5:$O$962,9,FALSE), ""), "")</f>
        <v>7531.4916666666659</v>
      </c>
      <c r="F184" s="3">
        <f t="shared" si="6"/>
        <v>627.62430555555545</v>
      </c>
      <c r="G184" s="17">
        <f>IF(COUNTIF($A$2:A184, A184)&gt;1, "", IFERROR(SUMIF($A$2:$A$1457, A184, $D$2:$D$1457), ""))</f>
        <v>1</v>
      </c>
      <c r="H184" s="3">
        <f t="shared" si="7"/>
        <v>627.62400000000002</v>
      </c>
      <c r="I184" s="3">
        <f t="shared" si="8"/>
        <v>7531.491666666665</v>
      </c>
      <c r="J184" s="12">
        <f>COUNTIF($A$2:A184, A184)</f>
        <v>1</v>
      </c>
      <c r="K184" s="4"/>
    </row>
    <row r="185" spans="1:11">
      <c r="A185" s="142" t="s">
        <v>1530</v>
      </c>
      <c r="B185" s="143" t="s">
        <v>2020</v>
      </c>
      <c r="C185" s="2">
        <f>IFERROR(VLOOKUP('DIV CHANGE'!$B185,JOBS!$A:$D,4,FALSE),"")</f>
        <v>2</v>
      </c>
      <c r="D185" s="2">
        <v>1</v>
      </c>
      <c r="E185" s="3">
        <f>IF(J185=1, IFERROR(VLOOKUP(A185,'Simple Annual Summary'!$D$5:$O$962,9,FALSE), ""), "")</f>
        <v>39445.32</v>
      </c>
      <c r="F185" s="3">
        <f t="shared" si="6"/>
        <v>3287.11</v>
      </c>
      <c r="G185" s="17">
        <f>IF(COUNTIF($A$2:A185, A185)&gt;1, "", IFERROR(SUMIF($A$2:$A$1457, A185, $D$2:$D$1457), ""))</f>
        <v>1</v>
      </c>
      <c r="H185" s="3">
        <f t="shared" si="7"/>
        <v>3287.11</v>
      </c>
      <c r="I185" s="3">
        <f t="shared" si="8"/>
        <v>39445.32</v>
      </c>
      <c r="J185" s="12">
        <f>COUNTIF($A$2:A185, A185)</f>
        <v>1</v>
      </c>
      <c r="K185" s="4"/>
    </row>
    <row r="186" spans="1:11">
      <c r="A186" s="142" t="s">
        <v>1534</v>
      </c>
      <c r="B186" s="143" t="s">
        <v>2114</v>
      </c>
      <c r="C186" s="2">
        <f>IFERROR(VLOOKUP('DIV CHANGE'!$B186,JOBS!$A:$D,4,FALSE),"")</f>
        <v>2</v>
      </c>
      <c r="D186" s="2">
        <v>1</v>
      </c>
      <c r="E186" s="3">
        <f>IF(J186=1, IFERROR(VLOOKUP(A186,'Simple Annual Summary'!$D$5:$O$962,9,FALSE), ""), "")</f>
        <v>27073.200000000001</v>
      </c>
      <c r="F186" s="3">
        <f t="shared" si="6"/>
        <v>2256.1</v>
      </c>
      <c r="G186" s="17">
        <f>IF(COUNTIF($A$2:A186, A186)&gt;1, "", IFERROR(SUMIF($A$2:$A$1457, A186, $D$2:$D$1457), ""))</f>
        <v>1</v>
      </c>
      <c r="H186" s="3">
        <f t="shared" si="7"/>
        <v>2256.1</v>
      </c>
      <c r="I186" s="3">
        <f t="shared" si="8"/>
        <v>27073.199999999997</v>
      </c>
      <c r="J186" s="12">
        <f>COUNTIF($A$2:A186, A186)</f>
        <v>1</v>
      </c>
      <c r="K186" s="4"/>
    </row>
    <row r="187" spans="1:11">
      <c r="A187" s="138" t="s">
        <v>1545</v>
      </c>
      <c r="B187" s="139" t="s">
        <v>2021</v>
      </c>
      <c r="C187" s="2">
        <f>IFERROR(VLOOKUP('DIV CHANGE'!$B187,JOBS!$A:$D,4,FALSE),"")</f>
        <v>3</v>
      </c>
      <c r="D187" s="11">
        <v>1</v>
      </c>
      <c r="E187" s="3">
        <f>IF(J187=1, IFERROR(VLOOKUP(A187,'Simple Annual Summary'!$D$5:$O$962,9,FALSE), ""), "")</f>
        <v>17000</v>
      </c>
      <c r="F187" s="3">
        <f t="shared" si="6"/>
        <v>1416.6666666666667</v>
      </c>
      <c r="G187" s="17">
        <f>IF(COUNTIF($A$2:A187, A187)&gt;1, "", IFERROR(SUMIF($A$2:$A$1457, A187, $D$2:$D$1457), ""))</f>
        <v>1</v>
      </c>
      <c r="H187" s="3">
        <f t="shared" si="7"/>
        <v>1416.6669999999999</v>
      </c>
      <c r="I187" s="3">
        <f t="shared" si="8"/>
        <v>17000</v>
      </c>
      <c r="J187" s="12">
        <f>COUNTIF($A$2:A187, A187)</f>
        <v>1</v>
      </c>
      <c r="K187" s="4"/>
    </row>
    <row r="188" spans="1:11">
      <c r="A188" s="138" t="s">
        <v>1547</v>
      </c>
      <c r="B188" s="139" t="s">
        <v>2040</v>
      </c>
      <c r="C188" s="2">
        <f>IFERROR(VLOOKUP('DIV CHANGE'!$B188,JOBS!$A:$D,4,FALSE),"")</f>
        <v>2</v>
      </c>
      <c r="D188" s="11">
        <v>1</v>
      </c>
      <c r="E188" s="3">
        <f>IF(J188=1, IFERROR(VLOOKUP(A188,'Simple Annual Summary'!$D$5:$O$962,9,FALSE), ""), "")</f>
        <v>11594.24</v>
      </c>
      <c r="F188" s="3">
        <f t="shared" si="6"/>
        <v>966.18666666666661</v>
      </c>
      <c r="G188" s="17">
        <f>IF(COUNTIF($A$2:A188, A188)&gt;1, "", IFERROR(SUMIF($A$2:$A$1457, A188, $D$2:$D$1457), ""))</f>
        <v>1</v>
      </c>
      <c r="H188" s="3">
        <f t="shared" si="7"/>
        <v>966.18700000000001</v>
      </c>
      <c r="I188" s="3">
        <f t="shared" si="8"/>
        <v>11594.24</v>
      </c>
      <c r="J188" s="12">
        <f>COUNTIF($A$2:A188, A188)</f>
        <v>1</v>
      </c>
      <c r="K188" s="4"/>
    </row>
    <row r="189" spans="1:11">
      <c r="A189" s="142" t="s">
        <v>1554</v>
      </c>
      <c r="B189" s="143" t="s">
        <v>2018</v>
      </c>
      <c r="C189" s="2">
        <f>IFERROR(VLOOKUP('DIV CHANGE'!$B189,JOBS!$A:$D,4,FALSE),"")</f>
        <v>2</v>
      </c>
      <c r="D189" s="2">
        <v>1</v>
      </c>
      <c r="E189" s="3">
        <f>IF(J189=1, IFERROR(VLOOKUP(A189,'Simple Annual Summary'!$D$5:$O$962,9,FALSE), ""), "")</f>
        <v>6558.24</v>
      </c>
      <c r="F189" s="3">
        <f t="shared" si="6"/>
        <v>546.52</v>
      </c>
      <c r="G189" s="17">
        <f>IF(COUNTIF($A$2:A189, A189)&gt;1, "", IFERROR(SUMIF($A$2:$A$1457, A189, $D$2:$D$1457), ""))</f>
        <v>1</v>
      </c>
      <c r="H189" s="3">
        <f t="shared" si="7"/>
        <v>546.52</v>
      </c>
      <c r="I189" s="3">
        <f t="shared" si="8"/>
        <v>6558.24</v>
      </c>
      <c r="J189" s="12">
        <f>COUNTIF($A$2:A189, A189)</f>
        <v>1</v>
      </c>
      <c r="K189" s="4"/>
    </row>
    <row r="190" spans="1:11">
      <c r="A190" s="138" t="s">
        <v>1559</v>
      </c>
      <c r="B190" s="139" t="s">
        <v>2037</v>
      </c>
      <c r="C190" s="2">
        <f>IFERROR(VLOOKUP('DIV CHANGE'!$B190,JOBS!$A:$D,4,FALSE),"")</f>
        <v>2</v>
      </c>
      <c r="D190" s="11">
        <v>1</v>
      </c>
      <c r="E190" s="3">
        <f>IF(J190=1, IFERROR(VLOOKUP(A190,'Simple Annual Summary'!$D$5:$O$962,9,FALSE), ""), "")</f>
        <v>18883.928571428572</v>
      </c>
      <c r="F190" s="3">
        <f t="shared" si="6"/>
        <v>1573.6607142857144</v>
      </c>
      <c r="G190" s="17">
        <f>IF(COUNTIF($A$2:A190, A190)&gt;1, "", IFERROR(SUMIF($A$2:$A$1457, A190, $D$2:$D$1457), ""))</f>
        <v>1</v>
      </c>
      <c r="H190" s="3">
        <f t="shared" si="7"/>
        <v>1573.6610000000001</v>
      </c>
      <c r="I190" s="3">
        <f t="shared" si="8"/>
        <v>18883.928571428572</v>
      </c>
      <c r="J190" s="12">
        <f>COUNTIF($A$2:A190, A190)</f>
        <v>1</v>
      </c>
      <c r="K190" s="4"/>
    </row>
    <row r="191" spans="1:11">
      <c r="A191" s="142" t="s">
        <v>1570</v>
      </c>
      <c r="B191" s="143" t="s">
        <v>2113</v>
      </c>
      <c r="C191" s="2">
        <f>IFERROR(VLOOKUP('DIV CHANGE'!$B191,JOBS!$A:$D,4,FALSE),"")</f>
        <v>2</v>
      </c>
      <c r="D191" s="11">
        <v>1</v>
      </c>
      <c r="E191" s="3">
        <f>IF(J191=1, IFERROR(VLOOKUP(A191,'Simple Annual Summary'!$D$5:$O$962,9,FALSE), ""), "")</f>
        <v>18745.848571428571</v>
      </c>
      <c r="F191" s="3">
        <f t="shared" si="6"/>
        <v>1562.1540476190476</v>
      </c>
      <c r="G191" s="17">
        <f>IF(COUNTIF($A$2:A191, A191)&gt;1, "", IFERROR(SUMIF($A$2:$A$1457, A191, $D$2:$D$1457), ""))</f>
        <v>1</v>
      </c>
      <c r="H191" s="3">
        <f t="shared" si="7"/>
        <v>1562.154</v>
      </c>
      <c r="I191" s="3">
        <f t="shared" si="8"/>
        <v>18745.848571428571</v>
      </c>
      <c r="J191" s="12">
        <f>COUNTIF($A$2:A191, A191)</f>
        <v>1</v>
      </c>
      <c r="K191" s="4"/>
    </row>
    <row r="192" spans="1:11">
      <c r="A192" s="138" t="s">
        <v>1576</v>
      </c>
      <c r="B192" s="139" t="s">
        <v>2018</v>
      </c>
      <c r="C192" s="2">
        <f>IFERROR(VLOOKUP('DIV CHANGE'!$B192,JOBS!$A:$D,4,FALSE),"")</f>
        <v>2</v>
      </c>
      <c r="D192" s="11">
        <v>1</v>
      </c>
      <c r="E192" s="3">
        <f>IF(J192=1, IFERROR(VLOOKUP(A192,'Simple Annual Summary'!$D$5:$O$962,9,FALSE), ""), "")</f>
        <v>18745.848571428571</v>
      </c>
      <c r="F192" s="3">
        <f t="shared" si="6"/>
        <v>1562.1540476190476</v>
      </c>
      <c r="G192" s="17">
        <f>IF(COUNTIF($A$2:A192, A192)&gt;1, "", IFERROR(SUMIF($A$2:$A$1457, A192, $D$2:$D$1457), ""))</f>
        <v>1</v>
      </c>
      <c r="H192" s="3">
        <f t="shared" si="7"/>
        <v>1562.154</v>
      </c>
      <c r="I192" s="3">
        <f t="shared" si="8"/>
        <v>18745.848571428571</v>
      </c>
      <c r="J192" s="12">
        <f>COUNTIF($A$2:A192, A192)</f>
        <v>1</v>
      </c>
      <c r="K192" s="4"/>
    </row>
    <row r="193" spans="1:11">
      <c r="A193" s="142" t="s">
        <v>1578</v>
      </c>
      <c r="B193" s="143" t="s">
        <v>2018</v>
      </c>
      <c r="C193" s="2">
        <f>IFERROR(VLOOKUP('DIV CHANGE'!$B193,JOBS!$A:$D,4,FALSE),"")</f>
        <v>2</v>
      </c>
      <c r="D193" s="2">
        <v>1</v>
      </c>
      <c r="E193" s="3">
        <f>IF(J193=1, IFERROR(VLOOKUP(A193,'Simple Annual Summary'!$D$5:$O$962,9,FALSE), ""), "")</f>
        <v>18745.848571428571</v>
      </c>
      <c r="F193" s="3">
        <f t="shared" si="6"/>
        <v>1562.1540476190476</v>
      </c>
      <c r="G193" s="17">
        <f>IF(COUNTIF($A$2:A193, A193)&gt;1, "", IFERROR(SUMIF($A$2:$A$1457, A193, $D$2:$D$1457), ""))</f>
        <v>1</v>
      </c>
      <c r="H193" s="3">
        <f t="shared" si="7"/>
        <v>1562.154</v>
      </c>
      <c r="I193" s="3">
        <f t="shared" si="8"/>
        <v>18745.848571428571</v>
      </c>
      <c r="J193" s="12">
        <f>COUNTIF($A$2:A193, A193)</f>
        <v>1</v>
      </c>
      <c r="K193" s="4"/>
    </row>
    <row r="194" spans="1:11">
      <c r="A194" s="138" t="s">
        <v>1579</v>
      </c>
      <c r="B194" s="139" t="s">
        <v>2021</v>
      </c>
      <c r="C194" s="2">
        <f>IFERROR(VLOOKUP('DIV CHANGE'!$B194,JOBS!$A:$D,4,FALSE),"")</f>
        <v>3</v>
      </c>
      <c r="D194" s="11">
        <v>1</v>
      </c>
      <c r="E194" s="3">
        <f>IF(J194=1, IFERROR(VLOOKUP(A194,'Simple Annual Summary'!$D$5:$O$962,9,FALSE), ""), "")</f>
        <v>19871.994285714285</v>
      </c>
      <c r="F194" s="3">
        <f t="shared" ref="F194:F257" si="9">IFERROR(E194/12,"")</f>
        <v>1655.9995238095237</v>
      </c>
      <c r="G194" s="17">
        <f>IF(COUNTIF($A$2:A194, A194)&gt;1, "", IFERROR(SUMIF($A$2:$A$1457, A194, $D$2:$D$1457), ""))</f>
        <v>1</v>
      </c>
      <c r="H194" s="3">
        <f t="shared" ref="H194:H257" si="10">IFERROR(ROUND(G194*F194,3),"")</f>
        <v>1656</v>
      </c>
      <c r="I194" s="3">
        <f t="shared" ref="I194:I257" si="11">IFERROR(SUMIFS(F:F, A:A, A194) * D194, "")*12</f>
        <v>19871.994285714285</v>
      </c>
      <c r="J194" s="12">
        <f>COUNTIF($A$2:A194, A194)</f>
        <v>1</v>
      </c>
      <c r="K194" s="4"/>
    </row>
    <row r="195" spans="1:11">
      <c r="A195" s="142" t="s">
        <v>1590</v>
      </c>
      <c r="B195" s="143" t="s">
        <v>2037</v>
      </c>
      <c r="C195" s="2">
        <f>IFERROR(VLOOKUP('DIV CHANGE'!$B195,JOBS!$A:$D,4,FALSE),"")</f>
        <v>2</v>
      </c>
      <c r="D195" s="2">
        <v>1</v>
      </c>
      <c r="E195" s="3">
        <f>IF(J195=1, IFERROR(VLOOKUP(A195,'Simple Annual Summary'!$D$5:$O$962,9,FALSE), ""), "")</f>
        <v>0</v>
      </c>
      <c r="F195" s="3">
        <f t="shared" si="9"/>
        <v>0</v>
      </c>
      <c r="G195" s="17">
        <f>IF(COUNTIF($A$2:A195, A195)&gt;1, "", IFERROR(SUMIF($A$2:$A$1457, A195, $D$2:$D$1457), ""))</f>
        <v>1</v>
      </c>
      <c r="H195" s="3">
        <f t="shared" si="10"/>
        <v>0</v>
      </c>
      <c r="I195" s="3">
        <f t="shared" si="11"/>
        <v>0</v>
      </c>
      <c r="J195" s="12">
        <f>COUNTIF($A$2:A195, A195)</f>
        <v>1</v>
      </c>
      <c r="K195" s="4"/>
    </row>
    <row r="196" spans="1:11">
      <c r="A196" s="142" t="s">
        <v>2126</v>
      </c>
      <c r="B196" s="143" t="s">
        <v>2023</v>
      </c>
      <c r="C196" s="2">
        <f>IFERROR(VLOOKUP('DIV CHANGE'!$B196,JOBS!$A:$D,4,FALSE),"")</f>
        <v>2</v>
      </c>
      <c r="D196" s="2">
        <v>1</v>
      </c>
      <c r="E196" s="3" t="str">
        <f>IF(J196=1, IFERROR(VLOOKUP(A196,'Simple Annual Summary'!$D$5:$O$962,9,FALSE), ""), "")</f>
        <v/>
      </c>
      <c r="F196" s="3" t="str">
        <f t="shared" si="9"/>
        <v/>
      </c>
      <c r="G196" s="17">
        <f>IF(COUNTIF($A$2:A196, A196)&gt;1, "", IFERROR(SUMIF($A$2:$A$1457, A196, $D$2:$D$1457), ""))</f>
        <v>1</v>
      </c>
      <c r="H196" s="3" t="str">
        <f t="shared" si="10"/>
        <v/>
      </c>
      <c r="I196" s="3">
        <f t="shared" si="11"/>
        <v>0</v>
      </c>
      <c r="J196" s="12">
        <f>COUNTIF($A$2:A196, A196)</f>
        <v>1</v>
      </c>
      <c r="K196" s="4"/>
    </row>
    <row r="197" spans="1:11">
      <c r="A197" s="142" t="s">
        <v>2127</v>
      </c>
      <c r="B197" s="143" t="s">
        <v>2025</v>
      </c>
      <c r="C197" s="2">
        <f>IFERROR(VLOOKUP('DIV CHANGE'!$B197,JOBS!$A:$D,4,FALSE),"")</f>
        <v>2</v>
      </c>
      <c r="D197" s="2">
        <v>1</v>
      </c>
      <c r="E197" s="3" t="str">
        <f>IF(J197=1, IFERROR(VLOOKUP(A197,'Simple Annual Summary'!$D$5:$O$962,9,FALSE), ""), "")</f>
        <v/>
      </c>
      <c r="F197" s="3" t="str">
        <f t="shared" si="9"/>
        <v/>
      </c>
      <c r="G197" s="17">
        <f>IF(COUNTIF($A$2:A197, A197)&gt;1, "", IFERROR(SUMIF($A$2:$A$1457, A197, $D$2:$D$1457), ""))</f>
        <v>1</v>
      </c>
      <c r="H197" s="3" t="str">
        <f t="shared" si="10"/>
        <v/>
      </c>
      <c r="I197" s="3">
        <f t="shared" si="11"/>
        <v>0</v>
      </c>
      <c r="J197" s="12">
        <f>COUNTIF($A$2:A197, A197)</f>
        <v>1</v>
      </c>
      <c r="K197" s="4"/>
    </row>
    <row r="198" spans="1:11">
      <c r="A198" s="142" t="s">
        <v>1622</v>
      </c>
      <c r="B198" s="143" t="s">
        <v>2045</v>
      </c>
      <c r="C198" s="2">
        <f>IFERROR(VLOOKUP('DIV CHANGE'!$B198,JOBS!$A:$D,4,FALSE),"")</f>
        <v>2</v>
      </c>
      <c r="D198" s="2">
        <v>1</v>
      </c>
      <c r="E198" s="3">
        <f>IF(J198=1, IFERROR(VLOOKUP(A198,'Simple Annual Summary'!$D$5:$O$962,9,FALSE), ""), "")</f>
        <v>0</v>
      </c>
      <c r="F198" s="3">
        <f t="shared" si="9"/>
        <v>0</v>
      </c>
      <c r="G198" s="17">
        <f>IF(COUNTIF($A$2:A198, A198)&gt;1, "", IFERROR(SUMIF($A$2:$A$1457, A198, $D$2:$D$1457), ""))</f>
        <v>1</v>
      </c>
      <c r="H198" s="3">
        <f t="shared" si="10"/>
        <v>0</v>
      </c>
      <c r="I198" s="3">
        <f t="shared" si="11"/>
        <v>0</v>
      </c>
      <c r="J198" s="12">
        <f>COUNTIF($A$2:A198, A198)</f>
        <v>1</v>
      </c>
      <c r="K198" s="4"/>
    </row>
    <row r="199" spans="1:11">
      <c r="A199" s="142" t="s">
        <v>1634</v>
      </c>
      <c r="B199" s="143" t="s">
        <v>2020</v>
      </c>
      <c r="C199" s="2">
        <f>IFERROR(VLOOKUP('DIV CHANGE'!$B199,JOBS!$A:$D,4,FALSE),"")</f>
        <v>2</v>
      </c>
      <c r="D199" s="2">
        <v>1</v>
      </c>
      <c r="E199" s="3">
        <f>IF(J199=1, IFERROR(VLOOKUP(A199,'Simple Annual Summary'!$D$5:$O$962,9,FALSE), ""), "")</f>
        <v>27525</v>
      </c>
      <c r="F199" s="3">
        <f t="shared" si="9"/>
        <v>2293.75</v>
      </c>
      <c r="G199" s="17">
        <f>IF(COUNTIF($A$2:A199, A199)&gt;1, "", IFERROR(SUMIF($A$2:$A$1457, A199, $D$2:$D$1457), ""))</f>
        <v>1</v>
      </c>
      <c r="H199" s="3">
        <f t="shared" si="10"/>
        <v>2293.75</v>
      </c>
      <c r="I199" s="3">
        <f t="shared" si="11"/>
        <v>27525</v>
      </c>
      <c r="J199" s="12">
        <f>COUNTIF($A$2:A199, A199)</f>
        <v>1</v>
      </c>
      <c r="K199" s="4"/>
    </row>
    <row r="200" spans="1:11">
      <c r="A200" s="138" t="s">
        <v>1638</v>
      </c>
      <c r="B200" s="139" t="s">
        <v>2020</v>
      </c>
      <c r="C200" s="2">
        <f>IFERROR(VLOOKUP('DIV CHANGE'!$B200,JOBS!$A:$D,4,FALSE),"")</f>
        <v>2</v>
      </c>
      <c r="D200" s="11">
        <v>1</v>
      </c>
      <c r="E200" s="3">
        <f>IF(J200=1, IFERROR(VLOOKUP(A200,'Simple Annual Summary'!$D$5:$O$962,9,FALSE), ""), "")</f>
        <v>39934.343000000001</v>
      </c>
      <c r="F200" s="3">
        <f t="shared" si="9"/>
        <v>3327.8619166666667</v>
      </c>
      <c r="G200" s="17">
        <f>IF(COUNTIF($A$2:A200, A200)&gt;1, "", IFERROR(SUMIF($A$2:$A$1457, A200, $D$2:$D$1457), ""))</f>
        <v>1</v>
      </c>
      <c r="H200" s="3">
        <f t="shared" si="10"/>
        <v>3327.8620000000001</v>
      </c>
      <c r="I200" s="3">
        <f t="shared" si="11"/>
        <v>39934.343000000001</v>
      </c>
      <c r="J200" s="12">
        <f>COUNTIF($A$2:A200, A200)</f>
        <v>1</v>
      </c>
      <c r="K200" s="4"/>
    </row>
    <row r="201" spans="1:11">
      <c r="A201" s="142" t="s">
        <v>2128</v>
      </c>
      <c r="B201" s="143" t="s">
        <v>2021</v>
      </c>
      <c r="C201" s="2">
        <f>IFERROR(VLOOKUP('DIV CHANGE'!$B201,JOBS!$A:$D,4,FALSE),"")</f>
        <v>3</v>
      </c>
      <c r="D201" s="2">
        <v>1</v>
      </c>
      <c r="E201" s="3" t="str">
        <f>IF(J201=1, IFERROR(VLOOKUP(A201,'Simple Annual Summary'!$D$5:$O$962,9,FALSE), ""), "")</f>
        <v/>
      </c>
      <c r="F201" s="3" t="str">
        <f t="shared" si="9"/>
        <v/>
      </c>
      <c r="G201" s="17">
        <f>IF(COUNTIF($A$2:A201, A201)&gt;1, "", IFERROR(SUMIF($A$2:$A$1457, A201, $D$2:$D$1457), ""))</f>
        <v>1</v>
      </c>
      <c r="H201" s="3" t="str">
        <f t="shared" si="10"/>
        <v/>
      </c>
      <c r="I201" s="3">
        <f t="shared" si="11"/>
        <v>0</v>
      </c>
      <c r="J201" s="12">
        <f>COUNTIF($A$2:A201, A201)</f>
        <v>1</v>
      </c>
      <c r="K201" s="4"/>
    </row>
    <row r="202" spans="1:11">
      <c r="A202" s="138" t="s">
        <v>1650</v>
      </c>
      <c r="B202" s="139" t="s">
        <v>2020</v>
      </c>
      <c r="C202" s="2">
        <f>IFERROR(VLOOKUP('DIV CHANGE'!$B202,JOBS!$A:$D,4,FALSE),"")</f>
        <v>2</v>
      </c>
      <c r="D202" s="11">
        <v>1</v>
      </c>
      <c r="E202" s="3">
        <f>IF(J202=1, IFERROR(VLOOKUP(A202,'Simple Annual Summary'!$D$5:$O$962,9,FALSE), ""), "")</f>
        <v>18450</v>
      </c>
      <c r="F202" s="3">
        <f t="shared" si="9"/>
        <v>1537.5</v>
      </c>
      <c r="G202" s="17">
        <f>IF(COUNTIF($A$2:A202, A202)&gt;1, "", IFERROR(SUMIF($A$2:$A$1457, A202, $D$2:$D$1457), ""))</f>
        <v>1</v>
      </c>
      <c r="H202" s="3">
        <f t="shared" si="10"/>
        <v>1537.5</v>
      </c>
      <c r="I202" s="3">
        <f t="shared" si="11"/>
        <v>18450</v>
      </c>
      <c r="J202" s="12">
        <f>COUNTIF($A$2:A202, A202)</f>
        <v>1</v>
      </c>
      <c r="K202" s="4"/>
    </row>
    <row r="203" spans="1:11">
      <c r="A203" s="142" t="s">
        <v>1664</v>
      </c>
      <c r="B203" s="143" t="s">
        <v>2037</v>
      </c>
      <c r="C203" s="2">
        <f>IFERROR(VLOOKUP('DIV CHANGE'!$B203,JOBS!$A:$D,4,FALSE),"")</f>
        <v>2</v>
      </c>
      <c r="D203" s="2">
        <v>1</v>
      </c>
      <c r="E203" s="3">
        <f>IF(J203=1, IFERROR(VLOOKUP(A203,'Simple Annual Summary'!$D$5:$O$962,9,FALSE), ""), "")</f>
        <v>792.9751500000001</v>
      </c>
      <c r="F203" s="3">
        <f t="shared" si="9"/>
        <v>66.081262500000008</v>
      </c>
      <c r="G203" s="17">
        <f>IF(COUNTIF($A$2:A203, A203)&gt;1, "", IFERROR(SUMIF($A$2:$A$1457, A203, $D$2:$D$1457), ""))</f>
        <v>1</v>
      </c>
      <c r="H203" s="3">
        <f t="shared" si="10"/>
        <v>66.081000000000003</v>
      </c>
      <c r="I203" s="3">
        <f t="shared" si="11"/>
        <v>792.9751500000001</v>
      </c>
      <c r="J203" s="12">
        <f>COUNTIF($A$2:A203, A203)</f>
        <v>1</v>
      </c>
      <c r="K203" s="4"/>
    </row>
    <row r="204" spans="1:11">
      <c r="A204" s="142" t="s">
        <v>1688</v>
      </c>
      <c r="B204" s="143" t="s">
        <v>2045</v>
      </c>
      <c r="C204" s="2">
        <f>IFERROR(VLOOKUP('DIV CHANGE'!$B204,JOBS!$A:$D,4,FALSE),"")</f>
        <v>2</v>
      </c>
      <c r="D204" s="2">
        <v>1</v>
      </c>
      <c r="E204" s="3">
        <f>IF(J204=1, IFERROR(VLOOKUP(A204,'Simple Annual Summary'!$D$5:$O$962,9,FALSE), ""), "")</f>
        <v>710.19714285714292</v>
      </c>
      <c r="F204" s="3">
        <f t="shared" si="9"/>
        <v>59.183095238095241</v>
      </c>
      <c r="G204" s="17">
        <f>IF(COUNTIF($A$2:A204, A204)&gt;1, "", IFERROR(SUMIF($A$2:$A$1457, A204, $D$2:$D$1457), ""))</f>
        <v>1</v>
      </c>
      <c r="H204" s="3">
        <f t="shared" si="10"/>
        <v>59.183</v>
      </c>
      <c r="I204" s="3">
        <f t="shared" si="11"/>
        <v>710.19714285714292</v>
      </c>
      <c r="J204" s="12">
        <f>COUNTIF($A$2:A204, A204)</f>
        <v>1</v>
      </c>
      <c r="K204" s="4"/>
    </row>
    <row r="205" spans="1:11">
      <c r="A205" s="232" t="s">
        <v>1696</v>
      </c>
      <c r="B205" s="235" t="s">
        <v>2037</v>
      </c>
      <c r="C205" s="2">
        <f>IFERROR(VLOOKUP('DIV CHANGE'!$B205,JOBS!$A:$D,4,FALSE),"")</f>
        <v>2</v>
      </c>
      <c r="D205" s="228">
        <v>1</v>
      </c>
      <c r="E205" s="229">
        <f>IF(J205=1, IFERROR(VLOOKUP(A205,'Simple Annual Summary'!$D$5:$O$962,9,FALSE), ""), "")</f>
        <v>37550</v>
      </c>
      <c r="F205" s="229">
        <f t="shared" si="9"/>
        <v>3129.1666666666665</v>
      </c>
      <c r="G205" s="230">
        <f>IF(COUNTIF($A$2:A205, A205)&gt;1, "", IFERROR(SUMIF($A$2:$A$1457, A205, $D$2:$D$1457), ""))</f>
        <v>1</v>
      </c>
      <c r="H205" s="229">
        <f t="shared" si="10"/>
        <v>3129.1669999999999</v>
      </c>
      <c r="I205" s="229">
        <f t="shared" si="11"/>
        <v>37550</v>
      </c>
      <c r="J205" s="231">
        <f>COUNTIF($A$2:A205, A205)</f>
        <v>1</v>
      </c>
      <c r="K205" s="4"/>
    </row>
    <row r="206" spans="1:11">
      <c r="A206" s="232" t="s">
        <v>1698</v>
      </c>
      <c r="B206" s="235" t="s">
        <v>2027</v>
      </c>
      <c r="C206" s="2">
        <f>IFERROR(VLOOKUP('DIV CHANGE'!$B206,JOBS!$A:$D,4,FALSE),"")</f>
        <v>2</v>
      </c>
      <c r="D206" s="228">
        <v>1</v>
      </c>
      <c r="E206" s="229">
        <f>IF(J206=1, IFERROR(VLOOKUP(A206,'Simple Annual Summary'!$D$5:$O$962,9,FALSE), ""), "")</f>
        <v>28278.328000000001</v>
      </c>
      <c r="F206" s="229">
        <f t="shared" si="9"/>
        <v>2356.5273333333334</v>
      </c>
      <c r="G206" s="230">
        <f>IF(COUNTIF($A$2:A206, A206)&gt;1, "", IFERROR(SUMIF($A$2:$A$1457, A206, $D$2:$D$1457), ""))</f>
        <v>1</v>
      </c>
      <c r="H206" s="229">
        <f t="shared" si="10"/>
        <v>2356.527</v>
      </c>
      <c r="I206" s="229">
        <f t="shared" si="11"/>
        <v>28278.328000000001</v>
      </c>
      <c r="J206" s="231">
        <f>COUNTIF($A$2:A206, A206)</f>
        <v>1</v>
      </c>
      <c r="K206" s="4"/>
    </row>
    <row r="207" spans="1:11">
      <c r="A207" s="232" t="s">
        <v>1704</v>
      </c>
      <c r="B207" s="235" t="s">
        <v>2021</v>
      </c>
      <c r="C207" s="2">
        <f>IFERROR(VLOOKUP('DIV CHANGE'!$B207,JOBS!$A:$D,4,FALSE),"")</f>
        <v>3</v>
      </c>
      <c r="D207" s="228">
        <v>1</v>
      </c>
      <c r="E207" s="229">
        <f>IF(J207=1, IFERROR(VLOOKUP(A207,'Simple Annual Summary'!$D$5:$O$962,9,FALSE), ""), "")</f>
        <v>17167.2</v>
      </c>
      <c r="F207" s="229">
        <f t="shared" si="9"/>
        <v>1430.6000000000001</v>
      </c>
      <c r="G207" s="230">
        <f>IF(COUNTIF($A$2:A207, A207)&gt;1, "", IFERROR(SUMIF($A$2:$A$1457, A207, $D$2:$D$1457), ""))</f>
        <v>1</v>
      </c>
      <c r="H207" s="229">
        <f t="shared" si="10"/>
        <v>1430.6</v>
      </c>
      <c r="I207" s="229">
        <f t="shared" si="11"/>
        <v>17167.2</v>
      </c>
      <c r="J207" s="231">
        <f>COUNTIF($A$2:A207, A207)</f>
        <v>1</v>
      </c>
      <c r="K207" s="4"/>
    </row>
    <row r="208" spans="1:11">
      <c r="A208" s="232" t="s">
        <v>1710</v>
      </c>
      <c r="B208" s="235" t="s">
        <v>2020</v>
      </c>
      <c r="C208" s="2">
        <f>IFERROR(VLOOKUP('DIV CHANGE'!$B208,JOBS!$A:$D,4,FALSE),"")</f>
        <v>2</v>
      </c>
      <c r="D208" s="228">
        <v>1</v>
      </c>
      <c r="E208" s="229">
        <f>IF(J208=1, IFERROR(VLOOKUP(A208,'Simple Annual Summary'!$D$5:$O$962,9,FALSE), ""), "")</f>
        <v>0</v>
      </c>
      <c r="F208" s="229">
        <f t="shared" si="9"/>
        <v>0</v>
      </c>
      <c r="G208" s="230">
        <f>IF(COUNTIF($A$2:A208, A208)&gt;1, "", IFERROR(SUMIF($A$2:$A$1457, A208, $D$2:$D$1457), ""))</f>
        <v>1</v>
      </c>
      <c r="H208" s="229">
        <f t="shared" si="10"/>
        <v>0</v>
      </c>
      <c r="I208" s="229">
        <f t="shared" si="11"/>
        <v>0</v>
      </c>
      <c r="J208" s="231">
        <f>COUNTIF($A$2:A208, A208)</f>
        <v>1</v>
      </c>
      <c r="K208" s="4"/>
    </row>
    <row r="209" spans="1:11">
      <c r="A209" s="232" t="s">
        <v>1712</v>
      </c>
      <c r="B209" s="235" t="s">
        <v>2020</v>
      </c>
      <c r="C209" s="2">
        <f>IFERROR(VLOOKUP('DIV CHANGE'!$B209,JOBS!$A:$D,4,FALSE),"")</f>
        <v>2</v>
      </c>
      <c r="D209" s="228">
        <v>1</v>
      </c>
      <c r="E209" s="229">
        <f>IF(J209=1, IFERROR(VLOOKUP(A209,'Simple Annual Summary'!$D$5:$O$962,9,FALSE), ""), "")</f>
        <v>0</v>
      </c>
      <c r="F209" s="229">
        <f t="shared" si="9"/>
        <v>0</v>
      </c>
      <c r="G209" s="230">
        <f>IF(COUNTIF($A$2:A209, A209)&gt;1, "", IFERROR(SUMIF($A$2:$A$1457, A209, $D$2:$D$1457), ""))</f>
        <v>1</v>
      </c>
      <c r="H209" s="229">
        <f t="shared" si="10"/>
        <v>0</v>
      </c>
      <c r="I209" s="229">
        <f t="shared" si="11"/>
        <v>0</v>
      </c>
      <c r="J209" s="231">
        <f>COUNTIF($A$2:A209, A209)</f>
        <v>1</v>
      </c>
      <c r="K209" s="4"/>
    </row>
    <row r="210" spans="1:11">
      <c r="A210" s="232" t="s">
        <v>1714</v>
      </c>
      <c r="B210" s="235" t="s">
        <v>2020</v>
      </c>
      <c r="C210" s="2">
        <f>IFERROR(VLOOKUP('DIV CHANGE'!$B210,JOBS!$A:$D,4,FALSE),"")</f>
        <v>2</v>
      </c>
      <c r="D210" s="228">
        <v>1</v>
      </c>
      <c r="E210" s="229">
        <f>IF(J210=1, IFERROR(VLOOKUP(A210,'Simple Annual Summary'!$D$5:$O$962,9,FALSE), ""), "")</f>
        <v>0</v>
      </c>
      <c r="F210" s="229">
        <f t="shared" si="9"/>
        <v>0</v>
      </c>
      <c r="G210" s="230">
        <f>IF(COUNTIF($A$2:A210, A210)&gt;1, "", IFERROR(SUMIF($A$2:$A$1457, A210, $D$2:$D$1457), ""))</f>
        <v>1</v>
      </c>
      <c r="H210" s="229">
        <f t="shared" si="10"/>
        <v>0</v>
      </c>
      <c r="I210" s="229">
        <f t="shared" si="11"/>
        <v>0</v>
      </c>
      <c r="J210" s="231">
        <f>COUNTIF($A$2:A210, A210)</f>
        <v>1</v>
      </c>
      <c r="K210" s="4"/>
    </row>
    <row r="211" spans="1:11">
      <c r="A211" s="232" t="s">
        <v>1724</v>
      </c>
      <c r="B211" s="235" t="s">
        <v>2076</v>
      </c>
      <c r="C211" s="2">
        <f>IFERROR(VLOOKUP('DIV CHANGE'!$B211,JOBS!$A:$D,4,FALSE),"")</f>
        <v>2</v>
      </c>
      <c r="D211" s="228">
        <v>1</v>
      </c>
      <c r="E211" s="229">
        <f>IF(J211=1, IFERROR(VLOOKUP(A211,'Simple Annual Summary'!$D$5:$O$962,9,FALSE), ""), "")</f>
        <v>34464.777142857143</v>
      </c>
      <c r="F211" s="229">
        <f t="shared" si="9"/>
        <v>2872.0647619047618</v>
      </c>
      <c r="G211" s="230">
        <f>IF(COUNTIF($A$2:A211, A211)&gt;1, "", IFERROR(SUMIF($A$2:$A$1457, A211, $D$2:$D$1457), ""))</f>
        <v>1</v>
      </c>
      <c r="H211" s="229">
        <f t="shared" si="10"/>
        <v>2872.0650000000001</v>
      </c>
      <c r="I211" s="229">
        <f t="shared" si="11"/>
        <v>34464.777142857143</v>
      </c>
      <c r="J211" s="231">
        <f>COUNTIF($A$2:A211, A211)</f>
        <v>1</v>
      </c>
      <c r="K211" s="4"/>
    </row>
    <row r="212" spans="1:11">
      <c r="A212" s="232" t="s">
        <v>1734</v>
      </c>
      <c r="B212" s="235" t="s">
        <v>2040</v>
      </c>
      <c r="C212" s="2">
        <f>IFERROR(VLOOKUP('DIV CHANGE'!$B212,JOBS!$A:$D,4,FALSE),"")</f>
        <v>2</v>
      </c>
      <c r="D212" s="228">
        <v>1</v>
      </c>
      <c r="E212" s="229">
        <f>IF(J212=1, IFERROR(VLOOKUP(A212,'Simple Annual Summary'!$D$5:$O$962,9,FALSE), ""), "")</f>
        <v>24209.078571428574</v>
      </c>
      <c r="F212" s="229">
        <f t="shared" si="9"/>
        <v>2017.4232142857145</v>
      </c>
      <c r="G212" s="230">
        <f>IF(COUNTIF($A$2:A212, A212)&gt;1, "", IFERROR(SUMIF($A$2:$A$1457, A212, $D$2:$D$1457), ""))</f>
        <v>1</v>
      </c>
      <c r="H212" s="229">
        <f t="shared" si="10"/>
        <v>2017.423</v>
      </c>
      <c r="I212" s="229">
        <f t="shared" si="11"/>
        <v>24209.078571428574</v>
      </c>
      <c r="J212" s="231">
        <f>COUNTIF($A$2:A212, A212)</f>
        <v>1</v>
      </c>
      <c r="K212" s="4"/>
    </row>
    <row r="213" spans="1:11">
      <c r="A213" s="232" t="s">
        <v>1736</v>
      </c>
      <c r="B213" s="235" t="s">
        <v>2047</v>
      </c>
      <c r="C213" s="2">
        <f>IFERROR(VLOOKUP('DIV CHANGE'!$B213,JOBS!$A:$D,4,FALSE),"")</f>
        <v>4</v>
      </c>
      <c r="D213" s="228">
        <v>1</v>
      </c>
      <c r="E213" s="229">
        <f>IF(J213=1, IFERROR(VLOOKUP(A213,'Simple Annual Summary'!$D$5:$O$962,9,FALSE), ""), "")</f>
        <v>20780.20285714286</v>
      </c>
      <c r="F213" s="229">
        <f t="shared" si="9"/>
        <v>1731.6835714285717</v>
      </c>
      <c r="G213" s="230">
        <f>IF(COUNTIF($A$2:A213, A213)&gt;1, "", IFERROR(SUMIF($A$2:$A$1457, A213, $D$2:$D$1457), ""))</f>
        <v>1</v>
      </c>
      <c r="H213" s="229">
        <f t="shared" si="10"/>
        <v>1731.684</v>
      </c>
      <c r="I213" s="229">
        <f t="shared" si="11"/>
        <v>20780.20285714286</v>
      </c>
      <c r="J213" s="231">
        <f>COUNTIF($A$2:A213, A213)</f>
        <v>1</v>
      </c>
      <c r="K213" s="4"/>
    </row>
    <row r="214" spans="1:11">
      <c r="A214" s="232" t="s">
        <v>1738</v>
      </c>
      <c r="B214" s="235" t="s">
        <v>2021</v>
      </c>
      <c r="C214" s="2">
        <f>IFERROR(VLOOKUP('DIV CHANGE'!$B214,JOBS!$A:$D,4,FALSE),"")</f>
        <v>3</v>
      </c>
      <c r="D214" s="228">
        <v>1</v>
      </c>
      <c r="E214" s="229">
        <f>IF(J214=1, IFERROR(VLOOKUP(A214,'Simple Annual Summary'!$D$5:$O$962,9,FALSE), ""), "")</f>
        <v>28652.08142857143</v>
      </c>
      <c r="F214" s="229">
        <f t="shared" si="9"/>
        <v>2387.6734523809523</v>
      </c>
      <c r="G214" s="230">
        <f>IF(COUNTIF($A$2:A214, A214)&gt;1, "", IFERROR(SUMIF($A$2:$A$1457, A214, $D$2:$D$1457), ""))</f>
        <v>1</v>
      </c>
      <c r="H214" s="229">
        <f t="shared" si="10"/>
        <v>2387.6729999999998</v>
      </c>
      <c r="I214" s="229">
        <f t="shared" si="11"/>
        <v>28652.08142857143</v>
      </c>
      <c r="J214" s="231">
        <f>COUNTIF($A$2:A214, A214)</f>
        <v>1</v>
      </c>
      <c r="K214" s="4"/>
    </row>
    <row r="215" spans="1:11">
      <c r="A215" s="232" t="s">
        <v>2129</v>
      </c>
      <c r="B215" s="235" t="s">
        <v>2021</v>
      </c>
      <c r="C215" s="2">
        <f>IFERROR(VLOOKUP('DIV CHANGE'!$B215,JOBS!$A:$D,4,FALSE),"")</f>
        <v>3</v>
      </c>
      <c r="D215" s="228">
        <v>1</v>
      </c>
      <c r="E215" s="229" t="str">
        <f>IF(J215=1, IFERROR(VLOOKUP(A215,'Simple Annual Summary'!$D$5:$O$962,9,FALSE), ""), "")</f>
        <v/>
      </c>
      <c r="F215" s="229" t="str">
        <f t="shared" si="9"/>
        <v/>
      </c>
      <c r="G215" s="230">
        <f>IF(COUNTIF($A$2:A215, A215)&gt;1, "", IFERROR(SUMIF($A$2:$A$1457, A215, $D$2:$D$1457), ""))</f>
        <v>1</v>
      </c>
      <c r="H215" s="229" t="str">
        <f t="shared" si="10"/>
        <v/>
      </c>
      <c r="I215" s="229">
        <f t="shared" si="11"/>
        <v>0</v>
      </c>
      <c r="J215" s="231">
        <f>COUNTIF($A$2:A215, A215)</f>
        <v>1</v>
      </c>
      <c r="K215" s="4"/>
    </row>
    <row r="216" spans="1:11">
      <c r="A216" s="232" t="s">
        <v>2130</v>
      </c>
      <c r="B216" s="235" t="s">
        <v>2080</v>
      </c>
      <c r="C216" s="2">
        <f>IFERROR(VLOOKUP('DIV CHANGE'!$B216,JOBS!$A:$D,4,FALSE),"")</f>
        <v>4</v>
      </c>
      <c r="D216" s="228">
        <v>1</v>
      </c>
      <c r="E216" s="229" t="str">
        <f>IF(J216=1, IFERROR(VLOOKUP(A216,'Simple Annual Summary'!$D$5:$O$962,9,FALSE), ""), "")</f>
        <v/>
      </c>
      <c r="F216" s="229" t="str">
        <f t="shared" si="9"/>
        <v/>
      </c>
      <c r="G216" s="230">
        <f>IF(COUNTIF($A$2:A216, A216)&gt;1, "", IFERROR(SUMIF($A$2:$A$1457, A216, $D$2:$D$1457), ""))</f>
        <v>1</v>
      </c>
      <c r="H216" s="229" t="str">
        <f t="shared" si="10"/>
        <v/>
      </c>
      <c r="I216" s="229">
        <f t="shared" si="11"/>
        <v>0</v>
      </c>
      <c r="J216" s="231">
        <f>COUNTIF($A$2:A216, A216)</f>
        <v>1</v>
      </c>
      <c r="K216" s="4"/>
    </row>
    <row r="217" spans="1:11">
      <c r="A217" s="232" t="s">
        <v>2131</v>
      </c>
      <c r="B217" s="235" t="s">
        <v>2018</v>
      </c>
      <c r="C217" s="2">
        <f>IFERROR(VLOOKUP('DIV CHANGE'!$B217,JOBS!$A:$D,4,FALSE),"")</f>
        <v>2</v>
      </c>
      <c r="D217" s="228">
        <v>1</v>
      </c>
      <c r="E217" s="229" t="str">
        <f>IF(J217=1, IFERROR(VLOOKUP(A217,'Simple Annual Summary'!$D$5:$O$962,9,FALSE), ""), "")</f>
        <v/>
      </c>
      <c r="F217" s="229" t="str">
        <f t="shared" si="9"/>
        <v/>
      </c>
      <c r="G217" s="230">
        <f>IF(COUNTIF($A$2:A217, A217)&gt;1, "", IFERROR(SUMIF($A$2:$A$1457, A217, $D$2:$D$1457), ""))</f>
        <v>1</v>
      </c>
      <c r="H217" s="229" t="str">
        <f t="shared" si="10"/>
        <v/>
      </c>
      <c r="I217" s="229">
        <f t="shared" si="11"/>
        <v>0</v>
      </c>
      <c r="J217" s="231">
        <f>COUNTIF($A$2:A217, A217)</f>
        <v>1</v>
      </c>
      <c r="K217" s="4"/>
    </row>
    <row r="218" spans="1:11">
      <c r="A218" s="232" t="s">
        <v>2132</v>
      </c>
      <c r="B218" s="235" t="s">
        <v>2045</v>
      </c>
      <c r="C218" s="2">
        <f>IFERROR(VLOOKUP('DIV CHANGE'!$B218,JOBS!$A:$D,4,FALSE),"")</f>
        <v>2</v>
      </c>
      <c r="D218" s="228">
        <v>1</v>
      </c>
      <c r="E218" s="229" t="str">
        <f>IF(J218=1, IFERROR(VLOOKUP(A218,'Simple Annual Summary'!$D$5:$O$962,9,FALSE), ""), "")</f>
        <v/>
      </c>
      <c r="F218" s="229" t="str">
        <f t="shared" si="9"/>
        <v/>
      </c>
      <c r="G218" s="230">
        <f>IF(COUNTIF($A$2:A218, A218)&gt;1, "", IFERROR(SUMIF($A$2:$A$1457, A218, $D$2:$D$1457), ""))</f>
        <v>1</v>
      </c>
      <c r="H218" s="229" t="str">
        <f t="shared" si="10"/>
        <v/>
      </c>
      <c r="I218" s="229">
        <f t="shared" si="11"/>
        <v>0</v>
      </c>
      <c r="J218" s="231">
        <f>COUNTIF($A$2:A218, A218)</f>
        <v>1</v>
      </c>
      <c r="K218" s="4"/>
    </row>
    <row r="219" spans="1:11">
      <c r="A219" s="232" t="s">
        <v>2133</v>
      </c>
      <c r="B219" s="235" t="s">
        <v>2021</v>
      </c>
      <c r="C219" s="2">
        <f>IFERROR(VLOOKUP('DIV CHANGE'!$B219,JOBS!$A:$D,4,FALSE),"")</f>
        <v>3</v>
      </c>
      <c r="D219" s="228">
        <v>1</v>
      </c>
      <c r="E219" s="229" t="str">
        <f>IF(J219=1, IFERROR(VLOOKUP(A219,'Simple Annual Summary'!$D$5:$O$962,9,FALSE), ""), "")</f>
        <v/>
      </c>
      <c r="F219" s="229" t="str">
        <f t="shared" si="9"/>
        <v/>
      </c>
      <c r="G219" s="230">
        <f>IF(COUNTIF($A$2:A219, A219)&gt;1, "", IFERROR(SUMIF($A$2:$A$1457, A219, $D$2:$D$1457), ""))</f>
        <v>1</v>
      </c>
      <c r="H219" s="229" t="str">
        <f t="shared" si="10"/>
        <v/>
      </c>
      <c r="I219" s="229">
        <f t="shared" si="11"/>
        <v>0</v>
      </c>
      <c r="J219" s="231">
        <f>COUNTIF($A$2:A219, A219)</f>
        <v>1</v>
      </c>
      <c r="K219" s="4"/>
    </row>
    <row r="220" spans="1:11">
      <c r="A220" s="138" t="s">
        <v>2134</v>
      </c>
      <c r="B220" s="139" t="s">
        <v>2070</v>
      </c>
      <c r="C220" s="2">
        <f>IFERROR(VLOOKUP('DIV CHANGE'!$B220,JOBS!$A:$D,4,FALSE),"")</f>
        <v>8</v>
      </c>
      <c r="D220" s="11">
        <v>0.99</v>
      </c>
      <c r="E220" s="3" t="str">
        <f>IF(J220=1, IFERROR(VLOOKUP(A220,'Simple Annual Summary'!$D$5:$O$962,9,FALSE), ""), "")</f>
        <v/>
      </c>
      <c r="F220" s="3" t="str">
        <f t="shared" si="9"/>
        <v/>
      </c>
      <c r="G220" s="17">
        <f>IF(COUNTIF($A$2:A220, A220)&gt;1, "", IFERROR(SUMIF($A$2:$A$1457, A220, $D$2:$D$1457), ""))</f>
        <v>1</v>
      </c>
      <c r="H220" s="3" t="str">
        <f t="shared" si="10"/>
        <v/>
      </c>
      <c r="I220" s="3">
        <f t="shared" si="11"/>
        <v>0</v>
      </c>
      <c r="J220" s="12">
        <f>COUNTIF($A$2:A220, A220)</f>
        <v>1</v>
      </c>
      <c r="K220" s="4"/>
    </row>
    <row r="221" spans="1:11">
      <c r="A221" s="138" t="s">
        <v>2135</v>
      </c>
      <c r="B221" s="139" t="s">
        <v>2070</v>
      </c>
      <c r="C221" s="2">
        <f>IFERROR(VLOOKUP('DIV CHANGE'!$B221,JOBS!$A:$D,4,FALSE),"")</f>
        <v>8</v>
      </c>
      <c r="D221" s="11">
        <v>0.99</v>
      </c>
      <c r="E221" s="3" t="str">
        <f>IF(J221=1, IFERROR(VLOOKUP(A221,'Simple Annual Summary'!$D$5:$O$962,9,FALSE), ""), "")</f>
        <v/>
      </c>
      <c r="F221" s="3" t="str">
        <f t="shared" si="9"/>
        <v/>
      </c>
      <c r="G221" s="17">
        <f>IF(COUNTIF($A$2:A221, A221)&gt;1, "", IFERROR(SUMIF($A$2:$A$1457, A221, $D$2:$D$1457), ""))</f>
        <v>1</v>
      </c>
      <c r="H221" s="3" t="str">
        <f t="shared" si="10"/>
        <v/>
      </c>
      <c r="I221" s="3">
        <f t="shared" si="11"/>
        <v>0</v>
      </c>
      <c r="J221" s="12">
        <f>COUNTIF($A$2:A221, A221)</f>
        <v>1</v>
      </c>
      <c r="K221" s="4"/>
    </row>
    <row r="222" spans="1:11">
      <c r="A222" s="138" t="s">
        <v>183</v>
      </c>
      <c r="B222" s="139" t="s">
        <v>2042</v>
      </c>
      <c r="C222" s="2">
        <f>IFERROR(VLOOKUP('DIV CHANGE'!$B222,JOBS!$A:$D,4,FALSE),"")</f>
        <v>4</v>
      </c>
      <c r="D222" s="11">
        <v>0.99</v>
      </c>
      <c r="E222" s="3">
        <f>IF(J222=1, IFERROR(VLOOKUP(A222,'Simple Annual Summary'!$D$5:$O$962,9,FALSE), ""), "")</f>
        <v>22910.33</v>
      </c>
      <c r="F222" s="3">
        <f t="shared" si="9"/>
        <v>1909.1941666666669</v>
      </c>
      <c r="G222" s="17">
        <f>IF(COUNTIF($A$2:A222, A222)&gt;1, "", IFERROR(SUMIF($A$2:$A$1457, A222, $D$2:$D$1457), ""))</f>
        <v>1</v>
      </c>
      <c r="H222" s="3">
        <f t="shared" si="10"/>
        <v>1909.194</v>
      </c>
      <c r="I222" s="3">
        <f t="shared" si="11"/>
        <v>22681.226699999999</v>
      </c>
      <c r="J222" s="12">
        <f>COUNTIF($A$2:A222, A222)</f>
        <v>1</v>
      </c>
      <c r="K222" s="4"/>
    </row>
    <row r="223" spans="1:11">
      <c r="A223" s="142" t="s">
        <v>2136</v>
      </c>
      <c r="B223" s="143" t="s">
        <v>2037</v>
      </c>
      <c r="C223" s="2">
        <f>IFERROR(VLOOKUP('DIV CHANGE'!$B223,JOBS!$A:$D,4,FALSE),"")</f>
        <v>2</v>
      </c>
      <c r="D223" s="2">
        <v>0.99</v>
      </c>
      <c r="E223" s="3" t="str">
        <f>IF(J223=1, IFERROR(VLOOKUP(A223,'Simple Annual Summary'!$D$5:$O$962,9,FALSE), ""), "")</f>
        <v/>
      </c>
      <c r="F223" s="3" t="str">
        <f t="shared" si="9"/>
        <v/>
      </c>
      <c r="G223" s="17">
        <f>IF(COUNTIF($A$2:A223, A223)&gt;1, "", IFERROR(SUMIF($A$2:$A$1457, A223, $D$2:$D$1457), ""))</f>
        <v>1</v>
      </c>
      <c r="H223" s="3" t="str">
        <f t="shared" si="10"/>
        <v/>
      </c>
      <c r="I223" s="3">
        <f t="shared" si="11"/>
        <v>0</v>
      </c>
      <c r="J223" s="12">
        <f>COUNTIF($A$2:A223, A223)</f>
        <v>1</v>
      </c>
      <c r="K223" s="4"/>
    </row>
    <row r="224" spans="1:11">
      <c r="A224" s="142" t="s">
        <v>2137</v>
      </c>
      <c r="B224" s="143" t="s">
        <v>2037</v>
      </c>
      <c r="C224" s="2">
        <f>IFERROR(VLOOKUP('DIV CHANGE'!$B224,JOBS!$A:$D,4,FALSE),"")</f>
        <v>2</v>
      </c>
      <c r="D224" s="2">
        <v>0.99</v>
      </c>
      <c r="E224" s="3" t="str">
        <f>IF(J224=1, IFERROR(VLOOKUP(A224,'Simple Annual Summary'!$D$5:$O$962,9,FALSE), ""), "")</f>
        <v/>
      </c>
      <c r="F224" s="3" t="str">
        <f t="shared" si="9"/>
        <v/>
      </c>
      <c r="G224" s="17">
        <f>IF(COUNTIF($A$2:A224, A224)&gt;1, "", IFERROR(SUMIF($A$2:$A$1457, A224, $D$2:$D$1457), ""))</f>
        <v>1</v>
      </c>
      <c r="H224" s="3" t="str">
        <f t="shared" si="10"/>
        <v/>
      </c>
      <c r="I224" s="3">
        <f t="shared" si="11"/>
        <v>0</v>
      </c>
      <c r="J224" s="12">
        <f>COUNTIF($A$2:A224, A224)</f>
        <v>1</v>
      </c>
      <c r="K224" s="4"/>
    </row>
    <row r="225" spans="1:11">
      <c r="A225" s="142" t="s">
        <v>2138</v>
      </c>
      <c r="B225" s="143" t="s">
        <v>2020</v>
      </c>
      <c r="C225" s="2">
        <f>IFERROR(VLOOKUP('DIV CHANGE'!$B225,JOBS!$A:$D,4,FALSE),"")</f>
        <v>2</v>
      </c>
      <c r="D225" s="2">
        <v>0.99</v>
      </c>
      <c r="E225" s="3" t="str">
        <f>IF(J225=1, IFERROR(VLOOKUP(A225,'Simple Annual Summary'!$D$5:$O$962,9,FALSE), ""), "")</f>
        <v/>
      </c>
      <c r="F225" s="3" t="str">
        <f t="shared" si="9"/>
        <v/>
      </c>
      <c r="G225" s="17">
        <f>IF(COUNTIF($A$2:A225, A225)&gt;1, "", IFERROR(SUMIF($A$2:$A$1457, A225, $D$2:$D$1457), ""))</f>
        <v>1</v>
      </c>
      <c r="H225" s="3" t="str">
        <f t="shared" si="10"/>
        <v/>
      </c>
      <c r="I225" s="3">
        <f t="shared" si="11"/>
        <v>0</v>
      </c>
      <c r="J225" s="12">
        <f>COUNTIF($A$2:A225, A225)</f>
        <v>1</v>
      </c>
      <c r="K225" s="4"/>
    </row>
    <row r="226" spans="1:11">
      <c r="A226" s="138" t="s">
        <v>2139</v>
      </c>
      <c r="B226" s="139" t="s">
        <v>2070</v>
      </c>
      <c r="C226" s="2">
        <f>IFERROR(VLOOKUP('DIV CHANGE'!$B226,JOBS!$A:$D,4,FALSE),"")</f>
        <v>8</v>
      </c>
      <c r="D226" s="11">
        <v>0.99</v>
      </c>
      <c r="E226" s="3" t="str">
        <f>IF(J226=1, IFERROR(VLOOKUP(A226,'Simple Annual Summary'!$D$5:$O$962,9,FALSE), ""), "")</f>
        <v/>
      </c>
      <c r="F226" s="3" t="str">
        <f t="shared" si="9"/>
        <v/>
      </c>
      <c r="G226" s="17">
        <f>IF(COUNTIF($A$2:A226, A226)&gt;1, "", IFERROR(SUMIF($A$2:$A$1457, A226, $D$2:$D$1457), ""))</f>
        <v>1</v>
      </c>
      <c r="H226" s="3" t="str">
        <f t="shared" si="10"/>
        <v/>
      </c>
      <c r="I226" s="3">
        <f t="shared" si="11"/>
        <v>0</v>
      </c>
      <c r="J226" s="12">
        <f>COUNTIF($A$2:A226, A226)</f>
        <v>1</v>
      </c>
      <c r="K226" s="4"/>
    </row>
    <row r="227" spans="1:11">
      <c r="A227" s="142" t="s">
        <v>2140</v>
      </c>
      <c r="B227" s="143" t="s">
        <v>2037</v>
      </c>
      <c r="C227" s="2">
        <f>IFERROR(VLOOKUP('DIV CHANGE'!$B227,JOBS!$A:$D,4,FALSE),"")</f>
        <v>2</v>
      </c>
      <c r="D227" s="2">
        <v>0.99</v>
      </c>
      <c r="E227" s="3" t="str">
        <f>IF(J227=1, IFERROR(VLOOKUP(A227,'Simple Annual Summary'!$D$5:$O$962,9,FALSE), ""), "")</f>
        <v/>
      </c>
      <c r="F227" s="3" t="str">
        <f t="shared" si="9"/>
        <v/>
      </c>
      <c r="G227" s="17">
        <f>IF(COUNTIF($A$2:A227, A227)&gt;1, "", IFERROR(SUMIF($A$2:$A$1457, A227, $D$2:$D$1457), ""))</f>
        <v>1</v>
      </c>
      <c r="H227" s="3" t="str">
        <f t="shared" si="10"/>
        <v/>
      </c>
      <c r="I227" s="3">
        <f t="shared" si="11"/>
        <v>0</v>
      </c>
      <c r="J227" s="12">
        <f>COUNTIF($A$2:A227, A227)</f>
        <v>1</v>
      </c>
      <c r="K227" s="4"/>
    </row>
    <row r="228" spans="1:11">
      <c r="A228" s="142" t="s">
        <v>2141</v>
      </c>
      <c r="B228" s="143" t="s">
        <v>2021</v>
      </c>
      <c r="C228" s="2">
        <f>IFERROR(VLOOKUP('DIV CHANGE'!$B228,JOBS!$A:$D,4,FALSE),"")</f>
        <v>3</v>
      </c>
      <c r="D228" s="2">
        <v>0.99</v>
      </c>
      <c r="E228" s="3" t="str">
        <f>IF(J228=1, IFERROR(VLOOKUP(A228,'Simple Annual Summary'!$D$5:$O$962,9,FALSE), ""), "")</f>
        <v/>
      </c>
      <c r="F228" s="3" t="str">
        <f t="shared" si="9"/>
        <v/>
      </c>
      <c r="G228" s="17">
        <f>IF(COUNTIF($A$2:A228, A228)&gt;1, "", IFERROR(SUMIF($A$2:$A$1457, A228, $D$2:$D$1457), ""))</f>
        <v>1</v>
      </c>
      <c r="H228" s="3" t="str">
        <f t="shared" si="10"/>
        <v/>
      </c>
      <c r="I228" s="3">
        <f t="shared" si="11"/>
        <v>0</v>
      </c>
      <c r="J228" s="12">
        <f>COUNTIF($A$2:A228, A228)</f>
        <v>1</v>
      </c>
      <c r="K228" s="4"/>
    </row>
    <row r="229" spans="1:11">
      <c r="A229" s="142" t="s">
        <v>2142</v>
      </c>
      <c r="B229" s="143" t="s">
        <v>2018</v>
      </c>
      <c r="C229" s="2">
        <f>IFERROR(VLOOKUP('DIV CHANGE'!$B229,JOBS!$A:$D,4,FALSE),"")</f>
        <v>2</v>
      </c>
      <c r="D229" s="2">
        <v>0.99</v>
      </c>
      <c r="E229" s="3" t="str">
        <f>IF(J229=1, IFERROR(VLOOKUP(A229,'Simple Annual Summary'!$D$5:$O$962,9,FALSE), ""), "")</f>
        <v/>
      </c>
      <c r="F229" s="3" t="str">
        <f t="shared" si="9"/>
        <v/>
      </c>
      <c r="G229" s="17">
        <f>IF(COUNTIF($A$2:A229, A229)&gt;1, "", IFERROR(SUMIF($A$2:$A$1457, A229, $D$2:$D$1457), ""))</f>
        <v>1.01</v>
      </c>
      <c r="H229" s="3" t="str">
        <f t="shared" si="10"/>
        <v/>
      </c>
      <c r="I229" s="3">
        <f t="shared" si="11"/>
        <v>0</v>
      </c>
      <c r="J229" s="12">
        <f>COUNTIF($A$2:A229, A229)</f>
        <v>1</v>
      </c>
      <c r="K229" s="4"/>
    </row>
    <row r="230" spans="1:11">
      <c r="A230" s="142" t="s">
        <v>927</v>
      </c>
      <c r="B230" s="143" t="s">
        <v>2045</v>
      </c>
      <c r="C230" s="2">
        <f>IFERROR(VLOOKUP('DIV CHANGE'!$B230,JOBS!$A:$D,4,FALSE),"")</f>
        <v>2</v>
      </c>
      <c r="D230" s="2">
        <v>0.99</v>
      </c>
      <c r="E230" s="3">
        <f>IF(J230=1, IFERROR(VLOOKUP(A230,'Simple Annual Summary'!$D$5:$O$962,9,FALSE), ""), "")</f>
        <v>1388.3078333333333</v>
      </c>
      <c r="F230" s="3">
        <f t="shared" si="9"/>
        <v>115.69231944444444</v>
      </c>
      <c r="G230" s="17">
        <f>IF(COUNTIF($A$2:A230, A230)&gt;1, "", IFERROR(SUMIF($A$2:$A$1457, A230, $D$2:$D$1457), ""))</f>
        <v>1</v>
      </c>
      <c r="H230" s="3">
        <f t="shared" si="10"/>
        <v>115.69199999999999</v>
      </c>
      <c r="I230" s="3">
        <f t="shared" si="11"/>
        <v>1374.424755</v>
      </c>
      <c r="J230" s="12">
        <f>COUNTIF($A$2:A230, A230)</f>
        <v>1</v>
      </c>
      <c r="K230" s="4"/>
    </row>
    <row r="231" spans="1:11">
      <c r="A231" s="138" t="s">
        <v>987</v>
      </c>
      <c r="B231" s="139" t="s">
        <v>2020</v>
      </c>
      <c r="C231" s="2">
        <f>IFERROR(VLOOKUP('DIV CHANGE'!$B231,JOBS!$A:$D,4,FALSE),"")</f>
        <v>2</v>
      </c>
      <c r="D231" s="11">
        <v>0.99</v>
      </c>
      <c r="E231" s="3">
        <f>IF(J231=1, IFERROR(VLOOKUP(A231,'Simple Annual Summary'!$D$5:$O$962,9,FALSE), ""), "")</f>
        <v>27511.291249999998</v>
      </c>
      <c r="F231" s="3">
        <f t="shared" si="9"/>
        <v>2292.6076041666665</v>
      </c>
      <c r="G231" s="17">
        <f>IF(COUNTIF($A$2:A231, A231)&gt;1, "", IFERROR(SUMIF($A$2:$A$1457, A231, $D$2:$D$1457), ""))</f>
        <v>1</v>
      </c>
      <c r="H231" s="3">
        <f t="shared" si="10"/>
        <v>2292.6080000000002</v>
      </c>
      <c r="I231" s="3">
        <f t="shared" si="11"/>
        <v>27236.178337499994</v>
      </c>
      <c r="J231" s="12">
        <f>COUNTIF($A$2:A231, A231)</f>
        <v>1</v>
      </c>
      <c r="K231" s="4"/>
    </row>
    <row r="232" spans="1:11">
      <c r="A232" s="142" t="s">
        <v>1040</v>
      </c>
      <c r="B232" s="143" t="s">
        <v>2070</v>
      </c>
      <c r="C232" s="2">
        <f>IFERROR(VLOOKUP('DIV CHANGE'!$B232,JOBS!$A:$D,4,FALSE),"")</f>
        <v>8</v>
      </c>
      <c r="D232" s="2">
        <v>0.99</v>
      </c>
      <c r="E232" s="3">
        <f>IF(J232=1, IFERROR(VLOOKUP(A232,'Simple Annual Summary'!$D$5:$O$962,9,FALSE), ""), "")</f>
        <v>31045.89</v>
      </c>
      <c r="F232" s="3">
        <f t="shared" si="9"/>
        <v>2587.1574999999998</v>
      </c>
      <c r="G232" s="17">
        <f>IF(COUNTIF($A$2:A232, A232)&gt;1, "", IFERROR(SUMIF($A$2:$A$1457, A232, $D$2:$D$1457), ""))</f>
        <v>1</v>
      </c>
      <c r="H232" s="3">
        <f t="shared" si="10"/>
        <v>2587.1579999999999</v>
      </c>
      <c r="I232" s="3">
        <f t="shared" si="11"/>
        <v>30735.431099999994</v>
      </c>
      <c r="J232" s="12">
        <f>COUNTIF($A$2:A232, A232)</f>
        <v>1</v>
      </c>
      <c r="K232" s="4"/>
    </row>
    <row r="233" spans="1:11">
      <c r="A233" s="142" t="s">
        <v>1120</v>
      </c>
      <c r="B233" s="143" t="s">
        <v>2021</v>
      </c>
      <c r="C233" s="2">
        <f>IFERROR(VLOOKUP('DIV CHANGE'!$B233,JOBS!$A:$D,4,FALSE),"")</f>
        <v>3</v>
      </c>
      <c r="D233" s="130">
        <v>0.99</v>
      </c>
      <c r="E233" s="3">
        <f>IF(J233=1, IFERROR(VLOOKUP(A233,'Simple Annual Summary'!$D$5:$O$962,9,FALSE), ""), "")</f>
        <v>24611.19</v>
      </c>
      <c r="F233" s="3">
        <f t="shared" si="9"/>
        <v>2050.9324999999999</v>
      </c>
      <c r="G233" s="17">
        <f>IF(COUNTIF($A$2:A233, A233)&gt;1, "", IFERROR(SUMIF($A$2:$A$1457, A233, $D$2:$D$1457), ""))</f>
        <v>1</v>
      </c>
      <c r="H233" s="3">
        <f t="shared" si="10"/>
        <v>2050.933</v>
      </c>
      <c r="I233" s="3">
        <f t="shared" si="11"/>
        <v>24365.078099999999</v>
      </c>
      <c r="J233" s="12">
        <f>COUNTIF($A$2:A233, A233)</f>
        <v>1</v>
      </c>
      <c r="K233" s="4"/>
    </row>
    <row r="234" spans="1:11">
      <c r="A234" s="142" t="s">
        <v>1463</v>
      </c>
      <c r="B234" s="143" t="s">
        <v>2020</v>
      </c>
      <c r="C234" s="2">
        <f>IFERROR(VLOOKUP('DIV CHANGE'!$B234,JOBS!$A:$D,4,FALSE),"")</f>
        <v>2</v>
      </c>
      <c r="D234" s="11">
        <v>0.99</v>
      </c>
      <c r="E234" s="3">
        <f>IF(J234=1, IFERROR(VLOOKUP(A234,'Simple Annual Summary'!$D$5:$O$962,9,FALSE), ""), "")</f>
        <v>0</v>
      </c>
      <c r="F234" s="3">
        <f t="shared" si="9"/>
        <v>0</v>
      </c>
      <c r="G234" s="17">
        <f>IF(COUNTIF($A$2:A234, A234)&gt;1, "", IFERROR(SUMIF($A$2:$A$1457, A234, $D$2:$D$1457), ""))</f>
        <v>1</v>
      </c>
      <c r="H234" s="3">
        <f t="shared" si="10"/>
        <v>0</v>
      </c>
      <c r="I234" s="3">
        <f t="shared" si="11"/>
        <v>0</v>
      </c>
      <c r="J234" s="12">
        <f>COUNTIF($A$2:A234, A234)</f>
        <v>1</v>
      </c>
      <c r="K234" s="4"/>
    </row>
    <row r="235" spans="1:11">
      <c r="A235" s="138" t="s">
        <v>1532</v>
      </c>
      <c r="B235" s="139" t="s">
        <v>2025</v>
      </c>
      <c r="C235" s="2">
        <f>IFERROR(VLOOKUP('DIV CHANGE'!$B235,JOBS!$A:$D,4,FALSE),"")</f>
        <v>2</v>
      </c>
      <c r="D235" s="11">
        <v>0.99</v>
      </c>
      <c r="E235" s="3">
        <f>IF(J235=1, IFERROR(VLOOKUP(A235,'Simple Annual Summary'!$D$5:$O$962,9,FALSE), ""), "")</f>
        <v>25000</v>
      </c>
      <c r="F235" s="3">
        <f t="shared" si="9"/>
        <v>2083.3333333333335</v>
      </c>
      <c r="G235" s="17">
        <f>IF(COUNTIF($A$2:A235, A235)&gt;1, "", IFERROR(SUMIF($A$2:$A$1457, A235, $D$2:$D$1457), ""))</f>
        <v>1</v>
      </c>
      <c r="H235" s="3">
        <f t="shared" si="10"/>
        <v>2083.3330000000001</v>
      </c>
      <c r="I235" s="3">
        <f t="shared" si="11"/>
        <v>24750</v>
      </c>
      <c r="J235" s="12">
        <f>COUNTIF($A$2:A235, A235)</f>
        <v>1</v>
      </c>
      <c r="K235" s="4"/>
    </row>
    <row r="236" spans="1:11">
      <c r="A236" s="138" t="s">
        <v>1630</v>
      </c>
      <c r="B236" s="139" t="s">
        <v>2037</v>
      </c>
      <c r="C236" s="2">
        <f>IFERROR(VLOOKUP('DIV CHANGE'!$B236,JOBS!$A:$D,4,FALSE),"")</f>
        <v>2</v>
      </c>
      <c r="D236" s="11">
        <v>0.99</v>
      </c>
      <c r="E236" s="3">
        <f>IF(J236=1, IFERROR(VLOOKUP(A236,'Simple Annual Summary'!$D$5:$O$962,9,FALSE), ""), "")</f>
        <v>20792.60142857143</v>
      </c>
      <c r="F236" s="3">
        <f t="shared" si="9"/>
        <v>1732.7167857142858</v>
      </c>
      <c r="G236" s="17">
        <f>IF(COUNTIF($A$2:A236, A236)&gt;1, "", IFERROR(SUMIF($A$2:$A$1457, A236, $D$2:$D$1457), ""))</f>
        <v>1</v>
      </c>
      <c r="H236" s="3">
        <f t="shared" si="10"/>
        <v>1732.7170000000001</v>
      </c>
      <c r="I236" s="3">
        <f t="shared" si="11"/>
        <v>20584.675414285713</v>
      </c>
      <c r="J236" s="12">
        <f>COUNTIF($A$2:A236, A236)</f>
        <v>1</v>
      </c>
      <c r="K236" s="4"/>
    </row>
    <row r="237" spans="1:11">
      <c r="A237" s="142" t="s">
        <v>2143</v>
      </c>
      <c r="B237" s="143" t="s">
        <v>2045</v>
      </c>
      <c r="C237" s="2">
        <f>IFERROR(VLOOKUP('DIV CHANGE'!$B237,JOBS!$A:$D,4,FALSE),"")</f>
        <v>2</v>
      </c>
      <c r="D237" s="2">
        <v>0.98</v>
      </c>
      <c r="E237" s="3" t="str">
        <f>IF(J237=1, IFERROR(VLOOKUP(A237,'Simple Annual Summary'!$D$5:$O$962,9,FALSE), ""), "")</f>
        <v/>
      </c>
      <c r="F237" s="3" t="str">
        <f t="shared" si="9"/>
        <v/>
      </c>
      <c r="G237" s="17" t="str">
        <f>IF(COUNTIF($A$2:A237, A237)&gt;1, "", IFERROR(SUMIF($A$2:$A$1457, A237, $D$2:$D$1457), ""))</f>
        <v/>
      </c>
      <c r="H237" s="3" t="str">
        <f t="shared" si="10"/>
        <v/>
      </c>
      <c r="I237" s="3">
        <f t="shared" si="11"/>
        <v>0</v>
      </c>
      <c r="J237" s="12">
        <f>COUNTIF($A$2:A237, A237)</f>
        <v>2</v>
      </c>
      <c r="K237" s="4"/>
    </row>
    <row r="238" spans="1:11">
      <c r="A238" s="142" t="s">
        <v>2144</v>
      </c>
      <c r="B238" s="143" t="s">
        <v>2045</v>
      </c>
      <c r="C238" s="2">
        <f>IFERROR(VLOOKUP('DIV CHANGE'!$B238,JOBS!$A:$D,4,FALSE),"")</f>
        <v>2</v>
      </c>
      <c r="D238" s="2">
        <v>0.98</v>
      </c>
      <c r="E238" s="3" t="str">
        <f>IF(J238=1, IFERROR(VLOOKUP(A238,'Simple Annual Summary'!$D$5:$O$962,9,FALSE), ""), "")</f>
        <v/>
      </c>
      <c r="F238" s="3" t="str">
        <f t="shared" si="9"/>
        <v/>
      </c>
      <c r="G238" s="17">
        <f>IF(COUNTIF($A$2:A238, A238)&gt;1, "", IFERROR(SUMIF($A$2:$A$1457, A238, $D$2:$D$1457), ""))</f>
        <v>1</v>
      </c>
      <c r="H238" s="3" t="str">
        <f t="shared" si="10"/>
        <v/>
      </c>
      <c r="I238" s="3">
        <f t="shared" si="11"/>
        <v>0</v>
      </c>
      <c r="J238" s="12">
        <f>COUNTIF($A$2:A238, A238)</f>
        <v>1</v>
      </c>
      <c r="K238" s="4"/>
    </row>
    <row r="239" spans="1:11">
      <c r="A239" s="142" t="s">
        <v>2145</v>
      </c>
      <c r="B239" s="143" t="s">
        <v>2045</v>
      </c>
      <c r="C239" s="2">
        <f>IFERROR(VLOOKUP('DIV CHANGE'!$B239,JOBS!$A:$D,4,FALSE),"")</f>
        <v>2</v>
      </c>
      <c r="D239" s="2">
        <v>0.98</v>
      </c>
      <c r="E239" s="3" t="str">
        <f>IF(J239=1, IFERROR(VLOOKUP(A239,'Simple Annual Summary'!$D$5:$O$962,9,FALSE), ""), "")</f>
        <v/>
      </c>
      <c r="F239" s="3" t="str">
        <f t="shared" si="9"/>
        <v/>
      </c>
      <c r="G239" s="17">
        <f>IF(COUNTIF($A$2:A239, A239)&gt;1, "", IFERROR(SUMIF($A$2:$A$1457, A239, $D$2:$D$1457), ""))</f>
        <v>1</v>
      </c>
      <c r="H239" s="3" t="str">
        <f t="shared" si="10"/>
        <v/>
      </c>
      <c r="I239" s="3">
        <f t="shared" si="11"/>
        <v>0</v>
      </c>
      <c r="J239" s="12">
        <f>COUNTIF($A$2:A239, A239)</f>
        <v>1</v>
      </c>
      <c r="K239" s="4"/>
    </row>
    <row r="240" spans="1:11">
      <c r="A240" s="142" t="s">
        <v>449</v>
      </c>
      <c r="B240" s="143" t="s">
        <v>2042</v>
      </c>
      <c r="C240" s="2">
        <f>IFERROR(VLOOKUP('DIV CHANGE'!$B240,JOBS!$A:$D,4,FALSE),"")</f>
        <v>4</v>
      </c>
      <c r="D240" s="2">
        <v>0.98</v>
      </c>
      <c r="E240" s="3">
        <f>IF(J240=1, IFERROR(VLOOKUP(A240,'Simple Annual Summary'!$D$5:$O$962,9,FALSE), ""), "")</f>
        <v>11442.379499999999</v>
      </c>
      <c r="F240" s="3">
        <f t="shared" si="9"/>
        <v>953.53162499999996</v>
      </c>
      <c r="G240" s="17">
        <f>IF(COUNTIF($A$2:A240, A240)&gt;1, "", IFERROR(SUMIF($A$2:$A$1457, A240, $D$2:$D$1457), ""))</f>
        <v>1</v>
      </c>
      <c r="H240" s="3">
        <f t="shared" si="10"/>
        <v>953.53200000000004</v>
      </c>
      <c r="I240" s="3">
        <f t="shared" si="11"/>
        <v>11213.53191</v>
      </c>
      <c r="J240" s="12">
        <f>COUNTIF($A$2:A240, A240)</f>
        <v>1</v>
      </c>
      <c r="K240" s="4"/>
    </row>
    <row r="241" spans="1:11">
      <c r="A241" s="142" t="s">
        <v>919</v>
      </c>
      <c r="B241" s="143" t="s">
        <v>2045</v>
      </c>
      <c r="C241" s="2">
        <f>IFERROR(VLOOKUP('DIV CHANGE'!$B241,JOBS!$A:$D,4,FALSE),"")</f>
        <v>2</v>
      </c>
      <c r="D241" s="11">
        <v>0.98</v>
      </c>
      <c r="E241" s="3">
        <f>IF(J241=1, IFERROR(VLOOKUP(A241,'Simple Annual Summary'!$D$5:$O$962,9,FALSE), ""), "")</f>
        <v>7170.1883333333335</v>
      </c>
      <c r="F241" s="3">
        <f t="shared" si="9"/>
        <v>597.51569444444442</v>
      </c>
      <c r="G241" s="17">
        <f>IF(COUNTIF($A$2:A241, A241)&gt;1, "", IFERROR(SUMIF($A$2:$A$1457, A241, $D$2:$D$1457), ""))</f>
        <v>1</v>
      </c>
      <c r="H241" s="3">
        <f t="shared" si="10"/>
        <v>597.51599999999996</v>
      </c>
      <c r="I241" s="3">
        <f t="shared" si="11"/>
        <v>7026.7845666666663</v>
      </c>
      <c r="J241" s="12">
        <f>COUNTIF($A$2:A241, A241)</f>
        <v>1</v>
      </c>
      <c r="K241" s="4"/>
    </row>
    <row r="242" spans="1:11">
      <c r="A242" s="142" t="s">
        <v>938</v>
      </c>
      <c r="B242" s="143" t="s">
        <v>2037</v>
      </c>
      <c r="C242" s="2">
        <f>IFERROR(VLOOKUP('DIV CHANGE'!$B242,JOBS!$A:$D,4,FALSE),"")</f>
        <v>2</v>
      </c>
      <c r="D242" s="2">
        <v>0.98</v>
      </c>
      <c r="E242" s="3">
        <f>IF(J242=1, IFERROR(VLOOKUP(A242,'Simple Annual Summary'!$D$5:$O$962,9,FALSE), ""), "")</f>
        <v>3141.666666666667</v>
      </c>
      <c r="F242" s="3">
        <f t="shared" si="9"/>
        <v>261.8055555555556</v>
      </c>
      <c r="G242" s="17">
        <f>IF(COUNTIF($A$2:A242, A242)&gt;1, "", IFERROR(SUMIF($A$2:$A$1457, A242, $D$2:$D$1457), ""))</f>
        <v>1</v>
      </c>
      <c r="H242" s="3">
        <f t="shared" si="10"/>
        <v>261.80599999999998</v>
      </c>
      <c r="I242" s="3">
        <f t="shared" si="11"/>
        <v>3078.8333333333335</v>
      </c>
      <c r="J242" s="12">
        <f>COUNTIF($A$2:A242, A242)</f>
        <v>1</v>
      </c>
      <c r="K242" s="4"/>
    </row>
    <row r="243" spans="1:11">
      <c r="A243" s="138" t="s">
        <v>1185</v>
      </c>
      <c r="B243" s="139" t="s">
        <v>2018</v>
      </c>
      <c r="C243" s="2">
        <f>IFERROR(VLOOKUP('DIV CHANGE'!$B243,JOBS!$A:$D,4,FALSE),"")</f>
        <v>2</v>
      </c>
      <c r="D243" s="11">
        <v>0.98</v>
      </c>
      <c r="E243" s="3">
        <f>IF(J243=1, IFERROR(VLOOKUP(A243,'Simple Annual Summary'!$D$5:$O$962,9,FALSE), ""), "")</f>
        <v>20768.753333333334</v>
      </c>
      <c r="F243" s="3">
        <f t="shared" si="9"/>
        <v>1730.7294444444444</v>
      </c>
      <c r="G243" s="17">
        <f>IF(COUNTIF($A$2:A243, A243)&gt;1, "", IFERROR(SUMIF($A$2:$A$1457, A243, $D$2:$D$1457), ""))</f>
        <v>1</v>
      </c>
      <c r="H243" s="3">
        <f t="shared" si="10"/>
        <v>1730.729</v>
      </c>
      <c r="I243" s="3">
        <f t="shared" si="11"/>
        <v>20353.378266666667</v>
      </c>
      <c r="J243" s="12">
        <f>COUNTIF($A$2:A243, A243)</f>
        <v>1</v>
      </c>
      <c r="K243" s="4"/>
    </row>
    <row r="244" spans="1:11">
      <c r="A244" s="142" t="s">
        <v>64</v>
      </c>
      <c r="B244" s="143" t="s">
        <v>2023</v>
      </c>
      <c r="C244" s="2">
        <f>IFERROR(VLOOKUP('DIV CHANGE'!$B244,JOBS!$A:$D,4,FALSE),"")</f>
        <v>2</v>
      </c>
      <c r="D244" s="130">
        <v>0.97</v>
      </c>
      <c r="E244" s="3">
        <f>IF(J244=1, IFERROR(VLOOKUP(A244,'Simple Annual Summary'!$D$5:$O$962,9,FALSE), ""), "")</f>
        <v>2375</v>
      </c>
      <c r="F244" s="3">
        <f t="shared" si="9"/>
        <v>197.91666666666666</v>
      </c>
      <c r="G244" s="17">
        <f>IF(COUNTIF($A$2:A244, A244)&gt;1, "", IFERROR(SUMIF($A$2:$A$1457, A244, $D$2:$D$1457), ""))</f>
        <v>1</v>
      </c>
      <c r="H244" s="3">
        <f t="shared" si="10"/>
        <v>197.917</v>
      </c>
      <c r="I244" s="3">
        <f t="shared" si="11"/>
        <v>2303.75</v>
      </c>
      <c r="J244" s="12">
        <f>COUNTIF($A$2:A244, A244)</f>
        <v>1</v>
      </c>
      <c r="K244" s="4"/>
    </row>
    <row r="245" spans="1:11">
      <c r="A245" s="142" t="s">
        <v>2146</v>
      </c>
      <c r="B245" s="143" t="s">
        <v>2018</v>
      </c>
      <c r="C245" s="2">
        <f>IFERROR(VLOOKUP('DIV CHANGE'!$B245,JOBS!$A:$D,4,FALSE),"")</f>
        <v>2</v>
      </c>
      <c r="D245" s="2">
        <v>0.97</v>
      </c>
      <c r="E245" s="3" t="str">
        <f>IF(J245=1, IFERROR(VLOOKUP(A245,'Simple Annual Summary'!$D$5:$O$962,9,FALSE), ""), "")</f>
        <v/>
      </c>
      <c r="F245" s="3" t="str">
        <f t="shared" si="9"/>
        <v/>
      </c>
      <c r="G245" s="17">
        <f>IF(COUNTIF($A$2:A245, A245)&gt;1, "", IFERROR(SUMIF($A$2:$A$1457, A245, $D$2:$D$1457), ""))</f>
        <v>1</v>
      </c>
      <c r="H245" s="3" t="str">
        <f t="shared" si="10"/>
        <v/>
      </c>
      <c r="I245" s="3">
        <f t="shared" si="11"/>
        <v>0</v>
      </c>
      <c r="J245" s="12">
        <f>COUNTIF($A$2:A245, A245)</f>
        <v>1</v>
      </c>
      <c r="K245" s="4"/>
    </row>
    <row r="246" spans="1:11">
      <c r="A246" s="142" t="s">
        <v>2147</v>
      </c>
      <c r="B246" s="143" t="s">
        <v>2044</v>
      </c>
      <c r="C246" s="2">
        <f>IFERROR(VLOOKUP('DIV CHANGE'!$B246,JOBS!$A:$D,4,FALSE),"")</f>
        <v>4</v>
      </c>
      <c r="D246" s="2">
        <v>0.97</v>
      </c>
      <c r="E246" s="3" t="str">
        <f>IF(J246=1, IFERROR(VLOOKUP(A246,'Simple Annual Summary'!$D$5:$O$962,9,FALSE), ""), "")</f>
        <v/>
      </c>
      <c r="F246" s="3" t="str">
        <f t="shared" si="9"/>
        <v/>
      </c>
      <c r="G246" s="17">
        <f>IF(COUNTIF($A$2:A246, A246)&gt;1, "", IFERROR(SUMIF($A$2:$A$1457, A246, $D$2:$D$1457), ""))</f>
        <v>1</v>
      </c>
      <c r="H246" s="3" t="str">
        <f t="shared" si="10"/>
        <v/>
      </c>
      <c r="I246" s="3">
        <f t="shared" si="11"/>
        <v>0</v>
      </c>
      <c r="J246" s="12">
        <f>COUNTIF($A$2:A246, A246)</f>
        <v>1</v>
      </c>
      <c r="K246" s="4"/>
    </row>
    <row r="247" spans="1:11">
      <c r="A247" s="138" t="s">
        <v>944</v>
      </c>
      <c r="B247" s="139" t="s">
        <v>2020</v>
      </c>
      <c r="C247" s="2">
        <f>IFERROR(VLOOKUP('DIV CHANGE'!$B247,JOBS!$A:$D,4,FALSE),"")</f>
        <v>2</v>
      </c>
      <c r="D247" s="11">
        <v>0.97</v>
      </c>
      <c r="E247" s="3">
        <f>IF(J247=1, IFERROR(VLOOKUP(A247,'Simple Annual Summary'!$D$5:$O$962,9,FALSE), ""), "")</f>
        <v>324.44466666666671</v>
      </c>
      <c r="F247" s="3">
        <f t="shared" si="9"/>
        <v>27.037055555555558</v>
      </c>
      <c r="G247" s="17">
        <f>IF(COUNTIF($A$2:A247, A247)&gt;1, "", IFERROR(SUMIF($A$2:$A$1457, A247, $D$2:$D$1457), ""))</f>
        <v>1</v>
      </c>
      <c r="H247" s="3">
        <f t="shared" si="10"/>
        <v>27.036999999999999</v>
      </c>
      <c r="I247" s="3">
        <f t="shared" si="11"/>
        <v>314.71132666666665</v>
      </c>
      <c r="J247" s="12">
        <f>COUNTIF($A$2:A247, A247)</f>
        <v>1</v>
      </c>
      <c r="K247" s="4"/>
    </row>
    <row r="248" spans="1:11">
      <c r="A248" s="142" t="s">
        <v>1183</v>
      </c>
      <c r="B248" s="143" t="s">
        <v>2020</v>
      </c>
      <c r="C248" s="2">
        <f>IFERROR(VLOOKUP('DIV CHANGE'!$B248,JOBS!$A:$D,4,FALSE),"")</f>
        <v>2</v>
      </c>
      <c r="D248" s="2">
        <v>0.97</v>
      </c>
      <c r="E248" s="3">
        <f>IF(J248=1, IFERROR(VLOOKUP(A248,'Simple Annual Summary'!$D$5:$O$962,9,FALSE), ""), "")</f>
        <v>20768.753333333334</v>
      </c>
      <c r="F248" s="3">
        <f t="shared" si="9"/>
        <v>1730.7294444444444</v>
      </c>
      <c r="G248" s="17">
        <f>IF(COUNTIF($A$2:A248, A248)&gt;1, "", IFERROR(SUMIF($A$2:$A$1457, A248, $D$2:$D$1457), ""))</f>
        <v>0.99</v>
      </c>
      <c r="H248" s="3">
        <f t="shared" si="10"/>
        <v>1713.422</v>
      </c>
      <c r="I248" s="3">
        <f t="shared" si="11"/>
        <v>20145.690733333333</v>
      </c>
      <c r="J248" s="12">
        <f>COUNTIF($A$2:A248, A248)</f>
        <v>1</v>
      </c>
      <c r="K248" s="4"/>
    </row>
    <row r="249" spans="1:11">
      <c r="A249" s="138" t="s">
        <v>1662</v>
      </c>
      <c r="B249" s="139" t="s">
        <v>2042</v>
      </c>
      <c r="C249" s="2">
        <f>IFERROR(VLOOKUP('DIV CHANGE'!$B249,JOBS!$A:$D,4,FALSE),"")</f>
        <v>4</v>
      </c>
      <c r="D249" s="11">
        <v>0.97</v>
      </c>
      <c r="E249" s="3">
        <f>IF(J249=1, IFERROR(VLOOKUP(A249,'Simple Annual Summary'!$D$5:$O$962,9,FALSE), ""), "")</f>
        <v>862.5009</v>
      </c>
      <c r="F249" s="3">
        <f t="shared" si="9"/>
        <v>71.875074999999995</v>
      </c>
      <c r="G249" s="17">
        <f>IF(COUNTIF($A$2:A249, A249)&gt;1, "", IFERROR(SUMIF($A$2:$A$1457, A249, $D$2:$D$1457), ""))</f>
        <v>1</v>
      </c>
      <c r="H249" s="3">
        <f t="shared" si="10"/>
        <v>71.875</v>
      </c>
      <c r="I249" s="3">
        <f t="shared" si="11"/>
        <v>836.62587299999984</v>
      </c>
      <c r="J249" s="12">
        <f>COUNTIF($A$2:A249, A249)</f>
        <v>1</v>
      </c>
      <c r="K249" s="4"/>
    </row>
    <row r="250" spans="1:11">
      <c r="A250" s="142" t="s">
        <v>2148</v>
      </c>
      <c r="B250" s="143" t="s">
        <v>2027</v>
      </c>
      <c r="C250" s="2">
        <f>IFERROR(VLOOKUP('DIV CHANGE'!$B250,JOBS!$A:$D,4,FALSE),"")</f>
        <v>2</v>
      </c>
      <c r="D250" s="11">
        <v>0.96</v>
      </c>
      <c r="E250" s="3" t="str">
        <f>IF(J250=1, IFERROR(VLOOKUP(A250,'Simple Annual Summary'!$D$5:$O$962,9,FALSE), ""), "")</f>
        <v/>
      </c>
      <c r="F250" s="3" t="str">
        <f t="shared" si="9"/>
        <v/>
      </c>
      <c r="G250" s="17">
        <f>IF(COUNTIF($A$2:A250, A250)&gt;1, "", IFERROR(SUMIF($A$2:$A$1457, A250, $D$2:$D$1457), ""))</f>
        <v>1</v>
      </c>
      <c r="H250" s="3" t="str">
        <f t="shared" si="10"/>
        <v/>
      </c>
      <c r="I250" s="3">
        <f t="shared" si="11"/>
        <v>0</v>
      </c>
      <c r="J250" s="12">
        <f>COUNTIF($A$2:A250, A250)</f>
        <v>1</v>
      </c>
      <c r="K250" s="4"/>
    </row>
    <row r="251" spans="1:11">
      <c r="A251" s="142" t="s">
        <v>1101</v>
      </c>
      <c r="B251" s="143" t="s">
        <v>2023</v>
      </c>
      <c r="C251" s="2">
        <f>IFERROR(VLOOKUP('DIV CHANGE'!$B251,JOBS!$A:$D,4,FALSE),"")</f>
        <v>2</v>
      </c>
      <c r="D251" s="2">
        <v>0.96</v>
      </c>
      <c r="E251" s="3">
        <f>IF(J251=1, IFERROR(VLOOKUP(A251,'Simple Annual Summary'!$D$5:$O$962,9,FALSE), ""), "")</f>
        <v>20988.57</v>
      </c>
      <c r="F251" s="3">
        <f t="shared" si="9"/>
        <v>1749.0474999999999</v>
      </c>
      <c r="G251" s="17">
        <f>IF(COUNTIF($A$2:A251, A251)&gt;1, "", IFERROR(SUMIF($A$2:$A$1457, A251, $D$2:$D$1457), ""))</f>
        <v>0.99</v>
      </c>
      <c r="H251" s="3">
        <f t="shared" si="10"/>
        <v>1731.557</v>
      </c>
      <c r="I251" s="3">
        <f t="shared" si="11"/>
        <v>20149.027199999997</v>
      </c>
      <c r="J251" s="12">
        <f>COUNTIF($A$2:A251, A251)</f>
        <v>1</v>
      </c>
      <c r="K251" s="4"/>
    </row>
    <row r="252" spans="1:11">
      <c r="A252" s="232" t="s">
        <v>1732</v>
      </c>
      <c r="B252" s="235" t="s">
        <v>2045</v>
      </c>
      <c r="C252" s="2">
        <f>IFERROR(VLOOKUP('DIV CHANGE'!$B252,JOBS!$A:$D,4,FALSE),"")</f>
        <v>2</v>
      </c>
      <c r="D252" s="228">
        <v>0.96</v>
      </c>
      <c r="E252" s="229">
        <f>IF(J252=1, IFERROR(VLOOKUP(A252,'Simple Annual Summary'!$D$5:$O$962,9,FALSE), ""), "")</f>
        <v>13449.722857142857</v>
      </c>
      <c r="F252" s="229">
        <f t="shared" si="9"/>
        <v>1120.810238095238</v>
      </c>
      <c r="G252" s="230">
        <f>IF(COUNTIF($A$2:A252, A252)&gt;1, "", IFERROR(SUMIF($A$2:$A$1457, A252, $D$2:$D$1457), ""))</f>
        <v>1</v>
      </c>
      <c r="H252" s="229">
        <f t="shared" si="10"/>
        <v>1120.81</v>
      </c>
      <c r="I252" s="229">
        <f t="shared" si="11"/>
        <v>12911.733942857143</v>
      </c>
      <c r="J252" s="231">
        <f>COUNTIF($A$2:A252, A252)</f>
        <v>1</v>
      </c>
      <c r="K252" s="4"/>
    </row>
    <row r="253" spans="1:11">
      <c r="A253" s="142" t="s">
        <v>2149</v>
      </c>
      <c r="B253" s="143" t="s">
        <v>2044</v>
      </c>
      <c r="C253" s="2">
        <f>IFERROR(VLOOKUP('DIV CHANGE'!$B253,JOBS!$A:$D,4,FALSE),"")</f>
        <v>4</v>
      </c>
      <c r="D253" s="2">
        <v>0.95</v>
      </c>
      <c r="E253" s="3" t="str">
        <f>IF(J253=1, IFERROR(VLOOKUP(A253,'Simple Annual Summary'!$D$5:$O$962,9,FALSE), ""), "")</f>
        <v/>
      </c>
      <c r="F253" s="3" t="str">
        <f t="shared" si="9"/>
        <v/>
      </c>
      <c r="G253" s="17">
        <f>IF(COUNTIF($A$2:A253, A253)&gt;1, "", IFERROR(SUMIF($A$2:$A$1457, A253, $D$2:$D$1457), ""))</f>
        <v>1</v>
      </c>
      <c r="H253" s="3" t="str">
        <f t="shared" si="10"/>
        <v/>
      </c>
      <c r="I253" s="3">
        <f t="shared" si="11"/>
        <v>0</v>
      </c>
      <c r="J253" s="12">
        <f>COUNTIF($A$2:A253, A253)</f>
        <v>1</v>
      </c>
      <c r="K253" s="4"/>
    </row>
    <row r="254" spans="1:11">
      <c r="A254" s="142" t="s">
        <v>1091</v>
      </c>
      <c r="B254" s="143" t="s">
        <v>2070</v>
      </c>
      <c r="C254" s="2">
        <f>IFERROR(VLOOKUP('DIV CHANGE'!$B254,JOBS!$A:$D,4,FALSE),"")</f>
        <v>8</v>
      </c>
      <c r="D254" s="2">
        <v>0.95</v>
      </c>
      <c r="E254" s="3">
        <f>IF(J254=1, IFERROR(VLOOKUP(A254,'Simple Annual Summary'!$D$5:$O$962,9,FALSE), ""), "")</f>
        <v>27889.064999999999</v>
      </c>
      <c r="F254" s="3">
        <f t="shared" si="9"/>
        <v>2324.0887499999999</v>
      </c>
      <c r="G254" s="17">
        <f>IF(COUNTIF($A$2:A254, A254)&gt;1, "", IFERROR(SUMIF($A$2:$A$1457, A254, $D$2:$D$1457), ""))</f>
        <v>0.99</v>
      </c>
      <c r="H254" s="3">
        <f t="shared" si="10"/>
        <v>2300.848</v>
      </c>
      <c r="I254" s="3">
        <f t="shared" si="11"/>
        <v>26494.611749999996</v>
      </c>
      <c r="J254" s="12">
        <f>COUNTIF($A$2:A254, A254)</f>
        <v>1</v>
      </c>
      <c r="K254" s="4"/>
    </row>
    <row r="255" spans="1:11">
      <c r="A255" s="138" t="s">
        <v>340</v>
      </c>
      <c r="B255" s="139" t="s">
        <v>2025</v>
      </c>
      <c r="C255" s="2">
        <f>IFERROR(VLOOKUP('DIV CHANGE'!$B255,JOBS!$A:$D,4,FALSE),"")</f>
        <v>2</v>
      </c>
      <c r="D255" s="11">
        <v>0.94</v>
      </c>
      <c r="E255" s="3">
        <f>IF(J255=1, IFERROR(VLOOKUP(A255,'Simple Annual Summary'!$D$5:$O$962,9,FALSE), ""), "")</f>
        <v>3343.9319999999998</v>
      </c>
      <c r="F255" s="3">
        <f t="shared" si="9"/>
        <v>278.661</v>
      </c>
      <c r="G255" s="17">
        <f>IF(COUNTIF($A$2:A255, A255)&gt;1, "", IFERROR(SUMIF($A$2:$A$1457, A255, $D$2:$D$1457), ""))</f>
        <v>1</v>
      </c>
      <c r="H255" s="3">
        <f t="shared" si="10"/>
        <v>278.661</v>
      </c>
      <c r="I255" s="3">
        <f t="shared" si="11"/>
        <v>3143.2960799999996</v>
      </c>
      <c r="J255" s="12">
        <f>COUNTIF($A$2:A255, A255)</f>
        <v>1</v>
      </c>
      <c r="K255" s="4"/>
    </row>
    <row r="256" spans="1:11">
      <c r="A256" s="138" t="s">
        <v>2150</v>
      </c>
      <c r="B256" s="139" t="s">
        <v>2018</v>
      </c>
      <c r="C256" s="2">
        <f>IFERROR(VLOOKUP('DIV CHANGE'!$B256,JOBS!$A:$D,4,FALSE),"")</f>
        <v>2</v>
      </c>
      <c r="D256" s="11">
        <v>0.94</v>
      </c>
      <c r="E256" s="3" t="str">
        <f>IF(J256=1, IFERROR(VLOOKUP(A256,'Simple Annual Summary'!$D$5:$O$962,9,FALSE), ""), "")</f>
        <v/>
      </c>
      <c r="F256" s="3" t="str">
        <f t="shared" si="9"/>
        <v/>
      </c>
      <c r="G256" s="17">
        <f>IF(COUNTIF($A$2:A256, A256)&gt;1, "", IFERROR(SUMIF($A$2:$A$1457, A256, $D$2:$D$1457), ""))</f>
        <v>1</v>
      </c>
      <c r="H256" s="3" t="str">
        <f t="shared" si="10"/>
        <v/>
      </c>
      <c r="I256" s="3">
        <f t="shared" si="11"/>
        <v>0</v>
      </c>
      <c r="J256" s="12">
        <f>COUNTIF($A$2:A256, A256)</f>
        <v>1</v>
      </c>
      <c r="K256" s="4"/>
    </row>
    <row r="257" spans="1:11">
      <c r="A257" s="142" t="s">
        <v>1122</v>
      </c>
      <c r="B257" s="143" t="s">
        <v>2070</v>
      </c>
      <c r="C257" s="2">
        <f>IFERROR(VLOOKUP('DIV CHANGE'!$B257,JOBS!$A:$D,4,FALSE),"")</f>
        <v>8</v>
      </c>
      <c r="D257" s="11">
        <v>0.94</v>
      </c>
      <c r="E257" s="3">
        <f>IF(J257=1, IFERROR(VLOOKUP(A257,'Simple Annual Summary'!$D$5:$O$962,9,FALSE), ""), "")</f>
        <v>26066.823333333334</v>
      </c>
      <c r="F257" s="3">
        <f t="shared" si="9"/>
        <v>2172.2352777777778</v>
      </c>
      <c r="G257" s="17">
        <f>IF(COUNTIF($A$2:A257, A257)&gt;1, "", IFERROR(SUMIF($A$2:$A$1457, A257, $D$2:$D$1457), ""))</f>
        <v>1</v>
      </c>
      <c r="H257" s="3">
        <f t="shared" si="10"/>
        <v>2172.2350000000001</v>
      </c>
      <c r="I257" s="3">
        <f t="shared" si="11"/>
        <v>24502.813933333331</v>
      </c>
      <c r="J257" s="12">
        <f>COUNTIF($A$2:A257, A257)</f>
        <v>1</v>
      </c>
      <c r="K257" s="4"/>
    </row>
    <row r="258" spans="1:11">
      <c r="A258" s="142" t="s">
        <v>113</v>
      </c>
      <c r="B258" s="143" t="s">
        <v>2018</v>
      </c>
      <c r="C258" s="2">
        <f>IFERROR(VLOOKUP('DIV CHANGE'!$B258,JOBS!$A:$D,4,FALSE),"")</f>
        <v>2</v>
      </c>
      <c r="D258" s="11">
        <v>0.93</v>
      </c>
      <c r="E258" s="3">
        <f>IF(J258=1, IFERROR(VLOOKUP(A258,'Simple Annual Summary'!$D$5:$O$962,9,FALSE), ""), "")</f>
        <v>8743.5514285714289</v>
      </c>
      <c r="F258" s="3">
        <f t="shared" ref="F258:F321" si="12">IFERROR(E258/12,"")</f>
        <v>728.62928571428574</v>
      </c>
      <c r="G258" s="17">
        <f>IF(COUNTIF($A$2:A258, A258)&gt;1, "", IFERROR(SUMIF($A$2:$A$1457, A258, $D$2:$D$1457), ""))</f>
        <v>1</v>
      </c>
      <c r="H258" s="3">
        <f t="shared" ref="H258:H321" si="13">IFERROR(ROUND(G258*F258,3),"")</f>
        <v>728.62900000000002</v>
      </c>
      <c r="I258" s="3">
        <f t="shared" ref="I258:I321" si="14">IFERROR(SUMIFS(F:F, A:A, A258) * D258, "")*12</f>
        <v>8131.5028285714288</v>
      </c>
      <c r="J258" s="12">
        <f>COUNTIF($A$2:A258, A258)</f>
        <v>1</v>
      </c>
      <c r="K258" s="4"/>
    </row>
    <row r="259" spans="1:11">
      <c r="A259" s="138" t="s">
        <v>2151</v>
      </c>
      <c r="B259" s="139" t="s">
        <v>2050</v>
      </c>
      <c r="C259" s="2">
        <f>IFERROR(VLOOKUP('DIV CHANGE'!$B259,JOBS!$A:$D,4,FALSE),"")</f>
        <v>4</v>
      </c>
      <c r="D259" s="11">
        <v>0.93</v>
      </c>
      <c r="E259" s="3" t="str">
        <f>IF(J259=1, IFERROR(VLOOKUP(A259,'Simple Annual Summary'!$D$5:$O$962,9,FALSE), ""), "")</f>
        <v/>
      </c>
      <c r="F259" s="3" t="str">
        <f t="shared" si="12"/>
        <v/>
      </c>
      <c r="G259" s="17">
        <f>IF(COUNTIF($A$2:A259, A259)&gt;1, "", IFERROR(SUMIF($A$2:$A$1457, A259, $D$2:$D$1457), ""))</f>
        <v>1</v>
      </c>
      <c r="H259" s="3" t="str">
        <f t="shared" si="13"/>
        <v/>
      </c>
      <c r="I259" s="3">
        <f t="shared" si="14"/>
        <v>0</v>
      </c>
      <c r="J259" s="12">
        <f>COUNTIF($A$2:A259, A259)</f>
        <v>1</v>
      </c>
      <c r="K259" s="4"/>
    </row>
    <row r="260" spans="1:11">
      <c r="A260" s="142" t="s">
        <v>1150</v>
      </c>
      <c r="B260" s="143" t="s">
        <v>2042</v>
      </c>
      <c r="C260" s="2">
        <f>IFERROR(VLOOKUP('DIV CHANGE'!$B260,JOBS!$A:$D,4,FALSE),"")</f>
        <v>4</v>
      </c>
      <c r="D260" s="2">
        <v>0.93</v>
      </c>
      <c r="E260" s="3">
        <f>IF(J260=1, IFERROR(VLOOKUP(A260,'Simple Annual Summary'!$D$5:$O$962,9,FALSE), ""), "")</f>
        <v>21597.674999999999</v>
      </c>
      <c r="F260" s="3">
        <f t="shared" si="12"/>
        <v>1799.8062499999999</v>
      </c>
      <c r="G260" s="17">
        <f>IF(COUNTIF($A$2:A260, A260)&gt;1, "", IFERROR(SUMIF($A$2:$A$1457, A260, $D$2:$D$1457), ""))</f>
        <v>0.9900000000000001</v>
      </c>
      <c r="H260" s="3">
        <f t="shared" si="13"/>
        <v>1781.808</v>
      </c>
      <c r="I260" s="3">
        <f t="shared" si="14"/>
        <v>20085.837749999999</v>
      </c>
      <c r="J260" s="12">
        <f>COUNTIF($A$2:A260, A260)</f>
        <v>1</v>
      </c>
      <c r="K260" s="4"/>
    </row>
    <row r="261" spans="1:11">
      <c r="A261" s="142" t="s">
        <v>1154</v>
      </c>
      <c r="B261" s="143" t="s">
        <v>2025</v>
      </c>
      <c r="C261" s="2">
        <f>IFERROR(VLOOKUP('DIV CHANGE'!$B261,JOBS!$A:$D,4,FALSE),"")</f>
        <v>2</v>
      </c>
      <c r="D261" s="2">
        <v>0.93</v>
      </c>
      <c r="E261" s="3">
        <f>IF(J261=1, IFERROR(VLOOKUP(A261,'Simple Annual Summary'!$D$5:$O$962,9,FALSE), ""), "")</f>
        <v>21597.674999999999</v>
      </c>
      <c r="F261" s="3">
        <f t="shared" si="12"/>
        <v>1799.8062499999999</v>
      </c>
      <c r="G261" s="17">
        <f>IF(COUNTIF($A$2:A261, A261)&gt;1, "", IFERROR(SUMIF($A$2:$A$1457, A261, $D$2:$D$1457), ""))</f>
        <v>1</v>
      </c>
      <c r="H261" s="3">
        <f t="shared" si="13"/>
        <v>1799.806</v>
      </c>
      <c r="I261" s="3">
        <f t="shared" si="14"/>
        <v>20085.837749999999</v>
      </c>
      <c r="J261" s="12">
        <f>COUNTIF($A$2:A261, A261)</f>
        <v>1</v>
      </c>
      <c r="K261" s="4"/>
    </row>
    <row r="262" spans="1:11">
      <c r="A262" s="138" t="s">
        <v>1301</v>
      </c>
      <c r="B262" s="139" t="s">
        <v>2070</v>
      </c>
      <c r="C262" s="2">
        <f>IFERROR(VLOOKUP('DIV CHANGE'!$B262,JOBS!$A:$D,4,FALSE),"")</f>
        <v>8</v>
      </c>
      <c r="D262" s="131">
        <v>0.93</v>
      </c>
      <c r="E262" s="3">
        <f>IF(J262=1, IFERROR(VLOOKUP(A262,'Simple Annual Summary'!$D$5:$O$962,9,FALSE), ""), "")</f>
        <v>1024.7079375000001</v>
      </c>
      <c r="F262" s="3">
        <f t="shared" si="12"/>
        <v>85.392328125000006</v>
      </c>
      <c r="G262" s="17">
        <f>IF(COUNTIF($A$2:A262, A262)&gt;1, "", IFERROR(SUMIF($A$2:$A$1457, A262, $D$2:$D$1457), ""))</f>
        <v>1</v>
      </c>
      <c r="H262" s="3">
        <f t="shared" si="13"/>
        <v>85.391999999999996</v>
      </c>
      <c r="I262" s="3">
        <f t="shared" si="14"/>
        <v>952.9783818750002</v>
      </c>
      <c r="J262" s="12">
        <f>COUNTIF($A$2:A262, A262)</f>
        <v>1</v>
      </c>
      <c r="K262" s="4"/>
    </row>
    <row r="263" spans="1:11">
      <c r="A263" s="138">
        <v>4808</v>
      </c>
      <c r="B263" s="139" t="s">
        <v>2113</v>
      </c>
      <c r="C263" s="2">
        <f>IFERROR(VLOOKUP('DIV CHANGE'!$B263,JOBS!$A:$D,4,FALSE),"")</f>
        <v>2</v>
      </c>
      <c r="D263" s="11">
        <v>0.92</v>
      </c>
      <c r="E263" s="3" t="str">
        <f>IF(J263=1, IFERROR(VLOOKUP(A263,'Simple Annual Summary'!$D$5:$O$962,9,FALSE), ""), "")</f>
        <v/>
      </c>
      <c r="F263" s="3" t="str">
        <f t="shared" si="12"/>
        <v/>
      </c>
      <c r="G263" s="17">
        <f>IF(COUNTIF($A$2:A263, A263)&gt;1, "", IFERROR(SUMIF($A$2:$A$1457, A263, $D$2:$D$1457), ""))</f>
        <v>1</v>
      </c>
      <c r="H263" s="3" t="str">
        <f t="shared" si="13"/>
        <v/>
      </c>
      <c r="I263" s="3">
        <f t="shared" si="14"/>
        <v>0</v>
      </c>
      <c r="J263" s="12">
        <f>COUNTIF($A$2:A263, A263)</f>
        <v>1</v>
      </c>
      <c r="K263" s="4"/>
    </row>
    <row r="264" spans="1:11">
      <c r="A264" s="142" t="s">
        <v>60</v>
      </c>
      <c r="B264" s="143" t="s">
        <v>2045</v>
      </c>
      <c r="C264" s="2">
        <f>IFERROR(VLOOKUP('DIV CHANGE'!$B264,JOBS!$A:$D,4,FALSE),"")</f>
        <v>2</v>
      </c>
      <c r="D264" s="2">
        <v>0.92</v>
      </c>
      <c r="E264" s="3">
        <f>IF(J264=1, IFERROR(VLOOKUP(A264,'Simple Annual Summary'!$D$5:$O$962,9,FALSE), ""), "")</f>
        <v>3878</v>
      </c>
      <c r="F264" s="3">
        <f t="shared" si="12"/>
        <v>323.16666666666669</v>
      </c>
      <c r="G264" s="17">
        <f>IF(COUNTIF($A$2:A264, A264)&gt;1, "", IFERROR(SUMIF($A$2:$A$1457, A264, $D$2:$D$1457), ""))</f>
        <v>1</v>
      </c>
      <c r="H264" s="3">
        <f t="shared" si="13"/>
        <v>323.16699999999997</v>
      </c>
      <c r="I264" s="3">
        <f t="shared" si="14"/>
        <v>3567.7600000000007</v>
      </c>
      <c r="J264" s="12">
        <f>COUNTIF($A$2:A264, A264)</f>
        <v>1</v>
      </c>
      <c r="K264" s="4"/>
    </row>
    <row r="265" spans="1:11">
      <c r="A265" s="138" t="s">
        <v>2152</v>
      </c>
      <c r="B265" s="139" t="s">
        <v>2042</v>
      </c>
      <c r="C265" s="2">
        <f>IFERROR(VLOOKUP('DIV CHANGE'!$B265,JOBS!$A:$D,4,FALSE),"")</f>
        <v>4</v>
      </c>
      <c r="D265" s="11">
        <v>0.92</v>
      </c>
      <c r="E265" s="3" t="str">
        <f>IF(J265=1, IFERROR(VLOOKUP(A265,'Simple Annual Summary'!$D$5:$O$962,9,FALSE), ""), "")</f>
        <v/>
      </c>
      <c r="F265" s="3" t="str">
        <f t="shared" si="12"/>
        <v/>
      </c>
      <c r="G265" s="17">
        <f>IF(COUNTIF($A$2:A265, A265)&gt;1, "", IFERROR(SUMIF($A$2:$A$1457, A265, $D$2:$D$1457), ""))</f>
        <v>1</v>
      </c>
      <c r="H265" s="3" t="str">
        <f t="shared" si="13"/>
        <v/>
      </c>
      <c r="I265" s="3">
        <f t="shared" si="14"/>
        <v>0</v>
      </c>
      <c r="J265" s="12">
        <f>COUNTIF($A$2:A265, A265)</f>
        <v>1</v>
      </c>
      <c r="K265" s="4"/>
    </row>
    <row r="266" spans="1:11">
      <c r="A266" s="142" t="s">
        <v>159</v>
      </c>
      <c r="B266" s="143" t="s">
        <v>2020</v>
      </c>
      <c r="C266" s="2">
        <f>IFERROR(VLOOKUP('DIV CHANGE'!$B266,JOBS!$A:$D,4,FALSE),"")</f>
        <v>2</v>
      </c>
      <c r="D266" s="2">
        <v>0.91</v>
      </c>
      <c r="E266" s="3">
        <f>IF(J266=1, IFERROR(VLOOKUP(A266,'Simple Annual Summary'!$D$5:$O$962,9,FALSE), ""), "")</f>
        <v>15161.925000000001</v>
      </c>
      <c r="F266" s="3">
        <f t="shared" si="12"/>
        <v>1263.4937500000001</v>
      </c>
      <c r="G266" s="17">
        <f>IF(COUNTIF($A$2:A266, A266)&gt;1, "", IFERROR(SUMIF($A$2:$A$1457, A266, $D$2:$D$1457), ""))</f>
        <v>1</v>
      </c>
      <c r="H266" s="3">
        <f t="shared" si="13"/>
        <v>1263.4939999999999</v>
      </c>
      <c r="I266" s="3">
        <f t="shared" si="14"/>
        <v>13797.351750000002</v>
      </c>
      <c r="J266" s="12">
        <f>COUNTIF($A$2:A266, A266)</f>
        <v>1</v>
      </c>
      <c r="K266" s="4"/>
    </row>
    <row r="267" spans="1:11">
      <c r="A267" s="138" t="s">
        <v>2153</v>
      </c>
      <c r="B267" s="139" t="s">
        <v>2037</v>
      </c>
      <c r="C267" s="2">
        <f>IFERROR(VLOOKUP('DIV CHANGE'!$B267,JOBS!$A:$D,4,FALSE),"")</f>
        <v>2</v>
      </c>
      <c r="D267" s="11">
        <v>0.91</v>
      </c>
      <c r="E267" s="3" t="str">
        <f>IF(J267=1, IFERROR(VLOOKUP(A267,'Simple Annual Summary'!$D$5:$O$962,9,FALSE), ""), "")</f>
        <v/>
      </c>
      <c r="F267" s="3" t="str">
        <f t="shared" si="12"/>
        <v/>
      </c>
      <c r="G267" s="17">
        <f>IF(COUNTIF($A$2:A267, A267)&gt;1, "", IFERROR(SUMIF($A$2:$A$1457, A267, $D$2:$D$1457), ""))</f>
        <v>1</v>
      </c>
      <c r="H267" s="3" t="str">
        <f t="shared" si="13"/>
        <v/>
      </c>
      <c r="I267" s="3">
        <f t="shared" si="14"/>
        <v>0</v>
      </c>
      <c r="J267" s="12">
        <f>COUNTIF($A$2:A267, A267)</f>
        <v>1</v>
      </c>
      <c r="K267" s="4"/>
    </row>
    <row r="268" spans="1:11">
      <c r="A268" s="142" t="s">
        <v>2154</v>
      </c>
      <c r="B268" s="143" t="s">
        <v>2042</v>
      </c>
      <c r="C268" s="2">
        <f>IFERROR(VLOOKUP('DIV CHANGE'!$B268,JOBS!$A:$D,4,FALSE),"")</f>
        <v>4</v>
      </c>
      <c r="D268" s="2">
        <v>0.91</v>
      </c>
      <c r="E268" s="3" t="str">
        <f>IF(J268=1, IFERROR(VLOOKUP(A268,'Simple Annual Summary'!$D$5:$O$962,9,FALSE), ""), "")</f>
        <v/>
      </c>
      <c r="F268" s="3" t="str">
        <f t="shared" si="12"/>
        <v/>
      </c>
      <c r="G268" s="17">
        <f>IF(COUNTIF($A$2:A268, A268)&gt;1, "", IFERROR(SUMIF($A$2:$A$1457, A268, $D$2:$D$1457), ""))</f>
        <v>1.01</v>
      </c>
      <c r="H268" s="3" t="str">
        <f t="shared" si="13"/>
        <v/>
      </c>
      <c r="I268" s="3">
        <f t="shared" si="14"/>
        <v>0</v>
      </c>
      <c r="J268" s="12">
        <f>COUNTIF($A$2:A268, A268)</f>
        <v>1</v>
      </c>
      <c r="K268" s="4"/>
    </row>
    <row r="269" spans="1:11">
      <c r="A269" s="138" t="s">
        <v>679</v>
      </c>
      <c r="B269" s="139" t="s">
        <v>2020</v>
      </c>
      <c r="C269" s="2">
        <f>IFERROR(VLOOKUP('DIV CHANGE'!$B269,JOBS!$A:$D,4,FALSE),"")</f>
        <v>2</v>
      </c>
      <c r="D269" s="131">
        <v>0.9</v>
      </c>
      <c r="E269" s="3">
        <f>IF(J269=1, IFERROR(VLOOKUP(A269,'Simple Annual Summary'!$D$5:$O$962,9,FALSE), ""), "")</f>
        <v>780.16663095238107</v>
      </c>
      <c r="F269" s="3">
        <f t="shared" si="12"/>
        <v>65.013885912698427</v>
      </c>
      <c r="G269" s="17">
        <f>IF(COUNTIF($A$2:A269, A269)&gt;1, "", IFERROR(SUMIF($A$2:$A$1457, A269, $D$2:$D$1457), ""))</f>
        <v>1</v>
      </c>
      <c r="H269" s="3">
        <f t="shared" si="13"/>
        <v>65.013999999999996</v>
      </c>
      <c r="I269" s="3">
        <f t="shared" si="14"/>
        <v>702.149967857143</v>
      </c>
      <c r="J269" s="12">
        <f>COUNTIF($A$2:A269, A269)</f>
        <v>1</v>
      </c>
      <c r="K269" s="4"/>
    </row>
    <row r="270" spans="1:11">
      <c r="A270" s="142" t="s">
        <v>958</v>
      </c>
      <c r="B270" s="143" t="s">
        <v>2020</v>
      </c>
      <c r="C270" s="2">
        <f>IFERROR(VLOOKUP('DIV CHANGE'!$B270,JOBS!$A:$D,4,FALSE),"")</f>
        <v>2</v>
      </c>
      <c r="D270" s="130">
        <v>0.9</v>
      </c>
      <c r="E270" s="3">
        <f>IF(J270=1, IFERROR(VLOOKUP(A270,'Simple Annual Summary'!$D$5:$O$962,9,FALSE), ""), "")</f>
        <v>2922.9107142857147</v>
      </c>
      <c r="F270" s="3">
        <f t="shared" si="12"/>
        <v>243.57589285714289</v>
      </c>
      <c r="G270" s="17">
        <f>IF(COUNTIF($A$2:A270, A270)&gt;1, "", IFERROR(SUMIF($A$2:$A$1457, A270, $D$2:$D$1457), ""))</f>
        <v>1</v>
      </c>
      <c r="H270" s="3">
        <f t="shared" si="13"/>
        <v>243.57599999999999</v>
      </c>
      <c r="I270" s="3">
        <f t="shared" si="14"/>
        <v>2630.6196428571434</v>
      </c>
      <c r="J270" s="12">
        <f>COUNTIF($A$2:A270, A270)</f>
        <v>1</v>
      </c>
      <c r="K270" s="4"/>
    </row>
    <row r="271" spans="1:11">
      <c r="A271" s="142" t="s">
        <v>1361</v>
      </c>
      <c r="B271" s="143" t="s">
        <v>2020</v>
      </c>
      <c r="C271" s="2">
        <f>IFERROR(VLOOKUP('DIV CHANGE'!$B271,JOBS!$A:$D,4,FALSE),"")</f>
        <v>2</v>
      </c>
      <c r="D271" s="2">
        <v>0.9</v>
      </c>
      <c r="E271" s="3">
        <f>IF(J271=1, IFERROR(VLOOKUP(A271,'Simple Annual Summary'!$D$5:$O$962,9,FALSE), ""), "")</f>
        <v>22111.63</v>
      </c>
      <c r="F271" s="3">
        <f t="shared" si="12"/>
        <v>1842.6358333333335</v>
      </c>
      <c r="G271" s="17">
        <f>IF(COUNTIF($A$2:A271, A271)&gt;1, "", IFERROR(SUMIF($A$2:$A$1457, A271, $D$2:$D$1457), ""))</f>
        <v>1</v>
      </c>
      <c r="H271" s="3">
        <f t="shared" si="13"/>
        <v>1842.636</v>
      </c>
      <c r="I271" s="3">
        <f t="shared" si="14"/>
        <v>19900.467000000001</v>
      </c>
      <c r="J271" s="12">
        <f>COUNTIF($A$2:A271, A271)</f>
        <v>1</v>
      </c>
      <c r="K271" s="4"/>
    </row>
    <row r="272" spans="1:11">
      <c r="A272" s="138" t="s">
        <v>1574</v>
      </c>
      <c r="B272" s="139" t="s">
        <v>2020</v>
      </c>
      <c r="C272" s="2">
        <f>IFERROR(VLOOKUP('DIV CHANGE'!$B272,JOBS!$A:$D,4,FALSE),"")</f>
        <v>2</v>
      </c>
      <c r="D272" s="11">
        <v>0.9</v>
      </c>
      <c r="E272" s="3">
        <f>IF(J272=1, IFERROR(VLOOKUP(A272,'Simple Annual Summary'!$D$5:$O$962,9,FALSE), ""), "")</f>
        <v>17475.788571428569</v>
      </c>
      <c r="F272" s="3">
        <f t="shared" si="12"/>
        <v>1456.3157142857142</v>
      </c>
      <c r="G272" s="17">
        <f>IF(COUNTIF($A$2:A272, A272)&gt;1, "", IFERROR(SUMIF($A$2:$A$1457, A272, $D$2:$D$1457), ""))</f>
        <v>1</v>
      </c>
      <c r="H272" s="3">
        <f t="shared" si="13"/>
        <v>1456.316</v>
      </c>
      <c r="I272" s="3">
        <f t="shared" si="14"/>
        <v>15728.209714285715</v>
      </c>
      <c r="J272" s="12">
        <f>COUNTIF($A$2:A272, A272)</f>
        <v>1</v>
      </c>
      <c r="K272" s="4"/>
    </row>
    <row r="273" spans="1:11">
      <c r="A273" s="138" t="s">
        <v>2155</v>
      </c>
      <c r="B273" s="139" t="s">
        <v>2075</v>
      </c>
      <c r="C273" s="2">
        <f>IFERROR(VLOOKUP('DIV CHANGE'!$B273,JOBS!$A:$D,4,FALSE),"")</f>
        <v>4</v>
      </c>
      <c r="D273" s="11">
        <v>0.89</v>
      </c>
      <c r="E273" s="3" t="str">
        <f>IF(J273=1, IFERROR(VLOOKUP(A273,'Simple Annual Summary'!$D$5:$O$962,9,FALSE), ""), "")</f>
        <v/>
      </c>
      <c r="F273" s="3" t="str">
        <f t="shared" si="12"/>
        <v/>
      </c>
      <c r="G273" s="17">
        <f>IF(COUNTIF($A$2:A273, A273)&gt;1, "", IFERROR(SUMIF($A$2:$A$1457, A273, $D$2:$D$1457), ""))</f>
        <v>1</v>
      </c>
      <c r="H273" s="3" t="str">
        <f t="shared" si="13"/>
        <v/>
      </c>
      <c r="I273" s="3">
        <f t="shared" si="14"/>
        <v>0</v>
      </c>
      <c r="J273" s="12">
        <f>COUNTIF($A$2:A273, A273)</f>
        <v>1</v>
      </c>
      <c r="K273" s="4"/>
    </row>
    <row r="274" spans="1:11">
      <c r="A274" s="142" t="s">
        <v>2156</v>
      </c>
      <c r="B274" s="143" t="s">
        <v>2042</v>
      </c>
      <c r="C274" s="2">
        <f>IFERROR(VLOOKUP('DIV CHANGE'!$B274,JOBS!$A:$D,4,FALSE),"")</f>
        <v>4</v>
      </c>
      <c r="D274" s="131">
        <v>0.89</v>
      </c>
      <c r="E274" s="3" t="str">
        <f>IF(J274=1, IFERROR(VLOOKUP(A274,'Simple Annual Summary'!$D$5:$O$962,9,FALSE), ""), "")</f>
        <v/>
      </c>
      <c r="F274" s="3" t="str">
        <f t="shared" si="12"/>
        <v/>
      </c>
      <c r="G274" s="17">
        <f>IF(COUNTIF($A$2:A274, A274)&gt;1, "", IFERROR(SUMIF($A$2:$A$1457, A274, $D$2:$D$1457), ""))</f>
        <v>1</v>
      </c>
      <c r="H274" s="3" t="str">
        <f t="shared" si="13"/>
        <v/>
      </c>
      <c r="I274" s="3">
        <f t="shared" si="14"/>
        <v>0</v>
      </c>
      <c r="J274" s="12">
        <f>COUNTIF($A$2:A274, A274)</f>
        <v>1</v>
      </c>
      <c r="K274" s="4"/>
    </row>
    <row r="275" spans="1:11">
      <c r="A275" s="138" t="s">
        <v>1124</v>
      </c>
      <c r="B275" s="139" t="s">
        <v>2023</v>
      </c>
      <c r="C275" s="2">
        <f>IFERROR(VLOOKUP('DIV CHANGE'!$B275,JOBS!$A:$D,4,FALSE),"")</f>
        <v>2</v>
      </c>
      <c r="D275" s="11">
        <v>0.89</v>
      </c>
      <c r="E275" s="3">
        <f>IF(J275=1, IFERROR(VLOOKUP(A275,'Simple Annual Summary'!$D$5:$O$962,9,FALSE), ""), "")</f>
        <v>24388.648333333334</v>
      </c>
      <c r="F275" s="3">
        <f t="shared" si="12"/>
        <v>2032.3873611111112</v>
      </c>
      <c r="G275" s="17">
        <f>IF(COUNTIF($A$2:A275, A275)&gt;1, "", IFERROR(SUMIF($A$2:$A$1457, A275, $D$2:$D$1457), ""))</f>
        <v>1</v>
      </c>
      <c r="H275" s="3">
        <f t="shared" si="13"/>
        <v>2032.3869999999999</v>
      </c>
      <c r="I275" s="3">
        <f t="shared" si="14"/>
        <v>21705.897016666666</v>
      </c>
      <c r="J275" s="12">
        <f>COUNTIF($A$2:A275, A275)</f>
        <v>1</v>
      </c>
      <c r="K275" s="4"/>
    </row>
    <row r="276" spans="1:11">
      <c r="A276" s="138" t="s">
        <v>1199</v>
      </c>
      <c r="B276" s="139" t="s">
        <v>2040</v>
      </c>
      <c r="C276" s="2">
        <f>IFERROR(VLOOKUP('DIV CHANGE'!$B276,JOBS!$A:$D,4,FALSE),"")</f>
        <v>2</v>
      </c>
      <c r="D276" s="11">
        <v>0.89</v>
      </c>
      <c r="E276" s="3">
        <f>IF(J276=1, IFERROR(VLOOKUP(A276,'Simple Annual Summary'!$D$5:$O$962,9,FALSE), ""), "")</f>
        <v>20604.171666666669</v>
      </c>
      <c r="F276" s="3">
        <f t="shared" si="12"/>
        <v>1717.0143055555557</v>
      </c>
      <c r="G276" s="17">
        <f>IF(COUNTIF($A$2:A276, A276)&gt;1, "", IFERROR(SUMIF($A$2:$A$1457, A276, $D$2:$D$1457), ""))</f>
        <v>0.99</v>
      </c>
      <c r="H276" s="3">
        <f t="shared" si="13"/>
        <v>1699.8440000000001</v>
      </c>
      <c r="I276" s="3">
        <f t="shared" si="14"/>
        <v>18337.712783333336</v>
      </c>
      <c r="J276" s="12">
        <f>COUNTIF($A$2:A276, A276)</f>
        <v>1</v>
      </c>
      <c r="K276" s="4"/>
    </row>
    <row r="277" spans="1:11">
      <c r="A277" s="142" t="s">
        <v>342</v>
      </c>
      <c r="B277" s="143" t="s">
        <v>2018</v>
      </c>
      <c r="C277" s="2">
        <f>IFERROR(VLOOKUP('DIV CHANGE'!$B277,JOBS!$A:$D,4,FALSE),"")</f>
        <v>2</v>
      </c>
      <c r="D277" s="2">
        <v>0.88</v>
      </c>
      <c r="E277" s="3">
        <f>IF(J277=1, IFERROR(VLOOKUP(A277,'Simple Annual Summary'!$D$5:$O$962,9,FALSE), ""), "")</f>
        <v>3343.9319999999998</v>
      </c>
      <c r="F277" s="3">
        <f t="shared" si="12"/>
        <v>278.661</v>
      </c>
      <c r="G277" s="17">
        <f>IF(COUNTIF($A$2:A277, A277)&gt;1, "", IFERROR(SUMIF($A$2:$A$1457, A277, $D$2:$D$1457), ""))</f>
        <v>1</v>
      </c>
      <c r="H277" s="3">
        <f t="shared" si="13"/>
        <v>278.661</v>
      </c>
      <c r="I277" s="3">
        <f t="shared" si="14"/>
        <v>2942.6601599999999</v>
      </c>
      <c r="J277" s="12">
        <f>COUNTIF($A$2:A277, A277)</f>
        <v>1</v>
      </c>
      <c r="K277" s="4"/>
    </row>
    <row r="278" spans="1:11">
      <c r="A278" s="138" t="s">
        <v>441</v>
      </c>
      <c r="B278" s="139" t="s">
        <v>2045</v>
      </c>
      <c r="C278" s="2">
        <f>IFERROR(VLOOKUP('DIV CHANGE'!$B278,JOBS!$A:$D,4,FALSE),"")</f>
        <v>2</v>
      </c>
      <c r="D278" s="11">
        <v>0.88</v>
      </c>
      <c r="E278" s="3">
        <f>IF(J278=1, IFERROR(VLOOKUP(A278,'Simple Annual Summary'!$D$5:$O$962,9,FALSE), ""), "")</f>
        <v>28367.89</v>
      </c>
      <c r="F278" s="3">
        <f t="shared" si="12"/>
        <v>2363.9908333333333</v>
      </c>
      <c r="G278" s="17">
        <f>IF(COUNTIF($A$2:A278, A278)&gt;1, "", IFERROR(SUMIF($A$2:$A$1457, A278, $D$2:$D$1457), ""))</f>
        <v>0.99</v>
      </c>
      <c r="H278" s="3">
        <f t="shared" si="13"/>
        <v>2340.3510000000001</v>
      </c>
      <c r="I278" s="3">
        <f t="shared" si="14"/>
        <v>24963.743200000001</v>
      </c>
      <c r="J278" s="12">
        <f>COUNTIF($A$2:A278, A278)</f>
        <v>1</v>
      </c>
      <c r="K278" s="4"/>
    </row>
    <row r="279" spans="1:11">
      <c r="A279" s="142" t="s">
        <v>2157</v>
      </c>
      <c r="B279" s="143" t="s">
        <v>2045</v>
      </c>
      <c r="C279" s="2">
        <f>IFERROR(VLOOKUP('DIV CHANGE'!$B279,JOBS!$A:$D,4,FALSE),"")</f>
        <v>2</v>
      </c>
      <c r="D279" s="2">
        <v>0.88</v>
      </c>
      <c r="E279" s="3" t="str">
        <f>IF(J279=1, IFERROR(VLOOKUP(A279,'Simple Annual Summary'!$D$5:$O$962,9,FALSE), ""), "")</f>
        <v/>
      </c>
      <c r="F279" s="3" t="str">
        <f t="shared" si="12"/>
        <v/>
      </c>
      <c r="G279" s="17">
        <f>IF(COUNTIF($A$2:A279, A279)&gt;1, "", IFERROR(SUMIF($A$2:$A$1457, A279, $D$2:$D$1457), ""))</f>
        <v>1</v>
      </c>
      <c r="H279" s="3" t="str">
        <f t="shared" si="13"/>
        <v/>
      </c>
      <c r="I279" s="3">
        <f t="shared" si="14"/>
        <v>0</v>
      </c>
      <c r="J279" s="12">
        <f>COUNTIF($A$2:A279, A279)</f>
        <v>1</v>
      </c>
      <c r="K279" s="4"/>
    </row>
    <row r="280" spans="1:11">
      <c r="A280" s="142" t="s">
        <v>2158</v>
      </c>
      <c r="B280" s="143" t="s">
        <v>2045</v>
      </c>
      <c r="C280" s="2">
        <f>IFERROR(VLOOKUP('DIV CHANGE'!$B280,JOBS!$A:$D,4,FALSE),"")</f>
        <v>2</v>
      </c>
      <c r="D280" s="2">
        <v>0.88</v>
      </c>
      <c r="E280" s="3" t="str">
        <f>IF(J280=1, IFERROR(VLOOKUP(A280,'Simple Annual Summary'!$D$5:$O$962,9,FALSE), ""), "")</f>
        <v/>
      </c>
      <c r="F280" s="3" t="str">
        <f t="shared" si="12"/>
        <v/>
      </c>
      <c r="G280" s="17">
        <f>IF(COUNTIF($A$2:A280, A280)&gt;1, "", IFERROR(SUMIF($A$2:$A$1457, A280, $D$2:$D$1457), ""))</f>
        <v>1</v>
      </c>
      <c r="H280" s="3" t="str">
        <f t="shared" si="13"/>
        <v/>
      </c>
      <c r="I280" s="3">
        <f t="shared" si="14"/>
        <v>0</v>
      </c>
      <c r="J280" s="12">
        <f>COUNTIF($A$2:A280, A280)</f>
        <v>1</v>
      </c>
      <c r="K280" s="4"/>
    </row>
    <row r="281" spans="1:11">
      <c r="A281" s="138" t="s">
        <v>1008</v>
      </c>
      <c r="B281" s="139" t="s">
        <v>2021</v>
      </c>
      <c r="C281" s="2">
        <f>IFERROR(VLOOKUP('DIV CHANGE'!$B281,JOBS!$A:$D,4,FALSE),"")</f>
        <v>3</v>
      </c>
      <c r="D281" s="11">
        <v>0.88</v>
      </c>
      <c r="E281" s="3">
        <f>IF(J281=1, IFERROR(VLOOKUP(A281,'Simple Annual Summary'!$D$5:$O$962,9,FALSE), ""), "")</f>
        <v>28416.799999999999</v>
      </c>
      <c r="F281" s="3">
        <f t="shared" si="12"/>
        <v>2368.0666666666666</v>
      </c>
      <c r="G281" s="17">
        <f>IF(COUNTIF($A$2:A281, A281)&gt;1, "", IFERROR(SUMIF($A$2:$A$1457, A281, $D$2:$D$1457), ""))</f>
        <v>1</v>
      </c>
      <c r="H281" s="3">
        <f t="shared" si="13"/>
        <v>2368.067</v>
      </c>
      <c r="I281" s="3">
        <f t="shared" si="14"/>
        <v>25006.784</v>
      </c>
      <c r="J281" s="12">
        <f>COUNTIF($A$2:A281, A281)</f>
        <v>1</v>
      </c>
      <c r="K281" s="4"/>
    </row>
    <row r="282" spans="1:11">
      <c r="A282" s="142" t="s">
        <v>1227</v>
      </c>
      <c r="B282" s="143" t="s">
        <v>2020</v>
      </c>
      <c r="C282" s="2">
        <f>IFERROR(VLOOKUP('DIV CHANGE'!$B282,JOBS!$A:$D,4,FALSE),"")</f>
        <v>2</v>
      </c>
      <c r="D282" s="2">
        <v>0.88</v>
      </c>
      <c r="E282" s="3">
        <f>IF(J282=1, IFERROR(VLOOKUP(A282,'Simple Annual Summary'!$D$5:$O$962,9,FALSE), ""), "")</f>
        <v>11719.282499999999</v>
      </c>
      <c r="F282" s="3">
        <f t="shared" si="12"/>
        <v>976.60687499999995</v>
      </c>
      <c r="G282" s="17">
        <f>IF(COUNTIF($A$2:A282, A282)&gt;1, "", IFERROR(SUMIF($A$2:$A$1457, A282, $D$2:$D$1457), ""))</f>
        <v>1</v>
      </c>
      <c r="H282" s="3">
        <f t="shared" si="13"/>
        <v>976.60699999999997</v>
      </c>
      <c r="I282" s="3">
        <f t="shared" si="14"/>
        <v>10312.9686</v>
      </c>
      <c r="J282" s="12">
        <f>COUNTIF($A$2:A282, A282)</f>
        <v>1</v>
      </c>
      <c r="K282" s="4"/>
    </row>
    <row r="283" spans="1:11">
      <c r="A283" s="142" t="s">
        <v>125</v>
      </c>
      <c r="B283" s="143" t="s">
        <v>2045</v>
      </c>
      <c r="C283" s="2">
        <f>IFERROR(VLOOKUP('DIV CHANGE'!$B283,JOBS!$A:$D,4,FALSE),"")</f>
        <v>2</v>
      </c>
      <c r="D283" s="2">
        <v>0.87</v>
      </c>
      <c r="E283" s="3">
        <f>IF(J283=1, IFERROR(VLOOKUP(A283,'Simple Annual Summary'!$D$5:$O$962,9,FALSE), ""), "")</f>
        <v>3561.096</v>
      </c>
      <c r="F283" s="3">
        <f t="shared" si="12"/>
        <v>296.75799999999998</v>
      </c>
      <c r="G283" s="17">
        <f>IF(COUNTIF($A$2:A283, A283)&gt;1, "", IFERROR(SUMIF($A$2:$A$1457, A283, $D$2:$D$1457), ""))</f>
        <v>1</v>
      </c>
      <c r="H283" s="3">
        <f t="shared" si="13"/>
        <v>296.75799999999998</v>
      </c>
      <c r="I283" s="3">
        <f t="shared" si="14"/>
        <v>3098.1535199999998</v>
      </c>
      <c r="J283" s="12">
        <f>COUNTIF($A$2:A283, A283)</f>
        <v>1</v>
      </c>
      <c r="K283" s="4"/>
    </row>
    <row r="284" spans="1:11">
      <c r="A284" s="142" t="s">
        <v>463</v>
      </c>
      <c r="B284" s="143" t="s">
        <v>2045</v>
      </c>
      <c r="C284" s="2">
        <f>IFERROR(VLOOKUP('DIV CHANGE'!$B284,JOBS!$A:$D,4,FALSE),"")</f>
        <v>2</v>
      </c>
      <c r="D284" s="131">
        <v>0.87</v>
      </c>
      <c r="E284" s="3">
        <f>IF(J284=1, IFERROR(VLOOKUP(A284,'Simple Annual Summary'!$D$5:$O$962,9,FALSE), ""), "")</f>
        <v>3760.8316666666669</v>
      </c>
      <c r="F284" s="3">
        <f t="shared" si="12"/>
        <v>313.40263888888893</v>
      </c>
      <c r="G284" s="17">
        <f>IF(COUNTIF($A$2:A284, A284)&gt;1, "", IFERROR(SUMIF($A$2:$A$1457, A284, $D$2:$D$1457), ""))</f>
        <v>1</v>
      </c>
      <c r="H284" s="3">
        <f t="shared" si="13"/>
        <v>313.40300000000002</v>
      </c>
      <c r="I284" s="3">
        <f t="shared" si="14"/>
        <v>3271.9235500000004</v>
      </c>
      <c r="J284" s="12">
        <f>COUNTIF($A$2:A284, A284)</f>
        <v>1</v>
      </c>
      <c r="K284" s="4"/>
    </row>
    <row r="285" spans="1:11">
      <c r="A285" s="138" t="s">
        <v>2159</v>
      </c>
      <c r="B285" s="139" t="s">
        <v>2025</v>
      </c>
      <c r="C285" s="2">
        <f>IFERROR(VLOOKUP('DIV CHANGE'!$B285,JOBS!$A:$D,4,FALSE),"")</f>
        <v>2</v>
      </c>
      <c r="D285" s="11">
        <v>0.87</v>
      </c>
      <c r="E285" s="3" t="str">
        <f>IF(J285=1, IFERROR(VLOOKUP(A285,'Simple Annual Summary'!$D$5:$O$962,9,FALSE), ""), "")</f>
        <v/>
      </c>
      <c r="F285" s="3" t="str">
        <f t="shared" si="12"/>
        <v/>
      </c>
      <c r="G285" s="17">
        <f>IF(COUNTIF($A$2:A285, A285)&gt;1, "", IFERROR(SUMIF($A$2:$A$1457, A285, $D$2:$D$1457), ""))</f>
        <v>1</v>
      </c>
      <c r="H285" s="3" t="str">
        <f t="shared" si="13"/>
        <v/>
      </c>
      <c r="I285" s="3">
        <f t="shared" si="14"/>
        <v>0</v>
      </c>
      <c r="J285" s="12">
        <f>COUNTIF($A$2:A285, A285)</f>
        <v>1</v>
      </c>
      <c r="K285" s="4"/>
    </row>
    <row r="286" spans="1:11">
      <c r="A286" s="142" t="s">
        <v>550</v>
      </c>
      <c r="B286" s="143" t="s">
        <v>2020</v>
      </c>
      <c r="C286" s="2">
        <f>IFERROR(VLOOKUP('DIV CHANGE'!$B286,JOBS!$A:$D,4,FALSE),"")</f>
        <v>2</v>
      </c>
      <c r="D286" s="2">
        <v>0.87</v>
      </c>
      <c r="E286" s="3">
        <f>IF(J286=1, IFERROR(VLOOKUP(A286,'Simple Annual Summary'!$D$5:$O$962,9,FALSE), ""), "")</f>
        <v>77263.69</v>
      </c>
      <c r="F286" s="3">
        <f t="shared" si="12"/>
        <v>6438.6408333333338</v>
      </c>
      <c r="G286" s="17">
        <f>IF(COUNTIF($A$2:A286, A286)&gt;1, "", IFERROR(SUMIF($A$2:$A$1457, A286, $D$2:$D$1457), ""))</f>
        <v>0.99</v>
      </c>
      <c r="H286" s="3">
        <f t="shared" si="13"/>
        <v>6374.2539999999999</v>
      </c>
      <c r="I286" s="3">
        <f t="shared" si="14"/>
        <v>67219.410300000003</v>
      </c>
      <c r="J286" s="12">
        <f>COUNTIF($A$2:A286, A286)</f>
        <v>1</v>
      </c>
      <c r="K286" s="4"/>
    </row>
    <row r="287" spans="1:11">
      <c r="A287" s="138" t="s">
        <v>2160</v>
      </c>
      <c r="B287" s="139" t="s">
        <v>2042</v>
      </c>
      <c r="C287" s="2">
        <f>IFERROR(VLOOKUP('DIV CHANGE'!$B287,JOBS!$A:$D,4,FALSE),"")</f>
        <v>4</v>
      </c>
      <c r="D287" s="11">
        <v>0.87</v>
      </c>
      <c r="E287" s="3" t="str">
        <f>IF(J287=1, IFERROR(VLOOKUP(A287,'Simple Annual Summary'!$D$5:$O$962,9,FALSE), ""), "")</f>
        <v/>
      </c>
      <c r="F287" s="3" t="str">
        <f t="shared" si="12"/>
        <v/>
      </c>
      <c r="G287" s="17">
        <f>IF(COUNTIF($A$2:A287, A287)&gt;1, "", IFERROR(SUMIF($A$2:$A$1457, A287, $D$2:$D$1457), ""))</f>
        <v>1</v>
      </c>
      <c r="H287" s="3" t="str">
        <f t="shared" si="13"/>
        <v/>
      </c>
      <c r="I287" s="3">
        <f t="shared" si="14"/>
        <v>0</v>
      </c>
      <c r="J287" s="12">
        <f>COUNTIF($A$2:A287, A287)</f>
        <v>1</v>
      </c>
      <c r="K287" s="4"/>
    </row>
    <row r="288" spans="1:11">
      <c r="A288" s="142" t="s">
        <v>1459</v>
      </c>
      <c r="B288" s="143" t="s">
        <v>2020</v>
      </c>
      <c r="C288" s="2">
        <f>IFERROR(VLOOKUP('DIV CHANGE'!$B288,JOBS!$A:$D,4,FALSE),"")</f>
        <v>2</v>
      </c>
      <c r="D288" s="2">
        <v>0.87</v>
      </c>
      <c r="E288" s="3">
        <f>IF(J288=1, IFERROR(VLOOKUP(A288,'Simple Annual Summary'!$D$5:$O$962,9,FALSE), ""), "")</f>
        <v>5956.2040000000006</v>
      </c>
      <c r="F288" s="3">
        <f t="shared" si="12"/>
        <v>496.35033333333337</v>
      </c>
      <c r="G288" s="17">
        <f>IF(COUNTIF($A$2:A288, A288)&gt;1, "", IFERROR(SUMIF($A$2:$A$1457, A288, $D$2:$D$1457), ""))</f>
        <v>0.9900000000000001</v>
      </c>
      <c r="H288" s="3">
        <f t="shared" si="13"/>
        <v>491.387</v>
      </c>
      <c r="I288" s="3">
        <f t="shared" si="14"/>
        <v>5181.8974799999996</v>
      </c>
      <c r="J288" s="12">
        <f>COUNTIF($A$2:A288, A288)</f>
        <v>1</v>
      </c>
      <c r="K288" s="4"/>
    </row>
    <row r="289" spans="1:11">
      <c r="A289" s="142" t="s">
        <v>1493</v>
      </c>
      <c r="B289" s="143" t="s">
        <v>2080</v>
      </c>
      <c r="C289" s="2">
        <f>IFERROR(VLOOKUP('DIV CHANGE'!$B289,JOBS!$A:$D,4,FALSE),"")</f>
        <v>4</v>
      </c>
      <c r="D289" s="2">
        <v>0.87</v>
      </c>
      <c r="E289" s="3">
        <f>IF(J289=1, IFERROR(VLOOKUP(A289,'Simple Annual Summary'!$D$5:$O$962,9,FALSE), ""), "")</f>
        <v>8035.6942857142858</v>
      </c>
      <c r="F289" s="3">
        <f t="shared" si="12"/>
        <v>669.64119047619045</v>
      </c>
      <c r="G289" s="17">
        <f>IF(COUNTIF($A$2:A289, A289)&gt;1, "", IFERROR(SUMIF($A$2:$A$1457, A289, $D$2:$D$1457), ""))</f>
        <v>1</v>
      </c>
      <c r="H289" s="3">
        <f t="shared" si="13"/>
        <v>669.64099999999996</v>
      </c>
      <c r="I289" s="3">
        <f t="shared" si="14"/>
        <v>6991.0540285714287</v>
      </c>
      <c r="J289" s="12">
        <f>COUNTIF($A$2:A289, A289)</f>
        <v>1</v>
      </c>
      <c r="K289" s="4"/>
    </row>
    <row r="290" spans="1:11">
      <c r="A290" s="142" t="s">
        <v>1648</v>
      </c>
      <c r="B290" s="143" t="s">
        <v>2042</v>
      </c>
      <c r="C290" s="2">
        <f>IFERROR(VLOOKUP('DIV CHANGE'!$B290,JOBS!$A:$D,4,FALSE),"")</f>
        <v>4</v>
      </c>
      <c r="D290" s="11">
        <v>0.87</v>
      </c>
      <c r="E290" s="3">
        <f>IF(J290=1, IFERROR(VLOOKUP(A290,'Simple Annual Summary'!$D$5:$O$962,9,FALSE), ""), "")</f>
        <v>28968.38</v>
      </c>
      <c r="F290" s="3">
        <f t="shared" si="12"/>
        <v>2414.0316666666668</v>
      </c>
      <c r="G290" s="17">
        <f>IF(COUNTIF($A$2:A290, A290)&gt;1, "", IFERROR(SUMIF($A$2:$A$1457, A290, $D$2:$D$1457), ""))</f>
        <v>1</v>
      </c>
      <c r="H290" s="3">
        <f t="shared" si="13"/>
        <v>2414.0320000000002</v>
      </c>
      <c r="I290" s="3">
        <f t="shared" si="14"/>
        <v>25202.490600000001</v>
      </c>
      <c r="J290" s="12">
        <f>COUNTIF($A$2:A290, A290)</f>
        <v>1</v>
      </c>
      <c r="K290" s="4"/>
    </row>
    <row r="291" spans="1:11">
      <c r="A291" s="142" t="s">
        <v>844</v>
      </c>
      <c r="B291" s="143" t="s">
        <v>2044</v>
      </c>
      <c r="C291" s="2">
        <f>IFERROR(VLOOKUP('DIV CHANGE'!$B291,JOBS!$A:$D,4,FALSE),"")</f>
        <v>4</v>
      </c>
      <c r="D291" s="2">
        <v>0.86</v>
      </c>
      <c r="E291" s="3">
        <f>IF(J291=1, IFERROR(VLOOKUP(A291,'Simple Annual Summary'!$D$5:$O$962,9,FALSE), ""), "")</f>
        <v>1889.0653333333332</v>
      </c>
      <c r="F291" s="3">
        <f t="shared" si="12"/>
        <v>157.42211111111109</v>
      </c>
      <c r="G291" s="17">
        <f>IF(COUNTIF($A$2:A291, A291)&gt;1, "", IFERROR(SUMIF($A$2:$A$1457, A291, $D$2:$D$1457), ""))</f>
        <v>1</v>
      </c>
      <c r="H291" s="3">
        <f t="shared" si="13"/>
        <v>157.422</v>
      </c>
      <c r="I291" s="3">
        <f t="shared" si="14"/>
        <v>1624.5961866666667</v>
      </c>
      <c r="J291" s="12">
        <f>COUNTIF($A$2:A291, A291)</f>
        <v>1</v>
      </c>
      <c r="K291" s="4"/>
    </row>
    <row r="292" spans="1:11">
      <c r="A292" s="138" t="s">
        <v>2161</v>
      </c>
      <c r="B292" s="139" t="s">
        <v>2045</v>
      </c>
      <c r="C292" s="2">
        <f>IFERROR(VLOOKUP('DIV CHANGE'!$B292,JOBS!$A:$D,4,FALSE),"")</f>
        <v>2</v>
      </c>
      <c r="D292" s="11">
        <v>0.86</v>
      </c>
      <c r="E292" s="3" t="str">
        <f>IF(J292=1, IFERROR(VLOOKUP(A292,'Simple Annual Summary'!$D$5:$O$962,9,FALSE), ""), "")</f>
        <v/>
      </c>
      <c r="F292" s="3" t="str">
        <f t="shared" si="12"/>
        <v/>
      </c>
      <c r="G292" s="17" t="str">
        <f>IF(COUNTIF($A$2:A292, A292)&gt;1, "", IFERROR(SUMIF($A$2:$A$1457, A292, $D$2:$D$1457), ""))</f>
        <v/>
      </c>
      <c r="H292" s="3" t="str">
        <f t="shared" si="13"/>
        <v/>
      </c>
      <c r="I292" s="3">
        <f t="shared" si="14"/>
        <v>0</v>
      </c>
      <c r="J292" s="12">
        <f>COUNTIF($A$2:A292, A292)</f>
        <v>8</v>
      </c>
      <c r="K292" s="4"/>
    </row>
    <row r="293" spans="1:11">
      <c r="A293" s="142" t="s">
        <v>945</v>
      </c>
      <c r="B293" s="143" t="s">
        <v>2045</v>
      </c>
      <c r="C293" s="2">
        <f>IFERROR(VLOOKUP('DIV CHANGE'!$B293,JOBS!$A:$D,4,FALSE),"")</f>
        <v>2</v>
      </c>
      <c r="D293" s="2">
        <v>0.86</v>
      </c>
      <c r="E293" s="3">
        <f>IF(J293=1, IFERROR(VLOOKUP(A293,'Simple Annual Summary'!$D$5:$O$962,9,FALSE), ""), "")</f>
        <v>324.44400000000002</v>
      </c>
      <c r="F293" s="3">
        <f t="shared" si="12"/>
        <v>27.037000000000003</v>
      </c>
      <c r="G293" s="17">
        <f>IF(COUNTIF($A$2:A293, A293)&gt;1, "", IFERROR(SUMIF($A$2:$A$1457, A293, $D$2:$D$1457), ""))</f>
        <v>1</v>
      </c>
      <c r="H293" s="3">
        <f t="shared" si="13"/>
        <v>27.036999999999999</v>
      </c>
      <c r="I293" s="3">
        <f t="shared" si="14"/>
        <v>279.02184</v>
      </c>
      <c r="J293" s="12">
        <f>COUNTIF($A$2:A293, A293)</f>
        <v>1</v>
      </c>
      <c r="K293" s="4"/>
    </row>
    <row r="294" spans="1:11">
      <c r="A294" s="142" t="s">
        <v>949</v>
      </c>
      <c r="B294" s="143" t="s">
        <v>2045</v>
      </c>
      <c r="C294" s="2">
        <f>IFERROR(VLOOKUP('DIV CHANGE'!$B294,JOBS!$A:$D,4,FALSE),"")</f>
        <v>2</v>
      </c>
      <c r="D294" s="2">
        <v>0.86</v>
      </c>
      <c r="E294" s="3">
        <f>IF(J294=1, IFERROR(VLOOKUP(A294,'Simple Annual Summary'!$D$5:$O$962,9,FALSE), ""), "")</f>
        <v>324.44400000000002</v>
      </c>
      <c r="F294" s="3">
        <f t="shared" si="12"/>
        <v>27.037000000000003</v>
      </c>
      <c r="G294" s="17">
        <f>IF(COUNTIF($A$2:A294, A294)&gt;1, "", IFERROR(SUMIF($A$2:$A$1457, A294, $D$2:$D$1457), ""))</f>
        <v>1</v>
      </c>
      <c r="H294" s="3">
        <f t="shared" si="13"/>
        <v>27.036999999999999</v>
      </c>
      <c r="I294" s="3">
        <f t="shared" si="14"/>
        <v>279.02184</v>
      </c>
      <c r="J294" s="12">
        <f>COUNTIF($A$2:A294, A294)</f>
        <v>1</v>
      </c>
      <c r="K294" s="4"/>
    </row>
    <row r="295" spans="1:11">
      <c r="A295" s="142" t="s">
        <v>1041</v>
      </c>
      <c r="B295" s="143" t="s">
        <v>2042</v>
      </c>
      <c r="C295" s="2">
        <f>IFERROR(VLOOKUP('DIV CHANGE'!$B295,JOBS!$A:$D,4,FALSE),"")</f>
        <v>4</v>
      </c>
      <c r="D295" s="2">
        <v>0.86</v>
      </c>
      <c r="E295" s="3">
        <f>IF(J295=1, IFERROR(VLOOKUP(A295,'Simple Annual Summary'!$D$5:$O$962,9,FALSE), ""), "")</f>
        <v>29315.33</v>
      </c>
      <c r="F295" s="3">
        <f t="shared" si="12"/>
        <v>2442.9441666666667</v>
      </c>
      <c r="G295" s="17">
        <f>IF(COUNTIF($A$2:A295, A295)&gt;1, "", IFERROR(SUMIF($A$2:$A$1457, A295, $D$2:$D$1457), ""))</f>
        <v>1</v>
      </c>
      <c r="H295" s="3">
        <f t="shared" si="13"/>
        <v>2442.944</v>
      </c>
      <c r="I295" s="3">
        <f t="shared" si="14"/>
        <v>25211.183799999999</v>
      </c>
      <c r="J295" s="12">
        <f>COUNTIF($A$2:A295, A295)</f>
        <v>1</v>
      </c>
      <c r="K295" s="4"/>
    </row>
    <row r="296" spans="1:11">
      <c r="A296" s="142" t="s">
        <v>2162</v>
      </c>
      <c r="B296" s="143" t="s">
        <v>2045</v>
      </c>
      <c r="C296" s="2">
        <f>IFERROR(VLOOKUP('DIV CHANGE'!$B296,JOBS!$A:$D,4,FALSE),"")</f>
        <v>2</v>
      </c>
      <c r="D296" s="2">
        <v>0.85</v>
      </c>
      <c r="E296" s="3" t="str">
        <f>IF(J296=1, IFERROR(VLOOKUP(A296,'Simple Annual Summary'!$D$5:$O$962,9,FALSE), ""), "")</f>
        <v/>
      </c>
      <c r="F296" s="3" t="str">
        <f t="shared" si="12"/>
        <v/>
      </c>
      <c r="G296" s="17">
        <f>IF(COUNTIF($A$2:A296, A296)&gt;1, "", IFERROR(SUMIF($A$2:$A$1457, A296, $D$2:$D$1457), ""))</f>
        <v>1</v>
      </c>
      <c r="H296" s="3" t="str">
        <f t="shared" si="13"/>
        <v/>
      </c>
      <c r="I296" s="3">
        <f t="shared" si="14"/>
        <v>0</v>
      </c>
      <c r="J296" s="12">
        <f>COUNTIF($A$2:A296, A296)</f>
        <v>1</v>
      </c>
      <c r="K296" s="4"/>
    </row>
    <row r="297" spans="1:11">
      <c r="A297" s="142" t="s">
        <v>2163</v>
      </c>
      <c r="B297" s="143" t="s">
        <v>2020</v>
      </c>
      <c r="C297" s="2">
        <f>IFERROR(VLOOKUP('DIV CHANGE'!$B297,JOBS!$A:$D,4,FALSE),"")</f>
        <v>2</v>
      </c>
      <c r="D297" s="2">
        <v>0.85</v>
      </c>
      <c r="E297" s="3" t="str">
        <f>IF(J297=1, IFERROR(VLOOKUP(A297,'Simple Annual Summary'!$D$5:$O$962,9,FALSE), ""), "")</f>
        <v/>
      </c>
      <c r="F297" s="3" t="str">
        <f t="shared" si="12"/>
        <v/>
      </c>
      <c r="G297" s="17">
        <f>IF(COUNTIF($A$2:A297, A297)&gt;1, "", IFERROR(SUMIF($A$2:$A$1457, A297, $D$2:$D$1457), ""))</f>
        <v>1</v>
      </c>
      <c r="H297" s="3" t="str">
        <f t="shared" si="13"/>
        <v/>
      </c>
      <c r="I297" s="3">
        <f t="shared" si="14"/>
        <v>0</v>
      </c>
      <c r="J297" s="12">
        <f>COUNTIF($A$2:A297, A297)</f>
        <v>1</v>
      </c>
      <c r="K297" s="4"/>
    </row>
    <row r="298" spans="1:11">
      <c r="A298" s="142" t="s">
        <v>2164</v>
      </c>
      <c r="B298" s="143" t="s">
        <v>2045</v>
      </c>
      <c r="C298" s="2">
        <f>IFERROR(VLOOKUP('DIV CHANGE'!$B298,JOBS!$A:$D,4,FALSE),"")</f>
        <v>2</v>
      </c>
      <c r="D298" s="2">
        <v>0.85</v>
      </c>
      <c r="E298" s="3" t="str">
        <f>IF(J298=1, IFERROR(VLOOKUP(A298,'Simple Annual Summary'!$D$5:$O$962,9,FALSE), ""), "")</f>
        <v/>
      </c>
      <c r="F298" s="3" t="str">
        <f t="shared" si="12"/>
        <v/>
      </c>
      <c r="G298" s="17">
        <f>IF(COUNTIF($A$2:A298, A298)&gt;1, "", IFERROR(SUMIF($A$2:$A$1457, A298, $D$2:$D$1457), ""))</f>
        <v>1</v>
      </c>
      <c r="H298" s="3" t="str">
        <f t="shared" si="13"/>
        <v/>
      </c>
      <c r="I298" s="3">
        <f t="shared" si="14"/>
        <v>0</v>
      </c>
      <c r="J298" s="12">
        <f>COUNTIF($A$2:A298, A298)</f>
        <v>1</v>
      </c>
      <c r="K298" s="4"/>
    </row>
    <row r="299" spans="1:11">
      <c r="A299" s="138" t="s">
        <v>1130</v>
      </c>
      <c r="B299" s="139" t="s">
        <v>2045</v>
      </c>
      <c r="C299" s="2">
        <f>IFERROR(VLOOKUP('DIV CHANGE'!$B299,JOBS!$A:$D,4,FALSE),"")</f>
        <v>2</v>
      </c>
      <c r="D299" s="11">
        <v>0.85</v>
      </c>
      <c r="E299" s="3">
        <f>IF(J299=1, IFERROR(VLOOKUP(A299,'Simple Annual Summary'!$D$5:$O$962,9,FALSE), ""), "")</f>
        <v>21751.556666666667</v>
      </c>
      <c r="F299" s="3">
        <f t="shared" si="12"/>
        <v>1812.6297222222222</v>
      </c>
      <c r="G299" s="17">
        <f>IF(COUNTIF($A$2:A299, A299)&gt;1, "", IFERROR(SUMIF($A$2:$A$1457, A299, $D$2:$D$1457), ""))</f>
        <v>0.99</v>
      </c>
      <c r="H299" s="3">
        <f t="shared" si="13"/>
        <v>1794.5029999999999</v>
      </c>
      <c r="I299" s="3">
        <f t="shared" si="14"/>
        <v>18488.823166666665</v>
      </c>
      <c r="J299" s="12">
        <f>COUNTIF($A$2:A299, A299)</f>
        <v>1</v>
      </c>
      <c r="K299" s="4"/>
    </row>
    <row r="300" spans="1:11">
      <c r="A300" s="138" t="s">
        <v>1203</v>
      </c>
      <c r="B300" s="139" t="s">
        <v>2018</v>
      </c>
      <c r="C300" s="2">
        <f>IFERROR(VLOOKUP('DIV CHANGE'!$B300,JOBS!$A:$D,4,FALSE),"")</f>
        <v>2</v>
      </c>
      <c r="D300" s="11">
        <v>0.85</v>
      </c>
      <c r="E300" s="3">
        <f>IF(J300=1, IFERROR(VLOOKUP(A300,'Simple Annual Summary'!$D$5:$O$962,9,FALSE), ""), "")</f>
        <v>20164.641666666666</v>
      </c>
      <c r="F300" s="3">
        <f t="shared" si="12"/>
        <v>1680.3868055555556</v>
      </c>
      <c r="G300" s="17">
        <f>IF(COUNTIF($A$2:A300, A300)&gt;1, "", IFERROR(SUMIF($A$2:$A$1457, A300, $D$2:$D$1457), ""))</f>
        <v>1</v>
      </c>
      <c r="H300" s="3">
        <f t="shared" si="13"/>
        <v>1680.3869999999999</v>
      </c>
      <c r="I300" s="3">
        <f t="shared" si="14"/>
        <v>17139.945416666669</v>
      </c>
      <c r="J300" s="12">
        <f>COUNTIF($A$2:A300, A300)</f>
        <v>1</v>
      </c>
      <c r="K300" s="4"/>
    </row>
    <row r="301" spans="1:11">
      <c r="A301" s="142" t="s">
        <v>1457</v>
      </c>
      <c r="B301" s="143" t="s">
        <v>2020</v>
      </c>
      <c r="C301" s="2">
        <f>IFERROR(VLOOKUP('DIV CHANGE'!$B301,JOBS!$A:$D,4,FALSE),"")</f>
        <v>2</v>
      </c>
      <c r="D301" s="2">
        <v>0.85</v>
      </c>
      <c r="E301" s="3">
        <f>IF(J301=1, IFERROR(VLOOKUP(A301,'Simple Annual Summary'!$D$5:$O$962,9,FALSE), ""), "")</f>
        <v>29903.061428571425</v>
      </c>
      <c r="F301" s="3">
        <f t="shared" si="12"/>
        <v>2491.9217857142853</v>
      </c>
      <c r="G301" s="17">
        <f>IF(COUNTIF($A$2:A301, A301)&gt;1, "", IFERROR(SUMIF($A$2:$A$1457, A301, $D$2:$D$1457), ""))</f>
        <v>1.01</v>
      </c>
      <c r="H301" s="3">
        <f t="shared" si="13"/>
        <v>2516.8409999999999</v>
      </c>
      <c r="I301" s="3">
        <f t="shared" si="14"/>
        <v>25417.602214285711</v>
      </c>
      <c r="J301" s="12">
        <f>COUNTIF($A$2:A301, A301)</f>
        <v>1</v>
      </c>
      <c r="K301" s="4"/>
    </row>
    <row r="302" spans="1:11">
      <c r="A302" s="138" t="s">
        <v>1654</v>
      </c>
      <c r="B302" s="139" t="s">
        <v>2076</v>
      </c>
      <c r="C302" s="2">
        <f>IFERROR(VLOOKUP('DIV CHANGE'!$B302,JOBS!$A:$D,4,FALSE),"")</f>
        <v>2</v>
      </c>
      <c r="D302" s="11">
        <v>0.85</v>
      </c>
      <c r="E302" s="3">
        <f>IF(J302=1, IFERROR(VLOOKUP(A302,'Simple Annual Summary'!$D$5:$O$962,9,FALSE), ""), "")</f>
        <v>22843.14</v>
      </c>
      <c r="F302" s="3">
        <f t="shared" si="12"/>
        <v>1903.595</v>
      </c>
      <c r="G302" s="17">
        <f>IF(COUNTIF($A$2:A302, A302)&gt;1, "", IFERROR(SUMIF($A$2:$A$1457, A302, $D$2:$D$1457), ""))</f>
        <v>1</v>
      </c>
      <c r="H302" s="3">
        <f t="shared" si="13"/>
        <v>1903.595</v>
      </c>
      <c r="I302" s="3">
        <f t="shared" si="14"/>
        <v>19416.669000000002</v>
      </c>
      <c r="J302" s="12">
        <f>COUNTIF($A$2:A302, A302)</f>
        <v>1</v>
      </c>
      <c r="K302" s="4"/>
    </row>
    <row r="303" spans="1:11">
      <c r="A303" s="138" t="s">
        <v>2165</v>
      </c>
      <c r="B303" s="139" t="s">
        <v>2076</v>
      </c>
      <c r="C303" s="2">
        <f>IFERROR(VLOOKUP('DIV CHANGE'!$B303,JOBS!$A:$D,4,FALSE),"")</f>
        <v>2</v>
      </c>
      <c r="D303" s="11">
        <v>0.84</v>
      </c>
      <c r="E303" s="3" t="str">
        <f>IF(J303=1, IFERROR(VLOOKUP(A303,'Simple Annual Summary'!$D$5:$O$962,9,FALSE), ""), "")</f>
        <v/>
      </c>
      <c r="F303" s="3" t="str">
        <f t="shared" si="12"/>
        <v/>
      </c>
      <c r="G303" s="17">
        <f>IF(COUNTIF($A$2:A303, A303)&gt;1, "", IFERROR(SUMIF($A$2:$A$1457, A303, $D$2:$D$1457), ""))</f>
        <v>1</v>
      </c>
      <c r="H303" s="3" t="str">
        <f t="shared" si="13"/>
        <v/>
      </c>
      <c r="I303" s="3">
        <f t="shared" si="14"/>
        <v>0</v>
      </c>
      <c r="J303" s="12">
        <f>COUNTIF($A$2:A303, A303)</f>
        <v>1</v>
      </c>
      <c r="K303" s="4"/>
    </row>
    <row r="304" spans="1:11">
      <c r="A304" s="142" t="s">
        <v>2166</v>
      </c>
      <c r="B304" s="143" t="s">
        <v>2076</v>
      </c>
      <c r="C304" s="2">
        <f>IFERROR(VLOOKUP('DIV CHANGE'!$B304,JOBS!$A:$D,4,FALSE),"")</f>
        <v>2</v>
      </c>
      <c r="D304" s="2">
        <v>0.84</v>
      </c>
      <c r="E304" s="3" t="str">
        <f>IF(J304=1, IFERROR(VLOOKUP(A304,'Simple Annual Summary'!$D$5:$O$962,9,FALSE), ""), "")</f>
        <v/>
      </c>
      <c r="F304" s="3" t="str">
        <f t="shared" si="12"/>
        <v/>
      </c>
      <c r="G304" s="17">
        <f>IF(COUNTIF($A$2:A304, A304)&gt;1, "", IFERROR(SUMIF($A$2:$A$1457, A304, $D$2:$D$1457), ""))</f>
        <v>1.01</v>
      </c>
      <c r="H304" s="3" t="str">
        <f t="shared" si="13"/>
        <v/>
      </c>
      <c r="I304" s="3">
        <f t="shared" si="14"/>
        <v>0</v>
      </c>
      <c r="J304" s="12">
        <f>COUNTIF($A$2:A304, A304)</f>
        <v>1</v>
      </c>
      <c r="K304" s="4"/>
    </row>
    <row r="305" spans="1:11">
      <c r="A305" s="138" t="s">
        <v>1229</v>
      </c>
      <c r="B305" s="139" t="s">
        <v>2070</v>
      </c>
      <c r="C305" s="2">
        <f>IFERROR(VLOOKUP('DIV CHANGE'!$B305,JOBS!$A:$D,4,FALSE),"")</f>
        <v>8</v>
      </c>
      <c r="D305" s="11">
        <v>0.84</v>
      </c>
      <c r="E305" s="3">
        <f>IF(J305=1, IFERROR(VLOOKUP(A305,'Simple Annual Summary'!$D$5:$O$962,9,FALSE), ""), "")</f>
        <v>11719.282499999999</v>
      </c>
      <c r="F305" s="3">
        <f t="shared" si="12"/>
        <v>976.60687499999995</v>
      </c>
      <c r="G305" s="17">
        <f>IF(COUNTIF($A$2:A305, A305)&gt;1, "", IFERROR(SUMIF($A$2:$A$1457, A305, $D$2:$D$1457), ""))</f>
        <v>1</v>
      </c>
      <c r="H305" s="3">
        <f t="shared" si="13"/>
        <v>976.60699999999997</v>
      </c>
      <c r="I305" s="3">
        <f t="shared" si="14"/>
        <v>9844.1972999999998</v>
      </c>
      <c r="J305" s="12">
        <f>COUNTIF($A$2:A305, A305)</f>
        <v>1</v>
      </c>
      <c r="K305" s="4"/>
    </row>
    <row r="306" spans="1:11">
      <c r="A306" s="138" t="s">
        <v>1550</v>
      </c>
      <c r="B306" s="139" t="s">
        <v>2018</v>
      </c>
      <c r="C306" s="2">
        <f>IFERROR(VLOOKUP('DIV CHANGE'!$B306,JOBS!$A:$D,4,FALSE),"")</f>
        <v>2</v>
      </c>
      <c r="D306" s="11">
        <v>0.84</v>
      </c>
      <c r="E306" s="3">
        <f>IF(J306=1, IFERROR(VLOOKUP(A306,'Simple Annual Summary'!$D$5:$O$962,9,FALSE), ""), "")</f>
        <v>6822.68</v>
      </c>
      <c r="F306" s="3">
        <f t="shared" si="12"/>
        <v>568.55666666666673</v>
      </c>
      <c r="G306" s="17">
        <f>IF(COUNTIF($A$2:A306, A306)&gt;1, "", IFERROR(SUMIF($A$2:$A$1457, A306, $D$2:$D$1457), ""))</f>
        <v>1</v>
      </c>
      <c r="H306" s="3">
        <f t="shared" si="13"/>
        <v>568.55700000000002</v>
      </c>
      <c r="I306" s="3">
        <f t="shared" si="14"/>
        <v>5731.0511999999999</v>
      </c>
      <c r="J306" s="12">
        <f>COUNTIF($A$2:A306, A306)</f>
        <v>1</v>
      </c>
      <c r="K306" s="4"/>
    </row>
    <row r="307" spans="1:11">
      <c r="A307" s="142" t="s">
        <v>78</v>
      </c>
      <c r="B307" s="143" t="s">
        <v>2044</v>
      </c>
      <c r="C307" s="2">
        <f>IFERROR(VLOOKUP('DIV CHANGE'!$B307,JOBS!$A:$D,4,FALSE),"")</f>
        <v>4</v>
      </c>
      <c r="D307" s="2">
        <v>0.83</v>
      </c>
      <c r="E307" s="3">
        <f>IF(J307=1, IFERROR(VLOOKUP(A307,'Simple Annual Summary'!$D$5:$O$962,9,FALSE), ""), "")</f>
        <v>265.50476190476189</v>
      </c>
      <c r="F307" s="3">
        <f t="shared" si="12"/>
        <v>22.125396825396823</v>
      </c>
      <c r="G307" s="17">
        <f>IF(COUNTIF($A$2:A307, A307)&gt;1, "", IFERROR(SUMIF($A$2:$A$1457, A307, $D$2:$D$1457), ""))</f>
        <v>1</v>
      </c>
      <c r="H307" s="3">
        <f t="shared" si="13"/>
        <v>22.125</v>
      </c>
      <c r="I307" s="3">
        <f t="shared" si="14"/>
        <v>220.36895238095235</v>
      </c>
      <c r="J307" s="12">
        <f>COUNTIF($A$2:A307, A307)</f>
        <v>1</v>
      </c>
      <c r="K307" s="4"/>
    </row>
    <row r="308" spans="1:11">
      <c r="A308" s="138" t="s">
        <v>2167</v>
      </c>
      <c r="B308" s="139" t="s">
        <v>2050</v>
      </c>
      <c r="C308" s="2">
        <f>IFERROR(VLOOKUP('DIV CHANGE'!$B308,JOBS!$A:$D,4,FALSE),"")</f>
        <v>4</v>
      </c>
      <c r="D308" s="11">
        <v>0.83</v>
      </c>
      <c r="E308" s="3" t="str">
        <f>IF(J308=1, IFERROR(VLOOKUP(A308,'Simple Annual Summary'!$D$5:$O$962,9,FALSE), ""), "")</f>
        <v/>
      </c>
      <c r="F308" s="3" t="str">
        <f t="shared" si="12"/>
        <v/>
      </c>
      <c r="G308" s="17">
        <f>IF(COUNTIF($A$2:A308, A308)&gt;1, "", IFERROR(SUMIF($A$2:$A$1457, A308, $D$2:$D$1457), ""))</f>
        <v>1</v>
      </c>
      <c r="H308" s="3" t="str">
        <f t="shared" si="13"/>
        <v/>
      </c>
      <c r="I308" s="3">
        <f t="shared" si="14"/>
        <v>0</v>
      </c>
      <c r="J308" s="12">
        <f>COUNTIF($A$2:A308, A308)</f>
        <v>1</v>
      </c>
      <c r="K308" s="4"/>
    </row>
    <row r="309" spans="1:11">
      <c r="A309" s="142" t="s">
        <v>2168</v>
      </c>
      <c r="B309" s="143" t="s">
        <v>2076</v>
      </c>
      <c r="C309" s="2">
        <f>IFERROR(VLOOKUP('DIV CHANGE'!$B309,JOBS!$A:$D,4,FALSE),"")</f>
        <v>2</v>
      </c>
      <c r="D309" s="2">
        <v>0.83</v>
      </c>
      <c r="E309" s="3" t="str">
        <f>IF(J309=1, IFERROR(VLOOKUP(A309,'Simple Annual Summary'!$D$5:$O$962,9,FALSE), ""), "")</f>
        <v/>
      </c>
      <c r="F309" s="3" t="str">
        <f t="shared" si="12"/>
        <v/>
      </c>
      <c r="G309" s="17">
        <f>IF(COUNTIF($A$2:A309, A309)&gt;1, "", IFERROR(SUMIF($A$2:$A$1457, A309, $D$2:$D$1457), ""))</f>
        <v>1</v>
      </c>
      <c r="H309" s="3" t="str">
        <f t="shared" si="13"/>
        <v/>
      </c>
      <c r="I309" s="3">
        <f t="shared" si="14"/>
        <v>0</v>
      </c>
      <c r="J309" s="12">
        <f>COUNTIF($A$2:A309, A309)</f>
        <v>1</v>
      </c>
      <c r="K309" s="4"/>
    </row>
    <row r="310" spans="1:11">
      <c r="A310" s="142" t="s">
        <v>2169</v>
      </c>
      <c r="B310" s="143" t="s">
        <v>2170</v>
      </c>
      <c r="C310" s="2">
        <f>IFERROR(VLOOKUP('DIV CHANGE'!$B310,JOBS!$A:$D,4,FALSE),"")</f>
        <v>2</v>
      </c>
      <c r="D310" s="2">
        <v>0.83</v>
      </c>
      <c r="E310" s="3" t="str">
        <f>IF(J310=1, IFERROR(VLOOKUP(A310,'Simple Annual Summary'!$D$5:$O$962,9,FALSE), ""), "")</f>
        <v/>
      </c>
      <c r="F310" s="3" t="str">
        <f t="shared" si="12"/>
        <v/>
      </c>
      <c r="G310" s="17">
        <f>IF(COUNTIF($A$2:A310, A310)&gt;1, "", IFERROR(SUMIF($A$2:$A$1457, A310, $D$2:$D$1457), ""))</f>
        <v>0.99</v>
      </c>
      <c r="H310" s="3" t="str">
        <f t="shared" si="13"/>
        <v/>
      </c>
      <c r="I310" s="3">
        <f t="shared" si="14"/>
        <v>0</v>
      </c>
      <c r="J310" s="12">
        <f>COUNTIF($A$2:A310, A310)</f>
        <v>1</v>
      </c>
      <c r="K310" s="4"/>
    </row>
    <row r="311" spans="1:11">
      <c r="A311" s="142" t="s">
        <v>1359</v>
      </c>
      <c r="B311" s="143" t="s">
        <v>2027</v>
      </c>
      <c r="C311" s="2">
        <f>IFERROR(VLOOKUP('DIV CHANGE'!$B311,JOBS!$A:$D,4,FALSE),"")</f>
        <v>2</v>
      </c>
      <c r="D311" s="2">
        <v>0.83</v>
      </c>
      <c r="E311" s="3">
        <f>IF(J311=1, IFERROR(VLOOKUP(A311,'Simple Annual Summary'!$D$5:$O$962,9,FALSE), ""), "")</f>
        <v>31574.720000000001</v>
      </c>
      <c r="F311" s="3">
        <f t="shared" si="12"/>
        <v>2631.2266666666669</v>
      </c>
      <c r="G311" s="17">
        <f>IF(COUNTIF($A$2:A311, A311)&gt;1, "", IFERROR(SUMIF($A$2:$A$1457, A311, $D$2:$D$1457), ""))</f>
        <v>0.99</v>
      </c>
      <c r="H311" s="3">
        <f t="shared" si="13"/>
        <v>2604.9140000000002</v>
      </c>
      <c r="I311" s="3">
        <f t="shared" si="14"/>
        <v>26207.017600000003</v>
      </c>
      <c r="J311" s="12">
        <f>COUNTIF($A$2:A311, A311)</f>
        <v>1</v>
      </c>
      <c r="K311" s="4"/>
    </row>
    <row r="312" spans="1:11">
      <c r="A312" s="142" t="s">
        <v>576</v>
      </c>
      <c r="B312" s="143" t="s">
        <v>2047</v>
      </c>
      <c r="C312" s="2">
        <f>IFERROR(VLOOKUP('DIV CHANGE'!$B312,JOBS!$A:$D,4,FALSE),"")</f>
        <v>4</v>
      </c>
      <c r="D312" s="2">
        <v>0.82</v>
      </c>
      <c r="E312" s="3">
        <f>IF(J312=1, IFERROR(VLOOKUP(A312,'Simple Annual Summary'!$D$5:$O$962,9,FALSE), ""), "")</f>
        <v>20720.150000000001</v>
      </c>
      <c r="F312" s="3">
        <f t="shared" si="12"/>
        <v>1726.6791666666668</v>
      </c>
      <c r="G312" s="17">
        <f>IF(COUNTIF($A$2:A312, A312)&gt;1, "", IFERROR(SUMIF($A$2:$A$1457, A312, $D$2:$D$1457), ""))</f>
        <v>1</v>
      </c>
      <c r="H312" s="3">
        <f t="shared" si="13"/>
        <v>1726.6790000000001</v>
      </c>
      <c r="I312" s="3">
        <f t="shared" si="14"/>
        <v>16990.523000000001</v>
      </c>
      <c r="J312" s="12">
        <f>COUNTIF($A$2:A312, A312)</f>
        <v>1</v>
      </c>
      <c r="K312" s="4"/>
    </row>
    <row r="313" spans="1:11">
      <c r="A313" s="142" t="s">
        <v>2171</v>
      </c>
      <c r="B313" s="143" t="s">
        <v>2042</v>
      </c>
      <c r="C313" s="2">
        <f>IFERROR(VLOOKUP('DIV CHANGE'!$B313,JOBS!$A:$D,4,FALSE),"")</f>
        <v>4</v>
      </c>
      <c r="D313" s="2">
        <v>0.82</v>
      </c>
      <c r="E313" s="3" t="str">
        <f>IF(J313=1, IFERROR(VLOOKUP(A313,'Simple Annual Summary'!$D$5:$O$962,9,FALSE), ""), "")</f>
        <v/>
      </c>
      <c r="F313" s="3" t="str">
        <f t="shared" si="12"/>
        <v/>
      </c>
      <c r="G313" s="17">
        <f>IF(COUNTIF($A$2:A313, A313)&gt;1, "", IFERROR(SUMIF($A$2:$A$1457, A313, $D$2:$D$1457), ""))</f>
        <v>1</v>
      </c>
      <c r="H313" s="3" t="str">
        <f t="shared" si="13"/>
        <v/>
      </c>
      <c r="I313" s="3">
        <f t="shared" si="14"/>
        <v>0</v>
      </c>
      <c r="J313" s="12">
        <f>COUNTIF($A$2:A313, A313)</f>
        <v>1</v>
      </c>
      <c r="K313" s="4"/>
    </row>
    <row r="314" spans="1:11">
      <c r="A314" s="142" t="s">
        <v>1165</v>
      </c>
      <c r="B314" s="143" t="s">
        <v>2025</v>
      </c>
      <c r="C314" s="2">
        <f>IFERROR(VLOOKUP('DIV CHANGE'!$B314,JOBS!$A:$D,4,FALSE),"")</f>
        <v>2</v>
      </c>
      <c r="D314" s="2">
        <v>0.82</v>
      </c>
      <c r="E314" s="3">
        <f>IF(J314=1, IFERROR(VLOOKUP(A314,'Simple Annual Summary'!$D$5:$O$962,9,FALSE), ""), "")</f>
        <v>24205.795000000002</v>
      </c>
      <c r="F314" s="3">
        <f t="shared" si="12"/>
        <v>2017.1495833333336</v>
      </c>
      <c r="G314" s="17">
        <f>IF(COUNTIF($A$2:A314, A314)&gt;1, "", IFERROR(SUMIF($A$2:$A$1457, A314, $D$2:$D$1457), ""))</f>
        <v>1</v>
      </c>
      <c r="H314" s="3">
        <f t="shared" si="13"/>
        <v>2017.15</v>
      </c>
      <c r="I314" s="3">
        <f t="shared" si="14"/>
        <v>19848.751900000003</v>
      </c>
      <c r="J314" s="12">
        <f>COUNTIF($A$2:A314, A314)</f>
        <v>1</v>
      </c>
      <c r="K314" s="4"/>
    </row>
    <row r="315" spans="1:11">
      <c r="A315" s="142" t="s">
        <v>1566</v>
      </c>
      <c r="B315" s="143" t="s">
        <v>2076</v>
      </c>
      <c r="C315" s="2">
        <f>IFERROR(VLOOKUP('DIV CHANGE'!$B315,JOBS!$A:$D,4,FALSE),"")</f>
        <v>2</v>
      </c>
      <c r="D315" s="2">
        <v>0.82</v>
      </c>
      <c r="E315" s="3">
        <f>IF(J315=1, IFERROR(VLOOKUP(A315,'Simple Annual Summary'!$D$5:$O$962,9,FALSE), ""), "")</f>
        <v>16911.252857142856</v>
      </c>
      <c r="F315" s="3">
        <f t="shared" si="12"/>
        <v>1409.2710714285713</v>
      </c>
      <c r="G315" s="17">
        <f>IF(COUNTIF($A$2:A315, A315)&gt;1, "", IFERROR(SUMIF($A$2:$A$1457, A315, $D$2:$D$1457), ""))</f>
        <v>1</v>
      </c>
      <c r="H315" s="3">
        <f t="shared" si="13"/>
        <v>1409.271</v>
      </c>
      <c r="I315" s="3">
        <f t="shared" si="14"/>
        <v>13867.227342857139</v>
      </c>
      <c r="J315" s="12">
        <f>COUNTIF($A$2:A315, A315)</f>
        <v>1</v>
      </c>
      <c r="K315" s="4"/>
    </row>
    <row r="316" spans="1:11">
      <c r="A316" s="232" t="s">
        <v>1702</v>
      </c>
      <c r="B316" s="235" t="s">
        <v>2076</v>
      </c>
      <c r="C316" s="2">
        <f>IFERROR(VLOOKUP('DIV CHANGE'!$B316,JOBS!$A:$D,4,FALSE),"")</f>
        <v>2</v>
      </c>
      <c r="D316" s="228">
        <v>0.82</v>
      </c>
      <c r="E316" s="229">
        <f>IF(J316=1, IFERROR(VLOOKUP(A316,'Simple Annual Summary'!$D$5:$O$962,9,FALSE), ""), "")</f>
        <v>32300</v>
      </c>
      <c r="F316" s="229">
        <f t="shared" si="12"/>
        <v>2691.6666666666665</v>
      </c>
      <c r="G316" s="230">
        <f>IF(COUNTIF($A$2:A316, A316)&gt;1, "", IFERROR(SUMIF($A$2:$A$1457, A316, $D$2:$D$1457), ""))</f>
        <v>1</v>
      </c>
      <c r="H316" s="229">
        <f t="shared" si="13"/>
        <v>2691.6669999999999</v>
      </c>
      <c r="I316" s="229">
        <f t="shared" si="14"/>
        <v>26486</v>
      </c>
      <c r="J316" s="231">
        <f>COUNTIF($A$2:A316, A316)</f>
        <v>1</v>
      </c>
      <c r="K316" s="4"/>
    </row>
    <row r="317" spans="1:11">
      <c r="A317" s="138" t="s">
        <v>2172</v>
      </c>
      <c r="B317" s="139" t="s">
        <v>2020</v>
      </c>
      <c r="C317" s="2">
        <f>IFERROR(VLOOKUP('DIV CHANGE'!$B317,JOBS!$A:$D,4,FALSE),"")</f>
        <v>2</v>
      </c>
      <c r="D317" s="131">
        <v>0.81</v>
      </c>
      <c r="E317" s="3" t="str">
        <f>IF(J317=1, IFERROR(VLOOKUP(A317,'Simple Annual Summary'!$D$5:$O$962,9,FALSE), ""), "")</f>
        <v/>
      </c>
      <c r="F317" s="3" t="str">
        <f t="shared" si="12"/>
        <v/>
      </c>
      <c r="G317" s="17">
        <f>IF(COUNTIF($A$2:A317, A317)&gt;1, "", IFERROR(SUMIF($A$2:$A$1457, A317, $D$2:$D$1457), ""))</f>
        <v>1</v>
      </c>
      <c r="H317" s="3" t="str">
        <f t="shared" si="13"/>
        <v/>
      </c>
      <c r="I317" s="3">
        <f t="shared" si="14"/>
        <v>0</v>
      </c>
      <c r="J317" s="12">
        <f>COUNTIF($A$2:A317, A317)</f>
        <v>1</v>
      </c>
      <c r="K317" s="4"/>
    </row>
    <row r="318" spans="1:11">
      <c r="A318" s="142" t="s">
        <v>2173</v>
      </c>
      <c r="B318" s="143" t="s">
        <v>2075</v>
      </c>
      <c r="C318" s="2">
        <f>IFERROR(VLOOKUP('DIV CHANGE'!$B318,JOBS!$A:$D,4,FALSE),"")</f>
        <v>4</v>
      </c>
      <c r="D318" s="2">
        <v>0.81</v>
      </c>
      <c r="E318" s="3" t="str">
        <f>IF(J318=1, IFERROR(VLOOKUP(A318,'Simple Annual Summary'!$D$5:$O$962,9,FALSE), ""), "")</f>
        <v/>
      </c>
      <c r="F318" s="3" t="str">
        <f t="shared" si="12"/>
        <v/>
      </c>
      <c r="G318" s="17">
        <f>IF(COUNTIF($A$2:A318, A318)&gt;1, "", IFERROR(SUMIF($A$2:$A$1457, A318, $D$2:$D$1457), ""))</f>
        <v>1</v>
      </c>
      <c r="H318" s="3" t="str">
        <f t="shared" si="13"/>
        <v/>
      </c>
      <c r="I318" s="3">
        <f t="shared" si="14"/>
        <v>0</v>
      </c>
      <c r="J318" s="12">
        <f>COUNTIF($A$2:A318, A318)</f>
        <v>1</v>
      </c>
      <c r="K318" s="4"/>
    </row>
    <row r="319" spans="1:11">
      <c r="A319" s="138" t="s">
        <v>544</v>
      </c>
      <c r="B319" s="139" t="s">
        <v>2114</v>
      </c>
      <c r="C319" s="2">
        <f>IFERROR(VLOOKUP('DIV CHANGE'!$B319,JOBS!$A:$D,4,FALSE),"")</f>
        <v>2</v>
      </c>
      <c r="D319" s="11">
        <v>0.8</v>
      </c>
      <c r="E319" s="3">
        <f>IF(J319=1, IFERROR(VLOOKUP(A319,'Simple Annual Summary'!$D$5:$O$962,9,FALSE), ""), "")</f>
        <v>146530</v>
      </c>
      <c r="F319" s="3">
        <f t="shared" si="12"/>
        <v>12210.833333333334</v>
      </c>
      <c r="G319" s="17">
        <f>IF(COUNTIF($A$2:A319, A319)&gt;1, "", IFERROR(SUMIF($A$2:$A$1457, A319, $D$2:$D$1457), ""))</f>
        <v>1</v>
      </c>
      <c r="H319" s="3">
        <f t="shared" si="13"/>
        <v>12210.833000000001</v>
      </c>
      <c r="I319" s="3">
        <f t="shared" si="14"/>
        <v>117224.00000000001</v>
      </c>
      <c r="J319" s="12">
        <f>COUNTIF($A$2:A319, A319)</f>
        <v>1</v>
      </c>
      <c r="K319" s="4"/>
    </row>
    <row r="320" spans="1:11">
      <c r="A320" s="142" t="s">
        <v>2174</v>
      </c>
      <c r="B320" s="143" t="s">
        <v>2044</v>
      </c>
      <c r="C320" s="2">
        <f>IFERROR(VLOOKUP('DIV CHANGE'!$B320,JOBS!$A:$D,4,FALSE),"")</f>
        <v>4</v>
      </c>
      <c r="D320" s="2">
        <v>0.8</v>
      </c>
      <c r="E320" s="3" t="str">
        <f>IF(J320=1, IFERROR(VLOOKUP(A320,'Simple Annual Summary'!$D$5:$O$962,9,FALSE), ""), "")</f>
        <v/>
      </c>
      <c r="F320" s="3" t="str">
        <f t="shared" si="12"/>
        <v/>
      </c>
      <c r="G320" s="17">
        <f>IF(COUNTIF($A$2:A320, A320)&gt;1, "", IFERROR(SUMIF($A$2:$A$1457, A320, $D$2:$D$1457), ""))</f>
        <v>1</v>
      </c>
      <c r="H320" s="3" t="str">
        <f t="shared" si="13"/>
        <v/>
      </c>
      <c r="I320" s="3">
        <f t="shared" si="14"/>
        <v>0</v>
      </c>
      <c r="J320" s="12">
        <f>COUNTIF($A$2:A320, A320)</f>
        <v>1</v>
      </c>
      <c r="K320" s="4"/>
    </row>
    <row r="321" spans="1:10">
      <c r="A321" s="138" t="s">
        <v>2175</v>
      </c>
      <c r="B321" s="139" t="s">
        <v>2047</v>
      </c>
      <c r="C321" s="2">
        <f>IFERROR(VLOOKUP('DIV CHANGE'!$B321,JOBS!$A:$D,4,FALSE),"")</f>
        <v>4</v>
      </c>
      <c r="D321" s="11">
        <v>0.8</v>
      </c>
      <c r="E321" s="3" t="str">
        <f>IF(J321=1, IFERROR(VLOOKUP(A321,'Simple Annual Summary'!$D$5:$O$962,9,FALSE), ""), "")</f>
        <v/>
      </c>
      <c r="F321" s="3" t="str">
        <f t="shared" si="12"/>
        <v/>
      </c>
      <c r="G321" s="17">
        <f>IF(COUNTIF($A$2:A321, A321)&gt;1, "", IFERROR(SUMIF($A$2:$A$1457, A321, $D$2:$D$1457), ""))</f>
        <v>1</v>
      </c>
      <c r="H321" s="3" t="str">
        <f t="shared" si="13"/>
        <v/>
      </c>
      <c r="I321" s="3">
        <f t="shared" si="14"/>
        <v>0</v>
      </c>
      <c r="J321" s="12">
        <f>COUNTIF($A$2:A321, A321)</f>
        <v>1</v>
      </c>
    </row>
    <row r="322" spans="1:10">
      <c r="A322" s="142" t="s">
        <v>2176</v>
      </c>
      <c r="B322" s="143" t="s">
        <v>2020</v>
      </c>
      <c r="C322" s="2">
        <f>IFERROR(VLOOKUP('DIV CHANGE'!$B322,JOBS!$A:$D,4,FALSE),"")</f>
        <v>2</v>
      </c>
      <c r="D322" s="130">
        <v>0.8</v>
      </c>
      <c r="E322" s="3" t="str">
        <f>IF(J322=1, IFERROR(VLOOKUP(A322,'Simple Annual Summary'!$D$5:$O$962,9,FALSE), ""), "")</f>
        <v/>
      </c>
      <c r="F322" s="3" t="str">
        <f t="shared" ref="F322:F385" si="15">IFERROR(E322/12,"")</f>
        <v/>
      </c>
      <c r="G322" s="17" t="str">
        <f>IF(COUNTIF($A$2:A322, A322)&gt;1, "", IFERROR(SUMIF($A$2:$A$1457, A322, $D$2:$D$1457), ""))</f>
        <v/>
      </c>
      <c r="H322" s="3" t="str">
        <f t="shared" ref="H322:H385" si="16">IFERROR(ROUND(G322*F322,3),"")</f>
        <v/>
      </c>
      <c r="I322" s="3">
        <f t="shared" ref="I322:I385" si="17">IFERROR(SUMIFS(F:F, A:A, A322) * D322, "")*12</f>
        <v>0</v>
      </c>
      <c r="J322" s="12">
        <f>COUNTIF($A$2:A322, A322)</f>
        <v>2</v>
      </c>
    </row>
    <row r="323" spans="1:10">
      <c r="A323" s="142" t="s">
        <v>1217</v>
      </c>
      <c r="B323" s="143" t="s">
        <v>2042</v>
      </c>
      <c r="C323" s="2">
        <f>IFERROR(VLOOKUP('DIV CHANGE'!$B323,JOBS!$A:$D,4,FALSE),"")</f>
        <v>4</v>
      </c>
      <c r="D323" s="2">
        <v>0.8</v>
      </c>
      <c r="E323" s="3">
        <f>IF(J323=1, IFERROR(VLOOKUP(A323,'Simple Annual Summary'!$D$5:$O$962,9,FALSE), ""), "")</f>
        <v>15041.666666666666</v>
      </c>
      <c r="F323" s="3">
        <f t="shared" si="15"/>
        <v>1253.4722222222222</v>
      </c>
      <c r="G323" s="17">
        <f>IF(COUNTIF($A$2:A323, A323)&gt;1, "", IFERROR(SUMIF($A$2:$A$1457, A323, $D$2:$D$1457), ""))</f>
        <v>0.9900000000000001</v>
      </c>
      <c r="H323" s="3">
        <f t="shared" si="16"/>
        <v>1240.9380000000001</v>
      </c>
      <c r="I323" s="3">
        <f t="shared" si="17"/>
        <v>12033.333333333334</v>
      </c>
      <c r="J323" s="12">
        <f>COUNTIF($A$2:A323, A323)</f>
        <v>1</v>
      </c>
    </row>
    <row r="324" spans="1:10">
      <c r="A324" s="138" t="s">
        <v>1315</v>
      </c>
      <c r="B324" s="139" t="s">
        <v>2020</v>
      </c>
      <c r="C324" s="2">
        <f>IFERROR(VLOOKUP('DIV CHANGE'!$B324,JOBS!$A:$D,4,FALSE),"")</f>
        <v>2</v>
      </c>
      <c r="D324" s="11">
        <v>0.8</v>
      </c>
      <c r="E324" s="3">
        <f>IF(J324=1, IFERROR(VLOOKUP(A324,'Simple Annual Summary'!$D$5:$O$962,9,FALSE), ""), "")</f>
        <v>0</v>
      </c>
      <c r="F324" s="3">
        <f t="shared" si="15"/>
        <v>0</v>
      </c>
      <c r="G324" s="17">
        <f>IF(COUNTIF($A$2:A324, A324)&gt;1, "", IFERROR(SUMIF($A$2:$A$1457, A324, $D$2:$D$1457), ""))</f>
        <v>1</v>
      </c>
      <c r="H324" s="3">
        <f t="shared" si="16"/>
        <v>0</v>
      </c>
      <c r="I324" s="3">
        <f t="shared" si="17"/>
        <v>0</v>
      </c>
      <c r="J324" s="12">
        <f>COUNTIF($A$2:A324, A324)</f>
        <v>1</v>
      </c>
    </row>
    <row r="325" spans="1:10">
      <c r="A325" s="142" t="s">
        <v>2177</v>
      </c>
      <c r="B325" s="143" t="s">
        <v>2037</v>
      </c>
      <c r="C325" s="2">
        <f>IFERROR(VLOOKUP('DIV CHANGE'!$B325,JOBS!$A:$D,4,FALSE),"")</f>
        <v>2</v>
      </c>
      <c r="D325" s="11">
        <v>0.79</v>
      </c>
      <c r="E325" s="3" t="str">
        <f>IF(J325=1, IFERROR(VLOOKUP(A325,'Simple Annual Summary'!$D$5:$O$962,9,FALSE), ""), "")</f>
        <v/>
      </c>
      <c r="F325" s="3" t="str">
        <f t="shared" si="15"/>
        <v/>
      </c>
      <c r="G325" s="17">
        <f>IF(COUNTIF($A$2:A325, A325)&gt;1, "", IFERROR(SUMIF($A$2:$A$1457, A325, $D$2:$D$1457), ""))</f>
        <v>1.01</v>
      </c>
      <c r="H325" s="3" t="str">
        <f t="shared" si="16"/>
        <v/>
      </c>
      <c r="I325" s="3">
        <f t="shared" si="17"/>
        <v>0</v>
      </c>
      <c r="J325" s="12">
        <f>COUNTIF($A$2:A325, A325)</f>
        <v>1</v>
      </c>
    </row>
    <row r="326" spans="1:10">
      <c r="A326" s="138" t="s">
        <v>1568</v>
      </c>
      <c r="B326" s="139" t="s">
        <v>2020</v>
      </c>
      <c r="C326" s="2">
        <f>IFERROR(VLOOKUP('DIV CHANGE'!$B326,JOBS!$A:$D,4,FALSE),"")</f>
        <v>2</v>
      </c>
      <c r="D326" s="11">
        <v>0.79</v>
      </c>
      <c r="E326" s="3">
        <f>IF(J326=1, IFERROR(VLOOKUP(A326,'Simple Annual Summary'!$D$5:$O$962,9,FALSE), ""), "")</f>
        <v>17475.788571428569</v>
      </c>
      <c r="F326" s="3">
        <f t="shared" si="15"/>
        <v>1456.3157142857142</v>
      </c>
      <c r="G326" s="17">
        <f>IF(COUNTIF($A$2:A326, A326)&gt;1, "", IFERROR(SUMIF($A$2:$A$1457, A326, $D$2:$D$1457), ""))</f>
        <v>1</v>
      </c>
      <c r="H326" s="3">
        <f t="shared" si="16"/>
        <v>1456.316</v>
      </c>
      <c r="I326" s="3">
        <f t="shared" si="17"/>
        <v>13805.872971428571</v>
      </c>
      <c r="J326" s="12">
        <f>COUNTIF($A$2:A326, A326)</f>
        <v>1</v>
      </c>
    </row>
    <row r="327" spans="1:10">
      <c r="A327" s="138" t="s">
        <v>2178</v>
      </c>
      <c r="B327" s="139" t="s">
        <v>2020</v>
      </c>
      <c r="C327" s="2">
        <f>IFERROR(VLOOKUP('DIV CHANGE'!$B327,JOBS!$A:$D,4,FALSE),"")</f>
        <v>2</v>
      </c>
      <c r="D327" s="11">
        <v>0.79</v>
      </c>
      <c r="E327" s="3" t="str">
        <f>IF(J327=1, IFERROR(VLOOKUP(A327,'Simple Annual Summary'!$D$5:$O$962,9,FALSE), ""), "")</f>
        <v/>
      </c>
      <c r="F327" s="3" t="str">
        <f t="shared" si="15"/>
        <v/>
      </c>
      <c r="G327" s="17">
        <f>IF(COUNTIF($A$2:A327, A327)&gt;1, "", IFERROR(SUMIF($A$2:$A$1457, A327, $D$2:$D$1457), ""))</f>
        <v>1</v>
      </c>
      <c r="H327" s="3" t="str">
        <f t="shared" si="16"/>
        <v/>
      </c>
      <c r="I327" s="3">
        <f t="shared" si="17"/>
        <v>0</v>
      </c>
      <c r="J327" s="12">
        <f>COUNTIF($A$2:A327, A327)</f>
        <v>1</v>
      </c>
    </row>
    <row r="328" spans="1:10">
      <c r="A328" s="232" t="s">
        <v>1730</v>
      </c>
      <c r="B328" s="235" t="s">
        <v>2045</v>
      </c>
      <c r="C328" s="2">
        <f>IFERROR(VLOOKUP('DIV CHANGE'!$B328,JOBS!$A:$D,4,FALSE),"")</f>
        <v>2</v>
      </c>
      <c r="D328" s="228">
        <v>0.79</v>
      </c>
      <c r="E328" s="229">
        <f>IF(J328=1, IFERROR(VLOOKUP(A328,'Simple Annual Summary'!$D$5:$O$962,9,FALSE), ""), "")</f>
        <v>32923.222999999998</v>
      </c>
      <c r="F328" s="229">
        <f t="shared" si="15"/>
        <v>2743.6019166666665</v>
      </c>
      <c r="G328" s="230">
        <f>IF(COUNTIF($A$2:A328, A328)&gt;1, "", IFERROR(SUMIF($A$2:$A$1457, A328, $D$2:$D$1457), ""))</f>
        <v>1</v>
      </c>
      <c r="H328" s="229">
        <f t="shared" si="16"/>
        <v>2743.6019999999999</v>
      </c>
      <c r="I328" s="229">
        <f t="shared" si="17"/>
        <v>26009.346170000001</v>
      </c>
      <c r="J328" s="231">
        <f>COUNTIF($A$2:A328, A328)</f>
        <v>1</v>
      </c>
    </row>
    <row r="329" spans="1:10">
      <c r="A329" s="142" t="s">
        <v>2179</v>
      </c>
      <c r="B329" s="143" t="s">
        <v>2076</v>
      </c>
      <c r="C329" s="2">
        <f>IFERROR(VLOOKUP('DIV CHANGE'!$B329,JOBS!$A:$D,4,FALSE),"")</f>
        <v>2</v>
      </c>
      <c r="D329" s="2">
        <v>0.78</v>
      </c>
      <c r="E329" s="3" t="str">
        <f>IF(J329=1, IFERROR(VLOOKUP(A329,'Simple Annual Summary'!$D$5:$O$962,9,FALSE), ""), "")</f>
        <v/>
      </c>
      <c r="F329" s="3" t="str">
        <f t="shared" si="15"/>
        <v/>
      </c>
      <c r="G329" s="17">
        <f>IF(COUNTIF($A$2:A329, A329)&gt;1, "", IFERROR(SUMIF($A$2:$A$1457, A329, $D$2:$D$1457), ""))</f>
        <v>1</v>
      </c>
      <c r="H329" s="3" t="str">
        <f t="shared" si="16"/>
        <v/>
      </c>
      <c r="I329" s="3">
        <f t="shared" si="17"/>
        <v>0</v>
      </c>
      <c r="J329" s="12">
        <f>COUNTIF($A$2:A329, A329)</f>
        <v>1</v>
      </c>
    </row>
    <row r="330" spans="1:10">
      <c r="A330" s="142" t="s">
        <v>2180</v>
      </c>
      <c r="B330" s="143" t="s">
        <v>2037</v>
      </c>
      <c r="C330" s="2">
        <f>IFERROR(VLOOKUP('DIV CHANGE'!$B330,JOBS!$A:$D,4,FALSE),"")</f>
        <v>2</v>
      </c>
      <c r="D330" s="130">
        <v>0.78</v>
      </c>
      <c r="E330" s="3" t="str">
        <f>IF(J330=1, IFERROR(VLOOKUP(A330,'Simple Annual Summary'!$D$5:$O$962,9,FALSE), ""), "")</f>
        <v/>
      </c>
      <c r="F330" s="3" t="str">
        <f t="shared" si="15"/>
        <v/>
      </c>
      <c r="G330" s="17">
        <f>IF(COUNTIF($A$2:A330, A330)&gt;1, "", IFERROR(SUMIF($A$2:$A$1457, A330, $D$2:$D$1457), ""))</f>
        <v>0.99</v>
      </c>
      <c r="H330" s="3" t="str">
        <f t="shared" si="16"/>
        <v/>
      </c>
      <c r="I330" s="3">
        <f t="shared" si="17"/>
        <v>0</v>
      </c>
      <c r="J330" s="12">
        <f>COUNTIF($A$2:A330, A330)</f>
        <v>1</v>
      </c>
    </row>
    <row r="331" spans="1:10">
      <c r="A331" s="142" t="s">
        <v>2181</v>
      </c>
      <c r="B331" s="143" t="s">
        <v>2025</v>
      </c>
      <c r="C331" s="2">
        <f>IFERROR(VLOOKUP('DIV CHANGE'!$B331,JOBS!$A:$D,4,FALSE),"")</f>
        <v>2</v>
      </c>
      <c r="D331" s="2">
        <v>0.78</v>
      </c>
      <c r="E331" s="3" t="str">
        <f>IF(J331=1, IFERROR(VLOOKUP(A331,'Simple Annual Summary'!$D$5:$O$962,9,FALSE), ""), "")</f>
        <v/>
      </c>
      <c r="F331" s="3" t="str">
        <f t="shared" si="15"/>
        <v/>
      </c>
      <c r="G331" s="17">
        <f>IF(COUNTIF($A$2:A331, A331)&gt;1, "", IFERROR(SUMIF($A$2:$A$1457, A331, $D$2:$D$1457), ""))</f>
        <v>0.99</v>
      </c>
      <c r="H331" s="3" t="str">
        <f t="shared" si="16"/>
        <v/>
      </c>
      <c r="I331" s="3">
        <f t="shared" si="17"/>
        <v>0</v>
      </c>
      <c r="J331" s="12">
        <f>COUNTIF($A$2:A331, A331)</f>
        <v>1</v>
      </c>
    </row>
    <row r="332" spans="1:10">
      <c r="A332" s="138" t="s">
        <v>2182</v>
      </c>
      <c r="B332" s="139" t="s">
        <v>2044</v>
      </c>
      <c r="C332" s="2">
        <f>IFERROR(VLOOKUP('DIV CHANGE'!$B332,JOBS!$A:$D,4,FALSE),"")</f>
        <v>4</v>
      </c>
      <c r="D332" s="11">
        <v>0.78</v>
      </c>
      <c r="E332" s="3" t="str">
        <f>IF(J332=1, IFERROR(VLOOKUP(A332,'Simple Annual Summary'!$D$5:$O$962,9,FALSE), ""), "")</f>
        <v/>
      </c>
      <c r="F332" s="3" t="str">
        <f t="shared" si="15"/>
        <v/>
      </c>
      <c r="G332" s="17">
        <f>IF(COUNTIF($A$2:A332, A332)&gt;1, "", IFERROR(SUMIF($A$2:$A$1457, A332, $D$2:$D$1457), ""))</f>
        <v>1</v>
      </c>
      <c r="H332" s="3" t="str">
        <f t="shared" si="16"/>
        <v/>
      </c>
      <c r="I332" s="3">
        <f t="shared" si="17"/>
        <v>0</v>
      </c>
      <c r="J332" s="12">
        <f>COUNTIF($A$2:A332, A332)</f>
        <v>1</v>
      </c>
    </row>
    <row r="333" spans="1:10">
      <c r="A333" s="142" t="s">
        <v>930</v>
      </c>
      <c r="B333" s="143" t="s">
        <v>2047</v>
      </c>
      <c r="C333" s="2">
        <f>IFERROR(VLOOKUP('DIV CHANGE'!$B333,JOBS!$A:$D,4,FALSE),"")</f>
        <v>4</v>
      </c>
      <c r="D333" s="11">
        <v>0.78</v>
      </c>
      <c r="E333" s="3">
        <f>IF(J333=1, IFERROR(VLOOKUP(A333,'Simple Annual Summary'!$D$5:$O$962,9,FALSE), ""), "")</f>
        <v>9742.5</v>
      </c>
      <c r="F333" s="3">
        <f t="shared" si="15"/>
        <v>811.875</v>
      </c>
      <c r="G333" s="17">
        <f>IF(COUNTIF($A$2:A333, A333)&gt;1, "", IFERROR(SUMIF($A$2:$A$1457, A333, $D$2:$D$1457), ""))</f>
        <v>1</v>
      </c>
      <c r="H333" s="3">
        <f t="shared" si="16"/>
        <v>811.875</v>
      </c>
      <c r="I333" s="3">
        <f t="shared" si="17"/>
        <v>7599.1500000000005</v>
      </c>
      <c r="J333" s="12">
        <f>COUNTIF($A$2:A333, A333)</f>
        <v>1</v>
      </c>
    </row>
    <row r="334" spans="1:10">
      <c r="A334" s="142" t="s">
        <v>946</v>
      </c>
      <c r="B334" s="143" t="s">
        <v>2045</v>
      </c>
      <c r="C334" s="2">
        <f>IFERROR(VLOOKUP('DIV CHANGE'!$B334,JOBS!$A:$D,4,FALSE),"")</f>
        <v>2</v>
      </c>
      <c r="D334" s="2">
        <v>0.78</v>
      </c>
      <c r="E334" s="3">
        <f>IF(J334=1, IFERROR(VLOOKUP(A334,'Simple Annual Summary'!$D$5:$O$962,9,FALSE), ""), "")</f>
        <v>324.44466666666671</v>
      </c>
      <c r="F334" s="3">
        <f t="shared" si="15"/>
        <v>27.037055555555558</v>
      </c>
      <c r="G334" s="17">
        <f>IF(COUNTIF($A$2:A334, A334)&gt;1, "", IFERROR(SUMIF($A$2:$A$1457, A334, $D$2:$D$1457), ""))</f>
        <v>1</v>
      </c>
      <c r="H334" s="3">
        <f t="shared" si="16"/>
        <v>27.036999999999999</v>
      </c>
      <c r="I334" s="3">
        <f t="shared" si="17"/>
        <v>253.06684000000001</v>
      </c>
      <c r="J334" s="12">
        <f>COUNTIF($A$2:A334, A334)</f>
        <v>1</v>
      </c>
    </row>
    <row r="335" spans="1:10">
      <c r="A335" s="142" t="s">
        <v>2183</v>
      </c>
      <c r="B335" s="143" t="s">
        <v>2020</v>
      </c>
      <c r="C335" s="2">
        <f>IFERROR(VLOOKUP('DIV CHANGE'!$B335,JOBS!$A:$D,4,FALSE),"")</f>
        <v>2</v>
      </c>
      <c r="D335" s="2">
        <v>0.77</v>
      </c>
      <c r="E335" s="3" t="str">
        <f>IF(J335=1, IFERROR(VLOOKUP(A335,'Simple Annual Summary'!$D$5:$O$962,9,FALSE), ""), "")</f>
        <v/>
      </c>
      <c r="F335" s="3" t="str">
        <f t="shared" si="15"/>
        <v/>
      </c>
      <c r="G335" s="17">
        <f>IF(COUNTIF($A$2:A335, A335)&gt;1, "", IFERROR(SUMIF($A$2:$A$1457, A335, $D$2:$D$1457), ""))</f>
        <v>1</v>
      </c>
      <c r="H335" s="3" t="str">
        <f t="shared" si="16"/>
        <v/>
      </c>
      <c r="I335" s="3">
        <f t="shared" si="17"/>
        <v>0</v>
      </c>
      <c r="J335" s="12">
        <f>COUNTIF($A$2:A335, A335)</f>
        <v>1</v>
      </c>
    </row>
    <row r="336" spans="1:10">
      <c r="A336" s="142" t="s">
        <v>2184</v>
      </c>
      <c r="B336" s="143" t="s">
        <v>2020</v>
      </c>
      <c r="C336" s="2">
        <f>IFERROR(VLOOKUP('DIV CHANGE'!$B336,JOBS!$A:$D,4,FALSE),"")</f>
        <v>2</v>
      </c>
      <c r="D336" s="2">
        <v>0.77</v>
      </c>
      <c r="E336" s="3" t="str">
        <f>IF(J336=1, IFERROR(VLOOKUP(A336,'Simple Annual Summary'!$D$5:$O$962,9,FALSE), ""), "")</f>
        <v/>
      </c>
      <c r="F336" s="3" t="str">
        <f t="shared" si="15"/>
        <v/>
      </c>
      <c r="G336" s="17">
        <f>IF(COUNTIF($A$2:A336, A336)&gt;1, "", IFERROR(SUMIF($A$2:$A$1457, A336, $D$2:$D$1457), ""))</f>
        <v>1</v>
      </c>
      <c r="H336" s="3" t="str">
        <f t="shared" si="16"/>
        <v/>
      </c>
      <c r="I336" s="3">
        <f t="shared" si="17"/>
        <v>0</v>
      </c>
      <c r="J336" s="12">
        <f>COUNTIF($A$2:A336, A336)</f>
        <v>1</v>
      </c>
    </row>
    <row r="337" spans="1:10">
      <c r="A337" s="138" t="s">
        <v>1237</v>
      </c>
      <c r="B337" s="139" t="s">
        <v>2037</v>
      </c>
      <c r="C337" s="2">
        <f>IFERROR(VLOOKUP('DIV CHANGE'!$B337,JOBS!$A:$D,4,FALSE),"")</f>
        <v>2</v>
      </c>
      <c r="D337" s="11">
        <v>0.77</v>
      </c>
      <c r="E337" s="3">
        <f>IF(J337=1, IFERROR(VLOOKUP(A337,'Simple Annual Summary'!$D$5:$O$962,9,FALSE), ""), "")</f>
        <v>10861.116666666667</v>
      </c>
      <c r="F337" s="3">
        <f t="shared" si="15"/>
        <v>905.09305555555557</v>
      </c>
      <c r="G337" s="17">
        <f>IF(COUNTIF($A$2:A337, A337)&gt;1, "", IFERROR(SUMIF($A$2:$A$1457, A337, $D$2:$D$1457), ""))</f>
        <v>1</v>
      </c>
      <c r="H337" s="3">
        <f t="shared" si="16"/>
        <v>905.09299999999996</v>
      </c>
      <c r="I337" s="3">
        <f t="shared" si="17"/>
        <v>8363.0598333333328</v>
      </c>
      <c r="J337" s="12">
        <f>COUNTIF($A$2:A337, A337)</f>
        <v>1</v>
      </c>
    </row>
    <row r="338" spans="1:10">
      <c r="A338" s="232" t="s">
        <v>1708</v>
      </c>
      <c r="B338" s="235" t="s">
        <v>2050</v>
      </c>
      <c r="C338" s="2">
        <f>IFERROR(VLOOKUP('DIV CHANGE'!$B338,JOBS!$A:$D,4,FALSE),"")</f>
        <v>4</v>
      </c>
      <c r="D338" s="228">
        <v>0.77</v>
      </c>
      <c r="E338" s="229">
        <f>IF(J338=1, IFERROR(VLOOKUP(A338,'Simple Annual Summary'!$D$5:$O$962,9,FALSE), ""), "")</f>
        <v>6248.7169166666663</v>
      </c>
      <c r="F338" s="229">
        <f t="shared" si="15"/>
        <v>520.72640972222223</v>
      </c>
      <c r="G338" s="230">
        <f>IF(COUNTIF($A$2:A338, A338)&gt;1, "", IFERROR(SUMIF($A$2:$A$1457, A338, $D$2:$D$1457), ""))</f>
        <v>1</v>
      </c>
      <c r="H338" s="229">
        <f t="shared" si="16"/>
        <v>520.726</v>
      </c>
      <c r="I338" s="229">
        <f t="shared" si="17"/>
        <v>4811.5120258333336</v>
      </c>
      <c r="J338" s="231">
        <f>COUNTIF($A$2:A338, A338)</f>
        <v>1</v>
      </c>
    </row>
    <row r="339" spans="1:10">
      <c r="A339" s="142" t="s">
        <v>2185</v>
      </c>
      <c r="B339" s="143" t="s">
        <v>2042</v>
      </c>
      <c r="C339" s="2">
        <f>IFERROR(VLOOKUP('DIV CHANGE'!$B339,JOBS!$A:$D,4,FALSE),"")</f>
        <v>4</v>
      </c>
      <c r="D339" s="11">
        <v>0.76</v>
      </c>
      <c r="E339" s="3" t="str">
        <f>IF(J339=1, IFERROR(VLOOKUP(A339,'Simple Annual Summary'!$D$5:$O$962,9,FALSE), ""), "")</f>
        <v/>
      </c>
      <c r="F339" s="3" t="str">
        <f t="shared" si="15"/>
        <v/>
      </c>
      <c r="G339" s="17">
        <f>IF(COUNTIF($A$2:A339, A339)&gt;1, "", IFERROR(SUMIF($A$2:$A$1457, A339, $D$2:$D$1457), ""))</f>
        <v>1</v>
      </c>
      <c r="H339" s="3" t="str">
        <f t="shared" si="16"/>
        <v/>
      </c>
      <c r="I339" s="3">
        <f t="shared" si="17"/>
        <v>0</v>
      </c>
      <c r="J339" s="12">
        <f>COUNTIF($A$2:A339, A339)</f>
        <v>1</v>
      </c>
    </row>
    <row r="340" spans="1:10">
      <c r="A340" s="142" t="s">
        <v>1175</v>
      </c>
      <c r="B340" s="143" t="s">
        <v>2018</v>
      </c>
      <c r="C340" s="2">
        <f>IFERROR(VLOOKUP('DIV CHANGE'!$B340,JOBS!$A:$D,4,FALSE),"")</f>
        <v>2</v>
      </c>
      <c r="D340" s="2">
        <v>0.76</v>
      </c>
      <c r="E340" s="3">
        <f>IF(J340=1, IFERROR(VLOOKUP(A340,'Simple Annual Summary'!$D$5:$O$962,9,FALSE), ""), "")</f>
        <v>22022.92</v>
      </c>
      <c r="F340" s="3">
        <f t="shared" si="15"/>
        <v>1835.2433333333331</v>
      </c>
      <c r="G340" s="17">
        <f>IF(COUNTIF($A$2:A340, A340)&gt;1, "", IFERROR(SUMIF($A$2:$A$1457, A340, $D$2:$D$1457), ""))</f>
        <v>1</v>
      </c>
      <c r="H340" s="3">
        <f t="shared" si="16"/>
        <v>1835.2429999999999</v>
      </c>
      <c r="I340" s="3">
        <f t="shared" si="17"/>
        <v>16737.419199999997</v>
      </c>
      <c r="J340" s="12">
        <f>COUNTIF($A$2:A340, A340)</f>
        <v>1</v>
      </c>
    </row>
    <row r="341" spans="1:10">
      <c r="A341" s="142" t="s">
        <v>1592</v>
      </c>
      <c r="B341" s="143" t="s">
        <v>2037</v>
      </c>
      <c r="C341" s="2">
        <f>IFERROR(VLOOKUP('DIV CHANGE'!$B341,JOBS!$A:$D,4,FALSE),"")</f>
        <v>2</v>
      </c>
      <c r="D341" s="2">
        <v>0.76</v>
      </c>
      <c r="E341" s="3">
        <f>IF(J341=1, IFERROR(VLOOKUP(A341,'Simple Annual Summary'!$D$5:$O$962,9,FALSE), ""), "")</f>
        <v>0</v>
      </c>
      <c r="F341" s="3">
        <f t="shared" si="15"/>
        <v>0</v>
      </c>
      <c r="G341" s="17">
        <f>IF(COUNTIF($A$2:A341, A341)&gt;1, "", IFERROR(SUMIF($A$2:$A$1457, A341, $D$2:$D$1457), ""))</f>
        <v>1</v>
      </c>
      <c r="H341" s="3">
        <f t="shared" si="16"/>
        <v>0</v>
      </c>
      <c r="I341" s="3">
        <f t="shared" si="17"/>
        <v>0</v>
      </c>
      <c r="J341" s="12">
        <f>COUNTIF($A$2:A341, A341)</f>
        <v>1</v>
      </c>
    </row>
    <row r="342" spans="1:10">
      <c r="A342" s="142" t="s">
        <v>2186</v>
      </c>
      <c r="B342" s="143" t="s">
        <v>2037</v>
      </c>
      <c r="C342" s="2">
        <f>IFERROR(VLOOKUP('DIV CHANGE'!$B342,JOBS!$A:$D,4,FALSE),"")</f>
        <v>2</v>
      </c>
      <c r="D342" s="131">
        <v>0.75</v>
      </c>
      <c r="E342" s="3" t="str">
        <f>IF(J342=1, IFERROR(VLOOKUP(A342,'Simple Annual Summary'!$D$5:$O$962,9,FALSE), ""), "")</f>
        <v/>
      </c>
      <c r="F342" s="3" t="str">
        <f t="shared" si="15"/>
        <v/>
      </c>
      <c r="G342" s="17">
        <f>IF(COUNTIF($A$2:A342, A342)&gt;1, "", IFERROR(SUMIF($A$2:$A$1457, A342, $D$2:$D$1457), ""))</f>
        <v>0.99</v>
      </c>
      <c r="H342" s="3" t="str">
        <f t="shared" si="16"/>
        <v/>
      </c>
      <c r="I342" s="3">
        <f t="shared" si="17"/>
        <v>0</v>
      </c>
      <c r="J342" s="12">
        <f>COUNTIF($A$2:A342, A342)</f>
        <v>1</v>
      </c>
    </row>
    <row r="343" spans="1:10">
      <c r="A343" s="138" t="s">
        <v>2187</v>
      </c>
      <c r="B343" s="139" t="s">
        <v>2040</v>
      </c>
      <c r="C343" s="2">
        <f>IFERROR(VLOOKUP('DIV CHANGE'!$B343,JOBS!$A:$D,4,FALSE),"")</f>
        <v>2</v>
      </c>
      <c r="D343" s="11">
        <v>0.75</v>
      </c>
      <c r="E343" s="3" t="str">
        <f>IF(J343=1, IFERROR(VLOOKUP(A343,'Simple Annual Summary'!$D$5:$O$962,9,FALSE), ""), "")</f>
        <v/>
      </c>
      <c r="F343" s="3" t="str">
        <f t="shared" si="15"/>
        <v/>
      </c>
      <c r="G343" s="17">
        <f>IF(COUNTIF($A$2:A343, A343)&gt;1, "", IFERROR(SUMIF($A$2:$A$1457, A343, $D$2:$D$1457), ""))</f>
        <v>1</v>
      </c>
      <c r="H343" s="3" t="str">
        <f t="shared" si="16"/>
        <v/>
      </c>
      <c r="I343" s="3">
        <f t="shared" si="17"/>
        <v>0</v>
      </c>
      <c r="J343" s="12">
        <f>COUNTIF($A$2:A343, A343)</f>
        <v>1</v>
      </c>
    </row>
    <row r="344" spans="1:10">
      <c r="A344" s="142" t="s">
        <v>2188</v>
      </c>
      <c r="B344" s="143" t="s">
        <v>2040</v>
      </c>
      <c r="C344" s="2">
        <f>IFERROR(VLOOKUP('DIV CHANGE'!$B344,JOBS!$A:$D,4,FALSE),"")</f>
        <v>2</v>
      </c>
      <c r="D344" s="2">
        <v>0.75</v>
      </c>
      <c r="E344" s="3" t="str">
        <f>IF(J344=1, IFERROR(VLOOKUP(A344,'Simple Annual Summary'!$D$5:$O$962,9,FALSE), ""), "")</f>
        <v/>
      </c>
      <c r="F344" s="3" t="str">
        <f t="shared" si="15"/>
        <v/>
      </c>
      <c r="G344" s="17">
        <f>IF(COUNTIF($A$2:A344, A344)&gt;1, "", IFERROR(SUMIF($A$2:$A$1457, A344, $D$2:$D$1457), ""))</f>
        <v>1</v>
      </c>
      <c r="H344" s="3" t="str">
        <f t="shared" si="16"/>
        <v/>
      </c>
      <c r="I344" s="3">
        <f t="shared" si="17"/>
        <v>0</v>
      </c>
      <c r="J344" s="12">
        <f>COUNTIF($A$2:A344, A344)</f>
        <v>1</v>
      </c>
    </row>
    <row r="345" spans="1:10">
      <c r="A345" s="138" t="s">
        <v>934</v>
      </c>
      <c r="B345" s="139" t="s">
        <v>2020</v>
      </c>
      <c r="C345" s="2">
        <f>IFERROR(VLOOKUP('DIV CHANGE'!$B345,JOBS!$A:$D,4,FALSE),"")</f>
        <v>2</v>
      </c>
      <c r="D345" s="11">
        <v>0.75</v>
      </c>
      <c r="E345" s="3">
        <f>IF(J345=1, IFERROR(VLOOKUP(A345,'Simple Annual Summary'!$D$5:$O$962,9,FALSE), ""), "")</f>
        <v>3141.666666666667</v>
      </c>
      <c r="F345" s="3">
        <f t="shared" si="15"/>
        <v>261.8055555555556</v>
      </c>
      <c r="G345" s="17">
        <f>IF(COUNTIF($A$2:A345, A345)&gt;1, "", IFERROR(SUMIF($A$2:$A$1457, A345, $D$2:$D$1457), ""))</f>
        <v>1</v>
      </c>
      <c r="H345" s="3">
        <f t="shared" si="16"/>
        <v>261.80599999999998</v>
      </c>
      <c r="I345" s="3">
        <f t="shared" si="17"/>
        <v>2356.25</v>
      </c>
      <c r="J345" s="12">
        <f>COUNTIF($A$2:A345, A345)</f>
        <v>1</v>
      </c>
    </row>
    <row r="346" spans="1:10">
      <c r="A346" s="142" t="s">
        <v>1588</v>
      </c>
      <c r="B346" s="143" t="s">
        <v>2042</v>
      </c>
      <c r="C346" s="2">
        <f>IFERROR(VLOOKUP('DIV CHANGE'!$B346,JOBS!$A:$D,4,FALSE),"")</f>
        <v>4</v>
      </c>
      <c r="D346" s="2">
        <v>0.75</v>
      </c>
      <c r="E346" s="3">
        <f>IF(J346=1, IFERROR(VLOOKUP(A346,'Simple Annual Summary'!$D$5:$O$962,9,FALSE), ""), "")</f>
        <v>0</v>
      </c>
      <c r="F346" s="3">
        <f t="shared" si="15"/>
        <v>0</v>
      </c>
      <c r="G346" s="17">
        <f>IF(COUNTIF($A$2:A346, A346)&gt;1, "", IFERROR(SUMIF($A$2:$A$1457, A346, $D$2:$D$1457), ""))</f>
        <v>1.01</v>
      </c>
      <c r="H346" s="3">
        <f t="shared" si="16"/>
        <v>0</v>
      </c>
      <c r="I346" s="3">
        <f t="shared" si="17"/>
        <v>0</v>
      </c>
      <c r="J346" s="12">
        <f>COUNTIF($A$2:A346, A346)</f>
        <v>1</v>
      </c>
    </row>
    <row r="347" spans="1:10">
      <c r="A347" s="142" t="s">
        <v>2189</v>
      </c>
      <c r="B347" s="143" t="s">
        <v>2025</v>
      </c>
      <c r="C347" s="2">
        <f>IFERROR(VLOOKUP('DIV CHANGE'!$B347,JOBS!$A:$D,4,FALSE),"")</f>
        <v>2</v>
      </c>
      <c r="D347" s="11">
        <v>0.74</v>
      </c>
      <c r="E347" s="3" t="str">
        <f>IF(J347=1, IFERROR(VLOOKUP(A347,'Simple Annual Summary'!$D$5:$O$962,9,FALSE), ""), "")</f>
        <v/>
      </c>
      <c r="F347" s="3" t="str">
        <f t="shared" si="15"/>
        <v/>
      </c>
      <c r="G347" s="17">
        <f>IF(COUNTIF($A$2:A347, A347)&gt;1, "", IFERROR(SUMIF($A$2:$A$1457, A347, $D$2:$D$1457), ""))</f>
        <v>0.99</v>
      </c>
      <c r="H347" s="3" t="str">
        <f t="shared" si="16"/>
        <v/>
      </c>
      <c r="I347" s="3">
        <f t="shared" si="17"/>
        <v>0</v>
      </c>
      <c r="J347" s="12">
        <f>COUNTIF($A$2:A347, A347)</f>
        <v>1</v>
      </c>
    </row>
    <row r="348" spans="1:10">
      <c r="A348" s="142" t="s">
        <v>845</v>
      </c>
      <c r="B348" s="143" t="s">
        <v>2045</v>
      </c>
      <c r="C348" s="2">
        <f>IFERROR(VLOOKUP('DIV CHANGE'!$B348,JOBS!$A:$D,4,FALSE),"")</f>
        <v>2</v>
      </c>
      <c r="D348" s="2">
        <v>0.74</v>
      </c>
      <c r="E348" s="3">
        <f>IF(J348=1, IFERROR(VLOOKUP(A348,'Simple Annual Summary'!$D$5:$O$962,9,FALSE), ""), "")</f>
        <v>1889.0653333333332</v>
      </c>
      <c r="F348" s="3">
        <f t="shared" si="15"/>
        <v>157.42211111111109</v>
      </c>
      <c r="G348" s="17">
        <f>IF(COUNTIF($A$2:A348, A348)&gt;1, "", IFERROR(SUMIF($A$2:$A$1457, A348, $D$2:$D$1457), ""))</f>
        <v>1</v>
      </c>
      <c r="H348" s="3">
        <f t="shared" si="16"/>
        <v>157.422</v>
      </c>
      <c r="I348" s="3">
        <f t="shared" si="17"/>
        <v>1397.9083466666666</v>
      </c>
      <c r="J348" s="12">
        <f>COUNTIF($A$2:A348, A348)</f>
        <v>1</v>
      </c>
    </row>
    <row r="349" spans="1:10">
      <c r="A349" s="138" t="s">
        <v>1083</v>
      </c>
      <c r="B349" s="139" t="s">
        <v>2042</v>
      </c>
      <c r="C349" s="2">
        <f>IFERROR(VLOOKUP('DIV CHANGE'!$B349,JOBS!$A:$D,4,FALSE),"")</f>
        <v>4</v>
      </c>
      <c r="D349" s="11">
        <v>0.74</v>
      </c>
      <c r="E349" s="3">
        <f>IF(J349=1, IFERROR(VLOOKUP(A349,'Simple Annual Summary'!$D$5:$O$962,9,FALSE), ""), "")</f>
        <v>29451.140000000003</v>
      </c>
      <c r="F349" s="3">
        <f t="shared" si="15"/>
        <v>2454.2616666666668</v>
      </c>
      <c r="G349" s="17">
        <f>IF(COUNTIF($A$2:A349, A349)&gt;1, "", IFERROR(SUMIF($A$2:$A$1457, A349, $D$2:$D$1457), ""))</f>
        <v>1</v>
      </c>
      <c r="H349" s="3">
        <f t="shared" si="16"/>
        <v>2454.2620000000002</v>
      </c>
      <c r="I349" s="3">
        <f t="shared" si="17"/>
        <v>21793.8436</v>
      </c>
      <c r="J349" s="12">
        <f>COUNTIF($A$2:A349, A349)</f>
        <v>1</v>
      </c>
    </row>
    <row r="350" spans="1:10">
      <c r="A350" s="138" t="s">
        <v>189</v>
      </c>
      <c r="B350" s="139" t="s">
        <v>2045</v>
      </c>
      <c r="C350" s="2">
        <f>IFERROR(VLOOKUP('DIV CHANGE'!$B350,JOBS!$A:$D,4,FALSE),"")</f>
        <v>2</v>
      </c>
      <c r="D350" s="11">
        <v>0.73</v>
      </c>
      <c r="E350" s="3">
        <f>IF(J350=1, IFERROR(VLOOKUP(A350,'Simple Annual Summary'!$D$5:$O$962,9,FALSE), ""), "")</f>
        <v>17815</v>
      </c>
      <c r="F350" s="3">
        <f t="shared" si="15"/>
        <v>1484.5833333333333</v>
      </c>
      <c r="G350" s="17">
        <f>IF(COUNTIF($A$2:A350, A350)&gt;1, "", IFERROR(SUMIF($A$2:$A$1457, A350, $D$2:$D$1457), ""))</f>
        <v>1</v>
      </c>
      <c r="H350" s="3">
        <f t="shared" si="16"/>
        <v>1484.5830000000001</v>
      </c>
      <c r="I350" s="3">
        <f t="shared" si="17"/>
        <v>13004.949999999997</v>
      </c>
      <c r="J350" s="12">
        <f>COUNTIF($A$2:A350, A350)</f>
        <v>1</v>
      </c>
    </row>
    <row r="351" spans="1:10">
      <c r="A351" s="142" t="s">
        <v>2190</v>
      </c>
      <c r="B351" s="143" t="s">
        <v>2018</v>
      </c>
      <c r="C351" s="2">
        <f>IFERROR(VLOOKUP('DIV CHANGE'!$B351,JOBS!$A:$D,4,FALSE),"")</f>
        <v>2</v>
      </c>
      <c r="D351" s="2">
        <v>0.73</v>
      </c>
      <c r="E351" s="3" t="str">
        <f>IF(J351=1, IFERROR(VLOOKUP(A351,'Simple Annual Summary'!$D$5:$O$962,9,FALSE), ""), "")</f>
        <v/>
      </c>
      <c r="F351" s="3" t="str">
        <f t="shared" si="15"/>
        <v/>
      </c>
      <c r="G351" s="17">
        <f>IF(COUNTIF($A$2:A351, A351)&gt;1, "", IFERROR(SUMIF($A$2:$A$1457, A351, $D$2:$D$1457), ""))</f>
        <v>1.01</v>
      </c>
      <c r="H351" s="3" t="str">
        <f t="shared" si="16"/>
        <v/>
      </c>
      <c r="I351" s="3">
        <f t="shared" si="17"/>
        <v>0</v>
      </c>
      <c r="J351" s="12">
        <f>COUNTIF($A$2:A351, A351)</f>
        <v>1</v>
      </c>
    </row>
    <row r="352" spans="1:10">
      <c r="A352" s="142" t="s">
        <v>2191</v>
      </c>
      <c r="B352" s="143" t="s">
        <v>2070</v>
      </c>
      <c r="C352" s="2">
        <f>IFERROR(VLOOKUP('DIV CHANGE'!$B352,JOBS!$A:$D,4,FALSE),"")</f>
        <v>8</v>
      </c>
      <c r="D352" s="11">
        <v>0.73</v>
      </c>
      <c r="E352" s="3" t="str">
        <f>IF(J352=1, IFERROR(VLOOKUP(A352,'Simple Annual Summary'!$D$5:$O$962,9,FALSE), ""), "")</f>
        <v/>
      </c>
      <c r="F352" s="3" t="str">
        <f t="shared" si="15"/>
        <v/>
      </c>
      <c r="G352" s="17">
        <f>IF(COUNTIF($A$2:A352, A352)&gt;1, "", IFERROR(SUMIF($A$2:$A$1457, A352, $D$2:$D$1457), ""))</f>
        <v>1</v>
      </c>
      <c r="H352" s="3" t="str">
        <f t="shared" si="16"/>
        <v/>
      </c>
      <c r="I352" s="3">
        <f t="shared" si="17"/>
        <v>0</v>
      </c>
      <c r="J352" s="12">
        <f>COUNTIF($A$2:A352, A352)</f>
        <v>1</v>
      </c>
    </row>
    <row r="353" spans="1:10">
      <c r="A353" s="138" t="s">
        <v>1453</v>
      </c>
      <c r="B353" s="139" t="s">
        <v>2020</v>
      </c>
      <c r="C353" s="2">
        <f>IFERROR(VLOOKUP('DIV CHANGE'!$B353,JOBS!$A:$D,4,FALSE),"")</f>
        <v>2</v>
      </c>
      <c r="D353" s="11">
        <v>0.73</v>
      </c>
      <c r="E353" s="3">
        <f>IF(J353=1, IFERROR(VLOOKUP(A353,'Simple Annual Summary'!$D$5:$O$962,9,FALSE), ""), "")</f>
        <v>39839.230000000003</v>
      </c>
      <c r="F353" s="3">
        <f t="shared" si="15"/>
        <v>3319.9358333333334</v>
      </c>
      <c r="G353" s="17">
        <f>IF(COUNTIF($A$2:A353, A353)&gt;1, "", IFERROR(SUMIF($A$2:$A$1457, A353, $D$2:$D$1457), ""))</f>
        <v>1</v>
      </c>
      <c r="H353" s="3">
        <f t="shared" si="16"/>
        <v>3319.9360000000001</v>
      </c>
      <c r="I353" s="3">
        <f t="shared" si="17"/>
        <v>29082.637899999998</v>
      </c>
      <c r="J353" s="12">
        <f>COUNTIF($A$2:A353, A353)</f>
        <v>1</v>
      </c>
    </row>
    <row r="354" spans="1:10">
      <c r="A354" s="138" t="s">
        <v>1501</v>
      </c>
      <c r="B354" s="139" t="s">
        <v>2042</v>
      </c>
      <c r="C354" s="2">
        <f>IFERROR(VLOOKUP('DIV CHANGE'!$B354,JOBS!$A:$D,4,FALSE),"")</f>
        <v>4</v>
      </c>
      <c r="D354" s="11">
        <v>0.73</v>
      </c>
      <c r="E354" s="3">
        <f>IF(J354=1, IFERROR(VLOOKUP(A354,'Simple Annual Summary'!$D$5:$O$962,9,FALSE), ""), "")</f>
        <v>34694.1</v>
      </c>
      <c r="F354" s="3">
        <f t="shared" si="15"/>
        <v>2891.1749999999997</v>
      </c>
      <c r="G354" s="17">
        <f>IF(COUNTIF($A$2:A354, A354)&gt;1, "", IFERROR(SUMIF($A$2:$A$1457, A354, $D$2:$D$1457), ""))</f>
        <v>1</v>
      </c>
      <c r="H354" s="3">
        <f t="shared" si="16"/>
        <v>2891.1750000000002</v>
      </c>
      <c r="I354" s="3">
        <f t="shared" si="17"/>
        <v>25326.692999999999</v>
      </c>
      <c r="J354" s="12">
        <f>COUNTIF($A$2:A354, A354)</f>
        <v>1</v>
      </c>
    </row>
    <row r="355" spans="1:10">
      <c r="A355" s="138" t="s">
        <v>1548</v>
      </c>
      <c r="B355" s="139" t="s">
        <v>2045</v>
      </c>
      <c r="C355" s="2">
        <f>IFERROR(VLOOKUP('DIV CHANGE'!$B355,JOBS!$A:$D,4,FALSE),"")</f>
        <v>2</v>
      </c>
      <c r="D355" s="11">
        <v>0.73</v>
      </c>
      <c r="E355" s="3">
        <f>IF(J355=1, IFERROR(VLOOKUP(A355,'Simple Annual Summary'!$D$5:$O$962,9,FALSE), ""), "")</f>
        <v>8891.07</v>
      </c>
      <c r="F355" s="3">
        <f t="shared" si="15"/>
        <v>740.92250000000001</v>
      </c>
      <c r="G355" s="17">
        <f>IF(COUNTIF($A$2:A355, A355)&gt;1, "", IFERROR(SUMIF($A$2:$A$1457, A355, $D$2:$D$1457), ""))</f>
        <v>1</v>
      </c>
      <c r="H355" s="3">
        <f t="shared" si="16"/>
        <v>740.923</v>
      </c>
      <c r="I355" s="3">
        <f t="shared" si="17"/>
        <v>6490.4811</v>
      </c>
      <c r="J355" s="12">
        <f>COUNTIF($A$2:A355, A355)</f>
        <v>1</v>
      </c>
    </row>
    <row r="356" spans="1:10">
      <c r="A356" s="138" t="s">
        <v>2192</v>
      </c>
      <c r="B356" s="139" t="s">
        <v>2047</v>
      </c>
      <c r="C356" s="2">
        <f>IFERROR(VLOOKUP('DIV CHANGE'!$B356,JOBS!$A:$D,4,FALSE),"")</f>
        <v>4</v>
      </c>
      <c r="D356" s="11">
        <v>0.72</v>
      </c>
      <c r="E356" s="3" t="str">
        <f>IF(J356=1, IFERROR(VLOOKUP(A356,'Simple Annual Summary'!$D$5:$O$962,9,FALSE), ""), "")</f>
        <v/>
      </c>
      <c r="F356" s="3" t="str">
        <f t="shared" si="15"/>
        <v/>
      </c>
      <c r="G356" s="17">
        <f>IF(COUNTIF($A$2:A356, A356)&gt;1, "", IFERROR(SUMIF($A$2:$A$1457, A356, $D$2:$D$1457), ""))</f>
        <v>1</v>
      </c>
      <c r="H356" s="3" t="str">
        <f t="shared" si="16"/>
        <v/>
      </c>
      <c r="I356" s="3">
        <f t="shared" si="17"/>
        <v>0</v>
      </c>
      <c r="J356" s="12">
        <f>COUNTIF($A$2:A356, A356)</f>
        <v>1</v>
      </c>
    </row>
    <row r="357" spans="1:10">
      <c r="A357" s="138" t="s">
        <v>2193</v>
      </c>
      <c r="B357" s="139" t="s">
        <v>2040</v>
      </c>
      <c r="C357" s="2">
        <f>IFERROR(VLOOKUP('DIV CHANGE'!$B357,JOBS!$A:$D,4,FALSE),"")</f>
        <v>2</v>
      </c>
      <c r="D357" s="11">
        <v>0.72</v>
      </c>
      <c r="E357" s="3" t="str">
        <f>IF(J357=1, IFERROR(VLOOKUP(A357,'Simple Annual Summary'!$D$5:$O$962,9,FALSE), ""), "")</f>
        <v/>
      </c>
      <c r="F357" s="3" t="str">
        <f t="shared" si="15"/>
        <v/>
      </c>
      <c r="G357" s="17">
        <f>IF(COUNTIF($A$2:A357, A357)&gt;1, "", IFERROR(SUMIF($A$2:$A$1457, A357, $D$2:$D$1457), ""))</f>
        <v>1</v>
      </c>
      <c r="H357" s="3" t="str">
        <f t="shared" si="16"/>
        <v/>
      </c>
      <c r="I357" s="3">
        <f t="shared" si="17"/>
        <v>0</v>
      </c>
      <c r="J357" s="12">
        <f>COUNTIF($A$2:A357, A357)</f>
        <v>1</v>
      </c>
    </row>
    <row r="358" spans="1:10">
      <c r="A358" s="142" t="s">
        <v>451</v>
      </c>
      <c r="B358" s="143" t="s">
        <v>2018</v>
      </c>
      <c r="C358" s="2">
        <f>IFERROR(VLOOKUP('DIV CHANGE'!$B358,JOBS!$A:$D,4,FALSE),"")</f>
        <v>2</v>
      </c>
      <c r="D358" s="2">
        <v>0.71</v>
      </c>
      <c r="E358" s="3">
        <f>IF(J358=1, IFERROR(VLOOKUP(A358,'Simple Annual Summary'!$D$5:$O$962,9,FALSE), ""), "")</f>
        <v>13365</v>
      </c>
      <c r="F358" s="3">
        <f t="shared" si="15"/>
        <v>1113.75</v>
      </c>
      <c r="G358" s="17">
        <f>IF(COUNTIF($A$2:A358, A358)&gt;1, "", IFERROR(SUMIF($A$2:$A$1457, A358, $D$2:$D$1457), ""))</f>
        <v>0.99</v>
      </c>
      <c r="H358" s="3">
        <f t="shared" si="16"/>
        <v>1102.6130000000001</v>
      </c>
      <c r="I358" s="3">
        <f t="shared" si="17"/>
        <v>9489.15</v>
      </c>
      <c r="J358" s="12">
        <f>COUNTIF($A$2:A358, A358)</f>
        <v>1</v>
      </c>
    </row>
    <row r="359" spans="1:10">
      <c r="A359" s="138" t="s">
        <v>468</v>
      </c>
      <c r="B359" s="139" t="s">
        <v>2020</v>
      </c>
      <c r="C359" s="2">
        <f>IFERROR(VLOOKUP('DIV CHANGE'!$B359,JOBS!$A:$D,4,FALSE),"")</f>
        <v>2</v>
      </c>
      <c r="D359" s="11">
        <v>0.71</v>
      </c>
      <c r="E359" s="3">
        <f>IF(J359=1, IFERROR(VLOOKUP(A359,'Simple Annual Summary'!$D$5:$O$962,9,FALSE), ""), "")</f>
        <v>3760.8316666666669</v>
      </c>
      <c r="F359" s="3">
        <f t="shared" si="15"/>
        <v>313.40263888888893</v>
      </c>
      <c r="G359" s="17">
        <f>IF(COUNTIF($A$2:A359, A359)&gt;1, "", IFERROR(SUMIF($A$2:$A$1457, A359, $D$2:$D$1457), ""))</f>
        <v>1</v>
      </c>
      <c r="H359" s="3">
        <f t="shared" si="16"/>
        <v>313.40300000000002</v>
      </c>
      <c r="I359" s="3">
        <f t="shared" si="17"/>
        <v>2670.1904833333333</v>
      </c>
      <c r="J359" s="12">
        <f>COUNTIF($A$2:A359, A359)</f>
        <v>1</v>
      </c>
    </row>
    <row r="360" spans="1:10">
      <c r="A360" s="138" t="s">
        <v>1225</v>
      </c>
      <c r="B360" s="139" t="s">
        <v>2047</v>
      </c>
      <c r="C360" s="2">
        <f>IFERROR(VLOOKUP('DIV CHANGE'!$B360,JOBS!$A:$D,4,FALSE),"")</f>
        <v>4</v>
      </c>
      <c r="D360" s="11">
        <v>0.71</v>
      </c>
      <c r="E360" s="3">
        <f>IF(J360=1, IFERROR(VLOOKUP(A360,'Simple Annual Summary'!$D$5:$O$962,9,FALSE), ""), "")</f>
        <v>11719.282499999999</v>
      </c>
      <c r="F360" s="3">
        <f t="shared" si="15"/>
        <v>976.60687499999995</v>
      </c>
      <c r="G360" s="17">
        <f>IF(COUNTIF($A$2:A360, A360)&gt;1, "", IFERROR(SUMIF($A$2:$A$1457, A360, $D$2:$D$1457), ""))</f>
        <v>1</v>
      </c>
      <c r="H360" s="3">
        <f t="shared" si="16"/>
        <v>976.60699999999997</v>
      </c>
      <c r="I360" s="3">
        <f t="shared" si="17"/>
        <v>8320.6905749999987</v>
      </c>
      <c r="J360" s="12">
        <f>COUNTIF($A$2:A360, A360)</f>
        <v>1</v>
      </c>
    </row>
    <row r="361" spans="1:10">
      <c r="A361" s="142" t="s">
        <v>2194</v>
      </c>
      <c r="B361" s="143" t="s">
        <v>2042</v>
      </c>
      <c r="C361" s="2">
        <f>IFERROR(VLOOKUP('DIV CHANGE'!$B361,JOBS!$A:$D,4,FALSE),"")</f>
        <v>4</v>
      </c>
      <c r="D361" s="2">
        <v>0.7</v>
      </c>
      <c r="E361" s="3" t="str">
        <f>IF(J361=1, IFERROR(VLOOKUP(A361,'Simple Annual Summary'!$D$5:$O$962,9,FALSE), ""), "")</f>
        <v/>
      </c>
      <c r="F361" s="3" t="str">
        <f t="shared" si="15"/>
        <v/>
      </c>
      <c r="G361" s="17">
        <f>IF(COUNTIF($A$2:A361, A361)&gt;1, "", IFERROR(SUMIF($A$2:$A$1457, A361, $D$2:$D$1457), ""))</f>
        <v>1</v>
      </c>
      <c r="H361" s="3" t="str">
        <f t="shared" si="16"/>
        <v/>
      </c>
      <c r="I361" s="3">
        <f t="shared" si="17"/>
        <v>0</v>
      </c>
      <c r="J361" s="12">
        <f>COUNTIF($A$2:A361, A361)</f>
        <v>1</v>
      </c>
    </row>
    <row r="362" spans="1:10">
      <c r="A362" s="142" t="s">
        <v>991</v>
      </c>
      <c r="B362" s="143" t="s">
        <v>2020</v>
      </c>
      <c r="C362" s="2">
        <f>IFERROR(VLOOKUP('DIV CHANGE'!$B362,JOBS!$A:$D,4,FALSE),"")</f>
        <v>2</v>
      </c>
      <c r="D362" s="2">
        <v>0.7</v>
      </c>
      <c r="E362" s="3">
        <f>IF(J362=1, IFERROR(VLOOKUP(A362,'Simple Annual Summary'!$D$5:$O$962,9,FALSE), ""), "")</f>
        <v>0</v>
      </c>
      <c r="F362" s="3">
        <f t="shared" si="15"/>
        <v>0</v>
      </c>
      <c r="G362" s="17">
        <f>IF(COUNTIF($A$2:A362, A362)&gt;1, "", IFERROR(SUMIF($A$2:$A$1457, A362, $D$2:$D$1457), ""))</f>
        <v>0.9900000000000001</v>
      </c>
      <c r="H362" s="3">
        <f t="shared" si="16"/>
        <v>0</v>
      </c>
      <c r="I362" s="3">
        <f t="shared" si="17"/>
        <v>0</v>
      </c>
      <c r="J362" s="12">
        <f>COUNTIF($A$2:A362, A362)</f>
        <v>1</v>
      </c>
    </row>
    <row r="363" spans="1:10">
      <c r="A363" s="142" t="s">
        <v>1205</v>
      </c>
      <c r="B363" s="143" t="s">
        <v>2050</v>
      </c>
      <c r="C363" s="2">
        <f>IFERROR(VLOOKUP('DIV CHANGE'!$B363,JOBS!$A:$D,4,FALSE),"")</f>
        <v>4</v>
      </c>
      <c r="D363" s="130">
        <v>0.7</v>
      </c>
      <c r="E363" s="3">
        <f>IF(J363=1, IFERROR(VLOOKUP(A363,'Simple Annual Summary'!$D$5:$O$962,9,FALSE), ""), "")</f>
        <v>20140.446666666667</v>
      </c>
      <c r="F363" s="3">
        <f t="shared" si="15"/>
        <v>1678.3705555555555</v>
      </c>
      <c r="G363" s="17">
        <f>IF(COUNTIF($A$2:A363, A363)&gt;1, "", IFERROR(SUMIF($A$2:$A$1457, A363, $D$2:$D$1457), ""))</f>
        <v>0.99999999999999989</v>
      </c>
      <c r="H363" s="3">
        <f t="shared" si="16"/>
        <v>1678.3710000000001</v>
      </c>
      <c r="I363" s="3">
        <f t="shared" si="17"/>
        <v>14098.312666666665</v>
      </c>
      <c r="J363" s="12">
        <f>COUNTIF($A$2:A363, A363)</f>
        <v>1</v>
      </c>
    </row>
    <row r="364" spans="1:10">
      <c r="A364" s="138" t="s">
        <v>1221</v>
      </c>
      <c r="B364" s="139" t="s">
        <v>2037</v>
      </c>
      <c r="C364" s="2">
        <f>IFERROR(VLOOKUP('DIV CHANGE'!$B364,JOBS!$A:$D,4,FALSE),"")</f>
        <v>2</v>
      </c>
      <c r="D364" s="11">
        <v>0.7</v>
      </c>
      <c r="E364" s="3">
        <f>IF(J364=1, IFERROR(VLOOKUP(A364,'Simple Annual Summary'!$D$5:$O$962,9,FALSE), ""), "")</f>
        <v>17371.88</v>
      </c>
      <c r="F364" s="3">
        <f t="shared" si="15"/>
        <v>1447.6566666666668</v>
      </c>
      <c r="G364" s="17">
        <f>IF(COUNTIF($A$2:A364, A364)&gt;1, "", IFERROR(SUMIF($A$2:$A$1457, A364, $D$2:$D$1457), ""))</f>
        <v>1</v>
      </c>
      <c r="H364" s="3">
        <f t="shared" si="16"/>
        <v>1447.6569999999999</v>
      </c>
      <c r="I364" s="3">
        <f t="shared" si="17"/>
        <v>12160.315999999999</v>
      </c>
      <c r="J364" s="12">
        <f>COUNTIF($A$2:A364, A364)</f>
        <v>1</v>
      </c>
    </row>
    <row r="365" spans="1:10">
      <c r="A365" s="142" t="s">
        <v>1652</v>
      </c>
      <c r="B365" s="143" t="s">
        <v>2114</v>
      </c>
      <c r="C365" s="2">
        <f>IFERROR(VLOOKUP('DIV CHANGE'!$B365,JOBS!$A:$D,4,FALSE),"")</f>
        <v>2</v>
      </c>
      <c r="D365" s="2">
        <v>0.7</v>
      </c>
      <c r="E365" s="3">
        <f>IF(J365=1, IFERROR(VLOOKUP(A365,'Simple Annual Summary'!$D$5:$O$962,9,FALSE), ""), "")</f>
        <v>14253.453</v>
      </c>
      <c r="F365" s="3">
        <f t="shared" si="15"/>
        <v>1187.78775</v>
      </c>
      <c r="G365" s="17">
        <f>IF(COUNTIF($A$2:A365, A365)&gt;1, "", IFERROR(SUMIF($A$2:$A$1457, A365, $D$2:$D$1457), ""))</f>
        <v>1</v>
      </c>
      <c r="H365" s="3">
        <f t="shared" si="16"/>
        <v>1187.788</v>
      </c>
      <c r="I365" s="3">
        <f t="shared" si="17"/>
        <v>9977.4170999999988</v>
      </c>
      <c r="J365" s="12">
        <f>COUNTIF($A$2:A365, A365)</f>
        <v>1</v>
      </c>
    </row>
    <row r="366" spans="1:10">
      <c r="A366" s="142" t="s">
        <v>453</v>
      </c>
      <c r="B366" s="143" t="s">
        <v>2018</v>
      </c>
      <c r="C366" s="2">
        <f>IFERROR(VLOOKUP('DIV CHANGE'!$B366,JOBS!$A:$D,4,FALSE),"")</f>
        <v>2</v>
      </c>
      <c r="D366" s="2">
        <v>0.69</v>
      </c>
      <c r="E366" s="3">
        <f>IF(J366=1, IFERROR(VLOOKUP(A366,'Simple Annual Summary'!$D$5:$O$962,9,FALSE), ""), "")</f>
        <v>15525</v>
      </c>
      <c r="F366" s="3">
        <f t="shared" si="15"/>
        <v>1293.75</v>
      </c>
      <c r="G366" s="17">
        <f>IF(COUNTIF($A$2:A366, A366)&gt;1, "", IFERROR(SUMIF($A$2:$A$1457, A366, $D$2:$D$1457), ""))</f>
        <v>1</v>
      </c>
      <c r="H366" s="3">
        <f t="shared" si="16"/>
        <v>1293.75</v>
      </c>
      <c r="I366" s="3">
        <f t="shared" si="17"/>
        <v>10712.249999999998</v>
      </c>
      <c r="J366" s="12">
        <f>COUNTIF($A$2:A366, A366)</f>
        <v>1</v>
      </c>
    </row>
    <row r="367" spans="1:10">
      <c r="A367" s="138" t="s">
        <v>1038</v>
      </c>
      <c r="B367" s="139" t="s">
        <v>2027</v>
      </c>
      <c r="C367" s="2">
        <f>IFERROR(VLOOKUP('DIV CHANGE'!$B367,JOBS!$A:$D,4,FALSE),"")</f>
        <v>2</v>
      </c>
      <c r="D367" s="11">
        <v>0.69</v>
      </c>
      <c r="E367" s="3">
        <f>IF(J367=1, IFERROR(VLOOKUP(A367,'Simple Annual Summary'!$D$5:$O$962,9,FALSE), ""), "")</f>
        <v>30513.56</v>
      </c>
      <c r="F367" s="3">
        <f t="shared" si="15"/>
        <v>2542.7966666666666</v>
      </c>
      <c r="G367" s="17">
        <f>IF(COUNTIF($A$2:A367, A367)&gt;1, "", IFERROR(SUMIF($A$2:$A$1457, A367, $D$2:$D$1457), ""))</f>
        <v>1</v>
      </c>
      <c r="H367" s="3">
        <f t="shared" si="16"/>
        <v>2542.797</v>
      </c>
      <c r="I367" s="3">
        <f t="shared" si="17"/>
        <v>21054.356399999997</v>
      </c>
      <c r="J367" s="12">
        <f>COUNTIF($A$2:A367, A367)</f>
        <v>1</v>
      </c>
    </row>
    <row r="368" spans="1:10">
      <c r="A368" s="142" t="s">
        <v>1235</v>
      </c>
      <c r="B368" s="143" t="s">
        <v>2045</v>
      </c>
      <c r="C368" s="2">
        <f>IFERROR(VLOOKUP('DIV CHANGE'!$B368,JOBS!$A:$D,4,FALSE),"")</f>
        <v>2</v>
      </c>
      <c r="D368" s="2">
        <v>0.69</v>
      </c>
      <c r="E368" s="3">
        <f>IF(J368=1, IFERROR(VLOOKUP(A368,'Simple Annual Summary'!$D$5:$O$962,9,FALSE), ""), "")</f>
        <v>10861.116666666667</v>
      </c>
      <c r="F368" s="3">
        <f t="shared" si="15"/>
        <v>905.09305555555557</v>
      </c>
      <c r="G368" s="17">
        <f>IF(COUNTIF($A$2:A368, A368)&gt;1, "", IFERROR(SUMIF($A$2:$A$1457, A368, $D$2:$D$1457), ""))</f>
        <v>0.99999999999999989</v>
      </c>
      <c r="H368" s="3">
        <f t="shared" si="16"/>
        <v>905.09299999999996</v>
      </c>
      <c r="I368" s="3">
        <f t="shared" si="17"/>
        <v>7494.1704999999993</v>
      </c>
      <c r="J368" s="12">
        <f>COUNTIF($A$2:A368, A368)</f>
        <v>1</v>
      </c>
    </row>
    <row r="369" spans="1:10">
      <c r="A369" s="142" t="s">
        <v>122</v>
      </c>
      <c r="B369" s="143" t="s">
        <v>2037</v>
      </c>
      <c r="C369" s="2">
        <f>IFERROR(VLOOKUP('DIV CHANGE'!$B369,JOBS!$A:$D,4,FALSE),"")</f>
        <v>2</v>
      </c>
      <c r="D369" s="2">
        <v>0.68</v>
      </c>
      <c r="E369" s="3">
        <f>IF(J369=1, IFERROR(VLOOKUP(A369,'Simple Annual Summary'!$D$5:$O$962,9,FALSE), ""), "")</f>
        <v>3561.0946666666664</v>
      </c>
      <c r="F369" s="3">
        <f t="shared" si="15"/>
        <v>296.75788888888889</v>
      </c>
      <c r="G369" s="17">
        <f>IF(COUNTIF($A$2:A369, A369)&gt;1, "", IFERROR(SUMIF($A$2:$A$1457, A369, $D$2:$D$1457), ""))</f>
        <v>1</v>
      </c>
      <c r="H369" s="3">
        <f t="shared" si="16"/>
        <v>296.75799999999998</v>
      </c>
      <c r="I369" s="3">
        <f t="shared" si="17"/>
        <v>2421.5443733333336</v>
      </c>
      <c r="J369" s="12">
        <f>COUNTIF($A$2:A369, A369)</f>
        <v>1</v>
      </c>
    </row>
    <row r="370" spans="1:10">
      <c r="A370" s="138" t="s">
        <v>397</v>
      </c>
      <c r="B370" s="139" t="s">
        <v>2025</v>
      </c>
      <c r="C370" s="2">
        <f>IFERROR(VLOOKUP('DIV CHANGE'!$B370,JOBS!$A:$D,4,FALSE),"")</f>
        <v>2</v>
      </c>
      <c r="D370" s="11">
        <v>0.68</v>
      </c>
      <c r="E370" s="3">
        <f>IF(J370=1, IFERROR(VLOOKUP(A370,'Simple Annual Summary'!$D$5:$O$962,9,FALSE), ""), "")</f>
        <v>11981.45</v>
      </c>
      <c r="F370" s="3">
        <f t="shared" si="15"/>
        <v>998.45416666666677</v>
      </c>
      <c r="G370" s="17">
        <f>IF(COUNTIF($A$2:A370, A370)&gt;1, "", IFERROR(SUMIF($A$2:$A$1457, A370, $D$2:$D$1457), ""))</f>
        <v>1</v>
      </c>
      <c r="H370" s="3">
        <f t="shared" si="16"/>
        <v>998.45399999999995</v>
      </c>
      <c r="I370" s="3">
        <f t="shared" si="17"/>
        <v>8147.3860000000022</v>
      </c>
      <c r="J370" s="12">
        <f>COUNTIF($A$2:A370, A370)</f>
        <v>1</v>
      </c>
    </row>
    <row r="371" spans="1:10">
      <c r="A371" s="142" t="s">
        <v>1177</v>
      </c>
      <c r="B371" s="143" t="s">
        <v>2020</v>
      </c>
      <c r="C371" s="2">
        <f>IFERROR(VLOOKUP('DIV CHANGE'!$B371,JOBS!$A:$D,4,FALSE),"")</f>
        <v>2</v>
      </c>
      <c r="D371" s="2">
        <v>0.68</v>
      </c>
      <c r="E371" s="3">
        <f>IF(J371=1, IFERROR(VLOOKUP(A371,'Simple Annual Summary'!$D$5:$O$962,9,FALSE), ""), "")</f>
        <v>19036.169999999998</v>
      </c>
      <c r="F371" s="3">
        <f t="shared" si="15"/>
        <v>1586.3474999999999</v>
      </c>
      <c r="G371" s="17">
        <f>IF(COUNTIF($A$2:A371, A371)&gt;1, "", IFERROR(SUMIF($A$2:$A$1457, A371, $D$2:$D$1457), ""))</f>
        <v>0.99000000000000021</v>
      </c>
      <c r="H371" s="3">
        <f t="shared" si="16"/>
        <v>1570.4839999999999</v>
      </c>
      <c r="I371" s="3">
        <f t="shared" si="17"/>
        <v>12944.595600000001</v>
      </c>
      <c r="J371" s="12">
        <f>COUNTIF($A$2:A371, A371)</f>
        <v>1</v>
      </c>
    </row>
    <row r="372" spans="1:10">
      <c r="A372" s="138" t="s">
        <v>2195</v>
      </c>
      <c r="B372" s="139" t="s">
        <v>2020</v>
      </c>
      <c r="C372" s="2">
        <f>IFERROR(VLOOKUP('DIV CHANGE'!$B372,JOBS!$A:$D,4,FALSE),"")</f>
        <v>2</v>
      </c>
      <c r="D372" s="11">
        <v>0.67</v>
      </c>
      <c r="E372" s="3" t="str">
        <f>IF(J372=1, IFERROR(VLOOKUP(A372,'Simple Annual Summary'!$D$5:$O$962,9,FALSE), ""), "")</f>
        <v/>
      </c>
      <c r="F372" s="3" t="str">
        <f t="shared" si="15"/>
        <v/>
      </c>
      <c r="G372" s="17" t="str">
        <f>IF(COUNTIF($A$2:A372, A372)&gt;1, "", IFERROR(SUMIF($A$2:$A$1457, A372, $D$2:$D$1457), ""))</f>
        <v/>
      </c>
      <c r="H372" s="3" t="str">
        <f t="shared" si="16"/>
        <v/>
      </c>
      <c r="I372" s="3">
        <f t="shared" si="17"/>
        <v>0</v>
      </c>
      <c r="J372" s="12">
        <f>COUNTIF($A$2:A372, A372)</f>
        <v>5</v>
      </c>
    </row>
    <row r="373" spans="1:10">
      <c r="A373" s="142" t="s">
        <v>1660</v>
      </c>
      <c r="B373" s="143" t="s">
        <v>2020</v>
      </c>
      <c r="C373" s="2">
        <f>IFERROR(VLOOKUP('DIV CHANGE'!$B373,JOBS!$A:$D,4,FALSE),"")</f>
        <v>2</v>
      </c>
      <c r="D373" s="2">
        <v>0.67</v>
      </c>
      <c r="E373" s="3">
        <f>IF(J373=1, IFERROR(VLOOKUP(A373,'Simple Annual Summary'!$D$5:$O$962,9,FALSE), ""), "")</f>
        <v>3239.4714000000004</v>
      </c>
      <c r="F373" s="3">
        <f t="shared" si="15"/>
        <v>269.95595000000003</v>
      </c>
      <c r="G373" s="17">
        <f>IF(COUNTIF($A$2:A373, A373)&gt;1, "", IFERROR(SUMIF($A$2:$A$1457, A373, $D$2:$D$1457), ""))</f>
        <v>1</v>
      </c>
      <c r="H373" s="3">
        <f t="shared" si="16"/>
        <v>269.95600000000002</v>
      </c>
      <c r="I373" s="3">
        <f t="shared" si="17"/>
        <v>2170.4458380000005</v>
      </c>
      <c r="J373" s="12">
        <f>COUNTIF($A$2:A373, A373)</f>
        <v>1</v>
      </c>
    </row>
    <row r="374" spans="1:10">
      <c r="A374" s="138" t="s">
        <v>2196</v>
      </c>
      <c r="B374" s="139" t="s">
        <v>2020</v>
      </c>
      <c r="C374" s="2">
        <f>IFERROR(VLOOKUP('DIV CHANGE'!$B374,JOBS!$A:$D,4,FALSE),"")</f>
        <v>2</v>
      </c>
      <c r="D374" s="11">
        <v>0.66</v>
      </c>
      <c r="E374" s="3" t="str">
        <f>IF(J374=1, IFERROR(VLOOKUP(A374,'Simple Annual Summary'!$D$5:$O$962,9,FALSE), ""), "")</f>
        <v/>
      </c>
      <c r="F374" s="3" t="str">
        <f t="shared" si="15"/>
        <v/>
      </c>
      <c r="G374" s="17">
        <f>IF(COUNTIF($A$2:A374, A374)&gt;1, "", IFERROR(SUMIF($A$2:$A$1457, A374, $D$2:$D$1457), ""))</f>
        <v>1</v>
      </c>
      <c r="H374" s="3" t="str">
        <f t="shared" si="16"/>
        <v/>
      </c>
      <c r="I374" s="3">
        <f t="shared" si="17"/>
        <v>0</v>
      </c>
      <c r="J374" s="12">
        <f>COUNTIF($A$2:A374, A374)</f>
        <v>1</v>
      </c>
    </row>
    <row r="375" spans="1:10">
      <c r="A375" s="142" t="s">
        <v>2197</v>
      </c>
      <c r="B375" s="143" t="s">
        <v>2040</v>
      </c>
      <c r="C375" s="2">
        <f>IFERROR(VLOOKUP('DIV CHANGE'!$B375,JOBS!$A:$D,4,FALSE),"")</f>
        <v>2</v>
      </c>
      <c r="D375" s="130">
        <v>0.66</v>
      </c>
      <c r="E375" s="3" t="str">
        <f>IF(J375=1, IFERROR(VLOOKUP(A375,'Simple Annual Summary'!$D$5:$O$962,9,FALSE), ""), "")</f>
        <v/>
      </c>
      <c r="F375" s="3" t="str">
        <f t="shared" si="15"/>
        <v/>
      </c>
      <c r="G375" s="17">
        <f>IF(COUNTIF($A$2:A375, A375)&gt;1, "", IFERROR(SUMIF($A$2:$A$1457, A375, $D$2:$D$1457), ""))</f>
        <v>1</v>
      </c>
      <c r="H375" s="3" t="str">
        <f t="shared" si="16"/>
        <v/>
      </c>
      <c r="I375" s="3">
        <f t="shared" si="17"/>
        <v>0</v>
      </c>
      <c r="J375" s="12">
        <f>COUNTIF($A$2:A375, A375)</f>
        <v>1</v>
      </c>
    </row>
    <row r="376" spans="1:10">
      <c r="A376" s="142" t="s">
        <v>918</v>
      </c>
      <c r="B376" s="143" t="s">
        <v>2045</v>
      </c>
      <c r="C376" s="2">
        <f>IFERROR(VLOOKUP('DIV CHANGE'!$B376,JOBS!$A:$D,4,FALSE),"")</f>
        <v>2</v>
      </c>
      <c r="D376" s="2">
        <v>0.66</v>
      </c>
      <c r="E376" s="3">
        <f>IF(J376=1, IFERROR(VLOOKUP(A376,'Simple Annual Summary'!$D$5:$O$962,9,FALSE), ""), "")</f>
        <v>7170.1883333333335</v>
      </c>
      <c r="F376" s="3">
        <f t="shared" si="15"/>
        <v>597.51569444444442</v>
      </c>
      <c r="G376" s="17">
        <f>IF(COUNTIF($A$2:A376, A376)&gt;1, "", IFERROR(SUMIF($A$2:$A$1457, A376, $D$2:$D$1457), ""))</f>
        <v>1</v>
      </c>
      <c r="H376" s="3">
        <f t="shared" si="16"/>
        <v>597.51599999999996</v>
      </c>
      <c r="I376" s="3">
        <f t="shared" si="17"/>
        <v>4732.3243000000002</v>
      </c>
      <c r="J376" s="12">
        <f>COUNTIF($A$2:A376, A376)</f>
        <v>1</v>
      </c>
    </row>
    <row r="377" spans="1:10">
      <c r="A377" s="142" t="s">
        <v>1313</v>
      </c>
      <c r="B377" s="143" t="s">
        <v>2025</v>
      </c>
      <c r="C377" s="2">
        <f>IFERROR(VLOOKUP('DIV CHANGE'!$B377,JOBS!$A:$D,4,FALSE),"")</f>
        <v>2</v>
      </c>
      <c r="D377" s="130">
        <v>0.66</v>
      </c>
      <c r="E377" s="3">
        <f>IF(J377=1, IFERROR(VLOOKUP(A377,'Simple Annual Summary'!$D$5:$O$962,9,FALSE), ""), "")</f>
        <v>2023.8103333333329</v>
      </c>
      <c r="F377" s="3">
        <f t="shared" si="15"/>
        <v>168.65086111111108</v>
      </c>
      <c r="G377" s="17">
        <f>IF(COUNTIF($A$2:A377, A377)&gt;1, "", IFERROR(SUMIF($A$2:$A$1457, A377, $D$2:$D$1457), ""))</f>
        <v>0.9900000000000001</v>
      </c>
      <c r="H377" s="3">
        <f t="shared" si="16"/>
        <v>166.964</v>
      </c>
      <c r="I377" s="3">
        <f t="shared" si="17"/>
        <v>1335.7148199999997</v>
      </c>
      <c r="J377" s="12">
        <f>COUNTIF($A$2:A377, A377)</f>
        <v>1</v>
      </c>
    </row>
    <row r="378" spans="1:10">
      <c r="A378" s="142" t="s">
        <v>1515</v>
      </c>
      <c r="B378" s="143" t="s">
        <v>2045</v>
      </c>
      <c r="C378" s="2">
        <f>IFERROR(VLOOKUP('DIV CHANGE'!$B378,JOBS!$A:$D,4,FALSE),"")</f>
        <v>2</v>
      </c>
      <c r="D378" s="2">
        <v>0.66</v>
      </c>
      <c r="E378" s="3">
        <f>IF(J378=1, IFERROR(VLOOKUP(A378,'Simple Annual Summary'!$D$5:$O$962,9,FALSE), ""), "")</f>
        <v>8067.3249999999998</v>
      </c>
      <c r="F378" s="3">
        <f t="shared" si="15"/>
        <v>672.27708333333328</v>
      </c>
      <c r="G378" s="17">
        <f>IF(COUNTIF($A$2:A378, A378)&gt;1, "", IFERROR(SUMIF($A$2:$A$1457, A378, $D$2:$D$1457), ""))</f>
        <v>1</v>
      </c>
      <c r="H378" s="3">
        <f t="shared" si="16"/>
        <v>672.27700000000004</v>
      </c>
      <c r="I378" s="3">
        <f t="shared" si="17"/>
        <v>5324.4345000000003</v>
      </c>
      <c r="J378" s="12">
        <f>COUNTIF($A$2:A378, A378)</f>
        <v>1</v>
      </c>
    </row>
    <row r="379" spans="1:10">
      <c r="A379" s="142" t="s">
        <v>295</v>
      </c>
      <c r="B379" s="143" t="s">
        <v>2076</v>
      </c>
      <c r="C379" s="2">
        <f>IFERROR(VLOOKUP('DIV CHANGE'!$B379,JOBS!$A:$D,4,FALSE),"")</f>
        <v>2</v>
      </c>
      <c r="D379" s="2">
        <v>0.65</v>
      </c>
      <c r="E379" s="3">
        <f>IF(J379=1, IFERROR(VLOOKUP(A379,'Simple Annual Summary'!$D$5:$O$962,9,FALSE), ""), "")</f>
        <v>4213.333333333333</v>
      </c>
      <c r="F379" s="3">
        <f t="shared" si="15"/>
        <v>351.11111111111109</v>
      </c>
      <c r="G379" s="17">
        <f>IF(COUNTIF($A$2:A379, A379)&gt;1, "", IFERROR(SUMIF($A$2:$A$1457, A379, $D$2:$D$1457), ""))</f>
        <v>1</v>
      </c>
      <c r="H379" s="3">
        <f t="shared" si="16"/>
        <v>351.11099999999999</v>
      </c>
      <c r="I379" s="3">
        <f t="shared" si="17"/>
        <v>2738.6666666666665</v>
      </c>
      <c r="J379" s="12">
        <f>COUNTIF($A$2:A379, A379)</f>
        <v>1</v>
      </c>
    </row>
    <row r="380" spans="1:10">
      <c r="A380" s="142" t="s">
        <v>2198</v>
      </c>
      <c r="B380" s="143" t="s">
        <v>2018</v>
      </c>
      <c r="C380" s="2">
        <f>IFERROR(VLOOKUP('DIV CHANGE'!$B380,JOBS!$A:$D,4,FALSE),"")</f>
        <v>2</v>
      </c>
      <c r="D380" s="2">
        <v>0.65</v>
      </c>
      <c r="E380" s="3" t="str">
        <f>IF(J380=1, IFERROR(VLOOKUP(A380,'Simple Annual Summary'!$D$5:$O$962,9,FALSE), ""), "")</f>
        <v/>
      </c>
      <c r="F380" s="3" t="str">
        <f t="shared" si="15"/>
        <v/>
      </c>
      <c r="G380" s="17">
        <f>IF(COUNTIF($A$2:A380, A380)&gt;1, "", IFERROR(SUMIF($A$2:$A$1457, A380, $D$2:$D$1457), ""))</f>
        <v>1</v>
      </c>
      <c r="H380" s="3" t="str">
        <f t="shared" si="16"/>
        <v/>
      </c>
      <c r="I380" s="3">
        <f t="shared" si="17"/>
        <v>0</v>
      </c>
      <c r="J380" s="12">
        <f>COUNTIF($A$2:A380, A380)</f>
        <v>1</v>
      </c>
    </row>
    <row r="381" spans="1:10">
      <c r="A381" s="142" t="s">
        <v>2199</v>
      </c>
      <c r="B381" s="143" t="s">
        <v>2042</v>
      </c>
      <c r="C381" s="2">
        <f>IFERROR(VLOOKUP('DIV CHANGE'!$B381,JOBS!$A:$D,4,FALSE),"")</f>
        <v>4</v>
      </c>
      <c r="D381" s="11">
        <v>0.65</v>
      </c>
      <c r="E381" s="3" t="str">
        <f>IF(J381=1, IFERROR(VLOOKUP(A381,'Simple Annual Summary'!$D$5:$O$962,9,FALSE), ""), "")</f>
        <v/>
      </c>
      <c r="F381" s="3" t="str">
        <f t="shared" si="15"/>
        <v/>
      </c>
      <c r="G381" s="17">
        <f>IF(COUNTIF($A$2:A381, A381)&gt;1, "", IFERROR(SUMIF($A$2:$A$1457, A381, $D$2:$D$1457), ""))</f>
        <v>1</v>
      </c>
      <c r="H381" s="3" t="str">
        <f t="shared" si="16"/>
        <v/>
      </c>
      <c r="I381" s="3">
        <f t="shared" si="17"/>
        <v>0</v>
      </c>
      <c r="J381" s="12">
        <f>COUNTIF($A$2:A381, A381)</f>
        <v>1</v>
      </c>
    </row>
    <row r="382" spans="1:10">
      <c r="A382" s="142" t="s">
        <v>2200</v>
      </c>
      <c r="B382" s="143" t="s">
        <v>2025</v>
      </c>
      <c r="C382" s="2">
        <f>IFERROR(VLOOKUP('DIV CHANGE'!$B382,JOBS!$A:$D,4,FALSE),"")</f>
        <v>2</v>
      </c>
      <c r="D382" s="2">
        <v>0.65</v>
      </c>
      <c r="E382" s="3" t="str">
        <f>IF(J382=1, IFERROR(VLOOKUP(A382,'Simple Annual Summary'!$D$5:$O$962,9,FALSE), ""), "")</f>
        <v/>
      </c>
      <c r="F382" s="3" t="str">
        <f t="shared" si="15"/>
        <v/>
      </c>
      <c r="G382" s="17">
        <f>IF(COUNTIF($A$2:A382, A382)&gt;1, "", IFERROR(SUMIF($A$2:$A$1457, A382, $D$2:$D$1457), ""))</f>
        <v>1.0000000000000002</v>
      </c>
      <c r="H382" s="3" t="str">
        <f t="shared" si="16"/>
        <v/>
      </c>
      <c r="I382" s="3">
        <f t="shared" si="17"/>
        <v>0</v>
      </c>
      <c r="J382" s="12">
        <f>COUNTIF($A$2:A382, A382)</f>
        <v>1</v>
      </c>
    </row>
    <row r="383" spans="1:10">
      <c r="A383" s="142" t="s">
        <v>1558</v>
      </c>
      <c r="B383" s="143" t="s">
        <v>2020</v>
      </c>
      <c r="C383" s="2">
        <f>IFERROR(VLOOKUP('DIV CHANGE'!$B383,JOBS!$A:$D,4,FALSE),"")</f>
        <v>2</v>
      </c>
      <c r="D383" s="2">
        <v>0.65</v>
      </c>
      <c r="E383" s="3">
        <f>IF(J383=1, IFERROR(VLOOKUP(A383,'Simple Annual Summary'!$D$5:$O$962,9,FALSE), ""), "")</f>
        <v>23232.658571428568</v>
      </c>
      <c r="F383" s="3">
        <f t="shared" si="15"/>
        <v>1936.0548809523807</v>
      </c>
      <c r="G383" s="17">
        <f>IF(COUNTIF($A$2:A383, A383)&gt;1, "", IFERROR(SUMIF($A$2:$A$1457, A383, $D$2:$D$1457), ""))</f>
        <v>1</v>
      </c>
      <c r="H383" s="3">
        <f t="shared" si="16"/>
        <v>1936.0550000000001</v>
      </c>
      <c r="I383" s="3">
        <f t="shared" si="17"/>
        <v>15101.22807142857</v>
      </c>
      <c r="J383" s="12">
        <f>COUNTIF($A$2:A383, A383)</f>
        <v>1</v>
      </c>
    </row>
    <row r="384" spans="1:10">
      <c r="A384" s="142" t="s">
        <v>291</v>
      </c>
      <c r="B384" s="143" t="s">
        <v>2076</v>
      </c>
      <c r="C384" s="2">
        <f>IFERROR(VLOOKUP('DIV CHANGE'!$B384,JOBS!$A:$D,4,FALSE),"")</f>
        <v>2</v>
      </c>
      <c r="D384" s="2">
        <v>0.64</v>
      </c>
      <c r="E384" s="3">
        <f>IF(J384=1, IFERROR(VLOOKUP(A384,'Simple Annual Summary'!$D$5:$O$962,9,FALSE), ""), "")</f>
        <v>18433.924285714285</v>
      </c>
      <c r="F384" s="3">
        <f t="shared" si="15"/>
        <v>1536.160357142857</v>
      </c>
      <c r="G384" s="17">
        <f>IF(COUNTIF($A$2:A384, A384)&gt;1, "", IFERROR(SUMIF($A$2:$A$1457, A384, $D$2:$D$1457), ""))</f>
        <v>1</v>
      </c>
      <c r="H384" s="3">
        <f t="shared" si="16"/>
        <v>1536.16</v>
      </c>
      <c r="I384" s="3">
        <f t="shared" si="17"/>
        <v>11797.711542857141</v>
      </c>
      <c r="J384" s="12">
        <f>COUNTIF($A$2:A384, A384)</f>
        <v>1</v>
      </c>
    </row>
    <row r="385" spans="1:10">
      <c r="A385" s="142" t="s">
        <v>1582</v>
      </c>
      <c r="B385" s="143" t="s">
        <v>2075</v>
      </c>
      <c r="C385" s="2">
        <f>IFERROR(VLOOKUP('DIV CHANGE'!$B385,JOBS!$A:$D,4,FALSE),"")</f>
        <v>4</v>
      </c>
      <c r="D385" s="2">
        <v>0.64</v>
      </c>
      <c r="E385" s="3">
        <f>IF(J385=1, IFERROR(VLOOKUP(A385,'Simple Annual Summary'!$D$5:$O$962,9,FALSE), ""), "")</f>
        <v>14428.051785714286</v>
      </c>
      <c r="F385" s="3">
        <f t="shared" si="15"/>
        <v>1202.3376488095239</v>
      </c>
      <c r="G385" s="17">
        <f>IF(COUNTIF($A$2:A385, A385)&gt;1, "", IFERROR(SUMIF($A$2:$A$1457, A385, $D$2:$D$1457), ""))</f>
        <v>1</v>
      </c>
      <c r="H385" s="3">
        <f t="shared" si="16"/>
        <v>1202.338</v>
      </c>
      <c r="I385" s="3">
        <f t="shared" si="17"/>
        <v>9233.9531428571445</v>
      </c>
      <c r="J385" s="12">
        <f>COUNTIF($A$2:A385, A385)</f>
        <v>1</v>
      </c>
    </row>
    <row r="386" spans="1:10">
      <c r="A386" s="138" t="s">
        <v>2201</v>
      </c>
      <c r="B386" s="139" t="s">
        <v>2052</v>
      </c>
      <c r="C386" s="2">
        <f>IFERROR(VLOOKUP('DIV CHANGE'!$B386,JOBS!$A:$D,4,FALSE),"")</f>
        <v>2</v>
      </c>
      <c r="D386" s="11">
        <v>0.63</v>
      </c>
      <c r="E386" s="3" t="str">
        <f>IF(J386=1, IFERROR(VLOOKUP(A386,'Simple Annual Summary'!$D$5:$O$962,9,FALSE), ""), "")</f>
        <v/>
      </c>
      <c r="F386" s="3" t="str">
        <f t="shared" ref="F386:F449" si="18">IFERROR(E386/12,"")</f>
        <v/>
      </c>
      <c r="G386" s="17">
        <f>IF(COUNTIF($A$2:A386, A386)&gt;1, "", IFERROR(SUMIF($A$2:$A$1457, A386, $D$2:$D$1457), ""))</f>
        <v>1</v>
      </c>
      <c r="H386" s="3" t="str">
        <f t="shared" ref="H386:H449" si="19">IFERROR(ROUND(G386*F386,3),"")</f>
        <v/>
      </c>
      <c r="I386" s="3">
        <f t="shared" ref="I386:I449" si="20">IFERROR(SUMIFS(F:F, A:A, A386) * D386, "")*12</f>
        <v>0</v>
      </c>
      <c r="J386" s="12">
        <f>COUNTIF($A$2:A386, A386)</f>
        <v>1</v>
      </c>
    </row>
    <row r="387" spans="1:10">
      <c r="A387" s="142" t="s">
        <v>921</v>
      </c>
      <c r="B387" s="143" t="s">
        <v>2037</v>
      </c>
      <c r="C387" s="2">
        <f>IFERROR(VLOOKUP('DIV CHANGE'!$B387,JOBS!$A:$D,4,FALSE),"")</f>
        <v>2</v>
      </c>
      <c r="D387" s="2">
        <v>0.63</v>
      </c>
      <c r="E387" s="3">
        <f>IF(J387=1, IFERROR(VLOOKUP(A387,'Simple Annual Summary'!$D$5:$O$962,9,FALSE), ""), "")</f>
        <v>7170.1883333333335</v>
      </c>
      <c r="F387" s="3">
        <f t="shared" si="18"/>
        <v>597.51569444444442</v>
      </c>
      <c r="G387" s="17">
        <f>IF(COUNTIF($A$2:A387, A387)&gt;1, "", IFERROR(SUMIF($A$2:$A$1457, A387, $D$2:$D$1457), ""))</f>
        <v>1</v>
      </c>
      <c r="H387" s="3">
        <f t="shared" si="19"/>
        <v>597.51599999999996</v>
      </c>
      <c r="I387" s="3">
        <f t="shared" si="20"/>
        <v>4517.2186499999998</v>
      </c>
      <c r="J387" s="12">
        <f>COUNTIF($A$2:A387, A387)</f>
        <v>1</v>
      </c>
    </row>
    <row r="388" spans="1:10">
      <c r="A388" s="142" t="s">
        <v>1055</v>
      </c>
      <c r="B388" s="143" t="s">
        <v>2076</v>
      </c>
      <c r="C388" s="2">
        <f>IFERROR(VLOOKUP('DIV CHANGE'!$B388,JOBS!$A:$D,4,FALSE),"")</f>
        <v>2</v>
      </c>
      <c r="D388" s="2">
        <v>0.63</v>
      </c>
      <c r="E388" s="3">
        <f>IF(J388=1, IFERROR(VLOOKUP(A388,'Simple Annual Summary'!$D$5:$O$962,9,FALSE), ""), "")</f>
        <v>24838.5</v>
      </c>
      <c r="F388" s="3">
        <f t="shared" si="18"/>
        <v>2069.875</v>
      </c>
      <c r="G388" s="17">
        <f>IF(COUNTIF($A$2:A388, A388)&gt;1, "", IFERROR(SUMIF($A$2:$A$1457, A388, $D$2:$D$1457), ""))</f>
        <v>1</v>
      </c>
      <c r="H388" s="3">
        <f t="shared" si="19"/>
        <v>2069.875</v>
      </c>
      <c r="I388" s="3">
        <f t="shared" si="20"/>
        <v>15648.255000000001</v>
      </c>
      <c r="J388" s="12">
        <f>COUNTIF($A$2:A388, A388)</f>
        <v>1</v>
      </c>
    </row>
    <row r="389" spans="1:10">
      <c r="A389" s="142" t="s">
        <v>1231</v>
      </c>
      <c r="B389" s="143" t="s">
        <v>2114</v>
      </c>
      <c r="C389" s="2">
        <f>IFERROR(VLOOKUP('DIV CHANGE'!$B389,JOBS!$A:$D,4,FALSE),"")</f>
        <v>2</v>
      </c>
      <c r="D389" s="2">
        <v>0.63</v>
      </c>
      <c r="E389" s="3">
        <f>IF(J389=1, IFERROR(VLOOKUP(A389,'Simple Annual Summary'!$D$5:$O$962,9,FALSE), ""), "")</f>
        <v>15995.355</v>
      </c>
      <c r="F389" s="3">
        <f t="shared" si="18"/>
        <v>1332.94625</v>
      </c>
      <c r="G389" s="17">
        <f>IF(COUNTIF($A$2:A389, A389)&gt;1, "", IFERROR(SUMIF($A$2:$A$1457, A389, $D$2:$D$1457), ""))</f>
        <v>1</v>
      </c>
      <c r="H389" s="3">
        <f t="shared" si="19"/>
        <v>1332.9459999999999</v>
      </c>
      <c r="I389" s="3">
        <f t="shared" si="20"/>
        <v>10077.07365</v>
      </c>
      <c r="J389" s="12">
        <f>COUNTIF($A$2:A389, A389)</f>
        <v>1</v>
      </c>
    </row>
    <row r="390" spans="1:10">
      <c r="A390" s="142" t="s">
        <v>1307</v>
      </c>
      <c r="B390" s="143" t="s">
        <v>2050</v>
      </c>
      <c r="C390" s="2">
        <f>IFERROR(VLOOKUP('DIV CHANGE'!$B390,JOBS!$A:$D,4,FALSE),"")</f>
        <v>4</v>
      </c>
      <c r="D390" s="2">
        <v>0.63</v>
      </c>
      <c r="E390" s="3">
        <f>IF(J390=1, IFERROR(VLOOKUP(A390,'Simple Annual Summary'!$D$5:$O$962,9,FALSE), ""), "")</f>
        <v>2013.7626250000003</v>
      </c>
      <c r="F390" s="3">
        <f t="shared" si="18"/>
        <v>167.81355208333335</v>
      </c>
      <c r="G390" s="17">
        <f>IF(COUNTIF($A$2:A390, A390)&gt;1, "", IFERROR(SUMIF($A$2:$A$1457, A390, $D$2:$D$1457), ""))</f>
        <v>0.99</v>
      </c>
      <c r="H390" s="3">
        <f t="shared" si="19"/>
        <v>166.13499999999999</v>
      </c>
      <c r="I390" s="3">
        <f t="shared" si="20"/>
        <v>1268.67045375</v>
      </c>
      <c r="J390" s="12">
        <f>COUNTIF($A$2:A390, A390)</f>
        <v>1</v>
      </c>
    </row>
    <row r="391" spans="1:10">
      <c r="A391" s="138" t="s">
        <v>1504</v>
      </c>
      <c r="B391" s="139" t="s">
        <v>2042</v>
      </c>
      <c r="C391" s="2">
        <f>IFERROR(VLOOKUP('DIV CHANGE'!$B391,JOBS!$A:$D,4,FALSE),"")</f>
        <v>4</v>
      </c>
      <c r="D391" s="11">
        <v>0.63</v>
      </c>
      <c r="E391" s="3">
        <f>IF(J391=1, IFERROR(VLOOKUP(A391,'Simple Annual Summary'!$D$5:$O$962,9,FALSE), ""), "")</f>
        <v>22615.343333333334</v>
      </c>
      <c r="F391" s="3">
        <f t="shared" si="18"/>
        <v>1884.6119444444446</v>
      </c>
      <c r="G391" s="17">
        <f>IF(COUNTIF($A$2:A391, A391)&gt;1, "", IFERROR(SUMIF($A$2:$A$1457, A391, $D$2:$D$1457), ""))</f>
        <v>1</v>
      </c>
      <c r="H391" s="3">
        <f t="shared" si="19"/>
        <v>1884.6120000000001</v>
      </c>
      <c r="I391" s="3">
        <f t="shared" si="20"/>
        <v>14247.666300000001</v>
      </c>
      <c r="J391" s="12">
        <f>COUNTIF($A$2:A391, A391)</f>
        <v>1</v>
      </c>
    </row>
    <row r="392" spans="1:10">
      <c r="A392" s="138" t="s">
        <v>105</v>
      </c>
      <c r="B392" s="139" t="s">
        <v>2076</v>
      </c>
      <c r="C392" s="2">
        <f>IFERROR(VLOOKUP('DIV CHANGE'!$B392,JOBS!$A:$D,4,FALSE),"")</f>
        <v>2</v>
      </c>
      <c r="D392" s="11">
        <v>0.62</v>
      </c>
      <c r="E392" s="3">
        <f>IF(J392=1, IFERROR(VLOOKUP(A392,'Simple Annual Summary'!$D$5:$O$962,9,FALSE), ""), "")</f>
        <v>6035.7</v>
      </c>
      <c r="F392" s="3">
        <f t="shared" si="18"/>
        <v>502.97499999999997</v>
      </c>
      <c r="G392" s="17">
        <f>IF(COUNTIF($A$2:A392, A392)&gt;1, "", IFERROR(SUMIF($A$2:$A$1457, A392, $D$2:$D$1457), ""))</f>
        <v>1</v>
      </c>
      <c r="H392" s="3">
        <f t="shared" si="19"/>
        <v>502.97500000000002</v>
      </c>
      <c r="I392" s="3">
        <f t="shared" si="20"/>
        <v>3742.134</v>
      </c>
      <c r="J392" s="12">
        <f>COUNTIF($A$2:A392, A392)</f>
        <v>1</v>
      </c>
    </row>
    <row r="393" spans="1:10">
      <c r="A393" s="142" t="s">
        <v>645</v>
      </c>
      <c r="B393" s="143" t="s">
        <v>2080</v>
      </c>
      <c r="C393" s="2">
        <f>IFERROR(VLOOKUP('DIV CHANGE'!$B393,JOBS!$A:$D,4,FALSE),"")</f>
        <v>4</v>
      </c>
      <c r="D393" s="2">
        <v>0.62</v>
      </c>
      <c r="E393" s="3">
        <f>IF(J393=1, IFERROR(VLOOKUP(A393,'Simple Annual Summary'!$D$5:$O$962,9,FALSE), ""), "")</f>
        <v>38364.673999999999</v>
      </c>
      <c r="F393" s="3">
        <f t="shared" si="18"/>
        <v>3197.0561666666667</v>
      </c>
      <c r="G393" s="17">
        <f>IF(COUNTIF($A$2:A393, A393)&gt;1, "", IFERROR(SUMIF($A$2:$A$1457, A393, $D$2:$D$1457), ""))</f>
        <v>1</v>
      </c>
      <c r="H393" s="3">
        <f t="shared" si="19"/>
        <v>3197.056</v>
      </c>
      <c r="I393" s="3">
        <f t="shared" si="20"/>
        <v>23786.097880000001</v>
      </c>
      <c r="J393" s="12">
        <f>COUNTIF($A$2:A393, A393)</f>
        <v>1</v>
      </c>
    </row>
    <row r="394" spans="1:10">
      <c r="A394" s="142" t="s">
        <v>2202</v>
      </c>
      <c r="B394" s="143" t="s">
        <v>2020</v>
      </c>
      <c r="C394" s="2">
        <f>IFERROR(VLOOKUP('DIV CHANGE'!$B394,JOBS!$A:$D,4,FALSE),"")</f>
        <v>2</v>
      </c>
      <c r="D394" s="2">
        <v>0.62</v>
      </c>
      <c r="E394" s="3" t="str">
        <f>IF(J394=1, IFERROR(VLOOKUP(A394,'Simple Annual Summary'!$D$5:$O$962,9,FALSE), ""), "")</f>
        <v/>
      </c>
      <c r="F394" s="3" t="str">
        <f t="shared" si="18"/>
        <v/>
      </c>
      <c r="G394" s="17">
        <f>IF(COUNTIF($A$2:A394, A394)&gt;1, "", IFERROR(SUMIF($A$2:$A$1457, A394, $D$2:$D$1457), ""))</f>
        <v>1</v>
      </c>
      <c r="H394" s="3" t="str">
        <f t="shared" si="19"/>
        <v/>
      </c>
      <c r="I394" s="3">
        <f t="shared" si="20"/>
        <v>0</v>
      </c>
      <c r="J394" s="12">
        <f>COUNTIF($A$2:A394, A394)</f>
        <v>1</v>
      </c>
    </row>
    <row r="395" spans="1:10">
      <c r="A395" s="138" t="s">
        <v>1510</v>
      </c>
      <c r="B395" s="139" t="s">
        <v>2045</v>
      </c>
      <c r="C395" s="2">
        <f>IFERROR(VLOOKUP('DIV CHANGE'!$B395,JOBS!$A:$D,4,FALSE),"")</f>
        <v>2</v>
      </c>
      <c r="D395" s="11">
        <v>0.62</v>
      </c>
      <c r="E395" s="3">
        <f>IF(J395=1, IFERROR(VLOOKUP(A395,'Simple Annual Summary'!$D$5:$O$962,9,FALSE), ""), "")</f>
        <v>28023.018333333333</v>
      </c>
      <c r="F395" s="3">
        <f t="shared" si="18"/>
        <v>2335.2515277777779</v>
      </c>
      <c r="G395" s="17">
        <f>IF(COUNTIF($A$2:A395, A395)&gt;1, "", IFERROR(SUMIF($A$2:$A$1457, A395, $D$2:$D$1457), ""))</f>
        <v>1</v>
      </c>
      <c r="H395" s="3">
        <f t="shared" si="19"/>
        <v>2335.252</v>
      </c>
      <c r="I395" s="3">
        <f t="shared" si="20"/>
        <v>17374.271366666668</v>
      </c>
      <c r="J395" s="12">
        <f>COUNTIF($A$2:A395, A395)</f>
        <v>1</v>
      </c>
    </row>
    <row r="396" spans="1:10">
      <c r="A396" s="138" t="s">
        <v>651</v>
      </c>
      <c r="B396" s="139" t="s">
        <v>2203</v>
      </c>
      <c r="C396" s="2">
        <f>IFERROR(VLOOKUP('DIV CHANGE'!$B396,JOBS!$A:$D,4,FALSE),"")</f>
        <v>4</v>
      </c>
      <c r="D396" s="11">
        <v>0.61</v>
      </c>
      <c r="E396" s="3">
        <f>IF(J396=1, IFERROR(VLOOKUP(A396,'Simple Annual Summary'!$D$5:$O$962,9,FALSE), ""), "")</f>
        <v>27049.833000000002</v>
      </c>
      <c r="F396" s="3">
        <f t="shared" si="18"/>
        <v>2254.1527500000002</v>
      </c>
      <c r="G396" s="17">
        <f>IF(COUNTIF($A$2:A396, A396)&gt;1, "", IFERROR(SUMIF($A$2:$A$1457, A396, $D$2:$D$1457), ""))</f>
        <v>1</v>
      </c>
      <c r="H396" s="3">
        <f t="shared" si="19"/>
        <v>2254.1529999999998</v>
      </c>
      <c r="I396" s="3">
        <f t="shared" si="20"/>
        <v>16500.398130000001</v>
      </c>
      <c r="J396" s="12">
        <f>COUNTIF($A$2:A396, A396)</f>
        <v>1</v>
      </c>
    </row>
    <row r="397" spans="1:10">
      <c r="A397" s="142" t="s">
        <v>1508</v>
      </c>
      <c r="B397" s="143" t="s">
        <v>2045</v>
      </c>
      <c r="C397" s="2">
        <f>IFERROR(VLOOKUP('DIV CHANGE'!$B397,JOBS!$A:$D,4,FALSE),"")</f>
        <v>2</v>
      </c>
      <c r="D397" s="130">
        <v>0.61</v>
      </c>
      <c r="E397" s="3">
        <f>IF(J397=1, IFERROR(VLOOKUP(A397,'Simple Annual Summary'!$D$5:$O$962,9,FALSE), ""), "")</f>
        <v>27954.103333333333</v>
      </c>
      <c r="F397" s="3">
        <f t="shared" si="18"/>
        <v>2329.5086111111109</v>
      </c>
      <c r="G397" s="17">
        <f>IF(COUNTIF($A$2:A397, A397)&gt;1, "", IFERROR(SUMIF($A$2:$A$1457, A397, $D$2:$D$1457), ""))</f>
        <v>1</v>
      </c>
      <c r="H397" s="3">
        <f t="shared" si="19"/>
        <v>2329.509</v>
      </c>
      <c r="I397" s="3">
        <f t="shared" si="20"/>
        <v>17052.003033333331</v>
      </c>
      <c r="J397" s="12">
        <f>COUNTIF($A$2:A397, A397)</f>
        <v>1</v>
      </c>
    </row>
    <row r="398" spans="1:10">
      <c r="A398" s="142" t="s">
        <v>121</v>
      </c>
      <c r="B398" s="143" t="s">
        <v>2025</v>
      </c>
      <c r="C398" s="2">
        <f>IFERROR(VLOOKUP('DIV CHANGE'!$B398,JOBS!$A:$D,4,FALSE),"")</f>
        <v>2</v>
      </c>
      <c r="D398" s="2">
        <v>0.6</v>
      </c>
      <c r="E398" s="3">
        <f>IF(J398=1, IFERROR(VLOOKUP(A398,'Simple Annual Summary'!$D$5:$O$962,9,FALSE), ""), "")</f>
        <v>16154.509999999998</v>
      </c>
      <c r="F398" s="3">
        <f t="shared" si="18"/>
        <v>1346.2091666666665</v>
      </c>
      <c r="G398" s="17">
        <f>IF(COUNTIF($A$2:A398, A398)&gt;1, "", IFERROR(SUMIF($A$2:$A$1457, A398, $D$2:$D$1457), ""))</f>
        <v>1</v>
      </c>
      <c r="H398" s="3">
        <f t="shared" si="19"/>
        <v>1346.2090000000001</v>
      </c>
      <c r="I398" s="3">
        <f t="shared" si="20"/>
        <v>9692.7059999999983</v>
      </c>
      <c r="J398" s="12">
        <f>COUNTIF($A$2:A398, A398)</f>
        <v>1</v>
      </c>
    </row>
    <row r="399" spans="1:10">
      <c r="A399" s="142" t="s">
        <v>289</v>
      </c>
      <c r="B399" s="143" t="s">
        <v>2076</v>
      </c>
      <c r="C399" s="2">
        <f>IFERROR(VLOOKUP('DIV CHANGE'!$B399,JOBS!$A:$D,4,FALSE),"")</f>
        <v>2</v>
      </c>
      <c r="D399" s="2">
        <v>0.6</v>
      </c>
      <c r="E399" s="3">
        <f>IF(J399=1, IFERROR(VLOOKUP(A399,'Simple Annual Summary'!$D$5:$O$962,9,FALSE), ""), "")</f>
        <v>18579.169999999998</v>
      </c>
      <c r="F399" s="3">
        <f t="shared" si="18"/>
        <v>1548.2641666666666</v>
      </c>
      <c r="G399" s="17">
        <f>IF(COUNTIF($A$2:A399, A399)&gt;1, "", IFERROR(SUMIF($A$2:$A$1457, A399, $D$2:$D$1457), ""))</f>
        <v>1</v>
      </c>
      <c r="H399" s="3">
        <f t="shared" si="19"/>
        <v>1548.2639999999999</v>
      </c>
      <c r="I399" s="3">
        <f t="shared" si="20"/>
        <v>11147.502</v>
      </c>
      <c r="J399" s="12">
        <f>COUNTIF($A$2:A399, A399)</f>
        <v>1</v>
      </c>
    </row>
    <row r="400" spans="1:10">
      <c r="A400" s="142" t="s">
        <v>2204</v>
      </c>
      <c r="B400" s="143" t="s">
        <v>2044</v>
      </c>
      <c r="C400" s="2">
        <f>IFERROR(VLOOKUP('DIV CHANGE'!$B400,JOBS!$A:$D,4,FALSE),"")</f>
        <v>4</v>
      </c>
      <c r="D400" s="2">
        <v>0.6</v>
      </c>
      <c r="E400" s="3" t="str">
        <f>IF(J400=1, IFERROR(VLOOKUP(A400,'Simple Annual Summary'!$D$5:$O$962,9,FALSE), ""), "")</f>
        <v/>
      </c>
      <c r="F400" s="3" t="str">
        <f t="shared" si="18"/>
        <v/>
      </c>
      <c r="G400" s="17">
        <f>IF(COUNTIF($A$2:A400, A400)&gt;1, "", IFERROR(SUMIF($A$2:$A$1457, A400, $D$2:$D$1457), ""))</f>
        <v>1</v>
      </c>
      <c r="H400" s="3" t="str">
        <f t="shared" si="19"/>
        <v/>
      </c>
      <c r="I400" s="3">
        <f t="shared" si="20"/>
        <v>0</v>
      </c>
      <c r="J400" s="12">
        <f>COUNTIF($A$2:A400, A400)</f>
        <v>1</v>
      </c>
    </row>
    <row r="401" spans="1:10">
      <c r="A401" s="142" t="s">
        <v>2205</v>
      </c>
      <c r="B401" s="143" t="s">
        <v>2076</v>
      </c>
      <c r="C401" s="2">
        <f>IFERROR(VLOOKUP('DIV CHANGE'!$B401,JOBS!$A:$D,4,FALSE),"")</f>
        <v>2</v>
      </c>
      <c r="D401" s="130">
        <v>0.6</v>
      </c>
      <c r="E401" s="3" t="str">
        <f>IF(J401=1, IFERROR(VLOOKUP(A401,'Simple Annual Summary'!$D$5:$O$962,9,FALSE), ""), "")</f>
        <v/>
      </c>
      <c r="F401" s="3" t="str">
        <f t="shared" si="18"/>
        <v/>
      </c>
      <c r="G401" s="17">
        <f>IF(COUNTIF($A$2:A401, A401)&gt;1, "", IFERROR(SUMIF($A$2:$A$1457, A401, $D$2:$D$1457), ""))</f>
        <v>1</v>
      </c>
      <c r="H401" s="3" t="str">
        <f t="shared" si="19"/>
        <v/>
      </c>
      <c r="I401" s="3">
        <f t="shared" si="20"/>
        <v>0</v>
      </c>
      <c r="J401" s="12">
        <f>COUNTIF($A$2:A401, A401)</f>
        <v>1</v>
      </c>
    </row>
    <row r="402" spans="1:10">
      <c r="A402" s="138" t="s">
        <v>2206</v>
      </c>
      <c r="B402" s="139" t="s">
        <v>2076</v>
      </c>
      <c r="C402" s="2">
        <f>IFERROR(VLOOKUP('DIV CHANGE'!$B402,JOBS!$A:$D,4,FALSE),"")</f>
        <v>2</v>
      </c>
      <c r="D402" s="11">
        <v>0.6</v>
      </c>
      <c r="E402" s="3" t="str">
        <f>IF(J402=1, IFERROR(VLOOKUP(A402,'Simple Annual Summary'!$D$5:$O$962,9,FALSE), ""), "")</f>
        <v/>
      </c>
      <c r="F402" s="3" t="str">
        <f t="shared" si="18"/>
        <v/>
      </c>
      <c r="G402" s="17">
        <f>IF(COUNTIF($A$2:A402, A402)&gt;1, "", IFERROR(SUMIF($A$2:$A$1457, A402, $D$2:$D$1457), ""))</f>
        <v>1</v>
      </c>
      <c r="H402" s="3" t="str">
        <f t="shared" si="19"/>
        <v/>
      </c>
      <c r="I402" s="3">
        <f t="shared" si="20"/>
        <v>0</v>
      </c>
      <c r="J402" s="12">
        <f>COUNTIF($A$2:A402, A402)</f>
        <v>1</v>
      </c>
    </row>
    <row r="403" spans="1:10">
      <c r="A403" s="142" t="s">
        <v>2207</v>
      </c>
      <c r="B403" s="143" t="s">
        <v>2076</v>
      </c>
      <c r="C403" s="2">
        <f>IFERROR(VLOOKUP('DIV CHANGE'!$B403,JOBS!$A:$D,4,FALSE),"")</f>
        <v>2</v>
      </c>
      <c r="D403" s="2">
        <v>0.6</v>
      </c>
      <c r="E403" s="3" t="str">
        <f>IF(J403=1, IFERROR(VLOOKUP(A403,'Simple Annual Summary'!$D$5:$O$962,9,FALSE), ""), "")</f>
        <v/>
      </c>
      <c r="F403" s="3" t="str">
        <f t="shared" si="18"/>
        <v/>
      </c>
      <c r="G403" s="17">
        <f>IF(COUNTIF($A$2:A403, A403)&gt;1, "", IFERROR(SUMIF($A$2:$A$1457, A403, $D$2:$D$1457), ""))</f>
        <v>1</v>
      </c>
      <c r="H403" s="3" t="str">
        <f t="shared" si="19"/>
        <v/>
      </c>
      <c r="I403" s="3">
        <f t="shared" si="20"/>
        <v>0</v>
      </c>
      <c r="J403" s="12">
        <f>COUNTIF($A$2:A403, A403)</f>
        <v>1</v>
      </c>
    </row>
    <row r="404" spans="1:10">
      <c r="A404" s="142" t="s">
        <v>243</v>
      </c>
      <c r="B404" s="143" t="s">
        <v>2040</v>
      </c>
      <c r="C404" s="2">
        <f>IFERROR(VLOOKUP('DIV CHANGE'!$B404,JOBS!$A:$D,4,FALSE),"")</f>
        <v>2</v>
      </c>
      <c r="D404" s="2">
        <v>0.59</v>
      </c>
      <c r="E404" s="3">
        <f>IF(J404=1, IFERROR(VLOOKUP(A404,'Simple Annual Summary'!$D$5:$O$962,9,FALSE), ""), "")</f>
        <v>178450</v>
      </c>
      <c r="F404" s="3">
        <f t="shared" si="18"/>
        <v>14870.833333333334</v>
      </c>
      <c r="G404" s="17">
        <f>IF(COUNTIF($A$2:A404, A404)&gt;1, "", IFERROR(SUMIF($A$2:$A$1457, A404, $D$2:$D$1457), ""))</f>
        <v>0.99</v>
      </c>
      <c r="H404" s="3">
        <f t="shared" si="19"/>
        <v>14722.125</v>
      </c>
      <c r="I404" s="3">
        <f t="shared" si="20"/>
        <v>105285.5</v>
      </c>
      <c r="J404" s="12">
        <f>COUNTIF($A$2:A404, A404)</f>
        <v>1</v>
      </c>
    </row>
    <row r="405" spans="1:10">
      <c r="A405" s="138" t="s">
        <v>623</v>
      </c>
      <c r="B405" s="139" t="s">
        <v>2025</v>
      </c>
      <c r="C405" s="2">
        <f>IFERROR(VLOOKUP('DIV CHANGE'!$B405,JOBS!$A:$D,4,FALSE),"")</f>
        <v>2</v>
      </c>
      <c r="D405" s="11">
        <v>0.59</v>
      </c>
      <c r="E405" s="3">
        <f>IF(J405=1, IFERROR(VLOOKUP(A405,'Simple Annual Summary'!$D$5:$O$962,9,FALSE), ""), "")</f>
        <v>14168.49</v>
      </c>
      <c r="F405" s="3">
        <f t="shared" si="18"/>
        <v>1180.7075</v>
      </c>
      <c r="G405" s="17">
        <f>IF(COUNTIF($A$2:A405, A405)&gt;1, "", IFERROR(SUMIF($A$2:$A$1457, A405, $D$2:$D$1457), ""))</f>
        <v>1</v>
      </c>
      <c r="H405" s="3">
        <f t="shared" si="19"/>
        <v>1180.7080000000001</v>
      </c>
      <c r="I405" s="3">
        <f t="shared" si="20"/>
        <v>8359.4090999999989</v>
      </c>
      <c r="J405" s="12">
        <f>COUNTIF($A$2:A405, A405)</f>
        <v>1</v>
      </c>
    </row>
    <row r="406" spans="1:10">
      <c r="A406" s="142" t="s">
        <v>1107</v>
      </c>
      <c r="B406" s="143" t="s">
        <v>2045</v>
      </c>
      <c r="C406" s="2">
        <f>IFERROR(VLOOKUP('DIV CHANGE'!$B406,JOBS!$A:$D,4,FALSE),"")</f>
        <v>2</v>
      </c>
      <c r="D406" s="11">
        <v>0.59</v>
      </c>
      <c r="E406" s="3">
        <f>IF(J406=1, IFERROR(VLOOKUP(A406,'Simple Annual Summary'!$D$5:$O$962,9,FALSE), ""), "")</f>
        <v>24008.066666666666</v>
      </c>
      <c r="F406" s="3">
        <f t="shared" si="18"/>
        <v>2000.6722222222222</v>
      </c>
      <c r="G406" s="17">
        <f>IF(COUNTIF($A$2:A406, A406)&gt;1, "", IFERROR(SUMIF($A$2:$A$1457, A406, $D$2:$D$1457), ""))</f>
        <v>1</v>
      </c>
      <c r="H406" s="3">
        <f t="shared" si="19"/>
        <v>2000.672</v>
      </c>
      <c r="I406" s="3">
        <f t="shared" si="20"/>
        <v>14164.759333333332</v>
      </c>
      <c r="J406" s="12">
        <f>COUNTIF($A$2:A406, A406)</f>
        <v>1</v>
      </c>
    </row>
    <row r="407" spans="1:10">
      <c r="A407" s="142" t="s">
        <v>1283</v>
      </c>
      <c r="B407" s="143" t="s">
        <v>2070</v>
      </c>
      <c r="C407" s="2">
        <f>IFERROR(VLOOKUP('DIV CHANGE'!$B407,JOBS!$A:$D,4,FALSE),"")</f>
        <v>8</v>
      </c>
      <c r="D407" s="2">
        <v>0.59</v>
      </c>
      <c r="E407" s="3">
        <f>IF(J407=1, IFERROR(VLOOKUP(A407,'Simple Annual Summary'!$D$5:$O$962,9,FALSE), ""), "")</f>
        <v>1992.9843749999998</v>
      </c>
      <c r="F407" s="3">
        <f t="shared" si="18"/>
        <v>166.08203124999997</v>
      </c>
      <c r="G407" s="17">
        <f>IF(COUNTIF($A$2:A407, A407)&gt;1, "", IFERROR(SUMIF($A$2:$A$1457, A407, $D$2:$D$1457), ""))</f>
        <v>1.01</v>
      </c>
      <c r="H407" s="3">
        <f t="shared" si="19"/>
        <v>167.74299999999999</v>
      </c>
      <c r="I407" s="3">
        <f t="shared" si="20"/>
        <v>1175.8607812499997</v>
      </c>
      <c r="J407" s="12">
        <f>COUNTIF($A$2:A407, A407)</f>
        <v>1</v>
      </c>
    </row>
    <row r="408" spans="1:10">
      <c r="A408" s="142" t="s">
        <v>1285</v>
      </c>
      <c r="B408" s="143" t="s">
        <v>2045</v>
      </c>
      <c r="C408" s="2">
        <f>IFERROR(VLOOKUP('DIV CHANGE'!$B408,JOBS!$A:$D,4,FALSE),"")</f>
        <v>2</v>
      </c>
      <c r="D408" s="2">
        <v>0.59</v>
      </c>
      <c r="E408" s="3">
        <f>IF(J408=1, IFERROR(VLOOKUP(A408,'Simple Annual Summary'!$D$5:$O$962,9,FALSE), ""), "")</f>
        <v>4757.5055555555555</v>
      </c>
      <c r="F408" s="3">
        <f t="shared" si="18"/>
        <v>396.45879629629627</v>
      </c>
      <c r="G408" s="17">
        <f>IF(COUNTIF($A$2:A408, A408)&gt;1, "", IFERROR(SUMIF($A$2:$A$1457, A408, $D$2:$D$1457), ""))</f>
        <v>0.99</v>
      </c>
      <c r="H408" s="3">
        <f t="shared" si="19"/>
        <v>392.49400000000003</v>
      </c>
      <c r="I408" s="3">
        <f t="shared" si="20"/>
        <v>2806.9282777777776</v>
      </c>
      <c r="J408" s="12">
        <f>COUNTIF($A$2:A408, A408)</f>
        <v>1</v>
      </c>
    </row>
    <row r="409" spans="1:10">
      <c r="A409" s="142" t="s">
        <v>2208</v>
      </c>
      <c r="B409" s="143" t="s">
        <v>2076</v>
      </c>
      <c r="C409" s="2">
        <f>IFERROR(VLOOKUP('DIV CHANGE'!$B409,JOBS!$A:$D,4,FALSE),"")</f>
        <v>2</v>
      </c>
      <c r="D409" s="2">
        <v>0.57999999999999996</v>
      </c>
      <c r="E409" s="3" t="str">
        <f>IF(J409=1, IFERROR(VLOOKUP(A409,'Simple Annual Summary'!$D$5:$O$962,9,FALSE), ""), "")</f>
        <v/>
      </c>
      <c r="F409" s="3" t="str">
        <f t="shared" si="18"/>
        <v/>
      </c>
      <c r="G409" s="17">
        <f>IF(COUNTIF($A$2:A409, A409)&gt;1, "", IFERROR(SUMIF($A$2:$A$1457, A409, $D$2:$D$1457), ""))</f>
        <v>1</v>
      </c>
      <c r="H409" s="3" t="str">
        <f t="shared" si="19"/>
        <v/>
      </c>
      <c r="I409" s="3">
        <f t="shared" si="20"/>
        <v>0</v>
      </c>
      <c r="J409" s="12">
        <f>COUNTIF($A$2:A409, A409)</f>
        <v>1</v>
      </c>
    </row>
    <row r="410" spans="1:10">
      <c r="A410" s="138" t="s">
        <v>2209</v>
      </c>
      <c r="B410" s="139" t="s">
        <v>2042</v>
      </c>
      <c r="C410" s="2">
        <f>IFERROR(VLOOKUP('DIV CHANGE'!$B410,JOBS!$A:$D,4,FALSE),"")</f>
        <v>4</v>
      </c>
      <c r="D410" s="11">
        <v>0.57999999999999996</v>
      </c>
      <c r="E410" s="3" t="str">
        <f>IF(J410=1, IFERROR(VLOOKUP(A410,'Simple Annual Summary'!$D$5:$O$962,9,FALSE), ""), "")</f>
        <v/>
      </c>
      <c r="F410" s="3" t="str">
        <f t="shared" si="18"/>
        <v/>
      </c>
      <c r="G410" s="17">
        <f>IF(COUNTIF($A$2:A410, A410)&gt;1, "", IFERROR(SUMIF($A$2:$A$1457, A410, $D$2:$D$1457), ""))</f>
        <v>0.98999999999999988</v>
      </c>
      <c r="H410" s="3" t="str">
        <f t="shared" si="19"/>
        <v/>
      </c>
      <c r="I410" s="3">
        <f t="shared" si="20"/>
        <v>0</v>
      </c>
      <c r="J410" s="12">
        <f>COUNTIF($A$2:A410, A410)</f>
        <v>1</v>
      </c>
    </row>
    <row r="411" spans="1:10">
      <c r="A411" s="138" t="s">
        <v>2210</v>
      </c>
      <c r="B411" s="139" t="s">
        <v>2050</v>
      </c>
      <c r="C411" s="2">
        <f>IFERROR(VLOOKUP('DIV CHANGE'!$B411,JOBS!$A:$D,4,FALSE),"")</f>
        <v>4</v>
      </c>
      <c r="D411" s="11">
        <v>0.56999999999999995</v>
      </c>
      <c r="E411" s="3" t="str">
        <f>IF(J411=1, IFERROR(VLOOKUP(A411,'Simple Annual Summary'!$D$5:$O$962,9,FALSE), ""), "")</f>
        <v/>
      </c>
      <c r="F411" s="3" t="str">
        <f t="shared" si="18"/>
        <v/>
      </c>
      <c r="G411" s="17">
        <f>IF(COUNTIF($A$2:A411, A411)&gt;1, "", IFERROR(SUMIF($A$2:$A$1457, A411, $D$2:$D$1457), ""))</f>
        <v>1</v>
      </c>
      <c r="H411" s="3" t="str">
        <f t="shared" si="19"/>
        <v/>
      </c>
      <c r="I411" s="3">
        <f t="shared" si="20"/>
        <v>0</v>
      </c>
      <c r="J411" s="12">
        <f>COUNTIF($A$2:A411, A411)</f>
        <v>1</v>
      </c>
    </row>
    <row r="412" spans="1:10">
      <c r="A412" s="138" t="s">
        <v>2211</v>
      </c>
      <c r="B412" s="139" t="s">
        <v>2076</v>
      </c>
      <c r="C412" s="2">
        <f>IFERROR(VLOOKUP('DIV CHANGE'!$B412,JOBS!$A:$D,4,FALSE),"")</f>
        <v>2</v>
      </c>
      <c r="D412" s="11">
        <v>0.56999999999999995</v>
      </c>
      <c r="E412" s="3" t="str">
        <f>IF(J412=1, IFERROR(VLOOKUP(A412,'Simple Annual Summary'!$D$5:$O$962,9,FALSE), ""), "")</f>
        <v/>
      </c>
      <c r="F412" s="3" t="str">
        <f t="shared" si="18"/>
        <v/>
      </c>
      <c r="G412" s="17">
        <f>IF(COUNTIF($A$2:A412, A412)&gt;1, "", IFERROR(SUMIF($A$2:$A$1457, A412, $D$2:$D$1457), ""))</f>
        <v>1</v>
      </c>
      <c r="H412" s="3" t="str">
        <f t="shared" si="19"/>
        <v/>
      </c>
      <c r="I412" s="3">
        <f t="shared" si="20"/>
        <v>0</v>
      </c>
      <c r="J412" s="12">
        <f>COUNTIF($A$2:A412, A412)</f>
        <v>1</v>
      </c>
    </row>
    <row r="413" spans="1:10">
      <c r="A413" s="142" t="s">
        <v>2212</v>
      </c>
      <c r="B413" s="143" t="s">
        <v>2044</v>
      </c>
      <c r="C413" s="2">
        <f>IFERROR(VLOOKUP('DIV CHANGE'!$B413,JOBS!$A:$D,4,FALSE),"")</f>
        <v>4</v>
      </c>
      <c r="D413" s="2">
        <v>0.56999999999999995</v>
      </c>
      <c r="E413" s="3" t="str">
        <f>IF(J413=1, IFERROR(VLOOKUP(A413,'Simple Annual Summary'!$D$5:$O$962,9,FALSE), ""), "")</f>
        <v/>
      </c>
      <c r="F413" s="3" t="str">
        <f t="shared" si="18"/>
        <v/>
      </c>
      <c r="G413" s="17">
        <f>IF(COUNTIF($A$2:A413, A413)&gt;1, "", IFERROR(SUMIF($A$2:$A$1457, A413, $D$2:$D$1457), ""))</f>
        <v>1</v>
      </c>
      <c r="H413" s="3" t="str">
        <f t="shared" si="19"/>
        <v/>
      </c>
      <c r="I413" s="3">
        <f t="shared" si="20"/>
        <v>0</v>
      </c>
      <c r="J413" s="12">
        <f>COUNTIF($A$2:A413, A413)</f>
        <v>1</v>
      </c>
    </row>
    <row r="414" spans="1:10">
      <c r="A414" s="142" t="s">
        <v>1435</v>
      </c>
      <c r="B414" s="143" t="s">
        <v>2025</v>
      </c>
      <c r="C414" s="2">
        <f>IFERROR(VLOOKUP('DIV CHANGE'!$B414,JOBS!$A:$D,4,FALSE),"")</f>
        <v>2</v>
      </c>
      <c r="D414" s="2">
        <v>0.56999999999999995</v>
      </c>
      <c r="E414" s="3">
        <f>IF(J414=1, IFERROR(VLOOKUP(A414,'Simple Annual Summary'!$D$5:$O$962,9,FALSE), ""), "")</f>
        <v>60003.380000000005</v>
      </c>
      <c r="F414" s="3">
        <f t="shared" si="18"/>
        <v>5000.2816666666668</v>
      </c>
      <c r="G414" s="17">
        <f>IF(COUNTIF($A$2:A414, A414)&gt;1, "", IFERROR(SUMIF($A$2:$A$1457, A414, $D$2:$D$1457), ""))</f>
        <v>0.99999999999999989</v>
      </c>
      <c r="H414" s="3">
        <f t="shared" si="19"/>
        <v>5000.2820000000002</v>
      </c>
      <c r="I414" s="3">
        <f t="shared" si="20"/>
        <v>34201.926599999992</v>
      </c>
      <c r="J414" s="12">
        <f>COUNTIF($A$2:A414, A414)</f>
        <v>1</v>
      </c>
    </row>
    <row r="415" spans="1:10">
      <c r="A415" s="142" t="s">
        <v>1572</v>
      </c>
      <c r="B415" s="143" t="s">
        <v>2045</v>
      </c>
      <c r="C415" s="2">
        <f>IFERROR(VLOOKUP('DIV CHANGE'!$B415,JOBS!$A:$D,4,FALSE),"")</f>
        <v>2</v>
      </c>
      <c r="D415" s="11">
        <v>0.56999999999999995</v>
      </c>
      <c r="E415" s="3">
        <f>IF(J415=1, IFERROR(VLOOKUP(A415,'Simple Annual Summary'!$D$5:$O$962,9,FALSE), ""), "")</f>
        <v>17475.788571428569</v>
      </c>
      <c r="F415" s="3">
        <f t="shared" si="18"/>
        <v>1456.3157142857142</v>
      </c>
      <c r="G415" s="17">
        <f>IF(COUNTIF($A$2:A415, A415)&gt;1, "", IFERROR(SUMIF($A$2:$A$1457, A415, $D$2:$D$1457), ""))</f>
        <v>1</v>
      </c>
      <c r="H415" s="3">
        <f t="shared" si="19"/>
        <v>1456.316</v>
      </c>
      <c r="I415" s="3">
        <f t="shared" si="20"/>
        <v>9961.1994857142836</v>
      </c>
      <c r="J415" s="12">
        <f>COUNTIF($A$2:A415, A415)</f>
        <v>1</v>
      </c>
    </row>
    <row r="416" spans="1:10">
      <c r="A416" s="138" t="s">
        <v>308</v>
      </c>
      <c r="B416" s="139" t="s">
        <v>2025</v>
      </c>
      <c r="C416" s="2">
        <f>IFERROR(VLOOKUP('DIV CHANGE'!$B416,JOBS!$A:$D,4,FALSE),"")</f>
        <v>2</v>
      </c>
      <c r="D416" s="11">
        <v>0.56000000000000005</v>
      </c>
      <c r="E416" s="3">
        <f>IF(J416=1, IFERROR(VLOOKUP(A416,'Simple Annual Summary'!$D$5:$O$962,9,FALSE), ""), "")</f>
        <v>61997.83666666667</v>
      </c>
      <c r="F416" s="3">
        <f t="shared" si="18"/>
        <v>5166.4863888888895</v>
      </c>
      <c r="G416" s="17">
        <f>IF(COUNTIF($A$2:A416, A416)&gt;1, "", IFERROR(SUMIF($A$2:$A$1457, A416, $D$2:$D$1457), ""))</f>
        <v>1</v>
      </c>
      <c r="H416" s="3">
        <f t="shared" si="19"/>
        <v>5166.4859999999999</v>
      </c>
      <c r="I416" s="3">
        <f t="shared" si="20"/>
        <v>34718.78853333334</v>
      </c>
      <c r="J416" s="12">
        <f>COUNTIF($A$2:A416, A416)</f>
        <v>1</v>
      </c>
    </row>
    <row r="417" spans="1:10">
      <c r="A417" s="142" t="s">
        <v>1219</v>
      </c>
      <c r="B417" s="143" t="s">
        <v>2042</v>
      </c>
      <c r="C417" s="2">
        <f>IFERROR(VLOOKUP('DIV CHANGE'!$B417,JOBS!$A:$D,4,FALSE),"")</f>
        <v>4</v>
      </c>
      <c r="D417" s="130">
        <v>0.56000000000000005</v>
      </c>
      <c r="E417" s="3">
        <f>IF(J417=1, IFERROR(VLOOKUP(A417,'Simple Annual Summary'!$D$5:$O$962,9,FALSE), ""), "")</f>
        <v>15907.395</v>
      </c>
      <c r="F417" s="3">
        <f t="shared" si="18"/>
        <v>1325.61625</v>
      </c>
      <c r="G417" s="17">
        <f>IF(COUNTIF($A$2:A417, A417)&gt;1, "", IFERROR(SUMIF($A$2:$A$1457, A417, $D$2:$D$1457), ""))</f>
        <v>1.01</v>
      </c>
      <c r="H417" s="3">
        <f t="shared" si="19"/>
        <v>1338.8720000000001</v>
      </c>
      <c r="I417" s="3">
        <f t="shared" si="20"/>
        <v>8908.1412000000018</v>
      </c>
      <c r="J417" s="12">
        <f>COUNTIF($A$2:A417, A417)</f>
        <v>1</v>
      </c>
    </row>
    <row r="418" spans="1:10">
      <c r="A418" s="138" t="s">
        <v>1097</v>
      </c>
      <c r="B418" s="139" t="s">
        <v>2045</v>
      </c>
      <c r="C418" s="2">
        <f>IFERROR(VLOOKUP('DIV CHANGE'!$B418,JOBS!$A:$D,4,FALSE),"")</f>
        <v>2</v>
      </c>
      <c r="D418" s="11">
        <v>0.55000000000000004</v>
      </c>
      <c r="E418" s="3">
        <f>IF(J418=1, IFERROR(VLOOKUP(A418,'Simple Annual Summary'!$D$5:$O$962,9,FALSE), ""), "")</f>
        <v>21785.07</v>
      </c>
      <c r="F418" s="3">
        <f t="shared" si="18"/>
        <v>1815.4224999999999</v>
      </c>
      <c r="G418" s="17">
        <f>IF(COUNTIF($A$2:A418, A418)&gt;1, "", IFERROR(SUMIF($A$2:$A$1457, A418, $D$2:$D$1457), ""))</f>
        <v>1</v>
      </c>
      <c r="H418" s="3">
        <f t="shared" si="19"/>
        <v>1815.423</v>
      </c>
      <c r="I418" s="3">
        <f t="shared" si="20"/>
        <v>11981.788500000001</v>
      </c>
      <c r="J418" s="12">
        <f>COUNTIF($A$2:A418, A418)</f>
        <v>1</v>
      </c>
    </row>
    <row r="419" spans="1:10">
      <c r="A419" s="138" t="s">
        <v>1167</v>
      </c>
      <c r="B419" s="139" t="s">
        <v>2213</v>
      </c>
      <c r="C419" s="2">
        <f>IFERROR(VLOOKUP('DIV CHANGE'!$B419,JOBS!$A:$D,4,FALSE),"")</f>
        <v>2</v>
      </c>
      <c r="D419" s="11">
        <v>0.55000000000000004</v>
      </c>
      <c r="E419" s="3">
        <f>IF(J419=1, IFERROR(VLOOKUP(A419,'Simple Annual Summary'!$D$5:$O$962,9,FALSE), ""), "")</f>
        <v>20689.314999999999</v>
      </c>
      <c r="F419" s="3">
        <f t="shared" si="18"/>
        <v>1724.1095833333331</v>
      </c>
      <c r="G419" s="17">
        <f>IF(COUNTIF($A$2:A419, A419)&gt;1, "", IFERROR(SUMIF($A$2:$A$1457, A419, $D$2:$D$1457), ""))</f>
        <v>1.01</v>
      </c>
      <c r="H419" s="3">
        <f t="shared" si="19"/>
        <v>1741.3510000000001</v>
      </c>
      <c r="I419" s="3">
        <f t="shared" si="20"/>
        <v>11379.123249999999</v>
      </c>
      <c r="J419" s="12">
        <f>COUNTIF($A$2:A419, A419)</f>
        <v>1</v>
      </c>
    </row>
    <row r="420" spans="1:10">
      <c r="A420" s="138" t="s">
        <v>1251</v>
      </c>
      <c r="B420" s="139" t="s">
        <v>2040</v>
      </c>
      <c r="C420" s="2">
        <f>IFERROR(VLOOKUP('DIV CHANGE'!$B420,JOBS!$A:$D,4,FALSE),"")</f>
        <v>2</v>
      </c>
      <c r="D420" s="11">
        <v>0.55000000000000004</v>
      </c>
      <c r="E420" s="3">
        <f>IF(J420=1, IFERROR(VLOOKUP(A420,'Simple Annual Summary'!$D$5:$O$962,9,FALSE), ""), "")</f>
        <v>11306.57</v>
      </c>
      <c r="F420" s="3">
        <f t="shared" si="18"/>
        <v>942.21416666666664</v>
      </c>
      <c r="G420" s="17">
        <f>IF(COUNTIF($A$2:A420, A420)&gt;1, "", IFERROR(SUMIF($A$2:$A$1457, A420, $D$2:$D$1457), ""))</f>
        <v>1</v>
      </c>
      <c r="H420" s="3">
        <f t="shared" si="19"/>
        <v>942.21400000000006</v>
      </c>
      <c r="I420" s="3">
        <f t="shared" si="20"/>
        <v>6218.6135000000004</v>
      </c>
      <c r="J420" s="12">
        <f>COUNTIF($A$2:A420, A420)</f>
        <v>1</v>
      </c>
    </row>
    <row r="421" spans="1:10">
      <c r="A421" s="142" t="s">
        <v>2214</v>
      </c>
      <c r="B421" s="143" t="s">
        <v>2027</v>
      </c>
      <c r="C421" s="2">
        <f>IFERROR(VLOOKUP('DIV CHANGE'!$B421,JOBS!$A:$D,4,FALSE),"")</f>
        <v>2</v>
      </c>
      <c r="D421" s="2">
        <v>0.54</v>
      </c>
      <c r="E421" s="3" t="str">
        <f>IF(J421=1, IFERROR(VLOOKUP(A421,'Simple Annual Summary'!$D$5:$O$962,9,FALSE), ""), "")</f>
        <v/>
      </c>
      <c r="F421" s="3" t="str">
        <f t="shared" si="18"/>
        <v/>
      </c>
      <c r="G421" s="17">
        <f>IF(COUNTIF($A$2:A421, A421)&gt;1, "", IFERROR(SUMIF($A$2:$A$1457, A421, $D$2:$D$1457), ""))</f>
        <v>0.9900000000000001</v>
      </c>
      <c r="H421" s="3" t="str">
        <f t="shared" si="19"/>
        <v/>
      </c>
      <c r="I421" s="3">
        <f t="shared" si="20"/>
        <v>0</v>
      </c>
      <c r="J421" s="12">
        <f>COUNTIF($A$2:A421, A421)</f>
        <v>1</v>
      </c>
    </row>
    <row r="422" spans="1:10">
      <c r="A422" s="142" t="s">
        <v>2215</v>
      </c>
      <c r="B422" s="143" t="s">
        <v>2044</v>
      </c>
      <c r="C422" s="2">
        <f>IFERROR(VLOOKUP('DIV CHANGE'!$B422,JOBS!$A:$D,4,FALSE),"")</f>
        <v>4</v>
      </c>
      <c r="D422" s="2">
        <v>0.53</v>
      </c>
      <c r="E422" s="3" t="str">
        <f>IF(J422=1, IFERROR(VLOOKUP(A422,'Simple Annual Summary'!$D$5:$O$962,9,FALSE), ""), "")</f>
        <v/>
      </c>
      <c r="F422" s="3" t="str">
        <f t="shared" si="18"/>
        <v/>
      </c>
      <c r="G422" s="17">
        <f>IF(COUNTIF($A$2:A422, A422)&gt;1, "", IFERROR(SUMIF($A$2:$A$1457, A422, $D$2:$D$1457), ""))</f>
        <v>1</v>
      </c>
      <c r="H422" s="3" t="str">
        <f t="shared" si="19"/>
        <v/>
      </c>
      <c r="I422" s="3">
        <f t="shared" si="20"/>
        <v>0</v>
      </c>
      <c r="J422" s="12">
        <f>COUNTIF($A$2:A422, A422)</f>
        <v>1</v>
      </c>
    </row>
    <row r="423" spans="1:10">
      <c r="A423" s="142" t="s">
        <v>1239</v>
      </c>
      <c r="B423" s="143" t="s">
        <v>2042</v>
      </c>
      <c r="C423" s="2">
        <f>IFERROR(VLOOKUP('DIV CHANGE'!$B423,JOBS!$A:$D,4,FALSE),"")</f>
        <v>4</v>
      </c>
      <c r="D423" s="11">
        <v>0.53</v>
      </c>
      <c r="E423" s="3">
        <f>IF(J423=1, IFERROR(VLOOKUP(A423,'Simple Annual Summary'!$D$5:$O$962,9,FALSE), ""), "")</f>
        <v>10861.116666666667</v>
      </c>
      <c r="F423" s="3">
        <f t="shared" si="18"/>
        <v>905.09305555555557</v>
      </c>
      <c r="G423" s="17">
        <f>IF(COUNTIF($A$2:A423, A423)&gt;1, "", IFERROR(SUMIF($A$2:$A$1457, A423, $D$2:$D$1457), ""))</f>
        <v>1</v>
      </c>
      <c r="H423" s="3">
        <f t="shared" si="19"/>
        <v>905.09299999999996</v>
      </c>
      <c r="I423" s="3">
        <f t="shared" si="20"/>
        <v>5756.391833333334</v>
      </c>
      <c r="J423" s="12">
        <f>COUNTIF($A$2:A423, A423)</f>
        <v>1</v>
      </c>
    </row>
    <row r="424" spans="1:10">
      <c r="A424" s="142" t="s">
        <v>1479</v>
      </c>
      <c r="B424" s="143" t="s">
        <v>2045</v>
      </c>
      <c r="C424" s="2">
        <f>IFERROR(VLOOKUP('DIV CHANGE'!$B424,JOBS!$A:$D,4,FALSE),"")</f>
        <v>2</v>
      </c>
      <c r="D424" s="2">
        <v>0.53</v>
      </c>
      <c r="E424" s="3">
        <f>IF(J424=1, IFERROR(VLOOKUP(A424,'Simple Annual Summary'!$D$5:$O$962,9,FALSE), ""), "")</f>
        <v>396.83035714285711</v>
      </c>
      <c r="F424" s="3">
        <f t="shared" si="18"/>
        <v>33.069196428571423</v>
      </c>
      <c r="G424" s="17">
        <f>IF(COUNTIF($A$2:A424, A424)&gt;1, "", IFERROR(SUMIF($A$2:$A$1457, A424, $D$2:$D$1457), ""))</f>
        <v>1.01</v>
      </c>
      <c r="H424" s="3">
        <f t="shared" si="19"/>
        <v>33.4</v>
      </c>
      <c r="I424" s="3">
        <f t="shared" si="20"/>
        <v>210.32008928571429</v>
      </c>
      <c r="J424" s="12">
        <f>COUNTIF($A$2:A424, A424)</f>
        <v>1</v>
      </c>
    </row>
    <row r="425" spans="1:10">
      <c r="A425" s="142" t="s">
        <v>1511</v>
      </c>
      <c r="B425" s="143" t="s">
        <v>2020</v>
      </c>
      <c r="C425" s="2">
        <f>IFERROR(VLOOKUP('DIV CHANGE'!$B425,JOBS!$A:$D,4,FALSE),"")</f>
        <v>2</v>
      </c>
      <c r="D425" s="2">
        <v>0.53</v>
      </c>
      <c r="E425" s="3">
        <f>IF(J425=1, IFERROR(VLOOKUP(A425,'Simple Annual Summary'!$D$5:$O$962,9,FALSE), ""), "")</f>
        <v>7388.7535714285705</v>
      </c>
      <c r="F425" s="3">
        <f t="shared" si="18"/>
        <v>615.72946428571424</v>
      </c>
      <c r="G425" s="17">
        <f>IF(COUNTIF($A$2:A425, A425)&gt;1, "", IFERROR(SUMIF($A$2:$A$1457, A425, $D$2:$D$1457), ""))</f>
        <v>0.99</v>
      </c>
      <c r="H425" s="3">
        <f t="shared" si="19"/>
        <v>609.572</v>
      </c>
      <c r="I425" s="3">
        <f t="shared" si="20"/>
        <v>3916.039392857143</v>
      </c>
      <c r="J425" s="12">
        <f>COUNTIF($A$2:A425, A425)</f>
        <v>1</v>
      </c>
    </row>
    <row r="426" spans="1:10">
      <c r="A426" s="142" t="s">
        <v>1658</v>
      </c>
      <c r="B426" s="143" t="s">
        <v>2047</v>
      </c>
      <c r="C426" s="2">
        <f>IFERROR(VLOOKUP('DIV CHANGE'!$B426,JOBS!$A:$D,4,FALSE),"")</f>
        <v>4</v>
      </c>
      <c r="D426" s="2">
        <v>0.53</v>
      </c>
      <c r="E426" s="3">
        <f>IF(J426=1, IFERROR(VLOOKUP(A426,'Simple Annual Summary'!$D$5:$O$962,9,FALSE), ""), "")</f>
        <v>17950</v>
      </c>
      <c r="F426" s="3">
        <f t="shared" si="18"/>
        <v>1495.8333333333333</v>
      </c>
      <c r="G426" s="17">
        <f>IF(COUNTIF($A$2:A426, A426)&gt;1, "", IFERROR(SUMIF($A$2:$A$1457, A426, $D$2:$D$1457), ""))</f>
        <v>1</v>
      </c>
      <c r="H426" s="3">
        <f t="shared" si="19"/>
        <v>1495.8330000000001</v>
      </c>
      <c r="I426" s="3">
        <f t="shared" si="20"/>
        <v>9513.5</v>
      </c>
      <c r="J426" s="12">
        <f>COUNTIF($A$2:A426, A426)</f>
        <v>1</v>
      </c>
    </row>
    <row r="427" spans="1:10">
      <c r="A427" s="232" t="s">
        <v>2216</v>
      </c>
      <c r="B427" s="235" t="s">
        <v>2040</v>
      </c>
      <c r="C427" s="2">
        <f>IFERROR(VLOOKUP('DIV CHANGE'!$B427,JOBS!$A:$D,4,FALSE),"")</f>
        <v>2</v>
      </c>
      <c r="D427" s="228">
        <v>0.53</v>
      </c>
      <c r="E427" s="229" t="str">
        <f>IF(J427=1, IFERROR(VLOOKUP(A427,'Simple Annual Summary'!$D$5:$O$962,9,FALSE), ""), "")</f>
        <v/>
      </c>
      <c r="F427" s="229" t="str">
        <f t="shared" si="18"/>
        <v/>
      </c>
      <c r="G427" s="230">
        <f>IF(COUNTIF($A$2:A427, A427)&gt;1, "", IFERROR(SUMIF($A$2:$A$1457, A427, $D$2:$D$1457), ""))</f>
        <v>1</v>
      </c>
      <c r="H427" s="229" t="str">
        <f t="shared" si="19"/>
        <v/>
      </c>
      <c r="I427" s="229">
        <f t="shared" si="20"/>
        <v>0</v>
      </c>
      <c r="J427" s="231">
        <f>COUNTIF($A$2:A427, A427)</f>
        <v>1</v>
      </c>
    </row>
    <row r="428" spans="1:10">
      <c r="A428" s="138" t="s">
        <v>2217</v>
      </c>
      <c r="B428" s="139" t="s">
        <v>2027</v>
      </c>
      <c r="C428" s="2">
        <f>IFERROR(VLOOKUP('DIV CHANGE'!$B428,JOBS!$A:$D,4,FALSE),"")</f>
        <v>2</v>
      </c>
      <c r="D428" s="11">
        <v>0.52</v>
      </c>
      <c r="E428" s="3" t="str">
        <f>IF(J428=1, IFERROR(VLOOKUP(A428,'Simple Annual Summary'!$D$5:$O$962,9,FALSE), ""), "")</f>
        <v/>
      </c>
      <c r="F428" s="3" t="str">
        <f t="shared" si="18"/>
        <v/>
      </c>
      <c r="G428" s="17">
        <f>IF(COUNTIF($A$2:A428, A428)&gt;1, "", IFERROR(SUMIF($A$2:$A$1457, A428, $D$2:$D$1457), ""))</f>
        <v>1.01</v>
      </c>
      <c r="H428" s="3" t="str">
        <f t="shared" si="19"/>
        <v/>
      </c>
      <c r="I428" s="3">
        <f t="shared" si="20"/>
        <v>0</v>
      </c>
      <c r="J428" s="12">
        <f>COUNTIF($A$2:A428, A428)</f>
        <v>1</v>
      </c>
    </row>
    <row r="429" spans="1:10">
      <c r="A429" s="142" t="s">
        <v>2218</v>
      </c>
      <c r="B429" s="143" t="s">
        <v>2018</v>
      </c>
      <c r="C429" s="2">
        <f>IFERROR(VLOOKUP('DIV CHANGE'!$B429,JOBS!$A:$D,4,FALSE),"")</f>
        <v>2</v>
      </c>
      <c r="D429" s="2">
        <v>0.52</v>
      </c>
      <c r="E429" s="3" t="str">
        <f>IF(J429=1, IFERROR(VLOOKUP(A429,'Simple Annual Summary'!$D$5:$O$962,9,FALSE), ""), "")</f>
        <v/>
      </c>
      <c r="F429" s="3" t="str">
        <f t="shared" si="18"/>
        <v/>
      </c>
      <c r="G429" s="17">
        <f>IF(COUNTIF($A$2:A429, A429)&gt;1, "", IFERROR(SUMIF($A$2:$A$1457, A429, $D$2:$D$1457), ""))</f>
        <v>1</v>
      </c>
      <c r="H429" s="3" t="str">
        <f t="shared" si="19"/>
        <v/>
      </c>
      <c r="I429" s="3">
        <f t="shared" si="20"/>
        <v>0</v>
      </c>
      <c r="J429" s="12">
        <f>COUNTIF($A$2:A429, A429)</f>
        <v>1</v>
      </c>
    </row>
    <row r="430" spans="1:10">
      <c r="A430" s="138" t="s">
        <v>931</v>
      </c>
      <c r="B430" s="139" t="s">
        <v>2037</v>
      </c>
      <c r="C430" s="2">
        <f>IFERROR(VLOOKUP('DIV CHANGE'!$B430,JOBS!$A:$D,4,FALSE),"")</f>
        <v>2</v>
      </c>
      <c r="D430" s="11">
        <v>0.52</v>
      </c>
      <c r="E430" s="3">
        <f>IF(J430=1, IFERROR(VLOOKUP(A430,'Simple Annual Summary'!$D$5:$O$962,9,FALSE), ""), "")</f>
        <v>9742.5</v>
      </c>
      <c r="F430" s="3">
        <f t="shared" si="18"/>
        <v>811.875</v>
      </c>
      <c r="G430" s="17">
        <f>IF(COUNTIF($A$2:A430, A430)&gt;1, "", IFERROR(SUMIF($A$2:$A$1457, A430, $D$2:$D$1457), ""))</f>
        <v>1</v>
      </c>
      <c r="H430" s="3">
        <f t="shared" si="19"/>
        <v>811.875</v>
      </c>
      <c r="I430" s="3">
        <f t="shared" si="20"/>
        <v>5066.1000000000004</v>
      </c>
      <c r="J430" s="12">
        <f>COUNTIF($A$2:A430, A430)</f>
        <v>1</v>
      </c>
    </row>
    <row r="431" spans="1:10">
      <c r="A431" s="142" t="s">
        <v>989</v>
      </c>
      <c r="B431" s="143" t="s">
        <v>2020</v>
      </c>
      <c r="C431" s="2">
        <f>IFERROR(VLOOKUP('DIV CHANGE'!$B431,JOBS!$A:$D,4,FALSE),"")</f>
        <v>2</v>
      </c>
      <c r="D431" s="11">
        <v>0.52</v>
      </c>
      <c r="E431" s="3">
        <f>IF(J431=1, IFERROR(VLOOKUP(A431,'Simple Annual Summary'!$D$5:$O$962,9,FALSE), ""), "")</f>
        <v>13793.834083333331</v>
      </c>
      <c r="F431" s="3">
        <f t="shared" si="18"/>
        <v>1149.4861736111109</v>
      </c>
      <c r="G431" s="17">
        <f>IF(COUNTIF($A$2:A431, A431)&gt;1, "", IFERROR(SUMIF($A$2:$A$1457, A431, $D$2:$D$1457), ""))</f>
        <v>1.0000000000000002</v>
      </c>
      <c r="H431" s="3">
        <f t="shared" si="19"/>
        <v>1149.4860000000001</v>
      </c>
      <c r="I431" s="3">
        <f t="shared" si="20"/>
        <v>7172.7937233333314</v>
      </c>
      <c r="J431" s="12">
        <f>COUNTIF($A$2:A431, A431)</f>
        <v>1</v>
      </c>
    </row>
    <row r="432" spans="1:10">
      <c r="A432" s="142" t="s">
        <v>1095</v>
      </c>
      <c r="B432" s="143" t="s">
        <v>2045</v>
      </c>
      <c r="C432" s="2">
        <f>IFERROR(VLOOKUP('DIV CHANGE'!$B432,JOBS!$A:$D,4,FALSE),"")</f>
        <v>2</v>
      </c>
      <c r="D432" s="11">
        <v>0.52</v>
      </c>
      <c r="E432" s="3">
        <f>IF(J432=1, IFERROR(VLOOKUP(A432,'Simple Annual Summary'!$D$5:$O$962,9,FALSE), ""), "")</f>
        <v>26223.311666666665</v>
      </c>
      <c r="F432" s="3">
        <f t="shared" si="18"/>
        <v>2185.2759722222222</v>
      </c>
      <c r="G432" s="17">
        <f>IF(COUNTIF($A$2:A432, A432)&gt;1, "", IFERROR(SUMIF($A$2:$A$1457, A432, $D$2:$D$1457), ""))</f>
        <v>1</v>
      </c>
      <c r="H432" s="3">
        <f t="shared" si="19"/>
        <v>2185.2759999999998</v>
      </c>
      <c r="I432" s="3">
        <f t="shared" si="20"/>
        <v>13636.122066666667</v>
      </c>
      <c r="J432" s="12">
        <f>COUNTIF($A$2:A432, A432)</f>
        <v>1</v>
      </c>
    </row>
    <row r="433" spans="1:10">
      <c r="A433" s="142" t="s">
        <v>1311</v>
      </c>
      <c r="B433" s="143" t="s">
        <v>2037</v>
      </c>
      <c r="C433" s="2">
        <f>IFERROR(VLOOKUP('DIV CHANGE'!$B433,JOBS!$A:$D,4,FALSE),"")</f>
        <v>2</v>
      </c>
      <c r="D433" s="2">
        <v>0.52</v>
      </c>
      <c r="E433" s="3">
        <f>IF(J433=1, IFERROR(VLOOKUP(A433,'Simple Annual Summary'!$D$5:$O$962,9,FALSE), ""), "")</f>
        <v>2013.7626250000003</v>
      </c>
      <c r="F433" s="3">
        <f t="shared" si="18"/>
        <v>167.81355208333335</v>
      </c>
      <c r="G433" s="17">
        <f>IF(COUNTIF($A$2:A433, A433)&gt;1, "", IFERROR(SUMIF($A$2:$A$1457, A433, $D$2:$D$1457), ""))</f>
        <v>1</v>
      </c>
      <c r="H433" s="3">
        <f t="shared" si="19"/>
        <v>167.81399999999999</v>
      </c>
      <c r="I433" s="3">
        <f t="shared" si="20"/>
        <v>1047.1565650000002</v>
      </c>
      <c r="J433" s="12">
        <f>COUNTIF($A$2:A433, A433)</f>
        <v>1</v>
      </c>
    </row>
    <row r="434" spans="1:10">
      <c r="A434" s="232" t="s">
        <v>1728</v>
      </c>
      <c r="B434" s="235" t="s">
        <v>2050</v>
      </c>
      <c r="C434" s="2">
        <f>IFERROR(VLOOKUP('DIV CHANGE'!$B434,JOBS!$A:$D,4,FALSE),"")</f>
        <v>4</v>
      </c>
      <c r="D434" s="228">
        <v>0.52</v>
      </c>
      <c r="E434" s="229">
        <f>IF(J434=1, IFERROR(VLOOKUP(A434,'Simple Annual Summary'!$D$5:$O$962,9,FALSE), ""), "")</f>
        <v>42500</v>
      </c>
      <c r="F434" s="229">
        <f t="shared" si="18"/>
        <v>3541.6666666666665</v>
      </c>
      <c r="G434" s="230">
        <f>IF(COUNTIF($A$2:A434, A434)&gt;1, "", IFERROR(SUMIF($A$2:$A$1457, A434, $D$2:$D$1457), ""))</f>
        <v>1</v>
      </c>
      <c r="H434" s="229">
        <f t="shared" si="19"/>
        <v>3541.6669999999999</v>
      </c>
      <c r="I434" s="229">
        <f t="shared" si="20"/>
        <v>22100</v>
      </c>
      <c r="J434" s="231">
        <f>COUNTIF($A$2:A434, A434)</f>
        <v>1</v>
      </c>
    </row>
    <row r="435" spans="1:10">
      <c r="A435" s="142" t="s">
        <v>195</v>
      </c>
      <c r="B435" s="143" t="s">
        <v>2078</v>
      </c>
      <c r="C435" s="2">
        <f>IFERROR(VLOOKUP('DIV CHANGE'!$B435,JOBS!$A:$D,4,FALSE),"")</f>
        <v>4</v>
      </c>
      <c r="D435" s="11">
        <v>0.51</v>
      </c>
      <c r="E435" s="3">
        <f>IF(J435=1, IFERROR(VLOOKUP(A435,'Simple Annual Summary'!$D$5:$O$962,9,FALSE), ""), "")</f>
        <v>8590.9759999999987</v>
      </c>
      <c r="F435" s="3">
        <f t="shared" si="18"/>
        <v>715.91466666666656</v>
      </c>
      <c r="G435" s="17">
        <f>IF(COUNTIF($A$2:A435, A435)&gt;1, "", IFERROR(SUMIF($A$2:$A$1457, A435, $D$2:$D$1457), ""))</f>
        <v>1</v>
      </c>
      <c r="H435" s="3">
        <f t="shared" si="19"/>
        <v>715.91499999999996</v>
      </c>
      <c r="I435" s="3">
        <f t="shared" si="20"/>
        <v>4381.3977599999998</v>
      </c>
      <c r="J435" s="12">
        <f>COUNTIF($A$2:A435, A435)</f>
        <v>1</v>
      </c>
    </row>
    <row r="436" spans="1:10">
      <c r="A436" s="138" t="s">
        <v>2219</v>
      </c>
      <c r="B436" s="139" t="s">
        <v>2040</v>
      </c>
      <c r="C436" s="2">
        <f>IFERROR(VLOOKUP('DIV CHANGE'!$B436,JOBS!$A:$D,4,FALSE),"")</f>
        <v>2</v>
      </c>
      <c r="D436" s="11">
        <v>0.51</v>
      </c>
      <c r="E436" s="3" t="str">
        <f>IF(J436=1, IFERROR(VLOOKUP(A436,'Simple Annual Summary'!$D$5:$O$962,9,FALSE), ""), "")</f>
        <v/>
      </c>
      <c r="F436" s="3" t="str">
        <f t="shared" si="18"/>
        <v/>
      </c>
      <c r="G436" s="17">
        <f>IF(COUNTIF($A$2:A436, A436)&gt;1, "", IFERROR(SUMIF($A$2:$A$1457, A436, $D$2:$D$1457), ""))</f>
        <v>1</v>
      </c>
      <c r="H436" s="3" t="str">
        <f t="shared" si="19"/>
        <v/>
      </c>
      <c r="I436" s="3">
        <f t="shared" si="20"/>
        <v>0</v>
      </c>
      <c r="J436" s="12">
        <f>COUNTIF($A$2:A436, A436)</f>
        <v>1</v>
      </c>
    </row>
    <row r="437" spans="1:10">
      <c r="A437" s="142" t="s">
        <v>2220</v>
      </c>
      <c r="B437" s="143" t="s">
        <v>2045</v>
      </c>
      <c r="C437" s="2">
        <f>IFERROR(VLOOKUP('DIV CHANGE'!$B437,JOBS!$A:$D,4,FALSE),"")</f>
        <v>2</v>
      </c>
      <c r="D437" s="2">
        <v>0.5</v>
      </c>
      <c r="E437" s="3" t="str">
        <f>IF(J437=1, IFERROR(VLOOKUP(A437,'Simple Annual Summary'!$D$5:$O$962,9,FALSE), ""), "")</f>
        <v/>
      </c>
      <c r="F437" s="3" t="str">
        <f t="shared" si="18"/>
        <v/>
      </c>
      <c r="G437" s="17">
        <f>IF(COUNTIF($A$2:A437, A437)&gt;1, "", IFERROR(SUMIF($A$2:$A$1457, A437, $D$2:$D$1457), ""))</f>
        <v>1</v>
      </c>
      <c r="H437" s="3" t="str">
        <f t="shared" si="19"/>
        <v/>
      </c>
      <c r="I437" s="3">
        <f t="shared" si="20"/>
        <v>0</v>
      </c>
      <c r="J437" s="12">
        <f>COUNTIF($A$2:A437, A437)</f>
        <v>1</v>
      </c>
    </row>
    <row r="438" spans="1:10">
      <c r="A438" s="142" t="s">
        <v>2221</v>
      </c>
      <c r="B438" s="143" t="s">
        <v>2045</v>
      </c>
      <c r="C438" s="2">
        <f>IFERROR(VLOOKUP('DIV CHANGE'!$B438,JOBS!$A:$D,4,FALSE),"")</f>
        <v>2</v>
      </c>
      <c r="D438" s="2">
        <v>0.5</v>
      </c>
      <c r="E438" s="3" t="str">
        <f>IF(J438=1, IFERROR(VLOOKUP(A438,'Simple Annual Summary'!$D$5:$O$962,9,FALSE), ""), "")</f>
        <v/>
      </c>
      <c r="F438" s="3" t="str">
        <f t="shared" si="18"/>
        <v/>
      </c>
      <c r="G438" s="17">
        <f>IF(COUNTIF($A$2:A438, A438)&gt;1, "", IFERROR(SUMIF($A$2:$A$1457, A438, $D$2:$D$1457), ""))</f>
        <v>1</v>
      </c>
      <c r="H438" s="3" t="str">
        <f t="shared" si="19"/>
        <v/>
      </c>
      <c r="I438" s="3">
        <f t="shared" si="20"/>
        <v>0</v>
      </c>
      <c r="J438" s="12">
        <f>COUNTIF($A$2:A438, A438)</f>
        <v>1</v>
      </c>
    </row>
    <row r="439" spans="1:10">
      <c r="A439" s="138" t="s">
        <v>2222</v>
      </c>
      <c r="B439" s="139" t="s">
        <v>2075</v>
      </c>
      <c r="C439" s="2">
        <f>IFERROR(VLOOKUP('DIV CHANGE'!$B439,JOBS!$A:$D,4,FALSE),"")</f>
        <v>4</v>
      </c>
      <c r="D439" s="11">
        <v>0.5</v>
      </c>
      <c r="E439" s="3" t="str">
        <f>IF(J439=1, IFERROR(VLOOKUP(A439,'Simple Annual Summary'!$D$5:$O$962,9,FALSE), ""), "")</f>
        <v/>
      </c>
      <c r="F439" s="3" t="str">
        <f t="shared" si="18"/>
        <v/>
      </c>
      <c r="G439" s="17">
        <f>IF(COUNTIF($A$2:A439, A439)&gt;1, "", IFERROR(SUMIF($A$2:$A$1457, A439, $D$2:$D$1457), ""))</f>
        <v>1</v>
      </c>
      <c r="H439" s="3" t="str">
        <f t="shared" si="19"/>
        <v/>
      </c>
      <c r="I439" s="3">
        <f t="shared" si="20"/>
        <v>0</v>
      </c>
      <c r="J439" s="12">
        <f>COUNTIF($A$2:A439, A439)</f>
        <v>1</v>
      </c>
    </row>
    <row r="440" spans="1:10">
      <c r="A440" s="142" t="s">
        <v>590</v>
      </c>
      <c r="B440" s="143" t="s">
        <v>2113</v>
      </c>
      <c r="C440" s="2">
        <f>IFERROR(VLOOKUP('DIV CHANGE'!$B440,JOBS!$A:$D,4,FALSE),"")</f>
        <v>2</v>
      </c>
      <c r="D440" s="11">
        <v>0.5</v>
      </c>
      <c r="E440" s="3">
        <f>IF(J440=1, IFERROR(VLOOKUP(A440,'Simple Annual Summary'!$D$5:$O$962,9,FALSE), ""), "")</f>
        <v>41000</v>
      </c>
      <c r="F440" s="3">
        <f t="shared" si="18"/>
        <v>3416.6666666666665</v>
      </c>
      <c r="G440" s="17">
        <f>IF(COUNTIF($A$2:A440, A440)&gt;1, "", IFERROR(SUMIF($A$2:$A$1457, A440, $D$2:$D$1457), ""))</f>
        <v>1</v>
      </c>
      <c r="H440" s="3">
        <f t="shared" si="19"/>
        <v>3416.6669999999999</v>
      </c>
      <c r="I440" s="3">
        <f t="shared" si="20"/>
        <v>20500</v>
      </c>
      <c r="J440" s="12">
        <f>COUNTIF($A$2:A440, A440)</f>
        <v>1</v>
      </c>
    </row>
    <row r="441" spans="1:10">
      <c r="A441" s="142" t="s">
        <v>2223</v>
      </c>
      <c r="B441" s="143" t="s">
        <v>2044</v>
      </c>
      <c r="C441" s="2">
        <f>IFERROR(VLOOKUP('DIV CHANGE'!$B441,JOBS!$A:$D,4,FALSE),"")</f>
        <v>4</v>
      </c>
      <c r="D441" s="2">
        <v>0.5</v>
      </c>
      <c r="E441" s="3" t="str">
        <f>IF(J441=1, IFERROR(VLOOKUP(A441,'Simple Annual Summary'!$D$5:$O$962,9,FALSE), ""), "")</f>
        <v/>
      </c>
      <c r="F441" s="3" t="str">
        <f t="shared" si="18"/>
        <v/>
      </c>
      <c r="G441" s="17">
        <f>IF(COUNTIF($A$2:A441, A441)&gt;1, "", IFERROR(SUMIF($A$2:$A$1457, A441, $D$2:$D$1457), ""))</f>
        <v>1</v>
      </c>
      <c r="H441" s="3" t="str">
        <f t="shared" si="19"/>
        <v/>
      </c>
      <c r="I441" s="3">
        <f t="shared" si="20"/>
        <v>0</v>
      </c>
      <c r="J441" s="12">
        <f>COUNTIF($A$2:A441, A441)</f>
        <v>1</v>
      </c>
    </row>
    <row r="442" spans="1:10">
      <c r="A442" s="138" t="s">
        <v>2223</v>
      </c>
      <c r="B442" s="139" t="s">
        <v>2042</v>
      </c>
      <c r="C442" s="2">
        <f>IFERROR(VLOOKUP('DIV CHANGE'!$B442,JOBS!$A:$D,4,FALSE),"")</f>
        <v>4</v>
      </c>
      <c r="D442" s="11">
        <v>0.5</v>
      </c>
      <c r="E442" s="3" t="str">
        <f>IF(J442=1, IFERROR(VLOOKUP(A442,'Simple Annual Summary'!$D$5:$O$962,9,FALSE), ""), "")</f>
        <v/>
      </c>
      <c r="F442" s="3" t="str">
        <f t="shared" si="18"/>
        <v/>
      </c>
      <c r="G442" s="17" t="str">
        <f>IF(COUNTIF($A$2:A442, A442)&gt;1, "", IFERROR(SUMIF($A$2:$A$1457, A442, $D$2:$D$1457), ""))</f>
        <v/>
      </c>
      <c r="H442" s="3" t="str">
        <f t="shared" si="19"/>
        <v/>
      </c>
      <c r="I442" s="3">
        <f t="shared" si="20"/>
        <v>0</v>
      </c>
      <c r="J442" s="12">
        <f>COUNTIF($A$2:A442, A442)</f>
        <v>2</v>
      </c>
    </row>
    <row r="443" spans="1:10">
      <c r="A443" s="142" t="s">
        <v>2224</v>
      </c>
      <c r="B443" s="143" t="s">
        <v>2044</v>
      </c>
      <c r="C443" s="2">
        <f>IFERROR(VLOOKUP('DIV CHANGE'!$B443,JOBS!$A:$D,4,FALSE),"")</f>
        <v>4</v>
      </c>
      <c r="D443" s="2">
        <v>0.5</v>
      </c>
      <c r="E443" s="3" t="str">
        <f>IF(J443=1, IFERROR(VLOOKUP(A443,'Simple Annual Summary'!$D$5:$O$962,9,FALSE), ""), "")</f>
        <v/>
      </c>
      <c r="F443" s="3" t="str">
        <f t="shared" si="18"/>
        <v/>
      </c>
      <c r="G443" s="17">
        <f>IF(COUNTIF($A$2:A443, A443)&gt;1, "", IFERROR(SUMIF($A$2:$A$1457, A443, $D$2:$D$1457), ""))</f>
        <v>1</v>
      </c>
      <c r="H443" s="3" t="str">
        <f t="shared" si="19"/>
        <v/>
      </c>
      <c r="I443" s="3">
        <f t="shared" si="20"/>
        <v>0</v>
      </c>
      <c r="J443" s="12">
        <f>COUNTIF($A$2:A443, A443)</f>
        <v>1</v>
      </c>
    </row>
    <row r="444" spans="1:10">
      <c r="A444" s="142" t="s">
        <v>2224</v>
      </c>
      <c r="B444" s="143" t="s">
        <v>2042</v>
      </c>
      <c r="C444" s="2">
        <f>IFERROR(VLOOKUP('DIV CHANGE'!$B444,JOBS!$A:$D,4,FALSE),"")</f>
        <v>4</v>
      </c>
      <c r="D444" s="2">
        <v>0.5</v>
      </c>
      <c r="E444" s="3" t="str">
        <f>IF(J444=1, IFERROR(VLOOKUP(A444,'Simple Annual Summary'!$D$5:$O$962,9,FALSE), ""), "")</f>
        <v/>
      </c>
      <c r="F444" s="3" t="str">
        <f t="shared" si="18"/>
        <v/>
      </c>
      <c r="G444" s="17" t="str">
        <f>IF(COUNTIF($A$2:A444, A444)&gt;1, "", IFERROR(SUMIF($A$2:$A$1457, A444, $D$2:$D$1457), ""))</f>
        <v/>
      </c>
      <c r="H444" s="3" t="str">
        <f t="shared" si="19"/>
        <v/>
      </c>
      <c r="I444" s="3">
        <f t="shared" si="20"/>
        <v>0</v>
      </c>
      <c r="J444" s="12">
        <f>COUNTIF($A$2:A444, A444)</f>
        <v>2</v>
      </c>
    </row>
    <row r="445" spans="1:10">
      <c r="A445" s="138" t="s">
        <v>1195</v>
      </c>
      <c r="B445" s="139" t="s">
        <v>2213</v>
      </c>
      <c r="C445" s="2">
        <f>IFERROR(VLOOKUP('DIV CHANGE'!$B445,JOBS!$A:$D,4,FALSE),"")</f>
        <v>2</v>
      </c>
      <c r="D445" s="11">
        <v>0.5</v>
      </c>
      <c r="E445" s="3">
        <f>IF(J445=1, IFERROR(VLOOKUP(A445,'Simple Annual Summary'!$D$5:$O$962,9,FALSE), ""), "")</f>
        <v>19030.133333333331</v>
      </c>
      <c r="F445" s="3">
        <f t="shared" si="18"/>
        <v>1585.8444444444442</v>
      </c>
      <c r="G445" s="17">
        <f>IF(COUNTIF($A$2:A445, A445)&gt;1, "", IFERROR(SUMIF($A$2:$A$1457, A445, $D$2:$D$1457), ""))</f>
        <v>1</v>
      </c>
      <c r="H445" s="3">
        <f t="shared" si="19"/>
        <v>1585.8440000000001</v>
      </c>
      <c r="I445" s="3">
        <f t="shared" si="20"/>
        <v>9515.0666666666657</v>
      </c>
      <c r="J445" s="12">
        <f>COUNTIF($A$2:A445, A445)</f>
        <v>1</v>
      </c>
    </row>
    <row r="446" spans="1:10">
      <c r="A446" s="142" t="s">
        <v>195</v>
      </c>
      <c r="B446" s="143" t="s">
        <v>2050</v>
      </c>
      <c r="C446" s="2">
        <f>IFERROR(VLOOKUP('DIV CHANGE'!$B446,JOBS!$A:$D,4,FALSE),"")</f>
        <v>4</v>
      </c>
      <c r="D446" s="130">
        <v>0.49</v>
      </c>
      <c r="E446" s="3" t="str">
        <f>IF(J446=1, IFERROR(VLOOKUP(A446,'Simple Annual Summary'!$D$5:$O$962,9,FALSE), ""), "")</f>
        <v/>
      </c>
      <c r="F446" s="3" t="str">
        <f t="shared" si="18"/>
        <v/>
      </c>
      <c r="G446" s="17" t="str">
        <f>IF(COUNTIF($A$2:A446, A446)&gt;1, "", IFERROR(SUMIF($A$2:$A$1457, A446, $D$2:$D$1457), ""))</f>
        <v/>
      </c>
      <c r="H446" s="3" t="str">
        <f t="shared" si="19"/>
        <v/>
      </c>
      <c r="I446" s="3">
        <f t="shared" si="20"/>
        <v>4209.5782399999989</v>
      </c>
      <c r="J446" s="12">
        <f>COUNTIF($A$2:A446, A446)</f>
        <v>2</v>
      </c>
    </row>
    <row r="447" spans="1:10">
      <c r="A447" s="138" t="s">
        <v>2225</v>
      </c>
      <c r="B447" s="139" t="s">
        <v>2213</v>
      </c>
      <c r="C447" s="2">
        <f>IFERROR(VLOOKUP('DIV CHANGE'!$B447,JOBS!$A:$D,4,FALSE),"")</f>
        <v>2</v>
      </c>
      <c r="D447" s="11">
        <v>0.49</v>
      </c>
      <c r="E447" s="3" t="str">
        <f>IF(J447=1, IFERROR(VLOOKUP(A447,'Simple Annual Summary'!$D$5:$O$962,9,FALSE), ""), "")</f>
        <v/>
      </c>
      <c r="F447" s="3" t="str">
        <f t="shared" si="18"/>
        <v/>
      </c>
      <c r="G447" s="17">
        <f>IF(COUNTIF($A$2:A447, A447)&gt;1, "", IFERROR(SUMIF($A$2:$A$1457, A447, $D$2:$D$1457), ""))</f>
        <v>0.98999999999999988</v>
      </c>
      <c r="H447" s="3" t="str">
        <f t="shared" si="19"/>
        <v/>
      </c>
      <c r="I447" s="3">
        <f t="shared" si="20"/>
        <v>0</v>
      </c>
      <c r="J447" s="12">
        <f>COUNTIF($A$2:A447, A447)</f>
        <v>1</v>
      </c>
    </row>
    <row r="448" spans="1:10">
      <c r="A448" s="142" t="s">
        <v>2226</v>
      </c>
      <c r="B448" s="143" t="s">
        <v>2045</v>
      </c>
      <c r="C448" s="2">
        <f>IFERROR(VLOOKUP('DIV CHANGE'!$B448,JOBS!$A:$D,4,FALSE),"")</f>
        <v>2</v>
      </c>
      <c r="D448" s="2">
        <v>0.49</v>
      </c>
      <c r="E448" s="3" t="str">
        <f>IF(J448=1, IFERROR(VLOOKUP(A448,'Simple Annual Summary'!$D$5:$O$962,9,FALSE), ""), "")</f>
        <v/>
      </c>
      <c r="F448" s="3" t="str">
        <f t="shared" si="18"/>
        <v/>
      </c>
      <c r="G448" s="17">
        <f>IF(COUNTIF($A$2:A448, A448)&gt;1, "", IFERROR(SUMIF($A$2:$A$1457, A448, $D$2:$D$1457), ""))</f>
        <v>0.99999999999999989</v>
      </c>
      <c r="H448" s="3" t="str">
        <f t="shared" si="19"/>
        <v/>
      </c>
      <c r="I448" s="3">
        <f t="shared" si="20"/>
        <v>0</v>
      </c>
      <c r="J448" s="12">
        <f>COUNTIF($A$2:A448, A448)</f>
        <v>1</v>
      </c>
    </row>
    <row r="449" spans="1:10">
      <c r="A449" s="138" t="s">
        <v>1241</v>
      </c>
      <c r="B449" s="139" t="s">
        <v>2213</v>
      </c>
      <c r="C449" s="2">
        <f>IFERROR(VLOOKUP('DIV CHANGE'!$B449,JOBS!$A:$D,4,FALSE),"")</f>
        <v>2</v>
      </c>
      <c r="D449" s="11">
        <v>0.49</v>
      </c>
      <c r="E449" s="3">
        <f>IF(J449=1, IFERROR(VLOOKUP(A449,'Simple Annual Summary'!$D$5:$O$962,9,FALSE), ""), "")</f>
        <v>10861.116666666667</v>
      </c>
      <c r="F449" s="3">
        <f t="shared" si="18"/>
        <v>905.09305555555557</v>
      </c>
      <c r="G449" s="17">
        <f>IF(COUNTIF($A$2:A449, A449)&gt;1, "", IFERROR(SUMIF($A$2:$A$1457, A449, $D$2:$D$1457), ""))</f>
        <v>1</v>
      </c>
      <c r="H449" s="3">
        <f t="shared" si="19"/>
        <v>905.09299999999996</v>
      </c>
      <c r="I449" s="3">
        <f t="shared" si="20"/>
        <v>5321.9471666666668</v>
      </c>
      <c r="J449" s="12">
        <f>COUNTIF($A$2:A449, A449)</f>
        <v>1</v>
      </c>
    </row>
    <row r="450" spans="1:10">
      <c r="A450" s="142" t="s">
        <v>1297</v>
      </c>
      <c r="B450" s="143" t="s">
        <v>2045</v>
      </c>
      <c r="C450" s="2">
        <f>IFERROR(VLOOKUP('DIV CHANGE'!$B450,JOBS!$A:$D,4,FALSE),"")</f>
        <v>2</v>
      </c>
      <c r="D450" s="130">
        <v>0.49</v>
      </c>
      <c r="E450" s="3">
        <f>IF(J450=1, IFERROR(VLOOKUP(A450,'Simple Annual Summary'!$D$5:$O$962,9,FALSE), ""), "")</f>
        <v>1022.4943958333333</v>
      </c>
      <c r="F450" s="3">
        <f t="shared" ref="F450:F513" si="21">IFERROR(E450/12,"")</f>
        <v>85.207866319444449</v>
      </c>
      <c r="G450" s="17">
        <f>IF(COUNTIF($A$2:A450, A450)&gt;1, "", IFERROR(SUMIF($A$2:$A$1457, A450, $D$2:$D$1457), ""))</f>
        <v>1.02</v>
      </c>
      <c r="H450" s="3">
        <f t="shared" ref="H450:H513" si="22">IFERROR(ROUND(G450*F450,3),"")</f>
        <v>86.912000000000006</v>
      </c>
      <c r="I450" s="3">
        <f t="shared" ref="I450:I513" si="23">IFERROR(SUMIFS(F:F, A:A, A450) * D450, "")*12</f>
        <v>501.02225395833329</v>
      </c>
      <c r="J450" s="12">
        <f>COUNTIF($A$2:A450, A450)</f>
        <v>1</v>
      </c>
    </row>
    <row r="451" spans="1:10">
      <c r="A451" s="142" t="s">
        <v>1305</v>
      </c>
      <c r="B451" s="143" t="s">
        <v>2070</v>
      </c>
      <c r="C451" s="2">
        <f>IFERROR(VLOOKUP('DIV CHANGE'!$B451,JOBS!$A:$D,4,FALSE),"")</f>
        <v>8</v>
      </c>
      <c r="D451" s="130">
        <v>0.49</v>
      </c>
      <c r="E451" s="3">
        <f>IF(J451=1, IFERROR(VLOOKUP(A451,'Simple Annual Summary'!$D$5:$O$962,9,FALSE), ""), "")</f>
        <v>1022.4943958333333</v>
      </c>
      <c r="F451" s="3">
        <f t="shared" si="21"/>
        <v>85.207866319444449</v>
      </c>
      <c r="G451" s="17">
        <f>IF(COUNTIF($A$2:A451, A451)&gt;1, "", IFERROR(SUMIF($A$2:$A$1457, A451, $D$2:$D$1457), ""))</f>
        <v>0.99000000000000021</v>
      </c>
      <c r="H451" s="3">
        <f t="shared" si="22"/>
        <v>84.355999999999995</v>
      </c>
      <c r="I451" s="3">
        <f t="shared" si="23"/>
        <v>501.02225395833329</v>
      </c>
      <c r="J451" s="12">
        <f>COUNTIF($A$2:A451, A451)</f>
        <v>1</v>
      </c>
    </row>
    <row r="452" spans="1:10">
      <c r="A452" s="142" t="s">
        <v>2218</v>
      </c>
      <c r="B452" s="143" t="s">
        <v>2076</v>
      </c>
      <c r="C452" s="2">
        <f>IFERROR(VLOOKUP('DIV CHANGE'!$B452,JOBS!$A:$D,4,FALSE),"")</f>
        <v>2</v>
      </c>
      <c r="D452" s="2">
        <v>0.48</v>
      </c>
      <c r="E452" s="3" t="str">
        <f>IF(J452=1, IFERROR(VLOOKUP(A452,'Simple Annual Summary'!$D$5:$O$962,9,FALSE), ""), "")</f>
        <v/>
      </c>
      <c r="F452" s="3" t="str">
        <f t="shared" si="21"/>
        <v/>
      </c>
      <c r="G452" s="17" t="str">
        <f>IF(COUNTIF($A$2:A452, A452)&gt;1, "", IFERROR(SUMIF($A$2:$A$1457, A452, $D$2:$D$1457), ""))</f>
        <v/>
      </c>
      <c r="H452" s="3" t="str">
        <f t="shared" si="22"/>
        <v/>
      </c>
      <c r="I452" s="3">
        <f t="shared" si="23"/>
        <v>0</v>
      </c>
      <c r="J452" s="12">
        <f>COUNTIF($A$2:A452, A452)</f>
        <v>2</v>
      </c>
    </row>
    <row r="453" spans="1:10">
      <c r="A453" s="142" t="s">
        <v>931</v>
      </c>
      <c r="B453" s="143" t="s">
        <v>2020</v>
      </c>
      <c r="C453" s="2">
        <f>IFERROR(VLOOKUP('DIV CHANGE'!$B453,JOBS!$A:$D,4,FALSE),"")</f>
        <v>2</v>
      </c>
      <c r="D453" s="2">
        <v>0.48</v>
      </c>
      <c r="E453" s="3" t="str">
        <f>IF(J453=1, IFERROR(VLOOKUP(A453,'Simple Annual Summary'!$D$5:$O$962,9,FALSE), ""), "")</f>
        <v/>
      </c>
      <c r="F453" s="3" t="str">
        <f t="shared" si="21"/>
        <v/>
      </c>
      <c r="G453" s="17" t="str">
        <f>IF(COUNTIF($A$2:A453, A453)&gt;1, "", IFERROR(SUMIF($A$2:$A$1457, A453, $D$2:$D$1457), ""))</f>
        <v/>
      </c>
      <c r="H453" s="3" t="str">
        <f t="shared" si="22"/>
        <v/>
      </c>
      <c r="I453" s="3">
        <f t="shared" si="23"/>
        <v>4676.3999999999996</v>
      </c>
      <c r="J453" s="12">
        <f>COUNTIF($A$2:A453, A453)</f>
        <v>2</v>
      </c>
    </row>
    <row r="454" spans="1:10">
      <c r="A454" s="142" t="s">
        <v>1095</v>
      </c>
      <c r="B454" s="143" t="s">
        <v>2213</v>
      </c>
      <c r="C454" s="2">
        <f>IFERROR(VLOOKUP('DIV CHANGE'!$B454,JOBS!$A:$D,4,FALSE),"")</f>
        <v>2</v>
      </c>
      <c r="D454" s="2">
        <v>0.48</v>
      </c>
      <c r="E454" s="3" t="str">
        <f>IF(J454=1, IFERROR(VLOOKUP(A454,'Simple Annual Summary'!$D$5:$O$962,9,FALSE), ""), "")</f>
        <v/>
      </c>
      <c r="F454" s="3" t="str">
        <f t="shared" si="21"/>
        <v/>
      </c>
      <c r="G454" s="17" t="str">
        <f>IF(COUNTIF($A$2:A454, A454)&gt;1, "", IFERROR(SUMIF($A$2:$A$1457, A454, $D$2:$D$1457), ""))</f>
        <v/>
      </c>
      <c r="H454" s="3" t="str">
        <f t="shared" si="22"/>
        <v/>
      </c>
      <c r="I454" s="3">
        <f t="shared" si="23"/>
        <v>12587.1896</v>
      </c>
      <c r="J454" s="12">
        <f>COUNTIF($A$2:A454, A454)</f>
        <v>2</v>
      </c>
    </row>
    <row r="455" spans="1:10">
      <c r="A455" s="232" t="s">
        <v>1728</v>
      </c>
      <c r="B455" s="235" t="s">
        <v>2020</v>
      </c>
      <c r="C455" s="2">
        <f>IFERROR(VLOOKUP('DIV CHANGE'!$B455,JOBS!$A:$D,4,FALSE),"")</f>
        <v>2</v>
      </c>
      <c r="D455" s="228">
        <v>0.48</v>
      </c>
      <c r="E455" s="229" t="str">
        <f>IF(J455=1, IFERROR(VLOOKUP(A455,'Simple Annual Summary'!$D$5:$O$962,9,FALSE), ""), "")</f>
        <v/>
      </c>
      <c r="F455" s="229" t="str">
        <f t="shared" si="21"/>
        <v/>
      </c>
      <c r="G455" s="230" t="str">
        <f>IF(COUNTIF($A$2:A455, A455)&gt;1, "", IFERROR(SUMIF($A$2:$A$1457, A455, $D$2:$D$1457), ""))</f>
        <v/>
      </c>
      <c r="H455" s="229" t="str">
        <f t="shared" si="22"/>
        <v/>
      </c>
      <c r="I455" s="229">
        <f t="shared" si="23"/>
        <v>20399.999999999996</v>
      </c>
      <c r="J455" s="231">
        <f>COUNTIF($A$2:A455, A455)</f>
        <v>2</v>
      </c>
    </row>
    <row r="456" spans="1:10">
      <c r="A456" s="142" t="s">
        <v>2221</v>
      </c>
      <c r="B456" s="143" t="s">
        <v>2020</v>
      </c>
      <c r="C456" s="2">
        <f>IFERROR(VLOOKUP('DIV CHANGE'!$B456,JOBS!$A:$D,4,FALSE),"")</f>
        <v>2</v>
      </c>
      <c r="D456" s="2">
        <v>0.47</v>
      </c>
      <c r="E456" s="3" t="str">
        <f>IF(J456=1, IFERROR(VLOOKUP(A456,'Simple Annual Summary'!$D$5:$O$962,9,FALSE), ""), "")</f>
        <v/>
      </c>
      <c r="F456" s="3" t="str">
        <f t="shared" si="21"/>
        <v/>
      </c>
      <c r="G456" s="17" t="str">
        <f>IF(COUNTIF($A$2:A456, A456)&gt;1, "", IFERROR(SUMIF($A$2:$A$1457, A456, $D$2:$D$1457), ""))</f>
        <v/>
      </c>
      <c r="H456" s="3" t="str">
        <f t="shared" si="22"/>
        <v/>
      </c>
      <c r="I456" s="3">
        <f t="shared" si="23"/>
        <v>0</v>
      </c>
      <c r="J456" s="12">
        <f>COUNTIF($A$2:A456, A456)</f>
        <v>2</v>
      </c>
    </row>
    <row r="457" spans="1:10">
      <c r="A457" s="142" t="s">
        <v>2215</v>
      </c>
      <c r="B457" s="143" t="s">
        <v>2042</v>
      </c>
      <c r="C457" s="2">
        <f>IFERROR(VLOOKUP('DIV CHANGE'!$B457,JOBS!$A:$D,4,FALSE),"")</f>
        <v>4</v>
      </c>
      <c r="D457" s="2">
        <v>0.47</v>
      </c>
      <c r="E457" s="3" t="str">
        <f>IF(J457=1, IFERROR(VLOOKUP(A457,'Simple Annual Summary'!$D$5:$O$962,9,FALSE), ""), "")</f>
        <v/>
      </c>
      <c r="F457" s="3" t="str">
        <f t="shared" si="21"/>
        <v/>
      </c>
      <c r="G457" s="17" t="str">
        <f>IF(COUNTIF($A$2:A457, A457)&gt;1, "", IFERROR(SUMIF($A$2:$A$1457, A457, $D$2:$D$1457), ""))</f>
        <v/>
      </c>
      <c r="H457" s="3" t="str">
        <f t="shared" si="22"/>
        <v/>
      </c>
      <c r="I457" s="3">
        <f t="shared" si="23"/>
        <v>0</v>
      </c>
      <c r="J457" s="12">
        <f>COUNTIF($A$2:A457, A457)</f>
        <v>2</v>
      </c>
    </row>
    <row r="458" spans="1:10">
      <c r="A458" s="142" t="s">
        <v>1658</v>
      </c>
      <c r="B458" s="143" t="s">
        <v>2020</v>
      </c>
      <c r="C458" s="2">
        <f>IFERROR(VLOOKUP('DIV CHANGE'!$B458,JOBS!$A:$D,4,FALSE),"")</f>
        <v>2</v>
      </c>
      <c r="D458" s="11">
        <v>0.47</v>
      </c>
      <c r="E458" s="3" t="str">
        <f>IF(J458=1, IFERROR(VLOOKUP(A458,'Simple Annual Summary'!$D$5:$O$962,9,FALSE), ""), "")</f>
        <v/>
      </c>
      <c r="F458" s="3" t="str">
        <f t="shared" si="21"/>
        <v/>
      </c>
      <c r="G458" s="17" t="str">
        <f>IF(COUNTIF($A$2:A458, A458)&gt;1, "", IFERROR(SUMIF($A$2:$A$1457, A458, $D$2:$D$1457), ""))</f>
        <v/>
      </c>
      <c r="H458" s="3" t="str">
        <f t="shared" si="22"/>
        <v/>
      </c>
      <c r="I458" s="3">
        <f t="shared" si="23"/>
        <v>8436.5</v>
      </c>
      <c r="J458" s="12">
        <f>COUNTIF($A$2:A458, A458)</f>
        <v>2</v>
      </c>
    </row>
    <row r="459" spans="1:10">
      <c r="A459" s="142" t="s">
        <v>1692</v>
      </c>
      <c r="B459" s="143" t="s">
        <v>2227</v>
      </c>
      <c r="C459" s="2">
        <f>IFERROR(VLOOKUP('DIV CHANGE'!$B459,JOBS!$A:$D,4,FALSE),"")</f>
        <v>2</v>
      </c>
      <c r="D459" s="2">
        <v>0.47</v>
      </c>
      <c r="E459" s="3">
        <f>IF(J459=1, IFERROR(VLOOKUP(A459,'Simple Annual Summary'!$D$5:$O$962,9,FALSE), ""), "")</f>
        <v>74479.03</v>
      </c>
      <c r="F459" s="3">
        <f t="shared" si="21"/>
        <v>6206.5858333333335</v>
      </c>
      <c r="G459" s="17">
        <f>IF(COUNTIF($A$2:A459, A459)&gt;1, "", IFERROR(SUMIF($A$2:$A$1457, A459, $D$2:$D$1457), ""))</f>
        <v>1</v>
      </c>
      <c r="H459" s="3">
        <f t="shared" si="22"/>
        <v>6206.5860000000002</v>
      </c>
      <c r="I459" s="3">
        <f t="shared" si="23"/>
        <v>35005.144099999998</v>
      </c>
      <c r="J459" s="12">
        <f>COUNTIF($A$2:A459, A459)</f>
        <v>1</v>
      </c>
    </row>
    <row r="460" spans="1:10">
      <c r="A460" s="138" t="s">
        <v>1126</v>
      </c>
      <c r="B460" s="139" t="s">
        <v>2042</v>
      </c>
      <c r="C460" s="2">
        <f>IFERROR(VLOOKUP('DIV CHANGE'!$B460,JOBS!$A:$D,4,FALSE),"")</f>
        <v>4</v>
      </c>
      <c r="D460" s="11">
        <v>0.45</v>
      </c>
      <c r="E460" s="3">
        <f>IF(J460=1, IFERROR(VLOOKUP(A460,'Simple Annual Summary'!$D$5:$O$962,9,FALSE), ""), "")</f>
        <v>24093.728333333333</v>
      </c>
      <c r="F460" s="3">
        <f t="shared" si="21"/>
        <v>2007.8106944444444</v>
      </c>
      <c r="G460" s="17">
        <f>IF(COUNTIF($A$2:A460, A460)&gt;1, "", IFERROR(SUMIF($A$2:$A$1457, A460, $D$2:$D$1457), ""))</f>
        <v>1.0000000000000002</v>
      </c>
      <c r="H460" s="3">
        <f t="shared" si="22"/>
        <v>2007.8109999999999</v>
      </c>
      <c r="I460" s="3">
        <f t="shared" si="23"/>
        <v>10842.177749999999</v>
      </c>
      <c r="J460" s="12">
        <f>COUNTIF($A$2:A460, A460)</f>
        <v>1</v>
      </c>
    </row>
    <row r="461" spans="1:10">
      <c r="A461" s="142" t="s">
        <v>1495</v>
      </c>
      <c r="B461" s="143" t="s">
        <v>2050</v>
      </c>
      <c r="C461" s="2">
        <f>IFERROR(VLOOKUP('DIV CHANGE'!$B461,JOBS!$A:$D,4,FALSE),"")</f>
        <v>4</v>
      </c>
      <c r="D461" s="2">
        <v>0.45</v>
      </c>
      <c r="E461" s="3">
        <f>IF(J461=1, IFERROR(VLOOKUP(A461,'Simple Annual Summary'!$D$5:$O$962,9,FALSE), ""), "")</f>
        <v>23600</v>
      </c>
      <c r="F461" s="3">
        <f t="shared" si="21"/>
        <v>1966.6666666666667</v>
      </c>
      <c r="G461" s="17">
        <f>IF(COUNTIF($A$2:A461, A461)&gt;1, "", IFERROR(SUMIF($A$2:$A$1457, A461, $D$2:$D$1457), ""))</f>
        <v>1.01</v>
      </c>
      <c r="H461" s="3">
        <f t="shared" si="22"/>
        <v>1986.3330000000001</v>
      </c>
      <c r="I461" s="3">
        <f t="shared" si="23"/>
        <v>10620</v>
      </c>
      <c r="J461" s="12">
        <f>COUNTIF($A$2:A461, A461)</f>
        <v>1</v>
      </c>
    </row>
    <row r="462" spans="1:10">
      <c r="A462" s="138" t="s">
        <v>1522</v>
      </c>
      <c r="B462" s="139" t="s">
        <v>2023</v>
      </c>
      <c r="C462" s="2">
        <f>IFERROR(VLOOKUP('DIV CHANGE'!$B462,JOBS!$A:$D,4,FALSE),"")</f>
        <v>2</v>
      </c>
      <c r="D462" s="11">
        <v>0.45</v>
      </c>
      <c r="E462" s="3">
        <f>IF(J462=1, IFERROR(VLOOKUP(A462,'Simple Annual Summary'!$D$5:$O$962,9,FALSE), ""), "")</f>
        <v>3566.7815476190476</v>
      </c>
      <c r="F462" s="3">
        <f t="shared" si="21"/>
        <v>297.23179563492062</v>
      </c>
      <c r="G462" s="17">
        <f>IF(COUNTIF($A$2:A462, A462)&gt;1, "", IFERROR(SUMIF($A$2:$A$1457, A462, $D$2:$D$1457), ""))</f>
        <v>1</v>
      </c>
      <c r="H462" s="3">
        <f t="shared" si="22"/>
        <v>297.23200000000003</v>
      </c>
      <c r="I462" s="3">
        <f t="shared" si="23"/>
        <v>1605.0516964285712</v>
      </c>
      <c r="J462" s="12">
        <f>COUNTIF($A$2:A462, A462)</f>
        <v>1</v>
      </c>
    </row>
    <row r="463" spans="1:10">
      <c r="A463" s="142" t="s">
        <v>308</v>
      </c>
      <c r="B463" s="143" t="s">
        <v>2020</v>
      </c>
      <c r="C463" s="2">
        <f>IFERROR(VLOOKUP('DIV CHANGE'!$B463,JOBS!$A:$D,4,FALSE),"")</f>
        <v>2</v>
      </c>
      <c r="D463" s="2">
        <v>0.44</v>
      </c>
      <c r="E463" s="3" t="str">
        <f>IF(J463=1, IFERROR(VLOOKUP(A463,'Simple Annual Summary'!$D$5:$O$962,9,FALSE), ""), "")</f>
        <v/>
      </c>
      <c r="F463" s="3" t="str">
        <f t="shared" si="21"/>
        <v/>
      </c>
      <c r="G463" s="17" t="str">
        <f>IF(COUNTIF($A$2:A463, A463)&gt;1, "", IFERROR(SUMIF($A$2:$A$1457, A463, $D$2:$D$1457), ""))</f>
        <v/>
      </c>
      <c r="H463" s="3" t="str">
        <f t="shared" si="22"/>
        <v/>
      </c>
      <c r="I463" s="3">
        <f t="shared" si="23"/>
        <v>27279.048133333337</v>
      </c>
      <c r="J463" s="12">
        <f>COUNTIF($A$2:A463, A463)</f>
        <v>2</v>
      </c>
    </row>
    <row r="464" spans="1:10">
      <c r="A464" s="142" t="s">
        <v>1097</v>
      </c>
      <c r="B464" s="143" t="s">
        <v>2213</v>
      </c>
      <c r="C464" s="2">
        <f>IFERROR(VLOOKUP('DIV CHANGE'!$B464,JOBS!$A:$D,4,FALSE),"")</f>
        <v>2</v>
      </c>
      <c r="D464" s="2">
        <v>0.44</v>
      </c>
      <c r="E464" s="3" t="str">
        <f>IF(J464=1, IFERROR(VLOOKUP(A464,'Simple Annual Summary'!$D$5:$O$962,9,FALSE), ""), "")</f>
        <v/>
      </c>
      <c r="F464" s="3" t="str">
        <f t="shared" si="21"/>
        <v/>
      </c>
      <c r="G464" s="17" t="str">
        <f>IF(COUNTIF($A$2:A464, A464)&gt;1, "", IFERROR(SUMIF($A$2:$A$1457, A464, $D$2:$D$1457), ""))</f>
        <v/>
      </c>
      <c r="H464" s="3" t="str">
        <f t="shared" si="22"/>
        <v/>
      </c>
      <c r="I464" s="3">
        <f t="shared" si="23"/>
        <v>9585.4308000000001</v>
      </c>
      <c r="J464" s="12">
        <f>COUNTIF($A$2:A464, A464)</f>
        <v>2</v>
      </c>
    </row>
    <row r="465" spans="1:10">
      <c r="A465" s="142" t="s">
        <v>1239</v>
      </c>
      <c r="B465" s="143" t="s">
        <v>2044</v>
      </c>
      <c r="C465" s="2">
        <f>IFERROR(VLOOKUP('DIV CHANGE'!$B465,JOBS!$A:$D,4,FALSE),"")</f>
        <v>4</v>
      </c>
      <c r="D465" s="2">
        <v>0.44</v>
      </c>
      <c r="E465" s="3" t="str">
        <f>IF(J465=1, IFERROR(VLOOKUP(A465,'Simple Annual Summary'!$D$5:$O$962,9,FALSE), ""), "")</f>
        <v/>
      </c>
      <c r="F465" s="3" t="str">
        <f t="shared" si="21"/>
        <v/>
      </c>
      <c r="G465" s="17" t="str">
        <f>IF(COUNTIF($A$2:A465, A465)&gt;1, "", IFERROR(SUMIF($A$2:$A$1457, A465, $D$2:$D$1457), ""))</f>
        <v/>
      </c>
      <c r="H465" s="3" t="str">
        <f t="shared" si="22"/>
        <v/>
      </c>
      <c r="I465" s="3">
        <f t="shared" si="23"/>
        <v>4778.891333333333</v>
      </c>
      <c r="J465" s="12">
        <f>COUNTIF($A$2:A465, A465)</f>
        <v>2</v>
      </c>
    </row>
    <row r="466" spans="1:10">
      <c r="A466" s="138" t="s">
        <v>2210</v>
      </c>
      <c r="B466" s="139" t="s">
        <v>2042</v>
      </c>
      <c r="C466" s="2">
        <f>IFERROR(VLOOKUP('DIV CHANGE'!$B466,JOBS!$A:$D,4,FALSE),"")</f>
        <v>4</v>
      </c>
      <c r="D466" s="11">
        <v>0.43</v>
      </c>
      <c r="E466" s="3" t="str">
        <f>IF(J466=1, IFERROR(VLOOKUP(A466,'Simple Annual Summary'!$D$5:$O$962,9,FALSE), ""), "")</f>
        <v/>
      </c>
      <c r="F466" s="3" t="str">
        <f t="shared" si="21"/>
        <v/>
      </c>
      <c r="G466" s="17" t="str">
        <f>IF(COUNTIF($A$2:A466, A466)&gt;1, "", IFERROR(SUMIF($A$2:$A$1457, A466, $D$2:$D$1457), ""))</f>
        <v/>
      </c>
      <c r="H466" s="3" t="str">
        <f t="shared" si="22"/>
        <v/>
      </c>
      <c r="I466" s="3">
        <f t="shared" si="23"/>
        <v>0</v>
      </c>
      <c r="J466" s="12">
        <f>COUNTIF($A$2:A466, A466)</f>
        <v>2</v>
      </c>
    </row>
    <row r="467" spans="1:10">
      <c r="A467" s="142" t="s">
        <v>2211</v>
      </c>
      <c r="B467" s="143" t="s">
        <v>2020</v>
      </c>
      <c r="C467" s="2">
        <f>IFERROR(VLOOKUP('DIV CHANGE'!$B467,JOBS!$A:$D,4,FALSE),"")</f>
        <v>2</v>
      </c>
      <c r="D467" s="2">
        <v>0.43</v>
      </c>
      <c r="E467" s="3" t="str">
        <f>IF(J467=1, IFERROR(VLOOKUP(A467,'Simple Annual Summary'!$D$5:$O$962,9,FALSE), ""), "")</f>
        <v/>
      </c>
      <c r="F467" s="3" t="str">
        <f t="shared" si="21"/>
        <v/>
      </c>
      <c r="G467" s="17" t="str">
        <f>IF(COUNTIF($A$2:A467, A467)&gt;1, "", IFERROR(SUMIF($A$2:$A$1457, A467, $D$2:$D$1457), ""))</f>
        <v/>
      </c>
      <c r="H467" s="3" t="str">
        <f t="shared" si="22"/>
        <v/>
      </c>
      <c r="I467" s="3">
        <f t="shared" si="23"/>
        <v>0</v>
      </c>
      <c r="J467" s="12">
        <f>COUNTIF($A$2:A467, A467)</f>
        <v>2</v>
      </c>
    </row>
    <row r="468" spans="1:10">
      <c r="A468" s="138" t="s">
        <v>2228</v>
      </c>
      <c r="B468" s="139" t="s">
        <v>2070</v>
      </c>
      <c r="C468" s="2">
        <f>IFERROR(VLOOKUP('DIV CHANGE'!$B468,JOBS!$A:$D,4,FALSE),"")</f>
        <v>8</v>
      </c>
      <c r="D468" s="11">
        <v>0.43</v>
      </c>
      <c r="E468" s="3" t="str">
        <f>IF(J468=1, IFERROR(VLOOKUP(A468,'Simple Annual Summary'!$D$5:$O$962,9,FALSE), ""), "")</f>
        <v/>
      </c>
      <c r="F468" s="3" t="str">
        <f t="shared" si="21"/>
        <v/>
      </c>
      <c r="G468" s="17">
        <f>IF(COUNTIF($A$2:A468, A468)&gt;1, "", IFERROR(SUMIF($A$2:$A$1457, A468, $D$2:$D$1457), ""))</f>
        <v>1</v>
      </c>
      <c r="H468" s="3" t="str">
        <f t="shared" si="22"/>
        <v/>
      </c>
      <c r="I468" s="3">
        <f t="shared" si="23"/>
        <v>0</v>
      </c>
      <c r="J468" s="12">
        <f>COUNTIF($A$2:A468, A468)</f>
        <v>1</v>
      </c>
    </row>
    <row r="469" spans="1:10">
      <c r="A469" s="142" t="s">
        <v>2229</v>
      </c>
      <c r="B469" s="143" t="s">
        <v>2170</v>
      </c>
      <c r="C469" s="2">
        <f>IFERROR(VLOOKUP('DIV CHANGE'!$B469,JOBS!$A:$D,4,FALSE),"")</f>
        <v>2</v>
      </c>
      <c r="D469" s="2">
        <v>0.43</v>
      </c>
      <c r="E469" s="3" t="str">
        <f>IF(J469=1, IFERROR(VLOOKUP(A469,'Simple Annual Summary'!$D$5:$O$962,9,FALSE), ""), "")</f>
        <v/>
      </c>
      <c r="F469" s="3" t="str">
        <f t="shared" si="21"/>
        <v/>
      </c>
      <c r="G469" s="17">
        <f>IF(COUNTIF($A$2:A469, A469)&gt;1, "", IFERROR(SUMIF($A$2:$A$1457, A469, $D$2:$D$1457), ""))</f>
        <v>1</v>
      </c>
      <c r="H469" s="3" t="str">
        <f t="shared" si="22"/>
        <v/>
      </c>
      <c r="I469" s="3">
        <f t="shared" si="23"/>
        <v>0</v>
      </c>
      <c r="J469" s="12">
        <f>COUNTIF($A$2:A469, A469)</f>
        <v>1</v>
      </c>
    </row>
    <row r="470" spans="1:10">
      <c r="A470" s="142" t="s">
        <v>2212</v>
      </c>
      <c r="B470" s="143" t="s">
        <v>2042</v>
      </c>
      <c r="C470" s="2">
        <f>IFERROR(VLOOKUP('DIV CHANGE'!$B470,JOBS!$A:$D,4,FALSE),"")</f>
        <v>4</v>
      </c>
      <c r="D470" s="2">
        <v>0.43</v>
      </c>
      <c r="E470" s="3" t="str">
        <f>IF(J470=1, IFERROR(VLOOKUP(A470,'Simple Annual Summary'!$D$5:$O$962,9,FALSE), ""), "")</f>
        <v/>
      </c>
      <c r="F470" s="3" t="str">
        <f t="shared" si="21"/>
        <v/>
      </c>
      <c r="G470" s="17" t="str">
        <f>IF(COUNTIF($A$2:A470, A470)&gt;1, "", IFERROR(SUMIF($A$2:$A$1457, A470, $D$2:$D$1457), ""))</f>
        <v/>
      </c>
      <c r="H470" s="3" t="str">
        <f t="shared" si="22"/>
        <v/>
      </c>
      <c r="I470" s="3">
        <f t="shared" si="23"/>
        <v>0</v>
      </c>
      <c r="J470" s="12">
        <f>COUNTIF($A$2:A470, A470)</f>
        <v>2</v>
      </c>
    </row>
    <row r="471" spans="1:10">
      <c r="A471" s="138" t="s">
        <v>2226</v>
      </c>
      <c r="B471" s="139" t="s">
        <v>2213</v>
      </c>
      <c r="C471" s="2">
        <f>IFERROR(VLOOKUP('DIV CHANGE'!$B471,JOBS!$A:$D,4,FALSE),"")</f>
        <v>2</v>
      </c>
      <c r="D471" s="11">
        <v>0.42</v>
      </c>
      <c r="E471" s="3" t="str">
        <f>IF(J471=1, IFERROR(VLOOKUP(A471,'Simple Annual Summary'!$D$5:$O$962,9,FALSE), ""), "")</f>
        <v/>
      </c>
      <c r="F471" s="3" t="str">
        <f t="shared" si="21"/>
        <v/>
      </c>
      <c r="G471" s="17" t="str">
        <f>IF(COUNTIF($A$2:A471, A471)&gt;1, "", IFERROR(SUMIF($A$2:$A$1457, A471, $D$2:$D$1457), ""))</f>
        <v/>
      </c>
      <c r="H471" s="3" t="str">
        <f t="shared" si="22"/>
        <v/>
      </c>
      <c r="I471" s="3">
        <f t="shared" si="23"/>
        <v>0</v>
      </c>
      <c r="J471" s="12">
        <f>COUNTIF($A$2:A471, A471)</f>
        <v>2</v>
      </c>
    </row>
    <row r="472" spans="1:10">
      <c r="A472" s="138" t="s">
        <v>2230</v>
      </c>
      <c r="B472" s="139" t="s">
        <v>2021</v>
      </c>
      <c r="C472" s="2">
        <f>IFERROR(VLOOKUP('DIV CHANGE'!$B472,JOBS!$A:$D,4,FALSE),"")</f>
        <v>3</v>
      </c>
      <c r="D472" s="11">
        <v>0.42</v>
      </c>
      <c r="E472" s="3" t="str">
        <f>IF(J472=1, IFERROR(VLOOKUP(A472,'Simple Annual Summary'!$D$5:$O$962,9,FALSE), ""), "")</f>
        <v/>
      </c>
      <c r="F472" s="3" t="str">
        <f t="shared" si="21"/>
        <v/>
      </c>
      <c r="G472" s="17">
        <f>IF(COUNTIF($A$2:A472, A472)&gt;1, "", IFERROR(SUMIF($A$2:$A$1457, A472, $D$2:$D$1457), ""))</f>
        <v>1</v>
      </c>
      <c r="H472" s="3" t="str">
        <f t="shared" si="22"/>
        <v/>
      </c>
      <c r="I472" s="3">
        <f t="shared" si="23"/>
        <v>0</v>
      </c>
      <c r="J472" s="12">
        <f>COUNTIF($A$2:A472, A472)</f>
        <v>1</v>
      </c>
    </row>
    <row r="473" spans="1:10">
      <c r="A473" s="142" t="s">
        <v>1489</v>
      </c>
      <c r="B473" s="143" t="s">
        <v>2020</v>
      </c>
      <c r="C473" s="2">
        <f>IFERROR(VLOOKUP('DIV CHANGE'!$B473,JOBS!$A:$D,4,FALSE),"")</f>
        <v>2</v>
      </c>
      <c r="D473" s="2">
        <v>0.42</v>
      </c>
      <c r="E473" s="3">
        <f>IF(J473=1, IFERROR(VLOOKUP(A473,'Simple Annual Summary'!$D$5:$O$962,9,FALSE), ""), "")</f>
        <v>31405</v>
      </c>
      <c r="F473" s="3">
        <f t="shared" si="21"/>
        <v>2617.0833333333335</v>
      </c>
      <c r="G473" s="17">
        <f>IF(COUNTIF($A$2:A473, A473)&gt;1, "", IFERROR(SUMIF($A$2:$A$1457, A473, $D$2:$D$1457), ""))</f>
        <v>1</v>
      </c>
      <c r="H473" s="3">
        <f t="shared" si="22"/>
        <v>2617.0830000000001</v>
      </c>
      <c r="I473" s="3">
        <f t="shared" si="23"/>
        <v>13190.099999999999</v>
      </c>
      <c r="J473" s="12">
        <f>COUNTIF($A$2:A473, A473)</f>
        <v>1</v>
      </c>
    </row>
    <row r="474" spans="1:10">
      <c r="A474" s="142" t="s">
        <v>623</v>
      </c>
      <c r="B474" s="143" t="s">
        <v>2227</v>
      </c>
      <c r="C474" s="2">
        <f>IFERROR(VLOOKUP('DIV CHANGE'!$B474,JOBS!$A:$D,4,FALSE),"")</f>
        <v>2</v>
      </c>
      <c r="D474" s="2">
        <v>0.41</v>
      </c>
      <c r="E474" s="3" t="str">
        <f>IF(J474=1, IFERROR(VLOOKUP(A474,'Simple Annual Summary'!$D$5:$O$962,9,FALSE), ""), "")</f>
        <v/>
      </c>
      <c r="F474" s="3" t="str">
        <f t="shared" si="21"/>
        <v/>
      </c>
      <c r="G474" s="17" t="str">
        <f>IF(COUNTIF($A$2:A474, A474)&gt;1, "", IFERROR(SUMIF($A$2:$A$1457, A474, $D$2:$D$1457), ""))</f>
        <v/>
      </c>
      <c r="H474" s="3" t="str">
        <f t="shared" si="22"/>
        <v/>
      </c>
      <c r="I474" s="3">
        <f t="shared" si="23"/>
        <v>5809.080899999999</v>
      </c>
      <c r="J474" s="12">
        <f>COUNTIF($A$2:A474, A474)</f>
        <v>2</v>
      </c>
    </row>
    <row r="475" spans="1:10">
      <c r="A475" s="138" t="s">
        <v>2230</v>
      </c>
      <c r="B475" s="139" t="s">
        <v>2020</v>
      </c>
      <c r="C475" s="2">
        <f>IFERROR(VLOOKUP('DIV CHANGE'!$B475,JOBS!$A:$D,4,FALSE),"")</f>
        <v>2</v>
      </c>
      <c r="D475" s="11">
        <v>0.41</v>
      </c>
      <c r="E475" s="3" t="str">
        <f>IF(J475=1, IFERROR(VLOOKUP(A475,'Simple Annual Summary'!$D$5:$O$962,9,FALSE), ""), "")</f>
        <v/>
      </c>
      <c r="F475" s="3" t="str">
        <f t="shared" si="21"/>
        <v/>
      </c>
      <c r="G475" s="17" t="str">
        <f>IF(COUNTIF($A$2:A475, A475)&gt;1, "", IFERROR(SUMIF($A$2:$A$1457, A475, $D$2:$D$1457), ""))</f>
        <v/>
      </c>
      <c r="H475" s="3" t="str">
        <f t="shared" si="22"/>
        <v/>
      </c>
      <c r="I475" s="3">
        <f t="shared" si="23"/>
        <v>0</v>
      </c>
      <c r="J475" s="12">
        <f>COUNTIF($A$2:A475, A475)</f>
        <v>2</v>
      </c>
    </row>
    <row r="476" spans="1:10">
      <c r="A476" s="142" t="s">
        <v>1201</v>
      </c>
      <c r="B476" s="143" t="s">
        <v>2213</v>
      </c>
      <c r="C476" s="2">
        <f>IFERROR(VLOOKUP('DIV CHANGE'!$B476,JOBS!$A:$D,4,FALSE),"")</f>
        <v>2</v>
      </c>
      <c r="D476" s="2">
        <v>0.41</v>
      </c>
      <c r="E476" s="3">
        <f>IF(J476=1, IFERROR(VLOOKUP(A476,'Simple Annual Summary'!$D$5:$O$962,9,FALSE), ""), "")</f>
        <v>20203.755000000001</v>
      </c>
      <c r="F476" s="3">
        <f t="shared" si="21"/>
        <v>1683.64625</v>
      </c>
      <c r="G476" s="17">
        <f>IF(COUNTIF($A$2:A476, A476)&gt;1, "", IFERROR(SUMIF($A$2:$A$1457, A476, $D$2:$D$1457), ""))</f>
        <v>1</v>
      </c>
      <c r="H476" s="3">
        <f t="shared" si="22"/>
        <v>1683.646</v>
      </c>
      <c r="I476" s="3">
        <f t="shared" si="23"/>
        <v>8283.5395499999995</v>
      </c>
      <c r="J476" s="12">
        <f>COUNTIF($A$2:A476, A476)</f>
        <v>1</v>
      </c>
    </row>
    <row r="477" spans="1:10">
      <c r="A477" s="142" t="s">
        <v>1495</v>
      </c>
      <c r="B477" s="143" t="s">
        <v>2042</v>
      </c>
      <c r="C477" s="2">
        <f>IFERROR(VLOOKUP('DIV CHANGE'!$B477,JOBS!$A:$D,4,FALSE),"")</f>
        <v>4</v>
      </c>
      <c r="D477" s="2">
        <v>0.41</v>
      </c>
      <c r="E477" s="3" t="str">
        <f>IF(J477=1, IFERROR(VLOOKUP(A477,'Simple Annual Summary'!$D$5:$O$962,9,FALSE), ""), "")</f>
        <v/>
      </c>
      <c r="F477" s="3" t="str">
        <f t="shared" si="21"/>
        <v/>
      </c>
      <c r="G477" s="17" t="str">
        <f>IF(COUNTIF($A$2:A477, A477)&gt;1, "", IFERROR(SUMIF($A$2:$A$1457, A477, $D$2:$D$1457), ""))</f>
        <v/>
      </c>
      <c r="H477" s="3" t="str">
        <f t="shared" si="22"/>
        <v/>
      </c>
      <c r="I477" s="3">
        <f t="shared" si="23"/>
        <v>9676</v>
      </c>
      <c r="J477" s="12">
        <f>COUNTIF($A$2:A477, A477)</f>
        <v>2</v>
      </c>
    </row>
    <row r="478" spans="1:10">
      <c r="A478" s="138" t="s">
        <v>121</v>
      </c>
      <c r="B478" s="139" t="s">
        <v>2076</v>
      </c>
      <c r="C478" s="2">
        <f>IFERROR(VLOOKUP('DIV CHANGE'!$B478,JOBS!$A:$D,4,FALSE),"")</f>
        <v>2</v>
      </c>
      <c r="D478" s="11">
        <v>0.4</v>
      </c>
      <c r="E478" s="3" t="str">
        <f>IF(J478=1, IFERROR(VLOOKUP(A478,'Simple Annual Summary'!$D$5:$O$962,9,FALSE), ""), "")</f>
        <v/>
      </c>
      <c r="F478" s="3" t="str">
        <f t="shared" si="21"/>
        <v/>
      </c>
      <c r="G478" s="17" t="str">
        <f>IF(COUNTIF($A$2:A478, A478)&gt;1, "", IFERROR(SUMIF($A$2:$A$1457, A478, $D$2:$D$1457), ""))</f>
        <v/>
      </c>
      <c r="H478" s="3" t="str">
        <f t="shared" si="22"/>
        <v/>
      </c>
      <c r="I478" s="3">
        <f t="shared" si="23"/>
        <v>6461.8040000000001</v>
      </c>
      <c r="J478" s="12">
        <f>COUNTIF($A$2:A478, A478)</f>
        <v>2</v>
      </c>
    </row>
    <row r="479" spans="1:10">
      <c r="A479" s="138" t="s">
        <v>289</v>
      </c>
      <c r="B479" s="139" t="s">
        <v>2020</v>
      </c>
      <c r="C479" s="2">
        <f>IFERROR(VLOOKUP('DIV CHANGE'!$B479,JOBS!$A:$D,4,FALSE),"")</f>
        <v>2</v>
      </c>
      <c r="D479" s="11">
        <v>0.4</v>
      </c>
      <c r="E479" s="3" t="str">
        <f>IF(J479=1, IFERROR(VLOOKUP(A479,'Simple Annual Summary'!$D$5:$O$962,9,FALSE), ""), "")</f>
        <v/>
      </c>
      <c r="F479" s="3" t="str">
        <f t="shared" si="21"/>
        <v/>
      </c>
      <c r="G479" s="17" t="str">
        <f>IF(COUNTIF($A$2:A479, A479)&gt;1, "", IFERROR(SUMIF($A$2:$A$1457, A479, $D$2:$D$1457), ""))</f>
        <v/>
      </c>
      <c r="H479" s="3" t="str">
        <f t="shared" si="22"/>
        <v/>
      </c>
      <c r="I479" s="3">
        <f t="shared" si="23"/>
        <v>7431.6679999999997</v>
      </c>
      <c r="J479" s="12">
        <f>COUNTIF($A$2:A479, A479)</f>
        <v>2</v>
      </c>
    </row>
    <row r="480" spans="1:10">
      <c r="A480" s="142" t="s">
        <v>2208</v>
      </c>
      <c r="B480" s="143" t="s">
        <v>2020</v>
      </c>
      <c r="C480" s="2">
        <f>IFERROR(VLOOKUP('DIV CHANGE'!$B480,JOBS!$A:$D,4,FALSE),"")</f>
        <v>2</v>
      </c>
      <c r="D480" s="2">
        <v>0.4</v>
      </c>
      <c r="E480" s="3" t="str">
        <f>IF(J480=1, IFERROR(VLOOKUP(A480,'Simple Annual Summary'!$D$5:$O$962,9,FALSE), ""), "")</f>
        <v/>
      </c>
      <c r="F480" s="3" t="str">
        <f t="shared" si="21"/>
        <v/>
      </c>
      <c r="G480" s="17" t="str">
        <f>IF(COUNTIF($A$2:A480, A480)&gt;1, "", IFERROR(SUMIF($A$2:$A$1457, A480, $D$2:$D$1457), ""))</f>
        <v/>
      </c>
      <c r="H480" s="3" t="str">
        <f t="shared" si="22"/>
        <v/>
      </c>
      <c r="I480" s="3">
        <f t="shared" si="23"/>
        <v>0</v>
      </c>
      <c r="J480" s="12">
        <f>COUNTIF($A$2:A480, A480)</f>
        <v>2</v>
      </c>
    </row>
    <row r="481" spans="1:10">
      <c r="A481" s="138" t="s">
        <v>2231</v>
      </c>
      <c r="B481" s="139" t="s">
        <v>2213</v>
      </c>
      <c r="C481" s="2">
        <f>IFERROR(VLOOKUP('DIV CHANGE'!$B481,JOBS!$A:$D,4,FALSE),"")</f>
        <v>2</v>
      </c>
      <c r="D481" s="11">
        <v>0.4</v>
      </c>
      <c r="E481" s="3" t="str">
        <f>IF(J481=1, IFERROR(VLOOKUP(A481,'Simple Annual Summary'!$D$5:$O$962,9,FALSE), ""), "")</f>
        <v/>
      </c>
      <c r="F481" s="3" t="str">
        <f t="shared" si="21"/>
        <v/>
      </c>
      <c r="G481" s="17">
        <f>IF(COUNTIF($A$2:A481, A481)&gt;1, "", IFERROR(SUMIF($A$2:$A$1457, A481, $D$2:$D$1457), ""))</f>
        <v>1.01</v>
      </c>
      <c r="H481" s="3" t="str">
        <f t="shared" si="22"/>
        <v/>
      </c>
      <c r="I481" s="3">
        <f t="shared" si="23"/>
        <v>0</v>
      </c>
      <c r="J481" s="12">
        <f>COUNTIF($A$2:A481, A481)</f>
        <v>1</v>
      </c>
    </row>
    <row r="482" spans="1:10">
      <c r="A482" s="138" t="s">
        <v>2204</v>
      </c>
      <c r="B482" s="139" t="s">
        <v>2042</v>
      </c>
      <c r="C482" s="2">
        <f>IFERROR(VLOOKUP('DIV CHANGE'!$B482,JOBS!$A:$D,4,FALSE),"")</f>
        <v>4</v>
      </c>
      <c r="D482" s="11">
        <v>0.4</v>
      </c>
      <c r="E482" s="3" t="str">
        <f>IF(J482=1, IFERROR(VLOOKUP(A482,'Simple Annual Summary'!$D$5:$O$962,9,FALSE), ""), "")</f>
        <v/>
      </c>
      <c r="F482" s="3" t="str">
        <f t="shared" si="21"/>
        <v/>
      </c>
      <c r="G482" s="17" t="str">
        <f>IF(COUNTIF($A$2:A482, A482)&gt;1, "", IFERROR(SUMIF($A$2:$A$1457, A482, $D$2:$D$1457), ""))</f>
        <v/>
      </c>
      <c r="H482" s="3" t="str">
        <f t="shared" si="22"/>
        <v/>
      </c>
      <c r="I482" s="3">
        <f t="shared" si="23"/>
        <v>0</v>
      </c>
      <c r="J482" s="12">
        <f>COUNTIF($A$2:A482, A482)</f>
        <v>2</v>
      </c>
    </row>
    <row r="483" spans="1:10">
      <c r="A483" s="142" t="s">
        <v>2205</v>
      </c>
      <c r="B483" s="143" t="s">
        <v>2020</v>
      </c>
      <c r="C483" s="2">
        <f>IFERROR(VLOOKUP('DIV CHANGE'!$B483,JOBS!$A:$D,4,FALSE),"")</f>
        <v>2</v>
      </c>
      <c r="D483" s="2">
        <v>0.4</v>
      </c>
      <c r="E483" s="3" t="str">
        <f>IF(J483=1, IFERROR(VLOOKUP(A483,'Simple Annual Summary'!$D$5:$O$962,9,FALSE), ""), "")</f>
        <v/>
      </c>
      <c r="F483" s="3" t="str">
        <f t="shared" si="21"/>
        <v/>
      </c>
      <c r="G483" s="17" t="str">
        <f>IF(COUNTIF($A$2:A483, A483)&gt;1, "", IFERROR(SUMIF($A$2:$A$1457, A483, $D$2:$D$1457), ""))</f>
        <v/>
      </c>
      <c r="H483" s="3" t="str">
        <f t="shared" si="22"/>
        <v/>
      </c>
      <c r="I483" s="3">
        <f t="shared" si="23"/>
        <v>0</v>
      </c>
      <c r="J483" s="12">
        <f>COUNTIF($A$2:A483, A483)</f>
        <v>2</v>
      </c>
    </row>
    <row r="484" spans="1:10">
      <c r="A484" s="142" t="s">
        <v>2206</v>
      </c>
      <c r="B484" s="143" t="s">
        <v>2020</v>
      </c>
      <c r="C484" s="2">
        <f>IFERROR(VLOOKUP('DIV CHANGE'!$B484,JOBS!$A:$D,4,FALSE),"")</f>
        <v>2</v>
      </c>
      <c r="D484" s="2">
        <v>0.4</v>
      </c>
      <c r="E484" s="3" t="str">
        <f>IF(J484=1, IFERROR(VLOOKUP(A484,'Simple Annual Summary'!$D$5:$O$962,9,FALSE), ""), "")</f>
        <v/>
      </c>
      <c r="F484" s="3" t="str">
        <f t="shared" si="21"/>
        <v/>
      </c>
      <c r="G484" s="17" t="str">
        <f>IF(COUNTIF($A$2:A484, A484)&gt;1, "", IFERROR(SUMIF($A$2:$A$1457, A484, $D$2:$D$1457), ""))</f>
        <v/>
      </c>
      <c r="H484" s="3" t="str">
        <f t="shared" si="22"/>
        <v/>
      </c>
      <c r="I484" s="3">
        <f t="shared" si="23"/>
        <v>0</v>
      </c>
      <c r="J484" s="12">
        <f>COUNTIF($A$2:A484, A484)</f>
        <v>2</v>
      </c>
    </row>
    <row r="485" spans="1:10">
      <c r="A485" s="138" t="s">
        <v>2207</v>
      </c>
      <c r="B485" s="139" t="s">
        <v>2020</v>
      </c>
      <c r="C485" s="2">
        <f>IFERROR(VLOOKUP('DIV CHANGE'!$B485,JOBS!$A:$D,4,FALSE),"")</f>
        <v>2</v>
      </c>
      <c r="D485" s="11">
        <v>0.4</v>
      </c>
      <c r="E485" s="3" t="str">
        <f>IF(J485=1, IFERROR(VLOOKUP(A485,'Simple Annual Summary'!$D$5:$O$962,9,FALSE), ""), "")</f>
        <v/>
      </c>
      <c r="F485" s="3" t="str">
        <f t="shared" si="21"/>
        <v/>
      </c>
      <c r="G485" s="17" t="str">
        <f>IF(COUNTIF($A$2:A485, A485)&gt;1, "", IFERROR(SUMIF($A$2:$A$1457, A485, $D$2:$D$1457), ""))</f>
        <v/>
      </c>
      <c r="H485" s="3" t="str">
        <f t="shared" si="22"/>
        <v/>
      </c>
      <c r="I485" s="3">
        <f t="shared" si="23"/>
        <v>0</v>
      </c>
      <c r="J485" s="12">
        <f>COUNTIF($A$2:A485, A485)</f>
        <v>2</v>
      </c>
    </row>
    <row r="486" spans="1:10">
      <c r="A486" s="138" t="s">
        <v>461</v>
      </c>
      <c r="B486" s="139" t="s">
        <v>2020</v>
      </c>
      <c r="C486" s="2">
        <f>IFERROR(VLOOKUP('DIV CHANGE'!$B486,JOBS!$A:$D,4,FALSE),"")</f>
        <v>2</v>
      </c>
      <c r="D486" s="11">
        <v>0.39</v>
      </c>
      <c r="E486" s="3">
        <f>IF(J486=1, IFERROR(VLOOKUP(A486,'Simple Annual Summary'!$D$5:$O$962,9,FALSE), ""), "")</f>
        <v>4429.9983333333339</v>
      </c>
      <c r="F486" s="3">
        <f t="shared" si="21"/>
        <v>369.16652777777784</v>
      </c>
      <c r="G486" s="17">
        <f>IF(COUNTIF($A$2:A486, A486)&gt;1, "", IFERROR(SUMIF($A$2:$A$1457, A486, $D$2:$D$1457), ""))</f>
        <v>1</v>
      </c>
      <c r="H486" s="3">
        <f t="shared" si="22"/>
        <v>369.16699999999997</v>
      </c>
      <c r="I486" s="3">
        <f t="shared" si="23"/>
        <v>1727.6993500000003</v>
      </c>
      <c r="J486" s="12">
        <f>COUNTIF($A$2:A486, A486)</f>
        <v>1</v>
      </c>
    </row>
    <row r="487" spans="1:10">
      <c r="A487" s="142" t="s">
        <v>651</v>
      </c>
      <c r="B487" s="143" t="s">
        <v>2075</v>
      </c>
      <c r="C487" s="2">
        <f>IFERROR(VLOOKUP('DIV CHANGE'!$B487,JOBS!$A:$D,4,FALSE),"")</f>
        <v>4</v>
      </c>
      <c r="D487" s="2">
        <v>0.39</v>
      </c>
      <c r="E487" s="3" t="str">
        <f>IF(J487=1, IFERROR(VLOOKUP(A487,'Simple Annual Summary'!$D$5:$O$962,9,FALSE), ""), "")</f>
        <v/>
      </c>
      <c r="F487" s="3" t="str">
        <f t="shared" si="21"/>
        <v/>
      </c>
      <c r="G487" s="17" t="str">
        <f>IF(COUNTIF($A$2:A487, A487)&gt;1, "", IFERROR(SUMIF($A$2:$A$1457, A487, $D$2:$D$1457), ""))</f>
        <v/>
      </c>
      <c r="H487" s="3" t="str">
        <f t="shared" si="22"/>
        <v/>
      </c>
      <c r="I487" s="3">
        <f t="shared" si="23"/>
        <v>10549.434870000001</v>
      </c>
      <c r="J487" s="12">
        <f>COUNTIF($A$2:A487, A487)</f>
        <v>2</v>
      </c>
    </row>
    <row r="488" spans="1:10">
      <c r="A488" s="138" t="s">
        <v>1503</v>
      </c>
      <c r="B488" s="139" t="s">
        <v>2075</v>
      </c>
      <c r="C488" s="2">
        <f>IFERROR(VLOOKUP('DIV CHANGE'!$B488,JOBS!$A:$D,4,FALSE),"")</f>
        <v>4</v>
      </c>
      <c r="D488" s="11">
        <v>0.39</v>
      </c>
      <c r="E488" s="3">
        <f>IF(J488=1, IFERROR(VLOOKUP(A488,'Simple Annual Summary'!$D$5:$O$962,9,FALSE), ""), "")</f>
        <v>17131.5</v>
      </c>
      <c r="F488" s="3">
        <f t="shared" si="21"/>
        <v>1427.625</v>
      </c>
      <c r="G488" s="17">
        <f>IF(COUNTIF($A$2:A488, A488)&gt;1, "", IFERROR(SUMIF($A$2:$A$1457, A488, $D$2:$D$1457), ""))</f>
        <v>0.99</v>
      </c>
      <c r="H488" s="3">
        <f t="shared" si="22"/>
        <v>1413.3489999999999</v>
      </c>
      <c r="I488" s="3">
        <f t="shared" si="23"/>
        <v>6681.2850000000008</v>
      </c>
      <c r="J488" s="12">
        <f>COUNTIF($A$2:A488, A488)</f>
        <v>1</v>
      </c>
    </row>
    <row r="489" spans="1:10">
      <c r="A489" s="138" t="s">
        <v>105</v>
      </c>
      <c r="B489" s="139" t="s">
        <v>2020</v>
      </c>
      <c r="C489" s="2">
        <f>IFERROR(VLOOKUP('DIV CHANGE'!$B489,JOBS!$A:$D,4,FALSE),"")</f>
        <v>2</v>
      </c>
      <c r="D489" s="11">
        <v>0.38</v>
      </c>
      <c r="E489" s="3" t="str">
        <f>IF(J489=1, IFERROR(VLOOKUP(A489,'Simple Annual Summary'!$D$5:$O$962,9,FALSE), ""), "")</f>
        <v/>
      </c>
      <c r="F489" s="3" t="str">
        <f t="shared" si="21"/>
        <v/>
      </c>
      <c r="G489" s="17" t="str">
        <f>IF(COUNTIF($A$2:A489, A489)&gt;1, "", IFERROR(SUMIF($A$2:$A$1457, A489, $D$2:$D$1457), ""))</f>
        <v/>
      </c>
      <c r="H489" s="3" t="str">
        <f t="shared" si="22"/>
        <v/>
      </c>
      <c r="I489" s="3">
        <f t="shared" si="23"/>
        <v>2293.5659999999998</v>
      </c>
      <c r="J489" s="12">
        <f>COUNTIF($A$2:A489, A489)</f>
        <v>2</v>
      </c>
    </row>
    <row r="490" spans="1:10">
      <c r="A490" s="138" t="s">
        <v>2202</v>
      </c>
      <c r="B490" s="139" t="s">
        <v>2040</v>
      </c>
      <c r="C490" s="2">
        <f>IFERROR(VLOOKUP('DIV CHANGE'!$B490,JOBS!$A:$D,4,FALSE),"")</f>
        <v>2</v>
      </c>
      <c r="D490" s="11">
        <v>0.38</v>
      </c>
      <c r="E490" s="3" t="str">
        <f>IF(J490=1, IFERROR(VLOOKUP(A490,'Simple Annual Summary'!$D$5:$O$962,9,FALSE), ""), "")</f>
        <v/>
      </c>
      <c r="F490" s="3" t="str">
        <f t="shared" si="21"/>
        <v/>
      </c>
      <c r="G490" s="17" t="str">
        <f>IF(COUNTIF($A$2:A490, A490)&gt;1, "", IFERROR(SUMIF($A$2:$A$1457, A490, $D$2:$D$1457), ""))</f>
        <v/>
      </c>
      <c r="H490" s="3" t="str">
        <f t="shared" si="22"/>
        <v/>
      </c>
      <c r="I490" s="3">
        <f t="shared" si="23"/>
        <v>0</v>
      </c>
      <c r="J490" s="12">
        <f>COUNTIF($A$2:A490, A490)</f>
        <v>2</v>
      </c>
    </row>
    <row r="491" spans="1:10">
      <c r="A491" s="142" t="s">
        <v>2232</v>
      </c>
      <c r="B491" s="143" t="s">
        <v>2050</v>
      </c>
      <c r="C491" s="2">
        <f>IFERROR(VLOOKUP('DIV CHANGE'!$B491,JOBS!$A:$D,4,FALSE),"")</f>
        <v>4</v>
      </c>
      <c r="D491" s="11">
        <v>0.37</v>
      </c>
      <c r="E491" s="3" t="str">
        <f>IF(J491=1, IFERROR(VLOOKUP(A491,'Simple Annual Summary'!$D$5:$O$962,9,FALSE), ""), "")</f>
        <v/>
      </c>
      <c r="F491" s="3" t="str">
        <f t="shared" si="21"/>
        <v/>
      </c>
      <c r="G491" s="17">
        <f>IF(COUNTIF($A$2:A491, A491)&gt;1, "", IFERROR(SUMIF($A$2:$A$1457, A491, $D$2:$D$1457), ""))</f>
        <v>1</v>
      </c>
      <c r="H491" s="3" t="str">
        <f t="shared" si="22"/>
        <v/>
      </c>
      <c r="I491" s="3">
        <f t="shared" si="23"/>
        <v>0</v>
      </c>
      <c r="J491" s="12">
        <f>COUNTIF($A$2:A491, A491)</f>
        <v>1</v>
      </c>
    </row>
    <row r="492" spans="1:10">
      <c r="A492" s="138" t="s">
        <v>2233</v>
      </c>
      <c r="B492" s="139" t="s">
        <v>2050</v>
      </c>
      <c r="C492" s="2">
        <f>IFERROR(VLOOKUP('DIV CHANGE'!$B492,JOBS!$A:$D,4,FALSE),"")</f>
        <v>4</v>
      </c>
      <c r="D492" s="11">
        <v>0.37</v>
      </c>
      <c r="E492" s="3" t="str">
        <f>IF(J492=1, IFERROR(VLOOKUP(A492,'Simple Annual Summary'!$D$5:$O$962,9,FALSE), ""), "")</f>
        <v/>
      </c>
      <c r="F492" s="3" t="str">
        <f t="shared" si="21"/>
        <v/>
      </c>
      <c r="G492" s="17">
        <f>IF(COUNTIF($A$2:A492, A492)&gt;1, "", IFERROR(SUMIF($A$2:$A$1457, A492, $D$2:$D$1457), ""))</f>
        <v>1</v>
      </c>
      <c r="H492" s="3" t="str">
        <f t="shared" si="22"/>
        <v/>
      </c>
      <c r="I492" s="3">
        <f t="shared" si="23"/>
        <v>0</v>
      </c>
      <c r="J492" s="12">
        <f>COUNTIF($A$2:A492, A492)</f>
        <v>1</v>
      </c>
    </row>
    <row r="493" spans="1:10">
      <c r="A493" s="142" t="s">
        <v>2201</v>
      </c>
      <c r="B493" s="143" t="s">
        <v>2020</v>
      </c>
      <c r="C493" s="2">
        <f>IFERROR(VLOOKUP('DIV CHANGE'!$B493,JOBS!$A:$D,4,FALSE),"")</f>
        <v>2</v>
      </c>
      <c r="D493" s="2">
        <v>0.37</v>
      </c>
      <c r="E493" s="3" t="str">
        <f>IF(J493=1, IFERROR(VLOOKUP(A493,'Simple Annual Summary'!$D$5:$O$962,9,FALSE), ""), "")</f>
        <v/>
      </c>
      <c r="F493" s="3" t="str">
        <f t="shared" si="21"/>
        <v/>
      </c>
      <c r="G493" s="17" t="str">
        <f>IF(COUNTIF($A$2:A493, A493)&gt;1, "", IFERROR(SUMIF($A$2:$A$1457, A493, $D$2:$D$1457), ""))</f>
        <v/>
      </c>
      <c r="H493" s="3" t="str">
        <f t="shared" si="22"/>
        <v/>
      </c>
      <c r="I493" s="3">
        <f t="shared" si="23"/>
        <v>0</v>
      </c>
      <c r="J493" s="12">
        <f>COUNTIF($A$2:A493, A493)</f>
        <v>2</v>
      </c>
    </row>
    <row r="494" spans="1:10">
      <c r="A494" s="142" t="s">
        <v>921</v>
      </c>
      <c r="B494" s="143" t="s">
        <v>2020</v>
      </c>
      <c r="C494" s="2">
        <f>IFERROR(VLOOKUP('DIV CHANGE'!$B494,JOBS!$A:$D,4,FALSE),"")</f>
        <v>2</v>
      </c>
      <c r="D494" s="2">
        <v>0.37</v>
      </c>
      <c r="E494" s="3" t="str">
        <f>IF(J494=1, IFERROR(VLOOKUP(A494,'Simple Annual Summary'!$D$5:$O$962,9,FALSE), ""), "")</f>
        <v/>
      </c>
      <c r="F494" s="3" t="str">
        <f t="shared" si="21"/>
        <v/>
      </c>
      <c r="G494" s="17" t="str">
        <f>IF(COUNTIF($A$2:A494, A494)&gt;1, "", IFERROR(SUMIF($A$2:$A$1457, A494, $D$2:$D$1457), ""))</f>
        <v/>
      </c>
      <c r="H494" s="3" t="str">
        <f t="shared" si="22"/>
        <v/>
      </c>
      <c r="I494" s="3">
        <f t="shared" si="23"/>
        <v>2652.9696833333333</v>
      </c>
      <c r="J494" s="12">
        <f>COUNTIF($A$2:A494, A494)</f>
        <v>2</v>
      </c>
    </row>
    <row r="495" spans="1:10">
      <c r="A495" s="142" t="s">
        <v>1055</v>
      </c>
      <c r="B495" s="143" t="s">
        <v>2020</v>
      </c>
      <c r="C495" s="2">
        <f>IFERROR(VLOOKUP('DIV CHANGE'!$B495,JOBS!$A:$D,4,FALSE),"")</f>
        <v>2</v>
      </c>
      <c r="D495" s="2">
        <v>0.37</v>
      </c>
      <c r="E495" s="3" t="str">
        <f>IF(J495=1, IFERROR(VLOOKUP(A495,'Simple Annual Summary'!$D$5:$O$962,9,FALSE), ""), "")</f>
        <v/>
      </c>
      <c r="F495" s="3" t="str">
        <f t="shared" si="21"/>
        <v/>
      </c>
      <c r="G495" s="17" t="str">
        <f>IF(COUNTIF($A$2:A495, A495)&gt;1, "", IFERROR(SUMIF($A$2:$A$1457, A495, $D$2:$D$1457), ""))</f>
        <v/>
      </c>
      <c r="H495" s="3" t="str">
        <f t="shared" si="22"/>
        <v/>
      </c>
      <c r="I495" s="3">
        <f t="shared" si="23"/>
        <v>9190.244999999999</v>
      </c>
      <c r="J495" s="12">
        <f>COUNTIF($A$2:A495, A495)</f>
        <v>2</v>
      </c>
    </row>
    <row r="496" spans="1:10">
      <c r="A496" s="138" t="s">
        <v>1126</v>
      </c>
      <c r="B496" s="139" t="s">
        <v>2044</v>
      </c>
      <c r="C496" s="2">
        <f>IFERROR(VLOOKUP('DIV CHANGE'!$B496,JOBS!$A:$D,4,FALSE),"")</f>
        <v>4</v>
      </c>
      <c r="D496" s="11">
        <v>0.37</v>
      </c>
      <c r="E496" s="3" t="str">
        <f>IF(J496=1, IFERROR(VLOOKUP(A496,'Simple Annual Summary'!$D$5:$O$962,9,FALSE), ""), "")</f>
        <v/>
      </c>
      <c r="F496" s="3" t="str">
        <f t="shared" si="21"/>
        <v/>
      </c>
      <c r="G496" s="17" t="str">
        <f>IF(COUNTIF($A$2:A496, A496)&gt;1, "", IFERROR(SUMIF($A$2:$A$1457, A496, $D$2:$D$1457), ""))</f>
        <v/>
      </c>
      <c r="H496" s="3" t="str">
        <f t="shared" si="22"/>
        <v/>
      </c>
      <c r="I496" s="3">
        <f t="shared" si="23"/>
        <v>8914.6794833333333</v>
      </c>
      <c r="J496" s="12">
        <f>COUNTIF($A$2:A496, A496)</f>
        <v>2</v>
      </c>
    </row>
    <row r="497" spans="1:10">
      <c r="A497" s="142" t="s">
        <v>1219</v>
      </c>
      <c r="B497" s="143" t="s">
        <v>2050</v>
      </c>
      <c r="C497" s="2">
        <f>IFERROR(VLOOKUP('DIV CHANGE'!$B497,JOBS!$A:$D,4,FALSE),"")</f>
        <v>4</v>
      </c>
      <c r="D497" s="2">
        <v>0.37</v>
      </c>
      <c r="E497" s="3" t="str">
        <f>IF(J497=1, IFERROR(VLOOKUP(A497,'Simple Annual Summary'!$D$5:$O$962,9,FALSE), ""), "")</f>
        <v/>
      </c>
      <c r="F497" s="3" t="str">
        <f t="shared" si="21"/>
        <v/>
      </c>
      <c r="G497" s="17" t="str">
        <f>IF(COUNTIF($A$2:A497, A497)&gt;1, "", IFERROR(SUMIF($A$2:$A$1457, A497, $D$2:$D$1457), ""))</f>
        <v/>
      </c>
      <c r="H497" s="3" t="str">
        <f t="shared" si="22"/>
        <v/>
      </c>
      <c r="I497" s="3">
        <f t="shared" si="23"/>
        <v>5885.7361500000006</v>
      </c>
      <c r="J497" s="12">
        <f>COUNTIF($A$2:A497, A497)</f>
        <v>2</v>
      </c>
    </row>
    <row r="498" spans="1:10">
      <c r="A498" s="138" t="s">
        <v>1504</v>
      </c>
      <c r="B498" s="139" t="s">
        <v>2044</v>
      </c>
      <c r="C498" s="2">
        <f>IFERROR(VLOOKUP('DIV CHANGE'!$B498,JOBS!$A:$D,4,FALSE),"")</f>
        <v>4</v>
      </c>
      <c r="D498" s="11">
        <v>0.37</v>
      </c>
      <c r="E498" s="3" t="str">
        <f>IF(J498=1, IFERROR(VLOOKUP(A498,'Simple Annual Summary'!$D$5:$O$962,9,FALSE), ""), "")</f>
        <v/>
      </c>
      <c r="F498" s="3" t="str">
        <f t="shared" si="21"/>
        <v/>
      </c>
      <c r="G498" s="17" t="str">
        <f>IF(COUNTIF($A$2:A498, A498)&gt;1, "", IFERROR(SUMIF($A$2:$A$1457, A498, $D$2:$D$1457), ""))</f>
        <v/>
      </c>
      <c r="H498" s="3" t="str">
        <f t="shared" si="22"/>
        <v/>
      </c>
      <c r="I498" s="3">
        <f t="shared" si="23"/>
        <v>8367.6770333333334</v>
      </c>
      <c r="J498" s="12">
        <f>COUNTIF($A$2:A498, A498)</f>
        <v>2</v>
      </c>
    </row>
    <row r="499" spans="1:10">
      <c r="A499" s="138" t="s">
        <v>1508</v>
      </c>
      <c r="B499" s="139" t="s">
        <v>2213</v>
      </c>
      <c r="C499" s="2">
        <f>IFERROR(VLOOKUP('DIV CHANGE'!$B499,JOBS!$A:$D,4,FALSE),"")</f>
        <v>2</v>
      </c>
      <c r="D499" s="11">
        <v>0.37</v>
      </c>
      <c r="E499" s="3" t="str">
        <f>IF(J499=1, IFERROR(VLOOKUP(A499,'Simple Annual Summary'!$D$5:$O$962,9,FALSE), ""), "")</f>
        <v/>
      </c>
      <c r="F499" s="3" t="str">
        <f t="shared" si="21"/>
        <v/>
      </c>
      <c r="G499" s="17" t="str">
        <f>IF(COUNTIF($A$2:A499, A499)&gt;1, "", IFERROR(SUMIF($A$2:$A$1457, A499, $D$2:$D$1457), ""))</f>
        <v/>
      </c>
      <c r="H499" s="3" t="str">
        <f t="shared" si="22"/>
        <v/>
      </c>
      <c r="I499" s="3">
        <f t="shared" si="23"/>
        <v>10343.018233333332</v>
      </c>
      <c r="J499" s="12">
        <f>COUNTIF($A$2:A499, A499)</f>
        <v>2</v>
      </c>
    </row>
    <row r="500" spans="1:10">
      <c r="A500" s="142" t="s">
        <v>1510</v>
      </c>
      <c r="B500" s="143" t="s">
        <v>2213</v>
      </c>
      <c r="C500" s="2">
        <f>IFERROR(VLOOKUP('DIV CHANGE'!$B500,JOBS!$A:$D,4,FALSE),"")</f>
        <v>2</v>
      </c>
      <c r="D500" s="2">
        <v>0.37</v>
      </c>
      <c r="E500" s="3" t="str">
        <f>IF(J500=1, IFERROR(VLOOKUP(A500,'Simple Annual Summary'!$D$5:$O$962,9,FALSE), ""), "")</f>
        <v/>
      </c>
      <c r="F500" s="3" t="str">
        <f t="shared" si="21"/>
        <v/>
      </c>
      <c r="G500" s="17" t="str">
        <f>IF(COUNTIF($A$2:A500, A500)&gt;1, "", IFERROR(SUMIF($A$2:$A$1457, A500, $D$2:$D$1457), ""))</f>
        <v/>
      </c>
      <c r="H500" s="3" t="str">
        <f t="shared" si="22"/>
        <v/>
      </c>
      <c r="I500" s="3">
        <f t="shared" si="23"/>
        <v>10368.516783333334</v>
      </c>
      <c r="J500" s="12">
        <f>COUNTIF($A$2:A500, A500)</f>
        <v>2</v>
      </c>
    </row>
    <row r="501" spans="1:10">
      <c r="A501" s="138" t="s">
        <v>291</v>
      </c>
      <c r="B501" s="139" t="s">
        <v>2020</v>
      </c>
      <c r="C501" s="2">
        <f>IFERROR(VLOOKUP('DIV CHANGE'!$B501,JOBS!$A:$D,4,FALSE),"")</f>
        <v>2</v>
      </c>
      <c r="D501" s="11">
        <v>0.36</v>
      </c>
      <c r="E501" s="3" t="str">
        <f>IF(J501=1, IFERROR(VLOOKUP(A501,'Simple Annual Summary'!$D$5:$O$962,9,FALSE), ""), "")</f>
        <v/>
      </c>
      <c r="F501" s="3" t="str">
        <f t="shared" si="21"/>
        <v/>
      </c>
      <c r="G501" s="17" t="str">
        <f>IF(COUNTIF($A$2:A501, A501)&gt;1, "", IFERROR(SUMIF($A$2:$A$1457, A501, $D$2:$D$1457), ""))</f>
        <v/>
      </c>
      <c r="H501" s="3" t="str">
        <f t="shared" si="22"/>
        <v/>
      </c>
      <c r="I501" s="3">
        <f t="shared" si="23"/>
        <v>6636.2127428571421</v>
      </c>
      <c r="J501" s="12">
        <f>COUNTIF($A$2:A501, A501)</f>
        <v>2</v>
      </c>
    </row>
    <row r="502" spans="1:10">
      <c r="A502" s="142" t="s">
        <v>2233</v>
      </c>
      <c r="B502" s="143" t="s">
        <v>2042</v>
      </c>
      <c r="C502" s="2">
        <f>IFERROR(VLOOKUP('DIV CHANGE'!$B502,JOBS!$A:$D,4,FALSE),"")</f>
        <v>4</v>
      </c>
      <c r="D502" s="130">
        <v>0.36</v>
      </c>
      <c r="E502" s="3" t="str">
        <f>IF(J502=1, IFERROR(VLOOKUP(A502,'Simple Annual Summary'!$D$5:$O$962,9,FALSE), ""), "")</f>
        <v/>
      </c>
      <c r="F502" s="3" t="str">
        <f t="shared" si="21"/>
        <v/>
      </c>
      <c r="G502" s="17" t="str">
        <f>IF(COUNTIF($A$2:A502, A502)&gt;1, "", IFERROR(SUMIF($A$2:$A$1457, A502, $D$2:$D$1457), ""))</f>
        <v/>
      </c>
      <c r="H502" s="3" t="str">
        <f t="shared" si="22"/>
        <v/>
      </c>
      <c r="I502" s="3">
        <f t="shared" si="23"/>
        <v>0</v>
      </c>
      <c r="J502" s="12">
        <f>COUNTIF($A$2:A502, A502)</f>
        <v>2</v>
      </c>
    </row>
    <row r="503" spans="1:10">
      <c r="A503" s="138" t="s">
        <v>1167</v>
      </c>
      <c r="B503" s="139" t="s">
        <v>2045</v>
      </c>
      <c r="C503" s="2">
        <f>IFERROR(VLOOKUP('DIV CHANGE'!$B503,JOBS!$A:$D,4,FALSE),"")</f>
        <v>2</v>
      </c>
      <c r="D503" s="11">
        <v>0.36</v>
      </c>
      <c r="E503" s="3" t="str">
        <f>IF(J503=1, IFERROR(VLOOKUP(A503,'Simple Annual Summary'!$D$5:$O$962,9,FALSE), ""), "")</f>
        <v/>
      </c>
      <c r="F503" s="3" t="str">
        <f t="shared" si="21"/>
        <v/>
      </c>
      <c r="G503" s="17" t="str">
        <f>IF(COUNTIF($A$2:A503, A503)&gt;1, "", IFERROR(SUMIF($A$2:$A$1457, A503, $D$2:$D$1457), ""))</f>
        <v/>
      </c>
      <c r="H503" s="3" t="str">
        <f t="shared" si="22"/>
        <v/>
      </c>
      <c r="I503" s="3">
        <f t="shared" si="23"/>
        <v>7448.1533999999983</v>
      </c>
      <c r="J503" s="12">
        <f>COUNTIF($A$2:A503, A503)</f>
        <v>2</v>
      </c>
    </row>
    <row r="504" spans="1:10">
      <c r="A504" s="142" t="s">
        <v>1195</v>
      </c>
      <c r="B504" s="143" t="s">
        <v>2045</v>
      </c>
      <c r="C504" s="2">
        <f>IFERROR(VLOOKUP('DIV CHANGE'!$B504,JOBS!$A:$D,4,FALSE),"")</f>
        <v>2</v>
      </c>
      <c r="D504" s="2">
        <v>0.36</v>
      </c>
      <c r="E504" s="3" t="str">
        <f>IF(J504=1, IFERROR(VLOOKUP(A504,'Simple Annual Summary'!$D$5:$O$962,9,FALSE), ""), "")</f>
        <v/>
      </c>
      <c r="F504" s="3" t="str">
        <f t="shared" si="21"/>
        <v/>
      </c>
      <c r="G504" s="17" t="str">
        <f>IF(COUNTIF($A$2:A504, A504)&gt;1, "", IFERROR(SUMIF($A$2:$A$1457, A504, $D$2:$D$1457), ""))</f>
        <v/>
      </c>
      <c r="H504" s="3" t="str">
        <f t="shared" si="22"/>
        <v/>
      </c>
      <c r="I504" s="3">
        <f t="shared" si="23"/>
        <v>6850.8479999999981</v>
      </c>
      <c r="J504" s="12">
        <f>COUNTIF($A$2:A504, A504)</f>
        <v>2</v>
      </c>
    </row>
    <row r="505" spans="1:10">
      <c r="A505" s="142" t="s">
        <v>1582</v>
      </c>
      <c r="B505" s="143" t="s">
        <v>2078</v>
      </c>
      <c r="C505" s="2">
        <f>IFERROR(VLOOKUP('DIV CHANGE'!$B505,JOBS!$A:$D,4,FALSE),"")</f>
        <v>4</v>
      </c>
      <c r="D505" s="2">
        <v>0.36</v>
      </c>
      <c r="E505" s="3" t="str">
        <f>IF(J505=1, IFERROR(VLOOKUP(A505,'Simple Annual Summary'!$D$5:$O$962,9,FALSE), ""), "")</f>
        <v/>
      </c>
      <c r="F505" s="3" t="str">
        <f t="shared" si="21"/>
        <v/>
      </c>
      <c r="G505" s="17" t="str">
        <f>IF(COUNTIF($A$2:A505, A505)&gt;1, "", IFERROR(SUMIF($A$2:$A$1457, A505, $D$2:$D$1457), ""))</f>
        <v/>
      </c>
      <c r="H505" s="3" t="str">
        <f t="shared" si="22"/>
        <v/>
      </c>
      <c r="I505" s="3">
        <f t="shared" si="23"/>
        <v>5194.0986428571432</v>
      </c>
      <c r="J505" s="12">
        <f>COUNTIF($A$2:A505, A505)</f>
        <v>2</v>
      </c>
    </row>
    <row r="506" spans="1:10">
      <c r="A506" s="138" t="s">
        <v>295</v>
      </c>
      <c r="B506" s="139" t="s">
        <v>2020</v>
      </c>
      <c r="C506" s="2">
        <f>IFERROR(VLOOKUP('DIV CHANGE'!$B506,JOBS!$A:$D,4,FALSE),"")</f>
        <v>2</v>
      </c>
      <c r="D506" s="11">
        <v>0.35</v>
      </c>
      <c r="E506" s="3" t="str">
        <f>IF(J506=1, IFERROR(VLOOKUP(A506,'Simple Annual Summary'!$D$5:$O$962,9,FALSE), ""), "")</f>
        <v/>
      </c>
      <c r="F506" s="3" t="str">
        <f t="shared" si="21"/>
        <v/>
      </c>
      <c r="G506" s="17" t="str">
        <f>IF(COUNTIF($A$2:A506, A506)&gt;1, "", IFERROR(SUMIF($A$2:$A$1457, A506, $D$2:$D$1457), ""))</f>
        <v/>
      </c>
      <c r="H506" s="3" t="str">
        <f t="shared" si="22"/>
        <v/>
      </c>
      <c r="I506" s="3">
        <f t="shared" si="23"/>
        <v>1474.6666666666665</v>
      </c>
      <c r="J506" s="12">
        <f>COUNTIF($A$2:A506, A506)</f>
        <v>2</v>
      </c>
    </row>
    <row r="507" spans="1:10">
      <c r="A507" s="138" t="s">
        <v>2232</v>
      </c>
      <c r="B507" s="139" t="s">
        <v>2040</v>
      </c>
      <c r="C507" s="2">
        <f>IFERROR(VLOOKUP('DIV CHANGE'!$B507,JOBS!$A:$D,4,FALSE),"")</f>
        <v>2</v>
      </c>
      <c r="D507" s="11">
        <v>0.35</v>
      </c>
      <c r="E507" s="3" t="str">
        <f>IF(J507=1, IFERROR(VLOOKUP(A507,'Simple Annual Summary'!$D$5:$O$962,9,FALSE), ""), "")</f>
        <v/>
      </c>
      <c r="F507" s="3" t="str">
        <f t="shared" si="21"/>
        <v/>
      </c>
      <c r="G507" s="17" t="str">
        <f>IF(COUNTIF($A$2:A507, A507)&gt;1, "", IFERROR(SUMIF($A$2:$A$1457, A507, $D$2:$D$1457), ""))</f>
        <v/>
      </c>
      <c r="H507" s="3" t="str">
        <f t="shared" si="22"/>
        <v/>
      </c>
      <c r="I507" s="3">
        <f t="shared" si="23"/>
        <v>0</v>
      </c>
      <c r="J507" s="12">
        <f>COUNTIF($A$2:A507, A507)</f>
        <v>2</v>
      </c>
    </row>
    <row r="508" spans="1:10">
      <c r="A508" s="142" t="s">
        <v>2199</v>
      </c>
      <c r="B508" s="143" t="s">
        <v>2044</v>
      </c>
      <c r="C508" s="2">
        <f>IFERROR(VLOOKUP('DIV CHANGE'!$B508,JOBS!$A:$D,4,FALSE),"")</f>
        <v>4</v>
      </c>
      <c r="D508" s="2">
        <v>0.35</v>
      </c>
      <c r="E508" s="3" t="str">
        <f>IF(J508=1, IFERROR(VLOOKUP(A508,'Simple Annual Summary'!$D$5:$O$962,9,FALSE), ""), "")</f>
        <v/>
      </c>
      <c r="F508" s="3" t="str">
        <f t="shared" si="21"/>
        <v/>
      </c>
      <c r="G508" s="17" t="str">
        <f>IF(COUNTIF($A$2:A508, A508)&gt;1, "", IFERROR(SUMIF($A$2:$A$1457, A508, $D$2:$D$1457), ""))</f>
        <v/>
      </c>
      <c r="H508" s="3" t="str">
        <f t="shared" si="22"/>
        <v/>
      </c>
      <c r="I508" s="3">
        <f t="shared" si="23"/>
        <v>0</v>
      </c>
      <c r="J508" s="12">
        <f>COUNTIF($A$2:A508, A508)</f>
        <v>2</v>
      </c>
    </row>
    <row r="509" spans="1:10">
      <c r="A509" s="138" t="s">
        <v>2222</v>
      </c>
      <c r="B509" s="139" t="s">
        <v>2078</v>
      </c>
      <c r="C509" s="2">
        <f>IFERROR(VLOOKUP('DIV CHANGE'!$B509,JOBS!$A:$D,4,FALSE),"")</f>
        <v>4</v>
      </c>
      <c r="D509" s="11">
        <v>0.35</v>
      </c>
      <c r="E509" s="3" t="str">
        <f>IF(J509=1, IFERROR(VLOOKUP(A509,'Simple Annual Summary'!$D$5:$O$962,9,FALSE), ""), "")</f>
        <v/>
      </c>
      <c r="F509" s="3" t="str">
        <f t="shared" si="21"/>
        <v/>
      </c>
      <c r="G509" s="17" t="str">
        <f>IF(COUNTIF($A$2:A509, A509)&gt;1, "", IFERROR(SUMIF($A$2:$A$1457, A509, $D$2:$D$1457), ""))</f>
        <v/>
      </c>
      <c r="H509" s="3" t="str">
        <f t="shared" si="22"/>
        <v/>
      </c>
      <c r="I509" s="3">
        <f t="shared" si="23"/>
        <v>0</v>
      </c>
      <c r="J509" s="12">
        <f>COUNTIF($A$2:A509, A509)</f>
        <v>2</v>
      </c>
    </row>
    <row r="510" spans="1:10">
      <c r="A510" s="142" t="s">
        <v>2229</v>
      </c>
      <c r="B510" s="143" t="s">
        <v>2037</v>
      </c>
      <c r="C510" s="2">
        <f>IFERROR(VLOOKUP('DIV CHANGE'!$B510,JOBS!$A:$D,4,FALSE),"")</f>
        <v>2</v>
      </c>
      <c r="D510" s="2">
        <v>0.35</v>
      </c>
      <c r="E510" s="3" t="str">
        <f>IF(J510=1, IFERROR(VLOOKUP(A510,'Simple Annual Summary'!$D$5:$O$962,9,FALSE), ""), "")</f>
        <v/>
      </c>
      <c r="F510" s="3" t="str">
        <f t="shared" si="21"/>
        <v/>
      </c>
      <c r="G510" s="17" t="str">
        <f>IF(COUNTIF($A$2:A510, A510)&gt;1, "", IFERROR(SUMIF($A$2:$A$1457, A510, $D$2:$D$1457), ""))</f>
        <v/>
      </c>
      <c r="H510" s="3" t="str">
        <f t="shared" si="22"/>
        <v/>
      </c>
      <c r="I510" s="3">
        <f t="shared" si="23"/>
        <v>0</v>
      </c>
      <c r="J510" s="12">
        <f>COUNTIF($A$2:A510, A510)</f>
        <v>2</v>
      </c>
    </row>
    <row r="511" spans="1:10">
      <c r="A511" s="142" t="s">
        <v>1309</v>
      </c>
      <c r="B511" s="143" t="s">
        <v>2050</v>
      </c>
      <c r="C511" s="2">
        <f>IFERROR(VLOOKUP('DIV CHANGE'!$B511,JOBS!$A:$D,4,FALSE),"")</f>
        <v>4</v>
      </c>
      <c r="D511" s="2">
        <v>0.35</v>
      </c>
      <c r="E511" s="3">
        <f>IF(J511=1, IFERROR(VLOOKUP(A511,'Simple Annual Summary'!$D$5:$O$962,9,FALSE), ""), "")</f>
        <v>2013.7626250000003</v>
      </c>
      <c r="F511" s="3">
        <f t="shared" si="21"/>
        <v>167.81355208333335</v>
      </c>
      <c r="G511" s="17">
        <f>IF(COUNTIF($A$2:A511, A511)&gt;1, "", IFERROR(SUMIF($A$2:$A$1457, A511, $D$2:$D$1457), ""))</f>
        <v>1.01</v>
      </c>
      <c r="H511" s="3">
        <f t="shared" si="22"/>
        <v>169.49199999999999</v>
      </c>
      <c r="I511" s="3">
        <f t="shared" si="23"/>
        <v>704.81691875000001</v>
      </c>
      <c r="J511" s="12">
        <f>COUNTIF($A$2:A511, A511)</f>
        <v>1</v>
      </c>
    </row>
    <row r="512" spans="1:10">
      <c r="A512" s="138" t="s">
        <v>1311</v>
      </c>
      <c r="B512" s="139" t="s">
        <v>2114</v>
      </c>
      <c r="C512" s="2">
        <f>IFERROR(VLOOKUP('DIV CHANGE'!$B512,JOBS!$A:$D,4,FALSE),"")</f>
        <v>2</v>
      </c>
      <c r="D512" s="11">
        <v>0.35</v>
      </c>
      <c r="E512" s="3" t="str">
        <f>IF(J512=1, IFERROR(VLOOKUP(A512,'Simple Annual Summary'!$D$5:$O$962,9,FALSE), ""), "")</f>
        <v/>
      </c>
      <c r="F512" s="3" t="str">
        <f t="shared" si="21"/>
        <v/>
      </c>
      <c r="G512" s="17" t="str">
        <f>IF(COUNTIF($A$2:A512, A512)&gt;1, "", IFERROR(SUMIF($A$2:$A$1457, A512, $D$2:$D$1457), ""))</f>
        <v/>
      </c>
      <c r="H512" s="3" t="str">
        <f t="shared" si="22"/>
        <v/>
      </c>
      <c r="I512" s="3">
        <f t="shared" si="23"/>
        <v>704.81691875000001</v>
      </c>
      <c r="J512" s="12">
        <f>COUNTIF($A$2:A512, A512)</f>
        <v>2</v>
      </c>
    </row>
    <row r="513" spans="1:10">
      <c r="A513" s="138" t="s">
        <v>1558</v>
      </c>
      <c r="B513" s="139" t="s">
        <v>2227</v>
      </c>
      <c r="C513" s="2">
        <f>IFERROR(VLOOKUP('DIV CHANGE'!$B513,JOBS!$A:$D,4,FALSE),"")</f>
        <v>2</v>
      </c>
      <c r="D513" s="11">
        <v>0.35</v>
      </c>
      <c r="E513" s="3" t="str">
        <f>IF(J513=1, IFERROR(VLOOKUP(A513,'Simple Annual Summary'!$D$5:$O$962,9,FALSE), ""), "")</f>
        <v/>
      </c>
      <c r="F513" s="3" t="str">
        <f t="shared" si="21"/>
        <v/>
      </c>
      <c r="G513" s="17" t="str">
        <f>IF(COUNTIF($A$2:A513, A513)&gt;1, "", IFERROR(SUMIF($A$2:$A$1457, A513, $D$2:$D$1457), ""))</f>
        <v/>
      </c>
      <c r="H513" s="3" t="str">
        <f t="shared" si="22"/>
        <v/>
      </c>
      <c r="I513" s="3">
        <f t="shared" si="23"/>
        <v>8131.4304999999986</v>
      </c>
      <c r="J513" s="12">
        <f>COUNTIF($A$2:A513, A513)</f>
        <v>2</v>
      </c>
    </row>
    <row r="514" spans="1:10">
      <c r="A514" s="142" t="s">
        <v>2196</v>
      </c>
      <c r="B514" s="143" t="s">
        <v>2078</v>
      </c>
      <c r="C514" s="2">
        <f>IFERROR(VLOOKUP('DIV CHANGE'!$B514,JOBS!$A:$D,4,FALSE),"")</f>
        <v>4</v>
      </c>
      <c r="D514" s="2">
        <v>0.34</v>
      </c>
      <c r="E514" s="3" t="str">
        <f>IF(J514=1, IFERROR(VLOOKUP(A514,'Simple Annual Summary'!$D$5:$O$962,9,FALSE), ""), "")</f>
        <v/>
      </c>
      <c r="F514" s="3" t="str">
        <f t="shared" ref="F514:F577" si="24">IFERROR(E514/12,"")</f>
        <v/>
      </c>
      <c r="G514" s="17" t="str">
        <f>IF(COUNTIF($A$2:A514, A514)&gt;1, "", IFERROR(SUMIF($A$2:$A$1457, A514, $D$2:$D$1457), ""))</f>
        <v/>
      </c>
      <c r="H514" s="3" t="str">
        <f t="shared" ref="H514:H577" si="25">IFERROR(ROUND(G514*F514,3),"")</f>
        <v/>
      </c>
      <c r="I514" s="3">
        <f t="shared" ref="I514:I577" si="26">IFERROR(SUMIFS(F:F, A:A, A514) * D514, "")*12</f>
        <v>0</v>
      </c>
      <c r="J514" s="12">
        <f>COUNTIF($A$2:A514, A514)</f>
        <v>2</v>
      </c>
    </row>
    <row r="515" spans="1:10">
      <c r="A515" s="142" t="s">
        <v>2214</v>
      </c>
      <c r="B515" s="143" t="s">
        <v>2018</v>
      </c>
      <c r="C515" s="2">
        <f>IFERROR(VLOOKUP('DIV CHANGE'!$B515,JOBS!$A:$D,4,FALSE),"")</f>
        <v>2</v>
      </c>
      <c r="D515" s="2">
        <v>0.34</v>
      </c>
      <c r="E515" s="3" t="str">
        <f>IF(J515=1, IFERROR(VLOOKUP(A515,'Simple Annual Summary'!$D$5:$O$962,9,FALSE), ""), "")</f>
        <v/>
      </c>
      <c r="F515" s="3" t="str">
        <f t="shared" si="24"/>
        <v/>
      </c>
      <c r="G515" s="17" t="str">
        <f>IF(COUNTIF($A$2:A515, A515)&gt;1, "", IFERROR(SUMIF($A$2:$A$1457, A515, $D$2:$D$1457), ""))</f>
        <v/>
      </c>
      <c r="H515" s="3" t="str">
        <f t="shared" si="25"/>
        <v/>
      </c>
      <c r="I515" s="3">
        <f t="shared" si="26"/>
        <v>0</v>
      </c>
      <c r="J515" s="12">
        <f>COUNTIF($A$2:A515, A515)</f>
        <v>2</v>
      </c>
    </row>
    <row r="516" spans="1:10">
      <c r="A516" s="142" t="s">
        <v>918</v>
      </c>
      <c r="B516" s="143" t="s">
        <v>2213</v>
      </c>
      <c r="C516" s="2">
        <f>IFERROR(VLOOKUP('DIV CHANGE'!$B516,JOBS!$A:$D,4,FALSE),"")</f>
        <v>2</v>
      </c>
      <c r="D516" s="2">
        <v>0.34</v>
      </c>
      <c r="E516" s="3" t="str">
        <f>IF(J516=1, IFERROR(VLOOKUP(A516,'Simple Annual Summary'!$D$5:$O$962,9,FALSE), ""), "")</f>
        <v/>
      </c>
      <c r="F516" s="3" t="str">
        <f t="shared" si="24"/>
        <v/>
      </c>
      <c r="G516" s="17" t="str">
        <f>IF(COUNTIF($A$2:A516, A516)&gt;1, "", IFERROR(SUMIF($A$2:$A$1457, A516, $D$2:$D$1457), ""))</f>
        <v/>
      </c>
      <c r="H516" s="3" t="str">
        <f t="shared" si="25"/>
        <v/>
      </c>
      <c r="I516" s="3">
        <f t="shared" si="26"/>
        <v>2437.8640333333333</v>
      </c>
      <c r="J516" s="12">
        <f>COUNTIF($A$2:A516, A516)</f>
        <v>2</v>
      </c>
    </row>
    <row r="517" spans="1:10">
      <c r="A517" s="142" t="s">
        <v>1107</v>
      </c>
      <c r="B517" s="143" t="s">
        <v>2213</v>
      </c>
      <c r="C517" s="2">
        <f>IFERROR(VLOOKUP('DIV CHANGE'!$B517,JOBS!$A:$D,4,FALSE),"")</f>
        <v>2</v>
      </c>
      <c r="D517" s="2">
        <v>0.34</v>
      </c>
      <c r="E517" s="3" t="str">
        <f>IF(J517=1, IFERROR(VLOOKUP(A517,'Simple Annual Summary'!$D$5:$O$962,9,FALSE), ""), "")</f>
        <v/>
      </c>
      <c r="F517" s="3" t="str">
        <f t="shared" si="24"/>
        <v/>
      </c>
      <c r="G517" s="17" t="str">
        <f>IF(COUNTIF($A$2:A517, A517)&gt;1, "", IFERROR(SUMIF($A$2:$A$1457, A517, $D$2:$D$1457), ""))</f>
        <v/>
      </c>
      <c r="H517" s="3" t="str">
        <f t="shared" si="25"/>
        <v/>
      </c>
      <c r="I517" s="3">
        <f t="shared" si="26"/>
        <v>8162.7426666666679</v>
      </c>
      <c r="J517" s="12">
        <f>COUNTIF($A$2:A517, A517)</f>
        <v>2</v>
      </c>
    </row>
    <row r="518" spans="1:10">
      <c r="A518" s="142" t="s">
        <v>1115</v>
      </c>
      <c r="B518" s="143" t="s">
        <v>2020</v>
      </c>
      <c r="C518" s="2">
        <f>IFERROR(VLOOKUP('DIV CHANGE'!$B518,JOBS!$A:$D,4,FALSE),"")</f>
        <v>2</v>
      </c>
      <c r="D518" s="130">
        <v>0.34</v>
      </c>
      <c r="E518" s="3">
        <f>IF(J518=1, IFERROR(VLOOKUP(A518,'Simple Annual Summary'!$D$5:$O$962,9,FALSE), ""), "")</f>
        <v>28204.348333333332</v>
      </c>
      <c r="F518" s="3">
        <f t="shared" si="24"/>
        <v>2350.3623611111111</v>
      </c>
      <c r="G518" s="17">
        <f>IF(COUNTIF($A$2:A518, A518)&gt;1, "", IFERROR(SUMIF($A$2:$A$1457, A518, $D$2:$D$1457), ""))</f>
        <v>1.01</v>
      </c>
      <c r="H518" s="3">
        <f t="shared" si="25"/>
        <v>2373.866</v>
      </c>
      <c r="I518" s="3">
        <f t="shared" si="26"/>
        <v>9589.4784333333337</v>
      </c>
      <c r="J518" s="12">
        <f>COUNTIF($A$2:A518, A518)</f>
        <v>1</v>
      </c>
    </row>
    <row r="519" spans="1:10">
      <c r="A519" s="142" t="s">
        <v>1435</v>
      </c>
      <c r="B519" s="143" t="s">
        <v>2076</v>
      </c>
      <c r="C519" s="2">
        <f>IFERROR(VLOOKUP('DIV CHANGE'!$B519,JOBS!$A:$D,4,FALSE),"")</f>
        <v>2</v>
      </c>
      <c r="D519" s="2">
        <v>0.34</v>
      </c>
      <c r="E519" s="3" t="str">
        <f>IF(J519=1, IFERROR(VLOOKUP(A519,'Simple Annual Summary'!$D$5:$O$962,9,FALSE), ""), "")</f>
        <v/>
      </c>
      <c r="F519" s="3" t="str">
        <f t="shared" si="24"/>
        <v/>
      </c>
      <c r="G519" s="17" t="str">
        <f>IF(COUNTIF($A$2:A519, A519)&gt;1, "", IFERROR(SUMIF($A$2:$A$1457, A519, $D$2:$D$1457), ""))</f>
        <v/>
      </c>
      <c r="H519" s="3" t="str">
        <f t="shared" si="25"/>
        <v/>
      </c>
      <c r="I519" s="3">
        <f t="shared" si="26"/>
        <v>20401.1492</v>
      </c>
      <c r="J519" s="12">
        <f>COUNTIF($A$2:A519, A519)</f>
        <v>2</v>
      </c>
    </row>
    <row r="520" spans="1:10">
      <c r="A520" s="138" t="s">
        <v>1515</v>
      </c>
      <c r="B520" s="139" t="s">
        <v>2213</v>
      </c>
      <c r="C520" s="2">
        <f>IFERROR(VLOOKUP('DIV CHANGE'!$B520,JOBS!$A:$D,4,FALSE),"")</f>
        <v>2</v>
      </c>
      <c r="D520" s="11">
        <v>0.34</v>
      </c>
      <c r="E520" s="3" t="str">
        <f>IF(J520=1, IFERROR(VLOOKUP(A520,'Simple Annual Summary'!$D$5:$O$962,9,FALSE), ""), "")</f>
        <v/>
      </c>
      <c r="F520" s="3" t="str">
        <f t="shared" si="24"/>
        <v/>
      </c>
      <c r="G520" s="17" t="str">
        <f>IF(COUNTIF($A$2:A520, A520)&gt;1, "", IFERROR(SUMIF($A$2:$A$1457, A520, $D$2:$D$1457), ""))</f>
        <v/>
      </c>
      <c r="H520" s="3" t="str">
        <f t="shared" si="25"/>
        <v/>
      </c>
      <c r="I520" s="3">
        <f t="shared" si="26"/>
        <v>2742.8905</v>
      </c>
      <c r="J520" s="12">
        <f>COUNTIF($A$2:A520, A520)</f>
        <v>2</v>
      </c>
    </row>
    <row r="521" spans="1:10">
      <c r="A521" s="138" t="s">
        <v>2195</v>
      </c>
      <c r="B521" s="139" t="s">
        <v>2170</v>
      </c>
      <c r="C521" s="2">
        <f>IFERROR(VLOOKUP('DIV CHANGE'!$B521,JOBS!$A:$D,4,FALSE),"")</f>
        <v>2</v>
      </c>
      <c r="D521" s="11">
        <v>0.33</v>
      </c>
      <c r="E521" s="3" t="str">
        <f>IF(J521=1, IFERROR(VLOOKUP(A521,'Simple Annual Summary'!$D$5:$O$962,9,FALSE), ""), "")</f>
        <v/>
      </c>
      <c r="F521" s="3" t="str">
        <f t="shared" si="24"/>
        <v/>
      </c>
      <c r="G521" s="17" t="str">
        <f>IF(COUNTIF($A$2:A521, A521)&gt;1, "", IFERROR(SUMIF($A$2:$A$1457, A521, $D$2:$D$1457), ""))</f>
        <v/>
      </c>
      <c r="H521" s="3" t="str">
        <f t="shared" si="25"/>
        <v/>
      </c>
      <c r="I521" s="3">
        <f t="shared" si="26"/>
        <v>0</v>
      </c>
      <c r="J521" s="12">
        <f>COUNTIF($A$2:A521, A521)</f>
        <v>6</v>
      </c>
    </row>
    <row r="522" spans="1:10">
      <c r="A522" s="138" t="s">
        <v>461</v>
      </c>
      <c r="B522" s="139" t="s">
        <v>2045</v>
      </c>
      <c r="C522" s="2">
        <f>IFERROR(VLOOKUP('DIV CHANGE'!$B522,JOBS!$A:$D,4,FALSE),"")</f>
        <v>2</v>
      </c>
      <c r="D522" s="11">
        <v>0.33</v>
      </c>
      <c r="E522" s="3" t="str">
        <f>IF(J522=1, IFERROR(VLOOKUP(A522,'Simple Annual Summary'!$D$5:$O$962,9,FALSE), ""), "")</f>
        <v/>
      </c>
      <c r="F522" s="3" t="str">
        <f t="shared" si="24"/>
        <v/>
      </c>
      <c r="G522" s="17" t="str">
        <f>IF(COUNTIF($A$2:A522, A522)&gt;1, "", IFERROR(SUMIF($A$2:$A$1457, A522, $D$2:$D$1457), ""))</f>
        <v/>
      </c>
      <c r="H522" s="3" t="str">
        <f t="shared" si="25"/>
        <v/>
      </c>
      <c r="I522" s="3">
        <f t="shared" si="26"/>
        <v>1461.8994500000003</v>
      </c>
      <c r="J522" s="12">
        <f>COUNTIF($A$2:A522, A522)</f>
        <v>2</v>
      </c>
    </row>
    <row r="523" spans="1:10">
      <c r="A523" s="142" t="s">
        <v>1079</v>
      </c>
      <c r="B523" s="143" t="s">
        <v>2045</v>
      </c>
      <c r="C523" s="2">
        <f>IFERROR(VLOOKUP('DIV CHANGE'!$B523,JOBS!$A:$D,4,FALSE),"")</f>
        <v>2</v>
      </c>
      <c r="D523" s="2">
        <v>0.33</v>
      </c>
      <c r="E523" s="3">
        <f>IF(J523=1, IFERROR(VLOOKUP(A523,'Simple Annual Summary'!$D$5:$O$962,9,FALSE), ""), "")</f>
        <v>22767.701666666668</v>
      </c>
      <c r="F523" s="3">
        <f t="shared" si="24"/>
        <v>1897.3084722222222</v>
      </c>
      <c r="G523" s="17">
        <f>IF(COUNTIF($A$2:A523, A523)&gt;1, "", IFERROR(SUMIF($A$2:$A$1457, A523, $D$2:$D$1457), ""))</f>
        <v>1</v>
      </c>
      <c r="H523" s="3">
        <f t="shared" si="25"/>
        <v>1897.308</v>
      </c>
      <c r="I523" s="3">
        <f t="shared" si="26"/>
        <v>7513.341550000001</v>
      </c>
      <c r="J523" s="12">
        <f>COUNTIF($A$2:A523, A523)</f>
        <v>1</v>
      </c>
    </row>
    <row r="524" spans="1:10">
      <c r="A524" s="142" t="s">
        <v>1081</v>
      </c>
      <c r="B524" s="143" t="s">
        <v>2037</v>
      </c>
      <c r="C524" s="2">
        <f>IFERROR(VLOOKUP('DIV CHANGE'!$B524,JOBS!$A:$D,4,FALSE),"")</f>
        <v>2</v>
      </c>
      <c r="D524" s="2">
        <v>0.33</v>
      </c>
      <c r="E524" s="3">
        <f>IF(J524=1, IFERROR(VLOOKUP(A524,'Simple Annual Summary'!$D$5:$O$962,9,FALSE), ""), "")</f>
        <v>31268.053333333337</v>
      </c>
      <c r="F524" s="3">
        <f t="shared" si="24"/>
        <v>2605.6711111111113</v>
      </c>
      <c r="G524" s="17">
        <f>IF(COUNTIF($A$2:A524, A524)&gt;1, "", IFERROR(SUMIF($A$2:$A$1457, A524, $D$2:$D$1457), ""))</f>
        <v>1.0200000000000002</v>
      </c>
      <c r="H524" s="3">
        <f t="shared" si="25"/>
        <v>2657.7849999999999</v>
      </c>
      <c r="I524" s="3">
        <f t="shared" si="26"/>
        <v>10318.457600000002</v>
      </c>
      <c r="J524" s="12">
        <f>COUNTIF($A$2:A524, A524)</f>
        <v>1</v>
      </c>
    </row>
    <row r="525" spans="1:10">
      <c r="A525" s="142" t="s">
        <v>1115</v>
      </c>
      <c r="B525" s="143" t="s">
        <v>2021</v>
      </c>
      <c r="C525" s="2">
        <f>IFERROR(VLOOKUP('DIV CHANGE'!$B525,JOBS!$A:$D,4,FALSE),"")</f>
        <v>3</v>
      </c>
      <c r="D525" s="2">
        <v>0.33</v>
      </c>
      <c r="E525" s="3" t="str">
        <f>IF(J525=1, IFERROR(VLOOKUP(A525,'Simple Annual Summary'!$D$5:$O$962,9,FALSE), ""), "")</f>
        <v/>
      </c>
      <c r="F525" s="3" t="str">
        <f t="shared" si="24"/>
        <v/>
      </c>
      <c r="G525" s="17" t="str">
        <f>IF(COUNTIF($A$2:A525, A525)&gt;1, "", IFERROR(SUMIF($A$2:$A$1457, A525, $D$2:$D$1457), ""))</f>
        <v/>
      </c>
      <c r="H525" s="3" t="str">
        <f t="shared" si="25"/>
        <v/>
      </c>
      <c r="I525" s="3">
        <f t="shared" si="26"/>
        <v>9307.4349499999989</v>
      </c>
      <c r="J525" s="12">
        <f>COUNTIF($A$2:A525, A525)</f>
        <v>2</v>
      </c>
    </row>
    <row r="526" spans="1:10">
      <c r="A526" s="142" t="s">
        <v>1660</v>
      </c>
      <c r="B526" s="143" t="s">
        <v>2170</v>
      </c>
      <c r="C526" s="2">
        <f>IFERROR(VLOOKUP('DIV CHANGE'!$B526,JOBS!$A:$D,4,FALSE),"")</f>
        <v>2</v>
      </c>
      <c r="D526" s="2">
        <v>0.33</v>
      </c>
      <c r="E526" s="3" t="str">
        <f>IF(J526=1, IFERROR(VLOOKUP(A526,'Simple Annual Summary'!$D$5:$O$962,9,FALSE), ""), "")</f>
        <v/>
      </c>
      <c r="F526" s="3" t="str">
        <f t="shared" si="24"/>
        <v/>
      </c>
      <c r="G526" s="17" t="str">
        <f>IF(COUNTIF($A$2:A526, A526)&gt;1, "", IFERROR(SUMIF($A$2:$A$1457, A526, $D$2:$D$1457), ""))</f>
        <v/>
      </c>
      <c r="H526" s="3" t="str">
        <f t="shared" si="25"/>
        <v/>
      </c>
      <c r="I526" s="3">
        <f t="shared" si="26"/>
        <v>1069.0255620000003</v>
      </c>
      <c r="J526" s="12">
        <f>COUNTIF($A$2:A526, A526)</f>
        <v>2</v>
      </c>
    </row>
    <row r="527" spans="1:10">
      <c r="A527" s="138" t="s">
        <v>397</v>
      </c>
      <c r="B527" s="139" t="s">
        <v>2227</v>
      </c>
      <c r="C527" s="2">
        <f>IFERROR(VLOOKUP('DIV CHANGE'!$B527,JOBS!$A:$D,4,FALSE),"")</f>
        <v>2</v>
      </c>
      <c r="D527" s="11">
        <v>0.32</v>
      </c>
      <c r="E527" s="3" t="str">
        <f>IF(J527=1, IFERROR(VLOOKUP(A527,'Simple Annual Summary'!$D$5:$O$962,9,FALSE), ""), "")</f>
        <v/>
      </c>
      <c r="F527" s="3" t="str">
        <f t="shared" si="24"/>
        <v/>
      </c>
      <c r="G527" s="17" t="str">
        <f>IF(COUNTIF($A$2:A527, A527)&gt;1, "", IFERROR(SUMIF($A$2:$A$1457, A527, $D$2:$D$1457), ""))</f>
        <v/>
      </c>
      <c r="H527" s="3" t="str">
        <f t="shared" si="25"/>
        <v/>
      </c>
      <c r="I527" s="3">
        <f t="shared" si="26"/>
        <v>3834.0640000000008</v>
      </c>
      <c r="J527" s="12">
        <f>COUNTIF($A$2:A527, A527)</f>
        <v>2</v>
      </c>
    </row>
    <row r="528" spans="1:10">
      <c r="A528" s="142" t="s">
        <v>2209</v>
      </c>
      <c r="B528" s="143" t="s">
        <v>2050</v>
      </c>
      <c r="C528" s="2">
        <f>IFERROR(VLOOKUP('DIV CHANGE'!$B528,JOBS!$A:$D,4,FALSE),"")</f>
        <v>4</v>
      </c>
      <c r="D528" s="11">
        <v>0.32</v>
      </c>
      <c r="E528" s="3" t="str">
        <f>IF(J528=1, IFERROR(VLOOKUP(A528,'Simple Annual Summary'!$D$5:$O$962,9,FALSE), ""), "")</f>
        <v/>
      </c>
      <c r="F528" s="3" t="str">
        <f t="shared" si="24"/>
        <v/>
      </c>
      <c r="G528" s="17" t="str">
        <f>IF(COUNTIF($A$2:A528, A528)&gt;1, "", IFERROR(SUMIF($A$2:$A$1457, A528, $D$2:$D$1457), ""))</f>
        <v/>
      </c>
      <c r="H528" s="3" t="str">
        <f t="shared" si="25"/>
        <v/>
      </c>
      <c r="I528" s="3">
        <f t="shared" si="26"/>
        <v>0</v>
      </c>
      <c r="J528" s="12">
        <f>COUNTIF($A$2:A528, A528)</f>
        <v>2</v>
      </c>
    </row>
    <row r="529" spans="1:10">
      <c r="A529" s="138" t="s">
        <v>977</v>
      </c>
      <c r="B529" s="139" t="s">
        <v>2020</v>
      </c>
      <c r="C529" s="2">
        <f>IFERROR(VLOOKUP('DIV CHANGE'!$B529,JOBS!$A:$D,4,FALSE),"")</f>
        <v>2</v>
      </c>
      <c r="D529" s="11">
        <v>0.32</v>
      </c>
      <c r="E529" s="3">
        <f>IF(J529=1, IFERROR(VLOOKUP(A529,'Simple Annual Summary'!$D$5:$O$962,9,FALSE), ""), "")</f>
        <v>36531.565714285716</v>
      </c>
      <c r="F529" s="3">
        <f t="shared" si="24"/>
        <v>3044.2971428571432</v>
      </c>
      <c r="G529" s="17">
        <f>IF(COUNTIF($A$2:A529, A529)&gt;1, "", IFERROR(SUMIF($A$2:$A$1457, A529, $D$2:$D$1457), ""))</f>
        <v>0.99</v>
      </c>
      <c r="H529" s="3">
        <f t="shared" si="25"/>
        <v>3013.8539999999998</v>
      </c>
      <c r="I529" s="3">
        <f t="shared" si="26"/>
        <v>11690.101028571429</v>
      </c>
      <c r="J529" s="12">
        <f>COUNTIF($A$2:A529, A529)</f>
        <v>1</v>
      </c>
    </row>
    <row r="530" spans="1:10">
      <c r="A530" s="142" t="s">
        <v>1692</v>
      </c>
      <c r="B530" s="143" t="s">
        <v>2025</v>
      </c>
      <c r="C530" s="2">
        <f>IFERROR(VLOOKUP('DIV CHANGE'!$B530,JOBS!$A:$D,4,FALSE),"")</f>
        <v>2</v>
      </c>
      <c r="D530" s="2">
        <v>0.32</v>
      </c>
      <c r="E530" s="3" t="str">
        <f>IF(J530=1, IFERROR(VLOOKUP(A530,'Simple Annual Summary'!$D$5:$O$962,9,FALSE), ""), "")</f>
        <v/>
      </c>
      <c r="F530" s="3" t="str">
        <f t="shared" si="24"/>
        <v/>
      </c>
      <c r="G530" s="17" t="str">
        <f>IF(COUNTIF($A$2:A530, A530)&gt;1, "", IFERROR(SUMIF($A$2:$A$1457, A530, $D$2:$D$1457), ""))</f>
        <v/>
      </c>
      <c r="H530" s="3" t="str">
        <f t="shared" si="25"/>
        <v/>
      </c>
      <c r="I530" s="3">
        <f t="shared" si="26"/>
        <v>23833.289600000004</v>
      </c>
      <c r="J530" s="12">
        <f>COUNTIF($A$2:A530, A530)</f>
        <v>2</v>
      </c>
    </row>
    <row r="531" spans="1:10">
      <c r="A531" s="138" t="s">
        <v>2228</v>
      </c>
      <c r="B531" s="139" t="s">
        <v>2045</v>
      </c>
      <c r="C531" s="2">
        <f>IFERROR(VLOOKUP('DIV CHANGE'!$B531,JOBS!$A:$D,4,FALSE),"")</f>
        <v>2</v>
      </c>
      <c r="D531" s="11">
        <v>0.31</v>
      </c>
      <c r="E531" s="3" t="str">
        <f>IF(J531=1, IFERROR(VLOOKUP(A531,'Simple Annual Summary'!$D$5:$O$962,9,FALSE), ""), "")</f>
        <v/>
      </c>
      <c r="F531" s="3" t="str">
        <f t="shared" si="24"/>
        <v/>
      </c>
      <c r="G531" s="17" t="str">
        <f>IF(COUNTIF($A$2:A531, A531)&gt;1, "", IFERROR(SUMIF($A$2:$A$1457, A531, $D$2:$D$1457), ""))</f>
        <v/>
      </c>
      <c r="H531" s="3" t="str">
        <f t="shared" si="25"/>
        <v/>
      </c>
      <c r="I531" s="3">
        <f t="shared" si="26"/>
        <v>0</v>
      </c>
      <c r="J531" s="12">
        <f>COUNTIF($A$2:A531, A531)</f>
        <v>2</v>
      </c>
    </row>
    <row r="532" spans="1:10">
      <c r="A532" s="142" t="s">
        <v>1111</v>
      </c>
      <c r="B532" s="143" t="s">
        <v>2023</v>
      </c>
      <c r="C532" s="2">
        <f>IFERROR(VLOOKUP('DIV CHANGE'!$B532,JOBS!$A:$D,4,FALSE),"")</f>
        <v>2</v>
      </c>
      <c r="D532" s="2">
        <v>0.31</v>
      </c>
      <c r="E532" s="3">
        <f>IF(J532=1, IFERROR(VLOOKUP(A532,'Simple Annual Summary'!$D$5:$O$962,9,FALSE), ""), "")</f>
        <v>24675.076666666668</v>
      </c>
      <c r="F532" s="3">
        <f t="shared" si="24"/>
        <v>2056.256388888889</v>
      </c>
      <c r="G532" s="17">
        <f>IF(COUNTIF($A$2:A532, A532)&gt;1, "", IFERROR(SUMIF($A$2:$A$1457, A532, $D$2:$D$1457), ""))</f>
        <v>1.0100000000000002</v>
      </c>
      <c r="H532" s="3">
        <f t="shared" si="25"/>
        <v>2076.819</v>
      </c>
      <c r="I532" s="3">
        <f t="shared" si="26"/>
        <v>7649.2737666666671</v>
      </c>
      <c r="J532" s="12">
        <f>COUNTIF($A$2:A532, A532)</f>
        <v>1</v>
      </c>
    </row>
    <row r="533" spans="1:10">
      <c r="A533" s="142" t="s">
        <v>1503</v>
      </c>
      <c r="B533" s="143" t="s">
        <v>2042</v>
      </c>
      <c r="C533" s="2">
        <f>IFERROR(VLOOKUP('DIV CHANGE'!$B533,JOBS!$A:$D,4,FALSE),"")</f>
        <v>4</v>
      </c>
      <c r="D533" s="2">
        <v>0.31</v>
      </c>
      <c r="E533" s="3" t="str">
        <f>IF(J533=1, IFERROR(VLOOKUP(A533,'Simple Annual Summary'!$D$5:$O$962,9,FALSE), ""), "")</f>
        <v/>
      </c>
      <c r="F533" s="3" t="str">
        <f t="shared" si="24"/>
        <v/>
      </c>
      <c r="G533" s="17" t="str">
        <f>IF(COUNTIF($A$2:A533, A533)&gt;1, "", IFERROR(SUMIF($A$2:$A$1457, A533, $D$2:$D$1457), ""))</f>
        <v/>
      </c>
      <c r="H533" s="3" t="str">
        <f t="shared" si="25"/>
        <v/>
      </c>
      <c r="I533" s="3">
        <f t="shared" si="26"/>
        <v>5310.7649999999994</v>
      </c>
      <c r="J533" s="12">
        <f>COUNTIF($A$2:A533, A533)</f>
        <v>2</v>
      </c>
    </row>
    <row r="534" spans="1:10">
      <c r="A534" s="232" t="s">
        <v>2216</v>
      </c>
      <c r="B534" s="235" t="s">
        <v>2025</v>
      </c>
      <c r="C534" s="2">
        <f>IFERROR(VLOOKUP('DIV CHANGE'!$B534,JOBS!$A:$D,4,FALSE),"")</f>
        <v>2</v>
      </c>
      <c r="D534" s="228">
        <v>0.31</v>
      </c>
      <c r="E534" s="229" t="str">
        <f>IF(J534=1, IFERROR(VLOOKUP(A534,'Simple Annual Summary'!$D$5:$O$962,9,FALSE), ""), "")</f>
        <v/>
      </c>
      <c r="F534" s="229" t="str">
        <f t="shared" si="24"/>
        <v/>
      </c>
      <c r="G534" s="230" t="str">
        <f>IF(COUNTIF($A$2:A534, A534)&gt;1, "", IFERROR(SUMIF($A$2:$A$1457, A534, $D$2:$D$1457), ""))</f>
        <v/>
      </c>
      <c r="H534" s="229" t="str">
        <f t="shared" si="25"/>
        <v/>
      </c>
      <c r="I534" s="229">
        <f t="shared" si="26"/>
        <v>0</v>
      </c>
      <c r="J534" s="231">
        <f>COUNTIF($A$2:A534, A534)</f>
        <v>2</v>
      </c>
    </row>
    <row r="535" spans="1:10">
      <c r="A535" s="142" t="s">
        <v>590</v>
      </c>
      <c r="B535" s="143" t="s">
        <v>2018</v>
      </c>
      <c r="C535" s="2">
        <f>IFERROR(VLOOKUP('DIV CHANGE'!$B535,JOBS!$A:$D,4,FALSE),"")</f>
        <v>2</v>
      </c>
      <c r="D535" s="11">
        <v>0.3</v>
      </c>
      <c r="E535" s="3" t="str">
        <f>IF(J535=1, IFERROR(VLOOKUP(A535,'Simple Annual Summary'!$D$5:$O$962,9,FALSE), ""), "")</f>
        <v/>
      </c>
      <c r="F535" s="3" t="str">
        <f t="shared" si="24"/>
        <v/>
      </c>
      <c r="G535" s="17" t="str">
        <f>IF(COUNTIF($A$2:A535, A535)&gt;1, "", IFERROR(SUMIF($A$2:$A$1457, A535, $D$2:$D$1457), ""))</f>
        <v/>
      </c>
      <c r="H535" s="3" t="str">
        <f t="shared" si="25"/>
        <v/>
      </c>
      <c r="I535" s="3">
        <f t="shared" si="26"/>
        <v>12300</v>
      </c>
      <c r="J535" s="12">
        <f>COUNTIF($A$2:A535, A535)</f>
        <v>2</v>
      </c>
    </row>
    <row r="536" spans="1:10">
      <c r="A536" s="138" t="s">
        <v>2194</v>
      </c>
      <c r="B536" s="139" t="s">
        <v>2044</v>
      </c>
      <c r="C536" s="2">
        <f>IFERROR(VLOOKUP('DIV CHANGE'!$B536,JOBS!$A:$D,4,FALSE),"")</f>
        <v>4</v>
      </c>
      <c r="D536" s="11">
        <v>0.3</v>
      </c>
      <c r="E536" s="3" t="str">
        <f>IF(J536=1, IFERROR(VLOOKUP(A536,'Simple Annual Summary'!$D$5:$O$962,9,FALSE), ""), "")</f>
        <v/>
      </c>
      <c r="F536" s="3" t="str">
        <f t="shared" si="24"/>
        <v/>
      </c>
      <c r="G536" s="17" t="str">
        <f>IF(COUNTIF($A$2:A536, A536)&gt;1, "", IFERROR(SUMIF($A$2:$A$1457, A536, $D$2:$D$1457), ""))</f>
        <v/>
      </c>
      <c r="H536" s="3" t="str">
        <f t="shared" si="25"/>
        <v/>
      </c>
      <c r="I536" s="3">
        <f t="shared" si="26"/>
        <v>0</v>
      </c>
      <c r="J536" s="12">
        <f>COUNTIF($A$2:A536, A536)</f>
        <v>2</v>
      </c>
    </row>
    <row r="537" spans="1:10">
      <c r="A537" s="142" t="s">
        <v>977</v>
      </c>
      <c r="B537" s="143" t="s">
        <v>2213</v>
      </c>
      <c r="C537" s="2">
        <f>IFERROR(VLOOKUP('DIV CHANGE'!$B537,JOBS!$A:$D,4,FALSE),"")</f>
        <v>2</v>
      </c>
      <c r="D537" s="2">
        <v>0.3</v>
      </c>
      <c r="E537" s="3" t="str">
        <f>IF(J537=1, IFERROR(VLOOKUP(A537,'Simple Annual Summary'!$D$5:$O$962,9,FALSE), ""), "")</f>
        <v/>
      </c>
      <c r="F537" s="3" t="str">
        <f t="shared" si="24"/>
        <v/>
      </c>
      <c r="G537" s="17" t="str">
        <f>IF(COUNTIF($A$2:A537, A537)&gt;1, "", IFERROR(SUMIF($A$2:$A$1457, A537, $D$2:$D$1457), ""))</f>
        <v/>
      </c>
      <c r="H537" s="3" t="str">
        <f t="shared" si="25"/>
        <v/>
      </c>
      <c r="I537" s="3">
        <f t="shared" si="26"/>
        <v>10959.469714285715</v>
      </c>
      <c r="J537" s="12">
        <f>COUNTIF($A$2:A537, A537)</f>
        <v>2</v>
      </c>
    </row>
    <row r="538" spans="1:10">
      <c r="A538" s="138" t="s">
        <v>1093</v>
      </c>
      <c r="B538" s="139" t="s">
        <v>2227</v>
      </c>
      <c r="C538" s="2">
        <f>IFERROR(VLOOKUP('DIV CHANGE'!$B538,JOBS!$A:$D,4,FALSE),"")</f>
        <v>2</v>
      </c>
      <c r="D538" s="11">
        <v>0.3</v>
      </c>
      <c r="E538" s="3">
        <f>IF(J538=1, IFERROR(VLOOKUP(A538,'Simple Annual Summary'!$D$5:$O$962,9,FALSE), ""), "")</f>
        <v>26223.311666666665</v>
      </c>
      <c r="F538" s="3">
        <f t="shared" si="24"/>
        <v>2185.2759722222222</v>
      </c>
      <c r="G538" s="17">
        <f>IF(COUNTIF($A$2:A538, A538)&gt;1, "", IFERROR(SUMIF($A$2:$A$1457, A538, $D$2:$D$1457), ""))</f>
        <v>1</v>
      </c>
      <c r="H538" s="3">
        <f t="shared" si="25"/>
        <v>2185.2759999999998</v>
      </c>
      <c r="I538" s="3">
        <f t="shared" si="26"/>
        <v>7866.9934999999987</v>
      </c>
      <c r="J538" s="12">
        <f>COUNTIF($A$2:A538, A538)</f>
        <v>1</v>
      </c>
    </row>
    <row r="539" spans="1:10">
      <c r="A539" s="138" t="s">
        <v>1093</v>
      </c>
      <c r="B539" s="139" t="s">
        <v>2025</v>
      </c>
      <c r="C539" s="2">
        <f>IFERROR(VLOOKUP('DIV CHANGE'!$B539,JOBS!$A:$D,4,FALSE),"")</f>
        <v>2</v>
      </c>
      <c r="D539" s="11">
        <v>0.3</v>
      </c>
      <c r="E539" s="3" t="str">
        <f>IF(J539=1, IFERROR(VLOOKUP(A539,'Simple Annual Summary'!$D$5:$O$962,9,FALSE), ""), "")</f>
        <v/>
      </c>
      <c r="F539" s="3" t="str">
        <f t="shared" si="24"/>
        <v/>
      </c>
      <c r="G539" s="17" t="str">
        <f>IF(COUNTIF($A$2:A539, A539)&gt;1, "", IFERROR(SUMIF($A$2:$A$1457, A539, $D$2:$D$1457), ""))</f>
        <v/>
      </c>
      <c r="H539" s="3" t="str">
        <f t="shared" si="25"/>
        <v/>
      </c>
      <c r="I539" s="3">
        <f t="shared" si="26"/>
        <v>7866.9934999999987</v>
      </c>
      <c r="J539" s="12">
        <f>COUNTIF($A$2:A539, A539)</f>
        <v>2</v>
      </c>
    </row>
    <row r="540" spans="1:10">
      <c r="A540" s="142" t="s">
        <v>1652</v>
      </c>
      <c r="B540" s="143" t="s">
        <v>2020</v>
      </c>
      <c r="C540" s="2">
        <f>IFERROR(VLOOKUP('DIV CHANGE'!$B540,JOBS!$A:$D,4,FALSE),"")</f>
        <v>2</v>
      </c>
      <c r="D540" s="2">
        <v>0.3</v>
      </c>
      <c r="E540" s="3" t="str">
        <f>IF(J540=1, IFERROR(VLOOKUP(A540,'Simple Annual Summary'!$D$5:$O$962,9,FALSE), ""), "")</f>
        <v/>
      </c>
      <c r="F540" s="3" t="str">
        <f t="shared" si="24"/>
        <v/>
      </c>
      <c r="G540" s="17" t="str">
        <f>IF(COUNTIF($A$2:A540, A540)&gt;1, "", IFERROR(SUMIF($A$2:$A$1457, A540, $D$2:$D$1457), ""))</f>
        <v/>
      </c>
      <c r="H540" s="3" t="str">
        <f t="shared" si="25"/>
        <v/>
      </c>
      <c r="I540" s="3">
        <f t="shared" si="26"/>
        <v>4276.0358999999999</v>
      </c>
      <c r="J540" s="12">
        <f>COUNTIF($A$2:A540, A540)</f>
        <v>2</v>
      </c>
    </row>
    <row r="541" spans="1:10">
      <c r="A541" s="142" t="s">
        <v>453</v>
      </c>
      <c r="B541" s="143" t="s">
        <v>2020</v>
      </c>
      <c r="C541" s="2">
        <f>IFERROR(VLOOKUP('DIV CHANGE'!$B541,JOBS!$A:$D,4,FALSE),"")</f>
        <v>2</v>
      </c>
      <c r="D541" s="2">
        <v>0.28000000000000003</v>
      </c>
      <c r="E541" s="3" t="str">
        <f>IF(J541=1, IFERROR(VLOOKUP(A541,'Simple Annual Summary'!$D$5:$O$962,9,FALSE), ""), "")</f>
        <v/>
      </c>
      <c r="F541" s="3" t="str">
        <f t="shared" si="24"/>
        <v/>
      </c>
      <c r="G541" s="17" t="str">
        <f>IF(COUNTIF($A$2:A541, A541)&gt;1, "", IFERROR(SUMIF($A$2:$A$1457, A541, $D$2:$D$1457), ""))</f>
        <v/>
      </c>
      <c r="H541" s="3" t="str">
        <f t="shared" si="25"/>
        <v/>
      </c>
      <c r="I541" s="3">
        <f t="shared" si="26"/>
        <v>4347.0000000000009</v>
      </c>
      <c r="J541" s="12">
        <f>COUNTIF($A$2:A541, A541)</f>
        <v>2</v>
      </c>
    </row>
    <row r="542" spans="1:10">
      <c r="A542" s="142" t="s">
        <v>2232</v>
      </c>
      <c r="B542" s="143" t="s">
        <v>2020</v>
      </c>
      <c r="C542" s="2">
        <f>IFERROR(VLOOKUP('DIV CHANGE'!$B542,JOBS!$A:$D,4,FALSE),"")</f>
        <v>2</v>
      </c>
      <c r="D542" s="2">
        <v>0.28000000000000003</v>
      </c>
      <c r="E542" s="3" t="str">
        <f>IF(J542=1, IFERROR(VLOOKUP(A542,'Simple Annual Summary'!$D$5:$O$962,9,FALSE), ""), "")</f>
        <v/>
      </c>
      <c r="F542" s="3" t="str">
        <f t="shared" si="24"/>
        <v/>
      </c>
      <c r="G542" s="17" t="str">
        <f>IF(COUNTIF($A$2:A542, A542)&gt;1, "", IFERROR(SUMIF($A$2:$A$1457, A542, $D$2:$D$1457), ""))</f>
        <v/>
      </c>
      <c r="H542" s="3" t="str">
        <f t="shared" si="25"/>
        <v/>
      </c>
      <c r="I542" s="3">
        <f t="shared" si="26"/>
        <v>0</v>
      </c>
      <c r="J542" s="12">
        <f>COUNTIF($A$2:A542, A542)</f>
        <v>3</v>
      </c>
    </row>
    <row r="543" spans="1:10">
      <c r="A543" s="142" t="s">
        <v>1309</v>
      </c>
      <c r="B543" s="143" t="s">
        <v>2042</v>
      </c>
      <c r="C543" s="2">
        <f>IFERROR(VLOOKUP('DIV CHANGE'!$B543,JOBS!$A:$D,4,FALSE),"")</f>
        <v>4</v>
      </c>
      <c r="D543" s="11">
        <v>0.28000000000000003</v>
      </c>
      <c r="E543" s="3" t="str">
        <f>IF(J543=1, IFERROR(VLOOKUP(A543,'Simple Annual Summary'!$D$5:$O$962,9,FALSE), ""), "")</f>
        <v/>
      </c>
      <c r="F543" s="3" t="str">
        <f t="shared" si="24"/>
        <v/>
      </c>
      <c r="G543" s="17" t="str">
        <f>IF(COUNTIF($A$2:A543, A543)&gt;1, "", IFERROR(SUMIF($A$2:$A$1457, A543, $D$2:$D$1457), ""))</f>
        <v/>
      </c>
      <c r="H543" s="3" t="str">
        <f t="shared" si="25"/>
        <v/>
      </c>
      <c r="I543" s="3">
        <f t="shared" si="26"/>
        <v>563.85353500000008</v>
      </c>
      <c r="J543" s="12">
        <f>COUNTIF($A$2:A543, A543)</f>
        <v>2</v>
      </c>
    </row>
    <row r="544" spans="1:10">
      <c r="A544" s="142" t="s">
        <v>189</v>
      </c>
      <c r="B544" s="143" t="s">
        <v>2213</v>
      </c>
      <c r="C544" s="2">
        <f>IFERROR(VLOOKUP('DIV CHANGE'!$B544,JOBS!$A:$D,4,FALSE),"")</f>
        <v>2</v>
      </c>
      <c r="D544" s="11">
        <v>0.27</v>
      </c>
      <c r="E544" s="3" t="str">
        <f>IF(J544=1, IFERROR(VLOOKUP(A544,'Simple Annual Summary'!$D$5:$O$962,9,FALSE), ""), "")</f>
        <v/>
      </c>
      <c r="F544" s="3" t="str">
        <f t="shared" si="24"/>
        <v/>
      </c>
      <c r="G544" s="17" t="str">
        <f>IF(COUNTIF($A$2:A544, A544)&gt;1, "", IFERROR(SUMIF($A$2:$A$1457, A544, $D$2:$D$1457), ""))</f>
        <v/>
      </c>
      <c r="H544" s="3" t="str">
        <f t="shared" si="25"/>
        <v/>
      </c>
      <c r="I544" s="3">
        <f t="shared" si="26"/>
        <v>4810.05</v>
      </c>
      <c r="J544" s="12">
        <f>COUNTIF($A$2:A544, A544)</f>
        <v>2</v>
      </c>
    </row>
    <row r="545" spans="1:10">
      <c r="A545" s="142" t="s">
        <v>461</v>
      </c>
      <c r="B545" s="143" t="s">
        <v>2213</v>
      </c>
      <c r="C545" s="2">
        <f>IFERROR(VLOOKUP('DIV CHANGE'!$B545,JOBS!$A:$D,4,FALSE),"")</f>
        <v>2</v>
      </c>
      <c r="D545" s="2">
        <v>0.27</v>
      </c>
      <c r="E545" s="3" t="str">
        <f>IF(J545=1, IFERROR(VLOOKUP(A545,'Simple Annual Summary'!$D$5:$O$962,9,FALSE), ""), "")</f>
        <v/>
      </c>
      <c r="F545" s="3" t="str">
        <f t="shared" si="24"/>
        <v/>
      </c>
      <c r="G545" s="17" t="str">
        <f>IF(COUNTIF($A$2:A545, A545)&gt;1, "", IFERROR(SUMIF($A$2:$A$1457, A545, $D$2:$D$1457), ""))</f>
        <v/>
      </c>
      <c r="H545" s="3" t="str">
        <f t="shared" si="25"/>
        <v/>
      </c>
      <c r="I545" s="3">
        <f t="shared" si="26"/>
        <v>1196.0995500000004</v>
      </c>
      <c r="J545" s="12">
        <f>COUNTIF($A$2:A545, A545)</f>
        <v>3</v>
      </c>
    </row>
    <row r="546" spans="1:10">
      <c r="A546" s="138" t="s">
        <v>2233</v>
      </c>
      <c r="B546" s="139" t="s">
        <v>2044</v>
      </c>
      <c r="C546" s="2">
        <f>IFERROR(VLOOKUP('DIV CHANGE'!$B546,JOBS!$A:$D,4,FALSE),"")</f>
        <v>4</v>
      </c>
      <c r="D546" s="11">
        <v>0.27</v>
      </c>
      <c r="E546" s="3" t="str">
        <f>IF(J546=1, IFERROR(VLOOKUP(A546,'Simple Annual Summary'!$D$5:$O$962,9,FALSE), ""), "")</f>
        <v/>
      </c>
      <c r="F546" s="3" t="str">
        <f t="shared" si="24"/>
        <v/>
      </c>
      <c r="G546" s="17" t="str">
        <f>IF(COUNTIF($A$2:A546, A546)&gt;1, "", IFERROR(SUMIF($A$2:$A$1457, A546, $D$2:$D$1457), ""))</f>
        <v/>
      </c>
      <c r="H546" s="3" t="str">
        <f t="shared" si="25"/>
        <v/>
      </c>
      <c r="I546" s="3">
        <f t="shared" si="26"/>
        <v>0</v>
      </c>
      <c r="J546" s="12">
        <f>COUNTIF($A$2:A546, A546)</f>
        <v>3</v>
      </c>
    </row>
    <row r="547" spans="1:10">
      <c r="A547" s="142" t="s">
        <v>2190</v>
      </c>
      <c r="B547" s="143" t="s">
        <v>2070</v>
      </c>
      <c r="C547" s="2">
        <f>IFERROR(VLOOKUP('DIV CHANGE'!$B547,JOBS!$A:$D,4,FALSE),"")</f>
        <v>8</v>
      </c>
      <c r="D547" s="2">
        <v>0.27</v>
      </c>
      <c r="E547" s="3" t="str">
        <f>IF(J547=1, IFERROR(VLOOKUP(A547,'Simple Annual Summary'!$D$5:$O$962,9,FALSE), ""), "")</f>
        <v/>
      </c>
      <c r="F547" s="3" t="str">
        <f t="shared" si="24"/>
        <v/>
      </c>
      <c r="G547" s="17" t="str">
        <f>IF(COUNTIF($A$2:A547, A547)&gt;1, "", IFERROR(SUMIF($A$2:$A$1457, A547, $D$2:$D$1457), ""))</f>
        <v/>
      </c>
      <c r="H547" s="3" t="str">
        <f t="shared" si="25"/>
        <v/>
      </c>
      <c r="I547" s="3">
        <f t="shared" si="26"/>
        <v>0</v>
      </c>
      <c r="J547" s="12">
        <f>COUNTIF($A$2:A547, A547)</f>
        <v>2</v>
      </c>
    </row>
    <row r="548" spans="1:10">
      <c r="A548" s="138" t="s">
        <v>1081</v>
      </c>
      <c r="B548" s="139" t="s">
        <v>2113</v>
      </c>
      <c r="C548" s="2">
        <f>IFERROR(VLOOKUP('DIV CHANGE'!$B548,JOBS!$A:$D,4,FALSE),"")</f>
        <v>2</v>
      </c>
      <c r="D548" s="11">
        <v>0.27</v>
      </c>
      <c r="E548" s="3" t="str">
        <f>IF(J548=1, IFERROR(VLOOKUP(A548,'Simple Annual Summary'!$D$5:$O$962,9,FALSE), ""), "")</f>
        <v/>
      </c>
      <c r="F548" s="3" t="str">
        <f t="shared" si="24"/>
        <v/>
      </c>
      <c r="G548" s="17" t="str">
        <f>IF(COUNTIF($A$2:A548, A548)&gt;1, "", IFERROR(SUMIF($A$2:$A$1457, A548, $D$2:$D$1457), ""))</f>
        <v/>
      </c>
      <c r="H548" s="3" t="str">
        <f t="shared" si="25"/>
        <v/>
      </c>
      <c r="I548" s="3">
        <f t="shared" si="26"/>
        <v>8442.3744000000006</v>
      </c>
      <c r="J548" s="12">
        <f>COUNTIF($A$2:A548, A548)</f>
        <v>2</v>
      </c>
    </row>
    <row r="549" spans="1:10">
      <c r="A549" s="142" t="s">
        <v>1241</v>
      </c>
      <c r="B549" s="143" t="s">
        <v>2040</v>
      </c>
      <c r="C549" s="2">
        <f>IFERROR(VLOOKUP('DIV CHANGE'!$B549,JOBS!$A:$D,4,FALSE),"")</f>
        <v>2</v>
      </c>
      <c r="D549" s="2">
        <v>0.27</v>
      </c>
      <c r="E549" s="3" t="str">
        <f>IF(J549=1, IFERROR(VLOOKUP(A549,'Simple Annual Summary'!$D$5:$O$962,9,FALSE), ""), "")</f>
        <v/>
      </c>
      <c r="F549" s="3" t="str">
        <f t="shared" si="24"/>
        <v/>
      </c>
      <c r="G549" s="17" t="str">
        <f>IF(COUNTIF($A$2:A549, A549)&gt;1, "", IFERROR(SUMIF($A$2:$A$1457, A549, $D$2:$D$1457), ""))</f>
        <v/>
      </c>
      <c r="H549" s="3" t="str">
        <f t="shared" si="25"/>
        <v/>
      </c>
      <c r="I549" s="3">
        <f t="shared" si="26"/>
        <v>2932.5015000000003</v>
      </c>
      <c r="J549" s="12">
        <f>COUNTIF($A$2:A549, A549)</f>
        <v>2</v>
      </c>
    </row>
    <row r="550" spans="1:10">
      <c r="A550" s="138" t="s">
        <v>1309</v>
      </c>
      <c r="B550" s="139" t="s">
        <v>2044</v>
      </c>
      <c r="C550" s="2">
        <f>IFERROR(VLOOKUP('DIV CHANGE'!$B550,JOBS!$A:$D,4,FALSE),"")</f>
        <v>4</v>
      </c>
      <c r="D550" s="11">
        <v>0.27</v>
      </c>
      <c r="E550" s="3" t="str">
        <f>IF(J550=1, IFERROR(VLOOKUP(A550,'Simple Annual Summary'!$D$5:$O$962,9,FALSE), ""), "")</f>
        <v/>
      </c>
      <c r="F550" s="3" t="str">
        <f t="shared" si="24"/>
        <v/>
      </c>
      <c r="G550" s="17" t="str">
        <f>IF(COUNTIF($A$2:A550, A550)&gt;1, "", IFERROR(SUMIF($A$2:$A$1457, A550, $D$2:$D$1457), ""))</f>
        <v/>
      </c>
      <c r="H550" s="3" t="str">
        <f t="shared" si="25"/>
        <v/>
      </c>
      <c r="I550" s="3">
        <f t="shared" si="26"/>
        <v>543.71590875000015</v>
      </c>
      <c r="J550" s="12">
        <f>COUNTIF($A$2:A550, A550)</f>
        <v>3</v>
      </c>
    </row>
    <row r="551" spans="1:10">
      <c r="A551" s="142" t="s">
        <v>1313</v>
      </c>
      <c r="B551" s="143" t="s">
        <v>2027</v>
      </c>
      <c r="C551" s="2">
        <f>IFERROR(VLOOKUP('DIV CHANGE'!$B551,JOBS!$A:$D,4,FALSE),"")</f>
        <v>2</v>
      </c>
      <c r="D551" s="2">
        <v>0.27</v>
      </c>
      <c r="E551" s="3" t="str">
        <f>IF(J551=1, IFERROR(VLOOKUP(A551,'Simple Annual Summary'!$D$5:$O$962,9,FALSE), ""), "")</f>
        <v/>
      </c>
      <c r="F551" s="3" t="str">
        <f t="shared" si="24"/>
        <v/>
      </c>
      <c r="G551" s="17" t="str">
        <f>IF(COUNTIF($A$2:A551, A551)&gt;1, "", IFERROR(SUMIF($A$2:$A$1457, A551, $D$2:$D$1457), ""))</f>
        <v/>
      </c>
      <c r="H551" s="3" t="str">
        <f t="shared" si="25"/>
        <v/>
      </c>
      <c r="I551" s="3">
        <f t="shared" si="26"/>
        <v>546.42878999999994</v>
      </c>
      <c r="J551" s="12">
        <f>COUNTIF($A$2:A551, A551)</f>
        <v>2</v>
      </c>
    </row>
    <row r="552" spans="1:10">
      <c r="A552" s="142" t="s">
        <v>1548</v>
      </c>
      <c r="B552" s="143" t="s">
        <v>2213</v>
      </c>
      <c r="C552" s="2">
        <f>IFERROR(VLOOKUP('DIV CHANGE'!$B552,JOBS!$A:$D,4,FALSE),"")</f>
        <v>2</v>
      </c>
      <c r="D552" s="2">
        <v>0.27</v>
      </c>
      <c r="E552" s="3" t="str">
        <f>IF(J552=1, IFERROR(VLOOKUP(A552,'Simple Annual Summary'!$D$5:$O$962,9,FALSE), ""), "")</f>
        <v/>
      </c>
      <c r="F552" s="3" t="str">
        <f t="shared" si="24"/>
        <v/>
      </c>
      <c r="G552" s="17" t="str">
        <f>IF(COUNTIF($A$2:A552, A552)&gt;1, "", IFERROR(SUMIF($A$2:$A$1457, A552, $D$2:$D$1457), ""))</f>
        <v/>
      </c>
      <c r="H552" s="3" t="str">
        <f t="shared" si="25"/>
        <v/>
      </c>
      <c r="I552" s="3">
        <f t="shared" si="26"/>
        <v>2400.5889000000002</v>
      </c>
      <c r="J552" s="12">
        <f>COUNTIF($A$2:A552, A552)</f>
        <v>2</v>
      </c>
    </row>
    <row r="553" spans="1:10">
      <c r="A553" s="142" t="s">
        <v>122</v>
      </c>
      <c r="B553" s="143" t="s">
        <v>2020</v>
      </c>
      <c r="C553" s="2">
        <f>IFERROR(VLOOKUP('DIV CHANGE'!$B553,JOBS!$A:$D,4,FALSE),"")</f>
        <v>2</v>
      </c>
      <c r="D553" s="2">
        <v>0.26</v>
      </c>
      <c r="E553" s="3" t="str">
        <f>IF(J553=1, IFERROR(VLOOKUP(A553,'Simple Annual Summary'!$D$5:$O$962,9,FALSE), ""), "")</f>
        <v/>
      </c>
      <c r="F553" s="3" t="str">
        <f t="shared" si="24"/>
        <v/>
      </c>
      <c r="G553" s="17" t="str">
        <f>IF(COUNTIF($A$2:A553, A553)&gt;1, "", IFERROR(SUMIF($A$2:$A$1457, A553, $D$2:$D$1457), ""))</f>
        <v/>
      </c>
      <c r="H553" s="3" t="str">
        <f t="shared" si="25"/>
        <v/>
      </c>
      <c r="I553" s="3">
        <f t="shared" si="26"/>
        <v>925.88461333333339</v>
      </c>
      <c r="J553" s="12">
        <f>COUNTIF($A$2:A553, A553)</f>
        <v>2</v>
      </c>
    </row>
    <row r="554" spans="1:10">
      <c r="A554" s="138" t="s">
        <v>2220</v>
      </c>
      <c r="B554" s="139" t="s">
        <v>2213</v>
      </c>
      <c r="C554" s="2">
        <f>IFERROR(VLOOKUP('DIV CHANGE'!$B554,JOBS!$A:$D,4,FALSE),"")</f>
        <v>2</v>
      </c>
      <c r="D554" s="11">
        <v>0.26</v>
      </c>
      <c r="E554" s="3" t="str">
        <f>IF(J554=1, IFERROR(VLOOKUP(A554,'Simple Annual Summary'!$D$5:$O$962,9,FALSE), ""), "")</f>
        <v/>
      </c>
      <c r="F554" s="3" t="str">
        <f t="shared" si="24"/>
        <v/>
      </c>
      <c r="G554" s="17" t="str">
        <f>IF(COUNTIF($A$2:A554, A554)&gt;1, "", IFERROR(SUMIF($A$2:$A$1457, A554, $D$2:$D$1457), ""))</f>
        <v/>
      </c>
      <c r="H554" s="3" t="str">
        <f t="shared" si="25"/>
        <v/>
      </c>
      <c r="I554" s="3">
        <f t="shared" si="26"/>
        <v>0</v>
      </c>
      <c r="J554" s="12">
        <f>COUNTIF($A$2:A554, A554)</f>
        <v>2</v>
      </c>
    </row>
    <row r="555" spans="1:10">
      <c r="A555" s="142" t="s">
        <v>845</v>
      </c>
      <c r="B555" s="143" t="s">
        <v>2213</v>
      </c>
      <c r="C555" s="2">
        <f>IFERROR(VLOOKUP('DIV CHANGE'!$B555,JOBS!$A:$D,4,FALSE),"")</f>
        <v>2</v>
      </c>
      <c r="D555" s="11">
        <v>0.26</v>
      </c>
      <c r="E555" s="3" t="str">
        <f>IF(J555=1, IFERROR(VLOOKUP(A555,'Simple Annual Summary'!$D$5:$O$962,9,FALSE), ""), "")</f>
        <v/>
      </c>
      <c r="F555" s="3" t="str">
        <f t="shared" si="24"/>
        <v/>
      </c>
      <c r="G555" s="17" t="str">
        <f>IF(COUNTIF($A$2:A555, A555)&gt;1, "", IFERROR(SUMIF($A$2:$A$1457, A555, $D$2:$D$1457), ""))</f>
        <v/>
      </c>
      <c r="H555" s="3" t="str">
        <f t="shared" si="25"/>
        <v/>
      </c>
      <c r="I555" s="3">
        <f t="shared" si="26"/>
        <v>491.15698666666663</v>
      </c>
      <c r="J555" s="12">
        <f>COUNTIF($A$2:A555, A555)</f>
        <v>2</v>
      </c>
    </row>
    <row r="556" spans="1:10">
      <c r="A556" s="138" t="s">
        <v>1103</v>
      </c>
      <c r="B556" s="139" t="s">
        <v>2020</v>
      </c>
      <c r="C556" s="2">
        <f>IFERROR(VLOOKUP('DIV CHANGE'!$B556,JOBS!$A:$D,4,FALSE),"")</f>
        <v>2</v>
      </c>
      <c r="D556" s="11">
        <v>0.26</v>
      </c>
      <c r="E556" s="3">
        <f>IF(J556=1, IFERROR(VLOOKUP(A556,'Simple Annual Summary'!$D$5:$O$962,9,FALSE), ""), "")</f>
        <v>20988.57</v>
      </c>
      <c r="F556" s="3">
        <f t="shared" si="24"/>
        <v>1749.0474999999999</v>
      </c>
      <c r="G556" s="17">
        <f>IF(COUNTIF($A$2:A556, A556)&gt;1, "", IFERROR(SUMIF($A$2:$A$1457, A556, $D$2:$D$1457), ""))</f>
        <v>0.99000000000000021</v>
      </c>
      <c r="H556" s="3">
        <f t="shared" si="25"/>
        <v>1731.557</v>
      </c>
      <c r="I556" s="3">
        <f t="shared" si="26"/>
        <v>5457.0281999999997</v>
      </c>
      <c r="J556" s="12">
        <f>COUNTIF($A$2:A556, A556)</f>
        <v>1</v>
      </c>
    </row>
    <row r="557" spans="1:10">
      <c r="A557" s="142" t="s">
        <v>1115</v>
      </c>
      <c r="B557" s="143" t="s">
        <v>2213</v>
      </c>
      <c r="C557" s="2">
        <f>IFERROR(VLOOKUP('DIV CHANGE'!$B557,JOBS!$A:$D,4,FALSE),"")</f>
        <v>2</v>
      </c>
      <c r="D557" s="2">
        <v>0.26</v>
      </c>
      <c r="E557" s="3" t="str">
        <f>IF(J557=1, IFERROR(VLOOKUP(A557,'Simple Annual Summary'!$D$5:$O$962,9,FALSE), ""), "")</f>
        <v/>
      </c>
      <c r="F557" s="3" t="str">
        <f t="shared" si="24"/>
        <v/>
      </c>
      <c r="G557" s="17" t="str">
        <f>IF(COUNTIF($A$2:A557, A557)&gt;1, "", IFERROR(SUMIF($A$2:$A$1457, A557, $D$2:$D$1457), ""))</f>
        <v/>
      </c>
      <c r="H557" s="3" t="str">
        <f t="shared" si="25"/>
        <v/>
      </c>
      <c r="I557" s="3">
        <f t="shared" si="26"/>
        <v>7333.1305666666667</v>
      </c>
      <c r="J557" s="12">
        <f>COUNTIF($A$2:A557, A557)</f>
        <v>3</v>
      </c>
    </row>
    <row r="558" spans="1:10">
      <c r="A558" s="142" t="s">
        <v>1225</v>
      </c>
      <c r="B558" s="143" t="s">
        <v>2042</v>
      </c>
      <c r="C558" s="2">
        <f>IFERROR(VLOOKUP('DIV CHANGE'!$B558,JOBS!$A:$D,4,FALSE),"")</f>
        <v>4</v>
      </c>
      <c r="D558" s="2">
        <v>0.26</v>
      </c>
      <c r="E558" s="3" t="str">
        <f>IF(J558=1, IFERROR(VLOOKUP(A558,'Simple Annual Summary'!$D$5:$O$962,9,FALSE), ""), "")</f>
        <v/>
      </c>
      <c r="F558" s="3" t="str">
        <f t="shared" si="24"/>
        <v/>
      </c>
      <c r="G558" s="17" t="str">
        <f>IF(COUNTIF($A$2:A558, A558)&gt;1, "", IFERROR(SUMIF($A$2:$A$1457, A558, $D$2:$D$1457), ""))</f>
        <v/>
      </c>
      <c r="H558" s="3" t="str">
        <f t="shared" si="25"/>
        <v/>
      </c>
      <c r="I558" s="3">
        <f t="shared" si="26"/>
        <v>3047.0134499999999</v>
      </c>
      <c r="J558" s="12">
        <f>COUNTIF($A$2:A558, A558)</f>
        <v>2</v>
      </c>
    </row>
    <row r="559" spans="1:10">
      <c r="A559" s="138" t="s">
        <v>1479</v>
      </c>
      <c r="B559" s="139" t="s">
        <v>2020</v>
      </c>
      <c r="C559" s="2">
        <f>IFERROR(VLOOKUP('DIV CHANGE'!$B559,JOBS!$A:$D,4,FALSE),"")</f>
        <v>2</v>
      </c>
      <c r="D559" s="11">
        <v>0.26</v>
      </c>
      <c r="E559" s="3" t="str">
        <f>IF(J559=1, IFERROR(VLOOKUP(A559,'Simple Annual Summary'!$D$5:$O$962,9,FALSE), ""), "")</f>
        <v/>
      </c>
      <c r="F559" s="3" t="str">
        <f t="shared" si="24"/>
        <v/>
      </c>
      <c r="G559" s="17" t="str">
        <f>IF(COUNTIF($A$2:A559, A559)&gt;1, "", IFERROR(SUMIF($A$2:$A$1457, A559, $D$2:$D$1457), ""))</f>
        <v/>
      </c>
      <c r="H559" s="3" t="str">
        <f t="shared" si="25"/>
        <v/>
      </c>
      <c r="I559" s="3">
        <f t="shared" si="26"/>
        <v>103.17589285714284</v>
      </c>
      <c r="J559" s="12">
        <f>COUNTIF($A$2:A559, A559)</f>
        <v>2</v>
      </c>
    </row>
    <row r="560" spans="1:10">
      <c r="A560" s="142" t="s">
        <v>2188</v>
      </c>
      <c r="B560" s="143" t="s">
        <v>2018</v>
      </c>
      <c r="C560" s="2">
        <f>IFERROR(VLOOKUP('DIV CHANGE'!$B560,JOBS!$A:$D,4,FALSE),"")</f>
        <v>2</v>
      </c>
      <c r="D560" s="2">
        <v>0.25</v>
      </c>
      <c r="E560" s="3" t="str">
        <f>IF(J560=1, IFERROR(VLOOKUP(A560,'Simple Annual Summary'!$D$5:$O$962,9,FALSE), ""), "")</f>
        <v/>
      </c>
      <c r="F560" s="3" t="str">
        <f t="shared" si="24"/>
        <v/>
      </c>
      <c r="G560" s="17" t="str">
        <f>IF(COUNTIF($A$2:A560, A560)&gt;1, "", IFERROR(SUMIF($A$2:$A$1457, A560, $D$2:$D$1457), ""))</f>
        <v/>
      </c>
      <c r="H560" s="3" t="str">
        <f t="shared" si="25"/>
        <v/>
      </c>
      <c r="I560" s="3">
        <f t="shared" si="26"/>
        <v>0</v>
      </c>
      <c r="J560" s="12">
        <f>COUNTIF($A$2:A560, A560)</f>
        <v>2</v>
      </c>
    </row>
    <row r="561" spans="1:10">
      <c r="A561" s="142" t="s">
        <v>2234</v>
      </c>
      <c r="B561" s="143" t="s">
        <v>2025</v>
      </c>
      <c r="C561" s="2">
        <f>IFERROR(VLOOKUP('DIV CHANGE'!$B561,JOBS!$A:$D,4,FALSE),"")</f>
        <v>2</v>
      </c>
      <c r="D561" s="2">
        <v>0.25</v>
      </c>
      <c r="E561" s="3" t="str">
        <f>IF(J561=1, IFERROR(VLOOKUP(A561,'Simple Annual Summary'!$D$5:$O$962,9,FALSE), ""), "")</f>
        <v/>
      </c>
      <c r="F561" s="3" t="str">
        <f t="shared" si="24"/>
        <v/>
      </c>
      <c r="G561" s="17">
        <f>IF(COUNTIF($A$2:A561, A561)&gt;1, "", IFERROR(SUMIF($A$2:$A$1457, A561, $D$2:$D$1457), ""))</f>
        <v>0.9800000000000002</v>
      </c>
      <c r="H561" s="3" t="str">
        <f t="shared" si="25"/>
        <v/>
      </c>
      <c r="I561" s="3">
        <f t="shared" si="26"/>
        <v>0</v>
      </c>
      <c r="J561" s="12">
        <f>COUNTIF($A$2:A561, A561)</f>
        <v>1</v>
      </c>
    </row>
    <row r="562" spans="1:10">
      <c r="A562" s="138" t="s">
        <v>2192</v>
      </c>
      <c r="B562" s="139" t="s">
        <v>2213</v>
      </c>
      <c r="C562" s="2">
        <f>IFERROR(VLOOKUP('DIV CHANGE'!$B562,JOBS!$A:$D,4,FALSE),"")</f>
        <v>2</v>
      </c>
      <c r="D562" s="11">
        <v>0.25</v>
      </c>
      <c r="E562" s="3" t="str">
        <f>IF(J562=1, IFERROR(VLOOKUP(A562,'Simple Annual Summary'!$D$5:$O$962,9,FALSE), ""), "")</f>
        <v/>
      </c>
      <c r="F562" s="3" t="str">
        <f t="shared" si="24"/>
        <v/>
      </c>
      <c r="G562" s="17" t="str">
        <f>IF(COUNTIF($A$2:A562, A562)&gt;1, "", IFERROR(SUMIF($A$2:$A$1457, A562, $D$2:$D$1457), ""))</f>
        <v/>
      </c>
      <c r="H562" s="3" t="str">
        <f t="shared" si="25"/>
        <v/>
      </c>
      <c r="I562" s="3">
        <f t="shared" si="26"/>
        <v>0</v>
      </c>
      <c r="J562" s="12">
        <f>COUNTIF($A$2:A562, A562)</f>
        <v>2</v>
      </c>
    </row>
    <row r="563" spans="1:10">
      <c r="A563" s="138" t="s">
        <v>2193</v>
      </c>
      <c r="B563" s="139" t="s">
        <v>2018</v>
      </c>
      <c r="C563" s="2">
        <f>IFERROR(VLOOKUP('DIV CHANGE'!$B563,JOBS!$A:$D,4,FALSE),"")</f>
        <v>2</v>
      </c>
      <c r="D563" s="11">
        <v>0.25</v>
      </c>
      <c r="E563" s="3" t="str">
        <f>IF(J563=1, IFERROR(VLOOKUP(A563,'Simple Annual Summary'!$D$5:$O$962,9,FALSE), ""), "")</f>
        <v/>
      </c>
      <c r="F563" s="3" t="str">
        <f t="shared" si="24"/>
        <v/>
      </c>
      <c r="G563" s="17" t="str">
        <f>IF(COUNTIF($A$2:A563, A563)&gt;1, "", IFERROR(SUMIF($A$2:$A$1457, A563, $D$2:$D$1457), ""))</f>
        <v/>
      </c>
      <c r="H563" s="3" t="str">
        <f t="shared" si="25"/>
        <v/>
      </c>
      <c r="I563" s="3">
        <f t="shared" si="26"/>
        <v>0</v>
      </c>
      <c r="J563" s="12">
        <f>COUNTIF($A$2:A563, A563)</f>
        <v>2</v>
      </c>
    </row>
    <row r="564" spans="1:10">
      <c r="A564" s="138" t="s">
        <v>934</v>
      </c>
      <c r="B564" s="139" t="s">
        <v>2037</v>
      </c>
      <c r="C564" s="2">
        <f>IFERROR(VLOOKUP('DIV CHANGE'!$B564,JOBS!$A:$D,4,FALSE),"")</f>
        <v>2</v>
      </c>
      <c r="D564" s="11">
        <v>0.25</v>
      </c>
      <c r="E564" s="3" t="str">
        <f>IF(J564=1, IFERROR(VLOOKUP(A564,'Simple Annual Summary'!$D$5:$O$962,9,FALSE), ""), "")</f>
        <v/>
      </c>
      <c r="F564" s="3" t="str">
        <f t="shared" si="24"/>
        <v/>
      </c>
      <c r="G564" s="17" t="str">
        <f>IF(COUNTIF($A$2:A564, A564)&gt;1, "", IFERROR(SUMIF($A$2:$A$1457, A564, $D$2:$D$1457), ""))</f>
        <v/>
      </c>
      <c r="H564" s="3" t="str">
        <f t="shared" si="25"/>
        <v/>
      </c>
      <c r="I564" s="3">
        <f t="shared" si="26"/>
        <v>785.41666666666674</v>
      </c>
      <c r="J564" s="12">
        <f>COUNTIF($A$2:A564, A564)</f>
        <v>2</v>
      </c>
    </row>
    <row r="565" spans="1:10">
      <c r="A565" s="142" t="s">
        <v>1111</v>
      </c>
      <c r="B565" s="143" t="s">
        <v>2018</v>
      </c>
      <c r="C565" s="2">
        <f>IFERROR(VLOOKUP('DIV CHANGE'!$B565,JOBS!$A:$D,4,FALSE),"")</f>
        <v>2</v>
      </c>
      <c r="D565" s="130">
        <v>0.25</v>
      </c>
      <c r="E565" s="3" t="str">
        <f>IF(J565=1, IFERROR(VLOOKUP(A565,'Simple Annual Summary'!$D$5:$O$962,9,FALSE), ""), "")</f>
        <v/>
      </c>
      <c r="F565" s="3" t="str">
        <f t="shared" si="24"/>
        <v/>
      </c>
      <c r="G565" s="17" t="str">
        <f>IF(COUNTIF($A$2:A565, A565)&gt;1, "", IFERROR(SUMIF($A$2:$A$1457, A565, $D$2:$D$1457), ""))</f>
        <v/>
      </c>
      <c r="H565" s="3" t="str">
        <f t="shared" si="25"/>
        <v/>
      </c>
      <c r="I565" s="3">
        <f t="shared" si="26"/>
        <v>6168.7691666666669</v>
      </c>
      <c r="J565" s="12">
        <f>COUNTIF($A$2:A565, A565)</f>
        <v>2</v>
      </c>
    </row>
    <row r="566" spans="1:10">
      <c r="A566" s="138" t="s">
        <v>1285</v>
      </c>
      <c r="B566" s="139" t="s">
        <v>2213</v>
      </c>
      <c r="C566" s="2">
        <f>IFERROR(VLOOKUP('DIV CHANGE'!$B566,JOBS!$A:$D,4,FALSE),"")</f>
        <v>2</v>
      </c>
      <c r="D566" s="11">
        <v>0.25</v>
      </c>
      <c r="E566" s="3" t="str">
        <f>IF(J566=1, IFERROR(VLOOKUP(A566,'Simple Annual Summary'!$D$5:$O$962,9,FALSE), ""), "")</f>
        <v/>
      </c>
      <c r="F566" s="3" t="str">
        <f t="shared" si="24"/>
        <v/>
      </c>
      <c r="G566" s="17" t="str">
        <f>IF(COUNTIF($A$2:A566, A566)&gt;1, "", IFERROR(SUMIF($A$2:$A$1457, A566, $D$2:$D$1457), ""))</f>
        <v/>
      </c>
      <c r="H566" s="3" t="str">
        <f t="shared" si="25"/>
        <v/>
      </c>
      <c r="I566" s="3">
        <f t="shared" si="26"/>
        <v>1189.3763888888889</v>
      </c>
      <c r="J566" s="12">
        <f>COUNTIF($A$2:A566, A566)</f>
        <v>2</v>
      </c>
    </row>
    <row r="567" spans="1:10">
      <c r="A567" s="138" t="s">
        <v>1453</v>
      </c>
      <c r="B567" s="139" t="s">
        <v>2042</v>
      </c>
      <c r="C567" s="2">
        <f>IFERROR(VLOOKUP('DIV CHANGE'!$B567,JOBS!$A:$D,4,FALSE),"")</f>
        <v>4</v>
      </c>
      <c r="D567" s="11">
        <v>0.25</v>
      </c>
      <c r="E567" s="3" t="str">
        <f>IF(J567=1, IFERROR(VLOOKUP(A567,'Simple Annual Summary'!$D$5:$O$962,9,FALSE), ""), "")</f>
        <v/>
      </c>
      <c r="F567" s="3" t="str">
        <f t="shared" si="24"/>
        <v/>
      </c>
      <c r="G567" s="17" t="str">
        <f>IF(COUNTIF($A$2:A567, A567)&gt;1, "", IFERROR(SUMIF($A$2:$A$1457, A567, $D$2:$D$1457), ""))</f>
        <v/>
      </c>
      <c r="H567" s="3" t="str">
        <f t="shared" si="25"/>
        <v/>
      </c>
      <c r="I567" s="3">
        <f t="shared" si="26"/>
        <v>9959.8075000000008</v>
      </c>
      <c r="J567" s="12">
        <f>COUNTIF($A$2:A567, A567)</f>
        <v>2</v>
      </c>
    </row>
    <row r="568" spans="1:10">
      <c r="A568" s="138" t="s">
        <v>243</v>
      </c>
      <c r="B568" s="139" t="s">
        <v>2042</v>
      </c>
      <c r="C568" s="2">
        <f>IFERROR(VLOOKUP('DIV CHANGE'!$B568,JOBS!$A:$D,4,FALSE),"")</f>
        <v>4</v>
      </c>
      <c r="D568" s="11">
        <v>0.24</v>
      </c>
      <c r="E568" s="3" t="str">
        <f>IF(J568=1, IFERROR(VLOOKUP(A568,'Simple Annual Summary'!$D$5:$O$962,9,FALSE), ""), "")</f>
        <v/>
      </c>
      <c r="F568" s="3" t="str">
        <f t="shared" si="24"/>
        <v/>
      </c>
      <c r="G568" s="17" t="str">
        <f>IF(COUNTIF($A$2:A568, A568)&gt;1, "", IFERROR(SUMIF($A$2:$A$1457, A568, $D$2:$D$1457), ""))</f>
        <v/>
      </c>
      <c r="H568" s="3" t="str">
        <f t="shared" si="25"/>
        <v/>
      </c>
      <c r="I568" s="3">
        <f t="shared" si="26"/>
        <v>42828</v>
      </c>
      <c r="J568" s="12">
        <f>COUNTIF($A$2:A568, A568)</f>
        <v>2</v>
      </c>
    </row>
    <row r="569" spans="1:10">
      <c r="A569" s="142" t="s">
        <v>451</v>
      </c>
      <c r="B569" s="143" t="s">
        <v>2020</v>
      </c>
      <c r="C569" s="2">
        <f>IFERROR(VLOOKUP('DIV CHANGE'!$B569,JOBS!$A:$D,4,FALSE),"")</f>
        <v>2</v>
      </c>
      <c r="D569" s="2">
        <v>0.24</v>
      </c>
      <c r="E569" s="3" t="str">
        <f>IF(J569=1, IFERROR(VLOOKUP(A569,'Simple Annual Summary'!$D$5:$O$962,9,FALSE), ""), "")</f>
        <v/>
      </c>
      <c r="F569" s="3" t="str">
        <f t="shared" si="24"/>
        <v/>
      </c>
      <c r="G569" s="17" t="str">
        <f>IF(COUNTIF($A$2:A569, A569)&gt;1, "", IFERROR(SUMIF($A$2:$A$1457, A569, $D$2:$D$1457), ""))</f>
        <v/>
      </c>
      <c r="H569" s="3" t="str">
        <f t="shared" si="25"/>
        <v/>
      </c>
      <c r="I569" s="3">
        <f t="shared" si="26"/>
        <v>3207.6000000000004</v>
      </c>
      <c r="J569" s="12">
        <f>COUNTIF($A$2:A569, A569)</f>
        <v>2</v>
      </c>
    </row>
    <row r="570" spans="1:10">
      <c r="A570" s="138" t="s">
        <v>2228</v>
      </c>
      <c r="B570" s="139" t="s">
        <v>2213</v>
      </c>
      <c r="C570" s="2">
        <f>IFERROR(VLOOKUP('DIV CHANGE'!$B570,JOBS!$A:$D,4,FALSE),"")</f>
        <v>2</v>
      </c>
      <c r="D570" s="11">
        <v>0.24</v>
      </c>
      <c r="E570" s="3" t="str">
        <f>IF(J570=1, IFERROR(VLOOKUP(A570,'Simple Annual Summary'!$D$5:$O$962,9,FALSE), ""), "")</f>
        <v/>
      </c>
      <c r="F570" s="3" t="str">
        <f t="shared" si="24"/>
        <v/>
      </c>
      <c r="G570" s="17" t="str">
        <f>IF(COUNTIF($A$2:A570, A570)&gt;1, "", IFERROR(SUMIF($A$2:$A$1457, A570, $D$2:$D$1457), ""))</f>
        <v/>
      </c>
      <c r="H570" s="3" t="str">
        <f t="shared" si="25"/>
        <v/>
      </c>
      <c r="I570" s="3">
        <f t="shared" si="26"/>
        <v>0</v>
      </c>
      <c r="J570" s="12">
        <f>COUNTIF($A$2:A570, A570)</f>
        <v>3</v>
      </c>
    </row>
    <row r="571" spans="1:10">
      <c r="A571" s="142" t="s">
        <v>2219</v>
      </c>
      <c r="B571" s="143" t="s">
        <v>2021</v>
      </c>
      <c r="C571" s="2">
        <f>IFERROR(VLOOKUP('DIV CHANGE'!$B571,JOBS!$A:$D,4,FALSE),"")</f>
        <v>3</v>
      </c>
      <c r="D571" s="2">
        <v>0.24</v>
      </c>
      <c r="E571" s="3" t="str">
        <f>IF(J571=1, IFERROR(VLOOKUP(A571,'Simple Annual Summary'!$D$5:$O$962,9,FALSE), ""), "")</f>
        <v/>
      </c>
      <c r="F571" s="3" t="str">
        <f t="shared" si="24"/>
        <v/>
      </c>
      <c r="G571" s="17" t="str">
        <f>IF(COUNTIF($A$2:A571, A571)&gt;1, "", IFERROR(SUMIF($A$2:$A$1457, A571, $D$2:$D$1457), ""))</f>
        <v/>
      </c>
      <c r="H571" s="3" t="str">
        <f t="shared" si="25"/>
        <v/>
      </c>
      <c r="I571" s="3">
        <f t="shared" si="26"/>
        <v>0</v>
      </c>
      <c r="J571" s="12">
        <f>COUNTIF($A$2:A571, A571)</f>
        <v>2</v>
      </c>
    </row>
    <row r="572" spans="1:10">
      <c r="A572" s="142" t="s">
        <v>2185</v>
      </c>
      <c r="B572" s="143" t="s">
        <v>2044</v>
      </c>
      <c r="C572" s="2">
        <f>IFERROR(VLOOKUP('DIV CHANGE'!$B572,JOBS!$A:$D,4,FALSE),"")</f>
        <v>4</v>
      </c>
      <c r="D572" s="2">
        <v>0.24</v>
      </c>
      <c r="E572" s="3" t="str">
        <f>IF(J572=1, IFERROR(VLOOKUP(A572,'Simple Annual Summary'!$D$5:$O$962,9,FALSE), ""), "")</f>
        <v/>
      </c>
      <c r="F572" s="3" t="str">
        <f t="shared" si="24"/>
        <v/>
      </c>
      <c r="G572" s="17" t="str">
        <f>IF(COUNTIF($A$2:A572, A572)&gt;1, "", IFERROR(SUMIF($A$2:$A$1457, A572, $D$2:$D$1457), ""))</f>
        <v/>
      </c>
      <c r="H572" s="3" t="str">
        <f t="shared" si="25"/>
        <v/>
      </c>
      <c r="I572" s="3">
        <f t="shared" si="26"/>
        <v>0</v>
      </c>
      <c r="J572" s="12">
        <f>COUNTIF($A$2:A572, A572)</f>
        <v>2</v>
      </c>
    </row>
    <row r="573" spans="1:10">
      <c r="A573" s="142" t="s">
        <v>1221</v>
      </c>
      <c r="B573" s="143" t="s">
        <v>2114</v>
      </c>
      <c r="C573" s="2">
        <f>IFERROR(VLOOKUP('DIV CHANGE'!$B573,JOBS!$A:$D,4,FALSE),"")</f>
        <v>2</v>
      </c>
      <c r="D573" s="2">
        <v>0.24</v>
      </c>
      <c r="E573" s="3" t="str">
        <f>IF(J573=1, IFERROR(VLOOKUP(A573,'Simple Annual Summary'!$D$5:$O$962,9,FALSE), ""), "")</f>
        <v/>
      </c>
      <c r="F573" s="3" t="str">
        <f t="shared" si="24"/>
        <v/>
      </c>
      <c r="G573" s="17" t="str">
        <f>IF(COUNTIF($A$2:A573, A573)&gt;1, "", IFERROR(SUMIF($A$2:$A$1457, A573, $D$2:$D$1457), ""))</f>
        <v/>
      </c>
      <c r="H573" s="3" t="str">
        <f t="shared" si="25"/>
        <v/>
      </c>
      <c r="I573" s="3">
        <f t="shared" si="26"/>
        <v>4169.2512000000006</v>
      </c>
      <c r="J573" s="12">
        <f>COUNTIF($A$2:A573, A573)</f>
        <v>2</v>
      </c>
    </row>
    <row r="574" spans="1:10">
      <c r="A574" s="138" t="s">
        <v>1231</v>
      </c>
      <c r="B574" s="139" t="s">
        <v>2213</v>
      </c>
      <c r="C574" s="2">
        <f>IFERROR(VLOOKUP('DIV CHANGE'!$B574,JOBS!$A:$D,4,FALSE),"")</f>
        <v>2</v>
      </c>
      <c r="D574" s="11">
        <v>0.24</v>
      </c>
      <c r="E574" s="3" t="str">
        <f>IF(J574=1, IFERROR(VLOOKUP(A574,'Simple Annual Summary'!$D$5:$O$962,9,FALSE), ""), "")</f>
        <v/>
      </c>
      <c r="F574" s="3" t="str">
        <f t="shared" si="24"/>
        <v/>
      </c>
      <c r="G574" s="17" t="str">
        <f>IF(COUNTIF($A$2:A574, A574)&gt;1, "", IFERROR(SUMIF($A$2:$A$1457, A574, $D$2:$D$1457), ""))</f>
        <v/>
      </c>
      <c r="H574" s="3" t="str">
        <f t="shared" si="25"/>
        <v/>
      </c>
      <c r="I574" s="3">
        <f t="shared" si="26"/>
        <v>3838.8851999999997</v>
      </c>
      <c r="J574" s="12">
        <f>COUNTIF($A$2:A574, A574)</f>
        <v>2</v>
      </c>
    </row>
    <row r="575" spans="1:10">
      <c r="A575" s="142" t="s">
        <v>1251</v>
      </c>
      <c r="B575" s="143" t="s">
        <v>2213</v>
      </c>
      <c r="C575" s="2">
        <f>IFERROR(VLOOKUP('DIV CHANGE'!$B575,JOBS!$A:$D,4,FALSE),"")</f>
        <v>2</v>
      </c>
      <c r="D575" s="130">
        <v>0.24</v>
      </c>
      <c r="E575" s="3" t="str">
        <f>IF(J575=1, IFERROR(VLOOKUP(A575,'Simple Annual Summary'!$D$5:$O$962,9,FALSE), ""), "")</f>
        <v/>
      </c>
      <c r="F575" s="3" t="str">
        <f t="shared" si="24"/>
        <v/>
      </c>
      <c r="G575" s="17" t="str">
        <f>IF(COUNTIF($A$2:A575, A575)&gt;1, "", IFERROR(SUMIF($A$2:$A$1457, A575, $D$2:$D$1457), ""))</f>
        <v/>
      </c>
      <c r="H575" s="3" t="str">
        <f t="shared" si="25"/>
        <v/>
      </c>
      <c r="I575" s="3">
        <f t="shared" si="26"/>
        <v>2713.5767999999998</v>
      </c>
      <c r="J575" s="12">
        <f>COUNTIF($A$2:A575, A575)</f>
        <v>2</v>
      </c>
    </row>
    <row r="576" spans="1:10">
      <c r="A576" s="142" t="s">
        <v>1572</v>
      </c>
      <c r="B576" s="143" t="s">
        <v>2213</v>
      </c>
      <c r="C576" s="2">
        <f>IFERROR(VLOOKUP('DIV CHANGE'!$B576,JOBS!$A:$D,4,FALSE),"")</f>
        <v>2</v>
      </c>
      <c r="D576" s="11">
        <v>0.24</v>
      </c>
      <c r="E576" s="3" t="str">
        <f>IF(J576=1, IFERROR(VLOOKUP(A576,'Simple Annual Summary'!$D$5:$O$962,9,FALSE), ""), "")</f>
        <v/>
      </c>
      <c r="F576" s="3" t="str">
        <f t="shared" si="24"/>
        <v/>
      </c>
      <c r="G576" s="17" t="str">
        <f>IF(COUNTIF($A$2:A576, A576)&gt;1, "", IFERROR(SUMIF($A$2:$A$1457, A576, $D$2:$D$1457), ""))</f>
        <v/>
      </c>
      <c r="H576" s="3" t="str">
        <f t="shared" si="25"/>
        <v/>
      </c>
      <c r="I576" s="3">
        <f t="shared" si="26"/>
        <v>4194.1892571428561</v>
      </c>
      <c r="J576" s="12">
        <f>COUNTIF($A$2:A576, A576)</f>
        <v>2</v>
      </c>
    </row>
    <row r="577" spans="1:10">
      <c r="A577" s="142" t="s">
        <v>1592</v>
      </c>
      <c r="B577" s="143" t="s">
        <v>2170</v>
      </c>
      <c r="C577" s="2">
        <f>IFERROR(VLOOKUP('DIV CHANGE'!$B577,JOBS!$A:$D,4,FALSE),"")</f>
        <v>2</v>
      </c>
      <c r="D577" s="11">
        <v>0.24</v>
      </c>
      <c r="E577" s="3" t="str">
        <f>IF(J577=1, IFERROR(VLOOKUP(A577,'Simple Annual Summary'!$D$5:$O$962,9,FALSE), ""), "")</f>
        <v/>
      </c>
      <c r="F577" s="3" t="str">
        <f t="shared" si="24"/>
        <v/>
      </c>
      <c r="G577" s="17" t="str">
        <f>IF(COUNTIF($A$2:A577, A577)&gt;1, "", IFERROR(SUMIF($A$2:$A$1457, A577, $D$2:$D$1457), ""))</f>
        <v/>
      </c>
      <c r="H577" s="3" t="str">
        <f t="shared" si="25"/>
        <v/>
      </c>
      <c r="I577" s="3">
        <f t="shared" si="26"/>
        <v>0</v>
      </c>
      <c r="J577" s="12">
        <f>COUNTIF($A$2:A577, A577)</f>
        <v>2</v>
      </c>
    </row>
    <row r="578" spans="1:10">
      <c r="A578" s="142" t="s">
        <v>2197</v>
      </c>
      <c r="B578" s="143" t="s">
        <v>2020</v>
      </c>
      <c r="C578" s="2">
        <f>IFERROR(VLOOKUP('DIV CHANGE'!$B578,JOBS!$A:$D,4,FALSE),"")</f>
        <v>2</v>
      </c>
      <c r="D578" s="2">
        <v>0.23</v>
      </c>
      <c r="E578" s="3" t="str">
        <f>IF(J578=1, IFERROR(VLOOKUP(A578,'Simple Annual Summary'!$D$5:$O$962,9,FALSE), ""), "")</f>
        <v/>
      </c>
      <c r="F578" s="3" t="str">
        <f t="shared" ref="F578:F641" si="27">IFERROR(E578/12,"")</f>
        <v/>
      </c>
      <c r="G578" s="17" t="str">
        <f>IF(COUNTIF($A$2:A578, A578)&gt;1, "", IFERROR(SUMIF($A$2:$A$1457, A578, $D$2:$D$1457), ""))</f>
        <v/>
      </c>
      <c r="H578" s="3" t="str">
        <f t="shared" ref="H578:H641" si="28">IFERROR(ROUND(G578*F578,3),"")</f>
        <v/>
      </c>
      <c r="I578" s="3">
        <f t="shared" ref="I578:I641" si="29">IFERROR(SUMIFS(F:F, A:A, A578) * D578, "")*12</f>
        <v>0</v>
      </c>
      <c r="J578" s="12">
        <f>COUNTIF($A$2:A578, A578)</f>
        <v>2</v>
      </c>
    </row>
    <row r="579" spans="1:10">
      <c r="A579" s="138" t="s">
        <v>2183</v>
      </c>
      <c r="B579" s="139" t="s">
        <v>2037</v>
      </c>
      <c r="C579" s="2">
        <f>IFERROR(VLOOKUP('DIV CHANGE'!$B579,JOBS!$A:$D,4,FALSE),"")</f>
        <v>2</v>
      </c>
      <c r="D579" s="11">
        <v>0.23</v>
      </c>
      <c r="E579" s="3" t="str">
        <f>IF(J579=1, IFERROR(VLOOKUP(A579,'Simple Annual Summary'!$D$5:$O$962,9,FALSE), ""), "")</f>
        <v/>
      </c>
      <c r="F579" s="3" t="str">
        <f t="shared" si="27"/>
        <v/>
      </c>
      <c r="G579" s="17" t="str">
        <f>IF(COUNTIF($A$2:A579, A579)&gt;1, "", IFERROR(SUMIF($A$2:$A$1457, A579, $D$2:$D$1457), ""))</f>
        <v/>
      </c>
      <c r="H579" s="3" t="str">
        <f t="shared" si="28"/>
        <v/>
      </c>
      <c r="I579" s="3">
        <f t="shared" si="29"/>
        <v>0</v>
      </c>
      <c r="J579" s="12">
        <f>COUNTIF($A$2:A579, A579)</f>
        <v>2</v>
      </c>
    </row>
    <row r="580" spans="1:10">
      <c r="A580" s="142" t="s">
        <v>1103</v>
      </c>
      <c r="B580" s="143" t="s">
        <v>2023</v>
      </c>
      <c r="C580" s="2">
        <f>IFERROR(VLOOKUP('DIV CHANGE'!$B580,JOBS!$A:$D,4,FALSE),"")</f>
        <v>2</v>
      </c>
      <c r="D580" s="2">
        <v>0.23</v>
      </c>
      <c r="E580" s="3" t="str">
        <f>IF(J580=1, IFERROR(VLOOKUP(A580,'Simple Annual Summary'!$D$5:$O$962,9,FALSE), ""), "")</f>
        <v/>
      </c>
      <c r="F580" s="3" t="str">
        <f t="shared" si="27"/>
        <v/>
      </c>
      <c r="G580" s="17" t="str">
        <f>IF(COUNTIF($A$2:A580, A580)&gt;1, "", IFERROR(SUMIF($A$2:$A$1457, A580, $D$2:$D$1457), ""))</f>
        <v/>
      </c>
      <c r="H580" s="3" t="str">
        <f t="shared" si="28"/>
        <v/>
      </c>
      <c r="I580" s="3">
        <f t="shared" si="29"/>
        <v>4827.3710999999994</v>
      </c>
      <c r="J580" s="12">
        <f>COUNTIF($A$2:A580, A580)</f>
        <v>2</v>
      </c>
    </row>
    <row r="581" spans="1:10">
      <c r="A581" s="138" t="s">
        <v>1201</v>
      </c>
      <c r="B581" s="139" t="s">
        <v>2040</v>
      </c>
      <c r="C581" s="2">
        <f>IFERROR(VLOOKUP('DIV CHANGE'!$B581,JOBS!$A:$D,4,FALSE),"")</f>
        <v>2</v>
      </c>
      <c r="D581" s="11">
        <v>0.23</v>
      </c>
      <c r="E581" s="3" t="str">
        <f>IF(J581=1, IFERROR(VLOOKUP(A581,'Simple Annual Summary'!$D$5:$O$962,9,FALSE), ""), "")</f>
        <v/>
      </c>
      <c r="F581" s="3" t="str">
        <f t="shared" si="27"/>
        <v/>
      </c>
      <c r="G581" s="17" t="str">
        <f>IF(COUNTIF($A$2:A581, A581)&gt;1, "", IFERROR(SUMIF($A$2:$A$1457, A581, $D$2:$D$1457), ""))</f>
        <v/>
      </c>
      <c r="H581" s="3" t="str">
        <f t="shared" si="28"/>
        <v/>
      </c>
      <c r="I581" s="3">
        <f t="shared" si="29"/>
        <v>4646.8636500000002</v>
      </c>
      <c r="J581" s="12">
        <f>COUNTIF($A$2:A581, A581)</f>
        <v>2</v>
      </c>
    </row>
    <row r="582" spans="1:10">
      <c r="A582" s="142" t="s">
        <v>1201</v>
      </c>
      <c r="B582" s="143" t="s">
        <v>2078</v>
      </c>
      <c r="C582" s="2">
        <f>IFERROR(VLOOKUP('DIV CHANGE'!$B582,JOBS!$A:$D,4,FALSE),"")</f>
        <v>4</v>
      </c>
      <c r="D582" s="2">
        <v>0.23</v>
      </c>
      <c r="E582" s="3" t="str">
        <f>IF(J582=1, IFERROR(VLOOKUP(A582,'Simple Annual Summary'!$D$5:$O$962,9,FALSE), ""), "")</f>
        <v/>
      </c>
      <c r="F582" s="3" t="str">
        <f t="shared" si="27"/>
        <v/>
      </c>
      <c r="G582" s="17" t="str">
        <f>IF(COUNTIF($A$2:A582, A582)&gt;1, "", IFERROR(SUMIF($A$2:$A$1457, A582, $D$2:$D$1457), ""))</f>
        <v/>
      </c>
      <c r="H582" s="3" t="str">
        <f t="shared" si="28"/>
        <v/>
      </c>
      <c r="I582" s="3">
        <f t="shared" si="29"/>
        <v>4646.8636500000002</v>
      </c>
      <c r="J582" s="12">
        <f>COUNTIF($A$2:A582, A582)</f>
        <v>3</v>
      </c>
    </row>
    <row r="583" spans="1:10">
      <c r="A583" s="138" t="s">
        <v>1297</v>
      </c>
      <c r="B583" s="139" t="s">
        <v>2213</v>
      </c>
      <c r="C583" s="2">
        <f>IFERROR(VLOOKUP('DIV CHANGE'!$B583,JOBS!$A:$D,4,FALSE),"")</f>
        <v>2</v>
      </c>
      <c r="D583" s="131">
        <v>0.23</v>
      </c>
      <c r="E583" s="3" t="str">
        <f>IF(J583=1, IFERROR(VLOOKUP(A583,'Simple Annual Summary'!$D$5:$O$962,9,FALSE), ""), "")</f>
        <v/>
      </c>
      <c r="F583" s="3" t="str">
        <f t="shared" si="27"/>
        <v/>
      </c>
      <c r="G583" s="17" t="str">
        <f>IF(COUNTIF($A$2:A583, A583)&gt;1, "", IFERROR(SUMIF($A$2:$A$1457, A583, $D$2:$D$1457), ""))</f>
        <v/>
      </c>
      <c r="H583" s="3" t="str">
        <f t="shared" si="28"/>
        <v/>
      </c>
      <c r="I583" s="3">
        <f t="shared" si="29"/>
        <v>235.17371104166671</v>
      </c>
      <c r="J583" s="12">
        <f>COUNTIF($A$2:A583, A583)</f>
        <v>2</v>
      </c>
    </row>
    <row r="584" spans="1:10">
      <c r="A584" s="138" t="s">
        <v>1307</v>
      </c>
      <c r="B584" s="139" t="s">
        <v>2040</v>
      </c>
      <c r="C584" s="2">
        <f>IFERROR(VLOOKUP('DIV CHANGE'!$B584,JOBS!$A:$D,4,FALSE),"")</f>
        <v>2</v>
      </c>
      <c r="D584" s="11">
        <v>0.23</v>
      </c>
      <c r="E584" s="3" t="str">
        <f>IF(J584=1, IFERROR(VLOOKUP(A584,'Simple Annual Summary'!$D$5:$O$962,9,FALSE), ""), "")</f>
        <v/>
      </c>
      <c r="F584" s="3" t="str">
        <f t="shared" si="27"/>
        <v/>
      </c>
      <c r="G584" s="17" t="str">
        <f>IF(COUNTIF($A$2:A584, A584)&gt;1, "", IFERROR(SUMIF($A$2:$A$1457, A584, $D$2:$D$1457), ""))</f>
        <v/>
      </c>
      <c r="H584" s="3" t="str">
        <f t="shared" si="28"/>
        <v/>
      </c>
      <c r="I584" s="3">
        <f t="shared" si="29"/>
        <v>463.16540375000005</v>
      </c>
      <c r="J584" s="12">
        <f>COUNTIF($A$2:A584, A584)</f>
        <v>2</v>
      </c>
    </row>
    <row r="585" spans="1:10">
      <c r="A585" s="142" t="s">
        <v>1489</v>
      </c>
      <c r="B585" s="143" t="s">
        <v>2045</v>
      </c>
      <c r="C585" s="2">
        <f>IFERROR(VLOOKUP('DIV CHANGE'!$B585,JOBS!$A:$D,4,FALSE),"")</f>
        <v>2</v>
      </c>
      <c r="D585" s="2">
        <v>0.23</v>
      </c>
      <c r="E585" s="3" t="str">
        <f>IF(J585=1, IFERROR(VLOOKUP(A585,'Simple Annual Summary'!$D$5:$O$962,9,FALSE), ""), "")</f>
        <v/>
      </c>
      <c r="F585" s="3" t="str">
        <f t="shared" si="27"/>
        <v/>
      </c>
      <c r="G585" s="17" t="str">
        <f>IF(COUNTIF($A$2:A585, A585)&gt;1, "", IFERROR(SUMIF($A$2:$A$1457, A585, $D$2:$D$1457), ""))</f>
        <v/>
      </c>
      <c r="H585" s="3" t="str">
        <f t="shared" si="28"/>
        <v/>
      </c>
      <c r="I585" s="3">
        <f t="shared" si="29"/>
        <v>7223.15</v>
      </c>
      <c r="J585" s="12">
        <f>COUNTIF($A$2:A585, A585)</f>
        <v>2</v>
      </c>
    </row>
    <row r="586" spans="1:10">
      <c r="A586" s="142" t="s">
        <v>1489</v>
      </c>
      <c r="B586" s="143" t="s">
        <v>2235</v>
      </c>
      <c r="C586" s="2">
        <f>IFERROR(VLOOKUP('DIV CHANGE'!$B586,JOBS!$A:$D,4,FALSE),"")</f>
        <v>2</v>
      </c>
      <c r="D586" s="2">
        <v>0.23</v>
      </c>
      <c r="E586" s="3" t="str">
        <f>IF(J586=1, IFERROR(VLOOKUP(A586,'Simple Annual Summary'!$D$5:$O$962,9,FALSE), ""), "")</f>
        <v/>
      </c>
      <c r="F586" s="3" t="str">
        <f t="shared" si="27"/>
        <v/>
      </c>
      <c r="G586" s="17" t="str">
        <f>IF(COUNTIF($A$2:A586, A586)&gt;1, "", IFERROR(SUMIF($A$2:$A$1457, A586, $D$2:$D$1457), ""))</f>
        <v/>
      </c>
      <c r="H586" s="3" t="str">
        <f t="shared" si="28"/>
        <v/>
      </c>
      <c r="I586" s="3">
        <f t="shared" si="29"/>
        <v>7223.15</v>
      </c>
      <c r="J586" s="12">
        <f>COUNTIF($A$2:A586, A586)</f>
        <v>3</v>
      </c>
    </row>
    <row r="587" spans="1:10">
      <c r="A587" s="138" t="s">
        <v>1588</v>
      </c>
      <c r="B587" s="139" t="s">
        <v>2050</v>
      </c>
      <c r="C587" s="2">
        <f>IFERROR(VLOOKUP('DIV CHANGE'!$B587,JOBS!$A:$D,4,FALSE),"")</f>
        <v>4</v>
      </c>
      <c r="D587" s="11">
        <v>0.23</v>
      </c>
      <c r="E587" s="3" t="str">
        <f>IF(J587=1, IFERROR(VLOOKUP(A587,'Simple Annual Summary'!$D$5:$O$962,9,FALSE), ""), "")</f>
        <v/>
      </c>
      <c r="F587" s="3" t="str">
        <f t="shared" si="27"/>
        <v/>
      </c>
      <c r="G587" s="17" t="str">
        <f>IF(COUNTIF($A$2:A587, A587)&gt;1, "", IFERROR(SUMIF($A$2:$A$1457, A587, $D$2:$D$1457), ""))</f>
        <v/>
      </c>
      <c r="H587" s="3" t="str">
        <f t="shared" si="28"/>
        <v/>
      </c>
      <c r="I587" s="3">
        <f t="shared" si="29"/>
        <v>0</v>
      </c>
      <c r="J587" s="12">
        <f>COUNTIF($A$2:A587, A587)</f>
        <v>2</v>
      </c>
    </row>
    <row r="588" spans="1:10">
      <c r="A588" s="232" t="s">
        <v>1708</v>
      </c>
      <c r="B588" s="235" t="s">
        <v>2047</v>
      </c>
      <c r="C588" s="2">
        <f>IFERROR(VLOOKUP('DIV CHANGE'!$B588,JOBS!$A:$D,4,FALSE),"")</f>
        <v>4</v>
      </c>
      <c r="D588" s="228">
        <v>0.23</v>
      </c>
      <c r="E588" s="229" t="str">
        <f>IF(J588=1, IFERROR(VLOOKUP(A588,'Simple Annual Summary'!$D$5:$O$962,9,FALSE), ""), "")</f>
        <v/>
      </c>
      <c r="F588" s="229" t="str">
        <f t="shared" si="27"/>
        <v/>
      </c>
      <c r="G588" s="230" t="str">
        <f>IF(COUNTIF($A$2:A588, A588)&gt;1, "", IFERROR(SUMIF($A$2:$A$1457, A588, $D$2:$D$1457), ""))</f>
        <v/>
      </c>
      <c r="H588" s="229" t="str">
        <f t="shared" si="28"/>
        <v/>
      </c>
      <c r="I588" s="229">
        <f t="shared" si="29"/>
        <v>1437.2048908333334</v>
      </c>
      <c r="J588" s="231">
        <f>COUNTIF($A$2:A588, A588)</f>
        <v>2</v>
      </c>
    </row>
    <row r="589" spans="1:10">
      <c r="A589" s="142" t="s">
        <v>2231</v>
      </c>
      <c r="B589" s="143" t="s">
        <v>2045</v>
      </c>
      <c r="C589" s="2">
        <f>IFERROR(VLOOKUP('DIV CHANGE'!$B589,JOBS!$A:$D,4,FALSE),"")</f>
        <v>2</v>
      </c>
      <c r="D589" s="2">
        <v>0.22</v>
      </c>
      <c r="E589" s="3" t="str">
        <f>IF(J589=1, IFERROR(VLOOKUP(A589,'Simple Annual Summary'!$D$5:$O$962,9,FALSE), ""), "")</f>
        <v/>
      </c>
      <c r="F589" s="3" t="str">
        <f t="shared" si="27"/>
        <v/>
      </c>
      <c r="G589" s="17" t="str">
        <f>IF(COUNTIF($A$2:A589, A589)&gt;1, "", IFERROR(SUMIF($A$2:$A$1457, A589, $D$2:$D$1457), ""))</f>
        <v/>
      </c>
      <c r="H589" s="3" t="str">
        <f t="shared" si="28"/>
        <v/>
      </c>
      <c r="I589" s="3">
        <f t="shared" si="29"/>
        <v>0</v>
      </c>
      <c r="J589" s="12">
        <f>COUNTIF($A$2:A589, A589)</f>
        <v>2</v>
      </c>
    </row>
    <row r="590" spans="1:10">
      <c r="A590" s="138" t="s">
        <v>2186</v>
      </c>
      <c r="B590" s="139" t="s">
        <v>2114</v>
      </c>
      <c r="C590" s="2">
        <f>IFERROR(VLOOKUP('DIV CHANGE'!$B590,JOBS!$A:$D,4,FALSE),"")</f>
        <v>2</v>
      </c>
      <c r="D590" s="11">
        <v>0.22</v>
      </c>
      <c r="E590" s="3" t="str">
        <f>IF(J590=1, IFERROR(VLOOKUP(A590,'Simple Annual Summary'!$D$5:$O$962,9,FALSE), ""), "")</f>
        <v/>
      </c>
      <c r="F590" s="3" t="str">
        <f t="shared" si="27"/>
        <v/>
      </c>
      <c r="G590" s="17" t="str">
        <f>IF(COUNTIF($A$2:A590, A590)&gt;1, "", IFERROR(SUMIF($A$2:$A$1457, A590, $D$2:$D$1457), ""))</f>
        <v/>
      </c>
      <c r="H590" s="3" t="str">
        <f t="shared" si="28"/>
        <v/>
      </c>
      <c r="I590" s="3">
        <f t="shared" si="29"/>
        <v>0</v>
      </c>
      <c r="J590" s="12">
        <f>COUNTIF($A$2:A590, A590)</f>
        <v>2</v>
      </c>
    </row>
    <row r="591" spans="1:10">
      <c r="A591" s="138" t="s">
        <v>468</v>
      </c>
      <c r="B591" s="139" t="s">
        <v>2040</v>
      </c>
      <c r="C591" s="2">
        <f>IFERROR(VLOOKUP('DIV CHANGE'!$B591,JOBS!$A:$D,4,FALSE),"")</f>
        <v>2</v>
      </c>
      <c r="D591" s="11">
        <v>0.22</v>
      </c>
      <c r="E591" s="3" t="str">
        <f>IF(J591=1, IFERROR(VLOOKUP(A591,'Simple Annual Summary'!$D$5:$O$962,9,FALSE), ""), "")</f>
        <v/>
      </c>
      <c r="F591" s="3" t="str">
        <f t="shared" si="27"/>
        <v/>
      </c>
      <c r="G591" s="17" t="str">
        <f>IF(COUNTIF($A$2:A591, A591)&gt;1, "", IFERROR(SUMIF($A$2:$A$1457, A591, $D$2:$D$1457), ""))</f>
        <v/>
      </c>
      <c r="H591" s="3" t="str">
        <f t="shared" si="28"/>
        <v/>
      </c>
      <c r="I591" s="3">
        <f t="shared" si="29"/>
        <v>827.38296666666679</v>
      </c>
      <c r="J591" s="12">
        <f>COUNTIF($A$2:A591, A591)</f>
        <v>2</v>
      </c>
    </row>
    <row r="592" spans="1:10">
      <c r="A592" s="138" t="s">
        <v>946</v>
      </c>
      <c r="B592" s="139" t="s">
        <v>2213</v>
      </c>
      <c r="C592" s="2">
        <f>IFERROR(VLOOKUP('DIV CHANGE'!$B592,JOBS!$A:$D,4,FALSE),"")</f>
        <v>2</v>
      </c>
      <c r="D592" s="11">
        <v>0.22</v>
      </c>
      <c r="E592" s="3" t="str">
        <f>IF(J592=1, IFERROR(VLOOKUP(A592,'Simple Annual Summary'!$D$5:$O$962,9,FALSE), ""), "")</f>
        <v/>
      </c>
      <c r="F592" s="3" t="str">
        <f t="shared" si="27"/>
        <v/>
      </c>
      <c r="G592" s="17" t="str">
        <f>IF(COUNTIF($A$2:A592, A592)&gt;1, "", IFERROR(SUMIF($A$2:$A$1457, A592, $D$2:$D$1457), ""))</f>
        <v/>
      </c>
      <c r="H592" s="3" t="str">
        <f t="shared" si="28"/>
        <v/>
      </c>
      <c r="I592" s="3">
        <f t="shared" si="29"/>
        <v>71.377826666666664</v>
      </c>
      <c r="J592" s="12">
        <f>COUNTIF($A$2:A592, A592)</f>
        <v>2</v>
      </c>
    </row>
    <row r="593" spans="1:10">
      <c r="A593" s="142" t="s">
        <v>1038</v>
      </c>
      <c r="B593" s="143" t="s">
        <v>2070</v>
      </c>
      <c r="C593" s="2">
        <f>IFERROR(VLOOKUP('DIV CHANGE'!$B593,JOBS!$A:$D,4,FALSE),"")</f>
        <v>8</v>
      </c>
      <c r="D593" s="2">
        <v>0.22</v>
      </c>
      <c r="E593" s="3" t="str">
        <f>IF(J593=1, IFERROR(VLOOKUP(A593,'Simple Annual Summary'!$D$5:$O$962,9,FALSE), ""), "")</f>
        <v/>
      </c>
      <c r="F593" s="3" t="str">
        <f t="shared" si="27"/>
        <v/>
      </c>
      <c r="G593" s="17" t="str">
        <f>IF(COUNTIF($A$2:A593, A593)&gt;1, "", IFERROR(SUMIF($A$2:$A$1457, A593, $D$2:$D$1457), ""))</f>
        <v/>
      </c>
      <c r="H593" s="3" t="str">
        <f t="shared" si="28"/>
        <v/>
      </c>
      <c r="I593" s="3">
        <f t="shared" si="29"/>
        <v>6712.9831999999997</v>
      </c>
      <c r="J593" s="12">
        <f>COUNTIF($A$2:A593, A593)</f>
        <v>2</v>
      </c>
    </row>
    <row r="594" spans="1:10">
      <c r="A594" s="138" t="s">
        <v>1205</v>
      </c>
      <c r="B594" s="139" t="s">
        <v>2044</v>
      </c>
      <c r="C594" s="2">
        <f>IFERROR(VLOOKUP('DIV CHANGE'!$B594,JOBS!$A:$D,4,FALSE),"")</f>
        <v>4</v>
      </c>
      <c r="D594" s="11">
        <v>0.22</v>
      </c>
      <c r="E594" s="3" t="str">
        <f>IF(J594=1, IFERROR(VLOOKUP(A594,'Simple Annual Summary'!$D$5:$O$962,9,FALSE), ""), "")</f>
        <v/>
      </c>
      <c r="F594" s="3" t="str">
        <f t="shared" si="27"/>
        <v/>
      </c>
      <c r="G594" s="17" t="str">
        <f>IF(COUNTIF($A$2:A594, A594)&gt;1, "", IFERROR(SUMIF($A$2:$A$1457, A594, $D$2:$D$1457), ""))</f>
        <v/>
      </c>
      <c r="H594" s="3" t="str">
        <f t="shared" si="28"/>
        <v/>
      </c>
      <c r="I594" s="3">
        <f t="shared" si="29"/>
        <v>4430.898266666667</v>
      </c>
      <c r="J594" s="12">
        <f>COUNTIF($A$2:A594, A594)</f>
        <v>2</v>
      </c>
    </row>
    <row r="595" spans="1:10">
      <c r="A595" s="142" t="s">
        <v>1235</v>
      </c>
      <c r="B595" s="143" t="s">
        <v>2213</v>
      </c>
      <c r="C595" s="2">
        <f>IFERROR(VLOOKUP('DIV CHANGE'!$B595,JOBS!$A:$D,4,FALSE),"")</f>
        <v>2</v>
      </c>
      <c r="D595" s="2">
        <v>0.22</v>
      </c>
      <c r="E595" s="3" t="str">
        <f>IF(J595=1, IFERROR(VLOOKUP(A595,'Simple Annual Summary'!$D$5:$O$962,9,FALSE), ""), "")</f>
        <v/>
      </c>
      <c r="F595" s="3" t="str">
        <f t="shared" si="27"/>
        <v/>
      </c>
      <c r="G595" s="17" t="str">
        <f>IF(COUNTIF($A$2:A595, A595)&gt;1, "", IFERROR(SUMIF($A$2:$A$1457, A595, $D$2:$D$1457), ""))</f>
        <v/>
      </c>
      <c r="H595" s="3" t="str">
        <f t="shared" si="28"/>
        <v/>
      </c>
      <c r="I595" s="3">
        <f t="shared" si="29"/>
        <v>2389.4456666666665</v>
      </c>
      <c r="J595" s="12">
        <f>COUNTIF($A$2:A595, A595)</f>
        <v>2</v>
      </c>
    </row>
    <row r="596" spans="1:10">
      <c r="A596" s="142" t="s">
        <v>1503</v>
      </c>
      <c r="B596" s="143" t="s">
        <v>2044</v>
      </c>
      <c r="C596" s="2">
        <f>IFERROR(VLOOKUP('DIV CHANGE'!$B596,JOBS!$A:$D,4,FALSE),"")</f>
        <v>4</v>
      </c>
      <c r="D596" s="2">
        <v>0.22</v>
      </c>
      <c r="E596" s="3" t="str">
        <f>IF(J596=1, IFERROR(VLOOKUP(A596,'Simple Annual Summary'!$D$5:$O$962,9,FALSE), ""), "")</f>
        <v/>
      </c>
      <c r="F596" s="3" t="str">
        <f t="shared" si="27"/>
        <v/>
      </c>
      <c r="G596" s="17" t="str">
        <f>IF(COUNTIF($A$2:A596, A596)&gt;1, "", IFERROR(SUMIF($A$2:$A$1457, A596, $D$2:$D$1457), ""))</f>
        <v/>
      </c>
      <c r="H596" s="3" t="str">
        <f t="shared" si="28"/>
        <v/>
      </c>
      <c r="I596" s="3">
        <f t="shared" si="29"/>
        <v>3768.93</v>
      </c>
      <c r="J596" s="12">
        <f>COUNTIF($A$2:A596, A596)</f>
        <v>3</v>
      </c>
    </row>
    <row r="597" spans="1:10">
      <c r="A597" s="138" t="s">
        <v>2231</v>
      </c>
      <c r="B597" s="139" t="s">
        <v>2040</v>
      </c>
      <c r="C597" s="2">
        <f>IFERROR(VLOOKUP('DIV CHANGE'!$B597,JOBS!$A:$D,4,FALSE),"")</f>
        <v>2</v>
      </c>
      <c r="D597" s="11">
        <v>0.21</v>
      </c>
      <c r="E597" s="3" t="str">
        <f>IF(J597=1, IFERROR(VLOOKUP(A597,'Simple Annual Summary'!$D$5:$O$962,9,FALSE), ""), "")</f>
        <v/>
      </c>
      <c r="F597" s="3" t="str">
        <f t="shared" si="27"/>
        <v/>
      </c>
      <c r="G597" s="17" t="str">
        <f>IF(COUNTIF($A$2:A597, A597)&gt;1, "", IFERROR(SUMIF($A$2:$A$1457, A597, $D$2:$D$1457), ""))</f>
        <v/>
      </c>
      <c r="H597" s="3" t="str">
        <f t="shared" si="28"/>
        <v/>
      </c>
      <c r="I597" s="3">
        <f t="shared" si="29"/>
        <v>0</v>
      </c>
      <c r="J597" s="12">
        <f>COUNTIF($A$2:A597, A597)</f>
        <v>3</v>
      </c>
    </row>
    <row r="598" spans="1:10">
      <c r="A598" s="142" t="s">
        <v>2191</v>
      </c>
      <c r="B598" s="143" t="s">
        <v>2027</v>
      </c>
      <c r="C598" s="2">
        <f>IFERROR(VLOOKUP('DIV CHANGE'!$B598,JOBS!$A:$D,4,FALSE),"")</f>
        <v>2</v>
      </c>
      <c r="D598" s="2">
        <v>0.21</v>
      </c>
      <c r="E598" s="3" t="str">
        <f>IF(J598=1, IFERROR(VLOOKUP(A598,'Simple Annual Summary'!$D$5:$O$962,9,FALSE), ""), "")</f>
        <v/>
      </c>
      <c r="F598" s="3" t="str">
        <f t="shared" si="27"/>
        <v/>
      </c>
      <c r="G598" s="17" t="str">
        <f>IF(COUNTIF($A$2:A598, A598)&gt;1, "", IFERROR(SUMIF($A$2:$A$1457, A598, $D$2:$D$1457), ""))</f>
        <v/>
      </c>
      <c r="H598" s="3" t="str">
        <f t="shared" si="28"/>
        <v/>
      </c>
      <c r="I598" s="3">
        <f t="shared" si="29"/>
        <v>0</v>
      </c>
      <c r="J598" s="12">
        <f>COUNTIF($A$2:A598, A598)</f>
        <v>2</v>
      </c>
    </row>
    <row r="599" spans="1:10">
      <c r="A599" s="138" t="s">
        <v>2182</v>
      </c>
      <c r="B599" s="139" t="s">
        <v>2042</v>
      </c>
      <c r="C599" s="2">
        <f>IFERROR(VLOOKUP('DIV CHANGE'!$B599,JOBS!$A:$D,4,FALSE),"")</f>
        <v>4</v>
      </c>
      <c r="D599" s="11">
        <v>0.21</v>
      </c>
      <c r="E599" s="3" t="str">
        <f>IF(J599=1, IFERROR(VLOOKUP(A599,'Simple Annual Summary'!$D$5:$O$962,9,FALSE), ""), "")</f>
        <v/>
      </c>
      <c r="F599" s="3" t="str">
        <f t="shared" si="27"/>
        <v/>
      </c>
      <c r="G599" s="17" t="str">
        <f>IF(COUNTIF($A$2:A599, A599)&gt;1, "", IFERROR(SUMIF($A$2:$A$1457, A599, $D$2:$D$1457), ""))</f>
        <v/>
      </c>
      <c r="H599" s="3" t="str">
        <f t="shared" si="28"/>
        <v/>
      </c>
      <c r="I599" s="3">
        <f t="shared" si="29"/>
        <v>0</v>
      </c>
      <c r="J599" s="12">
        <f>COUNTIF($A$2:A599, A599)</f>
        <v>2</v>
      </c>
    </row>
    <row r="600" spans="1:10">
      <c r="A600" s="142" t="s">
        <v>1511</v>
      </c>
      <c r="B600" s="143" t="s">
        <v>2045</v>
      </c>
      <c r="C600" s="2">
        <f>IFERROR(VLOOKUP('DIV CHANGE'!$B600,JOBS!$A:$D,4,FALSE),"")</f>
        <v>2</v>
      </c>
      <c r="D600" s="2">
        <v>0.21</v>
      </c>
      <c r="E600" s="3" t="str">
        <f>IF(J600=1, IFERROR(VLOOKUP(A600,'Simple Annual Summary'!$D$5:$O$962,9,FALSE), ""), "")</f>
        <v/>
      </c>
      <c r="F600" s="3" t="str">
        <f t="shared" si="27"/>
        <v/>
      </c>
      <c r="G600" s="17" t="str">
        <f>IF(COUNTIF($A$2:A600, A600)&gt;1, "", IFERROR(SUMIF($A$2:$A$1457, A600, $D$2:$D$1457), ""))</f>
        <v/>
      </c>
      <c r="H600" s="3" t="str">
        <f t="shared" si="28"/>
        <v/>
      </c>
      <c r="I600" s="3">
        <f t="shared" si="29"/>
        <v>1551.6382499999997</v>
      </c>
      <c r="J600" s="12">
        <f>COUNTIF($A$2:A600, A600)</f>
        <v>2</v>
      </c>
    </row>
    <row r="601" spans="1:10">
      <c r="A601" s="138" t="s">
        <v>1568</v>
      </c>
      <c r="B601" s="139" t="s">
        <v>2236</v>
      </c>
      <c r="C601" s="2">
        <f>IFERROR(VLOOKUP('DIV CHANGE'!$B601,JOBS!$A:$D,4,FALSE),"")</f>
        <v>2</v>
      </c>
      <c r="D601" s="11">
        <v>0.21</v>
      </c>
      <c r="E601" s="3" t="str">
        <f>IF(J601=1, IFERROR(VLOOKUP(A601,'Simple Annual Summary'!$D$5:$O$962,9,FALSE), ""), "")</f>
        <v/>
      </c>
      <c r="F601" s="3" t="str">
        <f t="shared" si="27"/>
        <v/>
      </c>
      <c r="G601" s="17" t="str">
        <f>IF(COUNTIF($A$2:A601, A601)&gt;1, "", IFERROR(SUMIF($A$2:$A$1457, A601, $D$2:$D$1457), ""))</f>
        <v/>
      </c>
      <c r="H601" s="3" t="str">
        <f t="shared" si="28"/>
        <v/>
      </c>
      <c r="I601" s="3">
        <f t="shared" si="29"/>
        <v>3669.9155999999994</v>
      </c>
      <c r="J601" s="12">
        <f>COUNTIF($A$2:A601, A601)</f>
        <v>2</v>
      </c>
    </row>
    <row r="602" spans="1:10">
      <c r="A602" s="142" t="s">
        <v>2178</v>
      </c>
      <c r="B602" s="143" t="s">
        <v>2037</v>
      </c>
      <c r="C602" s="2">
        <f>IFERROR(VLOOKUP('DIV CHANGE'!$B602,JOBS!$A:$D,4,FALSE),"")</f>
        <v>2</v>
      </c>
      <c r="D602" s="11">
        <v>0.21</v>
      </c>
      <c r="E602" s="3" t="str">
        <f>IF(J602=1, IFERROR(VLOOKUP(A602,'Simple Annual Summary'!$D$5:$O$962,9,FALSE), ""), "")</f>
        <v/>
      </c>
      <c r="F602" s="3" t="str">
        <f t="shared" si="27"/>
        <v/>
      </c>
      <c r="G602" s="17" t="str">
        <f>IF(COUNTIF($A$2:A602, A602)&gt;1, "", IFERROR(SUMIF($A$2:$A$1457, A602, $D$2:$D$1457), ""))</f>
        <v/>
      </c>
      <c r="H602" s="3" t="str">
        <f t="shared" si="28"/>
        <v/>
      </c>
      <c r="I602" s="3">
        <f t="shared" si="29"/>
        <v>0</v>
      </c>
      <c r="J602" s="12">
        <f>COUNTIF($A$2:A602, A602)</f>
        <v>2</v>
      </c>
    </row>
    <row r="603" spans="1:10">
      <c r="A603" s="142" t="s">
        <v>1692</v>
      </c>
      <c r="B603" s="143" t="s">
        <v>2020</v>
      </c>
      <c r="C603" s="2">
        <f>IFERROR(VLOOKUP('DIV CHANGE'!$B603,JOBS!$A:$D,4,FALSE),"")</f>
        <v>2</v>
      </c>
      <c r="D603" s="2">
        <v>0.21</v>
      </c>
      <c r="E603" s="3" t="str">
        <f>IF(J603=1, IFERROR(VLOOKUP(A603,'Simple Annual Summary'!$D$5:$O$962,9,FALSE), ""), "")</f>
        <v/>
      </c>
      <c r="F603" s="3" t="str">
        <f t="shared" si="27"/>
        <v/>
      </c>
      <c r="G603" s="17" t="str">
        <f>IF(COUNTIF($A$2:A635, A603)&gt;1, "", IFERROR(SUMIF($A$2:$A$1457, A603, $D$2:$D$1457), ""))</f>
        <v/>
      </c>
      <c r="H603" s="3" t="str">
        <f t="shared" si="28"/>
        <v/>
      </c>
      <c r="I603" s="3">
        <f t="shared" si="29"/>
        <v>15640.596300000001</v>
      </c>
      <c r="J603" s="226">
        <f>COUNTIF($A$2:A635, A603)</f>
        <v>3</v>
      </c>
    </row>
    <row r="604" spans="1:10">
      <c r="A604" s="232" t="s">
        <v>1730</v>
      </c>
      <c r="B604" s="235" t="s">
        <v>2213</v>
      </c>
      <c r="C604" s="2">
        <f>IFERROR(VLOOKUP('DIV CHANGE'!$B604,JOBS!$A:$D,4,FALSE),"")</f>
        <v>2</v>
      </c>
      <c r="D604" s="228">
        <v>0.21</v>
      </c>
      <c r="E604" s="229" t="str">
        <f>IF(J604=1, IFERROR(VLOOKUP(A604,'Simple Annual Summary'!$D$5:$O$962,9,FALSE), ""), "")</f>
        <v/>
      </c>
      <c r="F604" s="229" t="str">
        <f t="shared" si="27"/>
        <v/>
      </c>
      <c r="G604" s="230" t="str">
        <f>IF(COUNTIF($A$2:A604, A604)&gt;1, "", IFERROR(SUMIF($A$2:$A$1457, A604, $D$2:$D$1457), ""))</f>
        <v/>
      </c>
      <c r="H604" s="229" t="str">
        <f t="shared" si="28"/>
        <v/>
      </c>
      <c r="I604" s="229">
        <f t="shared" si="29"/>
        <v>6913.8768299999992</v>
      </c>
      <c r="J604" s="231">
        <f>COUNTIF($A$2:A604, A604)</f>
        <v>2</v>
      </c>
    </row>
    <row r="605" spans="1:10">
      <c r="A605" s="142" t="s">
        <v>2198</v>
      </c>
      <c r="B605" s="143" t="s">
        <v>2020</v>
      </c>
      <c r="C605" s="2">
        <f>IFERROR(VLOOKUP('DIV CHANGE'!$B605,JOBS!$A:$D,4,FALSE),"")</f>
        <v>2</v>
      </c>
      <c r="D605" s="2">
        <v>0.2</v>
      </c>
      <c r="E605" s="3" t="str">
        <f>IF(J605=1, IFERROR(VLOOKUP(A605,'Simple Annual Summary'!$D$5:$O$962,9,FALSE), ""), "")</f>
        <v/>
      </c>
      <c r="F605" s="3" t="str">
        <f t="shared" si="27"/>
        <v/>
      </c>
      <c r="G605" s="17" t="str">
        <f>IF(COUNTIF($A$2:A605, A605)&gt;1, "", IFERROR(SUMIF($A$2:$A$1457, A605, $D$2:$D$1457), ""))</f>
        <v/>
      </c>
      <c r="H605" s="3" t="str">
        <f t="shared" si="28"/>
        <v/>
      </c>
      <c r="I605" s="3">
        <f t="shared" si="29"/>
        <v>0</v>
      </c>
      <c r="J605" s="12">
        <f>COUNTIF($A$2:A605, A605)</f>
        <v>2</v>
      </c>
    </row>
    <row r="606" spans="1:10">
      <c r="A606" s="138" t="s">
        <v>2234</v>
      </c>
      <c r="B606" s="139" t="s">
        <v>2037</v>
      </c>
      <c r="C606" s="2">
        <f>IFERROR(VLOOKUP('DIV CHANGE'!$B606,JOBS!$A:$D,4,FALSE),"")</f>
        <v>2</v>
      </c>
      <c r="D606" s="131">
        <v>0.2</v>
      </c>
      <c r="E606" s="3" t="str">
        <f>IF(J606=1, IFERROR(VLOOKUP(A606,'Simple Annual Summary'!$D$5:$O$962,9,FALSE), ""), "")</f>
        <v/>
      </c>
      <c r="F606" s="3" t="str">
        <f t="shared" si="27"/>
        <v/>
      </c>
      <c r="G606" s="17" t="str">
        <f>IF(COUNTIF($A$2:A606, A606)&gt;1, "", IFERROR(SUMIF($A$2:$A$1457, A606, $D$2:$D$1457), ""))</f>
        <v/>
      </c>
      <c r="H606" s="3" t="str">
        <f t="shared" si="28"/>
        <v/>
      </c>
      <c r="I606" s="3">
        <f t="shared" si="29"/>
        <v>0</v>
      </c>
      <c r="J606" s="12">
        <f>COUNTIF($A$2:A606, A606)</f>
        <v>2</v>
      </c>
    </row>
    <row r="607" spans="1:10">
      <c r="A607" s="142" t="s">
        <v>2225</v>
      </c>
      <c r="B607" s="143" t="s">
        <v>2045</v>
      </c>
      <c r="C607" s="2">
        <f>IFERROR(VLOOKUP('DIV CHANGE'!$B607,JOBS!$A:$D,4,FALSE),"")</f>
        <v>2</v>
      </c>
      <c r="D607" s="2">
        <v>0.2</v>
      </c>
      <c r="E607" s="3" t="str">
        <f>IF(J607=1, IFERROR(VLOOKUP(A607,'Simple Annual Summary'!$D$5:$O$962,9,FALSE), ""), "")</f>
        <v/>
      </c>
      <c r="F607" s="3" t="str">
        <f t="shared" si="27"/>
        <v/>
      </c>
      <c r="G607" s="17" t="str">
        <f>IF(COUNTIF($A$2:A607, A607)&gt;1, "", IFERROR(SUMIF($A$2:$A$1457, A607, $D$2:$D$1457), ""))</f>
        <v/>
      </c>
      <c r="H607" s="3" t="str">
        <f t="shared" si="28"/>
        <v/>
      </c>
      <c r="I607" s="3">
        <f t="shared" si="29"/>
        <v>0</v>
      </c>
      <c r="J607" s="12">
        <f>COUNTIF($A$2:A607, A607)</f>
        <v>2</v>
      </c>
    </row>
    <row r="608" spans="1:10">
      <c r="A608" s="142" t="s">
        <v>544</v>
      </c>
      <c r="B608" s="143" t="s">
        <v>2020</v>
      </c>
      <c r="C608" s="2">
        <f>IFERROR(VLOOKUP('DIV CHANGE'!$B608,JOBS!$A:$D,4,FALSE),"")</f>
        <v>2</v>
      </c>
      <c r="D608" s="2">
        <v>0.2</v>
      </c>
      <c r="E608" s="3" t="str">
        <f>IF(J608=1, IFERROR(VLOOKUP(A608,'Simple Annual Summary'!$D$5:$O$962,9,FALSE), ""), "")</f>
        <v/>
      </c>
      <c r="F608" s="3" t="str">
        <f t="shared" si="27"/>
        <v/>
      </c>
      <c r="G608" s="17" t="str">
        <f>IF(COUNTIF($A$2:A608, A608)&gt;1, "", IFERROR(SUMIF($A$2:$A$1457, A608, $D$2:$D$1457), ""))</f>
        <v/>
      </c>
      <c r="H608" s="3" t="str">
        <f t="shared" si="28"/>
        <v/>
      </c>
      <c r="I608" s="3">
        <f t="shared" si="29"/>
        <v>29306.000000000004</v>
      </c>
      <c r="J608" s="12">
        <f>COUNTIF($A$2:A608, A608)</f>
        <v>2</v>
      </c>
    </row>
    <row r="609" spans="1:10">
      <c r="A609" s="138" t="s">
        <v>590</v>
      </c>
      <c r="B609" s="139" t="s">
        <v>2236</v>
      </c>
      <c r="C609" s="2">
        <f>IFERROR(VLOOKUP('DIV CHANGE'!$B609,JOBS!$A:$D,4,FALSE),"")</f>
        <v>2</v>
      </c>
      <c r="D609" s="11">
        <v>0.2</v>
      </c>
      <c r="E609" s="3" t="str">
        <f>IF(J609=1, IFERROR(VLOOKUP(A609,'Simple Annual Summary'!$D$5:$O$962,9,FALSE), ""), "")</f>
        <v/>
      </c>
      <c r="F609" s="3" t="str">
        <f t="shared" si="27"/>
        <v/>
      </c>
      <c r="G609" s="17" t="str">
        <f>IF(COUNTIF($A$2:A609, A609)&gt;1, "", IFERROR(SUMIF($A$2:$A$1457, A609, $D$2:$D$1457), ""))</f>
        <v/>
      </c>
      <c r="H609" s="3" t="str">
        <f t="shared" si="28"/>
        <v/>
      </c>
      <c r="I609" s="3">
        <f t="shared" si="29"/>
        <v>8200</v>
      </c>
      <c r="J609" s="12">
        <f>COUNTIF($A$2:A609, A609)</f>
        <v>3</v>
      </c>
    </row>
    <row r="610" spans="1:10">
      <c r="A610" s="138" t="s">
        <v>2174</v>
      </c>
      <c r="B610" s="139" t="s">
        <v>2042</v>
      </c>
      <c r="C610" s="2">
        <f>IFERROR(VLOOKUP('DIV CHANGE'!$B610,JOBS!$A:$D,4,FALSE),"")</f>
        <v>4</v>
      </c>
      <c r="D610" s="11">
        <v>0.2</v>
      </c>
      <c r="E610" s="3" t="str">
        <f>IF(J610=1, IFERROR(VLOOKUP(A610,'Simple Annual Summary'!$D$5:$O$962,9,FALSE), ""), "")</f>
        <v/>
      </c>
      <c r="F610" s="3" t="str">
        <f t="shared" si="27"/>
        <v/>
      </c>
      <c r="G610" s="17" t="str">
        <f>IF(COUNTIF($A$2:A610, A610)&gt;1, "", IFERROR(SUMIF($A$2:$A$1457, A610, $D$2:$D$1457), ""))</f>
        <v/>
      </c>
      <c r="H610" s="3" t="str">
        <f t="shared" si="28"/>
        <v/>
      </c>
      <c r="I610" s="3">
        <f t="shared" si="29"/>
        <v>0</v>
      </c>
      <c r="J610" s="12">
        <f>COUNTIF($A$2:A610, A610)</f>
        <v>2</v>
      </c>
    </row>
    <row r="611" spans="1:10">
      <c r="A611" s="138" t="s">
        <v>2175</v>
      </c>
      <c r="B611" s="139" t="s">
        <v>2042</v>
      </c>
      <c r="C611" s="2">
        <f>IFERROR(VLOOKUP('DIV CHANGE'!$B611,JOBS!$A:$D,4,FALSE),"")</f>
        <v>4</v>
      </c>
      <c r="D611" s="11">
        <v>0.2</v>
      </c>
      <c r="E611" s="3" t="str">
        <f>IF(J611=1, IFERROR(VLOOKUP(A611,'Simple Annual Summary'!$D$5:$O$962,9,FALSE), ""), "")</f>
        <v/>
      </c>
      <c r="F611" s="3" t="str">
        <f t="shared" si="27"/>
        <v/>
      </c>
      <c r="G611" s="17" t="str">
        <f>IF(COUNTIF($A$2:A611, A611)&gt;1, "", IFERROR(SUMIF($A$2:$A$1457, A611, $D$2:$D$1457), ""))</f>
        <v/>
      </c>
      <c r="H611" s="3" t="str">
        <f t="shared" si="28"/>
        <v/>
      </c>
      <c r="I611" s="3">
        <f t="shared" si="29"/>
        <v>0</v>
      </c>
      <c r="J611" s="12">
        <f>COUNTIF($A$2:A611, A611)</f>
        <v>2</v>
      </c>
    </row>
    <row r="612" spans="1:10">
      <c r="A612" s="138" t="s">
        <v>1303</v>
      </c>
      <c r="B612" s="139" t="s">
        <v>2027</v>
      </c>
      <c r="C612" s="2">
        <f>IFERROR(VLOOKUP('DIV CHANGE'!$B612,JOBS!$A:$D,4,FALSE),"")</f>
        <v>2</v>
      </c>
      <c r="D612" s="131">
        <v>0.2</v>
      </c>
      <c r="E612" s="3">
        <f>IF(J612=1, IFERROR(VLOOKUP(A612,'Simple Annual Summary'!$D$5:$O$962,9,FALSE), ""), "")</f>
        <v>1028.0282500000001</v>
      </c>
      <c r="F612" s="3">
        <f t="shared" si="27"/>
        <v>85.669020833333335</v>
      </c>
      <c r="G612" s="17">
        <f>IF(COUNTIF($A$2:A612, A612)&gt;1, "", IFERROR(SUMIF($A$2:$A$1457, A612, $D$2:$D$1457), ""))</f>
        <v>0.99000000000000021</v>
      </c>
      <c r="H612" s="3">
        <f t="shared" si="28"/>
        <v>84.811999999999998</v>
      </c>
      <c r="I612" s="3">
        <f t="shared" si="29"/>
        <v>205.60565000000003</v>
      </c>
      <c r="J612" s="12">
        <f>COUNTIF($A$2:A612, A612)</f>
        <v>1</v>
      </c>
    </row>
    <row r="613" spans="1:10">
      <c r="A613" s="138" t="s">
        <v>1315</v>
      </c>
      <c r="B613" s="139" t="s">
        <v>2170</v>
      </c>
      <c r="C613" s="2">
        <f>IFERROR(VLOOKUP('DIV CHANGE'!$B613,JOBS!$A:$D,4,FALSE),"")</f>
        <v>2</v>
      </c>
      <c r="D613" s="11">
        <v>0.2</v>
      </c>
      <c r="E613" s="3" t="str">
        <f>IF(J613=1, IFERROR(VLOOKUP(A613,'Simple Annual Summary'!$D$5:$O$962,9,FALSE), ""), "")</f>
        <v/>
      </c>
      <c r="F613" s="3" t="str">
        <f t="shared" si="27"/>
        <v/>
      </c>
      <c r="G613" s="17" t="str">
        <f>IF(COUNTIF($A$2:A613, A613)&gt;1, "", IFERROR(SUMIF($A$2:$A$1457, A613, $D$2:$D$1457), ""))</f>
        <v/>
      </c>
      <c r="H613" s="3" t="str">
        <f t="shared" si="28"/>
        <v/>
      </c>
      <c r="I613" s="3">
        <f t="shared" si="29"/>
        <v>0</v>
      </c>
      <c r="J613" s="12">
        <f>COUNTIF($A$2:A613, A613)</f>
        <v>2</v>
      </c>
    </row>
    <row r="614" spans="1:10">
      <c r="A614" s="142" t="s">
        <v>1522</v>
      </c>
      <c r="B614" s="143" t="s">
        <v>2020</v>
      </c>
      <c r="C614" s="2">
        <f>IFERROR(VLOOKUP('DIV CHANGE'!$B614,JOBS!$A:$D,4,FALSE),"")</f>
        <v>2</v>
      </c>
      <c r="D614" s="11">
        <v>0.2</v>
      </c>
      <c r="E614" s="3" t="str">
        <f>IF(J614=1, IFERROR(VLOOKUP(A614,'Simple Annual Summary'!$D$5:$O$962,9,FALSE), ""), "")</f>
        <v/>
      </c>
      <c r="F614" s="3" t="str">
        <f t="shared" si="27"/>
        <v/>
      </c>
      <c r="G614" s="17" t="str">
        <f>IF(COUNTIF($A$2:A614, A614)&gt;1, "", IFERROR(SUMIF($A$2:$A$1457, A614, $D$2:$D$1457), ""))</f>
        <v/>
      </c>
      <c r="H614" s="3" t="str">
        <f t="shared" si="28"/>
        <v/>
      </c>
      <c r="I614" s="3">
        <f t="shared" si="29"/>
        <v>713.3563095238095</v>
      </c>
      <c r="J614" s="12">
        <f>COUNTIF($A$2:A614, A614)</f>
        <v>2</v>
      </c>
    </row>
    <row r="615" spans="1:10">
      <c r="A615" s="142" t="s">
        <v>2187</v>
      </c>
      <c r="B615" s="143" t="s">
        <v>2020</v>
      </c>
      <c r="C615" s="2">
        <f>IFERROR(VLOOKUP('DIV CHANGE'!$B615,JOBS!$A:$D,4,FALSE),"")</f>
        <v>2</v>
      </c>
      <c r="D615" s="2">
        <v>0.19</v>
      </c>
      <c r="E615" s="3" t="str">
        <f>IF(J615=1, IFERROR(VLOOKUP(A615,'Simple Annual Summary'!$D$5:$O$962,9,FALSE), ""), "")</f>
        <v/>
      </c>
      <c r="F615" s="3" t="str">
        <f t="shared" si="27"/>
        <v/>
      </c>
      <c r="G615" s="17" t="str">
        <f>IF(COUNTIF($A$2:A615, A615)&gt;1, "", IFERROR(SUMIF($A$2:$A$1457, A615, $D$2:$D$1457), ""))</f>
        <v/>
      </c>
      <c r="H615" s="3" t="str">
        <f t="shared" si="28"/>
        <v/>
      </c>
      <c r="I615" s="3">
        <f t="shared" si="29"/>
        <v>0</v>
      </c>
      <c r="J615" s="12">
        <f>COUNTIF($A$2:A615, A615)</f>
        <v>2</v>
      </c>
    </row>
    <row r="616" spans="1:10">
      <c r="A616" s="142" t="s">
        <v>2172</v>
      </c>
      <c r="B616" s="143" t="s">
        <v>2236</v>
      </c>
      <c r="C616" s="2">
        <f>IFERROR(VLOOKUP('DIV CHANGE'!$B616,JOBS!$A:$D,4,FALSE),"")</f>
        <v>2</v>
      </c>
      <c r="D616" s="130">
        <v>0.19</v>
      </c>
      <c r="E616" s="3" t="str">
        <f>IF(J616=1, IFERROR(VLOOKUP(A616,'Simple Annual Summary'!$D$5:$O$962,9,FALSE), ""), "")</f>
        <v/>
      </c>
      <c r="F616" s="3" t="str">
        <f t="shared" si="27"/>
        <v/>
      </c>
      <c r="G616" s="17" t="str">
        <f>IF(COUNTIF($A$2:A616, A616)&gt;1, "", IFERROR(SUMIF($A$2:$A$1457, A616, $D$2:$D$1457), ""))</f>
        <v/>
      </c>
      <c r="H616" s="3" t="str">
        <f t="shared" si="28"/>
        <v/>
      </c>
      <c r="I616" s="3">
        <f t="shared" si="29"/>
        <v>0</v>
      </c>
      <c r="J616" s="12">
        <f>COUNTIF($A$2:A616, A616)</f>
        <v>2</v>
      </c>
    </row>
    <row r="617" spans="1:10">
      <c r="A617" s="142" t="s">
        <v>2179</v>
      </c>
      <c r="B617" s="143" t="s">
        <v>2020</v>
      </c>
      <c r="C617" s="2">
        <f>IFERROR(VLOOKUP('DIV CHANGE'!$B617,JOBS!$A:$D,4,FALSE),"")</f>
        <v>2</v>
      </c>
      <c r="D617" s="2">
        <v>0.19</v>
      </c>
      <c r="E617" s="3" t="str">
        <f>IF(J617=1, IFERROR(VLOOKUP(A617,'Simple Annual Summary'!$D$5:$O$962,9,FALSE), ""), "")</f>
        <v/>
      </c>
      <c r="F617" s="3" t="str">
        <f t="shared" si="27"/>
        <v/>
      </c>
      <c r="G617" s="17" t="str">
        <f>IF(COUNTIF($A$2:A617, A617)&gt;1, "", IFERROR(SUMIF($A$2:$A$1457, A617, $D$2:$D$1457), ""))</f>
        <v/>
      </c>
      <c r="H617" s="3" t="str">
        <f t="shared" si="28"/>
        <v/>
      </c>
      <c r="I617" s="3">
        <f t="shared" si="29"/>
        <v>0</v>
      </c>
      <c r="J617" s="12">
        <f>COUNTIF($A$2:A617, A617)</f>
        <v>2</v>
      </c>
    </row>
    <row r="618" spans="1:10">
      <c r="A618" s="142" t="s">
        <v>2180</v>
      </c>
      <c r="B618" s="143" t="s">
        <v>2114</v>
      </c>
      <c r="C618" s="2">
        <f>IFERROR(VLOOKUP('DIV CHANGE'!$B618,JOBS!$A:$D,4,FALSE),"")</f>
        <v>2</v>
      </c>
      <c r="D618" s="2">
        <v>0.19</v>
      </c>
      <c r="E618" s="3" t="str">
        <f>IF(J618=1, IFERROR(VLOOKUP(A618,'Simple Annual Summary'!$D$5:$O$962,9,FALSE), ""), "")</f>
        <v/>
      </c>
      <c r="F618" s="3" t="str">
        <f t="shared" si="27"/>
        <v/>
      </c>
      <c r="G618" s="17" t="str">
        <f>IF(COUNTIF($A$2:A618, A618)&gt;1, "", IFERROR(SUMIF($A$2:$A$1457, A618, $D$2:$D$1457), ""))</f>
        <v/>
      </c>
      <c r="H618" s="3" t="str">
        <f t="shared" si="28"/>
        <v/>
      </c>
      <c r="I618" s="3">
        <f t="shared" si="29"/>
        <v>0</v>
      </c>
      <c r="J618" s="12">
        <f>COUNTIF($A$2:A618, A618)</f>
        <v>2</v>
      </c>
    </row>
    <row r="619" spans="1:10">
      <c r="A619" s="142" t="s">
        <v>645</v>
      </c>
      <c r="B619" s="143" t="s">
        <v>2078</v>
      </c>
      <c r="C619" s="2">
        <f>IFERROR(VLOOKUP('DIV CHANGE'!$B619,JOBS!$A:$D,4,FALSE),"")</f>
        <v>4</v>
      </c>
      <c r="D619" s="2">
        <v>0.19</v>
      </c>
      <c r="E619" s="3" t="str">
        <f>IF(J619=1, IFERROR(VLOOKUP(A619,'Simple Annual Summary'!$D$5:$O$962,9,FALSE), ""), "")</f>
        <v/>
      </c>
      <c r="F619" s="3" t="str">
        <f t="shared" si="27"/>
        <v/>
      </c>
      <c r="G619" s="17" t="str">
        <f>IF(COUNTIF($A$2:A619, A619)&gt;1, "", IFERROR(SUMIF($A$2:$A$1457, A619, $D$2:$D$1457), ""))</f>
        <v/>
      </c>
      <c r="H619" s="3" t="str">
        <f t="shared" si="28"/>
        <v/>
      </c>
      <c r="I619" s="3">
        <f t="shared" si="29"/>
        <v>7289.2880600000008</v>
      </c>
      <c r="J619" s="12">
        <f>COUNTIF($A$2:A619, A619)</f>
        <v>2</v>
      </c>
    </row>
    <row r="620" spans="1:10">
      <c r="A620" s="142" t="s">
        <v>645</v>
      </c>
      <c r="B620" s="143" t="s">
        <v>2050</v>
      </c>
      <c r="C620" s="2">
        <f>IFERROR(VLOOKUP('DIV CHANGE'!$B620,JOBS!$A:$D,4,FALSE),"")</f>
        <v>4</v>
      </c>
      <c r="D620" s="2">
        <v>0.19</v>
      </c>
      <c r="E620" s="3" t="str">
        <f>IF(J620=1, IFERROR(VLOOKUP(A620,'Simple Annual Summary'!$D$5:$O$962,9,FALSE), ""), "")</f>
        <v/>
      </c>
      <c r="F620" s="3" t="str">
        <f t="shared" si="27"/>
        <v/>
      </c>
      <c r="G620" s="17" t="str">
        <f>IF(COUNTIF($A$2:A620, A620)&gt;1, "", IFERROR(SUMIF($A$2:$A$1457, A620, $D$2:$D$1457), ""))</f>
        <v/>
      </c>
      <c r="H620" s="3" t="str">
        <f t="shared" si="28"/>
        <v/>
      </c>
      <c r="I620" s="3">
        <f t="shared" si="29"/>
        <v>7289.2880600000008</v>
      </c>
      <c r="J620" s="12">
        <f>COUNTIF($A$2:A620, A620)</f>
        <v>3</v>
      </c>
    </row>
    <row r="621" spans="1:10">
      <c r="A621" s="138" t="s">
        <v>2173</v>
      </c>
      <c r="B621" s="139" t="s">
        <v>2080</v>
      </c>
      <c r="C621" s="2">
        <f>IFERROR(VLOOKUP('DIV CHANGE'!$B621,JOBS!$A:$D,4,FALSE),"")</f>
        <v>4</v>
      </c>
      <c r="D621" s="11">
        <v>0.19</v>
      </c>
      <c r="E621" s="3" t="str">
        <f>IF(J621=1, IFERROR(VLOOKUP(A621,'Simple Annual Summary'!$D$5:$O$962,9,FALSE), ""), "")</f>
        <v/>
      </c>
      <c r="F621" s="3" t="str">
        <f t="shared" si="27"/>
        <v/>
      </c>
      <c r="G621" s="17" t="str">
        <f>IF(COUNTIF($A$2:A621, A621)&gt;1, "", IFERROR(SUMIF($A$2:$A$1457, A621, $D$2:$D$1457), ""))</f>
        <v/>
      </c>
      <c r="H621" s="3" t="str">
        <f t="shared" si="28"/>
        <v/>
      </c>
      <c r="I621" s="3">
        <f t="shared" si="29"/>
        <v>0</v>
      </c>
      <c r="J621" s="12">
        <f>COUNTIF($A$2:A621, A621)</f>
        <v>2</v>
      </c>
    </row>
    <row r="622" spans="1:10">
      <c r="A622" s="138" t="s">
        <v>1501</v>
      </c>
      <c r="B622" s="139" t="s">
        <v>2080</v>
      </c>
      <c r="C622" s="2">
        <f>IFERROR(VLOOKUP('DIV CHANGE'!$B622,JOBS!$A:$D,4,FALSE),"")</f>
        <v>4</v>
      </c>
      <c r="D622" s="11">
        <v>0.19</v>
      </c>
      <c r="E622" s="3" t="str">
        <f>IF(J622=1, IFERROR(VLOOKUP(A622,'Simple Annual Summary'!$D$5:$O$962,9,FALSE), ""), "")</f>
        <v/>
      </c>
      <c r="F622" s="3" t="str">
        <f t="shared" si="27"/>
        <v/>
      </c>
      <c r="G622" s="17" t="str">
        <f>IF(COUNTIF($A$2:A622, A622)&gt;1, "", IFERROR(SUMIF($A$2:$A$1457, A622, $D$2:$D$1457), ""))</f>
        <v/>
      </c>
      <c r="H622" s="3" t="str">
        <f t="shared" si="28"/>
        <v/>
      </c>
      <c r="I622" s="3">
        <f t="shared" si="29"/>
        <v>6591.878999999999</v>
      </c>
      <c r="J622" s="12">
        <f>COUNTIF($A$2:A622, A622)</f>
        <v>2</v>
      </c>
    </row>
    <row r="623" spans="1:10">
      <c r="A623" s="138" t="s">
        <v>1572</v>
      </c>
      <c r="B623" s="139" t="s">
        <v>2020</v>
      </c>
      <c r="C623" s="2">
        <f>IFERROR(VLOOKUP('DIV CHANGE'!$B623,JOBS!$A:$D,4,FALSE),"")</f>
        <v>2</v>
      </c>
      <c r="D623" s="11">
        <v>0.19</v>
      </c>
      <c r="E623" s="3" t="str">
        <f>IF(J623=1, IFERROR(VLOOKUP(A623,'Simple Annual Summary'!$D$5:$O$962,9,FALSE), ""), "")</f>
        <v/>
      </c>
      <c r="F623" s="3" t="str">
        <f t="shared" si="27"/>
        <v/>
      </c>
      <c r="G623" s="17" t="str">
        <f>IF(COUNTIF($A$2:A623, A623)&gt;1, "", IFERROR(SUMIF($A$2:$A$1457, A623, $D$2:$D$1457), ""))</f>
        <v/>
      </c>
      <c r="H623" s="3" t="str">
        <f t="shared" si="28"/>
        <v/>
      </c>
      <c r="I623" s="3">
        <f t="shared" si="29"/>
        <v>3320.3998285714279</v>
      </c>
      <c r="J623" s="12">
        <f>COUNTIF($A$2:A623, A623)</f>
        <v>3</v>
      </c>
    </row>
    <row r="624" spans="1:10">
      <c r="A624" s="142" t="s">
        <v>2231</v>
      </c>
      <c r="B624" s="143" t="s">
        <v>2047</v>
      </c>
      <c r="C624" s="2">
        <f>IFERROR(VLOOKUP('DIV CHANGE'!$B624,JOBS!$A:$D,4,FALSE),"")</f>
        <v>4</v>
      </c>
      <c r="D624" s="2">
        <v>0.18</v>
      </c>
      <c r="E624" s="3" t="str">
        <f>IF(J624=1, IFERROR(VLOOKUP(A624,'Simple Annual Summary'!$D$5:$O$962,9,FALSE), ""), "")</f>
        <v/>
      </c>
      <c r="F624" s="3" t="str">
        <f t="shared" si="27"/>
        <v/>
      </c>
      <c r="G624" s="17" t="str">
        <f>IF(COUNTIF($A$2:A624, A624)&gt;1, "", IFERROR(SUMIF($A$2:$A$1457, A624, $D$2:$D$1457), ""))</f>
        <v/>
      </c>
      <c r="H624" s="3" t="str">
        <f t="shared" si="28"/>
        <v/>
      </c>
      <c r="I624" s="3">
        <f t="shared" si="29"/>
        <v>0</v>
      </c>
      <c r="J624" s="12">
        <f>COUNTIF($A$2:A624, A624)</f>
        <v>4</v>
      </c>
    </row>
    <row r="625" spans="1:10">
      <c r="A625" s="138" t="s">
        <v>2225</v>
      </c>
      <c r="B625" s="139" t="s">
        <v>2078</v>
      </c>
      <c r="C625" s="2">
        <f>IFERROR(VLOOKUP('DIV CHANGE'!$B625,JOBS!$A:$D,4,FALSE),"")</f>
        <v>4</v>
      </c>
      <c r="D625" s="11">
        <v>0.18</v>
      </c>
      <c r="E625" s="3" t="str">
        <f>IF(J625=1, IFERROR(VLOOKUP(A625,'Simple Annual Summary'!$D$5:$O$962,9,FALSE), ""), "")</f>
        <v/>
      </c>
      <c r="F625" s="3" t="str">
        <f t="shared" si="27"/>
        <v/>
      </c>
      <c r="G625" s="17" t="str">
        <f>IF(COUNTIF($A$2:A625, A625)&gt;1, "", IFERROR(SUMIF($A$2:$A$1457, A625, $D$2:$D$1457), ""))</f>
        <v/>
      </c>
      <c r="H625" s="3" t="str">
        <f t="shared" si="28"/>
        <v/>
      </c>
      <c r="I625" s="3">
        <f t="shared" si="29"/>
        <v>0</v>
      </c>
      <c r="J625" s="12">
        <f>COUNTIF($A$2:A625, A625)</f>
        <v>3</v>
      </c>
    </row>
    <row r="626" spans="1:10">
      <c r="A626" s="138" t="s">
        <v>2181</v>
      </c>
      <c r="B626" s="139" t="s">
        <v>2227</v>
      </c>
      <c r="C626" s="2">
        <f>IFERROR(VLOOKUP('DIV CHANGE'!$B626,JOBS!$A:$D,4,FALSE),"")</f>
        <v>2</v>
      </c>
      <c r="D626" s="11">
        <v>0.18</v>
      </c>
      <c r="E626" s="3" t="str">
        <f>IF(J626=1, IFERROR(VLOOKUP(A626,'Simple Annual Summary'!$D$5:$O$962,9,FALSE), ""), "")</f>
        <v/>
      </c>
      <c r="F626" s="3" t="str">
        <f t="shared" si="27"/>
        <v/>
      </c>
      <c r="G626" s="17" t="str">
        <f>IF(COUNTIF($A$2:A626, A626)&gt;1, "", IFERROR(SUMIF($A$2:$A$1457, A626, $D$2:$D$1457), ""))</f>
        <v/>
      </c>
      <c r="H626" s="3" t="str">
        <f t="shared" si="28"/>
        <v/>
      </c>
      <c r="I626" s="3">
        <f t="shared" si="29"/>
        <v>0</v>
      </c>
      <c r="J626" s="12">
        <f>COUNTIF($A$2:A626, A626)</f>
        <v>2</v>
      </c>
    </row>
    <row r="627" spans="1:10">
      <c r="A627" s="138" t="s">
        <v>576</v>
      </c>
      <c r="B627" s="139" t="s">
        <v>2080</v>
      </c>
      <c r="C627" s="2">
        <f>IFERROR(VLOOKUP('DIV CHANGE'!$B627,JOBS!$A:$D,4,FALSE),"")</f>
        <v>4</v>
      </c>
      <c r="D627" s="11">
        <v>0.18</v>
      </c>
      <c r="E627" s="3" t="str">
        <f>IF(J627=1, IFERROR(VLOOKUP(A627,'Simple Annual Summary'!$D$5:$O$962,9,FALSE), ""), "")</f>
        <v/>
      </c>
      <c r="F627" s="3" t="str">
        <f t="shared" si="27"/>
        <v/>
      </c>
      <c r="G627" s="17" t="str">
        <f>IF(COUNTIF($A$2:A627, A627)&gt;1, "", IFERROR(SUMIF($A$2:$A$1457, A627, $D$2:$D$1457), ""))</f>
        <v/>
      </c>
      <c r="H627" s="3" t="str">
        <f t="shared" si="28"/>
        <v/>
      </c>
      <c r="I627" s="3">
        <f t="shared" si="29"/>
        <v>3729.6270000000004</v>
      </c>
      <c r="J627" s="12">
        <f>COUNTIF($A$2:A627, A627)</f>
        <v>2</v>
      </c>
    </row>
    <row r="628" spans="1:10">
      <c r="A628" s="142" t="s">
        <v>2171</v>
      </c>
      <c r="B628" s="143" t="s">
        <v>2050</v>
      </c>
      <c r="C628" s="2">
        <f>IFERROR(VLOOKUP('DIV CHANGE'!$B628,JOBS!$A:$D,4,FALSE),"")</f>
        <v>4</v>
      </c>
      <c r="D628" s="2">
        <v>0.18</v>
      </c>
      <c r="E628" s="3" t="str">
        <f>IF(J628=1, IFERROR(VLOOKUP(A628,'Simple Annual Summary'!$D$5:$O$962,9,FALSE), ""), "")</f>
        <v/>
      </c>
      <c r="F628" s="3" t="str">
        <f t="shared" si="27"/>
        <v/>
      </c>
      <c r="G628" s="17" t="str">
        <f>IF(COUNTIF($A$2:A628, A628)&gt;1, "", IFERROR(SUMIF($A$2:$A$1457, A628, $D$2:$D$1457), ""))</f>
        <v/>
      </c>
      <c r="H628" s="3" t="str">
        <f t="shared" si="28"/>
        <v/>
      </c>
      <c r="I628" s="3">
        <f t="shared" si="29"/>
        <v>0</v>
      </c>
      <c r="J628" s="12">
        <f>COUNTIF($A$2:A628, A628)</f>
        <v>2</v>
      </c>
    </row>
    <row r="629" spans="1:10">
      <c r="A629" s="142" t="s">
        <v>1237</v>
      </c>
      <c r="B629" s="143" t="s">
        <v>2070</v>
      </c>
      <c r="C629" s="2">
        <f>IFERROR(VLOOKUP('DIV CHANGE'!$B629,JOBS!$A:$D,4,FALSE),"")</f>
        <v>8</v>
      </c>
      <c r="D629" s="11">
        <v>0.18</v>
      </c>
      <c r="E629" s="3" t="str">
        <f>IF(J629=1, IFERROR(VLOOKUP(A629,'Simple Annual Summary'!$D$5:$O$962,9,FALSE), ""), "")</f>
        <v/>
      </c>
      <c r="F629" s="3" t="str">
        <f t="shared" si="27"/>
        <v/>
      </c>
      <c r="G629" s="17" t="str">
        <f>IF(COUNTIF($A$2:A629, A629)&gt;1, "", IFERROR(SUMIF($A$2:$A$1457, A629, $D$2:$D$1457), ""))</f>
        <v/>
      </c>
      <c r="H629" s="3" t="str">
        <f t="shared" si="28"/>
        <v/>
      </c>
      <c r="I629" s="3">
        <f t="shared" si="29"/>
        <v>1955.0010000000002</v>
      </c>
      <c r="J629" s="12">
        <f>COUNTIF($A$2:A629, A629)</f>
        <v>2</v>
      </c>
    </row>
    <row r="630" spans="1:10">
      <c r="A630" s="138" t="s">
        <v>1303</v>
      </c>
      <c r="B630" s="139" t="s">
        <v>2076</v>
      </c>
      <c r="C630" s="2">
        <f>IFERROR(VLOOKUP('DIV CHANGE'!$B630,JOBS!$A:$D,4,FALSE),"")</f>
        <v>2</v>
      </c>
      <c r="D630" s="131">
        <v>0.18</v>
      </c>
      <c r="E630" s="3" t="str">
        <f>IF(J630=1, IFERROR(VLOOKUP(A630,'Simple Annual Summary'!$D$5:$O$962,9,FALSE), ""), "")</f>
        <v/>
      </c>
      <c r="F630" s="3" t="str">
        <f t="shared" si="27"/>
        <v/>
      </c>
      <c r="G630" s="17" t="str">
        <f>IF(COUNTIF($A$2:A630, A630)&gt;1, "", IFERROR(SUMIF($A$2:$A$1457, A630, $D$2:$D$1457), ""))</f>
        <v/>
      </c>
      <c r="H630" s="3" t="str">
        <f t="shared" si="28"/>
        <v/>
      </c>
      <c r="I630" s="3">
        <f t="shared" si="29"/>
        <v>185.045085</v>
      </c>
      <c r="J630" s="12">
        <f>COUNTIF($A$2:A630, A630)</f>
        <v>2</v>
      </c>
    </row>
    <row r="631" spans="1:10">
      <c r="A631" s="138" t="s">
        <v>1566</v>
      </c>
      <c r="B631" s="139" t="s">
        <v>2020</v>
      </c>
      <c r="C631" s="2">
        <f>IFERROR(VLOOKUP('DIV CHANGE'!$B631,JOBS!$A:$D,4,FALSE),"")</f>
        <v>2</v>
      </c>
      <c r="D631" s="11">
        <v>0.18</v>
      </c>
      <c r="E631" s="3" t="str">
        <f>IF(J631=1, IFERROR(VLOOKUP(A631,'Simple Annual Summary'!$D$5:$O$962,9,FALSE), ""), "")</f>
        <v/>
      </c>
      <c r="F631" s="3" t="str">
        <f t="shared" si="27"/>
        <v/>
      </c>
      <c r="G631" s="17" t="str">
        <f>IF(COUNTIF($A$2:A631, A631)&gt;1, "", IFERROR(SUMIF($A$2:$A$1457, A631, $D$2:$D$1457), ""))</f>
        <v/>
      </c>
      <c r="H631" s="3" t="str">
        <f t="shared" si="28"/>
        <v/>
      </c>
      <c r="I631" s="3">
        <f t="shared" si="29"/>
        <v>3044.0255142857141</v>
      </c>
      <c r="J631" s="12">
        <f>COUNTIF($A$2:A631, A631)</f>
        <v>2</v>
      </c>
    </row>
    <row r="632" spans="1:10">
      <c r="A632" s="232" t="s">
        <v>1702</v>
      </c>
      <c r="B632" s="235" t="s">
        <v>2025</v>
      </c>
      <c r="C632" s="2">
        <f>IFERROR(VLOOKUP('DIV CHANGE'!$B632,JOBS!$A:$D,4,FALSE),"")</f>
        <v>2</v>
      </c>
      <c r="D632" s="228">
        <v>0.18</v>
      </c>
      <c r="E632" s="229" t="str">
        <f>IF(J632=1, IFERROR(VLOOKUP(A632,'Simple Annual Summary'!$D$5:$O$962,9,FALSE), ""), "")</f>
        <v/>
      </c>
      <c r="F632" s="229" t="str">
        <f t="shared" si="27"/>
        <v/>
      </c>
      <c r="G632" s="230" t="str">
        <f>IF(COUNTIF($A$2:A632, A632)&gt;1, "", IFERROR(SUMIF($A$2:$A$1457, A632, $D$2:$D$1457), ""))</f>
        <v/>
      </c>
      <c r="H632" s="229" t="str">
        <f t="shared" si="28"/>
        <v/>
      </c>
      <c r="I632" s="229">
        <f t="shared" si="29"/>
        <v>5813.9999999999991</v>
      </c>
      <c r="J632" s="231">
        <f>COUNTIF($A$2:A632, A632)</f>
        <v>2</v>
      </c>
    </row>
    <row r="633" spans="1:10">
      <c r="A633" s="142" t="s">
        <v>2168</v>
      </c>
      <c r="B633" s="143" t="s">
        <v>2020</v>
      </c>
      <c r="C633" s="2">
        <f>IFERROR(VLOOKUP('DIV CHANGE'!$B633,JOBS!$A:$D,4,FALSE),"")</f>
        <v>2</v>
      </c>
      <c r="D633" s="2">
        <v>0.17</v>
      </c>
      <c r="E633" s="3" t="str">
        <f>IF(J633=1, IFERROR(VLOOKUP(A633,'Simple Annual Summary'!$D$5:$O$962,9,FALSE), ""), "")</f>
        <v/>
      </c>
      <c r="F633" s="3" t="str">
        <f t="shared" si="27"/>
        <v/>
      </c>
      <c r="G633" s="17" t="str">
        <f>IF(COUNTIF($A$2:A633, A633)&gt;1, "", IFERROR(SUMIF($A$2:$A$1457, A633, $D$2:$D$1457), ""))</f>
        <v/>
      </c>
      <c r="H633" s="3" t="str">
        <f t="shared" si="28"/>
        <v/>
      </c>
      <c r="I633" s="3">
        <f t="shared" si="29"/>
        <v>0</v>
      </c>
      <c r="J633" s="12">
        <f>COUNTIF($A$2:A633, A633)</f>
        <v>2</v>
      </c>
    </row>
    <row r="634" spans="1:10">
      <c r="A634" s="142" t="s">
        <v>1079</v>
      </c>
      <c r="B634" s="143" t="s">
        <v>2042</v>
      </c>
      <c r="C634" s="2">
        <f>IFERROR(VLOOKUP('DIV CHANGE'!$B634,JOBS!$A:$D,4,FALSE),"")</f>
        <v>4</v>
      </c>
      <c r="D634" s="2">
        <v>0.17</v>
      </c>
      <c r="E634" s="3" t="str">
        <f>IF(J634=1, IFERROR(VLOOKUP(A634,'Simple Annual Summary'!$D$5:$O$962,9,FALSE), ""), "")</f>
        <v/>
      </c>
      <c r="F634" s="3" t="str">
        <f t="shared" si="27"/>
        <v/>
      </c>
      <c r="G634" s="17" t="str">
        <f>IF(COUNTIF($A$2:A634, A634)&gt;1, "", IFERROR(SUMIF($A$2:$A$1457, A634, $D$2:$D$1457), ""))</f>
        <v/>
      </c>
      <c r="H634" s="3" t="str">
        <f t="shared" si="28"/>
        <v/>
      </c>
      <c r="I634" s="3">
        <f t="shared" si="29"/>
        <v>3870.5092833333338</v>
      </c>
      <c r="J634" s="12">
        <f>COUNTIF($A$2:A634, A634)</f>
        <v>2</v>
      </c>
    </row>
    <row r="635" spans="1:10">
      <c r="A635" s="142" t="s">
        <v>1083</v>
      </c>
      <c r="B635" s="143" t="s">
        <v>2044</v>
      </c>
      <c r="C635" s="2">
        <f>IFERROR(VLOOKUP('DIV CHANGE'!$B635,JOBS!$A:$D,4,FALSE),"")</f>
        <v>4</v>
      </c>
      <c r="D635" s="2">
        <v>0.17</v>
      </c>
      <c r="E635" s="3" t="str">
        <f>IF(J635=1, IFERROR(VLOOKUP(A635,'Simple Annual Summary'!$D$5:$O$962,9,FALSE), ""), "")</f>
        <v/>
      </c>
      <c r="F635" s="3" t="str">
        <f t="shared" si="27"/>
        <v/>
      </c>
      <c r="G635" s="17" t="str">
        <f>IF(COUNTIF($A$2:A635, A635)&gt;1, "", IFERROR(SUMIF($A$2:$A$1457, A635, $D$2:$D$1457), ""))</f>
        <v/>
      </c>
      <c r="H635" s="3" t="str">
        <f t="shared" si="28"/>
        <v/>
      </c>
      <c r="I635" s="3">
        <f t="shared" si="29"/>
        <v>5006.6938</v>
      </c>
      <c r="J635" s="12">
        <f>COUNTIF($A$2:A635, A635)</f>
        <v>2</v>
      </c>
    </row>
    <row r="636" spans="1:10">
      <c r="A636" s="138" t="s">
        <v>1217</v>
      </c>
      <c r="B636" s="139" t="s">
        <v>2044</v>
      </c>
      <c r="C636" s="2">
        <f>IFERROR(VLOOKUP('DIV CHANGE'!$B636,JOBS!$A:$D,4,FALSE),"")</f>
        <v>4</v>
      </c>
      <c r="D636" s="11">
        <v>0.17</v>
      </c>
      <c r="E636" s="3" t="str">
        <f>IF(J636=1, IFERROR(VLOOKUP(A636,'Simple Annual Summary'!$D$5:$O$962,9,FALSE), ""), "")</f>
        <v/>
      </c>
      <c r="F636" s="3" t="str">
        <f t="shared" si="27"/>
        <v/>
      </c>
      <c r="G636" s="17" t="str">
        <f>IF(COUNTIF($A$2:A636, A636)&gt;1, "", IFERROR(SUMIF($A$2:$A$1457, A636, $D$2:$D$1457), ""))</f>
        <v/>
      </c>
      <c r="H636" s="3" t="str">
        <f t="shared" si="28"/>
        <v/>
      </c>
      <c r="I636" s="3">
        <f t="shared" si="29"/>
        <v>2557.083333333333</v>
      </c>
      <c r="J636" s="12">
        <f>COUNTIF($A$2:A636, A636)</f>
        <v>2</v>
      </c>
    </row>
    <row r="637" spans="1:10">
      <c r="A637" s="142" t="s">
        <v>1283</v>
      </c>
      <c r="B637" s="143" t="s">
        <v>2025</v>
      </c>
      <c r="C637" s="2">
        <f>IFERROR(VLOOKUP('DIV CHANGE'!$B637,JOBS!$A:$D,4,FALSE),"")</f>
        <v>2</v>
      </c>
      <c r="D637" s="130">
        <v>0.17</v>
      </c>
      <c r="E637" s="3" t="str">
        <f>IF(J637=1, IFERROR(VLOOKUP(A637,'Simple Annual Summary'!$D$5:$O$962,9,FALSE), ""), "")</f>
        <v/>
      </c>
      <c r="F637" s="3" t="str">
        <f t="shared" si="27"/>
        <v/>
      </c>
      <c r="G637" s="17" t="str">
        <f>IF(COUNTIF($A$2:A637, A637)&gt;1, "", IFERROR(SUMIF($A$2:$A$1457, A637, $D$2:$D$1457), ""))</f>
        <v/>
      </c>
      <c r="H637" s="3" t="str">
        <f t="shared" si="28"/>
        <v/>
      </c>
      <c r="I637" s="3">
        <f t="shared" si="29"/>
        <v>338.80734374999997</v>
      </c>
      <c r="J637" s="12">
        <f>COUNTIF($A$2:A637, A637)</f>
        <v>2</v>
      </c>
    </row>
    <row r="638" spans="1:10">
      <c r="A638" s="142" t="s">
        <v>1303</v>
      </c>
      <c r="B638" s="143" t="s">
        <v>2025</v>
      </c>
      <c r="C638" s="2">
        <f>IFERROR(VLOOKUP('DIV CHANGE'!$B638,JOBS!$A:$D,4,FALSE),"")</f>
        <v>2</v>
      </c>
      <c r="D638" s="130">
        <v>0.17</v>
      </c>
      <c r="E638" s="3" t="str">
        <f>IF(J638=1, IFERROR(VLOOKUP(A638,'Simple Annual Summary'!$D$5:$O$962,9,FALSE), ""), "")</f>
        <v/>
      </c>
      <c r="F638" s="3" t="str">
        <f t="shared" si="27"/>
        <v/>
      </c>
      <c r="G638" s="17" t="str">
        <f>IF(COUNTIF($A$2:A638, A638)&gt;1, "", IFERROR(SUMIF($A$2:$A$1457, A638, $D$2:$D$1457), ""))</f>
        <v/>
      </c>
      <c r="H638" s="3" t="str">
        <f t="shared" si="28"/>
        <v/>
      </c>
      <c r="I638" s="3">
        <f t="shared" si="29"/>
        <v>174.76480250000003</v>
      </c>
      <c r="J638" s="12">
        <f>COUNTIF($A$2:A638, A638)</f>
        <v>3</v>
      </c>
    </row>
    <row r="639" spans="1:10">
      <c r="A639" s="138" t="s">
        <v>2217</v>
      </c>
      <c r="B639" s="139" t="s">
        <v>2076</v>
      </c>
      <c r="C639" s="2">
        <f>IFERROR(VLOOKUP('DIV CHANGE'!$B639,JOBS!$A:$D,4,FALSE),"")</f>
        <v>2</v>
      </c>
      <c r="D639" s="11">
        <v>0.16</v>
      </c>
      <c r="E639" s="3" t="str">
        <f>IF(J639=1, IFERROR(VLOOKUP(A639,'Simple Annual Summary'!$D$5:$O$962,9,FALSE), ""), "")</f>
        <v/>
      </c>
      <c r="F639" s="3" t="str">
        <f t="shared" si="27"/>
        <v/>
      </c>
      <c r="G639" s="17" t="str">
        <f>IF(COUNTIF($A$2:A639, A639)&gt;1, "", IFERROR(SUMIF($A$2:$A$1457, A639, $D$2:$D$1457), ""))</f>
        <v/>
      </c>
      <c r="H639" s="3" t="str">
        <f t="shared" si="28"/>
        <v/>
      </c>
      <c r="I639" s="3">
        <f t="shared" si="29"/>
        <v>0</v>
      </c>
      <c r="J639" s="12">
        <f>COUNTIF($A$2:A639, A639)</f>
        <v>2</v>
      </c>
    </row>
    <row r="640" spans="1:10">
      <c r="A640" s="142" t="s">
        <v>2167</v>
      </c>
      <c r="B640" s="143" t="s">
        <v>2042</v>
      </c>
      <c r="C640" s="2">
        <f>IFERROR(VLOOKUP('DIV CHANGE'!$B640,JOBS!$A:$D,4,FALSE),"")</f>
        <v>4</v>
      </c>
      <c r="D640" s="130">
        <v>0.16</v>
      </c>
      <c r="E640" s="3" t="str">
        <f>IF(J640=1, IFERROR(VLOOKUP(A640,'Simple Annual Summary'!$D$5:$O$962,9,FALSE), ""), "")</f>
        <v/>
      </c>
      <c r="F640" s="3" t="str">
        <f t="shared" si="27"/>
        <v/>
      </c>
      <c r="G640" s="17" t="str">
        <f>IF(COUNTIF($A$2:A640, A640)&gt;1, "", IFERROR(SUMIF($A$2:$A$1457, A640, $D$2:$D$1457), ""))</f>
        <v/>
      </c>
      <c r="H640" s="3" t="str">
        <f t="shared" si="28"/>
        <v/>
      </c>
      <c r="I640" s="3">
        <f t="shared" si="29"/>
        <v>0</v>
      </c>
      <c r="J640" s="12">
        <f>COUNTIF($A$2:A640, A640)</f>
        <v>2</v>
      </c>
    </row>
    <row r="641" spans="1:10">
      <c r="A641" s="138" t="s">
        <v>243</v>
      </c>
      <c r="B641" s="139" t="s">
        <v>2020</v>
      </c>
      <c r="C641" s="2">
        <f>IFERROR(VLOOKUP('DIV CHANGE'!$B641,JOBS!$A:$D,4,FALSE),"")</f>
        <v>2</v>
      </c>
      <c r="D641" s="11">
        <v>0.16</v>
      </c>
      <c r="E641" s="3" t="str">
        <f>IF(J641=1, IFERROR(VLOOKUP(A641,'Simple Annual Summary'!$D$5:$O$962,9,FALSE), ""), "")</f>
        <v/>
      </c>
      <c r="F641" s="3" t="str">
        <f t="shared" si="27"/>
        <v/>
      </c>
      <c r="G641" s="17" t="str">
        <f>IF(COUNTIF($A$2:A641, A641)&gt;1, "", IFERROR(SUMIF($A$2:$A$1457, A641, $D$2:$D$1457), ""))</f>
        <v/>
      </c>
      <c r="H641" s="3" t="str">
        <f t="shared" si="28"/>
        <v/>
      </c>
      <c r="I641" s="3">
        <f t="shared" si="29"/>
        <v>28552</v>
      </c>
      <c r="J641" s="12">
        <f>COUNTIF($A$2:A641, A641)</f>
        <v>3</v>
      </c>
    </row>
    <row r="642" spans="1:10">
      <c r="A642" s="142" t="s">
        <v>2165</v>
      </c>
      <c r="B642" s="143" t="s">
        <v>2020</v>
      </c>
      <c r="C642" s="2">
        <f>IFERROR(VLOOKUP('DIV CHANGE'!$B642,JOBS!$A:$D,4,FALSE),"")</f>
        <v>2</v>
      </c>
      <c r="D642" s="130">
        <v>0.16</v>
      </c>
      <c r="E642" s="3" t="str">
        <f>IF(J642=1, IFERROR(VLOOKUP(A642,'Simple Annual Summary'!$D$5:$O$962,9,FALSE), ""), "")</f>
        <v/>
      </c>
      <c r="F642" s="3" t="str">
        <f t="shared" ref="F642:F705" si="30">IFERROR(E642/12,"")</f>
        <v/>
      </c>
      <c r="G642" s="17" t="str">
        <f>IF(COUNTIF($A$2:A642, A642)&gt;1, "", IFERROR(SUMIF($A$2:$A$1457, A642, $D$2:$D$1457), ""))</f>
        <v/>
      </c>
      <c r="H642" s="3" t="str">
        <f t="shared" ref="H642:H705" si="31">IFERROR(ROUND(G642*F642,3),"")</f>
        <v/>
      </c>
      <c r="I642" s="3">
        <f t="shared" ref="I642:I705" si="32">IFERROR(SUMIFS(F:F, A:A, A642) * D642, "")*12</f>
        <v>0</v>
      </c>
      <c r="J642" s="12">
        <f>COUNTIF($A$2:A642, A642)</f>
        <v>2</v>
      </c>
    </row>
    <row r="643" spans="1:10">
      <c r="A643" s="142" t="s">
        <v>2234</v>
      </c>
      <c r="B643" s="143" t="s">
        <v>2114</v>
      </c>
      <c r="C643" s="2">
        <f>IFERROR(VLOOKUP('DIV CHANGE'!$B643,JOBS!$A:$D,4,FALSE),"")</f>
        <v>2</v>
      </c>
      <c r="D643" s="2">
        <v>0.16</v>
      </c>
      <c r="E643" s="3" t="str">
        <f>IF(J643=1, IFERROR(VLOOKUP(A643,'Simple Annual Summary'!$D$5:$O$962,9,FALSE), ""), "")</f>
        <v/>
      </c>
      <c r="F643" s="3" t="str">
        <f t="shared" si="30"/>
        <v/>
      </c>
      <c r="G643" s="17" t="str">
        <f>IF(COUNTIF($A$2:A643, A643)&gt;1, "", IFERROR(SUMIF($A$2:$A$1457, A643, $D$2:$D$1457), ""))</f>
        <v/>
      </c>
      <c r="H643" s="3" t="str">
        <f t="shared" si="31"/>
        <v/>
      </c>
      <c r="I643" s="3">
        <f t="shared" si="32"/>
        <v>0</v>
      </c>
      <c r="J643" s="12">
        <f>COUNTIF($A$2:A643, A643)</f>
        <v>3</v>
      </c>
    </row>
    <row r="644" spans="1:10">
      <c r="A644" s="138" t="s">
        <v>2230</v>
      </c>
      <c r="B644" s="139" t="s">
        <v>2213</v>
      </c>
      <c r="C644" s="2">
        <f>IFERROR(VLOOKUP('DIV CHANGE'!$B644,JOBS!$A:$D,4,FALSE),"")</f>
        <v>2</v>
      </c>
      <c r="D644" s="11">
        <v>0.16</v>
      </c>
      <c r="E644" s="3" t="str">
        <f>IF(J644=1, IFERROR(VLOOKUP(A644,'Simple Annual Summary'!$D$5:$O$962,9,FALSE), ""), "")</f>
        <v/>
      </c>
      <c r="F644" s="3" t="str">
        <f t="shared" si="30"/>
        <v/>
      </c>
      <c r="G644" s="17" t="str">
        <f>IF(COUNTIF($A$2:A644, A644)&gt;1, "", IFERROR(SUMIF($A$2:$A$1457, A644, $D$2:$D$1457), ""))</f>
        <v/>
      </c>
      <c r="H644" s="3" t="str">
        <f t="shared" si="31"/>
        <v/>
      </c>
      <c r="I644" s="3">
        <f t="shared" si="32"/>
        <v>0</v>
      </c>
      <c r="J644" s="12">
        <f>COUNTIF($A$2:A644, A644)</f>
        <v>3</v>
      </c>
    </row>
    <row r="645" spans="1:10">
      <c r="A645" s="142" t="s">
        <v>1297</v>
      </c>
      <c r="B645" s="143" t="s">
        <v>2070</v>
      </c>
      <c r="C645" s="2">
        <f>IFERROR(VLOOKUP('DIV CHANGE'!$B645,JOBS!$A:$D,4,FALSE),"")</f>
        <v>8</v>
      </c>
      <c r="D645" s="130">
        <v>0.16</v>
      </c>
      <c r="E645" s="3" t="str">
        <f>IF(J645=1, IFERROR(VLOOKUP(A645,'Simple Annual Summary'!$D$5:$O$962,9,FALSE), ""), "")</f>
        <v/>
      </c>
      <c r="F645" s="3" t="str">
        <f t="shared" si="30"/>
        <v/>
      </c>
      <c r="G645" s="17" t="str">
        <f>IF(COUNTIF($A$2:A645, A645)&gt;1, "", IFERROR(SUMIF($A$2:$A$1457, A645, $D$2:$D$1457), ""))</f>
        <v/>
      </c>
      <c r="H645" s="3" t="str">
        <f t="shared" si="31"/>
        <v/>
      </c>
      <c r="I645" s="3">
        <f t="shared" si="32"/>
        <v>163.59910333333335</v>
      </c>
      <c r="J645" s="12">
        <f>COUNTIF($A$2:A645, A645)</f>
        <v>3</v>
      </c>
    </row>
    <row r="646" spans="1:10">
      <c r="A646" s="138" t="s">
        <v>1522</v>
      </c>
      <c r="B646" s="139" t="s">
        <v>2213</v>
      </c>
      <c r="C646" s="2">
        <f>IFERROR(VLOOKUP('DIV CHANGE'!$B646,JOBS!$A:$D,4,FALSE),"")</f>
        <v>2</v>
      </c>
      <c r="D646" s="11">
        <v>0.16</v>
      </c>
      <c r="E646" s="3" t="str">
        <f>IF(J646=1, IFERROR(VLOOKUP(A646,'Simple Annual Summary'!$D$5:$O$962,9,FALSE), ""), "")</f>
        <v/>
      </c>
      <c r="F646" s="3" t="str">
        <f t="shared" si="30"/>
        <v/>
      </c>
      <c r="G646" s="17" t="str">
        <f>IF(COUNTIF($A$2:A646, A646)&gt;1, "", IFERROR(SUMIF($A$2:$A$1457, A646, $D$2:$D$1457), ""))</f>
        <v/>
      </c>
      <c r="H646" s="3" t="str">
        <f t="shared" si="31"/>
        <v/>
      </c>
      <c r="I646" s="3">
        <f t="shared" si="32"/>
        <v>570.68504761904762</v>
      </c>
      <c r="J646" s="12">
        <f>COUNTIF($A$2:A646, A646)</f>
        <v>3</v>
      </c>
    </row>
    <row r="647" spans="1:10">
      <c r="A647" s="142" t="s">
        <v>1550</v>
      </c>
      <c r="B647" s="143" t="s">
        <v>2020</v>
      </c>
      <c r="C647" s="2">
        <f>IFERROR(VLOOKUP('DIV CHANGE'!$B647,JOBS!$A:$D,4,FALSE),"")</f>
        <v>2</v>
      </c>
      <c r="D647" s="2">
        <v>0.16</v>
      </c>
      <c r="E647" s="3" t="str">
        <f>IF(J647=1, IFERROR(VLOOKUP(A647,'Simple Annual Summary'!$D$5:$O$962,9,FALSE), ""), "")</f>
        <v/>
      </c>
      <c r="F647" s="3" t="str">
        <f t="shared" si="30"/>
        <v/>
      </c>
      <c r="G647" s="17" t="str">
        <f>IF(COUNTIF($A$2:A647, A647)&gt;1, "", IFERROR(SUMIF($A$2:$A$1457, A647, $D$2:$D$1457), ""))</f>
        <v/>
      </c>
      <c r="H647" s="3" t="str">
        <f t="shared" si="31"/>
        <v/>
      </c>
      <c r="I647" s="3">
        <f t="shared" si="32"/>
        <v>1091.6288000000002</v>
      </c>
      <c r="J647" s="12">
        <f>COUNTIF($A$2:A647, A647)</f>
        <v>2</v>
      </c>
    </row>
    <row r="648" spans="1:10">
      <c r="A648" s="138" t="s">
        <v>2220</v>
      </c>
      <c r="B648" s="139" t="s">
        <v>2078</v>
      </c>
      <c r="C648" s="2">
        <f>IFERROR(VLOOKUP('DIV CHANGE'!$B648,JOBS!$A:$D,4,FALSE),"")</f>
        <v>4</v>
      </c>
      <c r="D648" s="11">
        <v>0.15</v>
      </c>
      <c r="E648" s="3" t="str">
        <f>IF(J648=1, IFERROR(VLOOKUP(A648,'Simple Annual Summary'!$D$5:$O$962,9,FALSE), ""), "")</f>
        <v/>
      </c>
      <c r="F648" s="3" t="str">
        <f t="shared" si="30"/>
        <v/>
      </c>
      <c r="G648" s="17" t="str">
        <f>IF(COUNTIF($A$2:A648, A648)&gt;1, "", IFERROR(SUMIF($A$2:$A$1457, A648, $D$2:$D$1457), ""))</f>
        <v/>
      </c>
      <c r="H648" s="3" t="str">
        <f t="shared" si="31"/>
        <v/>
      </c>
      <c r="I648" s="3">
        <f t="shared" si="32"/>
        <v>0</v>
      </c>
      <c r="J648" s="12">
        <f>COUNTIF($A$2:A648, A648)</f>
        <v>3</v>
      </c>
    </row>
    <row r="649" spans="1:10">
      <c r="A649" s="142" t="s">
        <v>2198</v>
      </c>
      <c r="B649" s="143" t="s">
        <v>2076</v>
      </c>
      <c r="C649" s="2">
        <f>IFERROR(VLOOKUP('DIV CHANGE'!$B649,JOBS!$A:$D,4,FALSE),"")</f>
        <v>2</v>
      </c>
      <c r="D649" s="11">
        <v>0.15</v>
      </c>
      <c r="E649" s="3" t="str">
        <f>IF(J649=1, IFERROR(VLOOKUP(A649,'Simple Annual Summary'!$D$5:$O$962,9,FALSE), ""), "")</f>
        <v/>
      </c>
      <c r="F649" s="3" t="str">
        <f t="shared" si="30"/>
        <v/>
      </c>
      <c r="G649" s="17" t="str">
        <f>IF(COUNTIF($A$2:A649, A649)&gt;1, "", IFERROR(SUMIF($A$2:$A$1457, A649, $D$2:$D$1457), ""))</f>
        <v/>
      </c>
      <c r="H649" s="3" t="str">
        <f t="shared" si="31"/>
        <v/>
      </c>
      <c r="I649" s="3">
        <f t="shared" si="32"/>
        <v>0</v>
      </c>
      <c r="J649" s="12">
        <f>COUNTIF($A$2:A649, A649)</f>
        <v>3</v>
      </c>
    </row>
    <row r="650" spans="1:10">
      <c r="A650" s="142" t="s">
        <v>2162</v>
      </c>
      <c r="B650" s="143" t="s">
        <v>2213</v>
      </c>
      <c r="C650" s="2">
        <f>IFERROR(VLOOKUP('DIV CHANGE'!$B650,JOBS!$A:$D,4,FALSE),"")</f>
        <v>2</v>
      </c>
      <c r="D650" s="2">
        <v>0.15</v>
      </c>
      <c r="E650" s="3" t="str">
        <f>IF(J650=1, IFERROR(VLOOKUP(A650,'Simple Annual Summary'!$D$5:$O$962,9,FALSE), ""), "")</f>
        <v/>
      </c>
      <c r="F650" s="3" t="str">
        <f t="shared" si="30"/>
        <v/>
      </c>
      <c r="G650" s="17" t="str">
        <f>IF(COUNTIF($A$2:A650, A650)&gt;1, "", IFERROR(SUMIF($A$2:$A$1457, A650, $D$2:$D$1457), ""))</f>
        <v/>
      </c>
      <c r="H650" s="3" t="str">
        <f t="shared" si="31"/>
        <v/>
      </c>
      <c r="I650" s="3">
        <f t="shared" si="32"/>
        <v>0</v>
      </c>
      <c r="J650" s="12">
        <f>COUNTIF($A$2:A650, A650)</f>
        <v>2</v>
      </c>
    </row>
    <row r="651" spans="1:10">
      <c r="A651" s="142" t="s">
        <v>2189</v>
      </c>
      <c r="B651" s="143" t="s">
        <v>2227</v>
      </c>
      <c r="C651" s="2">
        <f>IFERROR(VLOOKUP('DIV CHANGE'!$B651,JOBS!$A:$D,4,FALSE),"")</f>
        <v>2</v>
      </c>
      <c r="D651" s="2">
        <v>0.15</v>
      </c>
      <c r="E651" s="3" t="str">
        <f>IF(J651=1, IFERROR(VLOOKUP(A651,'Simple Annual Summary'!$D$5:$O$962,9,FALSE), ""), "")</f>
        <v/>
      </c>
      <c r="F651" s="3" t="str">
        <f t="shared" si="30"/>
        <v/>
      </c>
      <c r="G651" s="17" t="str">
        <f>IF(COUNTIF($A$2:A651, A651)&gt;1, "", IFERROR(SUMIF($A$2:$A$1457, A651, $D$2:$D$1457), ""))</f>
        <v/>
      </c>
      <c r="H651" s="3" t="str">
        <f t="shared" si="31"/>
        <v/>
      </c>
      <c r="I651" s="3">
        <f t="shared" si="32"/>
        <v>0</v>
      </c>
      <c r="J651" s="12">
        <f>COUNTIF($A$2:A651, A651)</f>
        <v>2</v>
      </c>
    </row>
    <row r="652" spans="1:10">
      <c r="A652" s="142" t="s">
        <v>2164</v>
      </c>
      <c r="B652" s="143" t="s">
        <v>2213</v>
      </c>
      <c r="C652" s="2">
        <f>IFERROR(VLOOKUP('DIV CHANGE'!$B652,JOBS!$A:$D,4,FALSE),"")</f>
        <v>2</v>
      </c>
      <c r="D652" s="2">
        <v>0.15</v>
      </c>
      <c r="E652" s="3" t="str">
        <f>IF(J652=1, IFERROR(VLOOKUP(A652,'Simple Annual Summary'!$D$5:$O$962,9,FALSE), ""), "")</f>
        <v/>
      </c>
      <c r="F652" s="3" t="str">
        <f t="shared" si="30"/>
        <v/>
      </c>
      <c r="G652" s="17" t="str">
        <f>IF(COUNTIF($A$2:A652, A652)&gt;1, "", IFERROR(SUMIF($A$2:$A$1457, A652, $D$2:$D$1457), ""))</f>
        <v/>
      </c>
      <c r="H652" s="3" t="str">
        <f t="shared" si="31"/>
        <v/>
      </c>
      <c r="I652" s="3">
        <f t="shared" si="32"/>
        <v>0</v>
      </c>
      <c r="J652" s="12">
        <f>COUNTIF($A$2:A652, A652)</f>
        <v>2</v>
      </c>
    </row>
    <row r="653" spans="1:10">
      <c r="A653" s="142" t="s">
        <v>930</v>
      </c>
      <c r="B653" s="143" t="s">
        <v>2237</v>
      </c>
      <c r="C653" s="2">
        <f>IFERROR(VLOOKUP('DIV CHANGE'!$B653,JOBS!$A:$D,4,FALSE),"")</f>
        <v>4</v>
      </c>
      <c r="D653" s="11">
        <v>0.15</v>
      </c>
      <c r="E653" s="3" t="str">
        <f>IF(J653=1, IFERROR(VLOOKUP(A653,'Simple Annual Summary'!$D$5:$O$962,9,FALSE), ""), "")</f>
        <v/>
      </c>
      <c r="F653" s="3" t="str">
        <f t="shared" si="30"/>
        <v/>
      </c>
      <c r="G653" s="17" t="str">
        <f>IF(COUNTIF($A$2:A653, A653)&gt;1, "", IFERROR(SUMIF($A$2:$A$1457, A653, $D$2:$D$1457), ""))</f>
        <v/>
      </c>
      <c r="H653" s="3" t="str">
        <f t="shared" si="31"/>
        <v/>
      </c>
      <c r="I653" s="3">
        <f t="shared" si="32"/>
        <v>1461.375</v>
      </c>
      <c r="J653" s="12">
        <f>COUNTIF($A$2:A653, A653)</f>
        <v>2</v>
      </c>
    </row>
    <row r="654" spans="1:10">
      <c r="A654" s="142" t="s">
        <v>2184</v>
      </c>
      <c r="B654" s="143" t="s">
        <v>2023</v>
      </c>
      <c r="C654" s="2">
        <f>IFERROR(VLOOKUP('DIV CHANGE'!$B654,JOBS!$A:$D,4,FALSE),"")</f>
        <v>2</v>
      </c>
      <c r="D654" s="2">
        <v>0.15</v>
      </c>
      <c r="E654" s="3" t="str">
        <f>IF(J654=1, IFERROR(VLOOKUP(A654,'Simple Annual Summary'!$D$5:$O$962,9,FALSE), ""), "")</f>
        <v/>
      </c>
      <c r="F654" s="3" t="str">
        <f t="shared" si="30"/>
        <v/>
      </c>
      <c r="G654" s="17" t="str">
        <f>IF(COUNTIF($A$2:A654, A654)&gt;1, "", IFERROR(SUMIF($A$2:$A$1457, A654, $D$2:$D$1457), ""))</f>
        <v/>
      </c>
      <c r="H654" s="3" t="str">
        <f t="shared" si="31"/>
        <v/>
      </c>
      <c r="I654" s="3">
        <f t="shared" si="32"/>
        <v>0</v>
      </c>
      <c r="J654" s="12">
        <f>COUNTIF($A$2:A654, A654)</f>
        <v>2</v>
      </c>
    </row>
    <row r="655" spans="1:10">
      <c r="A655" s="138" t="s">
        <v>1081</v>
      </c>
      <c r="B655" s="139" t="s">
        <v>2020</v>
      </c>
      <c r="C655" s="2">
        <f>IFERROR(VLOOKUP('DIV CHANGE'!$B655,JOBS!$A:$D,4,FALSE),"")</f>
        <v>2</v>
      </c>
      <c r="D655" s="11">
        <v>0.15</v>
      </c>
      <c r="E655" s="3" t="str">
        <f>IF(J655=1, IFERROR(VLOOKUP(A655,'Simple Annual Summary'!$D$5:$O$962,9,FALSE), ""), "")</f>
        <v/>
      </c>
      <c r="F655" s="3" t="str">
        <f t="shared" si="30"/>
        <v/>
      </c>
      <c r="G655" s="17" t="str">
        <f>IF(COUNTIF($A$2:A655, A655)&gt;1, "", IFERROR(SUMIF($A$2:$A$1457, A655, $D$2:$D$1457), ""))</f>
        <v/>
      </c>
      <c r="H655" s="3" t="str">
        <f t="shared" si="31"/>
        <v/>
      </c>
      <c r="I655" s="3">
        <f t="shared" si="32"/>
        <v>4690.2079999999996</v>
      </c>
      <c r="J655" s="12">
        <f>COUNTIF($A$2:A655, A655)</f>
        <v>3</v>
      </c>
    </row>
    <row r="656" spans="1:10">
      <c r="A656" s="142" t="s">
        <v>1241</v>
      </c>
      <c r="B656" s="143" t="s">
        <v>2045</v>
      </c>
      <c r="C656" s="2">
        <f>IFERROR(VLOOKUP('DIV CHANGE'!$B656,JOBS!$A:$D,4,FALSE),"")</f>
        <v>2</v>
      </c>
      <c r="D656" s="11">
        <v>0.15</v>
      </c>
      <c r="E656" s="3" t="str">
        <f>IF(J656=1, IFERROR(VLOOKUP(A656,'Simple Annual Summary'!$D$5:$O$962,9,FALSE), ""), "")</f>
        <v/>
      </c>
      <c r="F656" s="3" t="str">
        <f t="shared" si="30"/>
        <v/>
      </c>
      <c r="G656" s="17" t="str">
        <f>IF(COUNTIF($A$2:A656, A656)&gt;1, "", IFERROR(SUMIF($A$2:$A$1457, A656, $D$2:$D$1457), ""))</f>
        <v/>
      </c>
      <c r="H656" s="3" t="str">
        <f t="shared" si="31"/>
        <v/>
      </c>
      <c r="I656" s="3">
        <f t="shared" si="32"/>
        <v>1629.1675</v>
      </c>
      <c r="J656" s="12">
        <f>COUNTIF($A$2:A656, A656)</f>
        <v>3</v>
      </c>
    </row>
    <row r="657" spans="1:10">
      <c r="A657" s="142" t="s">
        <v>1251</v>
      </c>
      <c r="B657" s="143" t="s">
        <v>2020</v>
      </c>
      <c r="C657" s="2">
        <f>IFERROR(VLOOKUP('DIV CHANGE'!$B657,JOBS!$A:$D,4,FALSE),"")</f>
        <v>2</v>
      </c>
      <c r="D657" s="2">
        <v>0.15</v>
      </c>
      <c r="E657" s="3" t="str">
        <f>IF(J657=1, IFERROR(VLOOKUP(A657,'Simple Annual Summary'!$D$5:$O$962,9,FALSE), ""), "")</f>
        <v/>
      </c>
      <c r="F657" s="3" t="str">
        <f t="shared" si="30"/>
        <v/>
      </c>
      <c r="G657" s="17" t="str">
        <f>IF(COUNTIF($A$2:A657, A657)&gt;1, "", IFERROR(SUMIF($A$2:$A$1457, A657, $D$2:$D$1457), ""))</f>
        <v/>
      </c>
      <c r="H657" s="3" t="str">
        <f t="shared" si="31"/>
        <v/>
      </c>
      <c r="I657" s="3">
        <f t="shared" si="32"/>
        <v>1695.9854999999998</v>
      </c>
      <c r="J657" s="12">
        <f>COUNTIF($A$2:A657, A657)</f>
        <v>3</v>
      </c>
    </row>
    <row r="658" spans="1:10">
      <c r="A658" s="142" t="s">
        <v>1495</v>
      </c>
      <c r="B658" s="143" t="s">
        <v>2044</v>
      </c>
      <c r="C658" s="2">
        <f>IFERROR(VLOOKUP('DIV CHANGE'!$B658,JOBS!$A:$D,4,FALSE),"")</f>
        <v>4</v>
      </c>
      <c r="D658" s="2">
        <v>0.15</v>
      </c>
      <c r="E658" s="3" t="str">
        <f>IF(J658=1, IFERROR(VLOOKUP(A658,'Simple Annual Summary'!$D$5:$O$962,9,FALSE), ""), "")</f>
        <v/>
      </c>
      <c r="F658" s="3" t="str">
        <f t="shared" si="30"/>
        <v/>
      </c>
      <c r="G658" s="17" t="str">
        <f>IF(COUNTIF($A$2:A658, A658)&gt;1, "", IFERROR(SUMIF($A$2:$A$1457, A658, $D$2:$D$1457), ""))</f>
        <v/>
      </c>
      <c r="H658" s="3" t="str">
        <f t="shared" si="31"/>
        <v/>
      </c>
      <c r="I658" s="3">
        <f t="shared" si="32"/>
        <v>3540</v>
      </c>
      <c r="J658" s="12">
        <f>COUNTIF($A$2:A658, A658)</f>
        <v>3</v>
      </c>
    </row>
    <row r="659" spans="1:10">
      <c r="A659" s="142" t="s">
        <v>1511</v>
      </c>
      <c r="B659" s="143" t="s">
        <v>2213</v>
      </c>
      <c r="C659" s="2">
        <f>IFERROR(VLOOKUP('DIV CHANGE'!$B659,JOBS!$A:$D,4,FALSE),"")</f>
        <v>2</v>
      </c>
      <c r="D659" s="11">
        <v>0.15</v>
      </c>
      <c r="E659" s="3" t="str">
        <f>IF(J659=1, IFERROR(VLOOKUP(A659,'Simple Annual Summary'!$D$5:$O$962,9,FALSE), ""), "")</f>
        <v/>
      </c>
      <c r="F659" s="3" t="str">
        <f t="shared" si="30"/>
        <v/>
      </c>
      <c r="G659" s="17" t="str">
        <f>IF(COUNTIF($A$2:A659, A659)&gt;1, "", IFERROR(SUMIF($A$2:$A$1457, A659, $D$2:$D$1457), ""))</f>
        <v/>
      </c>
      <c r="H659" s="3" t="str">
        <f t="shared" si="31"/>
        <v/>
      </c>
      <c r="I659" s="3">
        <f t="shared" si="32"/>
        <v>1108.3130357142857</v>
      </c>
      <c r="J659" s="12">
        <f>COUNTIF($A$2:A659, A659)</f>
        <v>3</v>
      </c>
    </row>
    <row r="660" spans="1:10">
      <c r="A660" s="138" t="s">
        <v>1654</v>
      </c>
      <c r="B660" s="139" t="s">
        <v>2020</v>
      </c>
      <c r="C660" s="2">
        <f>IFERROR(VLOOKUP('DIV CHANGE'!$B660,JOBS!$A:$D,4,FALSE),"")</f>
        <v>2</v>
      </c>
      <c r="D660" s="11">
        <v>0.15</v>
      </c>
      <c r="E660" s="3" t="str">
        <f>IF(J660=1, IFERROR(VLOOKUP(A660,'Simple Annual Summary'!$D$5:$O$962,9,FALSE), ""), "")</f>
        <v/>
      </c>
      <c r="F660" s="3" t="str">
        <f t="shared" si="30"/>
        <v/>
      </c>
      <c r="G660" s="17" t="str">
        <f>IF(COUNTIF($A$2:A660, A660)&gt;1, "", IFERROR(SUMIF($A$2:$A$1457, A660, $D$2:$D$1457), ""))</f>
        <v/>
      </c>
      <c r="H660" s="3" t="str">
        <f t="shared" si="31"/>
        <v/>
      </c>
      <c r="I660" s="3">
        <f t="shared" si="32"/>
        <v>3426.4709999999995</v>
      </c>
      <c r="J660" s="12">
        <f>COUNTIF($A$2:A660, A660)</f>
        <v>2</v>
      </c>
    </row>
    <row r="661" spans="1:10">
      <c r="A661" s="142" t="s">
        <v>2169</v>
      </c>
      <c r="B661" s="143" t="s">
        <v>2037</v>
      </c>
      <c r="C661" s="2">
        <f>IFERROR(VLOOKUP('DIV CHANGE'!$B661,JOBS!$A:$D,4,FALSE),"")</f>
        <v>2</v>
      </c>
      <c r="D661" s="2">
        <v>0.14000000000000001</v>
      </c>
      <c r="E661" s="3" t="str">
        <f>IF(J661=1, IFERROR(VLOOKUP(A661,'Simple Annual Summary'!$D$5:$O$962,9,FALSE), ""), "")</f>
        <v/>
      </c>
      <c r="F661" s="3" t="str">
        <f t="shared" si="30"/>
        <v/>
      </c>
      <c r="G661" s="17" t="str">
        <f>IF(COUNTIF($A$2:A661, A661)&gt;1, "", IFERROR(SUMIF($A$2:$A$1457, A661, $D$2:$D$1457), ""))</f>
        <v/>
      </c>
      <c r="H661" s="3" t="str">
        <f t="shared" si="31"/>
        <v/>
      </c>
      <c r="I661" s="3">
        <f t="shared" si="32"/>
        <v>0</v>
      </c>
      <c r="J661" s="12">
        <f>COUNTIF($A$2:A661, A661)</f>
        <v>2</v>
      </c>
    </row>
    <row r="662" spans="1:10">
      <c r="A662" s="142" t="s">
        <v>2200</v>
      </c>
      <c r="B662" s="143" t="s">
        <v>2076</v>
      </c>
      <c r="C662" s="2">
        <f>IFERROR(VLOOKUP('DIV CHANGE'!$B662,JOBS!$A:$D,4,FALSE),"")</f>
        <v>2</v>
      </c>
      <c r="D662" s="2">
        <v>0.14000000000000001</v>
      </c>
      <c r="E662" s="3" t="str">
        <f>IF(J662=1, IFERROR(VLOOKUP(A662,'Simple Annual Summary'!$D$5:$O$962,9,FALSE), ""), "")</f>
        <v/>
      </c>
      <c r="F662" s="3" t="str">
        <f t="shared" si="30"/>
        <v/>
      </c>
      <c r="G662" s="17" t="str">
        <f>IF(COUNTIF($A$2:A662, A662)&gt;1, "", IFERROR(SUMIF($A$2:$A$1457, A662, $D$2:$D$1457), ""))</f>
        <v/>
      </c>
      <c r="H662" s="3" t="str">
        <f t="shared" si="31"/>
        <v/>
      </c>
      <c r="I662" s="3">
        <f t="shared" si="32"/>
        <v>0</v>
      </c>
      <c r="J662" s="12">
        <f>COUNTIF($A$2:A662, A662)</f>
        <v>2</v>
      </c>
    </row>
    <row r="663" spans="1:10">
      <c r="A663" s="142" t="s">
        <v>2219</v>
      </c>
      <c r="B663" s="143" t="s">
        <v>2050</v>
      </c>
      <c r="C663" s="2">
        <f>IFERROR(VLOOKUP('DIV CHANGE'!$B663,JOBS!$A:$D,4,FALSE),"")</f>
        <v>4</v>
      </c>
      <c r="D663" s="2">
        <v>0.14000000000000001</v>
      </c>
      <c r="E663" s="3" t="str">
        <f>IF(J663=1, IFERROR(VLOOKUP(A663,'Simple Annual Summary'!$D$5:$O$962,9,FALSE), ""), "")</f>
        <v/>
      </c>
      <c r="F663" s="3" t="str">
        <f t="shared" si="30"/>
        <v/>
      </c>
      <c r="G663" s="17" t="str">
        <f>IF(COUNTIF($A$2:A663, A663)&gt;1, "", IFERROR(SUMIF($A$2:$A$1457, A663, $D$2:$D$1457), ""))</f>
        <v/>
      </c>
      <c r="H663" s="3" t="str">
        <f t="shared" si="31"/>
        <v/>
      </c>
      <c r="I663" s="3">
        <f t="shared" si="32"/>
        <v>0</v>
      </c>
      <c r="J663" s="12">
        <f>COUNTIF($A$2:A663, A663)</f>
        <v>3</v>
      </c>
    </row>
    <row r="664" spans="1:10">
      <c r="A664" s="138" t="s">
        <v>844</v>
      </c>
      <c r="B664" s="139" t="s">
        <v>2042</v>
      </c>
      <c r="C664" s="2">
        <f>IFERROR(VLOOKUP('DIV CHANGE'!$B664,JOBS!$A:$D,4,FALSE),"")</f>
        <v>4</v>
      </c>
      <c r="D664" s="11">
        <v>0.14000000000000001</v>
      </c>
      <c r="E664" s="3" t="str">
        <f>IF(J664=1, IFERROR(VLOOKUP(A664,'Simple Annual Summary'!$D$5:$O$962,9,FALSE), ""), "")</f>
        <v/>
      </c>
      <c r="F664" s="3" t="str">
        <f t="shared" si="30"/>
        <v/>
      </c>
      <c r="G664" s="17" t="str">
        <f>IF(COUNTIF($A$2:A664, A664)&gt;1, "", IFERROR(SUMIF($A$2:$A$1457, A664, $D$2:$D$1457), ""))</f>
        <v/>
      </c>
      <c r="H664" s="3" t="str">
        <f t="shared" si="31"/>
        <v/>
      </c>
      <c r="I664" s="3">
        <f t="shared" si="32"/>
        <v>264.46914666666669</v>
      </c>
      <c r="J664" s="12">
        <f>COUNTIF($A$2:A664, A664)</f>
        <v>2</v>
      </c>
    </row>
    <row r="665" spans="1:10">
      <c r="A665" s="138" t="s">
        <v>2161</v>
      </c>
      <c r="B665" s="139" t="s">
        <v>2023</v>
      </c>
      <c r="C665" s="2">
        <f>IFERROR(VLOOKUP('DIV CHANGE'!$B665,JOBS!$A:$D,4,FALSE),"")</f>
        <v>2</v>
      </c>
      <c r="D665" s="11">
        <v>0.14000000000000001</v>
      </c>
      <c r="E665" s="3" t="str">
        <f>IF(J665=1, IFERROR(VLOOKUP(A665,'Simple Annual Summary'!$D$5:$O$962,9,FALSE), ""), "")</f>
        <v/>
      </c>
      <c r="F665" s="3" t="str">
        <f t="shared" si="30"/>
        <v/>
      </c>
      <c r="G665" s="17" t="str">
        <f>IF(COUNTIF($A$2:A665, A665)&gt;1, "", IFERROR(SUMIF($A$2:$A$1457, A665, $D$2:$D$1457), ""))</f>
        <v/>
      </c>
      <c r="H665" s="3" t="str">
        <f t="shared" si="31"/>
        <v/>
      </c>
      <c r="I665" s="3">
        <f t="shared" si="32"/>
        <v>0</v>
      </c>
      <c r="J665" s="12">
        <f>COUNTIF($A$2:A665, A665)</f>
        <v>9</v>
      </c>
    </row>
    <row r="666" spans="1:10">
      <c r="A666" s="142" t="s">
        <v>945</v>
      </c>
      <c r="B666" s="143" t="s">
        <v>2213</v>
      </c>
      <c r="C666" s="2">
        <f>IFERROR(VLOOKUP('DIV CHANGE'!$B666,JOBS!$A:$D,4,FALSE),"")</f>
        <v>2</v>
      </c>
      <c r="D666" s="2">
        <v>0.14000000000000001</v>
      </c>
      <c r="E666" s="3" t="str">
        <f>IF(J666=1, IFERROR(VLOOKUP(A666,'Simple Annual Summary'!$D$5:$O$962,9,FALSE), ""), "")</f>
        <v/>
      </c>
      <c r="F666" s="3" t="str">
        <f t="shared" si="30"/>
        <v/>
      </c>
      <c r="G666" s="17" t="str">
        <f>IF(COUNTIF($A$2:A666, A666)&gt;1, "", IFERROR(SUMIF($A$2:$A$1457, A666, $D$2:$D$1457), ""))</f>
        <v/>
      </c>
      <c r="H666" s="3" t="str">
        <f t="shared" si="31"/>
        <v/>
      </c>
      <c r="I666" s="3">
        <f t="shared" si="32"/>
        <v>45.422160000000012</v>
      </c>
      <c r="J666" s="12">
        <f>COUNTIF($A$2:A666, A666)</f>
        <v>2</v>
      </c>
    </row>
    <row r="667" spans="1:10">
      <c r="A667" s="142" t="s">
        <v>949</v>
      </c>
      <c r="B667" s="143" t="s">
        <v>2213</v>
      </c>
      <c r="C667" s="2">
        <f>IFERROR(VLOOKUP('DIV CHANGE'!$B667,JOBS!$A:$D,4,FALSE),"")</f>
        <v>2</v>
      </c>
      <c r="D667" s="2">
        <v>0.14000000000000001</v>
      </c>
      <c r="E667" s="3" t="str">
        <f>IF(J667=1, IFERROR(VLOOKUP(A667,'Simple Annual Summary'!$D$5:$O$962,9,FALSE), ""), "")</f>
        <v/>
      </c>
      <c r="F667" s="3" t="str">
        <f t="shared" si="30"/>
        <v/>
      </c>
      <c r="G667" s="17" t="str">
        <f>IF(COUNTIF($A$2:A667, A667)&gt;1, "", IFERROR(SUMIF($A$2:$A$1457, A667, $D$2:$D$1457), ""))</f>
        <v/>
      </c>
      <c r="H667" s="3" t="str">
        <f t="shared" si="31"/>
        <v/>
      </c>
      <c r="I667" s="3">
        <f t="shared" si="32"/>
        <v>45.422160000000012</v>
      </c>
      <c r="J667" s="12">
        <f>COUNTIF($A$2:A667, A667)</f>
        <v>2</v>
      </c>
    </row>
    <row r="668" spans="1:10">
      <c r="A668" s="142" t="s">
        <v>1041</v>
      </c>
      <c r="B668" s="143" t="s">
        <v>2044</v>
      </c>
      <c r="C668" s="2">
        <f>IFERROR(VLOOKUP('DIV CHANGE'!$B668,JOBS!$A:$D,4,FALSE),"")</f>
        <v>4</v>
      </c>
      <c r="D668" s="2">
        <v>0.14000000000000001</v>
      </c>
      <c r="E668" s="3" t="str">
        <f>IF(J668=1, IFERROR(VLOOKUP(A668,'Simple Annual Summary'!$D$5:$O$962,9,FALSE), ""), "")</f>
        <v/>
      </c>
      <c r="F668" s="3" t="str">
        <f t="shared" si="30"/>
        <v/>
      </c>
      <c r="G668" s="17" t="str">
        <f>IF(COUNTIF($A$2:A668, A668)&gt;1, "", IFERROR(SUMIF($A$2:$A$1457, A668, $D$2:$D$1457), ""))</f>
        <v/>
      </c>
      <c r="H668" s="3" t="str">
        <f t="shared" si="31"/>
        <v/>
      </c>
      <c r="I668" s="3">
        <f t="shared" si="32"/>
        <v>4104.146200000001</v>
      </c>
      <c r="J668" s="12">
        <f>COUNTIF($A$2:A668, A668)</f>
        <v>2</v>
      </c>
    </row>
    <row r="669" spans="1:10">
      <c r="A669" s="142" t="s">
        <v>1177</v>
      </c>
      <c r="B669" s="143" t="s">
        <v>2170</v>
      </c>
      <c r="C669" s="2">
        <f>IFERROR(VLOOKUP('DIV CHANGE'!$B669,JOBS!$A:$D,4,FALSE),"")</f>
        <v>2</v>
      </c>
      <c r="D669" s="2">
        <v>0.14000000000000001</v>
      </c>
      <c r="E669" s="3" t="str">
        <f>IF(J669=1, IFERROR(VLOOKUP(A669,'Simple Annual Summary'!$D$5:$O$962,9,FALSE), ""), "")</f>
        <v/>
      </c>
      <c r="F669" s="3" t="str">
        <f t="shared" si="30"/>
        <v/>
      </c>
      <c r="G669" s="17" t="str">
        <f>IF(COUNTIF($A$2:A669, A669)&gt;1, "", IFERROR(SUMIF($A$2:$A$1457, A669, $D$2:$D$1457), ""))</f>
        <v/>
      </c>
      <c r="H669" s="3" t="str">
        <f t="shared" si="31"/>
        <v/>
      </c>
      <c r="I669" s="3">
        <f t="shared" si="32"/>
        <v>2665.0637999999999</v>
      </c>
      <c r="J669" s="12">
        <f>COUNTIF($A$2:A669, A669)</f>
        <v>2</v>
      </c>
    </row>
    <row r="670" spans="1:10">
      <c r="A670" s="138" t="s">
        <v>1522</v>
      </c>
      <c r="B670" s="139" t="s">
        <v>2045</v>
      </c>
      <c r="C670" s="2">
        <f>IFERROR(VLOOKUP('DIV CHANGE'!$B670,JOBS!$A:$D,4,FALSE),"")</f>
        <v>2</v>
      </c>
      <c r="D670" s="11">
        <v>0.14000000000000001</v>
      </c>
      <c r="E670" s="3" t="str">
        <f>IF(J670=1, IFERROR(VLOOKUP(A670,'Simple Annual Summary'!$D$5:$O$962,9,FALSE), ""), "")</f>
        <v/>
      </c>
      <c r="F670" s="3" t="str">
        <f t="shared" si="30"/>
        <v/>
      </c>
      <c r="G670" s="17" t="str">
        <f>IF(COUNTIF($A$2:A670, A670)&gt;1, "", IFERROR(SUMIF($A$2:$A$1457, A670, $D$2:$D$1457), ""))</f>
        <v/>
      </c>
      <c r="H670" s="3" t="str">
        <f t="shared" si="31"/>
        <v/>
      </c>
      <c r="I670" s="3">
        <f t="shared" si="32"/>
        <v>499.34941666666668</v>
      </c>
      <c r="J670" s="12">
        <f>COUNTIF($A$2:A670, A670)</f>
        <v>4</v>
      </c>
    </row>
    <row r="671" spans="1:10">
      <c r="A671" s="138" t="s">
        <v>2217</v>
      </c>
      <c r="B671" s="139" t="s">
        <v>2070</v>
      </c>
      <c r="C671" s="2">
        <f>IFERROR(VLOOKUP('DIV CHANGE'!$B671,JOBS!$A:$D,4,FALSE),"")</f>
        <v>8</v>
      </c>
      <c r="D671" s="11">
        <v>0.13</v>
      </c>
      <c r="E671" s="3" t="str">
        <f>IF(J671=1, IFERROR(VLOOKUP(A671,'Simple Annual Summary'!$D$5:$O$962,9,FALSE), ""), "")</f>
        <v/>
      </c>
      <c r="F671" s="3" t="str">
        <f t="shared" si="30"/>
        <v/>
      </c>
      <c r="G671" s="17" t="str">
        <f>IF(COUNTIF($A$2:A671, A671)&gt;1, "", IFERROR(SUMIF($A$2:$A$1457, A671, $D$2:$D$1457), ""))</f>
        <v/>
      </c>
      <c r="H671" s="3" t="str">
        <f t="shared" si="31"/>
        <v/>
      </c>
      <c r="I671" s="3">
        <f t="shared" si="32"/>
        <v>0</v>
      </c>
      <c r="J671" s="12">
        <f>COUNTIF($A$2:A671, A671)</f>
        <v>3</v>
      </c>
    </row>
    <row r="672" spans="1:10">
      <c r="A672" s="142" t="s">
        <v>125</v>
      </c>
      <c r="B672" s="143" t="s">
        <v>2213</v>
      </c>
      <c r="C672" s="2">
        <f>IFERROR(VLOOKUP('DIV CHANGE'!$B672,JOBS!$A:$D,4,FALSE),"")</f>
        <v>2</v>
      </c>
      <c r="D672" s="2">
        <v>0.13</v>
      </c>
      <c r="E672" s="3" t="str">
        <f>IF(J672=1, IFERROR(VLOOKUP(A672,'Simple Annual Summary'!$D$5:$O$962,9,FALSE), ""), "")</f>
        <v/>
      </c>
      <c r="F672" s="3" t="str">
        <f t="shared" si="30"/>
        <v/>
      </c>
      <c r="G672" s="17" t="str">
        <f>IF(COUNTIF($A$2:A672, A672)&gt;1, "", IFERROR(SUMIF($A$2:$A$1457, A672, $D$2:$D$1457), ""))</f>
        <v/>
      </c>
      <c r="H672" s="3" t="str">
        <f t="shared" si="31"/>
        <v/>
      </c>
      <c r="I672" s="3">
        <f t="shared" si="32"/>
        <v>462.94247999999993</v>
      </c>
      <c r="J672" s="12">
        <f>COUNTIF($A$2:A672, A672)</f>
        <v>2</v>
      </c>
    </row>
    <row r="673" spans="1:10">
      <c r="A673" s="142" t="s">
        <v>463</v>
      </c>
      <c r="B673" s="143" t="s">
        <v>2213</v>
      </c>
      <c r="C673" s="2">
        <f>IFERROR(VLOOKUP('DIV CHANGE'!$B673,JOBS!$A:$D,4,FALSE),"")</f>
        <v>2</v>
      </c>
      <c r="D673" s="11">
        <v>0.13</v>
      </c>
      <c r="E673" s="3" t="str">
        <f>IF(J673=1, IFERROR(VLOOKUP(A673,'Simple Annual Summary'!$D$5:$O$962,9,FALSE), ""), "")</f>
        <v/>
      </c>
      <c r="F673" s="3" t="str">
        <f t="shared" si="30"/>
        <v/>
      </c>
      <c r="G673" s="17" t="str">
        <f>IF(COUNTIF($A$2:A673, A673)&gt;1, "", IFERROR(SUMIF($A$2:$A$1457, A673, $D$2:$D$1457), ""))</f>
        <v/>
      </c>
      <c r="H673" s="3" t="str">
        <f t="shared" si="31"/>
        <v/>
      </c>
      <c r="I673" s="3">
        <f t="shared" si="32"/>
        <v>488.90811666666679</v>
      </c>
      <c r="J673" s="12">
        <f>COUNTIF($A$2:A673, A673)</f>
        <v>2</v>
      </c>
    </row>
    <row r="674" spans="1:10">
      <c r="A674" s="142" t="s">
        <v>2177</v>
      </c>
      <c r="B674" s="143" t="s">
        <v>2235</v>
      </c>
      <c r="C674" s="2">
        <f>IFERROR(VLOOKUP('DIV CHANGE'!$B674,JOBS!$A:$D,4,FALSE),"")</f>
        <v>2</v>
      </c>
      <c r="D674" s="11">
        <v>0.13</v>
      </c>
      <c r="E674" s="3" t="str">
        <f>IF(J674=1, IFERROR(VLOOKUP(A674,'Simple Annual Summary'!$D$5:$O$962,9,FALSE), ""), "")</f>
        <v/>
      </c>
      <c r="F674" s="3" t="str">
        <f t="shared" si="30"/>
        <v/>
      </c>
      <c r="G674" s="17" t="str">
        <f>IF(COUNTIF($A$2:A674, A674)&gt;1, "", IFERROR(SUMIF($A$2:$A$1457, A674, $D$2:$D$1457), ""))</f>
        <v/>
      </c>
      <c r="H674" s="3" t="str">
        <f t="shared" si="31"/>
        <v/>
      </c>
      <c r="I674" s="3">
        <f t="shared" si="32"/>
        <v>0</v>
      </c>
      <c r="J674" s="12">
        <f>COUNTIF($A$2:A674, A674)</f>
        <v>2</v>
      </c>
    </row>
    <row r="675" spans="1:10">
      <c r="A675" s="138" t="s">
        <v>2229</v>
      </c>
      <c r="B675" s="139" t="s">
        <v>2235</v>
      </c>
      <c r="C675" s="2">
        <f>IFERROR(VLOOKUP('DIV CHANGE'!$B675,JOBS!$A:$D,4,FALSE),"")</f>
        <v>2</v>
      </c>
      <c r="D675" s="11">
        <v>0.13</v>
      </c>
      <c r="E675" s="3" t="str">
        <f>IF(J675=1, IFERROR(VLOOKUP(A675,'Simple Annual Summary'!$D$5:$O$962,9,FALSE), ""), "")</f>
        <v/>
      </c>
      <c r="F675" s="3" t="str">
        <f t="shared" si="30"/>
        <v/>
      </c>
      <c r="G675" s="17" t="str">
        <f>IF(COUNTIF($A$2:A675, A675)&gt;1, "", IFERROR(SUMIF($A$2:$A$1457, A675, $D$2:$D$1457), ""))</f>
        <v/>
      </c>
      <c r="H675" s="3" t="str">
        <f t="shared" si="31"/>
        <v/>
      </c>
      <c r="I675" s="3">
        <f t="shared" si="32"/>
        <v>0</v>
      </c>
      <c r="J675" s="12">
        <f>COUNTIF($A$2:A675, A675)</f>
        <v>3</v>
      </c>
    </row>
    <row r="676" spans="1:10">
      <c r="A676" s="142" t="s">
        <v>2160</v>
      </c>
      <c r="B676" s="143" t="s">
        <v>2050</v>
      </c>
      <c r="C676" s="2">
        <f>IFERROR(VLOOKUP('DIV CHANGE'!$B676,JOBS!$A:$D,4,FALSE),"")</f>
        <v>4</v>
      </c>
      <c r="D676" s="2">
        <v>0.13</v>
      </c>
      <c r="E676" s="3" t="str">
        <f>IF(J676=1, IFERROR(VLOOKUP(A676,'Simple Annual Summary'!$D$5:$O$962,9,FALSE), ""), "")</f>
        <v/>
      </c>
      <c r="F676" s="3" t="str">
        <f t="shared" si="30"/>
        <v/>
      </c>
      <c r="G676" s="17" t="str">
        <f>IF(COUNTIF($A$2:A676, A676)&gt;1, "", IFERROR(SUMIF($A$2:$A$1457, A676, $D$2:$D$1457), ""))</f>
        <v/>
      </c>
      <c r="H676" s="3" t="str">
        <f t="shared" si="31"/>
        <v/>
      </c>
      <c r="I676" s="3">
        <f t="shared" si="32"/>
        <v>0</v>
      </c>
      <c r="J676" s="12">
        <f>COUNTIF($A$2:A676, A676)</f>
        <v>2</v>
      </c>
    </row>
    <row r="677" spans="1:10">
      <c r="A677" s="138" t="s">
        <v>989</v>
      </c>
      <c r="B677" s="139" t="s">
        <v>2037</v>
      </c>
      <c r="C677" s="2">
        <f>IFERROR(VLOOKUP('DIV CHANGE'!$B677,JOBS!$A:$D,4,FALSE),"")</f>
        <v>2</v>
      </c>
      <c r="D677" s="11">
        <v>0.13</v>
      </c>
      <c r="E677" s="3" t="str">
        <f>IF(J677=1, IFERROR(VLOOKUP(A677,'Simple Annual Summary'!$D$5:$O$962,9,FALSE), ""), "")</f>
        <v/>
      </c>
      <c r="F677" s="3" t="str">
        <f t="shared" si="30"/>
        <v/>
      </c>
      <c r="G677" s="17" t="str">
        <f>IF(COUNTIF($A$2:A677, A677)&gt;1, "", IFERROR(SUMIF($A$2:$A$1457, A677, $D$2:$D$1457), ""))</f>
        <v/>
      </c>
      <c r="H677" s="3" t="str">
        <f t="shared" si="31"/>
        <v/>
      </c>
      <c r="I677" s="3">
        <f t="shared" si="32"/>
        <v>1793.1984308333328</v>
      </c>
      <c r="J677" s="12">
        <f>COUNTIF($A$2:A677, A677)</f>
        <v>2</v>
      </c>
    </row>
    <row r="678" spans="1:10">
      <c r="A678" s="142" t="s">
        <v>1103</v>
      </c>
      <c r="B678" s="143" t="s">
        <v>2044</v>
      </c>
      <c r="C678" s="2">
        <f>IFERROR(VLOOKUP('DIV CHANGE'!$B678,JOBS!$A:$D,4,FALSE),"")</f>
        <v>4</v>
      </c>
      <c r="D678" s="130">
        <v>0.13</v>
      </c>
      <c r="E678" s="3" t="str">
        <f>IF(J678=1, IFERROR(VLOOKUP(A678,'Simple Annual Summary'!$D$5:$O$962,9,FALSE), ""), "")</f>
        <v/>
      </c>
      <c r="F678" s="3" t="str">
        <f t="shared" si="30"/>
        <v/>
      </c>
      <c r="G678" s="17" t="str">
        <f>IF(COUNTIF($A$2:A678, A678)&gt;1, "", IFERROR(SUMIF($A$2:$A$1457, A678, $D$2:$D$1457), ""))</f>
        <v/>
      </c>
      <c r="H678" s="3" t="str">
        <f t="shared" si="31"/>
        <v/>
      </c>
      <c r="I678" s="3">
        <f t="shared" si="32"/>
        <v>2728.5140999999999</v>
      </c>
      <c r="J678" s="12">
        <f>COUNTIF($A$2:A678, A678)</f>
        <v>3</v>
      </c>
    </row>
    <row r="679" spans="1:10">
      <c r="A679" s="138" t="s">
        <v>1165</v>
      </c>
      <c r="B679" s="139" t="s">
        <v>2227</v>
      </c>
      <c r="C679" s="2">
        <f>IFERROR(VLOOKUP('DIV CHANGE'!$B679,JOBS!$A:$D,4,FALSE),"")</f>
        <v>2</v>
      </c>
      <c r="D679" s="11">
        <v>0.13</v>
      </c>
      <c r="E679" s="3" t="str">
        <f>IF(J679=1, IFERROR(VLOOKUP(A679,'Simple Annual Summary'!$D$5:$O$962,9,FALSE), ""), "")</f>
        <v/>
      </c>
      <c r="F679" s="3" t="str">
        <f t="shared" si="30"/>
        <v/>
      </c>
      <c r="G679" s="17" t="str">
        <f>IF(COUNTIF($A$2:A679, A679)&gt;1, "", IFERROR(SUMIF($A$2:$A$1457, A679, $D$2:$D$1457), ""))</f>
        <v/>
      </c>
      <c r="H679" s="3" t="str">
        <f t="shared" si="31"/>
        <v/>
      </c>
      <c r="I679" s="3">
        <f t="shared" si="32"/>
        <v>3146.7533500000009</v>
      </c>
      <c r="J679" s="12">
        <f>COUNTIF($A$2:A679, A679)</f>
        <v>2</v>
      </c>
    </row>
    <row r="680" spans="1:10">
      <c r="A680" s="142" t="s">
        <v>1303</v>
      </c>
      <c r="B680" s="143" t="s">
        <v>2070</v>
      </c>
      <c r="C680" s="2">
        <f>IFERROR(VLOOKUP('DIV CHANGE'!$B680,JOBS!$A:$D,4,FALSE),"")</f>
        <v>8</v>
      </c>
      <c r="D680" s="130">
        <v>0.13</v>
      </c>
      <c r="E680" s="3" t="str">
        <f>IF(J680=1, IFERROR(VLOOKUP(A680,'Simple Annual Summary'!$D$5:$O$962,9,FALSE), ""), "")</f>
        <v/>
      </c>
      <c r="F680" s="3" t="str">
        <f t="shared" si="30"/>
        <v/>
      </c>
      <c r="G680" s="17" t="str">
        <f>IF(COUNTIF($A$2:A680, A680)&gt;1, "", IFERROR(SUMIF($A$2:$A$1457, A680, $D$2:$D$1457), ""))</f>
        <v/>
      </c>
      <c r="H680" s="3" t="str">
        <f t="shared" si="31"/>
        <v/>
      </c>
      <c r="I680" s="3">
        <f t="shared" si="32"/>
        <v>133.64367250000001</v>
      </c>
      <c r="J680" s="12">
        <f>COUNTIF($A$2:A680, A680)</f>
        <v>4</v>
      </c>
    </row>
    <row r="681" spans="1:10">
      <c r="A681" s="142" t="s">
        <v>1307</v>
      </c>
      <c r="B681" s="143" t="s">
        <v>2020</v>
      </c>
      <c r="C681" s="2">
        <f>IFERROR(VLOOKUP('DIV CHANGE'!$B681,JOBS!$A:$D,4,FALSE),"")</f>
        <v>2</v>
      </c>
      <c r="D681" s="2">
        <v>0.13</v>
      </c>
      <c r="E681" s="3" t="str">
        <f>IF(J681=1, IFERROR(VLOOKUP(A681,'Simple Annual Summary'!$D$5:$O$962,9,FALSE), ""), "")</f>
        <v/>
      </c>
      <c r="F681" s="3" t="str">
        <f t="shared" si="30"/>
        <v/>
      </c>
      <c r="G681" s="17" t="str">
        <f>IF(COUNTIF($A$2:A681, A681)&gt;1, "", IFERROR(SUMIF($A$2:$A$1457, A681, $D$2:$D$1457), ""))</f>
        <v/>
      </c>
      <c r="H681" s="3" t="str">
        <f t="shared" si="31"/>
        <v/>
      </c>
      <c r="I681" s="3">
        <f t="shared" si="32"/>
        <v>261.78914125000006</v>
      </c>
      <c r="J681" s="12">
        <f>COUNTIF($A$2:A681, A681)</f>
        <v>3</v>
      </c>
    </row>
    <row r="682" spans="1:10">
      <c r="A682" s="142" t="s">
        <v>1457</v>
      </c>
      <c r="B682" s="143" t="s">
        <v>2042</v>
      </c>
      <c r="C682" s="2">
        <f>IFERROR(VLOOKUP('DIV CHANGE'!$B682,JOBS!$A:$D,4,FALSE),"")</f>
        <v>4</v>
      </c>
      <c r="D682" s="2">
        <v>0.13</v>
      </c>
      <c r="E682" s="3" t="str">
        <f>IF(J682=1, IFERROR(VLOOKUP(A682,'Simple Annual Summary'!$D$5:$O$962,9,FALSE), ""), "")</f>
        <v/>
      </c>
      <c r="F682" s="3" t="str">
        <f t="shared" si="30"/>
        <v/>
      </c>
      <c r="G682" s="17" t="str">
        <f>IF(COUNTIF($A$2:A682, A682)&gt;1, "", IFERROR(SUMIF($A$2:$A$1457, A682, $D$2:$D$1457), ""))</f>
        <v/>
      </c>
      <c r="H682" s="3" t="str">
        <f t="shared" si="31"/>
        <v/>
      </c>
      <c r="I682" s="3">
        <f t="shared" si="32"/>
        <v>3887.3979857142849</v>
      </c>
      <c r="J682" s="12">
        <f>COUNTIF($A$2:A682, A682)</f>
        <v>2</v>
      </c>
    </row>
    <row r="683" spans="1:10">
      <c r="A683" s="142" t="s">
        <v>1493</v>
      </c>
      <c r="B683" s="143" t="s">
        <v>2078</v>
      </c>
      <c r="C683" s="2">
        <f>IFERROR(VLOOKUP('DIV CHANGE'!$B683,JOBS!$A:$D,4,FALSE),"")</f>
        <v>4</v>
      </c>
      <c r="D683" s="2">
        <v>0.13</v>
      </c>
      <c r="E683" s="3" t="str">
        <f>IF(J683=1, IFERROR(VLOOKUP(A683,'Simple Annual Summary'!$D$5:$O$962,9,FALSE), ""), "")</f>
        <v/>
      </c>
      <c r="F683" s="3" t="str">
        <f t="shared" si="30"/>
        <v/>
      </c>
      <c r="G683" s="17" t="str">
        <f>IF(COUNTIF($A$2:A683, A683)&gt;1, "", IFERROR(SUMIF($A$2:$A$1457, A683, $D$2:$D$1457), ""))</f>
        <v/>
      </c>
      <c r="H683" s="3" t="str">
        <f t="shared" si="31"/>
        <v/>
      </c>
      <c r="I683" s="3">
        <f t="shared" si="32"/>
        <v>1044.6402571428571</v>
      </c>
      <c r="J683" s="12">
        <f>COUNTIF($A$2:A683, A683)</f>
        <v>2</v>
      </c>
    </row>
    <row r="684" spans="1:10">
      <c r="A684" s="142" t="s">
        <v>1648</v>
      </c>
      <c r="B684" s="143" t="s">
        <v>2044</v>
      </c>
      <c r="C684" s="2">
        <f>IFERROR(VLOOKUP('DIV CHANGE'!$B684,JOBS!$A:$D,4,FALSE),"")</f>
        <v>4</v>
      </c>
      <c r="D684" s="2">
        <v>0.13</v>
      </c>
      <c r="E684" s="3" t="str">
        <f>IF(J684=1, IFERROR(VLOOKUP(A684,'Simple Annual Summary'!$D$5:$O$962,9,FALSE), ""), "")</f>
        <v/>
      </c>
      <c r="F684" s="3" t="str">
        <f t="shared" si="30"/>
        <v/>
      </c>
      <c r="G684" s="17" t="str">
        <f>IF(COUNTIF($A$2:A684, A684)&gt;1, "", IFERROR(SUMIF($A$2:$A$1457, A684, $D$2:$D$1457), ""))</f>
        <v/>
      </c>
      <c r="H684" s="3" t="str">
        <f t="shared" si="31"/>
        <v/>
      </c>
      <c r="I684" s="3">
        <f t="shared" si="32"/>
        <v>3765.8894</v>
      </c>
      <c r="J684" s="12">
        <f>COUNTIF($A$2:A684, A684)</f>
        <v>2</v>
      </c>
    </row>
    <row r="685" spans="1:10">
      <c r="A685" s="138" t="s">
        <v>2234</v>
      </c>
      <c r="B685" s="139" t="s">
        <v>2027</v>
      </c>
      <c r="C685" s="2">
        <f>IFERROR(VLOOKUP('DIV CHANGE'!$B685,JOBS!$A:$D,4,FALSE),"")</f>
        <v>2</v>
      </c>
      <c r="D685" s="11">
        <v>0.12</v>
      </c>
      <c r="E685" s="3" t="str">
        <f>IF(J685=1, IFERROR(VLOOKUP(A685,'Simple Annual Summary'!$D$5:$O$962,9,FALSE), ""), "")</f>
        <v/>
      </c>
      <c r="F685" s="3" t="str">
        <f t="shared" si="30"/>
        <v/>
      </c>
      <c r="G685" s="17" t="str">
        <f>IF(COUNTIF($A$2:A685, A685)&gt;1, "", IFERROR(SUMIF($A$2:$A$1457, A685, $D$2:$D$1457), ""))</f>
        <v/>
      </c>
      <c r="H685" s="3" t="str">
        <f t="shared" si="31"/>
        <v/>
      </c>
      <c r="I685" s="3">
        <f t="shared" si="32"/>
        <v>0</v>
      </c>
      <c r="J685" s="12">
        <f>COUNTIF($A$2:A685, A685)</f>
        <v>4</v>
      </c>
    </row>
    <row r="686" spans="1:10">
      <c r="A686" s="142" t="s">
        <v>2225</v>
      </c>
      <c r="B686" s="143" t="s">
        <v>2040</v>
      </c>
      <c r="C686" s="2">
        <f>IFERROR(VLOOKUP('DIV CHANGE'!$B686,JOBS!$A:$D,4,FALSE),"")</f>
        <v>2</v>
      </c>
      <c r="D686" s="2">
        <v>0.12</v>
      </c>
      <c r="E686" s="3" t="str">
        <f>IF(J686=1, IFERROR(VLOOKUP(A686,'Simple Annual Summary'!$D$5:$O$962,9,FALSE), ""), "")</f>
        <v/>
      </c>
      <c r="F686" s="3" t="str">
        <f t="shared" si="30"/>
        <v/>
      </c>
      <c r="G686" s="17" t="str">
        <f>IF(COUNTIF($A$2:A686, A686)&gt;1, "", IFERROR(SUMIF($A$2:$A$1457, A686, $D$2:$D$1457), ""))</f>
        <v/>
      </c>
      <c r="H686" s="3" t="str">
        <f t="shared" si="31"/>
        <v/>
      </c>
      <c r="I686" s="3">
        <f t="shared" si="32"/>
        <v>0</v>
      </c>
      <c r="J686" s="12">
        <f>COUNTIF($A$2:A686, A686)</f>
        <v>4</v>
      </c>
    </row>
    <row r="687" spans="1:10">
      <c r="A687" s="142" t="s">
        <v>2166</v>
      </c>
      <c r="B687" s="143" t="s">
        <v>2020</v>
      </c>
      <c r="C687" s="2">
        <f>IFERROR(VLOOKUP('DIV CHANGE'!$B687,JOBS!$A:$D,4,FALSE),"")</f>
        <v>2</v>
      </c>
      <c r="D687" s="2">
        <v>0.12</v>
      </c>
      <c r="E687" s="3" t="str">
        <f>IF(J687=1, IFERROR(VLOOKUP(A687,'Simple Annual Summary'!$D$5:$O$962,9,FALSE), ""), "")</f>
        <v/>
      </c>
      <c r="F687" s="3" t="str">
        <f t="shared" si="30"/>
        <v/>
      </c>
      <c r="G687" s="17" t="str">
        <f>IF(COUNTIF($A$2:A687, A687)&gt;1, "", IFERROR(SUMIF($A$2:$A$1457, A687, $D$2:$D$1457), ""))</f>
        <v/>
      </c>
      <c r="H687" s="3" t="str">
        <f t="shared" si="31"/>
        <v/>
      </c>
      <c r="I687" s="3">
        <f t="shared" si="32"/>
        <v>0</v>
      </c>
      <c r="J687" s="12">
        <f>COUNTIF($A$2:A687, A687)</f>
        <v>2</v>
      </c>
    </row>
    <row r="688" spans="1:10">
      <c r="A688" s="142" t="s">
        <v>2157</v>
      </c>
      <c r="B688" s="143" t="s">
        <v>2213</v>
      </c>
      <c r="C688" s="2">
        <f>IFERROR(VLOOKUP('DIV CHANGE'!$B688,JOBS!$A:$D,4,FALSE),"")</f>
        <v>2</v>
      </c>
      <c r="D688" s="2">
        <v>0.12</v>
      </c>
      <c r="E688" s="3" t="str">
        <f>IF(J688=1, IFERROR(VLOOKUP(A688,'Simple Annual Summary'!$D$5:$O$962,9,FALSE), ""), "")</f>
        <v/>
      </c>
      <c r="F688" s="3" t="str">
        <f t="shared" si="30"/>
        <v/>
      </c>
      <c r="G688" s="17" t="str">
        <f>IF(COUNTIF($A$2:A688, A688)&gt;1, "", IFERROR(SUMIF($A$2:$A$1457, A688, $D$2:$D$1457), ""))</f>
        <v/>
      </c>
      <c r="H688" s="3" t="str">
        <f t="shared" si="31"/>
        <v/>
      </c>
      <c r="I688" s="3">
        <f t="shared" si="32"/>
        <v>0</v>
      </c>
      <c r="J688" s="12">
        <f>COUNTIF($A$2:A688, A688)</f>
        <v>2</v>
      </c>
    </row>
    <row r="689" spans="1:10">
      <c r="A689" s="142" t="s">
        <v>2158</v>
      </c>
      <c r="B689" s="143" t="s">
        <v>2213</v>
      </c>
      <c r="C689" s="2">
        <f>IFERROR(VLOOKUP('DIV CHANGE'!$B689,JOBS!$A:$D,4,FALSE),"")</f>
        <v>2</v>
      </c>
      <c r="D689" s="2">
        <v>0.12</v>
      </c>
      <c r="E689" s="3" t="str">
        <f>IF(J689=1, IFERROR(VLOOKUP(A689,'Simple Annual Summary'!$D$5:$O$962,9,FALSE), ""), "")</f>
        <v/>
      </c>
      <c r="F689" s="3" t="str">
        <f t="shared" si="30"/>
        <v/>
      </c>
      <c r="G689" s="17" t="str">
        <f>IF(COUNTIF($A$2:A689, A689)&gt;1, "", IFERROR(SUMIF($A$2:$A$1457, A689, $D$2:$D$1457), ""))</f>
        <v/>
      </c>
      <c r="H689" s="3" t="str">
        <f t="shared" si="31"/>
        <v/>
      </c>
      <c r="I689" s="3">
        <f t="shared" si="32"/>
        <v>0</v>
      </c>
      <c r="J689" s="12">
        <f>COUNTIF($A$2:A689, A689)</f>
        <v>2</v>
      </c>
    </row>
    <row r="690" spans="1:10">
      <c r="A690" s="138" t="s">
        <v>977</v>
      </c>
      <c r="B690" s="139" t="s">
        <v>2045</v>
      </c>
      <c r="C690" s="2">
        <f>IFERROR(VLOOKUP('DIV CHANGE'!$B690,JOBS!$A:$D,4,FALSE),"")</f>
        <v>2</v>
      </c>
      <c r="D690" s="11">
        <v>0.12</v>
      </c>
      <c r="E690" s="3" t="str">
        <f>IF(J690=1, IFERROR(VLOOKUP(A690,'Simple Annual Summary'!$D$5:$O$962,9,FALSE), ""), "")</f>
        <v/>
      </c>
      <c r="F690" s="3" t="str">
        <f t="shared" si="30"/>
        <v/>
      </c>
      <c r="G690" s="17" t="str">
        <f>IF(COUNTIF($A$2:A690, A690)&gt;1, "", IFERROR(SUMIF($A$2:$A$1457, A690, $D$2:$D$1457), ""))</f>
        <v/>
      </c>
      <c r="H690" s="3" t="str">
        <f t="shared" si="31"/>
        <v/>
      </c>
      <c r="I690" s="3">
        <f t="shared" si="32"/>
        <v>4383.7878857142859</v>
      </c>
      <c r="J690" s="12">
        <f>COUNTIF($A$2:A690, A690)</f>
        <v>3</v>
      </c>
    </row>
    <row r="691" spans="1:10">
      <c r="A691" s="138" t="s">
        <v>1008</v>
      </c>
      <c r="B691" s="139" t="s">
        <v>2050</v>
      </c>
      <c r="C691" s="2">
        <f>IFERROR(VLOOKUP('DIV CHANGE'!$B691,JOBS!$A:$D,4,FALSE),"")</f>
        <v>4</v>
      </c>
      <c r="D691" s="11">
        <v>0.12</v>
      </c>
      <c r="E691" s="3" t="str">
        <f>IF(J691=1, IFERROR(VLOOKUP(A691,'Simple Annual Summary'!$D$5:$O$962,9,FALSE), ""), "")</f>
        <v/>
      </c>
      <c r="F691" s="3" t="str">
        <f t="shared" si="30"/>
        <v/>
      </c>
      <c r="G691" s="17" t="str">
        <f>IF(COUNTIF($A$2:A691, A691)&gt;1, "", IFERROR(SUMIF($A$2:$A$1457, A691, $D$2:$D$1457), ""))</f>
        <v/>
      </c>
      <c r="H691" s="3" t="str">
        <f t="shared" si="31"/>
        <v/>
      </c>
      <c r="I691" s="3">
        <f t="shared" si="32"/>
        <v>3410.0160000000001</v>
      </c>
      <c r="J691" s="12">
        <f>COUNTIF($A$2:A691, A691)</f>
        <v>2</v>
      </c>
    </row>
    <row r="692" spans="1:10">
      <c r="A692" s="138" t="s">
        <v>1079</v>
      </c>
      <c r="B692" s="139" t="s">
        <v>2044</v>
      </c>
      <c r="C692" s="2">
        <f>IFERROR(VLOOKUP('DIV CHANGE'!$B692,JOBS!$A:$D,4,FALSE),"")</f>
        <v>4</v>
      </c>
      <c r="D692" s="11">
        <v>0.12</v>
      </c>
      <c r="E692" s="3" t="str">
        <f>IF(J692=1, IFERROR(VLOOKUP(A692,'Simple Annual Summary'!$D$5:$O$962,9,FALSE), ""), "")</f>
        <v/>
      </c>
      <c r="F692" s="3" t="str">
        <f t="shared" si="30"/>
        <v/>
      </c>
      <c r="G692" s="17" t="str">
        <f>IF(COUNTIF($A$2:A692, A692)&gt;1, "", IFERROR(SUMIF($A$2:$A$1457, A692, $D$2:$D$1457), ""))</f>
        <v/>
      </c>
      <c r="H692" s="3" t="str">
        <f t="shared" si="31"/>
        <v/>
      </c>
      <c r="I692" s="3">
        <f t="shared" si="32"/>
        <v>2732.1242000000002</v>
      </c>
      <c r="J692" s="12">
        <f>COUNTIF($A$2:A692, A692)</f>
        <v>3</v>
      </c>
    </row>
    <row r="693" spans="1:10">
      <c r="A693" s="138" t="s">
        <v>1229</v>
      </c>
      <c r="B693" s="139" t="s">
        <v>2020</v>
      </c>
      <c r="C693" s="2">
        <f>IFERROR(VLOOKUP('DIV CHANGE'!$B693,JOBS!$A:$D,4,FALSE),"")</f>
        <v>2</v>
      </c>
      <c r="D693" s="11">
        <v>0.12</v>
      </c>
      <c r="E693" s="3" t="str">
        <f>IF(J693=1, IFERROR(VLOOKUP(A693,'Simple Annual Summary'!$D$5:$O$962,9,FALSE), ""), "")</f>
        <v/>
      </c>
      <c r="F693" s="3" t="str">
        <f t="shared" si="30"/>
        <v/>
      </c>
      <c r="G693" s="17" t="str">
        <f>IF(COUNTIF($A$2:A693, A693)&gt;1, "", IFERROR(SUMIF($A$2:$A$1457, A693, $D$2:$D$1457), ""))</f>
        <v/>
      </c>
      <c r="H693" s="3" t="str">
        <f t="shared" si="31"/>
        <v/>
      </c>
      <c r="I693" s="3">
        <f t="shared" si="32"/>
        <v>1406.3138999999999</v>
      </c>
      <c r="J693" s="12">
        <f>COUNTIF($A$2:A693, A693)</f>
        <v>2</v>
      </c>
    </row>
    <row r="694" spans="1:10">
      <c r="A694" s="142" t="s">
        <v>1303</v>
      </c>
      <c r="B694" s="143" t="s">
        <v>2018</v>
      </c>
      <c r="C694" s="2">
        <f>IFERROR(VLOOKUP('DIV CHANGE'!$B694,JOBS!$A:$D,4,FALSE),"")</f>
        <v>2</v>
      </c>
      <c r="D694" s="130">
        <v>0.12</v>
      </c>
      <c r="E694" s="3" t="str">
        <f>IF(J694=1, IFERROR(VLOOKUP(A694,'Simple Annual Summary'!$D$5:$O$962,9,FALSE), ""), "")</f>
        <v/>
      </c>
      <c r="F694" s="3" t="str">
        <f t="shared" si="30"/>
        <v/>
      </c>
      <c r="G694" s="17" t="str">
        <f>IF(COUNTIF($A$2:A694, A694)&gt;1, "", IFERROR(SUMIF($A$2:$A$1457, A694, $D$2:$D$1457), ""))</f>
        <v/>
      </c>
      <c r="H694" s="3" t="str">
        <f t="shared" si="31"/>
        <v/>
      </c>
      <c r="I694" s="3">
        <f t="shared" si="32"/>
        <v>123.36339000000001</v>
      </c>
      <c r="J694" s="12">
        <f>COUNTIF($A$2:A694, A694)</f>
        <v>5</v>
      </c>
    </row>
    <row r="695" spans="1:10">
      <c r="A695" s="138" t="s">
        <v>1305</v>
      </c>
      <c r="B695" s="139" t="s">
        <v>2045</v>
      </c>
      <c r="C695" s="2">
        <f>IFERROR(VLOOKUP('DIV CHANGE'!$B695,JOBS!$A:$D,4,FALSE),"")</f>
        <v>2</v>
      </c>
      <c r="D695" s="131">
        <v>0.12</v>
      </c>
      <c r="E695" s="3" t="str">
        <f>IF(J695=1, IFERROR(VLOOKUP(A695,'Simple Annual Summary'!$D$5:$O$962,9,FALSE), ""), "")</f>
        <v/>
      </c>
      <c r="F695" s="3" t="str">
        <f t="shared" si="30"/>
        <v/>
      </c>
      <c r="G695" s="17" t="str">
        <f>IF(COUNTIF($A$2:A695, A695)&gt;1, "", IFERROR(SUMIF($A$2:$A$1457, A695, $D$2:$D$1457), ""))</f>
        <v/>
      </c>
      <c r="H695" s="3" t="str">
        <f t="shared" si="31"/>
        <v/>
      </c>
      <c r="I695" s="3">
        <f t="shared" si="32"/>
        <v>122.69932750000001</v>
      </c>
      <c r="J695" s="12">
        <f>COUNTIF($A$2:A695, A695)</f>
        <v>2</v>
      </c>
    </row>
    <row r="696" spans="1:10">
      <c r="A696" s="142" t="s">
        <v>1479</v>
      </c>
      <c r="B696" s="143" t="s">
        <v>2025</v>
      </c>
      <c r="C696" s="2">
        <f>IFERROR(VLOOKUP('DIV CHANGE'!$B696,JOBS!$A:$D,4,FALSE),"")</f>
        <v>2</v>
      </c>
      <c r="D696" s="2">
        <v>0.12</v>
      </c>
      <c r="E696" s="3" t="str">
        <f>IF(J696=1, IFERROR(VLOOKUP(A696,'Simple Annual Summary'!$D$5:$O$962,9,FALSE), ""), "")</f>
        <v/>
      </c>
      <c r="F696" s="3" t="str">
        <f t="shared" si="30"/>
        <v/>
      </c>
      <c r="G696" s="17" t="str">
        <f>IF(COUNTIF($A$2:A696, A696)&gt;1, "", IFERROR(SUMIF($A$2:$A$1457, A696, $D$2:$D$1457), ""))</f>
        <v/>
      </c>
      <c r="H696" s="3" t="str">
        <f t="shared" si="31"/>
        <v/>
      </c>
      <c r="I696" s="3">
        <f t="shared" si="32"/>
        <v>47.61964285714285</v>
      </c>
      <c r="J696" s="12">
        <f>COUNTIF($A$2:A696, A696)</f>
        <v>3</v>
      </c>
    </row>
    <row r="697" spans="1:10">
      <c r="A697" s="142" t="s">
        <v>1489</v>
      </c>
      <c r="B697" s="143" t="s">
        <v>2213</v>
      </c>
      <c r="C697" s="2">
        <f>IFERROR(VLOOKUP('DIV CHANGE'!$B697,JOBS!$A:$D,4,FALSE),"")</f>
        <v>2</v>
      </c>
      <c r="D697" s="2">
        <v>0.12</v>
      </c>
      <c r="E697" s="3" t="str">
        <f>IF(J697=1, IFERROR(VLOOKUP(A697,'Simple Annual Summary'!$D$5:$O$962,9,FALSE), ""), "")</f>
        <v/>
      </c>
      <c r="F697" s="3" t="str">
        <f t="shared" si="30"/>
        <v/>
      </c>
      <c r="G697" s="17" t="str">
        <f>IF(COUNTIF($A$2:A697, A697)&gt;1, "", IFERROR(SUMIF($A$2:$A$1457, A697, $D$2:$D$1457), ""))</f>
        <v/>
      </c>
      <c r="H697" s="3" t="str">
        <f t="shared" si="31"/>
        <v/>
      </c>
      <c r="I697" s="3">
        <f t="shared" si="32"/>
        <v>3768.6000000000004</v>
      </c>
      <c r="J697" s="12">
        <f>COUNTIF($A$2:A697, A697)</f>
        <v>4</v>
      </c>
    </row>
    <row r="698" spans="1:10">
      <c r="A698" s="142" t="s">
        <v>78</v>
      </c>
      <c r="B698" s="143" t="s">
        <v>2042</v>
      </c>
      <c r="C698" s="2">
        <f>IFERROR(VLOOKUP('DIV CHANGE'!$B698,JOBS!$A:$D,4,FALSE),"")</f>
        <v>4</v>
      </c>
      <c r="D698" s="2">
        <v>0.11</v>
      </c>
      <c r="E698" s="3" t="str">
        <f>IF(J698=1, IFERROR(VLOOKUP(A698,'Simple Annual Summary'!$D$5:$O$962,9,FALSE), ""), "")</f>
        <v/>
      </c>
      <c r="F698" s="3" t="str">
        <f t="shared" si="30"/>
        <v/>
      </c>
      <c r="G698" s="17" t="str">
        <f>IF(COUNTIF($A$2:A698, A698)&gt;1, "", IFERROR(SUMIF($A$2:$A$1457, A698, $D$2:$D$1457), ""))</f>
        <v/>
      </c>
      <c r="H698" s="3" t="str">
        <f t="shared" si="31"/>
        <v/>
      </c>
      <c r="I698" s="3">
        <f t="shared" si="32"/>
        <v>29.205523809523807</v>
      </c>
      <c r="J698" s="12">
        <f>COUNTIF($A$2:A698, A698)</f>
        <v>2</v>
      </c>
    </row>
    <row r="699" spans="1:10">
      <c r="A699" s="138" t="s">
        <v>342</v>
      </c>
      <c r="B699" s="139" t="s">
        <v>2076</v>
      </c>
      <c r="C699" s="2">
        <f>IFERROR(VLOOKUP('DIV CHANGE'!$B699,JOBS!$A:$D,4,FALSE),"")</f>
        <v>2</v>
      </c>
      <c r="D699" s="11">
        <v>0.11</v>
      </c>
      <c r="E699" s="3" t="str">
        <f>IF(J699=1, IFERROR(VLOOKUP(A699,'Simple Annual Summary'!$D$5:$O$962,9,FALSE), ""), "")</f>
        <v/>
      </c>
      <c r="F699" s="3" t="str">
        <f t="shared" si="30"/>
        <v/>
      </c>
      <c r="G699" s="17" t="str">
        <f>IF(COUNTIF($A$2:A699, A699)&gt;1, "", IFERROR(SUMIF($A$2:$A$1457, A699, $D$2:$D$1457), ""))</f>
        <v/>
      </c>
      <c r="H699" s="3" t="str">
        <f t="shared" si="31"/>
        <v/>
      </c>
      <c r="I699" s="3">
        <f t="shared" si="32"/>
        <v>367.83251999999999</v>
      </c>
      <c r="J699" s="12">
        <f>COUNTIF($A$2:A699, A699)</f>
        <v>2</v>
      </c>
    </row>
    <row r="700" spans="1:10">
      <c r="A700" s="138" t="s">
        <v>2214</v>
      </c>
      <c r="B700" s="139" t="s">
        <v>2070</v>
      </c>
      <c r="C700" s="2">
        <f>IFERROR(VLOOKUP('DIV CHANGE'!$B700,JOBS!$A:$D,4,FALSE),"")</f>
        <v>8</v>
      </c>
      <c r="D700" s="11">
        <v>0.11</v>
      </c>
      <c r="E700" s="3" t="str">
        <f>IF(J700=1, IFERROR(VLOOKUP(A700,'Simple Annual Summary'!$D$5:$O$962,9,FALSE), ""), "")</f>
        <v/>
      </c>
      <c r="F700" s="3" t="str">
        <f t="shared" si="30"/>
        <v/>
      </c>
      <c r="G700" s="17" t="str">
        <f>IF(COUNTIF($A$2:A700, A700)&gt;1, "", IFERROR(SUMIF($A$2:$A$1457, A700, $D$2:$D$1457), ""))</f>
        <v/>
      </c>
      <c r="H700" s="3" t="str">
        <f t="shared" si="31"/>
        <v/>
      </c>
      <c r="I700" s="3">
        <f t="shared" si="32"/>
        <v>0</v>
      </c>
      <c r="J700" s="12">
        <f>COUNTIF($A$2:A700, A700)</f>
        <v>3</v>
      </c>
    </row>
    <row r="701" spans="1:10">
      <c r="A701" s="142" t="s">
        <v>2156</v>
      </c>
      <c r="B701" s="143" t="s">
        <v>2044</v>
      </c>
      <c r="C701" s="2">
        <f>IFERROR(VLOOKUP('DIV CHANGE'!$B701,JOBS!$A:$D,4,FALSE),"")</f>
        <v>4</v>
      </c>
      <c r="D701" s="11">
        <v>0.11</v>
      </c>
      <c r="E701" s="3" t="str">
        <f>IF(J701=1, IFERROR(VLOOKUP(A701,'Simple Annual Summary'!$D$5:$O$962,9,FALSE), ""), "")</f>
        <v/>
      </c>
      <c r="F701" s="3" t="str">
        <f t="shared" si="30"/>
        <v/>
      </c>
      <c r="G701" s="17" t="str">
        <f>IF(COUNTIF($A$2:A701, A701)&gt;1, "", IFERROR(SUMIF($A$2:$A$1457, A701, $D$2:$D$1457), ""))</f>
        <v/>
      </c>
      <c r="H701" s="3" t="str">
        <f t="shared" si="31"/>
        <v/>
      </c>
      <c r="I701" s="3">
        <f t="shared" si="32"/>
        <v>0</v>
      </c>
      <c r="J701" s="12">
        <f>COUNTIF($A$2:A701, A701)</f>
        <v>2</v>
      </c>
    </row>
    <row r="702" spans="1:10">
      <c r="A702" s="138" t="s">
        <v>2176</v>
      </c>
      <c r="B702" s="139" t="s">
        <v>2235</v>
      </c>
      <c r="C702" s="2">
        <f>IFERROR(VLOOKUP('DIV CHANGE'!$B702,JOBS!$A:$D,4,FALSE),"")</f>
        <v>2</v>
      </c>
      <c r="D702" s="11">
        <v>0.11</v>
      </c>
      <c r="E702" s="3" t="str">
        <f>IF(J702=1, IFERROR(VLOOKUP(A702,'Simple Annual Summary'!$D$5:$O$962,9,FALSE), ""), "")</f>
        <v/>
      </c>
      <c r="F702" s="3" t="str">
        <f t="shared" si="30"/>
        <v/>
      </c>
      <c r="G702" s="17" t="str">
        <f>IF(COUNTIF($A$2:A702, A702)&gt;1, "", IFERROR(SUMIF($A$2:$A$1457, A702, $D$2:$D$1457), ""))</f>
        <v/>
      </c>
      <c r="H702" s="3" t="str">
        <f t="shared" si="31"/>
        <v/>
      </c>
      <c r="I702" s="3">
        <f t="shared" si="32"/>
        <v>0</v>
      </c>
      <c r="J702" s="12">
        <f>COUNTIF($A$2:A702, A702)</f>
        <v>3</v>
      </c>
    </row>
    <row r="703" spans="1:10">
      <c r="A703" s="142" t="s">
        <v>977</v>
      </c>
      <c r="B703" s="143" t="s">
        <v>2076</v>
      </c>
      <c r="C703" s="2">
        <f>IFERROR(VLOOKUP('DIV CHANGE'!$B703,JOBS!$A:$D,4,FALSE),"")</f>
        <v>2</v>
      </c>
      <c r="D703" s="2">
        <v>0.11</v>
      </c>
      <c r="E703" s="3" t="str">
        <f>IF(J703=1, IFERROR(VLOOKUP(A703,'Simple Annual Summary'!$D$5:$O$962,9,FALSE), ""), "")</f>
        <v/>
      </c>
      <c r="F703" s="3" t="str">
        <f t="shared" si="30"/>
        <v/>
      </c>
      <c r="G703" s="17" t="str">
        <f>IF(COUNTIF($A$2:A703, A703)&gt;1, "", IFERROR(SUMIF($A$2:$A$1457, A703, $D$2:$D$1457), ""))</f>
        <v/>
      </c>
      <c r="H703" s="3" t="str">
        <f t="shared" si="31"/>
        <v/>
      </c>
      <c r="I703" s="3">
        <f t="shared" si="32"/>
        <v>4018.4722285714288</v>
      </c>
      <c r="J703" s="12">
        <f>COUNTIF($A$2:A703, A703)</f>
        <v>4</v>
      </c>
    </row>
    <row r="704" spans="1:10">
      <c r="A704" s="142" t="s">
        <v>991</v>
      </c>
      <c r="B704" s="143" t="s">
        <v>2021</v>
      </c>
      <c r="C704" s="2">
        <f>IFERROR(VLOOKUP('DIV CHANGE'!$B704,JOBS!$A:$D,4,FALSE),"")</f>
        <v>3</v>
      </c>
      <c r="D704" s="2">
        <v>0.11</v>
      </c>
      <c r="E704" s="3" t="str">
        <f>IF(J704=1, IFERROR(VLOOKUP(A704,'Simple Annual Summary'!$D$5:$O$962,9,FALSE), ""), "")</f>
        <v/>
      </c>
      <c r="F704" s="3" t="str">
        <f t="shared" si="30"/>
        <v/>
      </c>
      <c r="G704" s="17" t="str">
        <f>IF(COUNTIF($A$2:A704, A704)&gt;1, "", IFERROR(SUMIF($A$2:$A$1457, A704, $D$2:$D$1457), ""))</f>
        <v/>
      </c>
      <c r="H704" s="3" t="str">
        <f t="shared" si="31"/>
        <v/>
      </c>
      <c r="I704" s="3">
        <f t="shared" si="32"/>
        <v>0</v>
      </c>
      <c r="J704" s="12">
        <f>COUNTIF($A$2:A704, A704)</f>
        <v>2</v>
      </c>
    </row>
    <row r="705" spans="1:10">
      <c r="A705" s="142" t="s">
        <v>1124</v>
      </c>
      <c r="B705" s="143" t="s">
        <v>2020</v>
      </c>
      <c r="C705" s="2">
        <f>IFERROR(VLOOKUP('DIV CHANGE'!$B705,JOBS!$A:$D,4,FALSE),"")</f>
        <v>2</v>
      </c>
      <c r="D705" s="2">
        <v>0.11</v>
      </c>
      <c r="E705" s="3" t="str">
        <f>IF(J705=1, IFERROR(VLOOKUP(A705,'Simple Annual Summary'!$D$5:$O$962,9,FALSE), ""), "")</f>
        <v/>
      </c>
      <c r="F705" s="3" t="str">
        <f t="shared" si="30"/>
        <v/>
      </c>
      <c r="G705" s="17" t="str">
        <f>IF(COUNTIF($A$2:A705, A705)&gt;1, "", IFERROR(SUMIF($A$2:$A$1457, A705, $D$2:$D$1457), ""))</f>
        <v/>
      </c>
      <c r="H705" s="3" t="str">
        <f t="shared" si="31"/>
        <v/>
      </c>
      <c r="I705" s="3">
        <f t="shared" si="32"/>
        <v>2682.7513166666668</v>
      </c>
      <c r="J705" s="12">
        <f>COUNTIF($A$2:A705, A705)</f>
        <v>2</v>
      </c>
    </row>
    <row r="706" spans="1:10">
      <c r="A706" s="142" t="s">
        <v>1130</v>
      </c>
      <c r="B706" s="143" t="s">
        <v>2213</v>
      </c>
      <c r="C706" s="2">
        <f>IFERROR(VLOOKUP('DIV CHANGE'!$B706,JOBS!$A:$D,4,FALSE),"")</f>
        <v>2</v>
      </c>
      <c r="D706" s="2">
        <v>0.11</v>
      </c>
      <c r="E706" s="3" t="str">
        <f>IF(J706=1, IFERROR(VLOOKUP(A706,'Simple Annual Summary'!$D$5:$O$962,9,FALSE), ""), "")</f>
        <v/>
      </c>
      <c r="F706" s="3" t="str">
        <f t="shared" ref="F706:F769" si="33">IFERROR(E706/12,"")</f>
        <v/>
      </c>
      <c r="G706" s="17" t="str">
        <f>IF(COUNTIF($A$2:A706, A706)&gt;1, "", IFERROR(SUMIF($A$2:$A$1457, A706, $D$2:$D$1457), ""))</f>
        <v/>
      </c>
      <c r="H706" s="3" t="str">
        <f t="shared" ref="H706:H769" si="34">IFERROR(ROUND(G706*F706,3),"")</f>
        <v/>
      </c>
      <c r="I706" s="3">
        <f t="shared" ref="I706:I769" si="35">IFERROR(SUMIFS(F:F, A:A, A706) * D706, "")*12</f>
        <v>2392.6712333333335</v>
      </c>
      <c r="J706" s="12">
        <f>COUNTIF($A$2:A706, A706)</f>
        <v>2</v>
      </c>
    </row>
    <row r="707" spans="1:10">
      <c r="A707" s="138" t="s">
        <v>1285</v>
      </c>
      <c r="B707" s="139" t="s">
        <v>2044</v>
      </c>
      <c r="C707" s="2">
        <f>IFERROR(VLOOKUP('DIV CHANGE'!$B707,JOBS!$A:$D,4,FALSE),"")</f>
        <v>4</v>
      </c>
      <c r="D707" s="11">
        <v>0.11</v>
      </c>
      <c r="E707" s="3" t="str">
        <f>IF(J707=1, IFERROR(VLOOKUP(A707,'Simple Annual Summary'!$D$5:$O$962,9,FALSE), ""), "")</f>
        <v/>
      </c>
      <c r="F707" s="3" t="str">
        <f t="shared" si="33"/>
        <v/>
      </c>
      <c r="G707" s="17" t="str">
        <f>IF(COUNTIF($A$2:A707, A707)&gt;1, "", IFERROR(SUMIF($A$2:$A$1457, A707, $D$2:$D$1457), ""))</f>
        <v/>
      </c>
      <c r="H707" s="3" t="str">
        <f t="shared" si="34"/>
        <v/>
      </c>
      <c r="I707" s="3">
        <f t="shared" si="35"/>
        <v>523.32561111111113</v>
      </c>
      <c r="J707" s="12">
        <f>COUNTIF($A$2:A707, A707)</f>
        <v>3</v>
      </c>
    </row>
    <row r="708" spans="1:10">
      <c r="A708" s="142" t="s">
        <v>1297</v>
      </c>
      <c r="B708" s="143" t="s">
        <v>2018</v>
      </c>
      <c r="C708" s="2">
        <f>IFERROR(VLOOKUP('DIV CHANGE'!$B708,JOBS!$A:$D,4,FALSE),"")</f>
        <v>2</v>
      </c>
      <c r="D708" s="130">
        <v>0.11</v>
      </c>
      <c r="E708" s="3" t="str">
        <f>IF(J708=1, IFERROR(VLOOKUP(A708,'Simple Annual Summary'!$D$5:$O$962,9,FALSE), ""), "")</f>
        <v/>
      </c>
      <c r="F708" s="3" t="str">
        <f t="shared" si="33"/>
        <v/>
      </c>
      <c r="G708" s="17" t="str">
        <f>IF(COUNTIF($A$2:A708, A708)&gt;1, "", IFERROR(SUMIF($A$2:$A$1457, A708, $D$2:$D$1457), ""))</f>
        <v/>
      </c>
      <c r="H708" s="3" t="str">
        <f t="shared" si="34"/>
        <v/>
      </c>
      <c r="I708" s="3">
        <f t="shared" si="35"/>
        <v>112.47438354166668</v>
      </c>
      <c r="J708" s="12">
        <f>COUNTIF($A$2:A708, A708)</f>
        <v>4</v>
      </c>
    </row>
    <row r="709" spans="1:10">
      <c r="A709" s="142" t="s">
        <v>1305</v>
      </c>
      <c r="B709" s="143" t="s">
        <v>2018</v>
      </c>
      <c r="C709" s="2">
        <f>IFERROR(VLOOKUP('DIV CHANGE'!$B709,JOBS!$A:$D,4,FALSE),"")</f>
        <v>2</v>
      </c>
      <c r="D709" s="131">
        <v>0.11</v>
      </c>
      <c r="E709" s="3" t="str">
        <f>IF(J709=1, IFERROR(VLOOKUP(A709,'Simple Annual Summary'!$D$5:$O$962,9,FALSE), ""), "")</f>
        <v/>
      </c>
      <c r="F709" s="3" t="str">
        <f t="shared" si="33"/>
        <v/>
      </c>
      <c r="G709" s="17" t="str">
        <f>IF(COUNTIF($A$2:A709, A709)&gt;1, "", IFERROR(SUMIF($A$2:$A$1457, A709, $D$2:$D$1457), ""))</f>
        <v/>
      </c>
      <c r="H709" s="3" t="str">
        <f t="shared" si="34"/>
        <v/>
      </c>
      <c r="I709" s="3">
        <f t="shared" si="35"/>
        <v>112.47438354166668</v>
      </c>
      <c r="J709" s="12">
        <f>COUNTIF($A$2:A709, A709)</f>
        <v>3</v>
      </c>
    </row>
    <row r="710" spans="1:10">
      <c r="A710" s="138" t="s">
        <v>2217</v>
      </c>
      <c r="B710" s="139" t="s">
        <v>2025</v>
      </c>
      <c r="C710" s="2">
        <f>IFERROR(VLOOKUP('DIV CHANGE'!$B710,JOBS!$A:$D,4,FALSE),"")</f>
        <v>2</v>
      </c>
      <c r="D710" s="11">
        <v>0.1</v>
      </c>
      <c r="E710" s="3" t="str">
        <f>IF(J710=1, IFERROR(VLOOKUP(A710,'Simple Annual Summary'!$D$5:$O$962,9,FALSE), ""), "")</f>
        <v/>
      </c>
      <c r="F710" s="3" t="str">
        <f t="shared" si="33"/>
        <v/>
      </c>
      <c r="G710" s="17" t="str">
        <f>IF(COUNTIF($A$2:A710, A710)&gt;1, "", IFERROR(SUMIF($A$2:$A$1457, A710, $D$2:$D$1457), ""))</f>
        <v/>
      </c>
      <c r="H710" s="3" t="str">
        <f t="shared" si="34"/>
        <v/>
      </c>
      <c r="I710" s="3">
        <f t="shared" si="35"/>
        <v>0</v>
      </c>
      <c r="J710" s="12">
        <f>COUNTIF($A$2:A710, A710)</f>
        <v>4</v>
      </c>
    </row>
    <row r="711" spans="1:10">
      <c r="A711" s="142" t="s">
        <v>441</v>
      </c>
      <c r="B711" s="143" t="s">
        <v>2213</v>
      </c>
      <c r="C711" s="2">
        <f>IFERROR(VLOOKUP('DIV CHANGE'!$B711,JOBS!$A:$D,4,FALSE),"")</f>
        <v>2</v>
      </c>
      <c r="D711" s="2">
        <v>0.1</v>
      </c>
      <c r="E711" s="3" t="str">
        <f>IF(J711=1, IFERROR(VLOOKUP(A711,'Simple Annual Summary'!$D$5:$O$962,9,FALSE), ""), "")</f>
        <v/>
      </c>
      <c r="F711" s="3" t="str">
        <f t="shared" si="33"/>
        <v/>
      </c>
      <c r="G711" s="17" t="str">
        <f>IF(COUNTIF($A$2:A711, A711)&gt;1, "", IFERROR(SUMIF($A$2:$A$1457, A711, $D$2:$D$1457), ""))</f>
        <v/>
      </c>
      <c r="H711" s="3" t="str">
        <f t="shared" si="34"/>
        <v/>
      </c>
      <c r="I711" s="3">
        <f t="shared" si="35"/>
        <v>2836.7890000000002</v>
      </c>
      <c r="J711" s="12">
        <f>COUNTIF($A$2:A711, A711)</f>
        <v>2</v>
      </c>
    </row>
    <row r="712" spans="1:10">
      <c r="A712" s="142" t="s">
        <v>2189</v>
      </c>
      <c r="B712" s="143" t="s">
        <v>2070</v>
      </c>
      <c r="C712" s="2">
        <f>IFERROR(VLOOKUP('DIV CHANGE'!$B712,JOBS!$A:$D,4,FALSE),"")</f>
        <v>8</v>
      </c>
      <c r="D712" s="2">
        <v>0.1</v>
      </c>
      <c r="E712" s="3" t="str">
        <f>IF(J712=1, IFERROR(VLOOKUP(A712,'Simple Annual Summary'!$D$5:$O$962,9,FALSE), ""), "")</f>
        <v/>
      </c>
      <c r="F712" s="3" t="str">
        <f t="shared" si="33"/>
        <v/>
      </c>
      <c r="G712" s="17" t="str">
        <f>IF(COUNTIF($A$2:A712, A712)&gt;1, "", IFERROR(SUMIF($A$2:$A$1457, A712, $D$2:$D$1457), ""))</f>
        <v/>
      </c>
      <c r="H712" s="3" t="str">
        <f t="shared" si="34"/>
        <v/>
      </c>
      <c r="I712" s="3">
        <f t="shared" si="35"/>
        <v>0</v>
      </c>
      <c r="J712" s="12">
        <f>COUNTIF($A$2:A712, A712)</f>
        <v>3</v>
      </c>
    </row>
    <row r="713" spans="1:10">
      <c r="A713" s="138" t="s">
        <v>2219</v>
      </c>
      <c r="B713" s="139" t="s">
        <v>2025</v>
      </c>
      <c r="C713" s="2">
        <f>IFERROR(VLOOKUP('DIV CHANGE'!$B713,JOBS!$A:$D,4,FALSE),"")</f>
        <v>2</v>
      </c>
      <c r="D713" s="11">
        <v>0.1</v>
      </c>
      <c r="E713" s="3" t="str">
        <f>IF(J713=1, IFERROR(VLOOKUP(A713,'Simple Annual Summary'!$D$5:$O$962,9,FALSE), ""), "")</f>
        <v/>
      </c>
      <c r="F713" s="3" t="str">
        <f t="shared" si="33"/>
        <v/>
      </c>
      <c r="G713" s="17" t="str">
        <f>IF(COUNTIF($A$2:A713, A713)&gt;1, "", IFERROR(SUMIF($A$2:$A$1457, A713, $D$2:$D$1457), ""))</f>
        <v/>
      </c>
      <c r="H713" s="3" t="str">
        <f t="shared" si="34"/>
        <v/>
      </c>
      <c r="I713" s="3">
        <f t="shared" si="35"/>
        <v>0</v>
      </c>
      <c r="J713" s="12">
        <f>COUNTIF($A$2:A713, A713)</f>
        <v>4</v>
      </c>
    </row>
    <row r="714" spans="1:10">
      <c r="A714" s="142" t="s">
        <v>679</v>
      </c>
      <c r="B714" s="143" t="s">
        <v>2113</v>
      </c>
      <c r="C714" s="2">
        <f>IFERROR(VLOOKUP('DIV CHANGE'!$B714,JOBS!$A:$D,4,FALSE),"")</f>
        <v>2</v>
      </c>
      <c r="D714" s="2">
        <v>0.1</v>
      </c>
      <c r="E714" s="3" t="str">
        <f>IF(J714=1, IFERROR(VLOOKUP(A714,'Simple Annual Summary'!$D$5:$O$962,9,FALSE), ""), "")</f>
        <v/>
      </c>
      <c r="F714" s="3" t="str">
        <f t="shared" si="33"/>
        <v/>
      </c>
      <c r="G714" s="17" t="str">
        <f>IF(COUNTIF($A$2:A714, A714)&gt;1, "", IFERROR(SUMIF($A$2:$A$1457, A714, $D$2:$D$1457), ""))</f>
        <v/>
      </c>
      <c r="H714" s="3" t="str">
        <f t="shared" si="34"/>
        <v/>
      </c>
      <c r="I714" s="3">
        <f t="shared" si="35"/>
        <v>78.016663095238115</v>
      </c>
      <c r="J714" s="12">
        <f>COUNTIF($A$2:A714, A714)</f>
        <v>2</v>
      </c>
    </row>
    <row r="715" spans="1:10">
      <c r="A715" s="138" t="s">
        <v>958</v>
      </c>
      <c r="B715" s="139" t="s">
        <v>2238</v>
      </c>
      <c r="C715" s="2">
        <f>IFERROR(VLOOKUP('DIV CHANGE'!$B715,JOBS!$A:$D,4,FALSE),"")</f>
        <v>2</v>
      </c>
      <c r="D715" s="11">
        <v>0.1</v>
      </c>
      <c r="E715" s="3" t="str">
        <f>IF(J715=1, IFERROR(VLOOKUP(A715,'Simple Annual Summary'!$D$5:$O$962,9,FALSE), ""), "")</f>
        <v/>
      </c>
      <c r="F715" s="3" t="str">
        <f t="shared" si="33"/>
        <v/>
      </c>
      <c r="G715" s="17" t="str">
        <f>IF(COUNTIF($A$2:A715, A715)&gt;1, "", IFERROR(SUMIF($A$2:$A$1457, A715, $D$2:$D$1457), ""))</f>
        <v/>
      </c>
      <c r="H715" s="3" t="str">
        <f t="shared" si="34"/>
        <v/>
      </c>
      <c r="I715" s="3">
        <f t="shared" si="35"/>
        <v>292.29107142857151</v>
      </c>
      <c r="J715" s="12">
        <f>COUNTIF($A$2:A715, A715)</f>
        <v>2</v>
      </c>
    </row>
    <row r="716" spans="1:10">
      <c r="A716" s="142" t="s">
        <v>989</v>
      </c>
      <c r="B716" s="143" t="s">
        <v>2227</v>
      </c>
      <c r="C716" s="2">
        <f>IFERROR(VLOOKUP('DIV CHANGE'!$B716,JOBS!$A:$D,4,FALSE),"")</f>
        <v>2</v>
      </c>
      <c r="D716" s="2">
        <v>0.1</v>
      </c>
      <c r="E716" s="3" t="str">
        <f>IF(J716=1, IFERROR(VLOOKUP(A716,'Simple Annual Summary'!$D$5:$O$962,9,FALSE), ""), "")</f>
        <v/>
      </c>
      <c r="F716" s="3" t="str">
        <f t="shared" si="33"/>
        <v/>
      </c>
      <c r="G716" s="17" t="str">
        <f>IF(COUNTIF($A$2:A716, A716)&gt;1, "", IFERROR(SUMIF($A$2:$A$1457, A716, $D$2:$D$1457), ""))</f>
        <v/>
      </c>
      <c r="H716" s="3" t="str">
        <f t="shared" si="34"/>
        <v/>
      </c>
      <c r="I716" s="3">
        <f t="shared" si="35"/>
        <v>1379.3834083333331</v>
      </c>
      <c r="J716" s="12">
        <f>COUNTIF($A$2:A716, A716)</f>
        <v>3</v>
      </c>
    </row>
    <row r="717" spans="1:10">
      <c r="A717" s="138" t="s">
        <v>1175</v>
      </c>
      <c r="B717" s="139" t="s">
        <v>2236</v>
      </c>
      <c r="C717" s="2">
        <f>IFERROR(VLOOKUP('DIV CHANGE'!$B717,JOBS!$A:$D,4,FALSE),"")</f>
        <v>2</v>
      </c>
      <c r="D717" s="11">
        <v>0.1</v>
      </c>
      <c r="E717" s="3" t="str">
        <f>IF(J717=1, IFERROR(VLOOKUP(A717,'Simple Annual Summary'!$D$5:$O$962,9,FALSE), ""), "")</f>
        <v/>
      </c>
      <c r="F717" s="3" t="str">
        <f t="shared" si="33"/>
        <v/>
      </c>
      <c r="G717" s="17" t="str">
        <f>IF(COUNTIF($A$2:A717, A717)&gt;1, "", IFERROR(SUMIF($A$2:$A$1457, A717, $D$2:$D$1457), ""))</f>
        <v/>
      </c>
      <c r="H717" s="3" t="str">
        <f t="shared" si="34"/>
        <v/>
      </c>
      <c r="I717" s="3">
        <f t="shared" si="35"/>
        <v>2202.2919999999999</v>
      </c>
      <c r="J717" s="12">
        <f>COUNTIF($A$2:A717, A717)</f>
        <v>2</v>
      </c>
    </row>
    <row r="718" spans="1:10">
      <c r="A718" s="142" t="s">
        <v>1479</v>
      </c>
      <c r="B718" s="143" t="s">
        <v>2213</v>
      </c>
      <c r="C718" s="2">
        <f>IFERROR(VLOOKUP('DIV CHANGE'!$B718,JOBS!$A:$D,4,FALSE),"")</f>
        <v>2</v>
      </c>
      <c r="D718" s="2">
        <v>0.1</v>
      </c>
      <c r="E718" s="3" t="str">
        <f>IF(J718=1, IFERROR(VLOOKUP(A718,'Simple Annual Summary'!$D$5:$O$962,9,FALSE), ""), "")</f>
        <v/>
      </c>
      <c r="F718" s="3" t="str">
        <f t="shared" si="33"/>
        <v/>
      </c>
      <c r="G718" s="17" t="str">
        <f>IF(COUNTIF($A$2:A718, A718)&gt;1, "", IFERROR(SUMIF($A$2:$A$1457, A718, $D$2:$D$1457), ""))</f>
        <v/>
      </c>
      <c r="H718" s="3" t="str">
        <f t="shared" si="34"/>
        <v/>
      </c>
      <c r="I718" s="3">
        <f t="shared" si="35"/>
        <v>39.683035714285708</v>
      </c>
      <c r="J718" s="12">
        <f>COUNTIF($A$2:A718, A718)</f>
        <v>4</v>
      </c>
    </row>
    <row r="719" spans="1:10">
      <c r="A719" s="232" t="s">
        <v>2216</v>
      </c>
      <c r="B719" s="235" t="s">
        <v>2020</v>
      </c>
      <c r="C719" s="2">
        <f>IFERROR(VLOOKUP('DIV CHANGE'!$B719,JOBS!$A:$D,4,FALSE),"")</f>
        <v>2</v>
      </c>
      <c r="D719" s="228">
        <v>0.1</v>
      </c>
      <c r="E719" s="229" t="str">
        <f>IF(J719=1, IFERROR(VLOOKUP(A719,'Simple Annual Summary'!$D$5:$O$962,9,FALSE), ""), "")</f>
        <v/>
      </c>
      <c r="F719" s="229" t="str">
        <f t="shared" si="33"/>
        <v/>
      </c>
      <c r="G719" s="230" t="str">
        <f>IF(COUNTIF($A$2:A719, A719)&gt;1, "", IFERROR(SUMIF($A$2:$A$1457, A719, $D$2:$D$1457), ""))</f>
        <v/>
      </c>
      <c r="H719" s="229" t="str">
        <f t="shared" si="34"/>
        <v/>
      </c>
      <c r="I719" s="229">
        <f t="shared" si="35"/>
        <v>0</v>
      </c>
      <c r="J719" s="231">
        <f>COUNTIF($A$2:A719, A719)</f>
        <v>3</v>
      </c>
    </row>
    <row r="720" spans="1:10">
      <c r="A720" s="142" t="s">
        <v>159</v>
      </c>
      <c r="B720" s="143" t="s">
        <v>2021</v>
      </c>
      <c r="C720" s="2">
        <f>IFERROR(VLOOKUP('DIV CHANGE'!$B720,JOBS!$A:$D,4,FALSE),"")</f>
        <v>3</v>
      </c>
      <c r="D720" s="2">
        <v>0.09</v>
      </c>
      <c r="E720" s="3" t="str">
        <f>IF(J720=1, IFERROR(VLOOKUP(A720,'Simple Annual Summary'!$D$5:$O$962,9,FALSE), ""), "")</f>
        <v/>
      </c>
      <c r="F720" s="3" t="str">
        <f t="shared" si="33"/>
        <v/>
      </c>
      <c r="G720" s="17" t="str">
        <f>IF(COUNTIF($A$2:A720, A720)&gt;1, "", IFERROR(SUMIF($A$2:$A$1457, A720, $D$2:$D$1457), ""))</f>
        <v/>
      </c>
      <c r="H720" s="3" t="str">
        <f t="shared" si="34"/>
        <v/>
      </c>
      <c r="I720" s="3">
        <f t="shared" si="35"/>
        <v>1364.5732499999999</v>
      </c>
      <c r="J720" s="12">
        <f>COUNTIF($A$2:A720, A720)</f>
        <v>2</v>
      </c>
    </row>
    <row r="721" spans="1:10">
      <c r="A721" s="138" t="s">
        <v>2220</v>
      </c>
      <c r="B721" s="139" t="s">
        <v>2040</v>
      </c>
      <c r="C721" s="2">
        <f>IFERROR(VLOOKUP('DIV CHANGE'!$B721,JOBS!$A:$D,4,FALSE),"")</f>
        <v>2</v>
      </c>
      <c r="D721" s="11">
        <v>0.09</v>
      </c>
      <c r="E721" s="3" t="str">
        <f>IF(J721=1, IFERROR(VLOOKUP(A721,'Simple Annual Summary'!$D$5:$O$962,9,FALSE), ""), "")</f>
        <v/>
      </c>
      <c r="F721" s="3" t="str">
        <f t="shared" si="33"/>
        <v/>
      </c>
      <c r="G721" s="17" t="str">
        <f>IF(COUNTIF($A$2:A721, A721)&gt;1, "", IFERROR(SUMIF($A$2:$A$1457, A721, $D$2:$D$1457), ""))</f>
        <v/>
      </c>
      <c r="H721" s="3" t="str">
        <f t="shared" si="34"/>
        <v/>
      </c>
      <c r="I721" s="3">
        <f t="shared" si="35"/>
        <v>0</v>
      </c>
      <c r="J721" s="12">
        <f>COUNTIF($A$2:A721, A721)</f>
        <v>4</v>
      </c>
    </row>
    <row r="722" spans="1:10">
      <c r="A722" s="142" t="s">
        <v>2222</v>
      </c>
      <c r="B722" s="143" t="s">
        <v>2080</v>
      </c>
      <c r="C722" s="2">
        <f>IFERROR(VLOOKUP('DIV CHANGE'!$B722,JOBS!$A:$D,4,FALSE),"")</f>
        <v>4</v>
      </c>
      <c r="D722" s="2">
        <v>0.09</v>
      </c>
      <c r="E722" s="3" t="str">
        <f>IF(J722=1, IFERROR(VLOOKUP(A722,'Simple Annual Summary'!$D$5:$O$962,9,FALSE), ""), "")</f>
        <v/>
      </c>
      <c r="F722" s="3" t="str">
        <f t="shared" si="33"/>
        <v/>
      </c>
      <c r="G722" s="17" t="str">
        <f>IF(COUNTIF($A$2:A722, A722)&gt;1, "", IFERROR(SUMIF($A$2:$A$1457, A722, $D$2:$D$1457), ""))</f>
        <v/>
      </c>
      <c r="H722" s="3" t="str">
        <f t="shared" si="34"/>
        <v/>
      </c>
      <c r="I722" s="3">
        <f t="shared" si="35"/>
        <v>0</v>
      </c>
      <c r="J722" s="12">
        <f>COUNTIF($A$2:A722, A722)</f>
        <v>3</v>
      </c>
    </row>
    <row r="723" spans="1:10">
      <c r="A723" s="142" t="s">
        <v>2209</v>
      </c>
      <c r="B723" s="143" t="s">
        <v>2047</v>
      </c>
      <c r="C723" s="2">
        <f>IFERROR(VLOOKUP('DIV CHANGE'!$B723,JOBS!$A:$D,4,FALSE),"")</f>
        <v>4</v>
      </c>
      <c r="D723" s="2">
        <v>0.09</v>
      </c>
      <c r="E723" s="3" t="str">
        <f>IF(J723=1, IFERROR(VLOOKUP(A723,'Simple Annual Summary'!$D$5:$O$962,9,FALSE), ""), "")</f>
        <v/>
      </c>
      <c r="F723" s="3" t="str">
        <f t="shared" si="33"/>
        <v/>
      </c>
      <c r="G723" s="17" t="str">
        <f>IF(COUNTIF($A$2:A723, A723)&gt;1, "", IFERROR(SUMIF($A$2:$A$1457, A723, $D$2:$D$1457), ""))</f>
        <v/>
      </c>
      <c r="H723" s="3" t="str">
        <f t="shared" si="34"/>
        <v/>
      </c>
      <c r="I723" s="3">
        <f t="shared" si="35"/>
        <v>0</v>
      </c>
      <c r="J723" s="12">
        <f>COUNTIF($A$2:A723, A723)</f>
        <v>3</v>
      </c>
    </row>
    <row r="724" spans="1:10">
      <c r="A724" s="142" t="s">
        <v>2159</v>
      </c>
      <c r="B724" s="143" t="s">
        <v>2227</v>
      </c>
      <c r="C724" s="2">
        <f>IFERROR(VLOOKUP('DIV CHANGE'!$B724,JOBS!$A:$D,4,FALSE),"")</f>
        <v>2</v>
      </c>
      <c r="D724" s="2">
        <v>0.09</v>
      </c>
      <c r="E724" s="3" t="str">
        <f>IF(J724=1, IFERROR(VLOOKUP(A724,'Simple Annual Summary'!$D$5:$O$962,9,FALSE), ""), "")</f>
        <v/>
      </c>
      <c r="F724" s="3" t="str">
        <f t="shared" si="33"/>
        <v/>
      </c>
      <c r="G724" s="17" t="str">
        <f>IF(COUNTIF($A$2:A724, A724)&gt;1, "", IFERROR(SUMIF($A$2:$A$1457, A724, $D$2:$D$1457), ""))</f>
        <v/>
      </c>
      <c r="H724" s="3" t="str">
        <f t="shared" si="34"/>
        <v/>
      </c>
      <c r="I724" s="3">
        <f t="shared" si="35"/>
        <v>0</v>
      </c>
      <c r="J724" s="12">
        <f>COUNTIF($A$2:A724, A724)</f>
        <v>2</v>
      </c>
    </row>
    <row r="725" spans="1:10">
      <c r="A725" s="142" t="s">
        <v>2226</v>
      </c>
      <c r="B725" s="143" t="s">
        <v>2070</v>
      </c>
      <c r="C725" s="2">
        <f>IFERROR(VLOOKUP('DIV CHANGE'!$B725,JOBS!$A:$D,4,FALSE),"")</f>
        <v>8</v>
      </c>
      <c r="D725" s="130">
        <v>0.09</v>
      </c>
      <c r="E725" s="3" t="str">
        <f>IF(J725=1, IFERROR(VLOOKUP(A725,'Simple Annual Summary'!$D$5:$O$962,9,FALSE), ""), "")</f>
        <v/>
      </c>
      <c r="F725" s="3" t="str">
        <f t="shared" si="33"/>
        <v/>
      </c>
      <c r="G725" s="17" t="str">
        <f>IF(COUNTIF($A$2:A725, A725)&gt;1, "", IFERROR(SUMIF($A$2:$A$1457, A725, $D$2:$D$1457), ""))</f>
        <v/>
      </c>
      <c r="H725" s="3" t="str">
        <f t="shared" si="34"/>
        <v/>
      </c>
      <c r="I725" s="3">
        <f t="shared" si="35"/>
        <v>0</v>
      </c>
      <c r="J725" s="12">
        <f>COUNTIF($A$2:A725, A725)</f>
        <v>3</v>
      </c>
    </row>
    <row r="726" spans="1:10">
      <c r="A726" s="138" t="s">
        <v>550</v>
      </c>
      <c r="B726" s="139" t="s">
        <v>2027</v>
      </c>
      <c r="C726" s="2">
        <f>IFERROR(VLOOKUP('DIV CHANGE'!$B726,JOBS!$A:$D,4,FALSE),"")</f>
        <v>2</v>
      </c>
      <c r="D726" s="11">
        <v>0.09</v>
      </c>
      <c r="E726" s="3" t="str">
        <f>IF(J726=1, IFERROR(VLOOKUP(A726,'Simple Annual Summary'!$D$5:$O$962,9,FALSE), ""), "")</f>
        <v/>
      </c>
      <c r="F726" s="3" t="str">
        <f t="shared" si="33"/>
        <v/>
      </c>
      <c r="G726" s="17" t="str">
        <f>IF(COUNTIF($A$2:A726, A726)&gt;1, "", IFERROR(SUMIF($A$2:$A$1457, A726, $D$2:$D$1457), ""))</f>
        <v/>
      </c>
      <c r="H726" s="3" t="str">
        <f t="shared" si="34"/>
        <v/>
      </c>
      <c r="I726" s="3">
        <f t="shared" si="35"/>
        <v>6953.7320999999993</v>
      </c>
      <c r="J726" s="12">
        <f>COUNTIF($A$2:A726, A726)</f>
        <v>2</v>
      </c>
    </row>
    <row r="727" spans="1:10">
      <c r="A727" s="138" t="s">
        <v>1079</v>
      </c>
      <c r="B727" s="139" t="s">
        <v>2025</v>
      </c>
      <c r="C727" s="2">
        <f>IFERROR(VLOOKUP('DIV CHANGE'!$B727,JOBS!$A:$D,4,FALSE),"")</f>
        <v>2</v>
      </c>
      <c r="D727" s="11">
        <v>0.09</v>
      </c>
      <c r="E727" s="3" t="str">
        <f>IF(J727=1, IFERROR(VLOOKUP(A727,'Simple Annual Summary'!$D$5:$O$962,9,FALSE), ""), "")</f>
        <v/>
      </c>
      <c r="F727" s="3" t="str">
        <f t="shared" si="33"/>
        <v/>
      </c>
      <c r="G727" s="17" t="str">
        <f>IF(COUNTIF($A$2:A727, A727)&gt;1, "", IFERROR(SUMIF($A$2:$A$1457, A727, $D$2:$D$1457), ""))</f>
        <v/>
      </c>
      <c r="H727" s="3" t="str">
        <f t="shared" si="34"/>
        <v/>
      </c>
      <c r="I727" s="3">
        <f t="shared" si="35"/>
        <v>2049.0931499999997</v>
      </c>
      <c r="J727" s="12">
        <f>COUNTIF($A$2:A727, A727)</f>
        <v>4</v>
      </c>
    </row>
    <row r="728" spans="1:10">
      <c r="A728" s="142" t="s">
        <v>1081</v>
      </c>
      <c r="B728" s="143" t="s">
        <v>2170</v>
      </c>
      <c r="C728" s="2">
        <f>IFERROR(VLOOKUP('DIV CHANGE'!$B728,JOBS!$A:$D,4,FALSE),"")</f>
        <v>2</v>
      </c>
      <c r="D728" s="2">
        <v>0.09</v>
      </c>
      <c r="E728" s="3" t="str">
        <f>IF(J728=1, IFERROR(VLOOKUP(A728,'Simple Annual Summary'!$D$5:$O$962,9,FALSE), ""), "")</f>
        <v/>
      </c>
      <c r="F728" s="3" t="str">
        <f t="shared" si="33"/>
        <v/>
      </c>
      <c r="G728" s="17" t="str">
        <f>IF(COUNTIF($A$2:A728, A728)&gt;1, "", IFERROR(SUMIF($A$2:$A$1457, A728, $D$2:$D$1457), ""))</f>
        <v/>
      </c>
      <c r="H728" s="3" t="str">
        <f t="shared" si="34"/>
        <v/>
      </c>
      <c r="I728" s="3">
        <f t="shared" si="35"/>
        <v>2814.1248000000001</v>
      </c>
      <c r="J728" s="12">
        <f>COUNTIF($A$2:A728, A728)</f>
        <v>4</v>
      </c>
    </row>
    <row r="729" spans="1:10">
      <c r="A729" s="142" t="s">
        <v>1093</v>
      </c>
      <c r="B729" s="143" t="s">
        <v>2235</v>
      </c>
      <c r="C729" s="2">
        <f>IFERROR(VLOOKUP('DIV CHANGE'!$B729,JOBS!$A:$D,4,FALSE),"")</f>
        <v>2</v>
      </c>
      <c r="D729" s="130">
        <v>0.09</v>
      </c>
      <c r="E729" s="3" t="str">
        <f>IF(J729=1, IFERROR(VLOOKUP(A729,'Simple Annual Summary'!$D$5:$O$962,9,FALSE), ""), "")</f>
        <v/>
      </c>
      <c r="F729" s="3" t="str">
        <f t="shared" si="33"/>
        <v/>
      </c>
      <c r="G729" s="17" t="str">
        <f>IF(COUNTIF($A$2:A729, A729)&gt;1, "", IFERROR(SUMIF($A$2:$A$1457, A729, $D$2:$D$1457), ""))</f>
        <v/>
      </c>
      <c r="H729" s="3" t="str">
        <f t="shared" si="34"/>
        <v/>
      </c>
      <c r="I729" s="3">
        <f t="shared" si="35"/>
        <v>2360.0980500000001</v>
      </c>
      <c r="J729" s="12">
        <f>COUNTIF($A$2:A729, A729)</f>
        <v>3</v>
      </c>
    </row>
    <row r="730" spans="1:10">
      <c r="A730" s="142" t="s">
        <v>1093</v>
      </c>
      <c r="B730" s="143" t="s">
        <v>2023</v>
      </c>
      <c r="C730" s="2">
        <f>IFERROR(VLOOKUP('DIV CHANGE'!$B730,JOBS!$A:$D,4,FALSE),"")</f>
        <v>2</v>
      </c>
      <c r="D730" s="2">
        <v>0.09</v>
      </c>
      <c r="E730" s="3" t="str">
        <f>IF(J730=1, IFERROR(VLOOKUP(A730,'Simple Annual Summary'!$D$5:$O$962,9,FALSE), ""), "")</f>
        <v/>
      </c>
      <c r="F730" s="3" t="str">
        <f t="shared" si="33"/>
        <v/>
      </c>
      <c r="G730" s="17" t="str">
        <f>IF(COUNTIF($A$2:A730, A730)&gt;1, "", IFERROR(SUMIF($A$2:$A$1457, A730, $D$2:$D$1457), ""))</f>
        <v/>
      </c>
      <c r="H730" s="3" t="str">
        <f t="shared" si="34"/>
        <v/>
      </c>
      <c r="I730" s="3">
        <f t="shared" si="35"/>
        <v>2360.0980500000001</v>
      </c>
      <c r="J730" s="12">
        <f>COUNTIF($A$2:A730, A730)</f>
        <v>4</v>
      </c>
    </row>
    <row r="731" spans="1:10">
      <c r="A731" s="142" t="s">
        <v>1111</v>
      </c>
      <c r="B731" s="143" t="s">
        <v>2052</v>
      </c>
      <c r="C731" s="2">
        <f>IFERROR(VLOOKUP('DIV CHANGE'!$B731,JOBS!$A:$D,4,FALSE),"")</f>
        <v>2</v>
      </c>
      <c r="D731" s="130">
        <v>0.09</v>
      </c>
      <c r="E731" s="3" t="str">
        <f>IF(J731=1, IFERROR(VLOOKUP(A731,'Simple Annual Summary'!$D$5:$O$962,9,FALSE), ""), "")</f>
        <v/>
      </c>
      <c r="F731" s="3" t="str">
        <f t="shared" si="33"/>
        <v/>
      </c>
      <c r="G731" s="17" t="str">
        <f>IF(COUNTIF($A$2:A731, A731)&gt;1, "", IFERROR(SUMIF($A$2:$A$1457, A731, $D$2:$D$1457), ""))</f>
        <v/>
      </c>
      <c r="H731" s="3" t="str">
        <f t="shared" si="34"/>
        <v/>
      </c>
      <c r="I731" s="3">
        <f t="shared" si="35"/>
        <v>2220.7568999999999</v>
      </c>
      <c r="J731" s="12">
        <f>COUNTIF($A$2:A731, A731)</f>
        <v>3</v>
      </c>
    </row>
    <row r="732" spans="1:10">
      <c r="A732" s="142" t="s">
        <v>1111</v>
      </c>
      <c r="B732" s="143" t="s">
        <v>2239</v>
      </c>
      <c r="C732" s="2">
        <f>IFERROR(VLOOKUP('DIV CHANGE'!$B732,JOBS!$A:$D,4,FALSE),"")</f>
        <v>2</v>
      </c>
      <c r="D732" s="2">
        <v>0.09</v>
      </c>
      <c r="E732" s="3" t="str">
        <f>IF(J732=1, IFERROR(VLOOKUP(A732,'Simple Annual Summary'!$D$5:$O$962,9,FALSE), ""), "")</f>
        <v/>
      </c>
      <c r="F732" s="3" t="str">
        <f t="shared" si="33"/>
        <v/>
      </c>
      <c r="G732" s="17" t="str">
        <f>IF(COUNTIF($A$2:A732, A732)&gt;1, "", IFERROR(SUMIF($A$2:$A$1457, A732, $D$2:$D$1457), ""))</f>
        <v/>
      </c>
      <c r="H732" s="3" t="str">
        <f t="shared" si="34"/>
        <v/>
      </c>
      <c r="I732" s="3">
        <f t="shared" si="35"/>
        <v>2220.7568999999999</v>
      </c>
      <c r="J732" s="12">
        <f>COUNTIF($A$2:A732, A732)</f>
        <v>4</v>
      </c>
    </row>
    <row r="733" spans="1:10">
      <c r="A733" s="138" t="s">
        <v>1195</v>
      </c>
      <c r="B733" s="139" t="s">
        <v>2040</v>
      </c>
      <c r="C733" s="2">
        <f>IFERROR(VLOOKUP('DIV CHANGE'!$B733,JOBS!$A:$D,4,FALSE),"")</f>
        <v>2</v>
      </c>
      <c r="D733" s="11">
        <v>0.09</v>
      </c>
      <c r="E733" s="3" t="str">
        <f>IF(J733=1, IFERROR(VLOOKUP(A733,'Simple Annual Summary'!$D$5:$O$962,9,FALSE), ""), "")</f>
        <v/>
      </c>
      <c r="F733" s="3" t="str">
        <f t="shared" si="33"/>
        <v/>
      </c>
      <c r="G733" s="17" t="str">
        <f>IF(COUNTIF($A$2:A733, A733)&gt;1, "", IFERROR(SUMIF($A$2:$A$1457, A733, $D$2:$D$1457), ""))</f>
        <v/>
      </c>
      <c r="H733" s="3" t="str">
        <f t="shared" si="34"/>
        <v/>
      </c>
      <c r="I733" s="3">
        <f t="shared" si="35"/>
        <v>1712.7119999999995</v>
      </c>
      <c r="J733" s="12">
        <f>COUNTIF($A$2:A733, A733)</f>
        <v>3</v>
      </c>
    </row>
    <row r="734" spans="1:10">
      <c r="A734" s="142" t="s">
        <v>1203</v>
      </c>
      <c r="B734" s="143" t="s">
        <v>2236</v>
      </c>
      <c r="C734" s="2">
        <f>IFERROR(VLOOKUP('DIV CHANGE'!$B734,JOBS!$A:$D,4,FALSE),"")</f>
        <v>2</v>
      </c>
      <c r="D734" s="2">
        <v>0.09</v>
      </c>
      <c r="E734" s="3" t="str">
        <f>IF(J734=1, IFERROR(VLOOKUP(A734,'Simple Annual Summary'!$D$5:$O$962,9,FALSE), ""), "")</f>
        <v/>
      </c>
      <c r="F734" s="3" t="str">
        <f t="shared" si="33"/>
        <v/>
      </c>
      <c r="G734" s="17" t="str">
        <f>IF(COUNTIF($A$2:A734, A734)&gt;1, "", IFERROR(SUMIF($A$2:$A$1457, A734, $D$2:$D$1457), ""))</f>
        <v/>
      </c>
      <c r="H734" s="3" t="str">
        <f t="shared" si="34"/>
        <v/>
      </c>
      <c r="I734" s="3">
        <f t="shared" si="35"/>
        <v>1814.8177500000002</v>
      </c>
      <c r="J734" s="12">
        <f>COUNTIF($A$2:A734, A734)</f>
        <v>2</v>
      </c>
    </row>
    <row r="735" spans="1:10">
      <c r="A735" s="142" t="s">
        <v>1283</v>
      </c>
      <c r="B735" s="143" t="s">
        <v>2037</v>
      </c>
      <c r="C735" s="2">
        <f>IFERROR(VLOOKUP('DIV CHANGE'!$B735,JOBS!$A:$D,4,FALSE),"")</f>
        <v>2</v>
      </c>
      <c r="D735" s="11">
        <v>0.09</v>
      </c>
      <c r="E735" s="3" t="str">
        <f>IF(J735=1, IFERROR(VLOOKUP(A735,'Simple Annual Summary'!$D$5:$O$962,9,FALSE), ""), "")</f>
        <v/>
      </c>
      <c r="F735" s="3" t="str">
        <f t="shared" si="33"/>
        <v/>
      </c>
      <c r="G735" s="17" t="str">
        <f>IF(COUNTIF($A$2:A735, A735)&gt;1, "", IFERROR(SUMIF($A$2:$A$1457, A735, $D$2:$D$1457), ""))</f>
        <v/>
      </c>
      <c r="H735" s="3" t="str">
        <f t="shared" si="34"/>
        <v/>
      </c>
      <c r="I735" s="3">
        <f t="shared" si="35"/>
        <v>179.36859374999997</v>
      </c>
      <c r="J735" s="12">
        <f>COUNTIF($A$2:A735, A735)</f>
        <v>3</v>
      </c>
    </row>
    <row r="736" spans="1:10">
      <c r="A736" s="142" t="s">
        <v>1435</v>
      </c>
      <c r="B736" s="143" t="s">
        <v>2020</v>
      </c>
      <c r="C736" s="2">
        <f>IFERROR(VLOOKUP('DIV CHANGE'!$B736,JOBS!$A:$D,4,FALSE),"")</f>
        <v>2</v>
      </c>
      <c r="D736" s="2">
        <v>0.09</v>
      </c>
      <c r="E736" s="3" t="str">
        <f>IF(J736=1, IFERROR(VLOOKUP(A736,'Simple Annual Summary'!$D$5:$O$962,9,FALSE), ""), "")</f>
        <v/>
      </c>
      <c r="F736" s="3" t="str">
        <f t="shared" si="33"/>
        <v/>
      </c>
      <c r="G736" s="17" t="str">
        <f>IF(COUNTIF($A$2:A736, A736)&gt;1, "", IFERROR(SUMIF($A$2:$A$1457, A736, $D$2:$D$1457), ""))</f>
        <v/>
      </c>
      <c r="H736" s="3" t="str">
        <f t="shared" si="34"/>
        <v/>
      </c>
      <c r="I736" s="3">
        <f t="shared" si="35"/>
        <v>5400.3042000000005</v>
      </c>
      <c r="J736" s="12">
        <f>COUNTIF($A$2:A736, A736)</f>
        <v>3</v>
      </c>
    </row>
    <row r="737" spans="1:10">
      <c r="A737" s="142">
        <v>4808</v>
      </c>
      <c r="B737" s="143" t="s">
        <v>2238</v>
      </c>
      <c r="C737" s="2">
        <f>IFERROR(VLOOKUP('DIV CHANGE'!$B737,JOBS!$A:$D,4,FALSE),"")</f>
        <v>2</v>
      </c>
      <c r="D737" s="2">
        <v>0.08</v>
      </c>
      <c r="E737" s="3" t="str">
        <f>IF(J737=1, IFERROR(VLOOKUP(A737,'Simple Annual Summary'!$D$5:$O$962,9,FALSE), ""), "")</f>
        <v/>
      </c>
      <c r="F737" s="3" t="str">
        <f t="shared" si="33"/>
        <v/>
      </c>
      <c r="G737" s="17" t="str">
        <f>IF(COUNTIF($A$2:A737, A737)&gt;1, "", IFERROR(SUMIF($A$2:$A$1457, A737, $D$2:$D$1457), ""))</f>
        <v/>
      </c>
      <c r="H737" s="3" t="str">
        <f t="shared" si="34"/>
        <v/>
      </c>
      <c r="I737" s="3">
        <f t="shared" si="35"/>
        <v>0</v>
      </c>
      <c r="J737" s="12">
        <f>COUNTIF($A$2:A737, A737)</f>
        <v>2</v>
      </c>
    </row>
    <row r="738" spans="1:10">
      <c r="A738" s="138" t="s">
        <v>60</v>
      </c>
      <c r="B738" s="139" t="s">
        <v>2213</v>
      </c>
      <c r="C738" s="2">
        <f>IFERROR(VLOOKUP('DIV CHANGE'!$B738,JOBS!$A:$D,4,FALSE),"")</f>
        <v>2</v>
      </c>
      <c r="D738" s="11">
        <v>0.08</v>
      </c>
      <c r="E738" s="3" t="str">
        <f>IF(J738=1, IFERROR(VLOOKUP(A738,'Simple Annual Summary'!$D$5:$O$962,9,FALSE), ""), "")</f>
        <v/>
      </c>
      <c r="F738" s="3" t="str">
        <f t="shared" si="33"/>
        <v/>
      </c>
      <c r="G738" s="17" t="str">
        <f>IF(COUNTIF($A$2:A738, A738)&gt;1, "", IFERROR(SUMIF($A$2:$A$1457, A738, $D$2:$D$1457), ""))</f>
        <v/>
      </c>
      <c r="H738" s="3" t="str">
        <f t="shared" si="34"/>
        <v/>
      </c>
      <c r="I738" s="3">
        <f t="shared" si="35"/>
        <v>310.24</v>
      </c>
      <c r="J738" s="12">
        <f>COUNTIF($A$2:A738, A738)</f>
        <v>2</v>
      </c>
    </row>
    <row r="739" spans="1:10">
      <c r="A739" s="138" t="s">
        <v>2163</v>
      </c>
      <c r="B739" s="139" t="s">
        <v>2025</v>
      </c>
      <c r="C739" s="2">
        <f>IFERROR(VLOOKUP('DIV CHANGE'!$B739,JOBS!$A:$D,4,FALSE),"")</f>
        <v>2</v>
      </c>
      <c r="D739" s="11">
        <v>0.08</v>
      </c>
      <c r="E739" s="3" t="str">
        <f>IF(J739=1, IFERROR(VLOOKUP(A739,'Simple Annual Summary'!$D$5:$O$962,9,FALSE), ""), "")</f>
        <v/>
      </c>
      <c r="F739" s="3" t="str">
        <f t="shared" si="33"/>
        <v/>
      </c>
      <c r="G739" s="17" t="str">
        <f>IF(COUNTIF($A$2:A739, A739)&gt;1, "", IFERROR(SUMIF($A$2:$A$1457, A739, $D$2:$D$1457), ""))</f>
        <v/>
      </c>
      <c r="H739" s="3" t="str">
        <f t="shared" si="34"/>
        <v/>
      </c>
      <c r="I739" s="3">
        <f t="shared" si="35"/>
        <v>0</v>
      </c>
      <c r="J739" s="12">
        <f>COUNTIF($A$2:A739, A739)</f>
        <v>2</v>
      </c>
    </row>
    <row r="740" spans="1:10">
      <c r="A740" s="142" t="s">
        <v>2152</v>
      </c>
      <c r="B740" s="143" t="s">
        <v>2044</v>
      </c>
      <c r="C740" s="2">
        <f>IFERROR(VLOOKUP('DIV CHANGE'!$B740,JOBS!$A:$D,4,FALSE),"")</f>
        <v>4</v>
      </c>
      <c r="D740" s="2">
        <v>0.08</v>
      </c>
      <c r="E740" s="3" t="str">
        <f>IF(J740=1, IFERROR(VLOOKUP(A740,'Simple Annual Summary'!$D$5:$O$962,9,FALSE), ""), "")</f>
        <v/>
      </c>
      <c r="F740" s="3" t="str">
        <f t="shared" si="33"/>
        <v/>
      </c>
      <c r="G740" s="17" t="str">
        <f>IF(COUNTIF($A$2:A740, A740)&gt;1, "", IFERROR(SUMIF($A$2:$A$1457, A740, $D$2:$D$1457), ""))</f>
        <v/>
      </c>
      <c r="H740" s="3" t="str">
        <f t="shared" si="34"/>
        <v/>
      </c>
      <c r="I740" s="3">
        <f t="shared" si="35"/>
        <v>0</v>
      </c>
      <c r="J740" s="12">
        <f>COUNTIF($A$2:A740, A740)</f>
        <v>2</v>
      </c>
    </row>
    <row r="741" spans="1:10">
      <c r="A741" s="142" t="s">
        <v>2176</v>
      </c>
      <c r="B741" s="143" t="s">
        <v>2037</v>
      </c>
      <c r="C741" s="2">
        <f>IFERROR(VLOOKUP('DIV CHANGE'!$B741,JOBS!$A:$D,4,FALSE),"")</f>
        <v>2</v>
      </c>
      <c r="D741" s="2">
        <v>0.08</v>
      </c>
      <c r="E741" s="3" t="str">
        <f>IF(J741=1, IFERROR(VLOOKUP(A741,'Simple Annual Summary'!$D$5:$O$962,9,FALSE), ""), "")</f>
        <v/>
      </c>
      <c r="F741" s="3" t="str">
        <f t="shared" si="33"/>
        <v/>
      </c>
      <c r="G741" s="17" t="str">
        <f>IF(COUNTIF($A$2:A741, A741)&gt;1, "", IFERROR(SUMIF($A$2:$A$1457, A741, $D$2:$D$1457), ""))</f>
        <v/>
      </c>
      <c r="H741" s="3" t="str">
        <f t="shared" si="34"/>
        <v/>
      </c>
      <c r="I741" s="3">
        <f t="shared" si="35"/>
        <v>0</v>
      </c>
      <c r="J741" s="12">
        <f>COUNTIF($A$2:A741, A741)</f>
        <v>4</v>
      </c>
    </row>
    <row r="742" spans="1:10">
      <c r="A742" s="142" t="s">
        <v>1079</v>
      </c>
      <c r="B742" s="143" t="s">
        <v>2213</v>
      </c>
      <c r="C742" s="2">
        <f>IFERROR(VLOOKUP('DIV CHANGE'!$B742,JOBS!$A:$D,4,FALSE),"")</f>
        <v>2</v>
      </c>
      <c r="D742" s="2">
        <v>0.08</v>
      </c>
      <c r="E742" s="3" t="str">
        <f>IF(J742=1, IFERROR(VLOOKUP(A742,'Simple Annual Summary'!$D$5:$O$962,9,FALSE), ""), "")</f>
        <v/>
      </c>
      <c r="F742" s="3" t="str">
        <f t="shared" si="33"/>
        <v/>
      </c>
      <c r="G742" s="17" t="str">
        <f>IF(COUNTIF($A$2:A742, A742)&gt;1, "", IFERROR(SUMIF($A$2:$A$1457, A742, $D$2:$D$1457), ""))</f>
        <v/>
      </c>
      <c r="H742" s="3" t="str">
        <f t="shared" si="34"/>
        <v/>
      </c>
      <c r="I742" s="3">
        <f t="shared" si="35"/>
        <v>1821.4161333333332</v>
      </c>
      <c r="J742" s="12">
        <f>COUNTIF($A$2:A742, A742)</f>
        <v>5</v>
      </c>
    </row>
    <row r="743" spans="1:10">
      <c r="A743" s="138" t="s">
        <v>1205</v>
      </c>
      <c r="B743" s="139" t="s">
        <v>2042</v>
      </c>
      <c r="C743" s="2">
        <f>IFERROR(VLOOKUP('DIV CHANGE'!$B743,JOBS!$A:$D,4,FALSE),"")</f>
        <v>4</v>
      </c>
      <c r="D743" s="11">
        <v>0.08</v>
      </c>
      <c r="E743" s="3" t="str">
        <f>IF(J743=1, IFERROR(VLOOKUP(A743,'Simple Annual Summary'!$D$5:$O$962,9,FALSE), ""), "")</f>
        <v/>
      </c>
      <c r="F743" s="3" t="str">
        <f t="shared" si="33"/>
        <v/>
      </c>
      <c r="G743" s="17" t="str">
        <f>IF(COUNTIF($A$2:A743, A743)&gt;1, "", IFERROR(SUMIF($A$2:$A$1457, A743, $D$2:$D$1457), ""))</f>
        <v/>
      </c>
      <c r="H743" s="3" t="str">
        <f t="shared" si="34"/>
        <v/>
      </c>
      <c r="I743" s="3">
        <f t="shared" si="35"/>
        <v>1611.2357333333334</v>
      </c>
      <c r="J743" s="12">
        <f>COUNTIF($A$2:A743, A743)</f>
        <v>3</v>
      </c>
    </row>
    <row r="744" spans="1:10">
      <c r="A744" s="142" t="s">
        <v>1235</v>
      </c>
      <c r="B744" s="143" t="s">
        <v>2070</v>
      </c>
      <c r="C744" s="2">
        <f>IFERROR(VLOOKUP('DIV CHANGE'!$B744,JOBS!$A:$D,4,FALSE),"")</f>
        <v>8</v>
      </c>
      <c r="D744" s="2">
        <v>0.08</v>
      </c>
      <c r="E744" s="3" t="str">
        <f>IF(J744=1, IFERROR(VLOOKUP(A744,'Simple Annual Summary'!$D$5:$O$962,9,FALSE), ""), "")</f>
        <v/>
      </c>
      <c r="F744" s="3" t="str">
        <f t="shared" si="33"/>
        <v/>
      </c>
      <c r="G744" s="17" t="str">
        <f>IF(COUNTIF($A$2:A744, A744)&gt;1, "", IFERROR(SUMIF($A$2:$A$1457, A744, $D$2:$D$1457), ""))</f>
        <v/>
      </c>
      <c r="H744" s="3" t="str">
        <f t="shared" si="34"/>
        <v/>
      </c>
      <c r="I744" s="3">
        <f t="shared" si="35"/>
        <v>868.88933333333341</v>
      </c>
      <c r="J744" s="12">
        <f>COUNTIF($A$2:A744, A744)</f>
        <v>3</v>
      </c>
    </row>
    <row r="745" spans="1:10">
      <c r="A745" s="142" t="s">
        <v>1361</v>
      </c>
      <c r="B745" s="143" t="s">
        <v>2042</v>
      </c>
      <c r="C745" s="2">
        <f>IFERROR(VLOOKUP('DIV CHANGE'!$B745,JOBS!$A:$D,4,FALSE),"")</f>
        <v>4</v>
      </c>
      <c r="D745" s="2">
        <v>0.08</v>
      </c>
      <c r="E745" s="3" t="str">
        <f>IF(J745=1, IFERROR(VLOOKUP(A745,'Simple Annual Summary'!$D$5:$O$962,9,FALSE), ""), "")</f>
        <v/>
      </c>
      <c r="F745" s="3" t="str">
        <f t="shared" si="33"/>
        <v/>
      </c>
      <c r="G745" s="17" t="str">
        <f>IF(COUNTIF($A$2:A745, A745)&gt;1, "", IFERROR(SUMIF($A$2:$A$1457, A745, $D$2:$D$1457), ""))</f>
        <v/>
      </c>
      <c r="H745" s="3" t="str">
        <f t="shared" si="34"/>
        <v/>
      </c>
      <c r="I745" s="3">
        <f t="shared" si="35"/>
        <v>1768.9304000000002</v>
      </c>
      <c r="J745" s="12">
        <f>COUNTIF($A$2:A745, A745)</f>
        <v>2</v>
      </c>
    </row>
    <row r="746" spans="1:10">
      <c r="A746" s="138" t="s">
        <v>1511</v>
      </c>
      <c r="B746" s="139" t="s">
        <v>2023</v>
      </c>
      <c r="C746" s="2">
        <f>IFERROR(VLOOKUP('DIV CHANGE'!$B746,JOBS!$A:$D,4,FALSE),"")</f>
        <v>2</v>
      </c>
      <c r="D746" s="11">
        <v>0.08</v>
      </c>
      <c r="E746" s="3" t="str">
        <f>IF(J746=1, IFERROR(VLOOKUP(A746,'Simple Annual Summary'!$D$5:$O$962,9,FALSE), ""), "")</f>
        <v/>
      </c>
      <c r="F746" s="3" t="str">
        <f t="shared" si="33"/>
        <v/>
      </c>
      <c r="G746" s="17" t="str">
        <f>IF(COUNTIF($A$2:A746, A746)&gt;1, "", IFERROR(SUMIF($A$2:$A$1457, A746, $D$2:$D$1457), ""))</f>
        <v/>
      </c>
      <c r="H746" s="3" t="str">
        <f t="shared" si="34"/>
        <v/>
      </c>
      <c r="I746" s="3">
        <f t="shared" si="35"/>
        <v>591.10028571428575</v>
      </c>
      <c r="J746" s="12">
        <f>COUNTIF($A$2:A746, A746)</f>
        <v>4</v>
      </c>
    </row>
    <row r="747" spans="1:10">
      <c r="A747" s="138" t="s">
        <v>2217</v>
      </c>
      <c r="B747" s="139" t="s">
        <v>2236</v>
      </c>
      <c r="C747" s="2">
        <f>IFERROR(VLOOKUP('DIV CHANGE'!$B747,JOBS!$A:$D,4,FALSE),"")</f>
        <v>2</v>
      </c>
      <c r="D747" s="11">
        <v>7.0000000000000007E-2</v>
      </c>
      <c r="E747" s="3" t="str">
        <f>IF(J747=1, IFERROR(VLOOKUP(A747,'Simple Annual Summary'!$D$5:$O$962,9,FALSE), ""), "")</f>
        <v/>
      </c>
      <c r="F747" s="3" t="str">
        <f t="shared" si="33"/>
        <v/>
      </c>
      <c r="G747" s="17" t="str">
        <f>IF(COUNTIF($A$2:A747, A747)&gt;1, "", IFERROR(SUMIF($A$2:$A$1457, A747, $D$2:$D$1457), ""))</f>
        <v/>
      </c>
      <c r="H747" s="3" t="str">
        <f t="shared" si="34"/>
        <v/>
      </c>
      <c r="I747" s="3">
        <f t="shared" si="35"/>
        <v>0</v>
      </c>
      <c r="J747" s="12">
        <f>COUNTIF($A$2:A747, A747)</f>
        <v>5</v>
      </c>
    </row>
    <row r="748" spans="1:10">
      <c r="A748" s="142" t="s">
        <v>113</v>
      </c>
      <c r="B748" s="143" t="s">
        <v>2020</v>
      </c>
      <c r="C748" s="2">
        <f>IFERROR(VLOOKUP('DIV CHANGE'!$B748,JOBS!$A:$D,4,FALSE),"")</f>
        <v>2</v>
      </c>
      <c r="D748" s="2">
        <v>7.0000000000000007E-2</v>
      </c>
      <c r="E748" s="3" t="str">
        <f>IF(J748=1, IFERROR(VLOOKUP(A748,'Simple Annual Summary'!$D$5:$O$962,9,FALSE), ""), "")</f>
        <v/>
      </c>
      <c r="F748" s="3" t="str">
        <f t="shared" si="33"/>
        <v/>
      </c>
      <c r="G748" s="17" t="str">
        <f>IF(COUNTIF($A$2:A748, A748)&gt;1, "", IFERROR(SUMIF($A$2:$A$1457, A748, $D$2:$D$1457), ""))</f>
        <v/>
      </c>
      <c r="H748" s="3" t="str">
        <f t="shared" si="34"/>
        <v/>
      </c>
      <c r="I748" s="3">
        <f t="shared" si="35"/>
        <v>612.04860000000008</v>
      </c>
      <c r="J748" s="12">
        <f>COUNTIF($A$2:A748, A748)</f>
        <v>2</v>
      </c>
    </row>
    <row r="749" spans="1:10">
      <c r="A749" s="138" t="s">
        <v>2177</v>
      </c>
      <c r="B749" s="139" t="s">
        <v>2170</v>
      </c>
      <c r="C749" s="2">
        <f>IFERROR(VLOOKUP('DIV CHANGE'!$B749,JOBS!$A:$D,4,FALSE),"")</f>
        <v>2</v>
      </c>
      <c r="D749" s="11">
        <v>7.0000000000000007E-2</v>
      </c>
      <c r="E749" s="3" t="str">
        <f>IF(J749=1, IFERROR(VLOOKUP(A749,'Simple Annual Summary'!$D$5:$O$962,9,FALSE), ""), "")</f>
        <v/>
      </c>
      <c r="F749" s="3" t="str">
        <f t="shared" si="33"/>
        <v/>
      </c>
      <c r="G749" s="17" t="str">
        <f>IF(COUNTIF($A$2:A749, A749)&gt;1, "", IFERROR(SUMIF($A$2:$A$1457, A749, $D$2:$D$1457), ""))</f>
        <v/>
      </c>
      <c r="H749" s="3" t="str">
        <f t="shared" si="34"/>
        <v/>
      </c>
      <c r="I749" s="3">
        <f t="shared" si="35"/>
        <v>0</v>
      </c>
      <c r="J749" s="12">
        <f>COUNTIF($A$2:A749, A749)</f>
        <v>3</v>
      </c>
    </row>
    <row r="750" spans="1:10">
      <c r="A750" s="142" t="s">
        <v>2234</v>
      </c>
      <c r="B750" s="143" t="s">
        <v>2240</v>
      </c>
      <c r="C750" s="2">
        <f>IFERROR(VLOOKUP('DIV CHANGE'!$B750,JOBS!$A:$D,4,FALSE),"")</f>
        <v>2</v>
      </c>
      <c r="D750" s="130">
        <v>7.0000000000000007E-2</v>
      </c>
      <c r="E750" s="3" t="str">
        <f>IF(J750=1, IFERROR(VLOOKUP(A750,'Simple Annual Summary'!$D$5:$O$962,9,FALSE), ""), "")</f>
        <v/>
      </c>
      <c r="F750" s="3" t="str">
        <f t="shared" si="33"/>
        <v/>
      </c>
      <c r="G750" s="17" t="str">
        <f>IF(COUNTIF($A$2:A750, A750)&gt;1, "", IFERROR(SUMIF($A$2:$A$1457, A750, $D$2:$D$1457), ""))</f>
        <v/>
      </c>
      <c r="H750" s="3" t="str">
        <f t="shared" si="34"/>
        <v/>
      </c>
      <c r="I750" s="3">
        <f t="shared" si="35"/>
        <v>0</v>
      </c>
      <c r="J750" s="12">
        <f>COUNTIF($A$2:A750, A750)</f>
        <v>5</v>
      </c>
    </row>
    <row r="751" spans="1:10">
      <c r="A751" s="138" t="s">
        <v>2234</v>
      </c>
      <c r="B751" s="139" t="s">
        <v>2020</v>
      </c>
      <c r="C751" s="2">
        <f>IFERROR(VLOOKUP('DIV CHANGE'!$B751,JOBS!$A:$D,4,FALSE),"")</f>
        <v>2</v>
      </c>
      <c r="D751" s="11">
        <v>7.0000000000000007E-2</v>
      </c>
      <c r="E751" s="3" t="str">
        <f>IF(J751=1, IFERROR(VLOOKUP(A751,'Simple Annual Summary'!$D$5:$O$962,9,FALSE), ""), "")</f>
        <v/>
      </c>
      <c r="F751" s="3" t="str">
        <f t="shared" si="33"/>
        <v/>
      </c>
      <c r="G751" s="17" t="str">
        <f>IF(COUNTIF($A$2:A751, A751)&gt;1, "", IFERROR(SUMIF($A$2:$A$1457, A751, $D$2:$D$1457), ""))</f>
        <v/>
      </c>
      <c r="H751" s="3" t="str">
        <f t="shared" si="34"/>
        <v/>
      </c>
      <c r="I751" s="3">
        <f t="shared" si="35"/>
        <v>0</v>
      </c>
      <c r="J751" s="12">
        <f>COUNTIF($A$2:A751, A751)</f>
        <v>6</v>
      </c>
    </row>
    <row r="752" spans="1:10">
      <c r="A752" s="142" t="s">
        <v>2197</v>
      </c>
      <c r="B752" s="143" t="s">
        <v>2113</v>
      </c>
      <c r="C752" s="2">
        <f>IFERROR(VLOOKUP('DIV CHANGE'!$B752,JOBS!$A:$D,4,FALSE),"")</f>
        <v>2</v>
      </c>
      <c r="D752" s="2">
        <v>7.0000000000000007E-2</v>
      </c>
      <c r="E752" s="3" t="str">
        <f>IF(J752=1, IFERROR(VLOOKUP(A752,'Simple Annual Summary'!$D$5:$O$962,9,FALSE), ""), "")</f>
        <v/>
      </c>
      <c r="F752" s="3" t="str">
        <f t="shared" si="33"/>
        <v/>
      </c>
      <c r="G752" s="17" t="str">
        <f>IF(COUNTIF($A$2:A752, A752)&gt;1, "", IFERROR(SUMIF($A$2:$A$1457, A752, $D$2:$D$1457), ""))</f>
        <v/>
      </c>
      <c r="H752" s="3" t="str">
        <f t="shared" si="34"/>
        <v/>
      </c>
      <c r="I752" s="3">
        <f t="shared" si="35"/>
        <v>0</v>
      </c>
      <c r="J752" s="12">
        <f>COUNTIF($A$2:A752, A752)</f>
        <v>3</v>
      </c>
    </row>
    <row r="753" spans="1:10">
      <c r="A753" s="142" t="s">
        <v>2200</v>
      </c>
      <c r="B753" s="143" t="s">
        <v>2227</v>
      </c>
      <c r="C753" s="2">
        <f>IFERROR(VLOOKUP('DIV CHANGE'!$B753,JOBS!$A:$D,4,FALSE),"")</f>
        <v>2</v>
      </c>
      <c r="D753" s="2">
        <v>7.0000000000000007E-2</v>
      </c>
      <c r="E753" s="3" t="str">
        <f>IF(J753=1, IFERROR(VLOOKUP(A753,'Simple Annual Summary'!$D$5:$O$962,9,FALSE), ""), "")</f>
        <v/>
      </c>
      <c r="F753" s="3" t="str">
        <f t="shared" si="33"/>
        <v/>
      </c>
      <c r="G753" s="17" t="str">
        <f>IF(COUNTIF($A$2:A753, A753)&gt;1, "", IFERROR(SUMIF($A$2:$A$1457, A753, $D$2:$D$1457), ""))</f>
        <v/>
      </c>
      <c r="H753" s="3" t="str">
        <f t="shared" si="34"/>
        <v/>
      </c>
      <c r="I753" s="3">
        <f t="shared" si="35"/>
        <v>0</v>
      </c>
      <c r="J753" s="12">
        <f>COUNTIF($A$2:A753, A753)</f>
        <v>3</v>
      </c>
    </row>
    <row r="754" spans="1:10">
      <c r="A754" s="142" t="s">
        <v>2200</v>
      </c>
      <c r="B754" s="143" t="s">
        <v>2070</v>
      </c>
      <c r="C754" s="2">
        <f>IFERROR(VLOOKUP('DIV CHANGE'!$B754,JOBS!$A:$D,4,FALSE),"")</f>
        <v>8</v>
      </c>
      <c r="D754" s="2">
        <v>7.0000000000000007E-2</v>
      </c>
      <c r="E754" s="3" t="str">
        <f>IF(J754=1, IFERROR(VLOOKUP(A754,'Simple Annual Summary'!$D$5:$O$962,9,FALSE), ""), "")</f>
        <v/>
      </c>
      <c r="F754" s="3" t="str">
        <f t="shared" si="33"/>
        <v/>
      </c>
      <c r="G754" s="17" t="str">
        <f>IF(COUNTIF($A$2:A754, A754)&gt;1, "", IFERROR(SUMIF($A$2:$A$1457, A754, $D$2:$D$1457), ""))</f>
        <v/>
      </c>
      <c r="H754" s="3" t="str">
        <f t="shared" si="34"/>
        <v/>
      </c>
      <c r="I754" s="3">
        <f t="shared" si="35"/>
        <v>0</v>
      </c>
      <c r="J754" s="12">
        <f>COUNTIF($A$2:A754, A754)</f>
        <v>4</v>
      </c>
    </row>
    <row r="755" spans="1:10">
      <c r="A755" s="142" t="s">
        <v>930</v>
      </c>
      <c r="B755" s="143" t="s">
        <v>2042</v>
      </c>
      <c r="C755" s="2">
        <f>IFERROR(VLOOKUP('DIV CHANGE'!$B755,JOBS!$A:$D,4,FALSE),"")</f>
        <v>4</v>
      </c>
      <c r="D755" s="2">
        <v>7.0000000000000007E-2</v>
      </c>
      <c r="E755" s="3" t="str">
        <f>IF(J755=1, IFERROR(VLOOKUP(A755,'Simple Annual Summary'!$D$5:$O$962,9,FALSE), ""), "")</f>
        <v/>
      </c>
      <c r="F755" s="3" t="str">
        <f t="shared" si="33"/>
        <v/>
      </c>
      <c r="G755" s="17" t="str">
        <f>IF(COUNTIF($A$2:A755, A755)&gt;1, "", IFERROR(SUMIF($A$2:$A$1457, A755, $D$2:$D$1457), ""))</f>
        <v/>
      </c>
      <c r="H755" s="3" t="str">
        <f t="shared" si="34"/>
        <v/>
      </c>
      <c r="I755" s="3">
        <f t="shared" si="35"/>
        <v>681.97500000000002</v>
      </c>
      <c r="J755" s="12">
        <f>COUNTIF($A$2:A755, A755)</f>
        <v>3</v>
      </c>
    </row>
    <row r="756" spans="1:10">
      <c r="A756" s="142" t="s">
        <v>989</v>
      </c>
      <c r="B756" s="143" t="s">
        <v>2025</v>
      </c>
      <c r="C756" s="2">
        <f>IFERROR(VLOOKUP('DIV CHANGE'!$B756,JOBS!$A:$D,4,FALSE),"")</f>
        <v>2</v>
      </c>
      <c r="D756" s="2">
        <v>7.0000000000000007E-2</v>
      </c>
      <c r="E756" s="3" t="str">
        <f>IF(J756=1, IFERROR(VLOOKUP(A756,'Simple Annual Summary'!$D$5:$O$962,9,FALSE), ""), "")</f>
        <v/>
      </c>
      <c r="F756" s="3" t="str">
        <f t="shared" si="33"/>
        <v/>
      </c>
      <c r="G756" s="17" t="str">
        <f>IF(COUNTIF($A$2:A756, A756)&gt;1, "", IFERROR(SUMIF($A$2:$A$1457, A756, $D$2:$D$1457), ""))</f>
        <v/>
      </c>
      <c r="H756" s="3" t="str">
        <f t="shared" si="34"/>
        <v/>
      </c>
      <c r="I756" s="3">
        <f t="shared" si="35"/>
        <v>965.5683858333332</v>
      </c>
      <c r="J756" s="12">
        <f>COUNTIF($A$2:A756, A756)</f>
        <v>4</v>
      </c>
    </row>
    <row r="757" spans="1:10">
      <c r="A757" s="138" t="s">
        <v>1081</v>
      </c>
      <c r="B757" s="139" t="s">
        <v>2070</v>
      </c>
      <c r="C757" s="2">
        <f>IFERROR(VLOOKUP('DIV CHANGE'!$B757,JOBS!$A:$D,4,FALSE),"")</f>
        <v>8</v>
      </c>
      <c r="D757" s="11">
        <v>7.0000000000000007E-2</v>
      </c>
      <c r="E757" s="3" t="str">
        <f>IF(J757=1, IFERROR(VLOOKUP(A757,'Simple Annual Summary'!$D$5:$O$962,9,FALSE), ""), "")</f>
        <v/>
      </c>
      <c r="F757" s="3" t="str">
        <f t="shared" si="33"/>
        <v/>
      </c>
      <c r="G757" s="17" t="str">
        <f>IF(COUNTIF($A$2:A757, A757)&gt;1, "", IFERROR(SUMIF($A$2:$A$1457, A757, $D$2:$D$1457), ""))</f>
        <v/>
      </c>
      <c r="H757" s="3" t="str">
        <f t="shared" si="34"/>
        <v/>
      </c>
      <c r="I757" s="3">
        <f t="shared" si="35"/>
        <v>2188.7637333333337</v>
      </c>
      <c r="J757" s="12">
        <f>COUNTIF($A$2:A757, A757)</f>
        <v>5</v>
      </c>
    </row>
    <row r="758" spans="1:10">
      <c r="A758" s="138" t="s">
        <v>1093</v>
      </c>
      <c r="B758" s="139" t="s">
        <v>2170</v>
      </c>
      <c r="C758" s="2">
        <f>IFERROR(VLOOKUP('DIV CHANGE'!$B758,JOBS!$A:$D,4,FALSE),"")</f>
        <v>2</v>
      </c>
      <c r="D758" s="11">
        <v>7.0000000000000007E-2</v>
      </c>
      <c r="E758" s="3" t="str">
        <f>IF(J758=1, IFERROR(VLOOKUP(A758,'Simple Annual Summary'!$D$5:$O$962,9,FALSE), ""), "")</f>
        <v/>
      </c>
      <c r="F758" s="3" t="str">
        <f t="shared" si="33"/>
        <v/>
      </c>
      <c r="G758" s="17" t="str">
        <f>IF(COUNTIF($A$2:A758, A758)&gt;1, "", IFERROR(SUMIF($A$2:$A$1457, A758, $D$2:$D$1457), ""))</f>
        <v/>
      </c>
      <c r="H758" s="3" t="str">
        <f t="shared" si="34"/>
        <v/>
      </c>
      <c r="I758" s="3">
        <f t="shared" si="35"/>
        <v>1835.6318166666667</v>
      </c>
      <c r="J758" s="12">
        <f>COUNTIF($A$2:A758, A758)</f>
        <v>5</v>
      </c>
    </row>
    <row r="759" spans="1:10">
      <c r="A759" s="138" t="s">
        <v>1093</v>
      </c>
      <c r="B759" s="139" t="s">
        <v>2020</v>
      </c>
      <c r="C759" s="2">
        <f>IFERROR(VLOOKUP('DIV CHANGE'!$B759,JOBS!$A:$D,4,FALSE),"")</f>
        <v>2</v>
      </c>
      <c r="D759" s="11">
        <v>7.0000000000000007E-2</v>
      </c>
      <c r="E759" s="3" t="str">
        <f>IF(J759=1, IFERROR(VLOOKUP(A759,'Simple Annual Summary'!$D$5:$O$962,9,FALSE), ""), "")</f>
        <v/>
      </c>
      <c r="F759" s="3" t="str">
        <f t="shared" si="33"/>
        <v/>
      </c>
      <c r="G759" s="17" t="str">
        <f>IF(COUNTIF($A$2:A759, A759)&gt;1, "", IFERROR(SUMIF($A$2:$A$1457, A759, $D$2:$D$1457), ""))</f>
        <v/>
      </c>
      <c r="H759" s="3" t="str">
        <f t="shared" si="34"/>
        <v/>
      </c>
      <c r="I759" s="3">
        <f t="shared" si="35"/>
        <v>1835.6318166666667</v>
      </c>
      <c r="J759" s="12">
        <f>COUNTIF($A$2:A759, A759)</f>
        <v>6</v>
      </c>
    </row>
    <row r="760" spans="1:10">
      <c r="A760" s="142" t="s">
        <v>1103</v>
      </c>
      <c r="B760" s="143" t="s">
        <v>2045</v>
      </c>
      <c r="C760" s="2">
        <f>IFERROR(VLOOKUP('DIV CHANGE'!$B760,JOBS!$A:$D,4,FALSE),"")</f>
        <v>2</v>
      </c>
      <c r="D760" s="2">
        <v>7.0000000000000007E-2</v>
      </c>
      <c r="E760" s="3" t="str">
        <f>IF(J760=1, IFERROR(VLOOKUP(A760,'Simple Annual Summary'!$D$5:$O$962,9,FALSE), ""), "")</f>
        <v/>
      </c>
      <c r="F760" s="3" t="str">
        <f t="shared" si="33"/>
        <v/>
      </c>
      <c r="G760" s="17" t="str">
        <f>IF(COUNTIF($A$2:A760, A760)&gt;1, "", IFERROR(SUMIF($A$2:$A$1457, A760, $D$2:$D$1457), ""))</f>
        <v/>
      </c>
      <c r="H760" s="3" t="str">
        <f t="shared" si="34"/>
        <v/>
      </c>
      <c r="I760" s="3">
        <f t="shared" si="35"/>
        <v>1469.1999000000001</v>
      </c>
      <c r="J760" s="12">
        <f>COUNTIF($A$2:A760, A760)</f>
        <v>4</v>
      </c>
    </row>
    <row r="761" spans="1:10">
      <c r="A761" s="142" t="s">
        <v>1115</v>
      </c>
      <c r="B761" s="143" t="s">
        <v>2045</v>
      </c>
      <c r="C761" s="2">
        <f>IFERROR(VLOOKUP('DIV CHANGE'!$B761,JOBS!$A:$D,4,FALSE),"")</f>
        <v>2</v>
      </c>
      <c r="D761" s="2">
        <v>7.0000000000000007E-2</v>
      </c>
      <c r="E761" s="3" t="str">
        <f>IF(J761=1, IFERROR(VLOOKUP(A761,'Simple Annual Summary'!$D$5:$O$962,9,FALSE), ""), "")</f>
        <v/>
      </c>
      <c r="F761" s="3" t="str">
        <f t="shared" si="33"/>
        <v/>
      </c>
      <c r="G761" s="17" t="str">
        <f>IF(COUNTIF($A$2:A761, A761)&gt;1, "", IFERROR(SUMIF($A$2:$A$1457, A761, $D$2:$D$1457), ""))</f>
        <v/>
      </c>
      <c r="H761" s="3" t="str">
        <f t="shared" si="34"/>
        <v/>
      </c>
      <c r="I761" s="3">
        <f t="shared" si="35"/>
        <v>1974.3043833333334</v>
      </c>
      <c r="J761" s="12">
        <f>COUNTIF($A$2:A761, A761)</f>
        <v>4</v>
      </c>
    </row>
    <row r="762" spans="1:10">
      <c r="A762" s="138" t="s">
        <v>1126</v>
      </c>
      <c r="B762" s="139" t="s">
        <v>2237</v>
      </c>
      <c r="C762" s="2">
        <f>IFERROR(VLOOKUP('DIV CHANGE'!$B762,JOBS!$A:$D,4,FALSE),"")</f>
        <v>4</v>
      </c>
      <c r="D762" s="11">
        <v>7.0000000000000007E-2</v>
      </c>
      <c r="E762" s="3" t="str">
        <f>IF(J762=1, IFERROR(VLOOKUP(A762,'Simple Annual Summary'!$D$5:$O$962,9,FALSE), ""), "")</f>
        <v/>
      </c>
      <c r="F762" s="3" t="str">
        <f t="shared" si="33"/>
        <v/>
      </c>
      <c r="G762" s="17" t="str">
        <f>IF(COUNTIF($A$2:A762, A762)&gt;1, "", IFERROR(SUMIF($A$2:$A$1457, A762, $D$2:$D$1457), ""))</f>
        <v/>
      </c>
      <c r="H762" s="3" t="str">
        <f t="shared" si="34"/>
        <v/>
      </c>
      <c r="I762" s="3">
        <f t="shared" si="35"/>
        <v>1686.5609833333335</v>
      </c>
      <c r="J762" s="12">
        <f>COUNTIF($A$2:A762, A762)</f>
        <v>3</v>
      </c>
    </row>
    <row r="763" spans="1:10">
      <c r="A763" s="142" t="s">
        <v>1177</v>
      </c>
      <c r="B763" s="143" t="s">
        <v>2235</v>
      </c>
      <c r="C763" s="2">
        <f>IFERROR(VLOOKUP('DIV CHANGE'!$B763,JOBS!$A:$D,4,FALSE),"")</f>
        <v>2</v>
      </c>
      <c r="D763" s="2">
        <v>7.0000000000000007E-2</v>
      </c>
      <c r="E763" s="3" t="str">
        <f>IF(J763=1, IFERROR(VLOOKUP(A763,'Simple Annual Summary'!$D$5:$O$962,9,FALSE), ""), "")</f>
        <v/>
      </c>
      <c r="F763" s="3" t="str">
        <f t="shared" si="33"/>
        <v/>
      </c>
      <c r="G763" s="17" t="str">
        <f>IF(COUNTIF($A$2:A763, A763)&gt;1, "", IFERROR(SUMIF($A$2:$A$1457, A763, $D$2:$D$1457), ""))</f>
        <v/>
      </c>
      <c r="H763" s="3" t="str">
        <f t="shared" si="34"/>
        <v/>
      </c>
      <c r="I763" s="3">
        <f t="shared" si="35"/>
        <v>1332.5319</v>
      </c>
      <c r="J763" s="12">
        <f>COUNTIF($A$2:A763, A763)</f>
        <v>3</v>
      </c>
    </row>
    <row r="764" spans="1:10">
      <c r="A764" s="142" t="s">
        <v>1201</v>
      </c>
      <c r="B764" s="143" t="s">
        <v>2020</v>
      </c>
      <c r="C764" s="2">
        <f>IFERROR(VLOOKUP('DIV CHANGE'!$B764,JOBS!$A:$D,4,FALSE),"")</f>
        <v>2</v>
      </c>
      <c r="D764" s="2">
        <v>7.0000000000000007E-2</v>
      </c>
      <c r="E764" s="3" t="str">
        <f>IF(J764=1, IFERROR(VLOOKUP(A764,'Simple Annual Summary'!$D$5:$O$962,9,FALSE), ""), "")</f>
        <v/>
      </c>
      <c r="F764" s="3" t="str">
        <f t="shared" si="33"/>
        <v/>
      </c>
      <c r="G764" s="17" t="str">
        <f>IF(COUNTIF($A$2:A764, A764)&gt;1, "", IFERROR(SUMIF($A$2:$A$1457, A764, $D$2:$D$1457), ""))</f>
        <v/>
      </c>
      <c r="H764" s="3" t="str">
        <f t="shared" si="34"/>
        <v/>
      </c>
      <c r="I764" s="3">
        <f t="shared" si="35"/>
        <v>1414.2628500000001</v>
      </c>
      <c r="J764" s="12">
        <f>COUNTIF($A$2:A764, A764)</f>
        <v>4</v>
      </c>
    </row>
    <row r="765" spans="1:10">
      <c r="A765" s="138" t="s">
        <v>1303</v>
      </c>
      <c r="B765" s="139" t="s">
        <v>2037</v>
      </c>
      <c r="C765" s="2">
        <f>IFERROR(VLOOKUP('DIV CHANGE'!$B765,JOBS!$A:$D,4,FALSE),"")</f>
        <v>2</v>
      </c>
      <c r="D765" s="131">
        <v>7.0000000000000007E-2</v>
      </c>
      <c r="E765" s="3" t="str">
        <f>IF(J765=1, IFERROR(VLOOKUP(A765,'Simple Annual Summary'!$D$5:$O$962,9,FALSE), ""), "")</f>
        <v/>
      </c>
      <c r="F765" s="3" t="str">
        <f t="shared" si="33"/>
        <v/>
      </c>
      <c r="G765" s="17" t="str">
        <f>IF(COUNTIF($A$2:A765, A765)&gt;1, "", IFERROR(SUMIF($A$2:$A$1457, A765, $D$2:$D$1457), ""))</f>
        <v/>
      </c>
      <c r="H765" s="3" t="str">
        <f t="shared" si="34"/>
        <v/>
      </c>
      <c r="I765" s="3">
        <f t="shared" si="35"/>
        <v>71.961977500000017</v>
      </c>
      <c r="J765" s="12">
        <f>COUNTIF($A$2:A765, A765)</f>
        <v>6</v>
      </c>
    </row>
    <row r="766" spans="1:10">
      <c r="A766" s="142" t="s">
        <v>1309</v>
      </c>
      <c r="B766" s="143" t="s">
        <v>2047</v>
      </c>
      <c r="C766" s="2">
        <f>IFERROR(VLOOKUP('DIV CHANGE'!$B766,JOBS!$A:$D,4,FALSE),"")</f>
        <v>4</v>
      </c>
      <c r="D766" s="11">
        <v>7.0000000000000007E-2</v>
      </c>
      <c r="E766" s="3" t="str">
        <f>IF(J766=1, IFERROR(VLOOKUP(A766,'Simple Annual Summary'!$D$5:$O$962,9,FALSE), ""), "")</f>
        <v/>
      </c>
      <c r="F766" s="3" t="str">
        <f t="shared" si="33"/>
        <v/>
      </c>
      <c r="G766" s="17" t="str">
        <f>IF(COUNTIF($A$2:A766, A766)&gt;1, "", IFERROR(SUMIF($A$2:$A$1457, A766, $D$2:$D$1457), ""))</f>
        <v/>
      </c>
      <c r="H766" s="3" t="str">
        <f t="shared" si="34"/>
        <v/>
      </c>
      <c r="I766" s="3">
        <f t="shared" si="35"/>
        <v>140.96338375000002</v>
      </c>
      <c r="J766" s="12">
        <f>COUNTIF($A$2:A766, A766)</f>
        <v>4</v>
      </c>
    </row>
    <row r="767" spans="1:10">
      <c r="A767" s="138" t="s">
        <v>1311</v>
      </c>
      <c r="B767" s="139" t="s">
        <v>2238</v>
      </c>
      <c r="C767" s="2">
        <f>IFERROR(VLOOKUP('DIV CHANGE'!$B767,JOBS!$A:$D,4,FALSE),"")</f>
        <v>2</v>
      </c>
      <c r="D767" s="11">
        <v>7.0000000000000007E-2</v>
      </c>
      <c r="E767" s="3" t="str">
        <f>IF(J767=1, IFERROR(VLOOKUP(A767,'Simple Annual Summary'!$D$5:$O$962,9,FALSE), ""), "")</f>
        <v/>
      </c>
      <c r="F767" s="3" t="str">
        <f t="shared" si="33"/>
        <v/>
      </c>
      <c r="G767" s="17" t="str">
        <f>IF(COUNTIF($A$2:A767, A767)&gt;1, "", IFERROR(SUMIF($A$2:$A$1457, A767, $D$2:$D$1457), ""))</f>
        <v/>
      </c>
      <c r="H767" s="3" t="str">
        <f t="shared" si="34"/>
        <v/>
      </c>
      <c r="I767" s="3">
        <f t="shared" si="35"/>
        <v>140.96338375000002</v>
      </c>
      <c r="J767" s="12">
        <f>COUNTIF($A$2:A767, A767)</f>
        <v>3</v>
      </c>
    </row>
    <row r="768" spans="1:10">
      <c r="A768" s="142" t="s">
        <v>1503</v>
      </c>
      <c r="B768" s="143" t="s">
        <v>2080</v>
      </c>
      <c r="C768" s="2">
        <f>IFERROR(VLOOKUP('DIV CHANGE'!$B768,JOBS!$A:$D,4,FALSE),"")</f>
        <v>4</v>
      </c>
      <c r="D768" s="2">
        <v>7.0000000000000007E-2</v>
      </c>
      <c r="E768" s="3" t="str">
        <f>IF(J768=1, IFERROR(VLOOKUP(A768,'Simple Annual Summary'!$D$5:$O$962,9,FALSE), ""), "")</f>
        <v/>
      </c>
      <c r="F768" s="3" t="str">
        <f t="shared" si="33"/>
        <v/>
      </c>
      <c r="G768" s="17" t="str">
        <f>IF(COUNTIF($A$2:A768, A768)&gt;1, "", IFERROR(SUMIF($A$2:$A$1457, A768, $D$2:$D$1457), ""))</f>
        <v/>
      </c>
      <c r="H768" s="3" t="str">
        <f t="shared" si="34"/>
        <v/>
      </c>
      <c r="I768" s="3">
        <f t="shared" si="35"/>
        <v>1199.2049999999999</v>
      </c>
      <c r="J768" s="12">
        <f>COUNTIF($A$2:A768, A768)</f>
        <v>4</v>
      </c>
    </row>
    <row r="769" spans="1:10">
      <c r="A769" s="142" t="s">
        <v>340</v>
      </c>
      <c r="B769" s="143" t="s">
        <v>2027</v>
      </c>
      <c r="C769" s="2">
        <f>IFERROR(VLOOKUP('DIV CHANGE'!$B769,JOBS!$A:$D,4,FALSE),"")</f>
        <v>2</v>
      </c>
      <c r="D769" s="2">
        <v>0.06</v>
      </c>
      <c r="E769" s="3" t="str">
        <f>IF(J769=1, IFERROR(VLOOKUP(A769,'Simple Annual Summary'!$D$5:$O$962,9,FALSE), ""), "")</f>
        <v/>
      </c>
      <c r="F769" s="3" t="str">
        <f t="shared" si="33"/>
        <v/>
      </c>
      <c r="G769" s="17" t="str">
        <f>IF(COUNTIF($A$2:A769, A769)&gt;1, "", IFERROR(SUMIF($A$2:$A$1457, A769, $D$2:$D$1457), ""))</f>
        <v/>
      </c>
      <c r="H769" s="3" t="str">
        <f t="shared" si="34"/>
        <v/>
      </c>
      <c r="I769" s="3">
        <f t="shared" si="35"/>
        <v>200.63592</v>
      </c>
      <c r="J769" s="12">
        <f>COUNTIF($A$2:A769, A769)</f>
        <v>2</v>
      </c>
    </row>
    <row r="770" spans="1:10">
      <c r="A770" s="142" t="s">
        <v>2187</v>
      </c>
      <c r="B770" s="143" t="s">
        <v>2213</v>
      </c>
      <c r="C770" s="2">
        <f>IFERROR(VLOOKUP('DIV CHANGE'!$B770,JOBS!$A:$D,4,FALSE),"")</f>
        <v>2</v>
      </c>
      <c r="D770" s="2">
        <v>0.06</v>
      </c>
      <c r="E770" s="3" t="str">
        <f>IF(J770=1, IFERROR(VLOOKUP(A770,'Simple Annual Summary'!$D$5:$O$962,9,FALSE), ""), "")</f>
        <v/>
      </c>
      <c r="F770" s="3" t="str">
        <f t="shared" ref="F770:F833" si="36">IFERROR(E770/12,"")</f>
        <v/>
      </c>
      <c r="G770" s="17" t="str">
        <f>IF(COUNTIF($A$2:A770, A770)&gt;1, "", IFERROR(SUMIF($A$2:$A$1457, A770, $D$2:$D$1457), ""))</f>
        <v/>
      </c>
      <c r="H770" s="3" t="str">
        <f t="shared" ref="H770:H833" si="37">IFERROR(ROUND(G770*F770,3),"")</f>
        <v/>
      </c>
      <c r="I770" s="3">
        <f t="shared" ref="I770:I833" si="38">IFERROR(SUMIFS(F:F, A:A, A770) * D770, "")*12</f>
        <v>0</v>
      </c>
      <c r="J770" s="12">
        <f>COUNTIF($A$2:A770, A770)</f>
        <v>3</v>
      </c>
    </row>
    <row r="771" spans="1:10">
      <c r="A771" s="142" t="s">
        <v>2155</v>
      </c>
      <c r="B771" s="143" t="s">
        <v>2080</v>
      </c>
      <c r="C771" s="2">
        <f>IFERROR(VLOOKUP('DIV CHANGE'!$B771,JOBS!$A:$D,4,FALSE),"")</f>
        <v>4</v>
      </c>
      <c r="D771" s="2">
        <v>0.06</v>
      </c>
      <c r="E771" s="3" t="str">
        <f>IF(J771=1, IFERROR(VLOOKUP(A771,'Simple Annual Summary'!$D$5:$O$962,9,FALSE), ""), "")</f>
        <v/>
      </c>
      <c r="F771" s="3" t="str">
        <f t="shared" si="36"/>
        <v/>
      </c>
      <c r="G771" s="17" t="str">
        <f>IF(COUNTIF($A$2:A771, A771)&gt;1, "", IFERROR(SUMIF($A$2:$A$1457, A771, $D$2:$D$1457), ""))</f>
        <v/>
      </c>
      <c r="H771" s="3" t="str">
        <f t="shared" si="37"/>
        <v/>
      </c>
      <c r="I771" s="3">
        <f t="shared" si="38"/>
        <v>0</v>
      </c>
      <c r="J771" s="12">
        <f>COUNTIF($A$2:A771, A771)</f>
        <v>2</v>
      </c>
    </row>
    <row r="772" spans="1:10">
      <c r="A772" s="138" t="s">
        <v>2151</v>
      </c>
      <c r="B772" s="139" t="s">
        <v>2042</v>
      </c>
      <c r="C772" s="2">
        <f>IFERROR(VLOOKUP('DIV CHANGE'!$B772,JOBS!$A:$D,4,FALSE),"")</f>
        <v>4</v>
      </c>
      <c r="D772" s="11">
        <v>0.06</v>
      </c>
      <c r="E772" s="3" t="str">
        <f>IF(J772=1, IFERROR(VLOOKUP(A772,'Simple Annual Summary'!$D$5:$O$962,9,FALSE), ""), "")</f>
        <v/>
      </c>
      <c r="F772" s="3" t="str">
        <f t="shared" si="36"/>
        <v/>
      </c>
      <c r="G772" s="17" t="str">
        <f>IF(COUNTIF($A$2:A772, A772)&gt;1, "", IFERROR(SUMIF($A$2:$A$1457, A772, $D$2:$D$1457), ""))</f>
        <v/>
      </c>
      <c r="H772" s="3" t="str">
        <f t="shared" si="37"/>
        <v/>
      </c>
      <c r="I772" s="3">
        <f t="shared" si="38"/>
        <v>0</v>
      </c>
      <c r="J772" s="12">
        <f>COUNTIF($A$2:A772, A772)</f>
        <v>2</v>
      </c>
    </row>
    <row r="773" spans="1:10">
      <c r="A773" s="138" t="s">
        <v>2150</v>
      </c>
      <c r="B773" s="139" t="s">
        <v>2045</v>
      </c>
      <c r="C773" s="2">
        <f>IFERROR(VLOOKUP('DIV CHANGE'!$B773,JOBS!$A:$D,4,FALSE),"")</f>
        <v>2</v>
      </c>
      <c r="D773" s="11">
        <v>0.06</v>
      </c>
      <c r="E773" s="3" t="str">
        <f>IF(J773=1, IFERROR(VLOOKUP(A773,'Simple Annual Summary'!$D$5:$O$962,9,FALSE), ""), "")</f>
        <v/>
      </c>
      <c r="F773" s="3" t="str">
        <f t="shared" si="36"/>
        <v/>
      </c>
      <c r="G773" s="17" t="str">
        <f>IF(COUNTIF($A$2:A773, A773)&gt;1, "", IFERROR(SUMIF($A$2:$A$1457, A773, $D$2:$D$1457), ""))</f>
        <v/>
      </c>
      <c r="H773" s="3" t="str">
        <f t="shared" si="37"/>
        <v/>
      </c>
      <c r="I773" s="3">
        <f t="shared" si="38"/>
        <v>0</v>
      </c>
      <c r="J773" s="12">
        <f>COUNTIF($A$2:A773, A773)</f>
        <v>2</v>
      </c>
    </row>
    <row r="774" spans="1:10">
      <c r="A774" s="142" t="s">
        <v>977</v>
      </c>
      <c r="B774" s="143" t="s">
        <v>2018</v>
      </c>
      <c r="C774" s="2">
        <f>IFERROR(VLOOKUP('DIV CHANGE'!$B774,JOBS!$A:$D,4,FALSE),"")</f>
        <v>2</v>
      </c>
      <c r="D774" s="130">
        <v>0.06</v>
      </c>
      <c r="E774" s="3" t="str">
        <f>IF(J774=1, IFERROR(VLOOKUP(A774,'Simple Annual Summary'!$D$5:$O$962,9,FALSE), ""), "")</f>
        <v/>
      </c>
      <c r="F774" s="3" t="str">
        <f t="shared" si="36"/>
        <v/>
      </c>
      <c r="G774" s="17" t="str">
        <f>IF(COUNTIF($A$2:A774, A774)&gt;1, "", IFERROR(SUMIF($A$2:$A$1457, A774, $D$2:$D$1457), ""))</f>
        <v/>
      </c>
      <c r="H774" s="3" t="str">
        <f t="shared" si="37"/>
        <v/>
      </c>
      <c r="I774" s="3">
        <f t="shared" si="38"/>
        <v>2191.893942857143</v>
      </c>
      <c r="J774" s="12">
        <f>COUNTIF($A$2:A774, A774)</f>
        <v>5</v>
      </c>
    </row>
    <row r="775" spans="1:10">
      <c r="A775" s="138" t="s">
        <v>977</v>
      </c>
      <c r="B775" s="139" t="s">
        <v>2025</v>
      </c>
      <c r="C775" s="2">
        <f>IFERROR(VLOOKUP('DIV CHANGE'!$B775,JOBS!$A:$D,4,FALSE),"")</f>
        <v>2</v>
      </c>
      <c r="D775" s="11">
        <v>0.06</v>
      </c>
      <c r="E775" s="3" t="str">
        <f>IF(J775=1, IFERROR(VLOOKUP(A775,'Simple Annual Summary'!$D$5:$O$962,9,FALSE), ""), "")</f>
        <v/>
      </c>
      <c r="F775" s="3" t="str">
        <f t="shared" si="36"/>
        <v/>
      </c>
      <c r="G775" s="17" t="str">
        <f>IF(COUNTIF($A$2:A775, A775)&gt;1, "", IFERROR(SUMIF($A$2:$A$1457, A775, $D$2:$D$1457), ""))</f>
        <v/>
      </c>
      <c r="H775" s="3" t="str">
        <f t="shared" si="37"/>
        <v/>
      </c>
      <c r="I775" s="3">
        <f t="shared" si="38"/>
        <v>2191.893942857143</v>
      </c>
      <c r="J775" s="12">
        <f>COUNTIF($A$2:A775, A775)</f>
        <v>6</v>
      </c>
    </row>
    <row r="776" spans="1:10">
      <c r="A776" s="142" t="s">
        <v>989</v>
      </c>
      <c r="B776" s="143" t="s">
        <v>2018</v>
      </c>
      <c r="C776" s="2">
        <f>IFERROR(VLOOKUP('DIV CHANGE'!$B776,JOBS!$A:$D,4,FALSE),"")</f>
        <v>2</v>
      </c>
      <c r="D776" s="2">
        <v>0.06</v>
      </c>
      <c r="E776" s="3" t="str">
        <f>IF(J776=1, IFERROR(VLOOKUP(A776,'Simple Annual Summary'!$D$5:$O$962,9,FALSE), ""), "")</f>
        <v/>
      </c>
      <c r="F776" s="3" t="str">
        <f t="shared" si="36"/>
        <v/>
      </c>
      <c r="G776" s="17" t="str">
        <f>IF(COUNTIF($A$2:A776, A776)&gt;1, "", IFERROR(SUMIF($A$2:$A$1457, A776, $D$2:$D$1457), ""))</f>
        <v/>
      </c>
      <c r="H776" s="3" t="str">
        <f t="shared" si="37"/>
        <v/>
      </c>
      <c r="I776" s="3">
        <f t="shared" si="38"/>
        <v>827.63004499999988</v>
      </c>
      <c r="J776" s="12">
        <f>COUNTIF($A$2:A776, A776)</f>
        <v>5</v>
      </c>
    </row>
    <row r="777" spans="1:10">
      <c r="A777" s="138" t="s">
        <v>1083</v>
      </c>
      <c r="B777" s="139" t="s">
        <v>2050</v>
      </c>
      <c r="C777" s="2">
        <f>IFERROR(VLOOKUP('DIV CHANGE'!$B777,JOBS!$A:$D,4,FALSE),"")</f>
        <v>4</v>
      </c>
      <c r="D777" s="11">
        <v>0.06</v>
      </c>
      <c r="E777" s="3" t="str">
        <f>IF(J777=1, IFERROR(VLOOKUP(A777,'Simple Annual Summary'!$D$5:$O$962,9,FALSE), ""), "")</f>
        <v/>
      </c>
      <c r="F777" s="3" t="str">
        <f t="shared" si="36"/>
        <v/>
      </c>
      <c r="G777" s="17" t="str">
        <f>IF(COUNTIF($A$2:A777, A777)&gt;1, "", IFERROR(SUMIF($A$2:$A$1457, A777, $D$2:$D$1457), ""))</f>
        <v/>
      </c>
      <c r="H777" s="3" t="str">
        <f t="shared" si="37"/>
        <v/>
      </c>
      <c r="I777" s="3">
        <f t="shared" si="38"/>
        <v>1767.0683999999999</v>
      </c>
      <c r="J777" s="12">
        <f>COUNTIF($A$2:A777, A777)</f>
        <v>3</v>
      </c>
    </row>
    <row r="778" spans="1:10">
      <c r="A778" s="138" t="s">
        <v>1103</v>
      </c>
      <c r="B778" s="139" t="s">
        <v>2042</v>
      </c>
      <c r="C778" s="2">
        <f>IFERROR(VLOOKUP('DIV CHANGE'!$B778,JOBS!$A:$D,4,FALSE),"")</f>
        <v>4</v>
      </c>
      <c r="D778" s="11">
        <v>0.06</v>
      </c>
      <c r="E778" s="3" t="str">
        <f>IF(J778=1, IFERROR(VLOOKUP(A778,'Simple Annual Summary'!$D$5:$O$962,9,FALSE), ""), "")</f>
        <v/>
      </c>
      <c r="F778" s="3" t="str">
        <f t="shared" si="36"/>
        <v/>
      </c>
      <c r="G778" s="17" t="str">
        <f>IF(COUNTIF($A$2:A778, A778)&gt;1, "", IFERROR(SUMIF($A$2:$A$1457, A778, $D$2:$D$1457), ""))</f>
        <v/>
      </c>
      <c r="H778" s="3" t="str">
        <f t="shared" si="37"/>
        <v/>
      </c>
      <c r="I778" s="3">
        <f t="shared" si="38"/>
        <v>1259.3141999999998</v>
      </c>
      <c r="J778" s="12">
        <f>COUNTIF($A$2:A778, A778)</f>
        <v>5</v>
      </c>
    </row>
    <row r="779" spans="1:10">
      <c r="A779" s="142" t="s">
        <v>1111</v>
      </c>
      <c r="B779" s="143" t="s">
        <v>2025</v>
      </c>
      <c r="C779" s="2">
        <f>IFERROR(VLOOKUP('DIV CHANGE'!$B779,JOBS!$A:$D,4,FALSE),"")</f>
        <v>2</v>
      </c>
      <c r="D779" s="2">
        <v>0.06</v>
      </c>
      <c r="E779" s="3" t="str">
        <f>IF(J779=1, IFERROR(VLOOKUP(A779,'Simple Annual Summary'!$D$5:$O$962,9,FALSE), ""), "")</f>
        <v/>
      </c>
      <c r="F779" s="3" t="str">
        <f t="shared" si="36"/>
        <v/>
      </c>
      <c r="G779" s="17" t="str">
        <f>IF(COUNTIF($A$2:A779, A779)&gt;1, "", IFERROR(SUMIF($A$2:$A$1457, A779, $D$2:$D$1457), ""))</f>
        <v/>
      </c>
      <c r="H779" s="3" t="str">
        <f t="shared" si="37"/>
        <v/>
      </c>
      <c r="I779" s="3">
        <f t="shared" si="38"/>
        <v>1480.5046</v>
      </c>
      <c r="J779" s="12">
        <f>COUNTIF($A$2:A779, A779)</f>
        <v>5</v>
      </c>
    </row>
    <row r="780" spans="1:10">
      <c r="A780" s="138" t="s">
        <v>1199</v>
      </c>
      <c r="B780" s="139" t="s">
        <v>2025</v>
      </c>
      <c r="C780" s="2">
        <f>IFERROR(VLOOKUP('DIV CHANGE'!$B780,JOBS!$A:$D,4,FALSE),"")</f>
        <v>2</v>
      </c>
      <c r="D780" s="11">
        <v>0.06</v>
      </c>
      <c r="E780" s="3" t="str">
        <f>IF(J780=1, IFERROR(VLOOKUP(A780,'Simple Annual Summary'!$D$5:$O$962,9,FALSE), ""), "")</f>
        <v/>
      </c>
      <c r="F780" s="3" t="str">
        <f t="shared" si="36"/>
        <v/>
      </c>
      <c r="G780" s="17" t="str">
        <f>IF(COUNTIF($A$2:A780, A780)&gt;1, "", IFERROR(SUMIF($A$2:$A$1457, A780, $D$2:$D$1457), ""))</f>
        <v/>
      </c>
      <c r="H780" s="3" t="str">
        <f t="shared" si="37"/>
        <v/>
      </c>
      <c r="I780" s="3">
        <f t="shared" si="38"/>
        <v>1236.2503000000002</v>
      </c>
      <c r="J780" s="12">
        <f>COUNTIF($A$2:A780, A780)</f>
        <v>2</v>
      </c>
    </row>
    <row r="781" spans="1:10">
      <c r="A781" s="138" t="s">
        <v>1201</v>
      </c>
      <c r="B781" s="139" t="s">
        <v>2045</v>
      </c>
      <c r="C781" s="2">
        <f>IFERROR(VLOOKUP('DIV CHANGE'!$B781,JOBS!$A:$D,4,FALSE),"")</f>
        <v>2</v>
      </c>
      <c r="D781" s="11">
        <v>0.06</v>
      </c>
      <c r="E781" s="3" t="str">
        <f>IF(J781=1, IFERROR(VLOOKUP(A781,'Simple Annual Summary'!$D$5:$O$962,9,FALSE), ""), "")</f>
        <v/>
      </c>
      <c r="F781" s="3" t="str">
        <f t="shared" si="36"/>
        <v/>
      </c>
      <c r="G781" s="17" t="str">
        <f>IF(COUNTIF($A$2:A781, A781)&gt;1, "", IFERROR(SUMIF($A$2:$A$1457, A781, $D$2:$D$1457), ""))</f>
        <v/>
      </c>
      <c r="H781" s="3" t="str">
        <f t="shared" si="37"/>
        <v/>
      </c>
      <c r="I781" s="3">
        <f t="shared" si="38"/>
        <v>1212.2252999999998</v>
      </c>
      <c r="J781" s="12">
        <f>COUNTIF($A$2:A781, A781)</f>
        <v>5</v>
      </c>
    </row>
    <row r="782" spans="1:10">
      <c r="A782" s="142" t="s">
        <v>1203</v>
      </c>
      <c r="B782" s="143" t="s">
        <v>2045</v>
      </c>
      <c r="C782" s="2">
        <f>IFERROR(VLOOKUP('DIV CHANGE'!$B782,JOBS!$A:$D,4,FALSE),"")</f>
        <v>2</v>
      </c>
      <c r="D782" s="2">
        <v>0.06</v>
      </c>
      <c r="E782" s="3" t="str">
        <f>IF(J782=1, IFERROR(VLOOKUP(A782,'Simple Annual Summary'!$D$5:$O$962,9,FALSE), ""), "")</f>
        <v/>
      </c>
      <c r="F782" s="3" t="str">
        <f t="shared" si="36"/>
        <v/>
      </c>
      <c r="G782" s="17" t="str">
        <f>IF(COUNTIF($A$2:A782, A782)&gt;1, "", IFERROR(SUMIF($A$2:$A$1457, A782, $D$2:$D$1457), ""))</f>
        <v/>
      </c>
      <c r="H782" s="3" t="str">
        <f t="shared" si="37"/>
        <v/>
      </c>
      <c r="I782" s="3">
        <f t="shared" si="38"/>
        <v>1209.8784999999998</v>
      </c>
      <c r="J782" s="12">
        <f>COUNTIF($A$2:A782, A782)</f>
        <v>3</v>
      </c>
    </row>
    <row r="783" spans="1:10">
      <c r="A783" s="138" t="s">
        <v>1221</v>
      </c>
      <c r="B783" s="139" t="s">
        <v>2070</v>
      </c>
      <c r="C783" s="2">
        <f>IFERROR(VLOOKUP('DIV CHANGE'!$B783,JOBS!$A:$D,4,FALSE),"")</f>
        <v>8</v>
      </c>
      <c r="D783" s="11">
        <v>0.06</v>
      </c>
      <c r="E783" s="3" t="str">
        <f>IF(J783=1, IFERROR(VLOOKUP(A783,'Simple Annual Summary'!$D$5:$O$962,9,FALSE), ""), "")</f>
        <v/>
      </c>
      <c r="F783" s="3" t="str">
        <f t="shared" si="36"/>
        <v/>
      </c>
      <c r="G783" s="17" t="str">
        <f>IF(COUNTIF($A$2:A783, A783)&gt;1, "", IFERROR(SUMIF($A$2:$A$1457, A783, $D$2:$D$1457), ""))</f>
        <v/>
      </c>
      <c r="H783" s="3" t="str">
        <f t="shared" si="37"/>
        <v/>
      </c>
      <c r="I783" s="3">
        <f t="shared" si="38"/>
        <v>1042.3128000000002</v>
      </c>
      <c r="J783" s="12">
        <f>COUNTIF($A$2:A783, A783)</f>
        <v>3</v>
      </c>
    </row>
    <row r="784" spans="1:10">
      <c r="A784" s="142" t="s">
        <v>1251</v>
      </c>
      <c r="B784" s="143" t="s">
        <v>2045</v>
      </c>
      <c r="C784" s="2">
        <f>IFERROR(VLOOKUP('DIV CHANGE'!$B784,JOBS!$A:$D,4,FALSE),"")</f>
        <v>2</v>
      </c>
      <c r="D784" s="2">
        <v>0.06</v>
      </c>
      <c r="E784" s="3" t="str">
        <f>IF(J784=1, IFERROR(VLOOKUP(A784,'Simple Annual Summary'!$D$5:$O$962,9,FALSE), ""), "")</f>
        <v/>
      </c>
      <c r="F784" s="3" t="str">
        <f t="shared" si="36"/>
        <v/>
      </c>
      <c r="G784" s="17" t="str">
        <f>IF(COUNTIF($A$2:A784, A784)&gt;1, "", IFERROR(SUMIF($A$2:$A$1457, A784, $D$2:$D$1457), ""))</f>
        <v/>
      </c>
      <c r="H784" s="3" t="str">
        <f t="shared" si="37"/>
        <v/>
      </c>
      <c r="I784" s="3">
        <f t="shared" si="38"/>
        <v>678.39419999999996</v>
      </c>
      <c r="J784" s="12">
        <f>COUNTIF($A$2:A784, A784)</f>
        <v>4</v>
      </c>
    </row>
    <row r="785" spans="1:10">
      <c r="A785" s="142" t="s">
        <v>1305</v>
      </c>
      <c r="B785" s="143" t="s">
        <v>2027</v>
      </c>
      <c r="C785" s="2">
        <f>IFERROR(VLOOKUP('DIV CHANGE'!$B785,JOBS!$A:$D,4,FALSE),"")</f>
        <v>2</v>
      </c>
      <c r="D785" s="130">
        <v>0.06</v>
      </c>
      <c r="E785" s="3" t="str">
        <f>IF(J785=1, IFERROR(VLOOKUP(A785,'Simple Annual Summary'!$D$5:$O$962,9,FALSE), ""), "")</f>
        <v/>
      </c>
      <c r="F785" s="3" t="str">
        <f t="shared" si="36"/>
        <v/>
      </c>
      <c r="G785" s="17" t="str">
        <f>IF(COUNTIF($A$2:A785, A785)&gt;1, "", IFERROR(SUMIF($A$2:$A$1457, A785, $D$2:$D$1457), ""))</f>
        <v/>
      </c>
      <c r="H785" s="3" t="str">
        <f t="shared" si="37"/>
        <v/>
      </c>
      <c r="I785" s="3">
        <f t="shared" si="38"/>
        <v>61.349663750000005</v>
      </c>
      <c r="J785" s="12">
        <f>COUNTIF($A$2:A785, A785)</f>
        <v>4</v>
      </c>
    </row>
    <row r="786" spans="1:10">
      <c r="A786" s="138" t="s">
        <v>1305</v>
      </c>
      <c r="B786" s="139" t="s">
        <v>2025</v>
      </c>
      <c r="C786" s="2">
        <f>IFERROR(VLOOKUP('DIV CHANGE'!$B786,JOBS!$A:$D,4,FALSE),"")</f>
        <v>2</v>
      </c>
      <c r="D786" s="131">
        <v>0.06</v>
      </c>
      <c r="E786" s="3" t="str">
        <f>IF(J786=1, IFERROR(VLOOKUP(A786,'Simple Annual Summary'!$D$5:$O$962,9,FALSE), ""), "")</f>
        <v/>
      </c>
      <c r="F786" s="3" t="str">
        <f t="shared" si="36"/>
        <v/>
      </c>
      <c r="G786" s="17" t="str">
        <f>IF(COUNTIF($A$2:A786, A786)&gt;1, "", IFERROR(SUMIF($A$2:$A$1457, A786, $D$2:$D$1457), ""))</f>
        <v/>
      </c>
      <c r="H786" s="3" t="str">
        <f t="shared" si="37"/>
        <v/>
      </c>
      <c r="I786" s="3">
        <f t="shared" si="38"/>
        <v>61.349663750000005</v>
      </c>
      <c r="J786" s="12">
        <f>COUNTIF($A$2:A786, A786)</f>
        <v>5</v>
      </c>
    </row>
    <row r="787" spans="1:10">
      <c r="A787" s="142" t="s">
        <v>1359</v>
      </c>
      <c r="B787" s="143" t="s">
        <v>2025</v>
      </c>
      <c r="C787" s="2">
        <f>IFERROR(VLOOKUP('DIV CHANGE'!$B787,JOBS!$A:$D,4,FALSE),"")</f>
        <v>2</v>
      </c>
      <c r="D787" s="2">
        <v>0.06</v>
      </c>
      <c r="E787" s="3" t="str">
        <f>IF(J787=1, IFERROR(VLOOKUP(A787,'Simple Annual Summary'!$D$5:$O$962,9,FALSE), ""), "")</f>
        <v/>
      </c>
      <c r="F787" s="3" t="str">
        <f t="shared" si="36"/>
        <v/>
      </c>
      <c r="G787" s="17" t="str">
        <f>IF(COUNTIF($A$2:A787, A787)&gt;1, "", IFERROR(SUMIF($A$2:$A$1457, A787, $D$2:$D$1457), ""))</f>
        <v/>
      </c>
      <c r="H787" s="3" t="str">
        <f t="shared" si="37"/>
        <v/>
      </c>
      <c r="I787" s="3">
        <f t="shared" si="38"/>
        <v>1894.4832000000001</v>
      </c>
      <c r="J787" s="12">
        <f>COUNTIF($A$2:A787, A787)</f>
        <v>2</v>
      </c>
    </row>
    <row r="788" spans="1:10">
      <c r="A788" s="142" t="s">
        <v>1574</v>
      </c>
      <c r="B788" s="143" t="s">
        <v>2213</v>
      </c>
      <c r="C788" s="2">
        <f>IFERROR(VLOOKUP('DIV CHANGE'!$B788,JOBS!$A:$D,4,FALSE),"")</f>
        <v>2</v>
      </c>
      <c r="D788" s="11">
        <v>0.06</v>
      </c>
      <c r="E788" s="3" t="str">
        <f>IF(J788=1, IFERROR(VLOOKUP(A788,'Simple Annual Summary'!$D$5:$O$962,9,FALSE), ""), "")</f>
        <v/>
      </c>
      <c r="F788" s="3" t="str">
        <f t="shared" si="36"/>
        <v/>
      </c>
      <c r="G788" s="17" t="str">
        <f>IF(COUNTIF($A$2:A788, A788)&gt;1, "", IFERROR(SUMIF($A$2:$A$1457, A788, $D$2:$D$1457), ""))</f>
        <v/>
      </c>
      <c r="H788" s="3" t="str">
        <f t="shared" si="37"/>
        <v/>
      </c>
      <c r="I788" s="3">
        <f t="shared" si="38"/>
        <v>1048.547314285714</v>
      </c>
      <c r="J788" s="12">
        <f>COUNTIF($A$2:A788, A788)</f>
        <v>2</v>
      </c>
    </row>
    <row r="789" spans="1:10">
      <c r="A789" s="142" t="s">
        <v>468</v>
      </c>
      <c r="B789" s="143" t="s">
        <v>2045</v>
      </c>
      <c r="C789" s="2">
        <f>IFERROR(VLOOKUP('DIV CHANGE'!$B789,JOBS!$A:$D,4,FALSE),"")</f>
        <v>2</v>
      </c>
      <c r="D789" s="11">
        <v>0.05</v>
      </c>
      <c r="E789" s="3" t="str">
        <f>IF(J789=1, IFERROR(VLOOKUP(A789,'Simple Annual Summary'!$D$5:$O$962,9,FALSE), ""), "")</f>
        <v/>
      </c>
      <c r="F789" s="3" t="str">
        <f t="shared" si="36"/>
        <v/>
      </c>
      <c r="G789" s="17" t="str">
        <f>IF(COUNTIF($A$2:A789, A789)&gt;1, "", IFERROR(SUMIF($A$2:$A$1457, A789, $D$2:$D$1457), ""))</f>
        <v/>
      </c>
      <c r="H789" s="3" t="str">
        <f t="shared" si="37"/>
        <v/>
      </c>
      <c r="I789" s="3">
        <f t="shared" si="38"/>
        <v>188.04158333333336</v>
      </c>
      <c r="J789" s="12">
        <f>COUNTIF($A$2:A789, A789)</f>
        <v>3</v>
      </c>
    </row>
    <row r="790" spans="1:10">
      <c r="A790" s="138" t="s">
        <v>2200</v>
      </c>
      <c r="B790" s="139" t="s">
        <v>2027</v>
      </c>
      <c r="C790" s="2">
        <f>IFERROR(VLOOKUP('DIV CHANGE'!$B790,JOBS!$A:$D,4,FALSE),"")</f>
        <v>2</v>
      </c>
      <c r="D790" s="11">
        <v>0.05</v>
      </c>
      <c r="E790" s="3" t="str">
        <f>IF(J790=1, IFERROR(VLOOKUP(A790,'Simple Annual Summary'!$D$5:$O$962,9,FALSE), ""), "")</f>
        <v/>
      </c>
      <c r="F790" s="3" t="str">
        <f t="shared" si="36"/>
        <v/>
      </c>
      <c r="G790" s="17" t="str">
        <f>IF(COUNTIF($A$2:A790, A790)&gt;1, "", IFERROR(SUMIF($A$2:$A$1457, A790, $D$2:$D$1457), ""))</f>
        <v/>
      </c>
      <c r="H790" s="3" t="str">
        <f t="shared" si="37"/>
        <v/>
      </c>
      <c r="I790" s="3">
        <f t="shared" si="38"/>
        <v>0</v>
      </c>
      <c r="J790" s="12">
        <f>COUNTIF($A$2:A790, A790)</f>
        <v>5</v>
      </c>
    </row>
    <row r="791" spans="1:10">
      <c r="A791" s="142" t="s">
        <v>2229</v>
      </c>
      <c r="B791" s="143" t="s">
        <v>2070</v>
      </c>
      <c r="C791" s="2">
        <f>IFERROR(VLOOKUP('DIV CHANGE'!$B791,JOBS!$A:$D,4,FALSE),"")</f>
        <v>8</v>
      </c>
      <c r="D791" s="2">
        <v>0.05</v>
      </c>
      <c r="E791" s="3" t="str">
        <f>IF(J791=1, IFERROR(VLOOKUP(A791,'Simple Annual Summary'!$D$5:$O$962,9,FALSE), ""), "")</f>
        <v/>
      </c>
      <c r="F791" s="3" t="str">
        <f t="shared" si="36"/>
        <v/>
      </c>
      <c r="G791" s="17" t="str">
        <f>IF(COUNTIF($A$2:A791, A791)&gt;1, "", IFERROR(SUMIF($A$2:$A$1457, A791, $D$2:$D$1457), ""))</f>
        <v/>
      </c>
      <c r="H791" s="3" t="str">
        <f t="shared" si="37"/>
        <v/>
      </c>
      <c r="I791" s="3">
        <f t="shared" si="38"/>
        <v>0</v>
      </c>
      <c r="J791" s="12">
        <f>COUNTIF($A$2:A791, A791)</f>
        <v>4</v>
      </c>
    </row>
    <row r="792" spans="1:10">
      <c r="A792" s="142" t="s">
        <v>991</v>
      </c>
      <c r="B792" s="143" t="s">
        <v>2037</v>
      </c>
      <c r="C792" s="2">
        <f>IFERROR(VLOOKUP('DIV CHANGE'!$B792,JOBS!$A:$D,4,FALSE),"")</f>
        <v>2</v>
      </c>
      <c r="D792" s="2">
        <v>0.05</v>
      </c>
      <c r="E792" s="3" t="str">
        <f>IF(J792=1, IFERROR(VLOOKUP(A792,'Simple Annual Summary'!$D$5:$O$962,9,FALSE), ""), "")</f>
        <v/>
      </c>
      <c r="F792" s="3" t="str">
        <f t="shared" si="36"/>
        <v/>
      </c>
      <c r="G792" s="17" t="str">
        <f>IF(COUNTIF($A$2:A792, A792)&gt;1, "", IFERROR(SUMIF($A$2:$A$1457, A792, $D$2:$D$1457), ""))</f>
        <v/>
      </c>
      <c r="H792" s="3" t="str">
        <f t="shared" si="37"/>
        <v/>
      </c>
      <c r="I792" s="3">
        <f t="shared" si="38"/>
        <v>0</v>
      </c>
      <c r="J792" s="12">
        <f>COUNTIF($A$2:A792, A792)</f>
        <v>3</v>
      </c>
    </row>
    <row r="793" spans="1:10">
      <c r="A793" s="138" t="s">
        <v>1038</v>
      </c>
      <c r="B793" s="139" t="s">
        <v>2239</v>
      </c>
      <c r="C793" s="2">
        <f>IFERROR(VLOOKUP('DIV CHANGE'!$B793,JOBS!$A:$D,4,FALSE),"")</f>
        <v>2</v>
      </c>
      <c r="D793" s="11">
        <v>0.05</v>
      </c>
      <c r="E793" s="3" t="str">
        <f>IF(J793=1, IFERROR(VLOOKUP(A793,'Simple Annual Summary'!$D$5:$O$962,9,FALSE), ""), "")</f>
        <v/>
      </c>
      <c r="F793" s="3" t="str">
        <f t="shared" si="36"/>
        <v/>
      </c>
      <c r="G793" s="17" t="str">
        <f>IF(COUNTIF($A$2:A793, A793)&gt;1, "", IFERROR(SUMIF($A$2:$A$1457, A793, $D$2:$D$1457), ""))</f>
        <v/>
      </c>
      <c r="H793" s="3" t="str">
        <f t="shared" si="37"/>
        <v/>
      </c>
      <c r="I793" s="3">
        <f t="shared" si="38"/>
        <v>1525.6780000000001</v>
      </c>
      <c r="J793" s="12">
        <f>COUNTIF($A$2:A793, A793)</f>
        <v>3</v>
      </c>
    </row>
    <row r="794" spans="1:10">
      <c r="A794" s="142" t="s">
        <v>1079</v>
      </c>
      <c r="B794" s="143" t="s">
        <v>2227</v>
      </c>
      <c r="C794" s="2">
        <f>IFERROR(VLOOKUP('DIV CHANGE'!$B794,JOBS!$A:$D,4,FALSE),"")</f>
        <v>2</v>
      </c>
      <c r="D794" s="2">
        <v>0.05</v>
      </c>
      <c r="E794" s="3" t="str">
        <f>IF(J794=1, IFERROR(VLOOKUP(A794,'Simple Annual Summary'!$D$5:$O$962,9,FALSE), ""), "")</f>
        <v/>
      </c>
      <c r="F794" s="3" t="str">
        <f t="shared" si="36"/>
        <v/>
      </c>
      <c r="G794" s="17" t="str">
        <f>IF(COUNTIF($A$2:A794, A794)&gt;1, "", IFERROR(SUMIF($A$2:$A$1457, A794, $D$2:$D$1457), ""))</f>
        <v/>
      </c>
      <c r="H794" s="3" t="str">
        <f t="shared" si="37"/>
        <v/>
      </c>
      <c r="I794" s="3">
        <f t="shared" si="38"/>
        <v>1138.3850833333333</v>
      </c>
      <c r="J794" s="12">
        <f>COUNTIF($A$2:A794, A794)</f>
        <v>6</v>
      </c>
    </row>
    <row r="795" spans="1:10">
      <c r="A795" s="138" t="s">
        <v>1079</v>
      </c>
      <c r="B795" s="139" t="s">
        <v>2023</v>
      </c>
      <c r="C795" s="2">
        <f>IFERROR(VLOOKUP('DIV CHANGE'!$B795,JOBS!$A:$D,4,FALSE),"")</f>
        <v>2</v>
      </c>
      <c r="D795" s="11">
        <v>0.05</v>
      </c>
      <c r="E795" s="3" t="str">
        <f>IF(J795=1, IFERROR(VLOOKUP(A795,'Simple Annual Summary'!$D$5:$O$962,9,FALSE), ""), "")</f>
        <v/>
      </c>
      <c r="F795" s="3" t="str">
        <f t="shared" si="36"/>
        <v/>
      </c>
      <c r="G795" s="17" t="str">
        <f>IF(COUNTIF($A$2:A795, A795)&gt;1, "", IFERROR(SUMIF($A$2:$A$1457, A795, $D$2:$D$1457), ""))</f>
        <v/>
      </c>
      <c r="H795" s="3" t="str">
        <f t="shared" si="37"/>
        <v/>
      </c>
      <c r="I795" s="3">
        <f t="shared" si="38"/>
        <v>1138.3850833333333</v>
      </c>
      <c r="J795" s="12">
        <f>COUNTIF($A$2:A795, A795)</f>
        <v>7</v>
      </c>
    </row>
    <row r="796" spans="1:10">
      <c r="A796" s="142" t="s">
        <v>1081</v>
      </c>
      <c r="B796" s="143" t="s">
        <v>2238</v>
      </c>
      <c r="C796" s="2">
        <f>IFERROR(VLOOKUP('DIV CHANGE'!$B796,JOBS!$A:$D,4,FALSE),"")</f>
        <v>2</v>
      </c>
      <c r="D796" s="11">
        <v>0.05</v>
      </c>
      <c r="E796" s="3" t="str">
        <f>IF(J796=1, IFERROR(VLOOKUP(A796,'Simple Annual Summary'!$D$5:$O$962,9,FALSE), ""), "")</f>
        <v/>
      </c>
      <c r="F796" s="3" t="str">
        <f t="shared" si="36"/>
        <v/>
      </c>
      <c r="G796" s="17" t="str">
        <f>IF(COUNTIF($A$2:A796, A796)&gt;1, "", IFERROR(SUMIF($A$2:$A$1457, A796, $D$2:$D$1457), ""))</f>
        <v/>
      </c>
      <c r="H796" s="3" t="str">
        <f t="shared" si="37"/>
        <v/>
      </c>
      <c r="I796" s="3">
        <f t="shared" si="38"/>
        <v>1563.4026666666668</v>
      </c>
      <c r="J796" s="12">
        <f>COUNTIF($A$2:A796, A796)</f>
        <v>6</v>
      </c>
    </row>
    <row r="797" spans="1:10">
      <c r="A797" s="138" t="s">
        <v>1107</v>
      </c>
      <c r="B797" s="139" t="s">
        <v>2037</v>
      </c>
      <c r="C797" s="2">
        <f>IFERROR(VLOOKUP('DIV CHANGE'!$B797,JOBS!$A:$D,4,FALSE),"")</f>
        <v>2</v>
      </c>
      <c r="D797" s="11">
        <v>0.05</v>
      </c>
      <c r="E797" s="3" t="str">
        <f>IF(J797=1, IFERROR(VLOOKUP(A797,'Simple Annual Summary'!$D$5:$O$962,9,FALSE), ""), "")</f>
        <v/>
      </c>
      <c r="F797" s="3" t="str">
        <f t="shared" si="36"/>
        <v/>
      </c>
      <c r="G797" s="17" t="str">
        <f>IF(COUNTIF($A$2:A797, A797)&gt;1, "", IFERROR(SUMIF($A$2:$A$1457, A797, $D$2:$D$1457), ""))</f>
        <v/>
      </c>
      <c r="H797" s="3" t="str">
        <f t="shared" si="37"/>
        <v/>
      </c>
      <c r="I797" s="3">
        <f t="shared" si="38"/>
        <v>1200.4033333333334</v>
      </c>
      <c r="J797" s="12">
        <f>COUNTIF($A$2:A797, A797)</f>
        <v>3</v>
      </c>
    </row>
    <row r="798" spans="1:10">
      <c r="A798" s="142" t="s">
        <v>1126</v>
      </c>
      <c r="B798" s="143" t="s">
        <v>2075</v>
      </c>
      <c r="C798" s="2">
        <f>IFERROR(VLOOKUP('DIV CHANGE'!$B798,JOBS!$A:$D,4,FALSE),"")</f>
        <v>4</v>
      </c>
      <c r="D798" s="130">
        <v>0.05</v>
      </c>
      <c r="E798" s="3" t="str">
        <f>IF(J798=1, IFERROR(VLOOKUP(A798,'Simple Annual Summary'!$D$5:$O$962,9,FALSE), ""), "")</f>
        <v/>
      </c>
      <c r="F798" s="3" t="str">
        <f t="shared" si="36"/>
        <v/>
      </c>
      <c r="G798" s="17" t="str">
        <f>IF(COUNTIF($A$2:A798, A798)&gt;1, "", IFERROR(SUMIF($A$2:$A$1457, A798, $D$2:$D$1457), ""))</f>
        <v/>
      </c>
      <c r="H798" s="3" t="str">
        <f t="shared" si="37"/>
        <v/>
      </c>
      <c r="I798" s="3">
        <f t="shared" si="38"/>
        <v>1204.6864166666667</v>
      </c>
      <c r="J798" s="12">
        <f>COUNTIF($A$2:A798, A798)</f>
        <v>4</v>
      </c>
    </row>
    <row r="799" spans="1:10">
      <c r="A799" s="142" t="s">
        <v>1167</v>
      </c>
      <c r="B799" s="143" t="s">
        <v>2235</v>
      </c>
      <c r="C799" s="2">
        <f>IFERROR(VLOOKUP('DIV CHANGE'!$B799,JOBS!$A:$D,4,FALSE),"")</f>
        <v>2</v>
      </c>
      <c r="D799" s="2">
        <v>0.05</v>
      </c>
      <c r="E799" s="3" t="str">
        <f>IF(J799=1, IFERROR(VLOOKUP(A799,'Simple Annual Summary'!$D$5:$O$962,9,FALSE), ""), "")</f>
        <v/>
      </c>
      <c r="F799" s="3" t="str">
        <f t="shared" si="36"/>
        <v/>
      </c>
      <c r="G799" s="17" t="str">
        <f>IF(COUNTIF($A$2:A799, A799)&gt;1, "", IFERROR(SUMIF($A$2:$A$1457, A799, $D$2:$D$1457), ""))</f>
        <v/>
      </c>
      <c r="H799" s="3" t="str">
        <f t="shared" si="37"/>
        <v/>
      </c>
      <c r="I799" s="3">
        <f t="shared" si="38"/>
        <v>1034.4657499999998</v>
      </c>
      <c r="J799" s="12">
        <f>COUNTIF($A$2:A799, A799)</f>
        <v>3</v>
      </c>
    </row>
    <row r="800" spans="1:10">
      <c r="A800" s="142" t="s">
        <v>1175</v>
      </c>
      <c r="B800" s="143" t="s">
        <v>2020</v>
      </c>
      <c r="C800" s="2">
        <f>IFERROR(VLOOKUP('DIV CHANGE'!$B800,JOBS!$A:$D,4,FALSE),"")</f>
        <v>2</v>
      </c>
      <c r="D800" s="2">
        <v>0.05</v>
      </c>
      <c r="E800" s="3" t="str">
        <f>IF(J800=1, IFERROR(VLOOKUP(A800,'Simple Annual Summary'!$D$5:$O$962,9,FALSE), ""), "")</f>
        <v/>
      </c>
      <c r="F800" s="3" t="str">
        <f t="shared" si="36"/>
        <v/>
      </c>
      <c r="G800" s="17" t="str">
        <f>IF(COUNTIF($A$2:A800, A800)&gt;1, "", IFERROR(SUMIF($A$2:$A$1457, A800, $D$2:$D$1457), ""))</f>
        <v/>
      </c>
      <c r="H800" s="3" t="str">
        <f t="shared" si="37"/>
        <v/>
      </c>
      <c r="I800" s="3">
        <f t="shared" si="38"/>
        <v>1101.146</v>
      </c>
      <c r="J800" s="12">
        <f>COUNTIF($A$2:A800, A800)</f>
        <v>3</v>
      </c>
    </row>
    <row r="801" spans="1:10">
      <c r="A801" s="142" t="s">
        <v>1195</v>
      </c>
      <c r="B801" s="143" t="s">
        <v>2070</v>
      </c>
      <c r="C801" s="2">
        <f>IFERROR(VLOOKUP('DIV CHANGE'!$B801,JOBS!$A:$D,4,FALSE),"")</f>
        <v>8</v>
      </c>
      <c r="D801" s="2">
        <v>0.05</v>
      </c>
      <c r="E801" s="3" t="str">
        <f>IF(J801=1, IFERROR(VLOOKUP(A801,'Simple Annual Summary'!$D$5:$O$962,9,FALSE), ""), "")</f>
        <v/>
      </c>
      <c r="F801" s="3" t="str">
        <f t="shared" si="36"/>
        <v/>
      </c>
      <c r="G801" s="17" t="str">
        <f>IF(COUNTIF($A$2:A801, A801)&gt;1, "", IFERROR(SUMIF($A$2:$A$1457, A801, $D$2:$D$1457), ""))</f>
        <v/>
      </c>
      <c r="H801" s="3" t="str">
        <f t="shared" si="37"/>
        <v/>
      </c>
      <c r="I801" s="3">
        <f t="shared" si="38"/>
        <v>951.50666666666666</v>
      </c>
      <c r="J801" s="12">
        <f>COUNTIF($A$2:A801, A801)</f>
        <v>4</v>
      </c>
    </row>
    <row r="802" spans="1:10">
      <c r="A802" s="142" t="s">
        <v>1227</v>
      </c>
      <c r="B802" s="143" t="s">
        <v>2042</v>
      </c>
      <c r="C802" s="2">
        <f>IFERROR(VLOOKUP('DIV CHANGE'!$B802,JOBS!$A:$D,4,FALSE),"")</f>
        <v>4</v>
      </c>
      <c r="D802" s="2">
        <v>0.05</v>
      </c>
      <c r="E802" s="3" t="str">
        <f>IF(J802=1, IFERROR(VLOOKUP(A802,'Simple Annual Summary'!$D$5:$O$962,9,FALSE), ""), "")</f>
        <v/>
      </c>
      <c r="F802" s="3" t="str">
        <f t="shared" si="36"/>
        <v/>
      </c>
      <c r="G802" s="17" t="str">
        <f>IF(COUNTIF($A$2:A802, A802)&gt;1, "", IFERROR(SUMIF($A$2:$A$1457, A802, $D$2:$D$1457), ""))</f>
        <v/>
      </c>
      <c r="H802" s="3" t="str">
        <f t="shared" si="37"/>
        <v/>
      </c>
      <c r="I802" s="3">
        <f t="shared" si="38"/>
        <v>585.96412499999997</v>
      </c>
      <c r="J802" s="12">
        <f>COUNTIF($A$2:A802, A802)</f>
        <v>2</v>
      </c>
    </row>
    <row r="803" spans="1:10">
      <c r="A803" s="142" t="s">
        <v>1231</v>
      </c>
      <c r="B803" s="143" t="s">
        <v>2037</v>
      </c>
      <c r="C803" s="2">
        <f>IFERROR(VLOOKUP('DIV CHANGE'!$B803,JOBS!$A:$D,4,FALSE),"")</f>
        <v>2</v>
      </c>
      <c r="D803" s="2">
        <v>0.05</v>
      </c>
      <c r="E803" s="3" t="str">
        <f>IF(J803=1, IFERROR(VLOOKUP(A803,'Simple Annual Summary'!$D$5:$O$962,9,FALSE), ""), "")</f>
        <v/>
      </c>
      <c r="F803" s="3" t="str">
        <f t="shared" si="36"/>
        <v/>
      </c>
      <c r="G803" s="17" t="str">
        <f>IF(COUNTIF($A$2:A803, A803)&gt;1, "", IFERROR(SUMIF($A$2:$A$1457, A803, $D$2:$D$1457), ""))</f>
        <v/>
      </c>
      <c r="H803" s="3" t="str">
        <f t="shared" si="37"/>
        <v/>
      </c>
      <c r="I803" s="3">
        <f t="shared" si="38"/>
        <v>799.76774999999998</v>
      </c>
      <c r="J803" s="12">
        <f>COUNTIF($A$2:A803, A803)</f>
        <v>3</v>
      </c>
    </row>
    <row r="804" spans="1:10">
      <c r="A804" s="142" t="s">
        <v>1241</v>
      </c>
      <c r="B804" s="143" t="s">
        <v>2020</v>
      </c>
      <c r="C804" s="2">
        <f>IFERROR(VLOOKUP('DIV CHANGE'!$B804,JOBS!$A:$D,4,FALSE),"")</f>
        <v>2</v>
      </c>
      <c r="D804" s="11">
        <v>0.05</v>
      </c>
      <c r="E804" s="3" t="str">
        <f>IF(J804=1, IFERROR(VLOOKUP(A804,'Simple Annual Summary'!$D$5:$O$962,9,FALSE), ""), "")</f>
        <v/>
      </c>
      <c r="F804" s="3" t="str">
        <f t="shared" si="36"/>
        <v/>
      </c>
      <c r="G804" s="17" t="str">
        <f>IF(COUNTIF($A$2:A804, A804)&gt;1, "", IFERROR(SUMIF($A$2:$A$1457, A804, $D$2:$D$1457), ""))</f>
        <v/>
      </c>
      <c r="H804" s="3" t="str">
        <f t="shared" si="37"/>
        <v/>
      </c>
      <c r="I804" s="3">
        <f t="shared" si="38"/>
        <v>543.05583333333334</v>
      </c>
      <c r="J804" s="12">
        <f>COUNTIF($A$2:A804, A804)</f>
        <v>4</v>
      </c>
    </row>
    <row r="805" spans="1:10">
      <c r="A805" s="142" t="s">
        <v>1283</v>
      </c>
      <c r="B805" s="143" t="s">
        <v>2227</v>
      </c>
      <c r="C805" s="2">
        <f>IFERROR(VLOOKUP('DIV CHANGE'!$B805,JOBS!$A:$D,4,FALSE),"")</f>
        <v>2</v>
      </c>
      <c r="D805" s="2">
        <v>0.05</v>
      </c>
      <c r="E805" s="3" t="str">
        <f>IF(J805=1, IFERROR(VLOOKUP(A805,'Simple Annual Summary'!$D$5:$O$962,9,FALSE), ""), "")</f>
        <v/>
      </c>
      <c r="F805" s="3" t="str">
        <f t="shared" si="36"/>
        <v/>
      </c>
      <c r="G805" s="17" t="str">
        <f>IF(COUNTIF($A$2:A805, A805)&gt;1, "", IFERROR(SUMIF($A$2:$A$1457, A805, $D$2:$D$1457), ""))</f>
        <v/>
      </c>
      <c r="H805" s="3" t="str">
        <f t="shared" si="37"/>
        <v/>
      </c>
      <c r="I805" s="3">
        <f t="shared" si="38"/>
        <v>99.649218749999989</v>
      </c>
      <c r="J805" s="12">
        <f>COUNTIF($A$2:A805, A805)</f>
        <v>4</v>
      </c>
    </row>
    <row r="806" spans="1:10">
      <c r="A806" s="142" t="s">
        <v>1305</v>
      </c>
      <c r="B806" s="143" t="s">
        <v>2037</v>
      </c>
      <c r="C806" s="2">
        <f>IFERROR(VLOOKUP('DIV CHANGE'!$B806,JOBS!$A:$D,4,FALSE),"")</f>
        <v>2</v>
      </c>
      <c r="D806" s="130">
        <v>0.05</v>
      </c>
      <c r="E806" s="3" t="str">
        <f>IF(J806=1, IFERROR(VLOOKUP(A806,'Simple Annual Summary'!$D$5:$O$962,9,FALSE), ""), "")</f>
        <v/>
      </c>
      <c r="F806" s="3" t="str">
        <f t="shared" si="36"/>
        <v/>
      </c>
      <c r="G806" s="17" t="str">
        <f>IF(COUNTIF($A$2:A806, A806)&gt;1, "", IFERROR(SUMIF($A$2:$A$1457, A806, $D$2:$D$1457), ""))</f>
        <v/>
      </c>
      <c r="H806" s="3" t="str">
        <f t="shared" si="37"/>
        <v/>
      </c>
      <c r="I806" s="3">
        <f t="shared" si="38"/>
        <v>51.124719791666664</v>
      </c>
      <c r="J806" s="12">
        <f>COUNTIF($A$2:A806, A806)</f>
        <v>6</v>
      </c>
    </row>
    <row r="807" spans="1:10">
      <c r="A807" s="142" t="s">
        <v>1305</v>
      </c>
      <c r="B807" s="143" t="s">
        <v>2114</v>
      </c>
      <c r="C807" s="2">
        <f>IFERROR(VLOOKUP('DIV CHANGE'!$B807,JOBS!$A:$D,4,FALSE),"")</f>
        <v>2</v>
      </c>
      <c r="D807" s="130">
        <v>0.05</v>
      </c>
      <c r="E807" s="3" t="str">
        <f>IF(J807=1, IFERROR(VLOOKUP(A807,'Simple Annual Summary'!$D$5:$O$962,9,FALSE), ""), "")</f>
        <v/>
      </c>
      <c r="F807" s="3" t="str">
        <f t="shared" si="36"/>
        <v/>
      </c>
      <c r="G807" s="17" t="str">
        <f>IF(COUNTIF($A$2:A807, A807)&gt;1, "", IFERROR(SUMIF($A$2:$A$1457, A807, $D$2:$D$1457), ""))</f>
        <v/>
      </c>
      <c r="H807" s="3" t="str">
        <f t="shared" si="37"/>
        <v/>
      </c>
      <c r="I807" s="3">
        <f t="shared" si="38"/>
        <v>51.124719791666664</v>
      </c>
      <c r="J807" s="12">
        <f>COUNTIF($A$2:A807, A807)</f>
        <v>7</v>
      </c>
    </row>
    <row r="808" spans="1:10">
      <c r="A808" s="142" t="s">
        <v>1313</v>
      </c>
      <c r="B808" s="143" t="s">
        <v>2227</v>
      </c>
      <c r="C808" s="2">
        <f>IFERROR(VLOOKUP('DIV CHANGE'!$B808,JOBS!$A:$D,4,FALSE),"")</f>
        <v>2</v>
      </c>
      <c r="D808" s="2">
        <v>0.05</v>
      </c>
      <c r="E808" s="3" t="str">
        <f>IF(J808=1, IFERROR(VLOOKUP(A808,'Simple Annual Summary'!$D$5:$O$962,9,FALSE), ""), "")</f>
        <v/>
      </c>
      <c r="F808" s="3" t="str">
        <f t="shared" si="36"/>
        <v/>
      </c>
      <c r="G808" s="17" t="str">
        <f>IF(COUNTIF($A$2:A808, A808)&gt;1, "", IFERROR(SUMIF($A$2:$A$1457, A808, $D$2:$D$1457), ""))</f>
        <v/>
      </c>
      <c r="H808" s="3" t="str">
        <f t="shared" si="37"/>
        <v/>
      </c>
      <c r="I808" s="3">
        <f t="shared" si="38"/>
        <v>101.19051666666664</v>
      </c>
      <c r="J808" s="12">
        <f>COUNTIF($A$2:A808, A808)</f>
        <v>3</v>
      </c>
    </row>
    <row r="809" spans="1:10">
      <c r="A809" s="142" t="s">
        <v>1459</v>
      </c>
      <c r="B809" s="143" t="s">
        <v>2213</v>
      </c>
      <c r="C809" s="2">
        <f>IFERROR(VLOOKUP('DIV CHANGE'!$B809,JOBS!$A:$D,4,FALSE),"")</f>
        <v>2</v>
      </c>
      <c r="D809" s="11">
        <v>0.05</v>
      </c>
      <c r="E809" s="3" t="str">
        <f>IF(J809=1, IFERROR(VLOOKUP(A809,'Simple Annual Summary'!$D$5:$O$962,9,FALSE), ""), "")</f>
        <v/>
      </c>
      <c r="F809" s="3" t="str">
        <f t="shared" si="36"/>
        <v/>
      </c>
      <c r="G809" s="17" t="str">
        <f>IF(COUNTIF($A$2:A809, A809)&gt;1, "", IFERROR(SUMIF($A$2:$A$1457, A809, $D$2:$D$1457), ""))</f>
        <v/>
      </c>
      <c r="H809" s="3" t="str">
        <f t="shared" si="37"/>
        <v/>
      </c>
      <c r="I809" s="3">
        <f t="shared" si="38"/>
        <v>297.81020000000001</v>
      </c>
      <c r="J809" s="12">
        <f>COUNTIF($A$2:A809, A809)</f>
        <v>2</v>
      </c>
    </row>
    <row r="810" spans="1:10">
      <c r="A810" s="232" t="s">
        <v>2216</v>
      </c>
      <c r="B810" s="235" t="s">
        <v>2021</v>
      </c>
      <c r="C810" s="2">
        <f>IFERROR(VLOOKUP('DIV CHANGE'!$B810,JOBS!$A:$D,4,FALSE),"")</f>
        <v>3</v>
      </c>
      <c r="D810" s="228">
        <v>0.05</v>
      </c>
      <c r="E810" s="229" t="str">
        <f>IF(J810=1, IFERROR(VLOOKUP(A810,'Simple Annual Summary'!$D$5:$O$962,9,FALSE), ""), "")</f>
        <v/>
      </c>
      <c r="F810" s="229" t="str">
        <f t="shared" si="36"/>
        <v/>
      </c>
      <c r="G810" s="230" t="str">
        <f>IF(COUNTIF($A$2:A810, A810)&gt;1, "", IFERROR(SUMIF($A$2:$A$1457, A810, $D$2:$D$1457), ""))</f>
        <v/>
      </c>
      <c r="H810" s="229" t="str">
        <f t="shared" si="37"/>
        <v/>
      </c>
      <c r="I810" s="229">
        <f t="shared" si="38"/>
        <v>0</v>
      </c>
      <c r="J810" s="231">
        <f>COUNTIF($A$2:A810, A810)</f>
        <v>4</v>
      </c>
    </row>
    <row r="811" spans="1:10">
      <c r="A811" s="142" t="s">
        <v>78</v>
      </c>
      <c r="B811" s="143" t="s">
        <v>2237</v>
      </c>
      <c r="C811" s="2">
        <f>IFERROR(VLOOKUP('DIV CHANGE'!$B811,JOBS!$A:$D,4,FALSE),"")</f>
        <v>4</v>
      </c>
      <c r="D811" s="2">
        <v>0.04</v>
      </c>
      <c r="E811" s="3" t="str">
        <f>IF(J811=1, IFERROR(VLOOKUP(A811,'Simple Annual Summary'!$D$5:$O$962,9,FALSE), ""), "")</f>
        <v/>
      </c>
      <c r="F811" s="3" t="str">
        <f t="shared" si="36"/>
        <v/>
      </c>
      <c r="G811" s="17" t="str">
        <f>IF(COUNTIF($A$2:A811, A811)&gt;1, "", IFERROR(SUMIF($A$2:$A$1457, A811, $D$2:$D$1457), ""))</f>
        <v/>
      </c>
      <c r="H811" s="3" t="str">
        <f t="shared" si="37"/>
        <v/>
      </c>
      <c r="I811" s="3">
        <f t="shared" si="38"/>
        <v>10.620190476190475</v>
      </c>
      <c r="J811" s="12">
        <f>COUNTIF($A$2:A811, A811)</f>
        <v>3</v>
      </c>
    </row>
    <row r="812" spans="1:10">
      <c r="A812" s="138" t="s">
        <v>2153</v>
      </c>
      <c r="B812" s="139" t="s">
        <v>2238</v>
      </c>
      <c r="C812" s="2">
        <f>IFERROR(VLOOKUP('DIV CHANGE'!$B812,JOBS!$A:$D,4,FALSE),"")</f>
        <v>2</v>
      </c>
      <c r="D812" s="11">
        <v>0.04</v>
      </c>
      <c r="E812" s="3" t="str">
        <f>IF(J812=1, IFERROR(VLOOKUP(A812,'Simple Annual Summary'!$D$5:$O$962,9,FALSE), ""), "")</f>
        <v/>
      </c>
      <c r="F812" s="3" t="str">
        <f t="shared" si="36"/>
        <v/>
      </c>
      <c r="G812" s="17" t="str">
        <f>IF(COUNTIF($A$2:A812, A812)&gt;1, "", IFERROR(SUMIF($A$2:$A$1457, A812, $D$2:$D$1457), ""))</f>
        <v/>
      </c>
      <c r="H812" s="3" t="str">
        <f t="shared" si="37"/>
        <v/>
      </c>
      <c r="I812" s="3">
        <f t="shared" si="38"/>
        <v>0</v>
      </c>
      <c r="J812" s="12">
        <f>COUNTIF($A$2:A812, A812)</f>
        <v>2</v>
      </c>
    </row>
    <row r="813" spans="1:10">
      <c r="A813" s="142" t="s">
        <v>2234</v>
      </c>
      <c r="B813" s="143" t="s">
        <v>2021</v>
      </c>
      <c r="C813" s="2">
        <f>IFERROR(VLOOKUP('DIV CHANGE'!$B813,JOBS!$A:$D,4,FALSE),"")</f>
        <v>3</v>
      </c>
      <c r="D813" s="2">
        <v>0.04</v>
      </c>
      <c r="E813" s="3" t="str">
        <f>IF(J813=1, IFERROR(VLOOKUP(A813,'Simple Annual Summary'!$D$5:$O$962,9,FALSE), ""), "")</f>
        <v/>
      </c>
      <c r="F813" s="3" t="str">
        <f t="shared" si="36"/>
        <v/>
      </c>
      <c r="G813" s="17" t="str">
        <f>IF(COUNTIF($A$2:A813, A813)&gt;1, "", IFERROR(SUMIF($A$2:$A$1457, A813, $D$2:$D$1457), ""))</f>
        <v/>
      </c>
      <c r="H813" s="3" t="str">
        <f t="shared" si="37"/>
        <v/>
      </c>
      <c r="I813" s="3">
        <f t="shared" si="38"/>
        <v>0</v>
      </c>
      <c r="J813" s="12">
        <f>COUNTIF($A$2:A813, A813)</f>
        <v>7</v>
      </c>
    </row>
    <row r="814" spans="1:10">
      <c r="A814" s="142" t="s">
        <v>2222</v>
      </c>
      <c r="B814" s="143" t="s">
        <v>2042</v>
      </c>
      <c r="C814" s="2">
        <f>IFERROR(VLOOKUP('DIV CHANGE'!$B814,JOBS!$A:$D,4,FALSE),"")</f>
        <v>4</v>
      </c>
      <c r="D814" s="2">
        <v>0.04</v>
      </c>
      <c r="E814" s="3" t="str">
        <f>IF(J814=1, IFERROR(VLOOKUP(A814,'Simple Annual Summary'!$D$5:$O$962,9,FALSE), ""), "")</f>
        <v/>
      </c>
      <c r="F814" s="3" t="str">
        <f t="shared" si="36"/>
        <v/>
      </c>
      <c r="G814" s="17" t="str">
        <f>IF(COUNTIF($A$2:A814, A814)&gt;1, "", IFERROR(SUMIF($A$2:$A$1457, A814, $D$2:$D$1457), ""))</f>
        <v/>
      </c>
      <c r="H814" s="3" t="str">
        <f t="shared" si="37"/>
        <v/>
      </c>
      <c r="I814" s="3">
        <f t="shared" si="38"/>
        <v>0</v>
      </c>
      <c r="J814" s="12">
        <f>COUNTIF($A$2:A814, A814)</f>
        <v>4</v>
      </c>
    </row>
    <row r="815" spans="1:10">
      <c r="A815" s="138" t="s">
        <v>2163</v>
      </c>
      <c r="B815" s="139" t="s">
        <v>2018</v>
      </c>
      <c r="C815" s="2">
        <f>IFERROR(VLOOKUP('DIV CHANGE'!$B815,JOBS!$A:$D,4,FALSE),"")</f>
        <v>2</v>
      </c>
      <c r="D815" s="11">
        <v>0.04</v>
      </c>
      <c r="E815" s="3" t="str">
        <f>IF(J815=1, IFERROR(VLOOKUP(A815,'Simple Annual Summary'!$D$5:$O$962,9,FALSE), ""), "")</f>
        <v/>
      </c>
      <c r="F815" s="3" t="str">
        <f t="shared" si="36"/>
        <v/>
      </c>
      <c r="G815" s="17" t="str">
        <f>IF(COUNTIF($A$2:A815, A815)&gt;1, "", IFERROR(SUMIF($A$2:$A$1457, A815, $D$2:$D$1457), ""))</f>
        <v/>
      </c>
      <c r="H815" s="3" t="str">
        <f t="shared" si="37"/>
        <v/>
      </c>
      <c r="I815" s="3">
        <f t="shared" si="38"/>
        <v>0</v>
      </c>
      <c r="J815" s="12">
        <f>COUNTIF($A$2:A815, A815)</f>
        <v>3</v>
      </c>
    </row>
    <row r="816" spans="1:10">
      <c r="A816" s="142" t="s">
        <v>2154</v>
      </c>
      <c r="B816" s="143" t="s">
        <v>2044</v>
      </c>
      <c r="C816" s="2">
        <f>IFERROR(VLOOKUP('DIV CHANGE'!$B816,JOBS!$A:$D,4,FALSE),"")</f>
        <v>4</v>
      </c>
      <c r="D816" s="2">
        <v>0.04</v>
      </c>
      <c r="E816" s="3" t="str">
        <f>IF(J816=1, IFERROR(VLOOKUP(A816,'Simple Annual Summary'!$D$5:$O$962,9,FALSE), ""), "")</f>
        <v/>
      </c>
      <c r="F816" s="3" t="str">
        <f t="shared" si="36"/>
        <v/>
      </c>
      <c r="G816" s="17" t="str">
        <f>IF(COUNTIF($A$2:A816, A816)&gt;1, "", IFERROR(SUMIF($A$2:$A$1457, A816, $D$2:$D$1457), ""))</f>
        <v/>
      </c>
      <c r="H816" s="3" t="str">
        <f t="shared" si="37"/>
        <v/>
      </c>
      <c r="I816" s="3">
        <f t="shared" si="38"/>
        <v>0</v>
      </c>
      <c r="J816" s="12">
        <f>COUNTIF($A$2:A816, A816)</f>
        <v>2</v>
      </c>
    </row>
    <row r="817" spans="1:10">
      <c r="A817" s="138" t="s">
        <v>2197</v>
      </c>
      <c r="B817" s="139" t="s">
        <v>2037</v>
      </c>
      <c r="C817" s="2">
        <f>IFERROR(VLOOKUP('DIV CHANGE'!$B817,JOBS!$A:$D,4,FALSE),"")</f>
        <v>2</v>
      </c>
      <c r="D817" s="11">
        <v>0.04</v>
      </c>
      <c r="E817" s="3" t="str">
        <f>IF(J817=1, IFERROR(VLOOKUP(A817,'Simple Annual Summary'!$D$5:$O$962,9,FALSE), ""), "")</f>
        <v/>
      </c>
      <c r="F817" s="3" t="str">
        <f t="shared" si="36"/>
        <v/>
      </c>
      <c r="G817" s="17" t="str">
        <f>IF(COUNTIF($A$2:A817, A817)&gt;1, "", IFERROR(SUMIF($A$2:$A$1457, A817, $D$2:$D$1457), ""))</f>
        <v/>
      </c>
      <c r="H817" s="3" t="str">
        <f t="shared" si="37"/>
        <v/>
      </c>
      <c r="I817" s="3">
        <f t="shared" si="38"/>
        <v>0</v>
      </c>
      <c r="J817" s="12">
        <f>COUNTIF($A$2:A817, A817)</f>
        <v>4</v>
      </c>
    </row>
    <row r="818" spans="1:10">
      <c r="A818" s="142" t="s">
        <v>2149</v>
      </c>
      <c r="B818" s="143" t="s">
        <v>2042</v>
      </c>
      <c r="C818" s="2">
        <f>IFERROR(VLOOKUP('DIV CHANGE'!$B818,JOBS!$A:$D,4,FALSE),"")</f>
        <v>4</v>
      </c>
      <c r="D818" s="2">
        <v>0.04</v>
      </c>
      <c r="E818" s="3" t="str">
        <f>IF(J818=1, IFERROR(VLOOKUP(A818,'Simple Annual Summary'!$D$5:$O$962,9,FALSE), ""), "")</f>
        <v/>
      </c>
      <c r="F818" s="3" t="str">
        <f t="shared" si="36"/>
        <v/>
      </c>
      <c r="G818" s="17" t="str">
        <f>IF(COUNTIF($A$2:A818, A818)&gt;1, "", IFERROR(SUMIF($A$2:$A$1457, A818, $D$2:$D$1457), ""))</f>
        <v/>
      </c>
      <c r="H818" s="3" t="str">
        <f t="shared" si="37"/>
        <v/>
      </c>
      <c r="I818" s="3">
        <f t="shared" si="38"/>
        <v>0</v>
      </c>
      <c r="J818" s="12">
        <f>COUNTIF($A$2:A818, A818)</f>
        <v>2</v>
      </c>
    </row>
    <row r="819" spans="1:10">
      <c r="A819" s="138" t="s">
        <v>2166</v>
      </c>
      <c r="B819" s="139" t="s">
        <v>2241</v>
      </c>
      <c r="C819" s="2" t="str">
        <f>IFERROR(VLOOKUP('DIV CHANGE'!$B819,JOBS!$A:$D,4,FALSE),"")</f>
        <v/>
      </c>
      <c r="D819" s="11">
        <v>0.04</v>
      </c>
      <c r="E819" s="3" t="str">
        <f>IF(J819=1, IFERROR(VLOOKUP(A819,'Simple Annual Summary'!$D$5:$O$962,9,FALSE), ""), "")</f>
        <v/>
      </c>
      <c r="F819" s="3" t="str">
        <f t="shared" si="36"/>
        <v/>
      </c>
      <c r="G819" s="17" t="str">
        <f>IF(COUNTIF($A$2:A819, A819)&gt;1, "", IFERROR(SUMIF($A$2:$A$1457, A819, $D$2:$D$1457), ""))</f>
        <v/>
      </c>
      <c r="H819" s="3" t="str">
        <f t="shared" si="37"/>
        <v/>
      </c>
      <c r="I819" s="3">
        <f t="shared" si="38"/>
        <v>0</v>
      </c>
      <c r="J819" s="12">
        <f>COUNTIF($A$2:A819, A819)</f>
        <v>3</v>
      </c>
    </row>
    <row r="820" spans="1:10">
      <c r="A820" s="142" t="s">
        <v>989</v>
      </c>
      <c r="B820" s="143" t="s">
        <v>2040</v>
      </c>
      <c r="C820" s="2">
        <f>IFERROR(VLOOKUP('DIV CHANGE'!$B820,JOBS!$A:$D,4,FALSE),"")</f>
        <v>2</v>
      </c>
      <c r="D820" s="2">
        <v>0.04</v>
      </c>
      <c r="E820" s="3" t="str">
        <f>IF(J820=1, IFERROR(VLOOKUP(A820,'Simple Annual Summary'!$D$5:$O$962,9,FALSE), ""), "")</f>
        <v/>
      </c>
      <c r="F820" s="3" t="str">
        <f t="shared" si="36"/>
        <v/>
      </c>
      <c r="G820" s="17" t="str">
        <f>IF(COUNTIF($A$2:A820, A820)&gt;1, "", IFERROR(SUMIF($A$2:$A$1457, A820, $D$2:$D$1457), ""))</f>
        <v/>
      </c>
      <c r="H820" s="3" t="str">
        <f t="shared" si="37"/>
        <v/>
      </c>
      <c r="I820" s="3">
        <f t="shared" si="38"/>
        <v>551.75336333333325</v>
      </c>
      <c r="J820" s="12">
        <f>COUNTIF($A$2:A820, A820)</f>
        <v>6</v>
      </c>
    </row>
    <row r="821" spans="1:10">
      <c r="A821" s="142" t="s">
        <v>991</v>
      </c>
      <c r="B821" s="143" t="s">
        <v>2040</v>
      </c>
      <c r="C821" s="2">
        <f>IFERROR(VLOOKUP('DIV CHANGE'!$B821,JOBS!$A:$D,4,FALSE),"")</f>
        <v>2</v>
      </c>
      <c r="D821" s="2">
        <v>0.04</v>
      </c>
      <c r="E821" s="3" t="str">
        <f>IF(J821=1, IFERROR(VLOOKUP(A821,'Simple Annual Summary'!$D$5:$O$962,9,FALSE), ""), "")</f>
        <v/>
      </c>
      <c r="F821" s="3" t="str">
        <f t="shared" si="36"/>
        <v/>
      </c>
      <c r="G821" s="17" t="str">
        <f>IF(COUNTIF($A$2:A821, A821)&gt;1, "", IFERROR(SUMIF($A$2:$A$1457, A821, $D$2:$D$1457), ""))</f>
        <v/>
      </c>
      <c r="H821" s="3" t="str">
        <f t="shared" si="37"/>
        <v/>
      </c>
      <c r="I821" s="3">
        <f t="shared" si="38"/>
        <v>0</v>
      </c>
      <c r="J821" s="12">
        <f>COUNTIF($A$2:A821, A821)</f>
        <v>4</v>
      </c>
    </row>
    <row r="822" spans="1:10">
      <c r="A822" s="142" t="s">
        <v>991</v>
      </c>
      <c r="B822" s="143" t="s">
        <v>2027</v>
      </c>
      <c r="C822" s="2">
        <f>IFERROR(VLOOKUP('DIV CHANGE'!$B822,JOBS!$A:$D,4,FALSE),"")</f>
        <v>2</v>
      </c>
      <c r="D822" s="2">
        <v>0.04</v>
      </c>
      <c r="E822" s="3" t="str">
        <f>IF(J822=1, IFERROR(VLOOKUP(A822,'Simple Annual Summary'!$D$5:$O$962,9,FALSE), ""), "")</f>
        <v/>
      </c>
      <c r="F822" s="3" t="str">
        <f t="shared" si="36"/>
        <v/>
      </c>
      <c r="G822" s="17" t="str">
        <f>IF(COUNTIF($A$2:A822, A822)&gt;1, "", IFERROR(SUMIF($A$2:$A$1457, A822, $D$2:$D$1457), ""))</f>
        <v/>
      </c>
      <c r="H822" s="3" t="str">
        <f t="shared" si="37"/>
        <v/>
      </c>
      <c r="I822" s="3">
        <f t="shared" si="38"/>
        <v>0</v>
      </c>
      <c r="J822" s="12">
        <f>COUNTIF($A$2:A822, A822)</f>
        <v>5</v>
      </c>
    </row>
    <row r="823" spans="1:10">
      <c r="A823" s="142" t="s">
        <v>1038</v>
      </c>
      <c r="B823" s="143" t="s">
        <v>2052</v>
      </c>
      <c r="C823" s="2">
        <f>IFERROR(VLOOKUP('DIV CHANGE'!$B823,JOBS!$A:$D,4,FALSE),"")</f>
        <v>2</v>
      </c>
      <c r="D823" s="2">
        <v>0.04</v>
      </c>
      <c r="E823" s="3" t="str">
        <f>IF(J823=1, IFERROR(VLOOKUP(A823,'Simple Annual Summary'!$D$5:$O$962,9,FALSE), ""), "")</f>
        <v/>
      </c>
      <c r="F823" s="3" t="str">
        <f t="shared" si="36"/>
        <v/>
      </c>
      <c r="G823" s="17" t="str">
        <f>IF(COUNTIF($A$2:A823, A823)&gt;1, "", IFERROR(SUMIF($A$2:$A$1457, A823, $D$2:$D$1457), ""))</f>
        <v/>
      </c>
      <c r="H823" s="3" t="str">
        <f t="shared" si="37"/>
        <v/>
      </c>
      <c r="I823" s="3">
        <f t="shared" si="38"/>
        <v>1220.5424</v>
      </c>
      <c r="J823" s="12">
        <f>COUNTIF($A$2:A823, A823)</f>
        <v>4</v>
      </c>
    </row>
    <row r="824" spans="1:10">
      <c r="A824" s="142" t="s">
        <v>1079</v>
      </c>
      <c r="B824" s="143" t="s">
        <v>2170</v>
      </c>
      <c r="C824" s="2">
        <f>IFERROR(VLOOKUP('DIV CHANGE'!$B824,JOBS!$A:$D,4,FALSE),"")</f>
        <v>2</v>
      </c>
      <c r="D824" s="2">
        <v>0.04</v>
      </c>
      <c r="E824" s="3" t="str">
        <f>IF(J824=1, IFERROR(VLOOKUP(A824,'Simple Annual Summary'!$D$5:$O$962,9,FALSE), ""), "")</f>
        <v/>
      </c>
      <c r="F824" s="3" t="str">
        <f t="shared" si="36"/>
        <v/>
      </c>
      <c r="G824" s="17" t="str">
        <f>IF(COUNTIF($A$2:A824, A824)&gt;1, "", IFERROR(SUMIF($A$2:$A$1457, A824, $D$2:$D$1457), ""))</f>
        <v/>
      </c>
      <c r="H824" s="3" t="str">
        <f t="shared" si="37"/>
        <v/>
      </c>
      <c r="I824" s="3">
        <f t="shared" si="38"/>
        <v>910.70806666666658</v>
      </c>
      <c r="J824" s="12">
        <f>COUNTIF($A$2:A824, A824)</f>
        <v>8</v>
      </c>
    </row>
    <row r="825" spans="1:10">
      <c r="A825" s="142" t="s">
        <v>1103</v>
      </c>
      <c r="B825" s="143" t="s">
        <v>2052</v>
      </c>
      <c r="C825" s="2">
        <f>IFERROR(VLOOKUP('DIV CHANGE'!$B825,JOBS!$A:$D,4,FALSE),"")</f>
        <v>2</v>
      </c>
      <c r="D825" s="131">
        <v>0.04</v>
      </c>
      <c r="E825" s="3" t="str">
        <f>IF(J825=1, IFERROR(VLOOKUP(A825,'Simple Annual Summary'!$D$5:$O$962,9,FALSE), ""), "")</f>
        <v/>
      </c>
      <c r="F825" s="3" t="str">
        <f t="shared" si="36"/>
        <v/>
      </c>
      <c r="G825" s="17" t="str">
        <f>IF(COUNTIF($A$2:A825, A825)&gt;1, "", IFERROR(SUMIF($A$2:$A$1457, A825, $D$2:$D$1457), ""))</f>
        <v/>
      </c>
      <c r="H825" s="3" t="str">
        <f t="shared" si="37"/>
        <v/>
      </c>
      <c r="I825" s="3">
        <f t="shared" si="38"/>
        <v>839.54279999999994</v>
      </c>
      <c r="J825" s="12">
        <f>COUNTIF($A$2:A825, A825)</f>
        <v>6</v>
      </c>
    </row>
    <row r="826" spans="1:10">
      <c r="A826" s="138" t="s">
        <v>1103</v>
      </c>
      <c r="B826" s="139" t="s">
        <v>2213</v>
      </c>
      <c r="C826" s="2">
        <f>IFERROR(VLOOKUP('DIV CHANGE'!$B826,JOBS!$A:$D,4,FALSE),"")</f>
        <v>2</v>
      </c>
      <c r="D826" s="11">
        <v>0.04</v>
      </c>
      <c r="E826" s="3" t="str">
        <f>IF(J826=1, IFERROR(VLOOKUP(A826,'Simple Annual Summary'!$D$5:$O$962,9,FALSE), ""), "")</f>
        <v/>
      </c>
      <c r="F826" s="3" t="str">
        <f t="shared" si="36"/>
        <v/>
      </c>
      <c r="G826" s="17" t="str">
        <f>IF(COUNTIF($A$2:A826, A826)&gt;1, "", IFERROR(SUMIF($A$2:$A$1457, A826, $D$2:$D$1457), ""))</f>
        <v/>
      </c>
      <c r="H826" s="3" t="str">
        <f t="shared" si="37"/>
        <v/>
      </c>
      <c r="I826" s="3">
        <f t="shared" si="38"/>
        <v>839.54279999999994</v>
      </c>
      <c r="J826" s="12">
        <f>COUNTIF($A$2:A826, A826)</f>
        <v>7</v>
      </c>
    </row>
    <row r="827" spans="1:10">
      <c r="A827" s="138" t="s">
        <v>1103</v>
      </c>
      <c r="B827" s="139" t="s">
        <v>2018</v>
      </c>
      <c r="C827" s="2">
        <f>IFERROR(VLOOKUP('DIV CHANGE'!$B827,JOBS!$A:$D,4,FALSE),"")</f>
        <v>2</v>
      </c>
      <c r="D827" s="11">
        <v>0.04</v>
      </c>
      <c r="E827" s="3" t="str">
        <f>IF(J827=1, IFERROR(VLOOKUP(A827,'Simple Annual Summary'!$D$5:$O$962,9,FALSE), ""), "")</f>
        <v/>
      </c>
      <c r="F827" s="3" t="str">
        <f t="shared" si="36"/>
        <v/>
      </c>
      <c r="G827" s="17" t="str">
        <f>IF(COUNTIF($A$2:A827, A827)&gt;1, "", IFERROR(SUMIF($A$2:$A$1457, A827, $D$2:$D$1457), ""))</f>
        <v/>
      </c>
      <c r="H827" s="3" t="str">
        <f t="shared" si="37"/>
        <v/>
      </c>
      <c r="I827" s="3">
        <f t="shared" si="38"/>
        <v>839.54279999999994</v>
      </c>
      <c r="J827" s="12">
        <f>COUNTIF($A$2:A827, A827)</f>
        <v>8</v>
      </c>
    </row>
    <row r="828" spans="1:10">
      <c r="A828" s="142" t="s">
        <v>1103</v>
      </c>
      <c r="B828" s="143" t="s">
        <v>2080</v>
      </c>
      <c r="C828" s="2">
        <f>IFERROR(VLOOKUP('DIV CHANGE'!$B828,JOBS!$A:$D,4,FALSE),"")</f>
        <v>4</v>
      </c>
      <c r="D828" s="2">
        <v>0.04</v>
      </c>
      <c r="E828" s="3" t="str">
        <f>IF(J828=1, IFERROR(VLOOKUP(A828,'Simple Annual Summary'!$D$5:$O$962,9,FALSE), ""), "")</f>
        <v/>
      </c>
      <c r="F828" s="3" t="str">
        <f t="shared" si="36"/>
        <v/>
      </c>
      <c r="G828" s="17" t="str">
        <f>IF(COUNTIF($A$2:A828, A828)&gt;1, "", IFERROR(SUMIF($A$2:$A$1457, A828, $D$2:$D$1457), ""))</f>
        <v/>
      </c>
      <c r="H828" s="3" t="str">
        <f t="shared" si="37"/>
        <v/>
      </c>
      <c r="I828" s="3">
        <f t="shared" si="38"/>
        <v>839.54279999999994</v>
      </c>
      <c r="J828" s="12">
        <f>COUNTIF($A$2:A828, A828)</f>
        <v>9</v>
      </c>
    </row>
    <row r="829" spans="1:10">
      <c r="A829" s="142" t="s">
        <v>1111</v>
      </c>
      <c r="B829" s="143" t="s">
        <v>2242</v>
      </c>
      <c r="C829" s="2">
        <f>IFERROR(VLOOKUP('DIV CHANGE'!$B829,JOBS!$A:$D,4,FALSE),"")</f>
        <v>2</v>
      </c>
      <c r="D829" s="131">
        <v>0.04</v>
      </c>
      <c r="E829" s="3" t="str">
        <f>IF(J829=1, IFERROR(VLOOKUP(A829,'Simple Annual Summary'!$D$5:$O$962,9,FALSE), ""), "")</f>
        <v/>
      </c>
      <c r="F829" s="3" t="str">
        <f t="shared" si="36"/>
        <v/>
      </c>
      <c r="G829" s="17" t="str">
        <f>IF(COUNTIF($A$2:A829, A829)&gt;1, "", IFERROR(SUMIF($A$2:$A$1457, A829, $D$2:$D$1457), ""))</f>
        <v/>
      </c>
      <c r="H829" s="3" t="str">
        <f t="shared" si="37"/>
        <v/>
      </c>
      <c r="I829" s="3">
        <f t="shared" si="38"/>
        <v>987.00306666666665</v>
      </c>
      <c r="J829" s="12">
        <f>COUNTIF($A$2:A829, A829)</f>
        <v>6</v>
      </c>
    </row>
    <row r="830" spans="1:10">
      <c r="A830" s="142" t="s">
        <v>1111</v>
      </c>
      <c r="B830" s="143" t="s">
        <v>2240</v>
      </c>
      <c r="C830" s="2">
        <f>IFERROR(VLOOKUP('DIV CHANGE'!$B830,JOBS!$A:$D,4,FALSE),"")</f>
        <v>2</v>
      </c>
      <c r="D830" s="130">
        <v>0.04</v>
      </c>
      <c r="E830" s="3" t="str">
        <f>IF(J830=1, IFERROR(VLOOKUP(A830,'Simple Annual Summary'!$D$5:$O$962,9,FALSE), ""), "")</f>
        <v/>
      </c>
      <c r="F830" s="3" t="str">
        <f t="shared" si="36"/>
        <v/>
      </c>
      <c r="G830" s="17" t="str">
        <f>IF(COUNTIF($A$2:A830, A830)&gt;1, "", IFERROR(SUMIF($A$2:$A$1457, A830, $D$2:$D$1457), ""))</f>
        <v/>
      </c>
      <c r="H830" s="3" t="str">
        <f t="shared" si="37"/>
        <v/>
      </c>
      <c r="I830" s="3">
        <f t="shared" si="38"/>
        <v>987.00306666666665</v>
      </c>
      <c r="J830" s="12">
        <f>COUNTIF($A$2:A830, A830)</f>
        <v>7</v>
      </c>
    </row>
    <row r="831" spans="1:10">
      <c r="A831" s="142" t="s">
        <v>1122</v>
      </c>
      <c r="B831" s="143" t="s">
        <v>2213</v>
      </c>
      <c r="C831" s="2">
        <f>IFERROR(VLOOKUP('DIV CHANGE'!$B831,JOBS!$A:$D,4,FALSE),"")</f>
        <v>2</v>
      </c>
      <c r="D831" s="2">
        <v>0.04</v>
      </c>
      <c r="E831" s="3" t="str">
        <f>IF(J831=1, IFERROR(VLOOKUP(A831,'Simple Annual Summary'!$D$5:$O$962,9,FALSE), ""), "")</f>
        <v/>
      </c>
      <c r="F831" s="3" t="str">
        <f t="shared" si="36"/>
        <v/>
      </c>
      <c r="G831" s="17" t="str">
        <f>IF(COUNTIF($A$2:A831, A831)&gt;1, "", IFERROR(SUMIF($A$2:$A$1457, A831, $D$2:$D$1457), ""))</f>
        <v/>
      </c>
      <c r="H831" s="3" t="str">
        <f t="shared" si="37"/>
        <v/>
      </c>
      <c r="I831" s="3">
        <f t="shared" si="38"/>
        <v>1042.6729333333333</v>
      </c>
      <c r="J831" s="12">
        <f>COUNTIF($A$2:A831, A831)</f>
        <v>2</v>
      </c>
    </row>
    <row r="832" spans="1:10">
      <c r="A832" s="142" t="s">
        <v>1126</v>
      </c>
      <c r="B832" s="143" t="s">
        <v>2047</v>
      </c>
      <c r="C832" s="2">
        <f>IFERROR(VLOOKUP('DIV CHANGE'!$B832,JOBS!$A:$D,4,FALSE),"")</f>
        <v>4</v>
      </c>
      <c r="D832" s="2">
        <v>0.04</v>
      </c>
      <c r="E832" s="3" t="str">
        <f>IF(J832=1, IFERROR(VLOOKUP(A832,'Simple Annual Summary'!$D$5:$O$962,9,FALSE), ""), "")</f>
        <v/>
      </c>
      <c r="F832" s="3" t="str">
        <f t="shared" si="36"/>
        <v/>
      </c>
      <c r="G832" s="17" t="str">
        <f>IF(COUNTIF($A$2:A832, A832)&gt;1, "", IFERROR(SUMIF($A$2:$A$1457, A832, $D$2:$D$1457), ""))</f>
        <v/>
      </c>
      <c r="H832" s="3" t="str">
        <f t="shared" si="37"/>
        <v/>
      </c>
      <c r="I832" s="3">
        <f t="shared" si="38"/>
        <v>963.74913333333325</v>
      </c>
      <c r="J832" s="12">
        <f>COUNTIF($A$2:A832, A832)</f>
        <v>5</v>
      </c>
    </row>
    <row r="833" spans="1:10">
      <c r="A833" s="138" t="s">
        <v>1165</v>
      </c>
      <c r="B833" s="139" t="s">
        <v>2213</v>
      </c>
      <c r="C833" s="2">
        <f>IFERROR(VLOOKUP('DIV CHANGE'!$B833,JOBS!$A:$D,4,FALSE),"")</f>
        <v>2</v>
      </c>
      <c r="D833" s="11">
        <v>0.04</v>
      </c>
      <c r="E833" s="3" t="str">
        <f>IF(J833=1, IFERROR(VLOOKUP(A833,'Simple Annual Summary'!$D$5:$O$962,9,FALSE), ""), "")</f>
        <v/>
      </c>
      <c r="F833" s="3" t="str">
        <f t="shared" si="36"/>
        <v/>
      </c>
      <c r="G833" s="17" t="str">
        <f>IF(COUNTIF($A$2:A833, A833)&gt;1, "", IFERROR(SUMIF($A$2:$A$1457, A833, $D$2:$D$1457), ""))</f>
        <v/>
      </c>
      <c r="H833" s="3" t="str">
        <f t="shared" si="37"/>
        <v/>
      </c>
      <c r="I833" s="3">
        <f t="shared" si="38"/>
        <v>968.23180000000002</v>
      </c>
      <c r="J833" s="12">
        <f>COUNTIF($A$2:A833, A833)</f>
        <v>3</v>
      </c>
    </row>
    <row r="834" spans="1:10">
      <c r="A834" s="142" t="s">
        <v>1175</v>
      </c>
      <c r="B834" s="143" t="s">
        <v>2070</v>
      </c>
      <c r="C834" s="2">
        <f>IFERROR(VLOOKUP('DIV CHANGE'!$B834,JOBS!$A:$D,4,FALSE),"")</f>
        <v>8</v>
      </c>
      <c r="D834" s="2">
        <v>0.04</v>
      </c>
      <c r="E834" s="3" t="str">
        <f>IF(J834=1, IFERROR(VLOOKUP(A834,'Simple Annual Summary'!$D$5:$O$962,9,FALSE), ""), "")</f>
        <v/>
      </c>
      <c r="F834" s="3" t="str">
        <f t="shared" ref="F834:F897" si="39">IFERROR(E834/12,"")</f>
        <v/>
      </c>
      <c r="G834" s="17" t="str">
        <f>IF(COUNTIF($A$2:A834, A834)&gt;1, "", IFERROR(SUMIF($A$2:$A$1457, A834, $D$2:$D$1457), ""))</f>
        <v/>
      </c>
      <c r="H834" s="3" t="str">
        <f t="shared" ref="H834:H897" si="40">IFERROR(ROUND(G834*F834,3),"")</f>
        <v/>
      </c>
      <c r="I834" s="3">
        <f t="shared" ref="I834:I897" si="41">IFERROR(SUMIFS(F:F, A:A, A834) * D834, "")*12</f>
        <v>880.91679999999985</v>
      </c>
      <c r="J834" s="12">
        <f>COUNTIF($A$2:A834, A834)</f>
        <v>4</v>
      </c>
    </row>
    <row r="835" spans="1:10">
      <c r="A835" s="142" t="s">
        <v>1177</v>
      </c>
      <c r="B835" s="143" t="s">
        <v>2045</v>
      </c>
      <c r="C835" s="2">
        <f>IFERROR(VLOOKUP('DIV CHANGE'!$B835,JOBS!$A:$D,4,FALSE),"")</f>
        <v>2</v>
      </c>
      <c r="D835" s="2">
        <v>0.04</v>
      </c>
      <c r="E835" s="3" t="str">
        <f>IF(J835=1, IFERROR(VLOOKUP(A835,'Simple Annual Summary'!$D$5:$O$962,9,FALSE), ""), "")</f>
        <v/>
      </c>
      <c r="F835" s="3" t="str">
        <f t="shared" si="39"/>
        <v/>
      </c>
      <c r="G835" s="17" t="str">
        <f>IF(COUNTIF($A$2:A835, A835)&gt;1, "", IFERROR(SUMIF($A$2:$A$1457, A835, $D$2:$D$1457), ""))</f>
        <v/>
      </c>
      <c r="H835" s="3" t="str">
        <f t="shared" si="40"/>
        <v/>
      </c>
      <c r="I835" s="3">
        <f t="shared" si="41"/>
        <v>761.44679999999994</v>
      </c>
      <c r="J835" s="12">
        <f>COUNTIF($A$2:A835, A835)</f>
        <v>4</v>
      </c>
    </row>
    <row r="836" spans="1:10">
      <c r="A836" s="138" t="s">
        <v>1219</v>
      </c>
      <c r="B836" s="139" t="s">
        <v>2044</v>
      </c>
      <c r="C836" s="2">
        <f>IFERROR(VLOOKUP('DIV CHANGE'!$B836,JOBS!$A:$D,4,FALSE),"")</f>
        <v>4</v>
      </c>
      <c r="D836" s="11">
        <v>0.04</v>
      </c>
      <c r="E836" s="3" t="str">
        <f>IF(J836=1, IFERROR(VLOOKUP(A836,'Simple Annual Summary'!$D$5:$O$962,9,FALSE), ""), "")</f>
        <v/>
      </c>
      <c r="F836" s="3" t="str">
        <f t="shared" si="39"/>
        <v/>
      </c>
      <c r="G836" s="17" t="str">
        <f>IF(COUNTIF($A$2:A836, A836)&gt;1, "", IFERROR(SUMIF($A$2:$A$1457, A836, $D$2:$D$1457), ""))</f>
        <v/>
      </c>
      <c r="H836" s="3" t="str">
        <f t="shared" si="40"/>
        <v/>
      </c>
      <c r="I836" s="3">
        <f t="shared" si="41"/>
        <v>636.29579999999999</v>
      </c>
      <c r="J836" s="12">
        <f>COUNTIF($A$2:A836, A836)</f>
        <v>3</v>
      </c>
    </row>
    <row r="837" spans="1:10">
      <c r="A837" s="142" t="s">
        <v>1219</v>
      </c>
      <c r="B837" s="143" t="s">
        <v>2047</v>
      </c>
      <c r="C837" s="2">
        <f>IFERROR(VLOOKUP('DIV CHANGE'!$B837,JOBS!$A:$D,4,FALSE),"")</f>
        <v>4</v>
      </c>
      <c r="D837" s="2">
        <v>0.04</v>
      </c>
      <c r="E837" s="3" t="str">
        <f>IF(J837=1, IFERROR(VLOOKUP(A837,'Simple Annual Summary'!$D$5:$O$962,9,FALSE), ""), "")</f>
        <v/>
      </c>
      <c r="F837" s="3" t="str">
        <f t="shared" si="39"/>
        <v/>
      </c>
      <c r="G837" s="17" t="str">
        <f>IF(COUNTIF($A$2:A837, A837)&gt;1, "", IFERROR(SUMIF($A$2:$A$1457, A837, $D$2:$D$1457), ""))</f>
        <v/>
      </c>
      <c r="H837" s="3" t="str">
        <f t="shared" si="40"/>
        <v/>
      </c>
      <c r="I837" s="3">
        <f t="shared" si="41"/>
        <v>636.29579999999999</v>
      </c>
      <c r="J837" s="12">
        <f>COUNTIF($A$2:A837, A837)</f>
        <v>4</v>
      </c>
    </row>
    <row r="838" spans="1:10">
      <c r="A838" s="142" t="s">
        <v>1229</v>
      </c>
      <c r="B838" s="143" t="s">
        <v>2241</v>
      </c>
      <c r="C838" s="2" t="str">
        <f>IFERROR(VLOOKUP('DIV CHANGE'!$B838,JOBS!$A:$D,4,FALSE),"")</f>
        <v/>
      </c>
      <c r="D838" s="2">
        <v>0.04</v>
      </c>
      <c r="E838" s="3" t="str">
        <f>IF(J838=1, IFERROR(VLOOKUP(A838,'Simple Annual Summary'!$D$5:$O$962,9,FALSE), ""), "")</f>
        <v/>
      </c>
      <c r="F838" s="3" t="str">
        <f t="shared" si="39"/>
        <v/>
      </c>
      <c r="G838" s="17" t="str">
        <f>IF(COUNTIF($A$2:A838, A838)&gt;1, "", IFERROR(SUMIF($A$2:$A$1457, A838, $D$2:$D$1457), ""))</f>
        <v/>
      </c>
      <c r="H838" s="3" t="str">
        <f t="shared" si="40"/>
        <v/>
      </c>
      <c r="I838" s="3">
        <f t="shared" si="41"/>
        <v>468.7713</v>
      </c>
      <c r="J838" s="12">
        <f>COUNTIF($A$2:A838, A838)</f>
        <v>3</v>
      </c>
    </row>
    <row r="839" spans="1:10">
      <c r="A839" s="142" t="s">
        <v>1231</v>
      </c>
      <c r="B839" s="143" t="s">
        <v>2238</v>
      </c>
      <c r="C839" s="2">
        <f>IFERROR(VLOOKUP('DIV CHANGE'!$B839,JOBS!$A:$D,4,FALSE),"")</f>
        <v>2</v>
      </c>
      <c r="D839" s="2">
        <v>0.04</v>
      </c>
      <c r="E839" s="3" t="str">
        <f>IF(J839=1, IFERROR(VLOOKUP(A839,'Simple Annual Summary'!$D$5:$O$962,9,FALSE), ""), "")</f>
        <v/>
      </c>
      <c r="F839" s="3" t="str">
        <f t="shared" si="39"/>
        <v/>
      </c>
      <c r="G839" s="17" t="str">
        <f>IF(COUNTIF($A$2:A839, A839)&gt;1, "", IFERROR(SUMIF($A$2:$A$1457, A839, $D$2:$D$1457), ""))</f>
        <v/>
      </c>
      <c r="H839" s="3" t="str">
        <f t="shared" si="40"/>
        <v/>
      </c>
      <c r="I839" s="3">
        <f t="shared" si="41"/>
        <v>639.81420000000003</v>
      </c>
      <c r="J839" s="12">
        <f>COUNTIF($A$2:A839, A839)</f>
        <v>4</v>
      </c>
    </row>
    <row r="840" spans="1:10">
      <c r="A840" s="138" t="s">
        <v>1237</v>
      </c>
      <c r="B840" s="139" t="s">
        <v>2114</v>
      </c>
      <c r="C840" s="2">
        <f>IFERROR(VLOOKUP('DIV CHANGE'!$B840,JOBS!$A:$D,4,FALSE),"")</f>
        <v>2</v>
      </c>
      <c r="D840" s="11">
        <v>0.04</v>
      </c>
      <c r="E840" s="3" t="str">
        <f>IF(J840=1, IFERROR(VLOOKUP(A840,'Simple Annual Summary'!$D$5:$O$962,9,FALSE), ""), "")</f>
        <v/>
      </c>
      <c r="F840" s="3" t="str">
        <f t="shared" si="39"/>
        <v/>
      </c>
      <c r="G840" s="17" t="str">
        <f>IF(COUNTIF($A$2:A840, A840)&gt;1, "", IFERROR(SUMIF($A$2:$A$1457, A840, $D$2:$D$1457), ""))</f>
        <v/>
      </c>
      <c r="H840" s="3" t="str">
        <f t="shared" si="40"/>
        <v/>
      </c>
      <c r="I840" s="3">
        <f t="shared" si="41"/>
        <v>434.44466666666671</v>
      </c>
      <c r="J840" s="12">
        <f>COUNTIF($A$2:A840, A840)</f>
        <v>3</v>
      </c>
    </row>
    <row r="841" spans="1:10">
      <c r="A841" s="142" t="s">
        <v>1241</v>
      </c>
      <c r="B841" s="143" t="s">
        <v>2070</v>
      </c>
      <c r="C841" s="2">
        <f>IFERROR(VLOOKUP('DIV CHANGE'!$B841,JOBS!$A:$D,4,FALSE),"")</f>
        <v>8</v>
      </c>
      <c r="D841" s="130">
        <v>0.04</v>
      </c>
      <c r="E841" s="3" t="str">
        <f>IF(J841=1, IFERROR(VLOOKUP(A841,'Simple Annual Summary'!$D$5:$O$962,9,FALSE), ""), "")</f>
        <v/>
      </c>
      <c r="F841" s="3" t="str">
        <f t="shared" si="39"/>
        <v/>
      </c>
      <c r="G841" s="17" t="str">
        <f>IF(COUNTIF($A$2:A841, A841)&gt;1, "", IFERROR(SUMIF($A$2:$A$1457, A841, $D$2:$D$1457), ""))</f>
        <v/>
      </c>
      <c r="H841" s="3" t="str">
        <f t="shared" si="40"/>
        <v/>
      </c>
      <c r="I841" s="3">
        <f t="shared" si="41"/>
        <v>434.44466666666671</v>
      </c>
      <c r="J841" s="12">
        <f>COUNTIF($A$2:A841, A841)</f>
        <v>5</v>
      </c>
    </row>
    <row r="842" spans="1:10">
      <c r="A842" s="138" t="s">
        <v>1303</v>
      </c>
      <c r="B842" s="139" t="s">
        <v>2045</v>
      </c>
      <c r="C842" s="2">
        <f>IFERROR(VLOOKUP('DIV CHANGE'!$B842,JOBS!$A:$D,4,FALSE),"")</f>
        <v>2</v>
      </c>
      <c r="D842" s="131">
        <v>0.04</v>
      </c>
      <c r="E842" s="3" t="str">
        <f>IF(J842=1, IFERROR(VLOOKUP(A842,'Simple Annual Summary'!$D$5:$O$962,9,FALSE), ""), "")</f>
        <v/>
      </c>
      <c r="F842" s="3" t="str">
        <f t="shared" si="39"/>
        <v/>
      </c>
      <c r="G842" s="17" t="str">
        <f>IF(COUNTIF($A$2:A842, A842)&gt;1, "", IFERROR(SUMIF($A$2:$A$1457, A842, $D$2:$D$1457), ""))</f>
        <v/>
      </c>
      <c r="H842" s="3" t="str">
        <f t="shared" si="40"/>
        <v/>
      </c>
      <c r="I842" s="3">
        <f t="shared" si="41"/>
        <v>41.121130000000001</v>
      </c>
      <c r="J842" s="12">
        <f>COUNTIF($A$2:A842, A842)</f>
        <v>7</v>
      </c>
    </row>
    <row r="843" spans="1:10">
      <c r="A843" s="142" t="s">
        <v>1311</v>
      </c>
      <c r="B843" s="143" t="s">
        <v>2170</v>
      </c>
      <c r="C843" s="2">
        <f>IFERROR(VLOOKUP('DIV CHANGE'!$B843,JOBS!$A:$D,4,FALSE),"")</f>
        <v>2</v>
      </c>
      <c r="D843" s="2">
        <v>0.04</v>
      </c>
      <c r="E843" s="3" t="str">
        <f>IF(J843=1, IFERROR(VLOOKUP(A843,'Simple Annual Summary'!$D$5:$O$962,9,FALSE), ""), "")</f>
        <v/>
      </c>
      <c r="F843" s="3" t="str">
        <f t="shared" si="39"/>
        <v/>
      </c>
      <c r="G843" s="17" t="str">
        <f>IF(COUNTIF($A$2:A843, A843)&gt;1, "", IFERROR(SUMIF($A$2:$A$1457, A843, $D$2:$D$1457), ""))</f>
        <v/>
      </c>
      <c r="H843" s="3" t="str">
        <f t="shared" si="40"/>
        <v/>
      </c>
      <c r="I843" s="3">
        <f t="shared" si="41"/>
        <v>80.550505000000015</v>
      </c>
      <c r="J843" s="12">
        <f>COUNTIF($A$2:A843, A843)</f>
        <v>4</v>
      </c>
    </row>
    <row r="844" spans="1:10">
      <c r="A844" s="138" t="s">
        <v>1501</v>
      </c>
      <c r="B844" s="139" t="s">
        <v>2044</v>
      </c>
      <c r="C844" s="2">
        <f>IFERROR(VLOOKUP('DIV CHANGE'!$B844,JOBS!$A:$D,4,FALSE),"")</f>
        <v>4</v>
      </c>
      <c r="D844" s="11">
        <v>0.04</v>
      </c>
      <c r="E844" s="3" t="str">
        <f>IF(J844=1, IFERROR(VLOOKUP(A844,'Simple Annual Summary'!$D$5:$O$962,9,FALSE), ""), "")</f>
        <v/>
      </c>
      <c r="F844" s="3" t="str">
        <f t="shared" si="39"/>
        <v/>
      </c>
      <c r="G844" s="17" t="str">
        <f>IF(COUNTIF($A$2:A844, A844)&gt;1, "", IFERROR(SUMIF($A$2:$A$1457, A844, $D$2:$D$1457), ""))</f>
        <v/>
      </c>
      <c r="H844" s="3" t="str">
        <f t="shared" si="40"/>
        <v/>
      </c>
      <c r="I844" s="3">
        <f t="shared" si="41"/>
        <v>1387.7639999999999</v>
      </c>
      <c r="J844" s="12">
        <f>COUNTIF($A$2:A844, A844)</f>
        <v>3</v>
      </c>
    </row>
    <row r="845" spans="1:10">
      <c r="A845" s="142" t="s">
        <v>1522</v>
      </c>
      <c r="B845" s="143" t="s">
        <v>2235</v>
      </c>
      <c r="C845" s="2">
        <f>IFERROR(VLOOKUP('DIV CHANGE'!$B845,JOBS!$A:$D,4,FALSE),"")</f>
        <v>2</v>
      </c>
      <c r="D845" s="2">
        <v>0.04</v>
      </c>
      <c r="E845" s="3" t="str">
        <f>IF(J845=1, IFERROR(VLOOKUP(A845,'Simple Annual Summary'!$D$5:$O$962,9,FALSE), ""), "")</f>
        <v/>
      </c>
      <c r="F845" s="3" t="str">
        <f t="shared" si="39"/>
        <v/>
      </c>
      <c r="G845" s="17" t="str">
        <f>IF(COUNTIF($A$2:A845, A845)&gt;1, "", IFERROR(SUMIF($A$2:$A$1457, A845, $D$2:$D$1457), ""))</f>
        <v/>
      </c>
      <c r="H845" s="3" t="str">
        <f t="shared" si="40"/>
        <v/>
      </c>
      <c r="I845" s="3">
        <f t="shared" si="41"/>
        <v>142.67126190476191</v>
      </c>
      <c r="J845" s="12">
        <f>COUNTIF($A$2:A845, A845)</f>
        <v>5</v>
      </c>
    </row>
    <row r="846" spans="1:10">
      <c r="A846" s="142" t="s">
        <v>1574</v>
      </c>
      <c r="B846" s="143" t="s">
        <v>2045</v>
      </c>
      <c r="C846" s="2">
        <f>IFERROR(VLOOKUP('DIV CHANGE'!$B846,JOBS!$A:$D,4,FALSE),"")</f>
        <v>2</v>
      </c>
      <c r="D846" s="2">
        <v>0.04</v>
      </c>
      <c r="E846" s="3" t="str">
        <f>IF(J846=1, IFERROR(VLOOKUP(A846,'Simple Annual Summary'!$D$5:$O$962,9,FALSE), ""), "")</f>
        <v/>
      </c>
      <c r="F846" s="3" t="str">
        <f t="shared" si="39"/>
        <v/>
      </c>
      <c r="G846" s="17" t="str">
        <f>IF(COUNTIF($A$2:A846, A846)&gt;1, "", IFERROR(SUMIF($A$2:$A$1457, A846, $D$2:$D$1457), ""))</f>
        <v/>
      </c>
      <c r="H846" s="3" t="str">
        <f t="shared" si="40"/>
        <v/>
      </c>
      <c r="I846" s="3">
        <f t="shared" si="41"/>
        <v>699.03154285714277</v>
      </c>
      <c r="J846" s="12">
        <f>COUNTIF($A$2:A846, A846)</f>
        <v>3</v>
      </c>
    </row>
    <row r="847" spans="1:10">
      <c r="A847" s="232" t="s">
        <v>1732</v>
      </c>
      <c r="B847" s="235" t="s">
        <v>2213</v>
      </c>
      <c r="C847" s="2">
        <f>IFERROR(VLOOKUP('DIV CHANGE'!$B847,JOBS!$A:$D,4,FALSE),"")</f>
        <v>2</v>
      </c>
      <c r="D847" s="228">
        <v>0.04</v>
      </c>
      <c r="E847" s="229" t="str">
        <f>IF(J847=1, IFERROR(VLOOKUP(A847,'Simple Annual Summary'!$D$5:$O$962,9,FALSE), ""), "")</f>
        <v/>
      </c>
      <c r="F847" s="229" t="str">
        <f t="shared" si="39"/>
        <v/>
      </c>
      <c r="G847" s="230" t="str">
        <f>IF(COUNTIF($A$2:A847, A847)&gt;1, "", IFERROR(SUMIF($A$2:$A$1457, A847, $D$2:$D$1457), ""))</f>
        <v/>
      </c>
      <c r="H847" s="229" t="str">
        <f t="shared" si="40"/>
        <v/>
      </c>
      <c r="I847" s="229">
        <f t="shared" si="41"/>
        <v>537.98891428571426</v>
      </c>
      <c r="J847" s="231">
        <f>COUNTIF($A$2:A847, A847)</f>
        <v>2</v>
      </c>
    </row>
    <row r="848" spans="1:10">
      <c r="A848" s="138" t="s">
        <v>64</v>
      </c>
      <c r="B848" s="139" t="s">
        <v>2236</v>
      </c>
      <c r="C848" s="2">
        <f>IFERROR(VLOOKUP('DIV CHANGE'!$B848,JOBS!$A:$D,4,FALSE),"")</f>
        <v>2</v>
      </c>
      <c r="D848" s="11">
        <v>0.03</v>
      </c>
      <c r="E848" s="3" t="str">
        <f>IF(J848=1, IFERROR(VLOOKUP(A848,'Simple Annual Summary'!$D$5:$O$962,9,FALSE), ""), "")</f>
        <v/>
      </c>
      <c r="F848" s="3" t="str">
        <f t="shared" si="39"/>
        <v/>
      </c>
      <c r="G848" s="17" t="str">
        <f>IF(COUNTIF($A$2:A848, A848)&gt;1, "", IFERROR(SUMIF($A$2:$A$1457, A848, $D$2:$D$1457), ""))</f>
        <v/>
      </c>
      <c r="H848" s="3" t="str">
        <f t="shared" si="40"/>
        <v/>
      </c>
      <c r="I848" s="3">
        <f t="shared" si="41"/>
        <v>71.249999999999986</v>
      </c>
      <c r="J848" s="12">
        <f>COUNTIF($A$2:A848, A848)</f>
        <v>2</v>
      </c>
    </row>
    <row r="849" spans="1:10">
      <c r="A849" s="142" t="s">
        <v>122</v>
      </c>
      <c r="B849" s="143" t="s">
        <v>2045</v>
      </c>
      <c r="C849" s="2">
        <f>IFERROR(VLOOKUP('DIV CHANGE'!$B849,JOBS!$A:$D,4,FALSE),"")</f>
        <v>2</v>
      </c>
      <c r="D849" s="2">
        <v>0.03</v>
      </c>
      <c r="E849" s="3" t="str">
        <f>IF(J849=1, IFERROR(VLOOKUP(A849,'Simple Annual Summary'!$D$5:$O$962,9,FALSE), ""), "")</f>
        <v/>
      </c>
      <c r="F849" s="3" t="str">
        <f t="shared" si="39"/>
        <v/>
      </c>
      <c r="G849" s="17" t="str">
        <f>IF(COUNTIF($A$2:A849, A849)&gt;1, "", IFERROR(SUMIF($A$2:$A$1457, A849, $D$2:$D$1457), ""))</f>
        <v/>
      </c>
      <c r="H849" s="3" t="str">
        <f t="shared" si="40"/>
        <v/>
      </c>
      <c r="I849" s="3">
        <f t="shared" si="41"/>
        <v>106.83283999999999</v>
      </c>
      <c r="J849" s="12">
        <f>COUNTIF($A$2:A849, A849)</f>
        <v>3</v>
      </c>
    </row>
    <row r="850" spans="1:10">
      <c r="A850" s="138" t="s">
        <v>122</v>
      </c>
      <c r="B850" s="139" t="s">
        <v>2213</v>
      </c>
      <c r="C850" s="2">
        <f>IFERROR(VLOOKUP('DIV CHANGE'!$B850,JOBS!$A:$D,4,FALSE),"")</f>
        <v>2</v>
      </c>
      <c r="D850" s="11">
        <v>0.03</v>
      </c>
      <c r="E850" s="3" t="str">
        <f>IF(J850=1, IFERROR(VLOOKUP(A850,'Simple Annual Summary'!$D$5:$O$962,9,FALSE), ""), "")</f>
        <v/>
      </c>
      <c r="F850" s="3" t="str">
        <f t="shared" si="39"/>
        <v/>
      </c>
      <c r="G850" s="17" t="str">
        <f>IF(COUNTIF($A$2:A850, A850)&gt;1, "", IFERROR(SUMIF($A$2:$A$1457, A850, $D$2:$D$1457), ""))</f>
        <v/>
      </c>
      <c r="H850" s="3" t="str">
        <f t="shared" si="40"/>
        <v/>
      </c>
      <c r="I850" s="3">
        <f t="shared" si="41"/>
        <v>106.83283999999999</v>
      </c>
      <c r="J850" s="12">
        <f>COUNTIF($A$2:A850, A850)</f>
        <v>4</v>
      </c>
    </row>
    <row r="851" spans="1:10">
      <c r="A851" s="142" t="s">
        <v>451</v>
      </c>
      <c r="B851" s="143" t="s">
        <v>2076</v>
      </c>
      <c r="C851" s="2">
        <f>IFERROR(VLOOKUP('DIV CHANGE'!$B851,JOBS!$A:$D,4,FALSE),"")</f>
        <v>2</v>
      </c>
      <c r="D851" s="2">
        <v>0.03</v>
      </c>
      <c r="E851" s="3" t="str">
        <f>IF(J851=1, IFERROR(VLOOKUP(A851,'Simple Annual Summary'!$D$5:$O$962,9,FALSE), ""), "")</f>
        <v/>
      </c>
      <c r="F851" s="3" t="str">
        <f t="shared" si="39"/>
        <v/>
      </c>
      <c r="G851" s="17" t="str">
        <f>IF(COUNTIF($A$2:A851, A851)&gt;1, "", IFERROR(SUMIF($A$2:$A$1457, A851, $D$2:$D$1457), ""))</f>
        <v/>
      </c>
      <c r="H851" s="3" t="str">
        <f t="shared" si="40"/>
        <v/>
      </c>
      <c r="I851" s="3">
        <f t="shared" si="41"/>
        <v>400.95000000000005</v>
      </c>
      <c r="J851" s="12">
        <f>COUNTIF($A$2:A851, A851)</f>
        <v>3</v>
      </c>
    </row>
    <row r="852" spans="1:10">
      <c r="A852" s="142" t="s">
        <v>2221</v>
      </c>
      <c r="B852" s="143" t="s">
        <v>2213</v>
      </c>
      <c r="C852" s="2">
        <f>IFERROR(VLOOKUP('DIV CHANGE'!$B852,JOBS!$A:$D,4,FALSE),"")</f>
        <v>2</v>
      </c>
      <c r="D852" s="2">
        <v>0.03</v>
      </c>
      <c r="E852" s="3" t="str">
        <f>IF(J852=1, IFERROR(VLOOKUP(A852,'Simple Annual Summary'!$D$5:$O$962,9,FALSE), ""), "")</f>
        <v/>
      </c>
      <c r="F852" s="3" t="str">
        <f t="shared" si="39"/>
        <v/>
      </c>
      <c r="G852" s="17" t="str">
        <f>IF(COUNTIF($A$2:A852, A852)&gt;1, "", IFERROR(SUMIF($A$2:$A$1457, A852, $D$2:$D$1457), ""))</f>
        <v/>
      </c>
      <c r="H852" s="3" t="str">
        <f t="shared" si="40"/>
        <v/>
      </c>
      <c r="I852" s="3">
        <f t="shared" si="41"/>
        <v>0</v>
      </c>
      <c r="J852" s="12">
        <f>COUNTIF($A$2:A852, A852)</f>
        <v>3</v>
      </c>
    </row>
    <row r="853" spans="1:10">
      <c r="A853" s="142" t="s">
        <v>2179</v>
      </c>
      <c r="B853" s="143" t="s">
        <v>2025</v>
      </c>
      <c r="C853" s="2">
        <f>IFERROR(VLOOKUP('DIV CHANGE'!$B853,JOBS!$A:$D,4,FALSE),"")</f>
        <v>2</v>
      </c>
      <c r="D853" s="130">
        <v>0.03</v>
      </c>
      <c r="E853" s="3" t="str">
        <f>IF(J853=1, IFERROR(VLOOKUP(A853,'Simple Annual Summary'!$D$5:$O$962,9,FALSE), ""), "")</f>
        <v/>
      </c>
      <c r="F853" s="3" t="str">
        <f t="shared" si="39"/>
        <v/>
      </c>
      <c r="G853" s="17" t="str">
        <f>IF(COUNTIF($A$2:A853, A853)&gt;1, "", IFERROR(SUMIF($A$2:$A$1457, A853, $D$2:$D$1457), ""))</f>
        <v/>
      </c>
      <c r="H853" s="3" t="str">
        <f t="shared" si="40"/>
        <v/>
      </c>
      <c r="I853" s="3">
        <f t="shared" si="41"/>
        <v>0</v>
      </c>
      <c r="J853" s="12">
        <f>COUNTIF($A$2:A853, A853)</f>
        <v>3</v>
      </c>
    </row>
    <row r="854" spans="1:10">
      <c r="A854" s="138" t="s">
        <v>2234</v>
      </c>
      <c r="B854" s="139" t="s">
        <v>2241</v>
      </c>
      <c r="C854" s="2" t="str">
        <f>IFERROR(VLOOKUP('DIV CHANGE'!$B854,JOBS!$A:$D,4,FALSE),"")</f>
        <v/>
      </c>
      <c r="D854" s="11">
        <v>0.03</v>
      </c>
      <c r="E854" s="3" t="str">
        <f>IF(J854=1, IFERROR(VLOOKUP(A854,'Simple Annual Summary'!$D$5:$O$962,9,FALSE), ""), "")</f>
        <v/>
      </c>
      <c r="F854" s="3" t="str">
        <f t="shared" si="39"/>
        <v/>
      </c>
      <c r="G854" s="17" t="str">
        <f>IF(COUNTIF($A$2:A854, A854)&gt;1, "", IFERROR(SUMIF($A$2:$A$1457, A854, $D$2:$D$1457), ""))</f>
        <v/>
      </c>
      <c r="H854" s="3" t="str">
        <f t="shared" si="40"/>
        <v/>
      </c>
      <c r="I854" s="3">
        <f t="shared" si="41"/>
        <v>0</v>
      </c>
      <c r="J854" s="12">
        <f>COUNTIF($A$2:A854, A854)</f>
        <v>8</v>
      </c>
    </row>
    <row r="855" spans="1:10">
      <c r="A855" s="142" t="s">
        <v>2154</v>
      </c>
      <c r="B855" s="143" t="s">
        <v>2075</v>
      </c>
      <c r="C855" s="2">
        <f>IFERROR(VLOOKUP('DIV CHANGE'!$B855,JOBS!$A:$D,4,FALSE),"")</f>
        <v>4</v>
      </c>
      <c r="D855" s="2">
        <v>0.03</v>
      </c>
      <c r="E855" s="3" t="str">
        <f>IF(J855=1, IFERROR(VLOOKUP(A855,'Simple Annual Summary'!$D$5:$O$962,9,FALSE), ""), "")</f>
        <v/>
      </c>
      <c r="F855" s="3" t="str">
        <f t="shared" si="39"/>
        <v/>
      </c>
      <c r="G855" s="17" t="str">
        <f>IF(COUNTIF($A$2:A855, A855)&gt;1, "", IFERROR(SUMIF($A$2:$A$1457, A855, $D$2:$D$1457), ""))</f>
        <v/>
      </c>
      <c r="H855" s="3" t="str">
        <f t="shared" si="40"/>
        <v/>
      </c>
      <c r="I855" s="3">
        <f t="shared" si="41"/>
        <v>0</v>
      </c>
      <c r="J855" s="12">
        <f>COUNTIF($A$2:A855, A855)</f>
        <v>3</v>
      </c>
    </row>
    <row r="856" spans="1:10">
      <c r="A856" s="142" t="s">
        <v>2154</v>
      </c>
      <c r="B856" s="143" t="s">
        <v>2047</v>
      </c>
      <c r="C856" s="2">
        <f>IFERROR(VLOOKUP('DIV CHANGE'!$B856,JOBS!$A:$D,4,FALSE),"")</f>
        <v>4</v>
      </c>
      <c r="D856" s="2">
        <v>0.03</v>
      </c>
      <c r="E856" s="3" t="str">
        <f>IF(J856=1, IFERROR(VLOOKUP(A856,'Simple Annual Summary'!$D$5:$O$962,9,FALSE), ""), "")</f>
        <v/>
      </c>
      <c r="F856" s="3" t="str">
        <f t="shared" si="39"/>
        <v/>
      </c>
      <c r="G856" s="17" t="str">
        <f>IF(COUNTIF($A$2:A856, A856)&gt;1, "", IFERROR(SUMIF($A$2:$A$1457, A856, $D$2:$D$1457), ""))</f>
        <v/>
      </c>
      <c r="H856" s="3" t="str">
        <f t="shared" si="40"/>
        <v/>
      </c>
      <c r="I856" s="3">
        <f t="shared" si="41"/>
        <v>0</v>
      </c>
      <c r="J856" s="12">
        <f>COUNTIF($A$2:A856, A856)</f>
        <v>4</v>
      </c>
    </row>
    <row r="857" spans="1:10">
      <c r="A857" s="142" t="s">
        <v>2229</v>
      </c>
      <c r="B857" s="143" t="s">
        <v>2020</v>
      </c>
      <c r="C857" s="2">
        <f>IFERROR(VLOOKUP('DIV CHANGE'!$B857,JOBS!$A:$D,4,FALSE),"")</f>
        <v>2</v>
      </c>
      <c r="D857" s="2">
        <v>0.03</v>
      </c>
      <c r="E857" s="3" t="str">
        <f>IF(J857=1, IFERROR(VLOOKUP(A857,'Simple Annual Summary'!$D$5:$O$962,9,FALSE), ""), "")</f>
        <v/>
      </c>
      <c r="F857" s="3" t="str">
        <f t="shared" si="39"/>
        <v/>
      </c>
      <c r="G857" s="17" t="str">
        <f>IF(COUNTIF($A$2:A857, A857)&gt;1, "", IFERROR(SUMIF($A$2:$A$1457, A857, $D$2:$D$1457), ""))</f>
        <v/>
      </c>
      <c r="H857" s="3" t="str">
        <f t="shared" si="40"/>
        <v/>
      </c>
      <c r="I857" s="3">
        <f t="shared" si="41"/>
        <v>0</v>
      </c>
      <c r="J857" s="12">
        <f>COUNTIF($A$2:A857, A857)</f>
        <v>5</v>
      </c>
    </row>
    <row r="858" spans="1:10">
      <c r="A858" s="142" t="s">
        <v>2192</v>
      </c>
      <c r="B858" s="143" t="s">
        <v>2045</v>
      </c>
      <c r="C858" s="2">
        <f>IFERROR(VLOOKUP('DIV CHANGE'!$B858,JOBS!$A:$D,4,FALSE),"")</f>
        <v>2</v>
      </c>
      <c r="D858" s="130">
        <v>0.03</v>
      </c>
      <c r="E858" s="3" t="str">
        <f>IF(J858=1, IFERROR(VLOOKUP(A858,'Simple Annual Summary'!$D$5:$O$962,9,FALSE), ""), "")</f>
        <v/>
      </c>
      <c r="F858" s="3" t="str">
        <f t="shared" si="39"/>
        <v/>
      </c>
      <c r="G858" s="17" t="str">
        <f>IF(COUNTIF($A$2:A858, A858)&gt;1, "", IFERROR(SUMIF($A$2:$A$1457, A858, $D$2:$D$1457), ""))</f>
        <v/>
      </c>
      <c r="H858" s="3" t="str">
        <f t="shared" si="40"/>
        <v/>
      </c>
      <c r="I858" s="3">
        <f t="shared" si="41"/>
        <v>0</v>
      </c>
      <c r="J858" s="12">
        <f>COUNTIF($A$2:A858, A858)</f>
        <v>3</v>
      </c>
    </row>
    <row r="859" spans="1:10">
      <c r="A859" s="142" t="s">
        <v>2155</v>
      </c>
      <c r="B859" s="143" t="s">
        <v>2044</v>
      </c>
      <c r="C859" s="2">
        <f>IFERROR(VLOOKUP('DIV CHANGE'!$B859,JOBS!$A:$D,4,FALSE),"")</f>
        <v>4</v>
      </c>
      <c r="D859" s="11">
        <v>0.03</v>
      </c>
      <c r="E859" s="3" t="str">
        <f>IF(J859=1, IFERROR(VLOOKUP(A859,'Simple Annual Summary'!$D$5:$O$962,9,FALSE), ""), "")</f>
        <v/>
      </c>
      <c r="F859" s="3" t="str">
        <f t="shared" si="39"/>
        <v/>
      </c>
      <c r="G859" s="17" t="str">
        <f>IF(COUNTIF($A$2:A859, A859)&gt;1, "", IFERROR(SUMIF($A$2:$A$1457, A859, $D$2:$D$1457), ""))</f>
        <v/>
      </c>
      <c r="H859" s="3" t="str">
        <f t="shared" si="40"/>
        <v/>
      </c>
      <c r="I859" s="3">
        <f t="shared" si="41"/>
        <v>0</v>
      </c>
      <c r="J859" s="12">
        <f>COUNTIF($A$2:A859, A859)</f>
        <v>3</v>
      </c>
    </row>
    <row r="860" spans="1:10">
      <c r="A860" s="142" t="s">
        <v>550</v>
      </c>
      <c r="B860" s="143" t="s">
        <v>2076</v>
      </c>
      <c r="C860" s="2">
        <f>IFERROR(VLOOKUP('DIV CHANGE'!$B860,JOBS!$A:$D,4,FALSE),"")</f>
        <v>2</v>
      </c>
      <c r="D860" s="2">
        <v>0.03</v>
      </c>
      <c r="E860" s="3" t="str">
        <f>IF(J860=1, IFERROR(VLOOKUP(A860,'Simple Annual Summary'!$D$5:$O$962,9,FALSE), ""), "")</f>
        <v/>
      </c>
      <c r="F860" s="3" t="str">
        <f t="shared" si="39"/>
        <v/>
      </c>
      <c r="G860" s="17" t="str">
        <f>IF(COUNTIF($A$2:A860, A860)&gt;1, "", IFERROR(SUMIF($A$2:$A$1457, A860, $D$2:$D$1457), ""))</f>
        <v/>
      </c>
      <c r="H860" s="3" t="str">
        <f t="shared" si="40"/>
        <v/>
      </c>
      <c r="I860" s="3">
        <f t="shared" si="41"/>
        <v>2317.9107000000004</v>
      </c>
      <c r="J860" s="12">
        <f>COUNTIF($A$2:A860, A860)</f>
        <v>3</v>
      </c>
    </row>
    <row r="861" spans="1:10">
      <c r="A861" s="142" t="s">
        <v>2147</v>
      </c>
      <c r="B861" s="143" t="s">
        <v>2042</v>
      </c>
      <c r="C861" s="2">
        <f>IFERROR(VLOOKUP('DIV CHANGE'!$B861,JOBS!$A:$D,4,FALSE),"")</f>
        <v>4</v>
      </c>
      <c r="D861" s="2">
        <v>0.03</v>
      </c>
      <c r="E861" s="3" t="str">
        <f>IF(J861=1, IFERROR(VLOOKUP(A861,'Simple Annual Summary'!$D$5:$O$962,9,FALSE), ""), "")</f>
        <v/>
      </c>
      <c r="F861" s="3" t="str">
        <f t="shared" si="39"/>
        <v/>
      </c>
      <c r="G861" s="17" t="str">
        <f>IF(COUNTIF($A$2:A861, A861)&gt;1, "", IFERROR(SUMIF($A$2:$A$1457, A861, $D$2:$D$1457), ""))</f>
        <v/>
      </c>
      <c r="H861" s="3" t="str">
        <f t="shared" si="40"/>
        <v/>
      </c>
      <c r="I861" s="3">
        <f t="shared" si="41"/>
        <v>0</v>
      </c>
      <c r="J861" s="12">
        <f>COUNTIF($A$2:A861, A861)</f>
        <v>2</v>
      </c>
    </row>
    <row r="862" spans="1:10">
      <c r="A862" s="138" t="s">
        <v>944</v>
      </c>
      <c r="B862" s="139" t="s">
        <v>2170</v>
      </c>
      <c r="C862" s="2">
        <f>IFERROR(VLOOKUP('DIV CHANGE'!$B862,JOBS!$A:$D,4,FALSE),"")</f>
        <v>2</v>
      </c>
      <c r="D862" s="11">
        <v>0.03</v>
      </c>
      <c r="E862" s="3" t="str">
        <f>IF(J862=1, IFERROR(VLOOKUP(A862,'Simple Annual Summary'!$D$5:$O$962,9,FALSE), ""), "")</f>
        <v/>
      </c>
      <c r="F862" s="3" t="str">
        <f t="shared" si="39"/>
        <v/>
      </c>
      <c r="G862" s="17" t="str">
        <f>IF(COUNTIF($A$2:A862, A862)&gt;1, "", IFERROR(SUMIF($A$2:$A$1457, A862, $D$2:$D$1457), ""))</f>
        <v/>
      </c>
      <c r="H862" s="3" t="str">
        <f t="shared" si="40"/>
        <v/>
      </c>
      <c r="I862" s="3">
        <f t="shared" si="41"/>
        <v>9.7333400000000001</v>
      </c>
      <c r="J862" s="12">
        <f>COUNTIF($A$2:A862, A862)</f>
        <v>2</v>
      </c>
    </row>
    <row r="863" spans="1:10">
      <c r="A863" s="138" t="s">
        <v>2184</v>
      </c>
      <c r="B863" s="139" t="s">
        <v>2170</v>
      </c>
      <c r="C863" s="2">
        <f>IFERROR(VLOOKUP('DIV CHANGE'!$B863,JOBS!$A:$D,4,FALSE),"")</f>
        <v>2</v>
      </c>
      <c r="D863" s="11">
        <v>0.03</v>
      </c>
      <c r="E863" s="3" t="str">
        <f>IF(J863=1, IFERROR(VLOOKUP(A863,'Simple Annual Summary'!$D$5:$O$962,9,FALSE), ""), "")</f>
        <v/>
      </c>
      <c r="F863" s="3" t="str">
        <f t="shared" si="39"/>
        <v/>
      </c>
      <c r="G863" s="17" t="str">
        <f>IF(COUNTIF($A$2:A863, A863)&gt;1, "", IFERROR(SUMIF($A$2:$A$1457, A863, $D$2:$D$1457), ""))</f>
        <v/>
      </c>
      <c r="H863" s="3" t="str">
        <f t="shared" si="40"/>
        <v/>
      </c>
      <c r="I863" s="3">
        <f t="shared" si="41"/>
        <v>0</v>
      </c>
      <c r="J863" s="12">
        <f>COUNTIF($A$2:A863, A863)</f>
        <v>3</v>
      </c>
    </row>
    <row r="864" spans="1:10">
      <c r="A864" s="138" t="s">
        <v>2184</v>
      </c>
      <c r="B864" s="139" t="s">
        <v>2227</v>
      </c>
      <c r="C864" s="2">
        <f>IFERROR(VLOOKUP('DIV CHANGE'!$B864,JOBS!$A:$D,4,FALSE),"")</f>
        <v>2</v>
      </c>
      <c r="D864" s="11">
        <v>0.03</v>
      </c>
      <c r="E864" s="3" t="str">
        <f>IF(J864=1, IFERROR(VLOOKUP(A864,'Simple Annual Summary'!$D$5:$O$962,9,FALSE), ""), "")</f>
        <v/>
      </c>
      <c r="F864" s="3" t="str">
        <f t="shared" si="39"/>
        <v/>
      </c>
      <c r="G864" s="17" t="str">
        <f>IF(COUNTIF($A$2:A864, A864)&gt;1, "", IFERROR(SUMIF($A$2:$A$1457, A864, $D$2:$D$1457), ""))</f>
        <v/>
      </c>
      <c r="H864" s="3" t="str">
        <f t="shared" si="40"/>
        <v/>
      </c>
      <c r="I864" s="3">
        <f t="shared" si="41"/>
        <v>0</v>
      </c>
      <c r="J864" s="12">
        <f>COUNTIF($A$2:A864, A864)</f>
        <v>4</v>
      </c>
    </row>
    <row r="865" spans="1:10">
      <c r="A865" s="142" t="s">
        <v>989</v>
      </c>
      <c r="B865" s="143" t="s">
        <v>2045</v>
      </c>
      <c r="C865" s="2">
        <f>IFERROR(VLOOKUP('DIV CHANGE'!$B865,JOBS!$A:$D,4,FALSE),"")</f>
        <v>2</v>
      </c>
      <c r="D865" s="2">
        <v>0.03</v>
      </c>
      <c r="E865" s="3" t="str">
        <f>IF(J865=1, IFERROR(VLOOKUP(A865,'Simple Annual Summary'!$D$5:$O$962,9,FALSE), ""), "")</f>
        <v/>
      </c>
      <c r="F865" s="3" t="str">
        <f t="shared" si="39"/>
        <v/>
      </c>
      <c r="G865" s="17" t="str">
        <f>IF(COUNTIF($A$2:A865, A865)&gt;1, "", IFERROR(SUMIF($A$2:$A$1457, A865, $D$2:$D$1457), ""))</f>
        <v/>
      </c>
      <c r="H865" s="3" t="str">
        <f t="shared" si="40"/>
        <v/>
      </c>
      <c r="I865" s="3">
        <f t="shared" si="41"/>
        <v>413.81502249999994</v>
      </c>
      <c r="J865" s="12">
        <f>COUNTIF($A$2:A865, A865)</f>
        <v>7</v>
      </c>
    </row>
    <row r="866" spans="1:10">
      <c r="A866" s="142" t="s">
        <v>989</v>
      </c>
      <c r="B866" s="143" t="s">
        <v>2113</v>
      </c>
      <c r="C866" s="2">
        <f>IFERROR(VLOOKUP('DIV CHANGE'!$B866,JOBS!$A:$D,4,FALSE),"")</f>
        <v>2</v>
      </c>
      <c r="D866" s="2">
        <v>0.03</v>
      </c>
      <c r="E866" s="3" t="str">
        <f>IF(J866=1, IFERROR(VLOOKUP(A866,'Simple Annual Summary'!$D$5:$O$962,9,FALSE), ""), "")</f>
        <v/>
      </c>
      <c r="F866" s="3" t="str">
        <f t="shared" si="39"/>
        <v/>
      </c>
      <c r="G866" s="17" t="str">
        <f>IF(COUNTIF($A$2:A866, A866)&gt;1, "", IFERROR(SUMIF($A$2:$A$1457, A866, $D$2:$D$1457), ""))</f>
        <v/>
      </c>
      <c r="H866" s="3" t="str">
        <f t="shared" si="40"/>
        <v/>
      </c>
      <c r="I866" s="3">
        <f t="shared" si="41"/>
        <v>413.81502249999994</v>
      </c>
      <c r="J866" s="12">
        <f>COUNTIF($A$2:A866, A866)</f>
        <v>8</v>
      </c>
    </row>
    <row r="867" spans="1:10">
      <c r="A867" s="142" t="s">
        <v>1081</v>
      </c>
      <c r="B867" s="143" t="s">
        <v>2114</v>
      </c>
      <c r="C867" s="2">
        <f>IFERROR(VLOOKUP('DIV CHANGE'!$B867,JOBS!$A:$D,4,FALSE),"")</f>
        <v>2</v>
      </c>
      <c r="D867" s="2">
        <v>0.03</v>
      </c>
      <c r="E867" s="3" t="str">
        <f>IF(J867=1, IFERROR(VLOOKUP(A867,'Simple Annual Summary'!$D$5:$O$962,9,FALSE), ""), "")</f>
        <v/>
      </c>
      <c r="F867" s="3" t="str">
        <f t="shared" si="39"/>
        <v/>
      </c>
      <c r="G867" s="17" t="str">
        <f>IF(COUNTIF($A$2:A867, A867)&gt;1, "", IFERROR(SUMIF($A$2:$A$1457, A867, $D$2:$D$1457), ""))</f>
        <v/>
      </c>
      <c r="H867" s="3" t="str">
        <f t="shared" si="40"/>
        <v/>
      </c>
      <c r="I867" s="3">
        <f t="shared" si="41"/>
        <v>938.04160000000002</v>
      </c>
      <c r="J867" s="12">
        <f>COUNTIF($A$2:A867, A867)</f>
        <v>7</v>
      </c>
    </row>
    <row r="868" spans="1:10">
      <c r="A868" s="142" t="s">
        <v>1083</v>
      </c>
      <c r="B868" s="143" t="s">
        <v>2047</v>
      </c>
      <c r="C868" s="2">
        <f>IFERROR(VLOOKUP('DIV CHANGE'!$B868,JOBS!$A:$D,4,FALSE),"")</f>
        <v>4</v>
      </c>
      <c r="D868" s="2">
        <v>0.03</v>
      </c>
      <c r="E868" s="3" t="str">
        <f>IF(J868=1, IFERROR(VLOOKUP(A868,'Simple Annual Summary'!$D$5:$O$962,9,FALSE), ""), "")</f>
        <v/>
      </c>
      <c r="F868" s="3" t="str">
        <f t="shared" si="39"/>
        <v/>
      </c>
      <c r="G868" s="17" t="str">
        <f>IF(COUNTIF($A$2:A868, A868)&gt;1, "", IFERROR(SUMIF($A$2:$A$1457, A868, $D$2:$D$1457), ""))</f>
        <v/>
      </c>
      <c r="H868" s="3" t="str">
        <f t="shared" si="40"/>
        <v/>
      </c>
      <c r="I868" s="3">
        <f t="shared" si="41"/>
        <v>883.53419999999994</v>
      </c>
      <c r="J868" s="12">
        <f>COUNTIF($A$2:A868, A868)</f>
        <v>4</v>
      </c>
    </row>
    <row r="869" spans="1:10">
      <c r="A869" s="142" t="s">
        <v>1091</v>
      </c>
      <c r="B869" s="143" t="s">
        <v>2025</v>
      </c>
      <c r="C869" s="2">
        <f>IFERROR(VLOOKUP('DIV CHANGE'!$B869,JOBS!$A:$D,4,FALSE),"")</f>
        <v>2</v>
      </c>
      <c r="D869" s="2">
        <v>0.03</v>
      </c>
      <c r="E869" s="3" t="str">
        <f>IF(J869=1, IFERROR(VLOOKUP(A869,'Simple Annual Summary'!$D$5:$O$962,9,FALSE), ""), "")</f>
        <v/>
      </c>
      <c r="F869" s="3" t="str">
        <f t="shared" si="39"/>
        <v/>
      </c>
      <c r="G869" s="17" t="str">
        <f>IF(COUNTIF($A$2:A869, A869)&gt;1, "", IFERROR(SUMIF($A$2:$A$1457, A869, $D$2:$D$1457), ""))</f>
        <v/>
      </c>
      <c r="H869" s="3" t="str">
        <f t="shared" si="40"/>
        <v/>
      </c>
      <c r="I869" s="3">
        <f t="shared" si="41"/>
        <v>836.67194999999992</v>
      </c>
      <c r="J869" s="12">
        <f>COUNTIF($A$2:A869, A869)</f>
        <v>2</v>
      </c>
    </row>
    <row r="870" spans="1:10">
      <c r="A870" s="142" t="s">
        <v>1103</v>
      </c>
      <c r="B870" s="143" t="s">
        <v>2239</v>
      </c>
      <c r="C870" s="2">
        <f>IFERROR(VLOOKUP('DIV CHANGE'!$B870,JOBS!$A:$D,4,FALSE),"")</f>
        <v>2</v>
      </c>
      <c r="D870" s="2">
        <v>0.03</v>
      </c>
      <c r="E870" s="3" t="str">
        <f>IF(J870=1, IFERROR(VLOOKUP(A870,'Simple Annual Summary'!$D$5:$O$962,9,FALSE), ""), "")</f>
        <v/>
      </c>
      <c r="F870" s="3" t="str">
        <f t="shared" si="39"/>
        <v/>
      </c>
      <c r="G870" s="17" t="str">
        <f>IF(COUNTIF($A$2:A870, A870)&gt;1, "", IFERROR(SUMIF($A$2:$A$1457, A870, $D$2:$D$1457), ""))</f>
        <v/>
      </c>
      <c r="H870" s="3" t="str">
        <f t="shared" si="40"/>
        <v/>
      </c>
      <c r="I870" s="3">
        <f t="shared" si="41"/>
        <v>629.6570999999999</v>
      </c>
      <c r="J870" s="12">
        <f>COUNTIF($A$2:A870, A870)</f>
        <v>10</v>
      </c>
    </row>
    <row r="871" spans="1:10">
      <c r="A871" s="138" t="s">
        <v>1111</v>
      </c>
      <c r="B871" s="139" t="s">
        <v>2027</v>
      </c>
      <c r="C871" s="2">
        <f>IFERROR(VLOOKUP('DIV CHANGE'!$B871,JOBS!$A:$D,4,FALSE),"")</f>
        <v>2</v>
      </c>
      <c r="D871" s="11">
        <v>0.03</v>
      </c>
      <c r="E871" s="3" t="str">
        <f>IF(J871=1, IFERROR(VLOOKUP(A871,'Simple Annual Summary'!$D$5:$O$962,9,FALSE), ""), "")</f>
        <v/>
      </c>
      <c r="F871" s="3" t="str">
        <f t="shared" si="39"/>
        <v/>
      </c>
      <c r="G871" s="17" t="str">
        <f>IF(COUNTIF($A$2:A871, A871)&gt;1, "", IFERROR(SUMIF($A$2:$A$1457, A871, $D$2:$D$1457), ""))</f>
        <v/>
      </c>
      <c r="H871" s="3" t="str">
        <f t="shared" si="40"/>
        <v/>
      </c>
      <c r="I871" s="3">
        <f t="shared" si="41"/>
        <v>740.25229999999999</v>
      </c>
      <c r="J871" s="12">
        <f>COUNTIF($A$2:A871, A871)</f>
        <v>8</v>
      </c>
    </row>
    <row r="872" spans="1:10">
      <c r="A872" s="138" t="s">
        <v>1111</v>
      </c>
      <c r="B872" s="139" t="s">
        <v>2020</v>
      </c>
      <c r="C872" s="2">
        <f>IFERROR(VLOOKUP('DIV CHANGE'!$B872,JOBS!$A:$D,4,FALSE),"")</f>
        <v>2</v>
      </c>
      <c r="D872" s="11">
        <v>0.03</v>
      </c>
      <c r="E872" s="3" t="str">
        <f>IF(J872=1, IFERROR(VLOOKUP(A872,'Simple Annual Summary'!$D$5:$O$962,9,FALSE), ""), "")</f>
        <v/>
      </c>
      <c r="F872" s="3" t="str">
        <f t="shared" si="39"/>
        <v/>
      </c>
      <c r="G872" s="17" t="str">
        <f>IF(COUNTIF($A$2:A872, A872)&gt;1, "", IFERROR(SUMIF($A$2:$A$1457, A872, $D$2:$D$1457), ""))</f>
        <v/>
      </c>
      <c r="H872" s="3" t="str">
        <f t="shared" si="40"/>
        <v/>
      </c>
      <c r="I872" s="3">
        <f t="shared" si="41"/>
        <v>740.25229999999999</v>
      </c>
      <c r="J872" s="12">
        <f>COUNTIF($A$2:A872, A872)</f>
        <v>9</v>
      </c>
    </row>
    <row r="873" spans="1:10">
      <c r="A873" s="138" t="s">
        <v>1154</v>
      </c>
      <c r="B873" s="139" t="s">
        <v>2076</v>
      </c>
      <c r="C873" s="2">
        <f>IFERROR(VLOOKUP('DIV CHANGE'!$B873,JOBS!$A:$D,4,FALSE),"")</f>
        <v>2</v>
      </c>
      <c r="D873" s="11">
        <v>0.03</v>
      </c>
      <c r="E873" s="3" t="str">
        <f>IF(J873=1, IFERROR(VLOOKUP(A873,'Simple Annual Summary'!$D$5:$O$962,9,FALSE), ""), "")</f>
        <v/>
      </c>
      <c r="F873" s="3" t="str">
        <f t="shared" si="39"/>
        <v/>
      </c>
      <c r="G873" s="17" t="str">
        <f>IF(COUNTIF($A$2:A873, A873)&gt;1, "", IFERROR(SUMIF($A$2:$A$1457, A873, $D$2:$D$1457), ""))</f>
        <v/>
      </c>
      <c r="H873" s="3" t="str">
        <f t="shared" si="40"/>
        <v/>
      </c>
      <c r="I873" s="3">
        <f t="shared" si="41"/>
        <v>647.93024999999989</v>
      </c>
      <c r="J873" s="12">
        <f>COUNTIF($A$2:A873, A873)</f>
        <v>2</v>
      </c>
    </row>
    <row r="874" spans="1:10">
      <c r="A874" s="142" t="s">
        <v>1177</v>
      </c>
      <c r="B874" s="143" t="s">
        <v>2037</v>
      </c>
      <c r="C874" s="2">
        <f>IFERROR(VLOOKUP('DIV CHANGE'!$B874,JOBS!$A:$D,4,FALSE),"")</f>
        <v>2</v>
      </c>
      <c r="D874" s="2">
        <v>0.03</v>
      </c>
      <c r="E874" s="3" t="str">
        <f>IF(J874=1, IFERROR(VLOOKUP(A874,'Simple Annual Summary'!$D$5:$O$962,9,FALSE), ""), "")</f>
        <v/>
      </c>
      <c r="F874" s="3" t="str">
        <f t="shared" si="39"/>
        <v/>
      </c>
      <c r="G874" s="17" t="str">
        <f>IF(COUNTIF($A$2:A874, A874)&gt;1, "", IFERROR(SUMIF($A$2:$A$1457, A874, $D$2:$D$1457), ""))</f>
        <v/>
      </c>
      <c r="H874" s="3" t="str">
        <f t="shared" si="40"/>
        <v/>
      </c>
      <c r="I874" s="3">
        <f t="shared" si="41"/>
        <v>571.08510000000001</v>
      </c>
      <c r="J874" s="12">
        <f>COUNTIF($A$2:A874, A874)</f>
        <v>5</v>
      </c>
    </row>
    <row r="875" spans="1:10">
      <c r="A875" s="142" t="s">
        <v>1225</v>
      </c>
      <c r="B875" s="143" t="s">
        <v>2070</v>
      </c>
      <c r="C875" s="2">
        <f>IFERROR(VLOOKUP('DIV CHANGE'!$B875,JOBS!$A:$D,4,FALSE),"")</f>
        <v>8</v>
      </c>
      <c r="D875" s="11">
        <v>0.03</v>
      </c>
      <c r="E875" s="3" t="str">
        <f>IF(J875=1, IFERROR(VLOOKUP(A875,'Simple Annual Summary'!$D$5:$O$962,9,FALSE), ""), "")</f>
        <v/>
      </c>
      <c r="F875" s="3" t="str">
        <f t="shared" si="39"/>
        <v/>
      </c>
      <c r="G875" s="17" t="str">
        <f>IF(COUNTIF($A$2:A875, A875)&gt;1, "", IFERROR(SUMIF($A$2:$A$1457, A875, $D$2:$D$1457), ""))</f>
        <v/>
      </c>
      <c r="H875" s="3" t="str">
        <f t="shared" si="40"/>
        <v/>
      </c>
      <c r="I875" s="3">
        <f t="shared" si="41"/>
        <v>351.57847499999997</v>
      </c>
      <c r="J875" s="12">
        <f>COUNTIF($A$2:A875, A875)</f>
        <v>3</v>
      </c>
    </row>
    <row r="876" spans="1:10">
      <c r="A876" s="138" t="s">
        <v>1231</v>
      </c>
      <c r="B876" s="139" t="s">
        <v>2020</v>
      </c>
      <c r="C876" s="2">
        <f>IFERROR(VLOOKUP('DIV CHANGE'!$B876,JOBS!$A:$D,4,FALSE),"")</f>
        <v>2</v>
      </c>
      <c r="D876" s="11">
        <v>0.03</v>
      </c>
      <c r="E876" s="3" t="str">
        <f>IF(J876=1, IFERROR(VLOOKUP(A876,'Simple Annual Summary'!$D$5:$O$962,9,FALSE), ""), "")</f>
        <v/>
      </c>
      <c r="F876" s="3" t="str">
        <f t="shared" si="39"/>
        <v/>
      </c>
      <c r="G876" s="17" t="str">
        <f>IF(COUNTIF($A$2:A876, A876)&gt;1, "", IFERROR(SUMIF($A$2:$A$1457, A876, $D$2:$D$1457), ""))</f>
        <v/>
      </c>
      <c r="H876" s="3" t="str">
        <f t="shared" si="40"/>
        <v/>
      </c>
      <c r="I876" s="3">
        <f t="shared" si="41"/>
        <v>479.86064999999996</v>
      </c>
      <c r="J876" s="12">
        <f>COUNTIF($A$2:A876, A876)</f>
        <v>5</v>
      </c>
    </row>
    <row r="877" spans="1:10">
      <c r="A877" s="138" t="s">
        <v>1239</v>
      </c>
      <c r="B877" s="139" t="s">
        <v>2047</v>
      </c>
      <c r="C877" s="2">
        <f>IFERROR(VLOOKUP('DIV CHANGE'!$B877,JOBS!$A:$D,4,FALSE),"")</f>
        <v>4</v>
      </c>
      <c r="D877" s="11">
        <v>0.03</v>
      </c>
      <c r="E877" s="3" t="str">
        <f>IF(J877=1, IFERROR(VLOOKUP(A877,'Simple Annual Summary'!$D$5:$O$962,9,FALSE), ""), "")</f>
        <v/>
      </c>
      <c r="F877" s="3" t="str">
        <f t="shared" si="39"/>
        <v/>
      </c>
      <c r="G877" s="17" t="str">
        <f>IF(COUNTIF($A$2:A877, A877)&gt;1, "", IFERROR(SUMIF($A$2:$A$1457, A877, $D$2:$D$1457), ""))</f>
        <v/>
      </c>
      <c r="H877" s="3" t="str">
        <f t="shared" si="40"/>
        <v/>
      </c>
      <c r="I877" s="3">
        <f t="shared" si="41"/>
        <v>325.83349999999996</v>
      </c>
      <c r="J877" s="12">
        <f>COUNTIF($A$2:A877, A877)</f>
        <v>3</v>
      </c>
    </row>
    <row r="878" spans="1:10">
      <c r="A878" s="142" t="s">
        <v>1283</v>
      </c>
      <c r="B878" s="143" t="s">
        <v>2076</v>
      </c>
      <c r="C878" s="2">
        <f>IFERROR(VLOOKUP('DIV CHANGE'!$B878,JOBS!$A:$D,4,FALSE),"")</f>
        <v>2</v>
      </c>
      <c r="D878" s="2">
        <v>0.03</v>
      </c>
      <c r="E878" s="3" t="str">
        <f>IF(J878=1, IFERROR(VLOOKUP(A878,'Simple Annual Summary'!$D$5:$O$962,9,FALSE), ""), "")</f>
        <v/>
      </c>
      <c r="F878" s="3" t="str">
        <f t="shared" si="39"/>
        <v/>
      </c>
      <c r="G878" s="17" t="str">
        <f>IF(COUNTIF($A$2:A878, A878)&gt;1, "", IFERROR(SUMIF($A$2:$A$1457, A878, $D$2:$D$1457), ""))</f>
        <v/>
      </c>
      <c r="H878" s="3" t="str">
        <f t="shared" si="40"/>
        <v/>
      </c>
      <c r="I878" s="3">
        <f t="shared" si="41"/>
        <v>59.789531249999989</v>
      </c>
      <c r="J878" s="12">
        <f>COUNTIF($A$2:A878, A878)</f>
        <v>5</v>
      </c>
    </row>
    <row r="879" spans="1:10">
      <c r="A879" s="142" t="s">
        <v>1283</v>
      </c>
      <c r="B879" s="143" t="s">
        <v>2213</v>
      </c>
      <c r="C879" s="2">
        <f>IFERROR(VLOOKUP('DIV CHANGE'!$B879,JOBS!$A:$D,4,FALSE),"")</f>
        <v>2</v>
      </c>
      <c r="D879" s="130">
        <v>0.03</v>
      </c>
      <c r="E879" s="3" t="str">
        <f>IF(J879=1, IFERROR(VLOOKUP(A879,'Simple Annual Summary'!$D$5:$O$962,9,FALSE), ""), "")</f>
        <v/>
      </c>
      <c r="F879" s="3" t="str">
        <f t="shared" si="39"/>
        <v/>
      </c>
      <c r="G879" s="17" t="str">
        <f>IF(COUNTIF($A$2:A879, A879)&gt;1, "", IFERROR(SUMIF($A$2:$A$1457, A879, $D$2:$D$1457), ""))</f>
        <v/>
      </c>
      <c r="H879" s="3" t="str">
        <f t="shared" si="40"/>
        <v/>
      </c>
      <c r="I879" s="3">
        <f t="shared" si="41"/>
        <v>59.789531249999989</v>
      </c>
      <c r="J879" s="12">
        <f>COUNTIF($A$2:A879, A879)</f>
        <v>6</v>
      </c>
    </row>
    <row r="880" spans="1:10">
      <c r="A880" s="142" t="s">
        <v>1285</v>
      </c>
      <c r="B880" s="143" t="s">
        <v>2243</v>
      </c>
      <c r="C880" s="2">
        <f>IFERROR(VLOOKUP('DIV CHANGE'!$B880,JOBS!$A:$D,4,FALSE),"")</f>
        <v>2</v>
      </c>
      <c r="D880" s="11">
        <v>0.03</v>
      </c>
      <c r="E880" s="3" t="str">
        <f>IF(J880=1, IFERROR(VLOOKUP(A880,'Simple Annual Summary'!$D$5:$O$962,9,FALSE), ""), "")</f>
        <v/>
      </c>
      <c r="F880" s="3" t="str">
        <f t="shared" si="39"/>
        <v/>
      </c>
      <c r="G880" s="17" t="str">
        <f>IF(COUNTIF($A$2:A880, A880)&gt;1, "", IFERROR(SUMIF($A$2:$A$1457, A880, $D$2:$D$1457), ""))</f>
        <v/>
      </c>
      <c r="H880" s="3" t="str">
        <f t="shared" si="40"/>
        <v/>
      </c>
      <c r="I880" s="3">
        <f t="shared" si="41"/>
        <v>142.72516666666667</v>
      </c>
      <c r="J880" s="12">
        <f>COUNTIF($A$2:A880, A880)</f>
        <v>4</v>
      </c>
    </row>
    <row r="881" spans="1:10">
      <c r="A881" s="142" t="s">
        <v>1297</v>
      </c>
      <c r="B881" s="143" t="s">
        <v>2243</v>
      </c>
      <c r="C881" s="2">
        <f>IFERROR(VLOOKUP('DIV CHANGE'!$B881,JOBS!$A:$D,4,FALSE),"")</f>
        <v>2</v>
      </c>
      <c r="D881" s="130">
        <v>0.03</v>
      </c>
      <c r="E881" s="3" t="str">
        <f>IF(J881=1, IFERROR(VLOOKUP(A881,'Simple Annual Summary'!$D$5:$O$962,9,FALSE), ""), "")</f>
        <v/>
      </c>
      <c r="F881" s="3" t="str">
        <f t="shared" si="39"/>
        <v/>
      </c>
      <c r="G881" s="17" t="str">
        <f>IF(COUNTIF($A$2:A881, A881)&gt;1, "", IFERROR(SUMIF($A$2:$A$1457, A881, $D$2:$D$1457), ""))</f>
        <v/>
      </c>
      <c r="H881" s="3" t="str">
        <f t="shared" si="40"/>
        <v/>
      </c>
      <c r="I881" s="3">
        <f t="shared" si="41"/>
        <v>30.674831875000002</v>
      </c>
      <c r="J881" s="12">
        <f>COUNTIF($A$2:A881, A881)</f>
        <v>5</v>
      </c>
    </row>
    <row r="882" spans="1:10">
      <c r="A882" s="142" t="s">
        <v>1303</v>
      </c>
      <c r="B882" s="143" t="s">
        <v>2114</v>
      </c>
      <c r="C882" s="2">
        <f>IFERROR(VLOOKUP('DIV CHANGE'!$B882,JOBS!$A:$D,4,FALSE),"")</f>
        <v>2</v>
      </c>
      <c r="D882" s="130">
        <v>0.03</v>
      </c>
      <c r="E882" s="3" t="str">
        <f>IF(J882=1, IFERROR(VLOOKUP(A882,'Simple Annual Summary'!$D$5:$O$962,9,FALSE), ""), "")</f>
        <v/>
      </c>
      <c r="F882" s="3" t="str">
        <f t="shared" si="39"/>
        <v/>
      </c>
      <c r="G882" s="17" t="str">
        <f>IF(COUNTIF($A$2:A882, A882)&gt;1, "", IFERROR(SUMIF($A$2:$A$1457, A882, $D$2:$D$1457), ""))</f>
        <v/>
      </c>
      <c r="H882" s="3" t="str">
        <f t="shared" si="40"/>
        <v/>
      </c>
      <c r="I882" s="3">
        <f t="shared" si="41"/>
        <v>30.840847500000002</v>
      </c>
      <c r="J882" s="12">
        <f>COUNTIF($A$2:A882, A882)</f>
        <v>8</v>
      </c>
    </row>
    <row r="883" spans="1:10">
      <c r="A883" s="142" t="s">
        <v>1305</v>
      </c>
      <c r="B883" s="143" t="s">
        <v>2240</v>
      </c>
      <c r="C883" s="2">
        <f>IFERROR(VLOOKUP('DIV CHANGE'!$B883,JOBS!$A:$D,4,FALSE),"")</f>
        <v>2</v>
      </c>
      <c r="D883" s="130">
        <v>0.03</v>
      </c>
      <c r="E883" s="3" t="str">
        <f>IF(J883=1, IFERROR(VLOOKUP(A883,'Simple Annual Summary'!$D$5:$O$962,9,FALSE), ""), "")</f>
        <v/>
      </c>
      <c r="F883" s="3" t="str">
        <f t="shared" si="39"/>
        <v/>
      </c>
      <c r="G883" s="17" t="str">
        <f>IF(COUNTIF($A$2:A883, A883)&gt;1, "", IFERROR(SUMIF($A$2:$A$1457, A883, $D$2:$D$1457), ""))</f>
        <v/>
      </c>
      <c r="H883" s="3" t="str">
        <f t="shared" si="40"/>
        <v/>
      </c>
      <c r="I883" s="3">
        <f t="shared" si="41"/>
        <v>30.674831875000002</v>
      </c>
      <c r="J883" s="12">
        <f>COUNTIF($A$2:A883, A883)</f>
        <v>8</v>
      </c>
    </row>
    <row r="884" spans="1:10">
      <c r="A884" s="142" t="s">
        <v>1359</v>
      </c>
      <c r="B884" s="143" t="s">
        <v>2236</v>
      </c>
      <c r="C884" s="2">
        <f>IFERROR(VLOOKUP('DIV CHANGE'!$B884,JOBS!$A:$D,4,FALSE),"")</f>
        <v>2</v>
      </c>
      <c r="D884" s="2">
        <v>0.03</v>
      </c>
      <c r="E884" s="3" t="str">
        <f>IF(J884=1, IFERROR(VLOOKUP(A884,'Simple Annual Summary'!$D$5:$O$962,9,FALSE), ""), "")</f>
        <v/>
      </c>
      <c r="F884" s="3" t="str">
        <f t="shared" si="39"/>
        <v/>
      </c>
      <c r="G884" s="17" t="str">
        <f>IF(COUNTIF($A$2:A884, A884)&gt;1, "", IFERROR(SUMIF($A$2:$A$1457, A884, $D$2:$D$1457), ""))</f>
        <v/>
      </c>
      <c r="H884" s="3" t="str">
        <f t="shared" si="40"/>
        <v/>
      </c>
      <c r="I884" s="3">
        <f t="shared" si="41"/>
        <v>947.24160000000006</v>
      </c>
      <c r="J884" s="12">
        <f>COUNTIF($A$2:A884, A884)</f>
        <v>3</v>
      </c>
    </row>
    <row r="885" spans="1:10">
      <c r="A885" s="138" t="s">
        <v>1359</v>
      </c>
      <c r="B885" s="139" t="s">
        <v>2240</v>
      </c>
      <c r="C885" s="2">
        <f>IFERROR(VLOOKUP('DIV CHANGE'!$B885,JOBS!$A:$D,4,FALSE),"")</f>
        <v>2</v>
      </c>
      <c r="D885" s="11">
        <v>0.03</v>
      </c>
      <c r="E885" s="3" t="str">
        <f>IF(J885=1, IFERROR(VLOOKUP(A885,'Simple Annual Summary'!$D$5:$O$962,9,FALSE), ""), "")</f>
        <v/>
      </c>
      <c r="F885" s="3" t="str">
        <f t="shared" si="39"/>
        <v/>
      </c>
      <c r="G885" s="17" t="str">
        <f>IF(COUNTIF($A$2:A885, A885)&gt;1, "", IFERROR(SUMIF($A$2:$A$1457, A885, $D$2:$D$1457), ""))</f>
        <v/>
      </c>
      <c r="H885" s="3" t="str">
        <f t="shared" si="40"/>
        <v/>
      </c>
      <c r="I885" s="3">
        <f t="shared" si="41"/>
        <v>947.24160000000006</v>
      </c>
      <c r="J885" s="12">
        <f>COUNTIF($A$2:A885, A885)</f>
        <v>4</v>
      </c>
    </row>
    <row r="886" spans="1:10">
      <c r="A886" s="142" t="s">
        <v>1459</v>
      </c>
      <c r="B886" s="143" t="s">
        <v>2045</v>
      </c>
      <c r="C886" s="2">
        <f>IFERROR(VLOOKUP('DIV CHANGE'!$B886,JOBS!$A:$D,4,FALSE),"")</f>
        <v>2</v>
      </c>
      <c r="D886" s="2">
        <v>0.03</v>
      </c>
      <c r="E886" s="3" t="str">
        <f>IF(J886=1, IFERROR(VLOOKUP(A886,'Simple Annual Summary'!$D$5:$O$962,9,FALSE), ""), "")</f>
        <v/>
      </c>
      <c r="F886" s="3" t="str">
        <f t="shared" si="39"/>
        <v/>
      </c>
      <c r="G886" s="17" t="str">
        <f>IF(COUNTIF($A$2:A886, A886)&gt;1, "", IFERROR(SUMIF($A$2:$A$1457, A886, $D$2:$D$1457), ""))</f>
        <v/>
      </c>
      <c r="H886" s="3" t="str">
        <f t="shared" si="40"/>
        <v/>
      </c>
      <c r="I886" s="3">
        <f t="shared" si="41"/>
        <v>178.68612000000002</v>
      </c>
      <c r="J886" s="12">
        <f>COUNTIF($A$2:A886, A886)</f>
        <v>3</v>
      </c>
    </row>
    <row r="887" spans="1:10">
      <c r="A887" s="142" t="s">
        <v>1501</v>
      </c>
      <c r="B887" s="143" t="s">
        <v>2075</v>
      </c>
      <c r="C887" s="2">
        <f>IFERROR(VLOOKUP('DIV CHANGE'!$B887,JOBS!$A:$D,4,FALSE),"")</f>
        <v>4</v>
      </c>
      <c r="D887" s="2">
        <v>0.03</v>
      </c>
      <c r="E887" s="3" t="str">
        <f>IF(J887=1, IFERROR(VLOOKUP(A887,'Simple Annual Summary'!$D$5:$O$962,9,FALSE), ""), "")</f>
        <v/>
      </c>
      <c r="F887" s="3" t="str">
        <f t="shared" si="39"/>
        <v/>
      </c>
      <c r="G887" s="17" t="str">
        <f>IF(COUNTIF($A$2:A887, A887)&gt;1, "", IFERROR(SUMIF($A$2:$A$1457, A887, $D$2:$D$1457), ""))</f>
        <v/>
      </c>
      <c r="H887" s="3" t="str">
        <f t="shared" si="40"/>
        <v/>
      </c>
      <c r="I887" s="3">
        <f t="shared" si="41"/>
        <v>1040.8229999999999</v>
      </c>
      <c r="J887" s="12">
        <f>COUNTIF($A$2:A887, A887)</f>
        <v>4</v>
      </c>
    </row>
    <row r="888" spans="1:10">
      <c r="A888" s="142" t="s">
        <v>1588</v>
      </c>
      <c r="B888" s="143" t="s">
        <v>2044</v>
      </c>
      <c r="C888" s="2">
        <f>IFERROR(VLOOKUP('DIV CHANGE'!$B888,JOBS!$A:$D,4,FALSE),"")</f>
        <v>4</v>
      </c>
      <c r="D888" s="2">
        <v>0.03</v>
      </c>
      <c r="E888" s="3" t="str">
        <f>IF(J888=1, IFERROR(VLOOKUP(A888,'Simple Annual Summary'!$D$5:$O$962,9,FALSE), ""), "")</f>
        <v/>
      </c>
      <c r="F888" s="3" t="str">
        <f t="shared" si="39"/>
        <v/>
      </c>
      <c r="G888" s="17" t="str">
        <f>IF(COUNTIF($A$2:A888, A888)&gt;1, "", IFERROR(SUMIF($A$2:$A$1457, A888, $D$2:$D$1457), ""))</f>
        <v/>
      </c>
      <c r="H888" s="3" t="str">
        <f t="shared" si="40"/>
        <v/>
      </c>
      <c r="I888" s="3">
        <f t="shared" si="41"/>
        <v>0</v>
      </c>
      <c r="J888" s="12">
        <f>COUNTIF($A$2:A888, A888)</f>
        <v>3</v>
      </c>
    </row>
    <row r="889" spans="1:10">
      <c r="A889" s="142" t="s">
        <v>1662</v>
      </c>
      <c r="B889" s="143" t="s">
        <v>2044</v>
      </c>
      <c r="C889" s="2">
        <f>IFERROR(VLOOKUP('DIV CHANGE'!$B889,JOBS!$A:$D,4,FALSE),"")</f>
        <v>4</v>
      </c>
      <c r="D889" s="2">
        <v>0.03</v>
      </c>
      <c r="E889" s="3" t="str">
        <f>IF(J889=1, IFERROR(VLOOKUP(A889,'Simple Annual Summary'!$D$5:$O$962,9,FALSE), ""), "")</f>
        <v/>
      </c>
      <c r="F889" s="3" t="str">
        <f t="shared" si="39"/>
        <v/>
      </c>
      <c r="G889" s="17" t="str">
        <f>IF(COUNTIF($A$2:A889, A889)&gt;1, "", IFERROR(SUMIF($A$2:$A$1457, A889, $D$2:$D$1457), ""))</f>
        <v/>
      </c>
      <c r="H889" s="3" t="str">
        <f t="shared" si="40"/>
        <v/>
      </c>
      <c r="I889" s="3">
        <f t="shared" si="41"/>
        <v>25.875026999999996</v>
      </c>
      <c r="J889" s="12">
        <f>COUNTIF($A$2:A889, A889)</f>
        <v>2</v>
      </c>
    </row>
    <row r="890" spans="1:10">
      <c r="A890" s="138" t="s">
        <v>2217</v>
      </c>
      <c r="B890" s="139" t="s">
        <v>2213</v>
      </c>
      <c r="C890" s="2">
        <f>IFERROR(VLOOKUP('DIV CHANGE'!$B890,JOBS!$A:$D,4,FALSE),"")</f>
        <v>2</v>
      </c>
      <c r="D890" s="11">
        <v>0.02</v>
      </c>
      <c r="E890" s="3" t="str">
        <f>IF(J890=1, IFERROR(VLOOKUP(A890,'Simple Annual Summary'!$D$5:$O$962,9,FALSE), ""), "")</f>
        <v/>
      </c>
      <c r="F890" s="3" t="str">
        <f t="shared" si="39"/>
        <v/>
      </c>
      <c r="G890" s="17" t="str">
        <f>IF(COUNTIF($A$2:A890, A890)&gt;1, "", IFERROR(SUMIF($A$2:$A$1457, A890, $D$2:$D$1457), ""))</f>
        <v/>
      </c>
      <c r="H890" s="3" t="str">
        <f t="shared" si="40"/>
        <v/>
      </c>
      <c r="I890" s="3">
        <f t="shared" si="41"/>
        <v>0</v>
      </c>
      <c r="J890" s="12">
        <f>COUNTIF($A$2:A890, A890)</f>
        <v>6</v>
      </c>
    </row>
    <row r="891" spans="1:10">
      <c r="A891" s="138" t="s">
        <v>78</v>
      </c>
      <c r="B891" s="139" t="s">
        <v>2050</v>
      </c>
      <c r="C891" s="2">
        <f>IFERROR(VLOOKUP('DIV CHANGE'!$B891,JOBS!$A:$D,4,FALSE),"")</f>
        <v>4</v>
      </c>
      <c r="D891" s="11">
        <v>0.02</v>
      </c>
      <c r="E891" s="3" t="str">
        <f>IF(J891=1, IFERROR(VLOOKUP(A891,'Simple Annual Summary'!$D$5:$O$962,9,FALSE), ""), "")</f>
        <v/>
      </c>
      <c r="F891" s="3" t="str">
        <f t="shared" si="39"/>
        <v/>
      </c>
      <c r="G891" s="17" t="str">
        <f>IF(COUNTIF($A$2:A891, A891)&gt;1, "", IFERROR(SUMIF($A$2:$A$1457, A891, $D$2:$D$1457), ""))</f>
        <v/>
      </c>
      <c r="H891" s="3" t="str">
        <f t="shared" si="40"/>
        <v/>
      </c>
      <c r="I891" s="3">
        <f t="shared" si="41"/>
        <v>5.3100952380952373</v>
      </c>
      <c r="J891" s="12">
        <f>COUNTIF($A$2:A891, A891)</f>
        <v>4</v>
      </c>
    </row>
    <row r="892" spans="1:10">
      <c r="A892" s="142" t="s">
        <v>2143</v>
      </c>
      <c r="B892" s="143" t="s">
        <v>2018</v>
      </c>
      <c r="C892" s="2">
        <f>IFERROR(VLOOKUP('DIV CHANGE'!$B892,JOBS!$A:$D,4,FALSE),"")</f>
        <v>2</v>
      </c>
      <c r="D892" s="2">
        <v>0.02</v>
      </c>
      <c r="E892" s="3" t="str">
        <f>IF(J892=1, IFERROR(VLOOKUP(A892,'Simple Annual Summary'!$D$5:$O$962,9,FALSE), ""), "")</f>
        <v/>
      </c>
      <c r="F892" s="3" t="str">
        <f t="shared" si="39"/>
        <v/>
      </c>
      <c r="G892" s="17" t="str">
        <f>IF(COUNTIF($A$2:A892, A892)&gt;1, "", IFERROR(SUMIF($A$2:$A$1457, A892, $D$2:$D$1457), ""))</f>
        <v/>
      </c>
      <c r="H892" s="3" t="str">
        <f t="shared" si="40"/>
        <v/>
      </c>
      <c r="I892" s="3">
        <f t="shared" si="41"/>
        <v>0</v>
      </c>
      <c r="J892" s="12">
        <f>COUNTIF($A$2:A892, A892)</f>
        <v>3</v>
      </c>
    </row>
    <row r="893" spans="1:10">
      <c r="A893" s="138" t="s">
        <v>2144</v>
      </c>
      <c r="B893" s="139" t="s">
        <v>2018</v>
      </c>
      <c r="C893" s="2">
        <f>IFERROR(VLOOKUP('DIV CHANGE'!$B893,JOBS!$A:$D,4,FALSE),"")</f>
        <v>2</v>
      </c>
      <c r="D893" s="11">
        <v>0.02</v>
      </c>
      <c r="E893" s="3" t="str">
        <f>IF(J893=1, IFERROR(VLOOKUP(A893,'Simple Annual Summary'!$D$5:$O$962,9,FALSE), ""), "")</f>
        <v/>
      </c>
      <c r="F893" s="3" t="str">
        <f t="shared" si="39"/>
        <v/>
      </c>
      <c r="G893" s="17" t="str">
        <f>IF(COUNTIF($A$2:A893, A893)&gt;1, "", IFERROR(SUMIF($A$2:$A$1457, A893, $D$2:$D$1457), ""))</f>
        <v/>
      </c>
      <c r="H893" s="3" t="str">
        <f t="shared" si="40"/>
        <v/>
      </c>
      <c r="I893" s="3">
        <f t="shared" si="41"/>
        <v>0</v>
      </c>
      <c r="J893" s="12">
        <f>COUNTIF($A$2:A893, A893)</f>
        <v>2</v>
      </c>
    </row>
    <row r="894" spans="1:10">
      <c r="A894" s="138" t="s">
        <v>2145</v>
      </c>
      <c r="B894" s="139" t="s">
        <v>2213</v>
      </c>
      <c r="C894" s="2">
        <f>IFERROR(VLOOKUP('DIV CHANGE'!$B894,JOBS!$A:$D,4,FALSE),"")</f>
        <v>2</v>
      </c>
      <c r="D894" s="11">
        <v>0.02</v>
      </c>
      <c r="E894" s="3" t="str">
        <f>IF(J894=1, IFERROR(VLOOKUP(A894,'Simple Annual Summary'!$D$5:$O$962,9,FALSE), ""), "")</f>
        <v/>
      </c>
      <c r="F894" s="3" t="str">
        <f t="shared" si="39"/>
        <v/>
      </c>
      <c r="G894" s="17" t="str">
        <f>IF(COUNTIF($A$2:A894, A894)&gt;1, "", IFERROR(SUMIF($A$2:$A$1457, A894, $D$2:$D$1457), ""))</f>
        <v/>
      </c>
      <c r="H894" s="3" t="str">
        <f t="shared" si="40"/>
        <v/>
      </c>
      <c r="I894" s="3">
        <f t="shared" si="41"/>
        <v>0</v>
      </c>
      <c r="J894" s="12">
        <f>COUNTIF($A$2:A894, A894)</f>
        <v>2</v>
      </c>
    </row>
    <row r="895" spans="1:10">
      <c r="A895" s="138" t="s">
        <v>2208</v>
      </c>
      <c r="B895" s="139" t="s">
        <v>2025</v>
      </c>
      <c r="C895" s="2">
        <f>IFERROR(VLOOKUP('DIV CHANGE'!$B895,JOBS!$A:$D,4,FALSE),"")</f>
        <v>2</v>
      </c>
      <c r="D895" s="11">
        <v>0.02</v>
      </c>
      <c r="E895" s="3" t="str">
        <f>IF(J895=1, IFERROR(VLOOKUP(A895,'Simple Annual Summary'!$D$5:$O$962,9,FALSE), ""), "")</f>
        <v/>
      </c>
      <c r="F895" s="3" t="str">
        <f t="shared" si="39"/>
        <v/>
      </c>
      <c r="G895" s="17" t="str">
        <f>IF(COUNTIF($A$2:A895, A895)&gt;1, "", IFERROR(SUMIF($A$2:$A$1457, A895, $D$2:$D$1457), ""))</f>
        <v/>
      </c>
      <c r="H895" s="3" t="str">
        <f t="shared" si="40"/>
        <v/>
      </c>
      <c r="I895" s="3">
        <f t="shared" si="41"/>
        <v>0</v>
      </c>
      <c r="J895" s="12">
        <f>COUNTIF($A$2:A895, A895)</f>
        <v>3</v>
      </c>
    </row>
    <row r="896" spans="1:10">
      <c r="A896" s="138" t="s">
        <v>449</v>
      </c>
      <c r="B896" s="139" t="s">
        <v>2050</v>
      </c>
      <c r="C896" s="2">
        <f>IFERROR(VLOOKUP('DIV CHANGE'!$B896,JOBS!$A:$D,4,FALSE),"")</f>
        <v>4</v>
      </c>
      <c r="D896" s="11">
        <v>0.02</v>
      </c>
      <c r="E896" s="3" t="str">
        <f>IF(J896=1, IFERROR(VLOOKUP(A896,'Simple Annual Summary'!$D$5:$O$962,9,FALSE), ""), "")</f>
        <v/>
      </c>
      <c r="F896" s="3" t="str">
        <f t="shared" si="39"/>
        <v/>
      </c>
      <c r="G896" s="17" t="str">
        <f>IF(COUNTIF($A$2:A896, A896)&gt;1, "", IFERROR(SUMIF($A$2:$A$1457, A896, $D$2:$D$1457), ""))</f>
        <v/>
      </c>
      <c r="H896" s="3" t="str">
        <f t="shared" si="40"/>
        <v/>
      </c>
      <c r="I896" s="3">
        <f t="shared" si="41"/>
        <v>228.84758999999997</v>
      </c>
      <c r="J896" s="12">
        <f>COUNTIF($A$2:A896, A896)</f>
        <v>2</v>
      </c>
    </row>
    <row r="897" spans="1:10">
      <c r="A897" s="142" t="s">
        <v>453</v>
      </c>
      <c r="B897" s="143" t="s">
        <v>2213</v>
      </c>
      <c r="C897" s="2">
        <f>IFERROR(VLOOKUP('DIV CHANGE'!$B897,JOBS!$A:$D,4,FALSE),"")</f>
        <v>2</v>
      </c>
      <c r="D897" s="2">
        <v>0.02</v>
      </c>
      <c r="E897" s="3" t="str">
        <f>IF(J897=1, IFERROR(VLOOKUP(A897,'Simple Annual Summary'!$D$5:$O$962,9,FALSE), ""), "")</f>
        <v/>
      </c>
      <c r="F897" s="3" t="str">
        <f t="shared" si="39"/>
        <v/>
      </c>
      <c r="G897" s="17" t="str">
        <f>IF(COUNTIF($A$2:A897, A897)&gt;1, "", IFERROR(SUMIF($A$2:$A$1457, A897, $D$2:$D$1457), ""))</f>
        <v/>
      </c>
      <c r="H897" s="3" t="str">
        <f t="shared" si="40"/>
        <v/>
      </c>
      <c r="I897" s="3">
        <f t="shared" si="41"/>
        <v>310.5</v>
      </c>
      <c r="J897" s="12">
        <f>COUNTIF($A$2:A897, A897)</f>
        <v>3</v>
      </c>
    </row>
    <row r="898" spans="1:10">
      <c r="A898" s="142" t="s">
        <v>2186</v>
      </c>
      <c r="B898" s="143" t="s">
        <v>2238</v>
      </c>
      <c r="C898" s="2">
        <f>IFERROR(VLOOKUP('DIV CHANGE'!$B898,JOBS!$A:$D,4,FALSE),"")</f>
        <v>2</v>
      </c>
      <c r="D898" s="2">
        <v>0.02</v>
      </c>
      <c r="E898" s="3" t="str">
        <f>IF(J898=1, IFERROR(VLOOKUP(A898,'Simple Annual Summary'!$D$5:$O$962,9,FALSE), ""), "")</f>
        <v/>
      </c>
      <c r="F898" s="3" t="str">
        <f t="shared" ref="F898:F961" si="42">IFERROR(E898/12,"")</f>
        <v/>
      </c>
      <c r="G898" s="17" t="str">
        <f>IF(COUNTIF($A$2:A898, A898)&gt;1, "", IFERROR(SUMIF($A$2:$A$1457, A898, $D$2:$D$1457), ""))</f>
        <v/>
      </c>
      <c r="H898" s="3" t="str">
        <f t="shared" ref="H898:H961" si="43">IFERROR(ROUND(G898*F898,3),"")</f>
        <v/>
      </c>
      <c r="I898" s="3">
        <f t="shared" ref="I898:I961" si="44">IFERROR(SUMIFS(F:F, A:A, A898) * D898, "")*12</f>
        <v>0</v>
      </c>
      <c r="J898" s="12">
        <f>COUNTIF($A$2:A898, A898)</f>
        <v>3</v>
      </c>
    </row>
    <row r="899" spans="1:10">
      <c r="A899" s="142" t="s">
        <v>468</v>
      </c>
      <c r="B899" s="143" t="s">
        <v>2213</v>
      </c>
      <c r="C899" s="2">
        <f>IFERROR(VLOOKUP('DIV CHANGE'!$B899,JOBS!$A:$D,4,FALSE),"")</f>
        <v>2</v>
      </c>
      <c r="D899" s="2">
        <v>0.02</v>
      </c>
      <c r="E899" s="3" t="str">
        <f>IF(J899=1, IFERROR(VLOOKUP(A899,'Simple Annual Summary'!$D$5:$O$962,9,FALSE), ""), "")</f>
        <v/>
      </c>
      <c r="F899" s="3" t="str">
        <f t="shared" si="42"/>
        <v/>
      </c>
      <c r="G899" s="17" t="str">
        <f>IF(COUNTIF($A$2:A899, A899)&gt;1, "", IFERROR(SUMIF($A$2:$A$1457, A899, $D$2:$D$1457), ""))</f>
        <v/>
      </c>
      <c r="H899" s="3" t="str">
        <f t="shared" si="43"/>
        <v/>
      </c>
      <c r="I899" s="3">
        <f t="shared" si="44"/>
        <v>75.216633333333348</v>
      </c>
      <c r="J899" s="12">
        <f>COUNTIF($A$2:A899, A899)</f>
        <v>4</v>
      </c>
    </row>
    <row r="900" spans="1:10">
      <c r="A900" s="142" t="s">
        <v>2153</v>
      </c>
      <c r="B900" s="143" t="s">
        <v>2113</v>
      </c>
      <c r="C900" s="2">
        <f>IFERROR(VLOOKUP('DIV CHANGE'!$B900,JOBS!$A:$D,4,FALSE),"")</f>
        <v>2</v>
      </c>
      <c r="D900" s="2">
        <v>0.02</v>
      </c>
      <c r="E900" s="3" t="str">
        <f>IF(J900=1, IFERROR(VLOOKUP(A900,'Simple Annual Summary'!$D$5:$O$962,9,FALSE), ""), "")</f>
        <v/>
      </c>
      <c r="F900" s="3" t="str">
        <f t="shared" si="42"/>
        <v/>
      </c>
      <c r="G900" s="17" t="str">
        <f>IF(COUNTIF($A$2:A900, A900)&gt;1, "", IFERROR(SUMIF($A$2:$A$1457, A900, $D$2:$D$1457), ""))</f>
        <v/>
      </c>
      <c r="H900" s="3" t="str">
        <f t="shared" si="43"/>
        <v/>
      </c>
      <c r="I900" s="3">
        <f t="shared" si="44"/>
        <v>0</v>
      </c>
      <c r="J900" s="12">
        <f>COUNTIF($A$2:A900, A900)</f>
        <v>3</v>
      </c>
    </row>
    <row r="901" spans="1:10">
      <c r="A901" s="142" t="s">
        <v>2153</v>
      </c>
      <c r="B901" s="143" t="s">
        <v>2070</v>
      </c>
      <c r="C901" s="2">
        <f>IFERROR(VLOOKUP('DIV CHANGE'!$B901,JOBS!$A:$D,4,FALSE),"")</f>
        <v>8</v>
      </c>
      <c r="D901" s="11">
        <v>0.02</v>
      </c>
      <c r="E901" s="3" t="str">
        <f>IF(J901=1, IFERROR(VLOOKUP(A901,'Simple Annual Summary'!$D$5:$O$962,9,FALSE), ""), "")</f>
        <v/>
      </c>
      <c r="F901" s="3" t="str">
        <f t="shared" si="42"/>
        <v/>
      </c>
      <c r="G901" s="17" t="str">
        <f>IF(COUNTIF($A$2:A901, A901)&gt;1, "", IFERROR(SUMIF($A$2:$A$1457, A901, $D$2:$D$1457), ""))</f>
        <v/>
      </c>
      <c r="H901" s="3" t="str">
        <f t="shared" si="43"/>
        <v/>
      </c>
      <c r="I901" s="3">
        <f t="shared" si="44"/>
        <v>0</v>
      </c>
      <c r="J901" s="12">
        <f>COUNTIF($A$2:A901, A901)</f>
        <v>4</v>
      </c>
    </row>
    <row r="902" spans="1:10">
      <c r="A902" s="142" t="s">
        <v>2177</v>
      </c>
      <c r="B902" s="143" t="s">
        <v>2045</v>
      </c>
      <c r="C902" s="2">
        <f>IFERROR(VLOOKUP('DIV CHANGE'!$B902,JOBS!$A:$D,4,FALSE),"")</f>
        <v>2</v>
      </c>
      <c r="D902" s="2">
        <v>0.02</v>
      </c>
      <c r="E902" s="3" t="str">
        <f>IF(J902=1, IFERROR(VLOOKUP(A902,'Simple Annual Summary'!$D$5:$O$962,9,FALSE), ""), "")</f>
        <v/>
      </c>
      <c r="F902" s="3" t="str">
        <f t="shared" si="42"/>
        <v/>
      </c>
      <c r="G902" s="17" t="str">
        <f>IF(COUNTIF($A$2:A902, A902)&gt;1, "", IFERROR(SUMIF($A$2:$A$1457, A902, $D$2:$D$1457), ""))</f>
        <v/>
      </c>
      <c r="H902" s="3" t="str">
        <f t="shared" si="43"/>
        <v/>
      </c>
      <c r="I902" s="3">
        <f t="shared" si="44"/>
        <v>0</v>
      </c>
      <c r="J902" s="12">
        <f>COUNTIF($A$2:A902, A902)</f>
        <v>4</v>
      </c>
    </row>
    <row r="903" spans="1:10">
      <c r="A903" s="138" t="s">
        <v>2234</v>
      </c>
      <c r="B903" s="139" t="s">
        <v>2070</v>
      </c>
      <c r="C903" s="2">
        <f>IFERROR(VLOOKUP('DIV CHANGE'!$B903,JOBS!$A:$D,4,FALSE),"")</f>
        <v>8</v>
      </c>
      <c r="D903" s="11">
        <v>0.02</v>
      </c>
      <c r="E903" s="3" t="str">
        <f>IF(J903=1, IFERROR(VLOOKUP(A903,'Simple Annual Summary'!$D$5:$O$962,9,FALSE), ""), "")</f>
        <v/>
      </c>
      <c r="F903" s="3" t="str">
        <f t="shared" si="42"/>
        <v/>
      </c>
      <c r="G903" s="17" t="str">
        <f>IF(COUNTIF($A$2:A903, A903)&gt;1, "", IFERROR(SUMIF($A$2:$A$1457, A903, $D$2:$D$1457), ""))</f>
        <v/>
      </c>
      <c r="H903" s="3" t="str">
        <f t="shared" si="43"/>
        <v/>
      </c>
      <c r="I903" s="3">
        <f t="shared" si="44"/>
        <v>0</v>
      </c>
      <c r="J903" s="12">
        <f>COUNTIF($A$2:A903, A903)</f>
        <v>9</v>
      </c>
    </row>
    <row r="904" spans="1:10">
      <c r="A904" s="138" t="s">
        <v>2180</v>
      </c>
      <c r="B904" s="139" t="s">
        <v>2070</v>
      </c>
      <c r="C904" s="2">
        <f>IFERROR(VLOOKUP('DIV CHANGE'!$B904,JOBS!$A:$D,4,FALSE),"")</f>
        <v>8</v>
      </c>
      <c r="D904" s="11">
        <v>0.02</v>
      </c>
      <c r="E904" s="3" t="str">
        <f>IF(J904=1, IFERROR(VLOOKUP(A904,'Simple Annual Summary'!$D$5:$O$962,9,FALSE), ""), "")</f>
        <v/>
      </c>
      <c r="F904" s="3" t="str">
        <f t="shared" si="42"/>
        <v/>
      </c>
      <c r="G904" s="17" t="str">
        <f>IF(COUNTIF($A$2:A904, A904)&gt;1, "", IFERROR(SUMIF($A$2:$A$1457, A904, $D$2:$D$1457), ""))</f>
        <v/>
      </c>
      <c r="H904" s="3" t="str">
        <f t="shared" si="43"/>
        <v/>
      </c>
      <c r="I904" s="3">
        <f t="shared" si="44"/>
        <v>0</v>
      </c>
      <c r="J904" s="12">
        <f>COUNTIF($A$2:A904, A904)</f>
        <v>3</v>
      </c>
    </row>
    <row r="905" spans="1:10">
      <c r="A905" s="142" t="s">
        <v>2163</v>
      </c>
      <c r="B905" s="143" t="s">
        <v>2070</v>
      </c>
      <c r="C905" s="2">
        <f>IFERROR(VLOOKUP('DIV CHANGE'!$B905,JOBS!$A:$D,4,FALSE),"")</f>
        <v>8</v>
      </c>
      <c r="D905" s="2">
        <v>0.02</v>
      </c>
      <c r="E905" s="3" t="str">
        <f>IF(J905=1, IFERROR(VLOOKUP(A905,'Simple Annual Summary'!$D$5:$O$962,9,FALSE), ""), "")</f>
        <v/>
      </c>
      <c r="F905" s="3" t="str">
        <f t="shared" si="42"/>
        <v/>
      </c>
      <c r="G905" s="17" t="str">
        <f>IF(COUNTIF($A$2:A905, A905)&gt;1, "", IFERROR(SUMIF($A$2:$A$1457, A905, $D$2:$D$1457), ""))</f>
        <v/>
      </c>
      <c r="H905" s="3" t="str">
        <f t="shared" si="43"/>
        <v/>
      </c>
      <c r="I905" s="3">
        <f t="shared" si="44"/>
        <v>0</v>
      </c>
      <c r="J905" s="12">
        <f>COUNTIF($A$2:A905, A905)</f>
        <v>4</v>
      </c>
    </row>
    <row r="906" spans="1:10">
      <c r="A906" s="138" t="s">
        <v>2191</v>
      </c>
      <c r="B906" s="139" t="s">
        <v>2025</v>
      </c>
      <c r="C906" s="2">
        <f>IFERROR(VLOOKUP('DIV CHANGE'!$B906,JOBS!$A:$D,4,FALSE),"")</f>
        <v>2</v>
      </c>
      <c r="D906" s="11">
        <v>0.02</v>
      </c>
      <c r="E906" s="3" t="str">
        <f>IF(J906=1, IFERROR(VLOOKUP(A906,'Simple Annual Summary'!$D$5:$O$962,9,FALSE), ""), "")</f>
        <v/>
      </c>
      <c r="F906" s="3" t="str">
        <f t="shared" si="42"/>
        <v/>
      </c>
      <c r="G906" s="17" t="str">
        <f>IF(COUNTIF($A$2:A906, A906)&gt;1, "", IFERROR(SUMIF($A$2:$A$1457, A906, $D$2:$D$1457), ""))</f>
        <v/>
      </c>
      <c r="H906" s="3" t="str">
        <f t="shared" si="43"/>
        <v/>
      </c>
      <c r="I906" s="3">
        <f t="shared" si="44"/>
        <v>0</v>
      </c>
      <c r="J906" s="12">
        <f>COUNTIF($A$2:A906, A906)</f>
        <v>3</v>
      </c>
    </row>
    <row r="907" spans="1:10">
      <c r="A907" s="142" t="s">
        <v>2191</v>
      </c>
      <c r="B907" s="143" t="s">
        <v>2240</v>
      </c>
      <c r="C907" s="2">
        <f>IFERROR(VLOOKUP('DIV CHANGE'!$B907,JOBS!$A:$D,4,FALSE),"")</f>
        <v>2</v>
      </c>
      <c r="D907" s="11">
        <v>0.02</v>
      </c>
      <c r="E907" s="3" t="str">
        <f>IF(J907=1, IFERROR(VLOOKUP(A907,'Simple Annual Summary'!$D$5:$O$962,9,FALSE), ""), "")</f>
        <v/>
      </c>
      <c r="F907" s="3" t="str">
        <f t="shared" si="42"/>
        <v/>
      </c>
      <c r="G907" s="17" t="str">
        <f>IF(COUNTIF($A$2:A907, A907)&gt;1, "", IFERROR(SUMIF($A$2:$A$1457, A907, $D$2:$D$1457), ""))</f>
        <v/>
      </c>
      <c r="H907" s="3" t="str">
        <f t="shared" si="43"/>
        <v/>
      </c>
      <c r="I907" s="3">
        <f t="shared" si="44"/>
        <v>0</v>
      </c>
      <c r="J907" s="12">
        <f>COUNTIF($A$2:A907, A907)</f>
        <v>4</v>
      </c>
    </row>
    <row r="908" spans="1:10">
      <c r="A908" s="142" t="s">
        <v>2181</v>
      </c>
      <c r="B908" s="143" t="s">
        <v>2236</v>
      </c>
      <c r="C908" s="2">
        <f>IFERROR(VLOOKUP('DIV CHANGE'!$B908,JOBS!$A:$D,4,FALSE),"")</f>
        <v>2</v>
      </c>
      <c r="D908" s="2">
        <v>0.02</v>
      </c>
      <c r="E908" s="3" t="str">
        <f>IF(J908=1, IFERROR(VLOOKUP(A908,'Simple Annual Summary'!$D$5:$O$962,9,FALSE), ""), "")</f>
        <v/>
      </c>
      <c r="F908" s="3" t="str">
        <f t="shared" si="42"/>
        <v/>
      </c>
      <c r="G908" s="17" t="str">
        <f>IF(COUNTIF($A$2:A908, A908)&gt;1, "", IFERROR(SUMIF($A$2:$A$1457, A908, $D$2:$D$1457), ""))</f>
        <v/>
      </c>
      <c r="H908" s="3" t="str">
        <f t="shared" si="43"/>
        <v/>
      </c>
      <c r="I908" s="3">
        <f t="shared" si="44"/>
        <v>0</v>
      </c>
      <c r="J908" s="12">
        <f>COUNTIF($A$2:A908, A908)</f>
        <v>3</v>
      </c>
    </row>
    <row r="909" spans="1:10">
      <c r="A909" s="138" t="s">
        <v>2155</v>
      </c>
      <c r="B909" s="139" t="s">
        <v>2203</v>
      </c>
      <c r="C909" s="2">
        <f>IFERROR(VLOOKUP('DIV CHANGE'!$B909,JOBS!$A:$D,4,FALSE),"")</f>
        <v>4</v>
      </c>
      <c r="D909" s="11">
        <v>0.02</v>
      </c>
      <c r="E909" s="3" t="str">
        <f>IF(J909=1, IFERROR(VLOOKUP(A909,'Simple Annual Summary'!$D$5:$O$962,9,FALSE), ""), "")</f>
        <v/>
      </c>
      <c r="F909" s="3" t="str">
        <f t="shared" si="42"/>
        <v/>
      </c>
      <c r="G909" s="17" t="str">
        <f>IF(COUNTIF($A$2:A909, A909)&gt;1, "", IFERROR(SUMIF($A$2:$A$1457, A909, $D$2:$D$1457), ""))</f>
        <v/>
      </c>
      <c r="H909" s="3" t="str">
        <f t="shared" si="43"/>
        <v/>
      </c>
      <c r="I909" s="3">
        <f t="shared" si="44"/>
        <v>0</v>
      </c>
      <c r="J909" s="12">
        <f>COUNTIF($A$2:A909, A909)</f>
        <v>4</v>
      </c>
    </row>
    <row r="910" spans="1:10">
      <c r="A910" s="142" t="s">
        <v>2159</v>
      </c>
      <c r="B910" s="143" t="s">
        <v>2070</v>
      </c>
      <c r="C910" s="2">
        <f>IFERROR(VLOOKUP('DIV CHANGE'!$B910,JOBS!$A:$D,4,FALSE),"")</f>
        <v>8</v>
      </c>
      <c r="D910" s="2">
        <v>0.02</v>
      </c>
      <c r="E910" s="3" t="str">
        <f>IF(J910=1, IFERROR(VLOOKUP(A910,'Simple Annual Summary'!$D$5:$O$962,9,FALSE), ""), "")</f>
        <v/>
      </c>
      <c r="F910" s="3" t="str">
        <f t="shared" si="42"/>
        <v/>
      </c>
      <c r="G910" s="17" t="str">
        <f>IF(COUNTIF($A$2:A910, A910)&gt;1, "", IFERROR(SUMIF($A$2:$A$1457, A910, $D$2:$D$1457), ""))</f>
        <v/>
      </c>
      <c r="H910" s="3" t="str">
        <f t="shared" si="43"/>
        <v/>
      </c>
      <c r="I910" s="3">
        <f t="shared" si="44"/>
        <v>0</v>
      </c>
      <c r="J910" s="12">
        <f>COUNTIF($A$2:A910, A910)</f>
        <v>3</v>
      </c>
    </row>
    <row r="911" spans="1:10">
      <c r="A911" s="142" t="s">
        <v>2159</v>
      </c>
      <c r="B911" s="143" t="s">
        <v>2241</v>
      </c>
      <c r="C911" s="2" t="str">
        <f>IFERROR(VLOOKUP('DIV CHANGE'!$B911,JOBS!$A:$D,4,FALSE),"")</f>
        <v/>
      </c>
      <c r="D911" s="2">
        <v>0.02</v>
      </c>
      <c r="E911" s="3" t="str">
        <f>IF(J911=1, IFERROR(VLOOKUP(A911,'Simple Annual Summary'!$D$5:$O$962,9,FALSE), ""), "")</f>
        <v/>
      </c>
      <c r="F911" s="3" t="str">
        <f t="shared" si="42"/>
        <v/>
      </c>
      <c r="G911" s="17" t="str">
        <f>IF(COUNTIF($A$2:A911, A911)&gt;1, "", IFERROR(SUMIF($A$2:$A$1457, A911, $D$2:$D$1457), ""))</f>
        <v/>
      </c>
      <c r="H911" s="3" t="str">
        <f t="shared" si="43"/>
        <v/>
      </c>
      <c r="I911" s="3">
        <f t="shared" si="44"/>
        <v>0</v>
      </c>
      <c r="J911" s="12">
        <f>COUNTIF($A$2:A911, A911)</f>
        <v>4</v>
      </c>
    </row>
    <row r="912" spans="1:10">
      <c r="A912" s="138" t="s">
        <v>919</v>
      </c>
      <c r="B912" s="139" t="s">
        <v>2213</v>
      </c>
      <c r="C912" s="2">
        <f>IFERROR(VLOOKUP('DIV CHANGE'!$B912,JOBS!$A:$D,4,FALSE),"")</f>
        <v>2</v>
      </c>
      <c r="D912" s="11">
        <v>0.02</v>
      </c>
      <c r="E912" s="3" t="str">
        <f>IF(J912=1, IFERROR(VLOOKUP(A912,'Simple Annual Summary'!$D$5:$O$962,9,FALSE), ""), "")</f>
        <v/>
      </c>
      <c r="F912" s="3" t="str">
        <f t="shared" si="42"/>
        <v/>
      </c>
      <c r="G912" s="17" t="str">
        <f>IF(COUNTIF($A$2:A912, A912)&gt;1, "", IFERROR(SUMIF($A$2:$A$1457, A912, $D$2:$D$1457), ""))</f>
        <v/>
      </c>
      <c r="H912" s="3" t="str">
        <f t="shared" si="43"/>
        <v/>
      </c>
      <c r="I912" s="3">
        <f t="shared" si="44"/>
        <v>143.40376666666668</v>
      </c>
      <c r="J912" s="12">
        <f>COUNTIF($A$2:A912, A912)</f>
        <v>2</v>
      </c>
    </row>
    <row r="913" spans="1:10">
      <c r="A913" s="138" t="s">
        <v>938</v>
      </c>
      <c r="B913" s="139" t="s">
        <v>2020</v>
      </c>
      <c r="C913" s="2">
        <f>IFERROR(VLOOKUP('DIV CHANGE'!$B913,JOBS!$A:$D,4,FALSE),"")</f>
        <v>2</v>
      </c>
      <c r="D913" s="11">
        <v>0.02</v>
      </c>
      <c r="E913" s="3" t="str">
        <f>IF(J913=1, IFERROR(VLOOKUP(A913,'Simple Annual Summary'!$D$5:$O$962,9,FALSE), ""), "")</f>
        <v/>
      </c>
      <c r="F913" s="3" t="str">
        <f t="shared" si="42"/>
        <v/>
      </c>
      <c r="G913" s="17" t="str">
        <f>IF(COUNTIF($A$2:A913, A913)&gt;1, "", IFERROR(SUMIF($A$2:$A$1457, A913, $D$2:$D$1457), ""))</f>
        <v/>
      </c>
      <c r="H913" s="3" t="str">
        <f t="shared" si="43"/>
        <v/>
      </c>
      <c r="I913" s="3">
        <f t="shared" si="44"/>
        <v>62.83333333333335</v>
      </c>
      <c r="J913" s="12">
        <f>COUNTIF($A$2:A913, A913)</f>
        <v>2</v>
      </c>
    </row>
    <row r="914" spans="1:10">
      <c r="A914" s="142" t="s">
        <v>989</v>
      </c>
      <c r="B914" s="143" t="s">
        <v>2114</v>
      </c>
      <c r="C914" s="2">
        <f>IFERROR(VLOOKUP('DIV CHANGE'!$B914,JOBS!$A:$D,4,FALSE),"")</f>
        <v>2</v>
      </c>
      <c r="D914" s="11">
        <v>0.02</v>
      </c>
      <c r="E914" s="3" t="str">
        <f>IF(J914=1, IFERROR(VLOOKUP(A914,'Simple Annual Summary'!$D$5:$O$962,9,FALSE), ""), "")</f>
        <v/>
      </c>
      <c r="F914" s="3" t="str">
        <f t="shared" si="42"/>
        <v/>
      </c>
      <c r="G914" s="17" t="str">
        <f>IF(COUNTIF($A$2:A914, A914)&gt;1, "", IFERROR(SUMIF($A$2:$A$1457, A914, $D$2:$D$1457), ""))</f>
        <v/>
      </c>
      <c r="H914" s="3" t="str">
        <f t="shared" si="43"/>
        <v/>
      </c>
      <c r="I914" s="3">
        <f t="shared" si="44"/>
        <v>275.87668166666663</v>
      </c>
      <c r="J914" s="12">
        <f>COUNTIF($A$2:A914, A914)</f>
        <v>9</v>
      </c>
    </row>
    <row r="915" spans="1:10">
      <c r="A915" s="142" t="s">
        <v>991</v>
      </c>
      <c r="B915" s="143" t="s">
        <v>2076</v>
      </c>
      <c r="C915" s="2">
        <f>IFERROR(VLOOKUP('DIV CHANGE'!$B915,JOBS!$A:$D,4,FALSE),"")</f>
        <v>2</v>
      </c>
      <c r="D915" s="2">
        <v>0.02</v>
      </c>
      <c r="E915" s="3" t="str">
        <f>IF(J915=1, IFERROR(VLOOKUP(A915,'Simple Annual Summary'!$D$5:$O$962,9,FALSE), ""), "")</f>
        <v/>
      </c>
      <c r="F915" s="3" t="str">
        <f t="shared" si="42"/>
        <v/>
      </c>
      <c r="G915" s="17" t="str">
        <f>IF(COUNTIF($A$2:A915, A915)&gt;1, "", IFERROR(SUMIF($A$2:$A$1457, A915, $D$2:$D$1457), ""))</f>
        <v/>
      </c>
      <c r="H915" s="3" t="str">
        <f t="shared" si="43"/>
        <v/>
      </c>
      <c r="I915" s="3">
        <f t="shared" si="44"/>
        <v>0</v>
      </c>
      <c r="J915" s="12">
        <f>COUNTIF($A$2:A915, A915)</f>
        <v>6</v>
      </c>
    </row>
    <row r="916" spans="1:10">
      <c r="A916" s="142" t="s">
        <v>991</v>
      </c>
      <c r="B916" s="143" t="s">
        <v>2227</v>
      </c>
      <c r="C916" s="2">
        <f>IFERROR(VLOOKUP('DIV CHANGE'!$B916,JOBS!$A:$D,4,FALSE),"")</f>
        <v>2</v>
      </c>
      <c r="D916" s="2">
        <v>0.02</v>
      </c>
      <c r="E916" s="3" t="str">
        <f>IF(J916=1, IFERROR(VLOOKUP(A916,'Simple Annual Summary'!$D$5:$O$962,9,FALSE), ""), "")</f>
        <v/>
      </c>
      <c r="F916" s="3" t="str">
        <f t="shared" si="42"/>
        <v/>
      </c>
      <c r="G916" s="17" t="str">
        <f>IF(COUNTIF($A$2:A916, A916)&gt;1, "", IFERROR(SUMIF($A$2:$A$1457, A916, $D$2:$D$1457), ""))</f>
        <v/>
      </c>
      <c r="H916" s="3" t="str">
        <f t="shared" si="43"/>
        <v/>
      </c>
      <c r="I916" s="3">
        <f t="shared" si="44"/>
        <v>0</v>
      </c>
      <c r="J916" s="12">
        <f>COUNTIF($A$2:A916, A916)</f>
        <v>7</v>
      </c>
    </row>
    <row r="917" spans="1:10">
      <c r="A917" s="142" t="s">
        <v>1079</v>
      </c>
      <c r="B917" s="143" t="s">
        <v>2235</v>
      </c>
      <c r="C917" s="2">
        <f>IFERROR(VLOOKUP('DIV CHANGE'!$B917,JOBS!$A:$D,4,FALSE),"")</f>
        <v>2</v>
      </c>
      <c r="D917" s="2">
        <v>0.02</v>
      </c>
      <c r="E917" s="3" t="str">
        <f>IF(J917=1, IFERROR(VLOOKUP(A917,'Simple Annual Summary'!$D$5:$O$962,9,FALSE), ""), "")</f>
        <v/>
      </c>
      <c r="F917" s="3" t="str">
        <f t="shared" si="42"/>
        <v/>
      </c>
      <c r="G917" s="17" t="str">
        <f>IF(COUNTIF($A$2:A917, A917)&gt;1, "", IFERROR(SUMIF($A$2:$A$1457, A917, $D$2:$D$1457), ""))</f>
        <v/>
      </c>
      <c r="H917" s="3" t="str">
        <f t="shared" si="43"/>
        <v/>
      </c>
      <c r="I917" s="3">
        <f t="shared" si="44"/>
        <v>455.35403333333329</v>
      </c>
      <c r="J917" s="12">
        <f>COUNTIF($A$2:A917, A917)</f>
        <v>9</v>
      </c>
    </row>
    <row r="918" spans="1:10">
      <c r="A918" s="138" t="s">
        <v>1079</v>
      </c>
      <c r="B918" s="139" t="s">
        <v>2020</v>
      </c>
      <c r="C918" s="2">
        <f>IFERROR(VLOOKUP('DIV CHANGE'!$B918,JOBS!$A:$D,4,FALSE),"")</f>
        <v>2</v>
      </c>
      <c r="D918" s="11">
        <v>0.02</v>
      </c>
      <c r="E918" s="3" t="str">
        <f>IF(J918=1, IFERROR(VLOOKUP(A918,'Simple Annual Summary'!$D$5:$O$962,9,FALSE), ""), "")</f>
        <v/>
      </c>
      <c r="F918" s="3" t="str">
        <f t="shared" si="42"/>
        <v/>
      </c>
      <c r="G918" s="17" t="str">
        <f>IF(COUNTIF($A$2:A918, A918)&gt;1, "", IFERROR(SUMIF($A$2:$A$1457, A918, $D$2:$D$1457), ""))</f>
        <v/>
      </c>
      <c r="H918" s="3" t="str">
        <f t="shared" si="43"/>
        <v/>
      </c>
      <c r="I918" s="3">
        <f t="shared" si="44"/>
        <v>455.35403333333329</v>
      </c>
      <c r="J918" s="12">
        <f>COUNTIF($A$2:A918, A918)</f>
        <v>10</v>
      </c>
    </row>
    <row r="919" spans="1:10">
      <c r="A919" s="138" t="s">
        <v>1093</v>
      </c>
      <c r="B919" s="139" t="s">
        <v>2238</v>
      </c>
      <c r="C919" s="2">
        <f>IFERROR(VLOOKUP('DIV CHANGE'!$B919,JOBS!$A:$D,4,FALSE),"")</f>
        <v>2</v>
      </c>
      <c r="D919" s="131">
        <v>0.02</v>
      </c>
      <c r="E919" s="3" t="str">
        <f>IF(J919=1, IFERROR(VLOOKUP(A919,'Simple Annual Summary'!$D$5:$O$962,9,FALSE), ""), "")</f>
        <v/>
      </c>
      <c r="F919" s="3" t="str">
        <f t="shared" si="42"/>
        <v/>
      </c>
      <c r="G919" s="17" t="str">
        <f>IF(COUNTIF($A$2:A919, A919)&gt;1, "", IFERROR(SUMIF($A$2:$A$1457, A919, $D$2:$D$1457), ""))</f>
        <v/>
      </c>
      <c r="H919" s="3" t="str">
        <f t="shared" si="43"/>
        <v/>
      </c>
      <c r="I919" s="3">
        <f t="shared" si="44"/>
        <v>524.46623333333332</v>
      </c>
      <c r="J919" s="12">
        <f>COUNTIF($A$2:A919, A919)</f>
        <v>7</v>
      </c>
    </row>
    <row r="920" spans="1:10">
      <c r="A920" s="138" t="s">
        <v>1093</v>
      </c>
      <c r="B920" s="139" t="s">
        <v>2070</v>
      </c>
      <c r="C920" s="2">
        <f>IFERROR(VLOOKUP('DIV CHANGE'!$B920,JOBS!$A:$D,4,FALSE),"")</f>
        <v>8</v>
      </c>
      <c r="D920" s="11">
        <v>0.02</v>
      </c>
      <c r="E920" s="3" t="str">
        <f>IF(J920=1, IFERROR(VLOOKUP(A920,'Simple Annual Summary'!$D$5:$O$962,9,FALSE), ""), "")</f>
        <v/>
      </c>
      <c r="F920" s="3" t="str">
        <f t="shared" si="42"/>
        <v/>
      </c>
      <c r="G920" s="17" t="str">
        <f>IF(COUNTIF($A$2:A920, A920)&gt;1, "", IFERROR(SUMIF($A$2:$A$1457, A920, $D$2:$D$1457), ""))</f>
        <v/>
      </c>
      <c r="H920" s="3" t="str">
        <f t="shared" si="43"/>
        <v/>
      </c>
      <c r="I920" s="3">
        <f t="shared" si="44"/>
        <v>524.46623333333332</v>
      </c>
      <c r="J920" s="12">
        <f>COUNTIF($A$2:A920, A920)</f>
        <v>8</v>
      </c>
    </row>
    <row r="921" spans="1:10">
      <c r="A921" s="138" t="s">
        <v>1101</v>
      </c>
      <c r="B921" s="139" t="s">
        <v>2018</v>
      </c>
      <c r="C921" s="2">
        <f>IFERROR(VLOOKUP('DIV CHANGE'!$B921,JOBS!$A:$D,4,FALSE),"")</f>
        <v>2</v>
      </c>
      <c r="D921" s="11">
        <v>0.02</v>
      </c>
      <c r="E921" s="3" t="str">
        <f>IF(J921=1, IFERROR(VLOOKUP(A921,'Simple Annual Summary'!$D$5:$O$962,9,FALSE), ""), "")</f>
        <v/>
      </c>
      <c r="F921" s="3" t="str">
        <f t="shared" si="42"/>
        <v/>
      </c>
      <c r="G921" s="17" t="str">
        <f>IF(COUNTIF($A$2:A921, A921)&gt;1, "", IFERROR(SUMIF($A$2:$A$1457, A921, $D$2:$D$1457), ""))</f>
        <v/>
      </c>
      <c r="H921" s="3" t="str">
        <f t="shared" si="43"/>
        <v/>
      </c>
      <c r="I921" s="3">
        <f t="shared" si="44"/>
        <v>419.77139999999997</v>
      </c>
      <c r="J921" s="12">
        <f>COUNTIF($A$2:A921, A921)</f>
        <v>2</v>
      </c>
    </row>
    <row r="922" spans="1:10">
      <c r="A922" s="142" t="s">
        <v>1103</v>
      </c>
      <c r="B922" s="143" t="s">
        <v>2025</v>
      </c>
      <c r="C922" s="2">
        <f>IFERROR(VLOOKUP('DIV CHANGE'!$B922,JOBS!$A:$D,4,FALSE),"")</f>
        <v>2</v>
      </c>
      <c r="D922" s="2">
        <v>0.02</v>
      </c>
      <c r="E922" s="3" t="str">
        <f>IF(J922=1, IFERROR(VLOOKUP(A922,'Simple Annual Summary'!$D$5:$O$962,9,FALSE), ""), "")</f>
        <v/>
      </c>
      <c r="F922" s="3" t="str">
        <f t="shared" si="42"/>
        <v/>
      </c>
      <c r="G922" s="17" t="str">
        <f>IF(COUNTIF($A$2:A922, A922)&gt;1, "", IFERROR(SUMIF($A$2:$A$1457, A922, $D$2:$D$1457), ""))</f>
        <v/>
      </c>
      <c r="H922" s="3" t="str">
        <f t="shared" si="43"/>
        <v/>
      </c>
      <c r="I922" s="3">
        <f t="shared" si="44"/>
        <v>419.77139999999997</v>
      </c>
      <c r="J922" s="12">
        <f>COUNTIF($A$2:A922, A922)</f>
        <v>11</v>
      </c>
    </row>
    <row r="923" spans="1:10">
      <c r="A923" s="138" t="s">
        <v>1111</v>
      </c>
      <c r="B923" s="139" t="s">
        <v>2076</v>
      </c>
      <c r="C923" s="2">
        <f>IFERROR(VLOOKUP('DIV CHANGE'!$B923,JOBS!$A:$D,4,FALSE),"")</f>
        <v>2</v>
      </c>
      <c r="D923" s="11">
        <v>0.02</v>
      </c>
      <c r="E923" s="3" t="str">
        <f>IF(J923=1, IFERROR(VLOOKUP(A923,'Simple Annual Summary'!$D$5:$O$962,9,FALSE), ""), "")</f>
        <v/>
      </c>
      <c r="F923" s="3" t="str">
        <f t="shared" si="42"/>
        <v/>
      </c>
      <c r="G923" s="17" t="str">
        <f>IF(COUNTIF($A$2:A923, A923)&gt;1, "", IFERROR(SUMIF($A$2:$A$1457, A923, $D$2:$D$1457), ""))</f>
        <v/>
      </c>
      <c r="H923" s="3" t="str">
        <f t="shared" si="43"/>
        <v/>
      </c>
      <c r="I923" s="3">
        <f t="shared" si="44"/>
        <v>493.50153333333333</v>
      </c>
      <c r="J923" s="12">
        <f>COUNTIF($A$2:A923, A923)</f>
        <v>10</v>
      </c>
    </row>
    <row r="924" spans="1:10">
      <c r="A924" s="138" t="s">
        <v>1111</v>
      </c>
      <c r="B924" s="139" t="s">
        <v>2037</v>
      </c>
      <c r="C924" s="2">
        <f>IFERROR(VLOOKUP('DIV CHANGE'!$B924,JOBS!$A:$D,4,FALSE),"")</f>
        <v>2</v>
      </c>
      <c r="D924" s="11">
        <v>0.02</v>
      </c>
      <c r="E924" s="3" t="str">
        <f>IF(J924=1, IFERROR(VLOOKUP(A924,'Simple Annual Summary'!$D$5:$O$962,9,FALSE), ""), "")</f>
        <v/>
      </c>
      <c r="F924" s="3" t="str">
        <f t="shared" si="42"/>
        <v/>
      </c>
      <c r="G924" s="17" t="str">
        <f>IF(COUNTIF($A$2:A924, A924)&gt;1, "", IFERROR(SUMIF($A$2:$A$1457, A924, $D$2:$D$1457), ""))</f>
        <v/>
      </c>
      <c r="H924" s="3" t="str">
        <f t="shared" si="43"/>
        <v/>
      </c>
      <c r="I924" s="3">
        <f t="shared" si="44"/>
        <v>493.50153333333333</v>
      </c>
      <c r="J924" s="12">
        <f>COUNTIF($A$2:A924, A924)</f>
        <v>11</v>
      </c>
    </row>
    <row r="925" spans="1:10">
      <c r="A925" s="138" t="s">
        <v>1111</v>
      </c>
      <c r="B925" s="139" t="s">
        <v>2045</v>
      </c>
      <c r="C925" s="2">
        <f>IFERROR(VLOOKUP('DIV CHANGE'!$B925,JOBS!$A:$D,4,FALSE),"")</f>
        <v>2</v>
      </c>
      <c r="D925" s="11">
        <v>0.02</v>
      </c>
      <c r="E925" s="3" t="str">
        <f>IF(J925=1, IFERROR(VLOOKUP(A925,'Simple Annual Summary'!$D$5:$O$962,9,FALSE), ""), "")</f>
        <v/>
      </c>
      <c r="F925" s="3" t="str">
        <f t="shared" si="42"/>
        <v/>
      </c>
      <c r="G925" s="17" t="str">
        <f>IF(COUNTIF($A$2:A925, A925)&gt;1, "", IFERROR(SUMIF($A$2:$A$1457, A925, $D$2:$D$1457), ""))</f>
        <v/>
      </c>
      <c r="H925" s="3" t="str">
        <f t="shared" si="43"/>
        <v/>
      </c>
      <c r="I925" s="3">
        <f t="shared" si="44"/>
        <v>493.50153333333333</v>
      </c>
      <c r="J925" s="12">
        <f>COUNTIF($A$2:A925, A925)</f>
        <v>12</v>
      </c>
    </row>
    <row r="926" spans="1:10">
      <c r="A926" s="138" t="s">
        <v>1126</v>
      </c>
      <c r="B926" s="139" t="s">
        <v>2050</v>
      </c>
      <c r="C926" s="2">
        <f>IFERROR(VLOOKUP('DIV CHANGE'!$B926,JOBS!$A:$D,4,FALSE),"")</f>
        <v>4</v>
      </c>
      <c r="D926" s="11">
        <v>0.02</v>
      </c>
      <c r="E926" s="3" t="str">
        <f>IF(J926=1, IFERROR(VLOOKUP(A926,'Simple Annual Summary'!$D$5:$O$962,9,FALSE), ""), "")</f>
        <v/>
      </c>
      <c r="F926" s="3" t="str">
        <f t="shared" si="42"/>
        <v/>
      </c>
      <c r="G926" s="17" t="str">
        <f>IF(COUNTIF($A$2:A926, A926)&gt;1, "", IFERROR(SUMIF($A$2:$A$1457, A926, $D$2:$D$1457), ""))</f>
        <v/>
      </c>
      <c r="H926" s="3" t="str">
        <f t="shared" si="43"/>
        <v/>
      </c>
      <c r="I926" s="3">
        <f t="shared" si="44"/>
        <v>481.87456666666662</v>
      </c>
      <c r="J926" s="12">
        <f>COUNTIF($A$2:A926, A926)</f>
        <v>6</v>
      </c>
    </row>
    <row r="927" spans="1:10">
      <c r="A927" s="142" t="s">
        <v>1150</v>
      </c>
      <c r="B927" s="143" t="s">
        <v>2044</v>
      </c>
      <c r="C927" s="2">
        <f>IFERROR(VLOOKUP('DIV CHANGE'!$B927,JOBS!$A:$D,4,FALSE),"")</f>
        <v>4</v>
      </c>
      <c r="D927" s="2">
        <v>0.02</v>
      </c>
      <c r="E927" s="3" t="str">
        <f>IF(J927=1, IFERROR(VLOOKUP(A927,'Simple Annual Summary'!$D$5:$O$962,9,FALSE), ""), "")</f>
        <v/>
      </c>
      <c r="F927" s="3" t="str">
        <f t="shared" si="42"/>
        <v/>
      </c>
      <c r="G927" s="17" t="str">
        <f>IF(COUNTIF($A$2:A927, A927)&gt;1, "", IFERROR(SUMIF($A$2:$A$1457, A927, $D$2:$D$1457), ""))</f>
        <v/>
      </c>
      <c r="H927" s="3" t="str">
        <f t="shared" si="43"/>
        <v/>
      </c>
      <c r="I927" s="3">
        <f t="shared" si="44"/>
        <v>431.95349999999996</v>
      </c>
      <c r="J927" s="12">
        <f>COUNTIF($A$2:A927, A927)</f>
        <v>2</v>
      </c>
    </row>
    <row r="928" spans="1:10">
      <c r="A928" s="138" t="s">
        <v>1150</v>
      </c>
      <c r="B928" s="139" t="s">
        <v>2075</v>
      </c>
      <c r="C928" s="2">
        <f>IFERROR(VLOOKUP('DIV CHANGE'!$B928,JOBS!$A:$D,4,FALSE),"")</f>
        <v>4</v>
      </c>
      <c r="D928" s="11">
        <v>0.02</v>
      </c>
      <c r="E928" s="3" t="str">
        <f>IF(J928=1, IFERROR(VLOOKUP(A928,'Simple Annual Summary'!$D$5:$O$962,9,FALSE), ""), "")</f>
        <v/>
      </c>
      <c r="F928" s="3" t="str">
        <f t="shared" si="42"/>
        <v/>
      </c>
      <c r="G928" s="17" t="str">
        <f>IF(COUNTIF($A$2:A928, A928)&gt;1, "", IFERROR(SUMIF($A$2:$A$1457, A928, $D$2:$D$1457), ""))</f>
        <v/>
      </c>
      <c r="H928" s="3" t="str">
        <f t="shared" si="43"/>
        <v/>
      </c>
      <c r="I928" s="3">
        <f t="shared" si="44"/>
        <v>431.95349999999996</v>
      </c>
      <c r="J928" s="12">
        <f>COUNTIF($A$2:A928, A928)</f>
        <v>3</v>
      </c>
    </row>
    <row r="929" spans="1:10">
      <c r="A929" s="138" t="s">
        <v>1154</v>
      </c>
      <c r="B929" s="139" t="s">
        <v>2227</v>
      </c>
      <c r="C929" s="2">
        <f>IFERROR(VLOOKUP('DIV CHANGE'!$B929,JOBS!$A:$D,4,FALSE),"")</f>
        <v>2</v>
      </c>
      <c r="D929" s="11">
        <v>0.02</v>
      </c>
      <c r="E929" s="3" t="str">
        <f>IF(J929=1, IFERROR(VLOOKUP(A929,'Simple Annual Summary'!$D$5:$O$962,9,FALSE), ""), "")</f>
        <v/>
      </c>
      <c r="F929" s="3" t="str">
        <f t="shared" si="42"/>
        <v/>
      </c>
      <c r="G929" s="17" t="str">
        <f>IF(COUNTIF($A$2:A929, A929)&gt;1, "", IFERROR(SUMIF($A$2:$A$1457, A929, $D$2:$D$1457), ""))</f>
        <v/>
      </c>
      <c r="H929" s="3" t="str">
        <f t="shared" si="43"/>
        <v/>
      </c>
      <c r="I929" s="3">
        <f t="shared" si="44"/>
        <v>431.95349999999996</v>
      </c>
      <c r="J929" s="12">
        <f>COUNTIF($A$2:A929, A929)</f>
        <v>3</v>
      </c>
    </row>
    <row r="930" spans="1:10">
      <c r="A930" s="138" t="s">
        <v>1167</v>
      </c>
      <c r="B930" s="139" t="s">
        <v>2170</v>
      </c>
      <c r="C930" s="2">
        <f>IFERROR(VLOOKUP('DIV CHANGE'!$B930,JOBS!$A:$D,4,FALSE),"")</f>
        <v>2</v>
      </c>
      <c r="D930" s="11">
        <v>0.02</v>
      </c>
      <c r="E930" s="3" t="str">
        <f>IF(J930=1, IFERROR(VLOOKUP(A930,'Simple Annual Summary'!$D$5:$O$962,9,FALSE), ""), "")</f>
        <v/>
      </c>
      <c r="F930" s="3" t="str">
        <f t="shared" si="42"/>
        <v/>
      </c>
      <c r="G930" s="17" t="str">
        <f>IF(COUNTIF($A$2:A930, A930)&gt;1, "", IFERROR(SUMIF($A$2:$A$1457, A930, $D$2:$D$1457), ""))</f>
        <v/>
      </c>
      <c r="H930" s="3" t="str">
        <f t="shared" si="43"/>
        <v/>
      </c>
      <c r="I930" s="3">
        <f t="shared" si="44"/>
        <v>413.78629999999998</v>
      </c>
      <c r="J930" s="12">
        <f>COUNTIF($A$2:A930, A930)</f>
        <v>4</v>
      </c>
    </row>
    <row r="931" spans="1:10">
      <c r="A931" s="138" t="s">
        <v>1167</v>
      </c>
      <c r="B931" s="139" t="s">
        <v>2020</v>
      </c>
      <c r="C931" s="2">
        <f>IFERROR(VLOOKUP('DIV CHANGE'!$B931,JOBS!$A:$D,4,FALSE),"")</f>
        <v>2</v>
      </c>
      <c r="D931" s="11">
        <v>0.02</v>
      </c>
      <c r="E931" s="3" t="str">
        <f>IF(J931=1, IFERROR(VLOOKUP(A931,'Simple Annual Summary'!$D$5:$O$962,9,FALSE), ""), "")</f>
        <v/>
      </c>
      <c r="F931" s="3" t="str">
        <f t="shared" si="42"/>
        <v/>
      </c>
      <c r="G931" s="17" t="str">
        <f>IF(COUNTIF($A$2:A931, A931)&gt;1, "", IFERROR(SUMIF($A$2:$A$1457, A931, $D$2:$D$1457), ""))</f>
        <v/>
      </c>
      <c r="H931" s="3" t="str">
        <f t="shared" si="43"/>
        <v/>
      </c>
      <c r="I931" s="3">
        <f t="shared" si="44"/>
        <v>413.78629999999998</v>
      </c>
      <c r="J931" s="12">
        <f>COUNTIF($A$2:A931, A931)</f>
        <v>5</v>
      </c>
    </row>
    <row r="932" spans="1:10">
      <c r="A932" s="142" t="s">
        <v>1175</v>
      </c>
      <c r="B932" s="143" t="s">
        <v>2025</v>
      </c>
      <c r="C932" s="2">
        <f>IFERROR(VLOOKUP('DIV CHANGE'!$B932,JOBS!$A:$D,4,FALSE),"")</f>
        <v>2</v>
      </c>
      <c r="D932" s="130">
        <v>0.02</v>
      </c>
      <c r="E932" s="3" t="str">
        <f>IF(J932=1, IFERROR(VLOOKUP(A932,'Simple Annual Summary'!$D$5:$O$962,9,FALSE), ""), "")</f>
        <v/>
      </c>
      <c r="F932" s="3" t="str">
        <f t="shared" si="42"/>
        <v/>
      </c>
      <c r="G932" s="17" t="str">
        <f>IF(COUNTIF($A$2:A932, A932)&gt;1, "", IFERROR(SUMIF($A$2:$A$1457, A932, $D$2:$D$1457), ""))</f>
        <v/>
      </c>
      <c r="H932" s="3" t="str">
        <f t="shared" si="43"/>
        <v/>
      </c>
      <c r="I932" s="3">
        <f t="shared" si="44"/>
        <v>440.45839999999993</v>
      </c>
      <c r="J932" s="12">
        <f>COUNTIF($A$2:A932, A932)</f>
        <v>5</v>
      </c>
    </row>
    <row r="933" spans="1:10">
      <c r="A933" s="138" t="s">
        <v>1177</v>
      </c>
      <c r="B933" s="139" t="s">
        <v>2023</v>
      </c>
      <c r="C933" s="2">
        <f>IFERROR(VLOOKUP('DIV CHANGE'!$B933,JOBS!$A:$D,4,FALSE),"")</f>
        <v>2</v>
      </c>
      <c r="D933" s="11">
        <v>0.02</v>
      </c>
      <c r="E933" s="3" t="str">
        <f>IF(J933=1, IFERROR(VLOOKUP(A933,'Simple Annual Summary'!$D$5:$O$962,9,FALSE), ""), "")</f>
        <v/>
      </c>
      <c r="F933" s="3" t="str">
        <f t="shared" si="42"/>
        <v/>
      </c>
      <c r="G933" s="17" t="str">
        <f>IF(COUNTIF($A$2:A933, A933)&gt;1, "", IFERROR(SUMIF($A$2:$A$1457, A933, $D$2:$D$1457), ""))</f>
        <v/>
      </c>
      <c r="H933" s="3" t="str">
        <f t="shared" si="43"/>
        <v/>
      </c>
      <c r="I933" s="3">
        <f t="shared" si="44"/>
        <v>380.72339999999997</v>
      </c>
      <c r="J933" s="12">
        <f>COUNTIF($A$2:A933, A933)</f>
        <v>6</v>
      </c>
    </row>
    <row r="934" spans="1:10">
      <c r="A934" s="138" t="s">
        <v>1185</v>
      </c>
      <c r="B934" s="139" t="s">
        <v>2045</v>
      </c>
      <c r="C934" s="2">
        <f>IFERROR(VLOOKUP('DIV CHANGE'!$B934,JOBS!$A:$D,4,FALSE),"")</f>
        <v>2</v>
      </c>
      <c r="D934" s="11">
        <v>0.02</v>
      </c>
      <c r="E934" s="3" t="str">
        <f>IF(J934=1, IFERROR(VLOOKUP(A934,'Simple Annual Summary'!$D$5:$O$962,9,FALSE), ""), "")</f>
        <v/>
      </c>
      <c r="F934" s="3" t="str">
        <f t="shared" si="42"/>
        <v/>
      </c>
      <c r="G934" s="17" t="str">
        <f>IF(COUNTIF($A$2:A934, A934)&gt;1, "", IFERROR(SUMIF($A$2:$A$1457, A934, $D$2:$D$1457), ""))</f>
        <v/>
      </c>
      <c r="H934" s="3" t="str">
        <f t="shared" si="43"/>
        <v/>
      </c>
      <c r="I934" s="3">
        <f t="shared" si="44"/>
        <v>415.37506666666667</v>
      </c>
      <c r="J934" s="12">
        <f>COUNTIF($A$2:A934, A934)</f>
        <v>2</v>
      </c>
    </row>
    <row r="935" spans="1:10">
      <c r="A935" s="138" t="s">
        <v>1199</v>
      </c>
      <c r="B935" s="139" t="s">
        <v>2070</v>
      </c>
      <c r="C935" s="2">
        <f>IFERROR(VLOOKUP('DIV CHANGE'!$B935,JOBS!$A:$D,4,FALSE),"")</f>
        <v>8</v>
      </c>
      <c r="D935" s="11">
        <v>0.02</v>
      </c>
      <c r="E935" s="3" t="str">
        <f>IF(J935=1, IFERROR(VLOOKUP(A935,'Simple Annual Summary'!$D$5:$O$962,9,FALSE), ""), "")</f>
        <v/>
      </c>
      <c r="F935" s="3" t="str">
        <f t="shared" si="42"/>
        <v/>
      </c>
      <c r="G935" s="17" t="str">
        <f>IF(COUNTIF($A$2:A935, A935)&gt;1, "", IFERROR(SUMIF($A$2:$A$1457, A935, $D$2:$D$1457), ""))</f>
        <v/>
      </c>
      <c r="H935" s="3" t="str">
        <f t="shared" si="43"/>
        <v/>
      </c>
      <c r="I935" s="3">
        <f t="shared" si="44"/>
        <v>412.08343333333335</v>
      </c>
      <c r="J935" s="12">
        <f>COUNTIF($A$2:A935, A935)</f>
        <v>3</v>
      </c>
    </row>
    <row r="936" spans="1:10">
      <c r="A936" s="142" t="s">
        <v>1227</v>
      </c>
      <c r="B936" s="143" t="s">
        <v>2070</v>
      </c>
      <c r="C936" s="2">
        <f>IFERROR(VLOOKUP('DIV CHANGE'!$B936,JOBS!$A:$D,4,FALSE),"")</f>
        <v>8</v>
      </c>
      <c r="D936" s="2">
        <v>0.02</v>
      </c>
      <c r="E936" s="3" t="str">
        <f>IF(J936=1, IFERROR(VLOOKUP(A936,'Simple Annual Summary'!$D$5:$O$962,9,FALSE), ""), "")</f>
        <v/>
      </c>
      <c r="F936" s="3" t="str">
        <f t="shared" si="42"/>
        <v/>
      </c>
      <c r="G936" s="17" t="str">
        <f>IF(COUNTIF($A$2:A936, A936)&gt;1, "", IFERROR(SUMIF($A$2:$A$1457, A936, $D$2:$D$1457), ""))</f>
        <v/>
      </c>
      <c r="H936" s="3" t="str">
        <f t="shared" si="43"/>
        <v/>
      </c>
      <c r="I936" s="3">
        <f t="shared" si="44"/>
        <v>234.38565</v>
      </c>
      <c r="J936" s="12">
        <f>COUNTIF($A$2:A936, A936)</f>
        <v>3</v>
      </c>
    </row>
    <row r="937" spans="1:10">
      <c r="A937" s="138" t="s">
        <v>1283</v>
      </c>
      <c r="B937" s="139" t="s">
        <v>2018</v>
      </c>
      <c r="C937" s="2">
        <f>IFERROR(VLOOKUP('DIV CHANGE'!$B937,JOBS!$A:$D,4,FALSE),"")</f>
        <v>2</v>
      </c>
      <c r="D937" s="11">
        <v>0.02</v>
      </c>
      <c r="E937" s="3" t="str">
        <f>IF(J937=1, IFERROR(VLOOKUP(A937,'Simple Annual Summary'!$D$5:$O$962,9,FALSE), ""), "")</f>
        <v/>
      </c>
      <c r="F937" s="3" t="str">
        <f t="shared" si="42"/>
        <v/>
      </c>
      <c r="G937" s="17" t="str">
        <f>IF(COUNTIF($A$2:A937, A937)&gt;1, "", IFERROR(SUMIF($A$2:$A$1457, A937, $D$2:$D$1457), ""))</f>
        <v/>
      </c>
      <c r="H937" s="3" t="str">
        <f t="shared" si="43"/>
        <v/>
      </c>
      <c r="I937" s="3">
        <f t="shared" si="44"/>
        <v>39.859687499999993</v>
      </c>
      <c r="J937" s="12">
        <f>COUNTIF($A$2:A937, A937)</f>
        <v>7</v>
      </c>
    </row>
    <row r="938" spans="1:10">
      <c r="A938" s="142" t="s">
        <v>1301</v>
      </c>
      <c r="B938" s="143" t="s">
        <v>2037</v>
      </c>
      <c r="C938" s="2">
        <f>IFERROR(VLOOKUP('DIV CHANGE'!$B938,JOBS!$A:$D,4,FALSE),"")</f>
        <v>2</v>
      </c>
      <c r="D938" s="130">
        <v>0.02</v>
      </c>
      <c r="E938" s="3" t="str">
        <f>IF(J938=1, IFERROR(VLOOKUP(A938,'Simple Annual Summary'!$D$5:$O$962,9,FALSE), ""), "")</f>
        <v/>
      </c>
      <c r="F938" s="3" t="str">
        <f t="shared" si="42"/>
        <v/>
      </c>
      <c r="G938" s="17" t="str">
        <f>IF(COUNTIF($A$2:A938, A938)&gt;1, "", IFERROR(SUMIF($A$2:$A$1457, A938, $D$2:$D$1457), ""))</f>
        <v/>
      </c>
      <c r="H938" s="3" t="str">
        <f t="shared" si="43"/>
        <v/>
      </c>
      <c r="I938" s="3">
        <f t="shared" si="44"/>
        <v>20.49415875</v>
      </c>
      <c r="J938" s="12">
        <f>COUNTIF($A$2:A938, A938)</f>
        <v>2</v>
      </c>
    </row>
    <row r="939" spans="1:10">
      <c r="A939" s="142" t="s">
        <v>1301</v>
      </c>
      <c r="B939" s="143" t="s">
        <v>2114</v>
      </c>
      <c r="C939" s="2">
        <f>IFERROR(VLOOKUP('DIV CHANGE'!$B939,JOBS!$A:$D,4,FALSE),"")</f>
        <v>2</v>
      </c>
      <c r="D939" s="130">
        <v>0.02</v>
      </c>
      <c r="E939" s="3" t="str">
        <f>IF(J939=1, IFERROR(VLOOKUP(A939,'Simple Annual Summary'!$D$5:$O$962,9,FALSE), ""), "")</f>
        <v/>
      </c>
      <c r="F939" s="3" t="str">
        <f t="shared" si="42"/>
        <v/>
      </c>
      <c r="G939" s="17" t="str">
        <f>IF(COUNTIF($A$2:A939, A939)&gt;1, "", IFERROR(SUMIF($A$2:$A$1457, A939, $D$2:$D$1457), ""))</f>
        <v/>
      </c>
      <c r="H939" s="3" t="str">
        <f t="shared" si="43"/>
        <v/>
      </c>
      <c r="I939" s="3">
        <f t="shared" si="44"/>
        <v>20.49415875</v>
      </c>
      <c r="J939" s="12">
        <f>COUNTIF($A$2:A939, A939)</f>
        <v>3</v>
      </c>
    </row>
    <row r="940" spans="1:10">
      <c r="A940" s="138" t="s">
        <v>1303</v>
      </c>
      <c r="B940" s="139" t="s">
        <v>2213</v>
      </c>
      <c r="C940" s="2">
        <f>IFERROR(VLOOKUP('DIV CHANGE'!$B940,JOBS!$A:$D,4,FALSE),"")</f>
        <v>2</v>
      </c>
      <c r="D940" s="131">
        <v>0.02</v>
      </c>
      <c r="E940" s="3" t="str">
        <f>IF(J940=1, IFERROR(VLOOKUP(A940,'Simple Annual Summary'!$D$5:$O$962,9,FALSE), ""), "")</f>
        <v/>
      </c>
      <c r="F940" s="3" t="str">
        <f t="shared" si="42"/>
        <v/>
      </c>
      <c r="G940" s="17" t="str">
        <f>IF(COUNTIF($A$2:A940, A940)&gt;1, "", IFERROR(SUMIF($A$2:$A$1457, A940, $D$2:$D$1457), ""))</f>
        <v/>
      </c>
      <c r="H940" s="3" t="str">
        <f t="shared" si="43"/>
        <v/>
      </c>
      <c r="I940" s="3">
        <f t="shared" si="44"/>
        <v>20.560565</v>
      </c>
      <c r="J940" s="12">
        <f>COUNTIF($A$2:A940, A940)</f>
        <v>9</v>
      </c>
    </row>
    <row r="941" spans="1:10">
      <c r="A941" s="142" t="s">
        <v>1305</v>
      </c>
      <c r="B941" s="143" t="s">
        <v>2076</v>
      </c>
      <c r="C941" s="2">
        <f>IFERROR(VLOOKUP('DIV CHANGE'!$B941,JOBS!$A:$D,4,FALSE),"")</f>
        <v>2</v>
      </c>
      <c r="D941" s="130">
        <v>0.02</v>
      </c>
      <c r="E941" s="3" t="str">
        <f>IF(J941=1, IFERROR(VLOOKUP(A941,'Simple Annual Summary'!$D$5:$O$962,9,FALSE), ""), "")</f>
        <v/>
      </c>
      <c r="F941" s="3" t="str">
        <f t="shared" si="42"/>
        <v/>
      </c>
      <c r="G941" s="17" t="str">
        <f>IF(COUNTIF($A$2:A941, A941)&gt;1, "", IFERROR(SUMIF($A$2:$A$1457, A941, $D$2:$D$1457), ""))</f>
        <v/>
      </c>
      <c r="H941" s="3" t="str">
        <f t="shared" si="43"/>
        <v/>
      </c>
      <c r="I941" s="3">
        <f t="shared" si="44"/>
        <v>20.449887916666668</v>
      </c>
      <c r="J941" s="12">
        <f>COUNTIF($A$2:A941, A941)</f>
        <v>9</v>
      </c>
    </row>
    <row r="942" spans="1:10">
      <c r="A942" s="138" t="s">
        <v>1309</v>
      </c>
      <c r="B942" s="139" t="s">
        <v>2075</v>
      </c>
      <c r="C942" s="2">
        <f>IFERROR(VLOOKUP('DIV CHANGE'!$B942,JOBS!$A:$D,4,FALSE),"")</f>
        <v>4</v>
      </c>
      <c r="D942" s="11">
        <v>0.02</v>
      </c>
      <c r="E942" s="3" t="str">
        <f>IF(J942=1, IFERROR(VLOOKUP(A942,'Simple Annual Summary'!$D$5:$O$962,9,FALSE), ""), "")</f>
        <v/>
      </c>
      <c r="F942" s="3" t="str">
        <f t="shared" si="42"/>
        <v/>
      </c>
      <c r="G942" s="17" t="str">
        <f>IF(COUNTIF($A$2:A942, A942)&gt;1, "", IFERROR(SUMIF($A$2:$A$1457, A942, $D$2:$D$1457), ""))</f>
        <v/>
      </c>
      <c r="H942" s="3" t="str">
        <f t="shared" si="43"/>
        <v/>
      </c>
      <c r="I942" s="3">
        <f t="shared" si="44"/>
        <v>40.275252500000008</v>
      </c>
      <c r="J942" s="12">
        <f>COUNTIF($A$2:A942, A942)</f>
        <v>5</v>
      </c>
    </row>
    <row r="943" spans="1:10">
      <c r="A943" s="142" t="s">
        <v>1311</v>
      </c>
      <c r="B943" s="143" t="s">
        <v>2020</v>
      </c>
      <c r="C943" s="2">
        <f>IFERROR(VLOOKUP('DIV CHANGE'!$B943,JOBS!$A:$D,4,FALSE),"")</f>
        <v>2</v>
      </c>
      <c r="D943" s="11">
        <v>0.02</v>
      </c>
      <c r="E943" s="3" t="str">
        <f>IF(J943=1, IFERROR(VLOOKUP(A943,'Simple Annual Summary'!$D$5:$O$962,9,FALSE), ""), "")</f>
        <v/>
      </c>
      <c r="F943" s="3" t="str">
        <f t="shared" si="42"/>
        <v/>
      </c>
      <c r="G943" s="17" t="str">
        <f>IF(COUNTIF($A$2:A943, A943)&gt;1, "", IFERROR(SUMIF($A$2:$A$1457, A943, $D$2:$D$1457), ""))</f>
        <v/>
      </c>
      <c r="H943" s="3" t="str">
        <f t="shared" si="43"/>
        <v/>
      </c>
      <c r="I943" s="3">
        <f t="shared" si="44"/>
        <v>40.275252500000008</v>
      </c>
      <c r="J943" s="12">
        <f>COUNTIF($A$2:A943, A943)</f>
        <v>5</v>
      </c>
    </row>
    <row r="944" spans="1:10">
      <c r="A944" s="142" t="s">
        <v>1361</v>
      </c>
      <c r="B944" s="143" t="s">
        <v>2044</v>
      </c>
      <c r="C944" s="2">
        <f>IFERROR(VLOOKUP('DIV CHANGE'!$B944,JOBS!$A:$D,4,FALSE),"")</f>
        <v>4</v>
      </c>
      <c r="D944" s="2">
        <v>0.02</v>
      </c>
      <c r="E944" s="3" t="str">
        <f>IF(J944=1, IFERROR(VLOOKUP(A944,'Simple Annual Summary'!$D$5:$O$962,9,FALSE), ""), "")</f>
        <v/>
      </c>
      <c r="F944" s="3" t="str">
        <f t="shared" si="42"/>
        <v/>
      </c>
      <c r="G944" s="17" t="str">
        <f>IF(COUNTIF($A$2:A944, A944)&gt;1, "", IFERROR(SUMIF($A$2:$A$1457, A944, $D$2:$D$1457), ""))</f>
        <v/>
      </c>
      <c r="H944" s="3" t="str">
        <f t="shared" si="43"/>
        <v/>
      </c>
      <c r="I944" s="3">
        <f t="shared" si="44"/>
        <v>442.23260000000005</v>
      </c>
      <c r="J944" s="12">
        <f>COUNTIF($A$2:A944, A944)</f>
        <v>3</v>
      </c>
    </row>
    <row r="945" spans="1:10">
      <c r="A945" s="138" t="s">
        <v>1459</v>
      </c>
      <c r="B945" s="139" t="s">
        <v>2076</v>
      </c>
      <c r="C945" s="2">
        <f>IFERROR(VLOOKUP('DIV CHANGE'!$B945,JOBS!$A:$D,4,FALSE),"")</f>
        <v>2</v>
      </c>
      <c r="D945" s="11">
        <v>0.02</v>
      </c>
      <c r="E945" s="3" t="str">
        <f>IF(J945=1, IFERROR(VLOOKUP(A945,'Simple Annual Summary'!$D$5:$O$962,9,FALSE), ""), "")</f>
        <v/>
      </c>
      <c r="F945" s="3" t="str">
        <f t="shared" si="42"/>
        <v/>
      </c>
      <c r="G945" s="17" t="str">
        <f>IF(COUNTIF($A$2:A945, A945)&gt;1, "", IFERROR(SUMIF($A$2:$A$1457, A945, $D$2:$D$1457), ""))</f>
        <v/>
      </c>
      <c r="H945" s="3" t="str">
        <f t="shared" si="43"/>
        <v/>
      </c>
      <c r="I945" s="3">
        <f t="shared" si="44"/>
        <v>119.12408000000001</v>
      </c>
      <c r="J945" s="12">
        <f>COUNTIF($A$2:A945, A945)</f>
        <v>4</v>
      </c>
    </row>
    <row r="946" spans="1:10">
      <c r="A946" s="138" t="s">
        <v>1508</v>
      </c>
      <c r="B946" s="139" t="s">
        <v>2025</v>
      </c>
      <c r="C946" s="2">
        <f>IFERROR(VLOOKUP('DIV CHANGE'!$B946,JOBS!$A:$D,4,FALSE),"")</f>
        <v>2</v>
      </c>
      <c r="D946" s="11">
        <v>0.02</v>
      </c>
      <c r="E946" s="3" t="str">
        <f>IF(J946=1, IFERROR(VLOOKUP(A946,'Simple Annual Summary'!$D$5:$O$962,9,FALSE), ""), "")</f>
        <v/>
      </c>
      <c r="F946" s="3" t="str">
        <f t="shared" si="42"/>
        <v/>
      </c>
      <c r="G946" s="17" t="str">
        <f>IF(COUNTIF($A$2:A946, A946)&gt;1, "", IFERROR(SUMIF($A$2:$A$1457, A946, $D$2:$D$1457), ""))</f>
        <v/>
      </c>
      <c r="H946" s="3" t="str">
        <f t="shared" si="43"/>
        <v/>
      </c>
      <c r="I946" s="3">
        <f t="shared" si="44"/>
        <v>559.08206666666661</v>
      </c>
      <c r="J946" s="12">
        <f>COUNTIF($A$2:A946, A946)</f>
        <v>3</v>
      </c>
    </row>
    <row r="947" spans="1:10">
      <c r="A947" s="142" t="s">
        <v>2134</v>
      </c>
      <c r="B947" s="143" t="s">
        <v>2114</v>
      </c>
      <c r="C947" s="2">
        <f>IFERROR(VLOOKUP('DIV CHANGE'!$B947,JOBS!$A:$D,4,FALSE),"")</f>
        <v>2</v>
      </c>
      <c r="D947" s="2">
        <v>0.01</v>
      </c>
      <c r="E947" s="3" t="str">
        <f>IF(J947=1, IFERROR(VLOOKUP(A947,'Simple Annual Summary'!$D$5:$O$962,9,FALSE), ""), "")</f>
        <v/>
      </c>
      <c r="F947" s="3" t="str">
        <f t="shared" si="42"/>
        <v/>
      </c>
      <c r="G947" s="17" t="str">
        <f>IF(COUNTIF($A$2:A947, A947)&gt;1, "", IFERROR(SUMIF($A$2:$A$1457, A947, $D$2:$D$1457), ""))</f>
        <v/>
      </c>
      <c r="H947" s="3" t="str">
        <f t="shared" si="43"/>
        <v/>
      </c>
      <c r="I947" s="3">
        <f t="shared" si="44"/>
        <v>0</v>
      </c>
      <c r="J947" s="12">
        <f>COUNTIF($A$2:A947, A947)</f>
        <v>2</v>
      </c>
    </row>
    <row r="948" spans="1:10">
      <c r="A948" s="138" t="s">
        <v>2135</v>
      </c>
      <c r="B948" s="139" t="s">
        <v>2020</v>
      </c>
      <c r="C948" s="2">
        <f>IFERROR(VLOOKUP('DIV CHANGE'!$B948,JOBS!$A:$D,4,FALSE),"")</f>
        <v>2</v>
      </c>
      <c r="D948" s="11">
        <v>0.01</v>
      </c>
      <c r="E948" s="3" t="str">
        <f>IF(J948=1, IFERROR(VLOOKUP(A948,'Simple Annual Summary'!$D$5:$O$962,9,FALSE), ""), "")</f>
        <v/>
      </c>
      <c r="F948" s="3" t="str">
        <f t="shared" si="42"/>
        <v/>
      </c>
      <c r="G948" s="17" t="str">
        <f>IF(COUNTIF($A$2:A948, A948)&gt;1, "", IFERROR(SUMIF($A$2:$A$1457, A948, $D$2:$D$1457), ""))</f>
        <v/>
      </c>
      <c r="H948" s="3" t="str">
        <f t="shared" si="43"/>
        <v/>
      </c>
      <c r="I948" s="3">
        <f t="shared" si="44"/>
        <v>0</v>
      </c>
      <c r="J948" s="12">
        <f>COUNTIF($A$2:A948, A948)</f>
        <v>2</v>
      </c>
    </row>
    <row r="949" spans="1:10">
      <c r="A949" s="138" t="s">
        <v>2217</v>
      </c>
      <c r="B949" s="139" t="s">
        <v>2045</v>
      </c>
      <c r="C949" s="2">
        <f>IFERROR(VLOOKUP('DIV CHANGE'!$B949,JOBS!$A:$D,4,FALSE),"")</f>
        <v>2</v>
      </c>
      <c r="D949" s="11">
        <v>0.01</v>
      </c>
      <c r="E949" s="3" t="str">
        <f>IF(J949=1, IFERROR(VLOOKUP(A949,'Simple Annual Summary'!$D$5:$O$962,9,FALSE), ""), "")</f>
        <v/>
      </c>
      <c r="F949" s="3" t="str">
        <f t="shared" si="42"/>
        <v/>
      </c>
      <c r="G949" s="17" t="str">
        <f>IF(COUNTIF($A$2:A949, A949)&gt;1, "", IFERROR(SUMIF($A$2:$A$1457, A949, $D$2:$D$1457), ""))</f>
        <v/>
      </c>
      <c r="H949" s="3" t="str">
        <f t="shared" si="43"/>
        <v/>
      </c>
      <c r="I949" s="3">
        <f t="shared" si="44"/>
        <v>0</v>
      </c>
      <c r="J949" s="12">
        <f>COUNTIF($A$2:A949, A949)</f>
        <v>7</v>
      </c>
    </row>
    <row r="950" spans="1:10">
      <c r="A950" s="138" t="s">
        <v>2167</v>
      </c>
      <c r="B950" s="139" t="s">
        <v>2044</v>
      </c>
      <c r="C950" s="2">
        <f>IFERROR(VLOOKUP('DIV CHANGE'!$B950,JOBS!$A:$D,4,FALSE),"")</f>
        <v>4</v>
      </c>
      <c r="D950" s="11">
        <v>0.01</v>
      </c>
      <c r="E950" s="3" t="str">
        <f>IF(J950=1, IFERROR(VLOOKUP(A950,'Simple Annual Summary'!$D$5:$O$962,9,FALSE), ""), "")</f>
        <v/>
      </c>
      <c r="F950" s="3" t="str">
        <f t="shared" si="42"/>
        <v/>
      </c>
      <c r="G950" s="17" t="str">
        <f>IF(COUNTIF($A$2:A950, A950)&gt;1, "", IFERROR(SUMIF($A$2:$A$1457, A950, $D$2:$D$1457), ""))</f>
        <v/>
      </c>
      <c r="H950" s="3" t="str">
        <f t="shared" si="43"/>
        <v/>
      </c>
      <c r="I950" s="3">
        <f t="shared" si="44"/>
        <v>0</v>
      </c>
      <c r="J950" s="12">
        <f>COUNTIF($A$2:A950, A950)</f>
        <v>3</v>
      </c>
    </row>
    <row r="951" spans="1:10">
      <c r="A951" s="142" t="s">
        <v>183</v>
      </c>
      <c r="B951" s="143" t="s">
        <v>2050</v>
      </c>
      <c r="C951" s="2">
        <f>IFERROR(VLOOKUP('DIV CHANGE'!$B951,JOBS!$A:$D,4,FALSE),"")</f>
        <v>4</v>
      </c>
      <c r="D951" s="11">
        <v>0.01</v>
      </c>
      <c r="E951" s="3" t="str">
        <f>IF(J951=1, IFERROR(VLOOKUP(A951,'Simple Annual Summary'!$D$5:$O$962,9,FALSE), ""), "")</f>
        <v/>
      </c>
      <c r="F951" s="3" t="str">
        <f t="shared" si="42"/>
        <v/>
      </c>
      <c r="G951" s="17" t="str">
        <f>IF(COUNTIF($A$2:A951, A951)&gt;1, "", IFERROR(SUMIF($A$2:$A$1457, A951, $D$2:$D$1457), ""))</f>
        <v/>
      </c>
      <c r="H951" s="3" t="str">
        <f t="shared" si="43"/>
        <v/>
      </c>
      <c r="I951" s="3">
        <f t="shared" si="44"/>
        <v>229.10330000000005</v>
      </c>
      <c r="J951" s="12">
        <f>COUNTIF($A$2:A951, A951)</f>
        <v>2</v>
      </c>
    </row>
    <row r="952" spans="1:10">
      <c r="A952" s="142" t="s">
        <v>342</v>
      </c>
      <c r="B952" s="143" t="s">
        <v>2236</v>
      </c>
      <c r="C952" s="2">
        <f>IFERROR(VLOOKUP('DIV CHANGE'!$B952,JOBS!$A:$D,4,FALSE),"")</f>
        <v>2</v>
      </c>
      <c r="D952" s="130">
        <v>0.01</v>
      </c>
      <c r="E952" s="3" t="str">
        <f>IF(J952=1, IFERROR(VLOOKUP(A952,'Simple Annual Summary'!$D$5:$O$962,9,FALSE), ""), "")</f>
        <v/>
      </c>
      <c r="F952" s="3" t="str">
        <f t="shared" si="42"/>
        <v/>
      </c>
      <c r="G952" s="17" t="str">
        <f>IF(COUNTIF($A$2:A952, A952)&gt;1, "", IFERROR(SUMIF($A$2:$A$1457, A952, $D$2:$D$1457), ""))</f>
        <v/>
      </c>
      <c r="H952" s="3" t="str">
        <f t="shared" si="43"/>
        <v/>
      </c>
      <c r="I952" s="3">
        <f t="shared" si="44"/>
        <v>33.439320000000002</v>
      </c>
      <c r="J952" s="12">
        <f>COUNTIF($A$2:A952, A952)</f>
        <v>3</v>
      </c>
    </row>
    <row r="953" spans="1:10">
      <c r="A953" s="142" t="s">
        <v>441</v>
      </c>
      <c r="B953" s="143" t="s">
        <v>2044</v>
      </c>
      <c r="C953" s="2">
        <f>IFERROR(VLOOKUP('DIV CHANGE'!$B953,JOBS!$A:$D,4,FALSE),"")</f>
        <v>4</v>
      </c>
      <c r="D953" s="2">
        <v>0.01</v>
      </c>
      <c r="E953" s="3" t="str">
        <f>IF(J953=1, IFERROR(VLOOKUP(A953,'Simple Annual Summary'!$D$5:$O$962,9,FALSE), ""), "")</f>
        <v/>
      </c>
      <c r="F953" s="3" t="str">
        <f t="shared" si="42"/>
        <v/>
      </c>
      <c r="G953" s="17" t="str">
        <f>IF(COUNTIF($A$2:A953, A953)&gt;1, "", IFERROR(SUMIF($A$2:$A$1457, A953, $D$2:$D$1457), ""))</f>
        <v/>
      </c>
      <c r="H953" s="3" t="str">
        <f t="shared" si="43"/>
        <v/>
      </c>
      <c r="I953" s="3">
        <f t="shared" si="44"/>
        <v>283.6789</v>
      </c>
      <c r="J953" s="12">
        <f>COUNTIF($A$2:A953, A953)</f>
        <v>3</v>
      </c>
    </row>
    <row r="954" spans="1:10">
      <c r="A954" s="138" t="s">
        <v>451</v>
      </c>
      <c r="B954" s="139" t="s">
        <v>2213</v>
      </c>
      <c r="C954" s="2">
        <f>IFERROR(VLOOKUP('DIV CHANGE'!$B954,JOBS!$A:$D,4,FALSE),"")</f>
        <v>2</v>
      </c>
      <c r="D954" s="11">
        <v>0.01</v>
      </c>
      <c r="E954" s="3" t="str">
        <f>IF(J954=1, IFERROR(VLOOKUP(A954,'Simple Annual Summary'!$D$5:$O$962,9,FALSE), ""), "")</f>
        <v/>
      </c>
      <c r="F954" s="3" t="str">
        <f t="shared" si="42"/>
        <v/>
      </c>
      <c r="G954" s="17" t="str">
        <f>IF(COUNTIF($A$2:A954, A954)&gt;1, "", IFERROR(SUMIF($A$2:$A$1457, A954, $D$2:$D$1457), ""))</f>
        <v/>
      </c>
      <c r="H954" s="3" t="str">
        <f t="shared" si="43"/>
        <v/>
      </c>
      <c r="I954" s="3">
        <f t="shared" si="44"/>
        <v>133.65</v>
      </c>
      <c r="J954" s="12">
        <f>COUNTIF($A$2:A954, A954)</f>
        <v>4</v>
      </c>
    </row>
    <row r="955" spans="1:10">
      <c r="A955" s="142" t="s">
        <v>453</v>
      </c>
      <c r="B955" s="143" t="s">
        <v>2113</v>
      </c>
      <c r="C955" s="2">
        <f>IFERROR(VLOOKUP('DIV CHANGE'!$B955,JOBS!$A:$D,4,FALSE),"")</f>
        <v>2</v>
      </c>
      <c r="D955" s="11">
        <v>0.01</v>
      </c>
      <c r="E955" s="3" t="str">
        <f>IF(J955=1, IFERROR(VLOOKUP(A955,'Simple Annual Summary'!$D$5:$O$962,9,FALSE), ""), "")</f>
        <v/>
      </c>
      <c r="F955" s="3" t="str">
        <f t="shared" si="42"/>
        <v/>
      </c>
      <c r="G955" s="17" t="str">
        <f>IF(COUNTIF($A$2:A955, A955)&gt;1, "", IFERROR(SUMIF($A$2:$A$1457, A955, $D$2:$D$1457), ""))</f>
        <v/>
      </c>
      <c r="H955" s="3" t="str">
        <f t="shared" si="43"/>
        <v/>
      </c>
      <c r="I955" s="3">
        <f t="shared" si="44"/>
        <v>155.25</v>
      </c>
      <c r="J955" s="12">
        <f>COUNTIF($A$2:A955, A955)</f>
        <v>4</v>
      </c>
    </row>
    <row r="956" spans="1:10">
      <c r="A956" s="138" t="s">
        <v>2136</v>
      </c>
      <c r="B956" s="139" t="s">
        <v>2114</v>
      </c>
      <c r="C956" s="2">
        <f>IFERROR(VLOOKUP('DIV CHANGE'!$B956,JOBS!$A:$D,4,FALSE),"")</f>
        <v>2</v>
      </c>
      <c r="D956" s="11">
        <v>0.01</v>
      </c>
      <c r="E956" s="3" t="str">
        <f>IF(J956=1, IFERROR(VLOOKUP(A956,'Simple Annual Summary'!$D$5:$O$962,9,FALSE), ""), "")</f>
        <v/>
      </c>
      <c r="F956" s="3" t="str">
        <f t="shared" si="42"/>
        <v/>
      </c>
      <c r="G956" s="17" t="str">
        <f>IF(COUNTIF($A$2:A956, A956)&gt;1, "", IFERROR(SUMIF($A$2:$A$1457, A956, $D$2:$D$1457), ""))</f>
        <v/>
      </c>
      <c r="H956" s="3" t="str">
        <f t="shared" si="43"/>
        <v/>
      </c>
      <c r="I956" s="3">
        <f t="shared" si="44"/>
        <v>0</v>
      </c>
      <c r="J956" s="12">
        <f>COUNTIF($A$2:A956, A956)</f>
        <v>2</v>
      </c>
    </row>
    <row r="957" spans="1:10">
      <c r="A957" s="138" t="s">
        <v>461</v>
      </c>
      <c r="B957" s="139" t="s">
        <v>2235</v>
      </c>
      <c r="C957" s="2">
        <f>IFERROR(VLOOKUP('DIV CHANGE'!$B957,JOBS!$A:$D,4,FALSE),"")</f>
        <v>2</v>
      </c>
      <c r="D957" s="11">
        <v>0.01</v>
      </c>
      <c r="E957" s="3" t="str">
        <f>IF(J957=1, IFERROR(VLOOKUP(A957,'Simple Annual Summary'!$D$5:$O$962,9,FALSE), ""), "")</f>
        <v/>
      </c>
      <c r="F957" s="3" t="str">
        <f t="shared" si="42"/>
        <v/>
      </c>
      <c r="G957" s="17" t="str">
        <f>IF(COUNTIF($A$2:A957, A957)&gt;1, "", IFERROR(SUMIF($A$2:$A$1457, A957, $D$2:$D$1457), ""))</f>
        <v/>
      </c>
      <c r="H957" s="3" t="str">
        <f t="shared" si="43"/>
        <v/>
      </c>
      <c r="I957" s="3">
        <f t="shared" si="44"/>
        <v>44.299983333333344</v>
      </c>
      <c r="J957" s="12">
        <f>COUNTIF($A$2:A957, A957)</f>
        <v>4</v>
      </c>
    </row>
    <row r="958" spans="1:10">
      <c r="A958" s="142" t="s">
        <v>2153</v>
      </c>
      <c r="B958" s="143" t="s">
        <v>2114</v>
      </c>
      <c r="C958" s="2">
        <f>IFERROR(VLOOKUP('DIV CHANGE'!$B958,JOBS!$A:$D,4,FALSE),"")</f>
        <v>2</v>
      </c>
      <c r="D958" s="2">
        <v>0.01</v>
      </c>
      <c r="E958" s="3" t="str">
        <f>IF(J958=1, IFERROR(VLOOKUP(A958,'Simple Annual Summary'!$D$5:$O$962,9,FALSE), ""), "")</f>
        <v/>
      </c>
      <c r="F958" s="3" t="str">
        <f t="shared" si="42"/>
        <v/>
      </c>
      <c r="G958" s="17" t="str">
        <f>IF(COUNTIF($A$2:A958, A958)&gt;1, "", IFERROR(SUMIF($A$2:$A$1457, A958, $D$2:$D$1457), ""))</f>
        <v/>
      </c>
      <c r="H958" s="3" t="str">
        <f t="shared" si="43"/>
        <v/>
      </c>
      <c r="I958" s="3">
        <f t="shared" si="44"/>
        <v>0</v>
      </c>
      <c r="J958" s="12">
        <f>COUNTIF($A$2:A958, A958)</f>
        <v>5</v>
      </c>
    </row>
    <row r="959" spans="1:10">
      <c r="A959" s="138" t="s">
        <v>2190</v>
      </c>
      <c r="B959" s="139" t="s">
        <v>2045</v>
      </c>
      <c r="C959" s="2">
        <f>IFERROR(VLOOKUP('DIV CHANGE'!$B959,JOBS!$A:$D,4,FALSE),"")</f>
        <v>2</v>
      </c>
      <c r="D959" s="11">
        <v>0.01</v>
      </c>
      <c r="E959" s="3" t="str">
        <f>IF(J959=1, IFERROR(VLOOKUP(A959,'Simple Annual Summary'!$D$5:$O$962,9,FALSE), ""), "")</f>
        <v/>
      </c>
      <c r="F959" s="3" t="str">
        <f t="shared" si="42"/>
        <v/>
      </c>
      <c r="G959" s="17" t="str">
        <f>IF(COUNTIF($A$2:A959, A959)&gt;1, "", IFERROR(SUMIF($A$2:$A$1457, A959, $D$2:$D$1457), ""))</f>
        <v/>
      </c>
      <c r="H959" s="3" t="str">
        <f t="shared" si="43"/>
        <v/>
      </c>
      <c r="I959" s="3">
        <f t="shared" si="44"/>
        <v>0</v>
      </c>
      <c r="J959" s="12">
        <f>COUNTIF($A$2:A959, A959)</f>
        <v>3</v>
      </c>
    </row>
    <row r="960" spans="1:10">
      <c r="A960" s="142" t="s">
        <v>2146</v>
      </c>
      <c r="B960" s="143" t="s">
        <v>2027</v>
      </c>
      <c r="C960" s="2">
        <f>IFERROR(VLOOKUP('DIV CHANGE'!$B960,JOBS!$A:$D,4,FALSE),"")</f>
        <v>2</v>
      </c>
      <c r="D960" s="11">
        <v>0.01</v>
      </c>
      <c r="E960" s="3" t="str">
        <f>IF(J960=1, IFERROR(VLOOKUP(A960,'Simple Annual Summary'!$D$5:$O$962,9,FALSE), ""), "")</f>
        <v/>
      </c>
      <c r="F960" s="3" t="str">
        <f t="shared" si="42"/>
        <v/>
      </c>
      <c r="G960" s="17" t="str">
        <f>IF(COUNTIF($A$2:A960, A960)&gt;1, "", IFERROR(SUMIF($A$2:$A$1457, A960, $D$2:$D$1457), ""))</f>
        <v/>
      </c>
      <c r="H960" s="3" t="str">
        <f t="shared" si="43"/>
        <v/>
      </c>
      <c r="I960" s="3">
        <f t="shared" si="44"/>
        <v>0</v>
      </c>
      <c r="J960" s="12">
        <f>COUNTIF($A$2:A960, A960)</f>
        <v>2</v>
      </c>
    </row>
    <row r="961" spans="1:10">
      <c r="A961" s="138" t="s">
        <v>2146</v>
      </c>
      <c r="B961" s="139" t="s">
        <v>2045</v>
      </c>
      <c r="C961" s="2">
        <f>IFERROR(VLOOKUP('DIV CHANGE'!$B961,JOBS!$A:$D,4,FALSE),"")</f>
        <v>2</v>
      </c>
      <c r="D961" s="11">
        <v>0.01</v>
      </c>
      <c r="E961" s="3" t="str">
        <f>IF(J961=1, IFERROR(VLOOKUP(A961,'Simple Annual Summary'!$D$5:$O$962,9,FALSE), ""), "")</f>
        <v/>
      </c>
      <c r="F961" s="3" t="str">
        <f t="shared" si="42"/>
        <v/>
      </c>
      <c r="G961" s="17" t="str">
        <f>IF(COUNTIF($A$2:A961, A961)&gt;1, "", IFERROR(SUMIF($A$2:$A$1457, A961, $D$2:$D$1457), ""))</f>
        <v/>
      </c>
      <c r="H961" s="3" t="str">
        <f t="shared" si="43"/>
        <v/>
      </c>
      <c r="I961" s="3">
        <f t="shared" si="44"/>
        <v>0</v>
      </c>
      <c r="J961" s="12">
        <f>COUNTIF($A$2:A961, A961)</f>
        <v>3</v>
      </c>
    </row>
    <row r="962" spans="1:10">
      <c r="A962" s="142" t="s">
        <v>2146</v>
      </c>
      <c r="B962" s="143" t="s">
        <v>2070</v>
      </c>
      <c r="C962" s="2">
        <f>IFERROR(VLOOKUP('DIV CHANGE'!$B962,JOBS!$A:$D,4,FALSE),"")</f>
        <v>8</v>
      </c>
      <c r="D962" s="2">
        <v>0.01</v>
      </c>
      <c r="E962" s="3" t="str">
        <f>IF(J962=1, IFERROR(VLOOKUP(A962,'Simple Annual Summary'!$D$5:$O$962,9,FALSE), ""), "")</f>
        <v/>
      </c>
      <c r="F962" s="3" t="str">
        <f t="shared" ref="F962:F1025" si="45">IFERROR(E962/12,"")</f>
        <v/>
      </c>
      <c r="G962" s="17" t="str">
        <f>IF(COUNTIF($A$2:A962, A962)&gt;1, "", IFERROR(SUMIF($A$2:$A$1457, A962, $D$2:$D$1457), ""))</f>
        <v/>
      </c>
      <c r="H962" s="3" t="str">
        <f t="shared" ref="H962:H1025" si="46">IFERROR(ROUND(G962*F962,3),"")</f>
        <v/>
      </c>
      <c r="I962" s="3">
        <f t="shared" ref="I962:I1025" si="47">IFERROR(SUMIFS(F:F, A:A, A962) * D962, "")*12</f>
        <v>0</v>
      </c>
      <c r="J962" s="12">
        <f>COUNTIF($A$2:A962, A962)</f>
        <v>4</v>
      </c>
    </row>
    <row r="963" spans="1:10">
      <c r="A963" s="142" t="s">
        <v>2137</v>
      </c>
      <c r="B963" s="143" t="s">
        <v>2070</v>
      </c>
      <c r="C963" s="2">
        <f>IFERROR(VLOOKUP('DIV CHANGE'!$B963,JOBS!$A:$D,4,FALSE),"")</f>
        <v>8</v>
      </c>
      <c r="D963" s="2">
        <v>0.01</v>
      </c>
      <c r="E963" s="3" t="str">
        <f>IF(J963=1, IFERROR(VLOOKUP(A963,'Simple Annual Summary'!$D$5:$O$962,9,FALSE), ""), "")</f>
        <v/>
      </c>
      <c r="F963" s="3" t="str">
        <f t="shared" si="45"/>
        <v/>
      </c>
      <c r="G963" s="17" t="str">
        <f>IF(COUNTIF($A$2:A963, A963)&gt;1, "", IFERROR(SUMIF($A$2:$A$1457, A963, $D$2:$D$1457), ""))</f>
        <v/>
      </c>
      <c r="H963" s="3" t="str">
        <f t="shared" si="46"/>
        <v/>
      </c>
      <c r="I963" s="3">
        <f t="shared" si="47"/>
        <v>0</v>
      </c>
      <c r="J963" s="12">
        <f>COUNTIF($A$2:A963, A963)</f>
        <v>2</v>
      </c>
    </row>
    <row r="964" spans="1:10">
      <c r="A964" s="142" t="s">
        <v>2234</v>
      </c>
      <c r="B964" s="143" t="s">
        <v>2040</v>
      </c>
      <c r="C964" s="2">
        <f>IFERROR(VLOOKUP('DIV CHANGE'!$B964,JOBS!$A:$D,4,FALSE),"")</f>
        <v>2</v>
      </c>
      <c r="D964" s="130">
        <v>0.01</v>
      </c>
      <c r="E964" s="3" t="str">
        <f>IF(J964=1, IFERROR(VLOOKUP(A964,'Simple Annual Summary'!$D$5:$O$962,9,FALSE), ""), "")</f>
        <v/>
      </c>
      <c r="F964" s="3" t="str">
        <f t="shared" si="45"/>
        <v/>
      </c>
      <c r="G964" s="17" t="str">
        <f>IF(COUNTIF($A$2:A964, A964)&gt;1, "", IFERROR(SUMIF($A$2:$A$1457, A964, $D$2:$D$1457), ""))</f>
        <v/>
      </c>
      <c r="H964" s="3" t="str">
        <f t="shared" si="46"/>
        <v/>
      </c>
      <c r="I964" s="3">
        <f t="shared" si="47"/>
        <v>0</v>
      </c>
      <c r="J964" s="12">
        <f>COUNTIF($A$2:A964, A964)</f>
        <v>10</v>
      </c>
    </row>
    <row r="965" spans="1:10">
      <c r="A965" s="142" t="s">
        <v>2234</v>
      </c>
      <c r="B965" s="143" t="s">
        <v>2045</v>
      </c>
      <c r="C965" s="2">
        <f>IFERROR(VLOOKUP('DIV CHANGE'!$B965,JOBS!$A:$D,4,FALSE),"")</f>
        <v>2</v>
      </c>
      <c r="D965" s="2">
        <v>0.01</v>
      </c>
      <c r="E965" s="3" t="str">
        <f>IF(J965=1, IFERROR(VLOOKUP(A965,'Simple Annual Summary'!$D$5:$O$962,9,FALSE), ""), "")</f>
        <v/>
      </c>
      <c r="F965" s="3" t="str">
        <f t="shared" si="45"/>
        <v/>
      </c>
      <c r="G965" s="17" t="str">
        <f>IF(COUNTIF($A$2:A965, A965)&gt;1, "", IFERROR(SUMIF($A$2:$A$1457, A965, $D$2:$D$1457), ""))</f>
        <v/>
      </c>
      <c r="H965" s="3" t="str">
        <f t="shared" si="46"/>
        <v/>
      </c>
      <c r="I965" s="3">
        <f t="shared" si="47"/>
        <v>0</v>
      </c>
      <c r="J965" s="12">
        <f>COUNTIF($A$2:A965, A965)</f>
        <v>11</v>
      </c>
    </row>
    <row r="966" spans="1:10">
      <c r="A966" s="142" t="s">
        <v>2222</v>
      </c>
      <c r="B966" s="143" t="s">
        <v>2044</v>
      </c>
      <c r="C966" s="2">
        <f>IFERROR(VLOOKUP('DIV CHANGE'!$B966,JOBS!$A:$D,4,FALSE),"")</f>
        <v>4</v>
      </c>
      <c r="D966" s="2">
        <v>0.01</v>
      </c>
      <c r="E966" s="3" t="str">
        <f>IF(J966=1, IFERROR(VLOOKUP(A966,'Simple Annual Summary'!$D$5:$O$962,9,FALSE), ""), "")</f>
        <v/>
      </c>
      <c r="F966" s="3" t="str">
        <f t="shared" si="45"/>
        <v/>
      </c>
      <c r="G966" s="17" t="str">
        <f>IF(COUNTIF($A$2:A966, A966)&gt;1, "", IFERROR(SUMIF($A$2:$A$1457, A966, $D$2:$D$1457), ""))</f>
        <v/>
      </c>
      <c r="H966" s="3" t="str">
        <f t="shared" si="46"/>
        <v/>
      </c>
      <c r="I966" s="3">
        <f t="shared" si="47"/>
        <v>0</v>
      </c>
      <c r="J966" s="12">
        <f>COUNTIF($A$2:A966, A966)</f>
        <v>5</v>
      </c>
    </row>
    <row r="967" spans="1:10">
      <c r="A967" s="142" t="s">
        <v>2222</v>
      </c>
      <c r="B967" s="143" t="s">
        <v>2203</v>
      </c>
      <c r="C967" s="2">
        <f>IFERROR(VLOOKUP('DIV CHANGE'!$B967,JOBS!$A:$D,4,FALSE),"")</f>
        <v>4</v>
      </c>
      <c r="D967" s="130">
        <v>0.01</v>
      </c>
      <c r="E967" s="3" t="str">
        <f>IF(J967=1, IFERROR(VLOOKUP(A967,'Simple Annual Summary'!$D$5:$O$962,9,FALSE), ""), "")</f>
        <v/>
      </c>
      <c r="F967" s="3" t="str">
        <f t="shared" si="45"/>
        <v/>
      </c>
      <c r="G967" s="17" t="str">
        <f>IF(COUNTIF($A$2:A967, A967)&gt;1, "", IFERROR(SUMIF($A$2:$A$1457, A967, $D$2:$D$1457), ""))</f>
        <v/>
      </c>
      <c r="H967" s="3" t="str">
        <f t="shared" si="46"/>
        <v/>
      </c>
      <c r="I967" s="3">
        <f t="shared" si="47"/>
        <v>0</v>
      </c>
      <c r="J967" s="12">
        <f>COUNTIF($A$2:A967, A967)</f>
        <v>6</v>
      </c>
    </row>
    <row r="968" spans="1:10">
      <c r="A968" s="142" t="s">
        <v>2169</v>
      </c>
      <c r="B968" s="143" t="s">
        <v>2020</v>
      </c>
      <c r="C968" s="2">
        <f>IFERROR(VLOOKUP('DIV CHANGE'!$B968,JOBS!$A:$D,4,FALSE),"")</f>
        <v>2</v>
      </c>
      <c r="D968" s="130">
        <v>0.01</v>
      </c>
      <c r="E968" s="3" t="str">
        <f>IF(J968=1, IFERROR(VLOOKUP(A968,'Simple Annual Summary'!$D$5:$O$962,9,FALSE), ""), "")</f>
        <v/>
      </c>
      <c r="F968" s="3" t="str">
        <f t="shared" si="45"/>
        <v/>
      </c>
      <c r="G968" s="17" t="str">
        <f>IF(COUNTIF($A$2:A968, A968)&gt;1, "", IFERROR(SUMIF($A$2:$A$1457, A968, $D$2:$D$1457), ""))</f>
        <v/>
      </c>
      <c r="H968" s="3" t="str">
        <f t="shared" si="46"/>
        <v/>
      </c>
      <c r="I968" s="3">
        <f t="shared" si="47"/>
        <v>0</v>
      </c>
      <c r="J968" s="12">
        <f>COUNTIF($A$2:A968, A968)</f>
        <v>3</v>
      </c>
    </row>
    <row r="969" spans="1:10">
      <c r="A969" s="138" t="s">
        <v>2169</v>
      </c>
      <c r="B969" s="139" t="s">
        <v>2070</v>
      </c>
      <c r="C969" s="2">
        <f>IFERROR(VLOOKUP('DIV CHANGE'!$B969,JOBS!$A:$D,4,FALSE),"")</f>
        <v>8</v>
      </c>
      <c r="D969" s="11">
        <v>0.01</v>
      </c>
      <c r="E969" s="3" t="str">
        <f>IF(J969=1, IFERROR(VLOOKUP(A969,'Simple Annual Summary'!$D$5:$O$962,9,FALSE), ""), "")</f>
        <v/>
      </c>
      <c r="F969" s="3" t="str">
        <f t="shared" si="45"/>
        <v/>
      </c>
      <c r="G969" s="17" t="str">
        <f>IF(COUNTIF($A$2:A969, A969)&gt;1, "", IFERROR(SUMIF($A$2:$A$1457, A969, $D$2:$D$1457), ""))</f>
        <v/>
      </c>
      <c r="H969" s="3" t="str">
        <f t="shared" si="46"/>
        <v/>
      </c>
      <c r="I969" s="3">
        <f t="shared" si="47"/>
        <v>0</v>
      </c>
      <c r="J969" s="12">
        <f>COUNTIF($A$2:A969, A969)</f>
        <v>4</v>
      </c>
    </row>
    <row r="970" spans="1:10">
      <c r="A970" s="142" t="s">
        <v>2163</v>
      </c>
      <c r="B970" s="143" t="s">
        <v>2045</v>
      </c>
      <c r="C970" s="2">
        <f>IFERROR(VLOOKUP('DIV CHANGE'!$B970,JOBS!$A:$D,4,FALSE),"")</f>
        <v>2</v>
      </c>
      <c r="D970" s="2">
        <v>0.01</v>
      </c>
      <c r="E970" s="3" t="str">
        <f>IF(J970=1, IFERROR(VLOOKUP(A970,'Simple Annual Summary'!$D$5:$O$962,9,FALSE), ""), "")</f>
        <v/>
      </c>
      <c r="F970" s="3" t="str">
        <f t="shared" si="45"/>
        <v/>
      </c>
      <c r="G970" s="17" t="str">
        <f>IF(COUNTIF($A$2:A970, A970)&gt;1, "", IFERROR(SUMIF($A$2:$A$1457, A970, $D$2:$D$1457), ""))</f>
        <v/>
      </c>
      <c r="H970" s="3" t="str">
        <f t="shared" si="46"/>
        <v/>
      </c>
      <c r="I970" s="3">
        <f t="shared" si="47"/>
        <v>0</v>
      </c>
      <c r="J970" s="12">
        <f>COUNTIF($A$2:A970, A970)</f>
        <v>5</v>
      </c>
    </row>
    <row r="971" spans="1:10">
      <c r="A971" s="138" t="s">
        <v>2138</v>
      </c>
      <c r="B971" s="139" t="s">
        <v>2070</v>
      </c>
      <c r="C971" s="2">
        <f>IFERROR(VLOOKUP('DIV CHANGE'!$B971,JOBS!$A:$D,4,FALSE),"")</f>
        <v>8</v>
      </c>
      <c r="D971" s="11">
        <v>0.01</v>
      </c>
      <c r="E971" s="3" t="str">
        <f>IF(J971=1, IFERROR(VLOOKUP(A971,'Simple Annual Summary'!$D$5:$O$962,9,FALSE), ""), "")</f>
        <v/>
      </c>
      <c r="F971" s="3" t="str">
        <f t="shared" si="45"/>
        <v/>
      </c>
      <c r="G971" s="17" t="str">
        <f>IF(COUNTIF($A$2:A971, A971)&gt;1, "", IFERROR(SUMIF($A$2:$A$1457, A971, $D$2:$D$1457), ""))</f>
        <v/>
      </c>
      <c r="H971" s="3" t="str">
        <f t="shared" si="46"/>
        <v/>
      </c>
      <c r="I971" s="3">
        <f t="shared" si="47"/>
        <v>0</v>
      </c>
      <c r="J971" s="12">
        <f>COUNTIF($A$2:A971, A971)</f>
        <v>2</v>
      </c>
    </row>
    <row r="972" spans="1:10">
      <c r="A972" s="142" t="s">
        <v>2191</v>
      </c>
      <c r="B972" s="143" t="s">
        <v>2037</v>
      </c>
      <c r="C972" s="2">
        <f>IFERROR(VLOOKUP('DIV CHANGE'!$B972,JOBS!$A:$D,4,FALSE),"")</f>
        <v>2</v>
      </c>
      <c r="D972" s="2">
        <v>0.01</v>
      </c>
      <c r="E972" s="3" t="str">
        <f>IF(J972=1, IFERROR(VLOOKUP(A972,'Simple Annual Summary'!$D$5:$O$962,9,FALSE), ""), "")</f>
        <v/>
      </c>
      <c r="F972" s="3" t="str">
        <f t="shared" si="45"/>
        <v/>
      </c>
      <c r="G972" s="17" t="str">
        <f>IF(COUNTIF($A$2:A972, A972)&gt;1, "", IFERROR(SUMIF($A$2:$A$1457, A972, $D$2:$D$1457), ""))</f>
        <v/>
      </c>
      <c r="H972" s="3" t="str">
        <f t="shared" si="46"/>
        <v/>
      </c>
      <c r="I972" s="3">
        <f t="shared" si="47"/>
        <v>0</v>
      </c>
      <c r="J972" s="12">
        <f>COUNTIF($A$2:A972, A972)</f>
        <v>5</v>
      </c>
    </row>
    <row r="973" spans="1:10">
      <c r="A973" s="138" t="s">
        <v>2191</v>
      </c>
      <c r="B973" s="139" t="s">
        <v>2021</v>
      </c>
      <c r="C973" s="2">
        <f>IFERROR(VLOOKUP('DIV CHANGE'!$B973,JOBS!$A:$D,4,FALSE),"")</f>
        <v>3</v>
      </c>
      <c r="D973" s="11">
        <v>0.01</v>
      </c>
      <c r="E973" s="3" t="str">
        <f>IF(J973=1, IFERROR(VLOOKUP(A973,'Simple Annual Summary'!$D$5:$O$962,9,FALSE), ""), "")</f>
        <v/>
      </c>
      <c r="F973" s="3" t="str">
        <f t="shared" si="45"/>
        <v/>
      </c>
      <c r="G973" s="17" t="str">
        <f>IF(COUNTIF($A$2:A973, A973)&gt;1, "", IFERROR(SUMIF($A$2:$A$1457, A973, $D$2:$D$1457), ""))</f>
        <v/>
      </c>
      <c r="H973" s="3" t="str">
        <f t="shared" si="46"/>
        <v/>
      </c>
      <c r="I973" s="3">
        <f t="shared" si="47"/>
        <v>0</v>
      </c>
      <c r="J973" s="12">
        <f>COUNTIF($A$2:A973, A973)</f>
        <v>6</v>
      </c>
    </row>
    <row r="974" spans="1:10">
      <c r="A974" s="138" t="s">
        <v>2139</v>
      </c>
      <c r="B974" s="139" t="s">
        <v>2037</v>
      </c>
      <c r="C974" s="2">
        <f>IFERROR(VLOOKUP('DIV CHANGE'!$B974,JOBS!$A:$D,4,FALSE),"")</f>
        <v>2</v>
      </c>
      <c r="D974" s="11">
        <v>0.01</v>
      </c>
      <c r="E974" s="3" t="str">
        <f>IF(J974=1, IFERROR(VLOOKUP(A974,'Simple Annual Summary'!$D$5:$O$962,9,FALSE), ""), "")</f>
        <v/>
      </c>
      <c r="F974" s="3" t="str">
        <f t="shared" si="45"/>
        <v/>
      </c>
      <c r="G974" s="17" t="str">
        <f>IF(COUNTIF($A$2:A974, A974)&gt;1, "", IFERROR(SUMIF($A$2:$A$1457, A974, $D$2:$D$1457), ""))</f>
        <v/>
      </c>
      <c r="H974" s="3" t="str">
        <f t="shared" si="46"/>
        <v/>
      </c>
      <c r="I974" s="3">
        <f t="shared" si="47"/>
        <v>0</v>
      </c>
      <c r="J974" s="12">
        <f>COUNTIF($A$2:A974, A974)</f>
        <v>2</v>
      </c>
    </row>
    <row r="975" spans="1:10">
      <c r="A975" s="142" t="s">
        <v>2228</v>
      </c>
      <c r="B975" s="143" t="s">
        <v>2243</v>
      </c>
      <c r="C975" s="2">
        <f>IFERROR(VLOOKUP('DIV CHANGE'!$B975,JOBS!$A:$D,4,FALSE),"")</f>
        <v>2</v>
      </c>
      <c r="D975" s="2">
        <v>0.01</v>
      </c>
      <c r="E975" s="3" t="str">
        <f>IF(J975=1, IFERROR(VLOOKUP(A975,'Simple Annual Summary'!$D$5:$O$962,9,FALSE), ""), "")</f>
        <v/>
      </c>
      <c r="F975" s="3" t="str">
        <f t="shared" si="45"/>
        <v/>
      </c>
      <c r="G975" s="17" t="str">
        <f>IF(COUNTIF($A$2:A975, A975)&gt;1, "", IFERROR(SUMIF($A$2:$A$1457, A975, $D$2:$D$1457), ""))</f>
        <v/>
      </c>
      <c r="H975" s="3" t="str">
        <f t="shared" si="46"/>
        <v/>
      </c>
      <c r="I975" s="3">
        <f t="shared" si="47"/>
        <v>0</v>
      </c>
      <c r="J975" s="12">
        <f>COUNTIF($A$2:A975, A975)</f>
        <v>4</v>
      </c>
    </row>
    <row r="976" spans="1:10">
      <c r="A976" s="138" t="s">
        <v>2228</v>
      </c>
      <c r="B976" s="139" t="s">
        <v>2020</v>
      </c>
      <c r="C976" s="2">
        <f>IFERROR(VLOOKUP('DIV CHANGE'!$B976,JOBS!$A:$D,4,FALSE),"")</f>
        <v>2</v>
      </c>
      <c r="D976" s="11">
        <v>0.01</v>
      </c>
      <c r="E976" s="3" t="str">
        <f>IF(J976=1, IFERROR(VLOOKUP(A976,'Simple Annual Summary'!$D$5:$O$962,9,FALSE), ""), "")</f>
        <v/>
      </c>
      <c r="F976" s="3" t="str">
        <f t="shared" si="45"/>
        <v/>
      </c>
      <c r="G976" s="17" t="str">
        <f>IF(COUNTIF($A$2:A976, A976)&gt;1, "", IFERROR(SUMIF($A$2:$A$1457, A976, $D$2:$D$1457), ""))</f>
        <v/>
      </c>
      <c r="H976" s="3" t="str">
        <f t="shared" si="46"/>
        <v/>
      </c>
      <c r="I976" s="3">
        <f t="shared" si="47"/>
        <v>0</v>
      </c>
      <c r="J976" s="12">
        <f>COUNTIF($A$2:A976, A976)</f>
        <v>5</v>
      </c>
    </row>
    <row r="977" spans="1:10">
      <c r="A977" s="142" t="s">
        <v>2200</v>
      </c>
      <c r="B977" s="143" t="s">
        <v>2020</v>
      </c>
      <c r="C977" s="2">
        <f>IFERROR(VLOOKUP('DIV CHANGE'!$B977,JOBS!$A:$D,4,FALSE),"")</f>
        <v>2</v>
      </c>
      <c r="D977" s="2">
        <v>0.01</v>
      </c>
      <c r="E977" s="3" t="str">
        <f>IF(J977=1, IFERROR(VLOOKUP(A977,'Simple Annual Summary'!$D$5:$O$962,9,FALSE), ""), "")</f>
        <v/>
      </c>
      <c r="F977" s="3" t="str">
        <f t="shared" si="45"/>
        <v/>
      </c>
      <c r="G977" s="17" t="str">
        <f>IF(COUNTIF($A$2:A977, A977)&gt;1, "", IFERROR(SUMIF($A$2:$A$1457, A977, $D$2:$D$1457), ""))</f>
        <v/>
      </c>
      <c r="H977" s="3" t="str">
        <f t="shared" si="46"/>
        <v/>
      </c>
      <c r="I977" s="3">
        <f t="shared" si="47"/>
        <v>0</v>
      </c>
      <c r="J977" s="12">
        <f>COUNTIF($A$2:A977, A977)</f>
        <v>6</v>
      </c>
    </row>
    <row r="978" spans="1:10">
      <c r="A978" s="142" t="s">
        <v>2200</v>
      </c>
      <c r="B978" s="143" t="s">
        <v>2241</v>
      </c>
      <c r="C978" s="2" t="str">
        <f>IFERROR(VLOOKUP('DIV CHANGE'!$B978,JOBS!$A:$D,4,FALSE),"")</f>
        <v/>
      </c>
      <c r="D978" s="2">
        <v>0.01</v>
      </c>
      <c r="E978" s="3" t="str">
        <f>IF(J978=1, IFERROR(VLOOKUP(A978,'Simple Annual Summary'!$D$5:$O$962,9,FALSE), ""), "")</f>
        <v/>
      </c>
      <c r="F978" s="3" t="str">
        <f t="shared" si="45"/>
        <v/>
      </c>
      <c r="G978" s="17" t="str">
        <f>IF(COUNTIF($A$2:A978, A978)&gt;1, "", IFERROR(SUMIF($A$2:$A$1457, A978, $D$2:$D$1457), ""))</f>
        <v/>
      </c>
      <c r="H978" s="3" t="str">
        <f t="shared" si="46"/>
        <v/>
      </c>
      <c r="I978" s="3">
        <f t="shared" si="47"/>
        <v>0</v>
      </c>
      <c r="J978" s="12">
        <f>COUNTIF($A$2:A978, A978)</f>
        <v>7</v>
      </c>
    </row>
    <row r="979" spans="1:10">
      <c r="A979" s="138" t="s">
        <v>2229</v>
      </c>
      <c r="B979" s="139" t="s">
        <v>2244</v>
      </c>
      <c r="C979" s="2">
        <f>IFERROR(VLOOKUP('DIV CHANGE'!$B979,JOBS!$A:$D,4,FALSE),"")</f>
        <v>2</v>
      </c>
      <c r="D979" s="11">
        <v>0.01</v>
      </c>
      <c r="E979" s="3" t="str">
        <f>IF(J979=1, IFERROR(VLOOKUP(A979,'Simple Annual Summary'!$D$5:$O$962,9,FALSE), ""), "")</f>
        <v/>
      </c>
      <c r="F979" s="3" t="str">
        <f t="shared" si="45"/>
        <v/>
      </c>
      <c r="G979" s="17" t="str">
        <f>IF(COUNTIF($A$2:A979, A979)&gt;1, "", IFERROR(SUMIF($A$2:$A$1457, A979, $D$2:$D$1457), ""))</f>
        <v/>
      </c>
      <c r="H979" s="3" t="str">
        <f t="shared" si="46"/>
        <v/>
      </c>
      <c r="I979" s="3">
        <f t="shared" si="47"/>
        <v>0</v>
      </c>
      <c r="J979" s="12">
        <f>COUNTIF($A$2:A979, A979)</f>
        <v>6</v>
      </c>
    </row>
    <row r="980" spans="1:10">
      <c r="A980" s="142" t="s">
        <v>2140</v>
      </c>
      <c r="B980" s="143" t="s">
        <v>2238</v>
      </c>
      <c r="C980" s="2">
        <f>IFERROR(VLOOKUP('DIV CHANGE'!$B980,JOBS!$A:$D,4,FALSE),"")</f>
        <v>2</v>
      </c>
      <c r="D980" s="2">
        <v>0.01</v>
      </c>
      <c r="E980" s="3" t="str">
        <f>IF(J980=1, IFERROR(VLOOKUP(A980,'Simple Annual Summary'!$D$5:$O$962,9,FALSE), ""), "")</f>
        <v/>
      </c>
      <c r="F980" s="3" t="str">
        <f t="shared" si="45"/>
        <v/>
      </c>
      <c r="G980" s="17" t="str">
        <f>IF(COUNTIF($A$2:A980, A980)&gt;1, "", IFERROR(SUMIF($A$2:$A$1457, A980, $D$2:$D$1457), ""))</f>
        <v/>
      </c>
      <c r="H980" s="3" t="str">
        <f t="shared" si="46"/>
        <v/>
      </c>
      <c r="I980" s="3">
        <f t="shared" si="47"/>
        <v>0</v>
      </c>
      <c r="J980" s="12">
        <f>COUNTIF($A$2:A980, A980)</f>
        <v>2</v>
      </c>
    </row>
    <row r="981" spans="1:10">
      <c r="A981" s="138" t="s">
        <v>2141</v>
      </c>
      <c r="B981" s="139" t="s">
        <v>2051</v>
      </c>
      <c r="C981" s="2" t="str">
        <f>IFERROR(VLOOKUP('DIV CHANGE'!$B981,JOBS!$A:$D,4,FALSE),"")</f>
        <v/>
      </c>
      <c r="D981" s="11">
        <v>0.01</v>
      </c>
      <c r="E981" s="3" t="str">
        <f>IF(J981=1, IFERROR(VLOOKUP(A981,'Simple Annual Summary'!$D$5:$O$962,9,FALSE), ""), "")</f>
        <v/>
      </c>
      <c r="F981" s="3" t="str">
        <f t="shared" si="45"/>
        <v/>
      </c>
      <c r="G981" s="17" t="str">
        <f>IF(COUNTIF($A$2:A981, A981)&gt;1, "", IFERROR(SUMIF($A$2:$A$1457, A981, $D$2:$D$1457), ""))</f>
        <v/>
      </c>
      <c r="H981" s="3" t="str">
        <f t="shared" si="46"/>
        <v/>
      </c>
      <c r="I981" s="3">
        <f t="shared" si="47"/>
        <v>0</v>
      </c>
      <c r="J981" s="12">
        <f>COUNTIF($A$2:A981, A981)</f>
        <v>2</v>
      </c>
    </row>
    <row r="982" spans="1:10">
      <c r="A982" s="142" t="s">
        <v>2142</v>
      </c>
      <c r="B982" s="143" t="s">
        <v>2027</v>
      </c>
      <c r="C982" s="2">
        <f>IFERROR(VLOOKUP('DIV CHANGE'!$B982,JOBS!$A:$D,4,FALSE),"")</f>
        <v>2</v>
      </c>
      <c r="D982" s="130">
        <v>0.01</v>
      </c>
      <c r="E982" s="3" t="str">
        <f>IF(J982=1, IFERROR(VLOOKUP(A982,'Simple Annual Summary'!$D$5:$O$962,9,FALSE), ""), "")</f>
        <v/>
      </c>
      <c r="F982" s="3" t="str">
        <f t="shared" si="45"/>
        <v/>
      </c>
      <c r="G982" s="17" t="str">
        <f>IF(COUNTIF($A$2:A982, A982)&gt;1, "", IFERROR(SUMIF($A$2:$A$1457, A982, $D$2:$D$1457), ""))</f>
        <v/>
      </c>
      <c r="H982" s="3" t="str">
        <f t="shared" si="46"/>
        <v/>
      </c>
      <c r="I982" s="3">
        <f t="shared" si="47"/>
        <v>0</v>
      </c>
      <c r="J982" s="12">
        <f>COUNTIF($A$2:A982, A982)</f>
        <v>2</v>
      </c>
    </row>
    <row r="983" spans="1:10">
      <c r="A983" s="142" t="s">
        <v>2142</v>
      </c>
      <c r="B983" s="143" t="s">
        <v>2045</v>
      </c>
      <c r="C983" s="2">
        <f>IFERROR(VLOOKUP('DIV CHANGE'!$B983,JOBS!$A:$D,4,FALSE),"")</f>
        <v>2</v>
      </c>
      <c r="D983" s="2">
        <v>0.01</v>
      </c>
      <c r="E983" s="3" t="str">
        <f>IF(J983=1, IFERROR(VLOOKUP(A983,'Simple Annual Summary'!$D$5:$O$962,9,FALSE), ""), "")</f>
        <v/>
      </c>
      <c r="F983" s="3" t="str">
        <f t="shared" si="45"/>
        <v/>
      </c>
      <c r="G983" s="17" t="str">
        <f>IF(COUNTIF($A$2:A983, A983)&gt;1, "", IFERROR(SUMIF($A$2:$A$1457, A983, $D$2:$D$1457), ""))</f>
        <v/>
      </c>
      <c r="H983" s="3" t="str">
        <f t="shared" si="46"/>
        <v/>
      </c>
      <c r="I983" s="3">
        <f t="shared" si="47"/>
        <v>0</v>
      </c>
      <c r="J983" s="12">
        <f>COUNTIF($A$2:A983, A983)</f>
        <v>3</v>
      </c>
    </row>
    <row r="984" spans="1:10">
      <c r="A984" s="138" t="s">
        <v>2181</v>
      </c>
      <c r="B984" s="139" t="s">
        <v>2027</v>
      </c>
      <c r="C984" s="2">
        <f>IFERROR(VLOOKUP('DIV CHANGE'!$B984,JOBS!$A:$D,4,FALSE),"")</f>
        <v>2</v>
      </c>
      <c r="D984" s="11">
        <v>0.01</v>
      </c>
      <c r="E984" s="3" t="str">
        <f>IF(J984=1, IFERROR(VLOOKUP(A984,'Simple Annual Summary'!$D$5:$O$962,9,FALSE), ""), "")</f>
        <v/>
      </c>
      <c r="F984" s="3" t="str">
        <f t="shared" si="45"/>
        <v/>
      </c>
      <c r="G984" s="17" t="str">
        <f>IF(COUNTIF($A$2:A984, A984)&gt;1, "", IFERROR(SUMIF($A$2:$A$1457, A984, $D$2:$D$1457), ""))</f>
        <v/>
      </c>
      <c r="H984" s="3" t="str">
        <f t="shared" si="46"/>
        <v/>
      </c>
      <c r="I984" s="3">
        <f t="shared" si="47"/>
        <v>0</v>
      </c>
      <c r="J984" s="12">
        <f>COUNTIF($A$2:A984, A984)</f>
        <v>4</v>
      </c>
    </row>
    <row r="985" spans="1:10">
      <c r="A985" s="142" t="s">
        <v>2193</v>
      </c>
      <c r="B985" s="143" t="s">
        <v>2076</v>
      </c>
      <c r="C985" s="2">
        <f>IFERROR(VLOOKUP('DIV CHANGE'!$B985,JOBS!$A:$D,4,FALSE),"")</f>
        <v>2</v>
      </c>
      <c r="D985" s="2">
        <v>0.01</v>
      </c>
      <c r="E985" s="3" t="str">
        <f>IF(J985=1, IFERROR(VLOOKUP(A985,'Simple Annual Summary'!$D$5:$O$962,9,FALSE), ""), "")</f>
        <v/>
      </c>
      <c r="F985" s="3" t="str">
        <f t="shared" si="45"/>
        <v/>
      </c>
      <c r="G985" s="17" t="str">
        <f>IF(COUNTIF($A$2:A985, A985)&gt;1, "", IFERROR(SUMIF($A$2:$A$1457, A985, $D$2:$D$1457), ""))</f>
        <v/>
      </c>
      <c r="H985" s="3" t="str">
        <f t="shared" si="46"/>
        <v/>
      </c>
      <c r="I985" s="3">
        <f t="shared" si="47"/>
        <v>0</v>
      </c>
      <c r="J985" s="12">
        <f>COUNTIF($A$2:A985, A985)</f>
        <v>3</v>
      </c>
    </row>
    <row r="986" spans="1:10">
      <c r="A986" s="138" t="s">
        <v>2193</v>
      </c>
      <c r="B986" s="139" t="s">
        <v>2236</v>
      </c>
      <c r="C986" s="2">
        <f>IFERROR(VLOOKUP('DIV CHANGE'!$B986,JOBS!$A:$D,4,FALSE),"")</f>
        <v>2</v>
      </c>
      <c r="D986" s="11">
        <v>0.01</v>
      </c>
      <c r="E986" s="3" t="str">
        <f>IF(J986=1, IFERROR(VLOOKUP(A986,'Simple Annual Summary'!$D$5:$O$962,9,FALSE), ""), "")</f>
        <v/>
      </c>
      <c r="F986" s="3" t="str">
        <f t="shared" si="45"/>
        <v/>
      </c>
      <c r="G986" s="17" t="str">
        <f>IF(COUNTIF($A$2:A986, A986)&gt;1, "", IFERROR(SUMIF($A$2:$A$1457, A986, $D$2:$D$1457), ""))</f>
        <v/>
      </c>
      <c r="H986" s="3" t="str">
        <f t="shared" si="46"/>
        <v/>
      </c>
      <c r="I986" s="3">
        <f t="shared" si="47"/>
        <v>0</v>
      </c>
      <c r="J986" s="12">
        <f>COUNTIF($A$2:A986, A986)</f>
        <v>4</v>
      </c>
    </row>
    <row r="987" spans="1:10">
      <c r="A987" s="142" t="s">
        <v>2193</v>
      </c>
      <c r="B987" s="143" t="s">
        <v>2045</v>
      </c>
      <c r="C987" s="2">
        <f>IFERROR(VLOOKUP('DIV CHANGE'!$B987,JOBS!$A:$D,4,FALSE),"")</f>
        <v>2</v>
      </c>
      <c r="D987" s="130">
        <v>0.01</v>
      </c>
      <c r="E987" s="3" t="str">
        <f>IF(J987=1, IFERROR(VLOOKUP(A987,'Simple Annual Summary'!$D$5:$O$962,9,FALSE), ""), "")</f>
        <v/>
      </c>
      <c r="F987" s="3" t="str">
        <f t="shared" si="45"/>
        <v/>
      </c>
      <c r="G987" s="17" t="str">
        <f>IF(COUNTIF($A$2:A987, A987)&gt;1, "", IFERROR(SUMIF($A$2:$A$1457, A987, $D$2:$D$1457), ""))</f>
        <v/>
      </c>
      <c r="H987" s="3" t="str">
        <f t="shared" si="46"/>
        <v/>
      </c>
      <c r="I987" s="3">
        <f t="shared" si="47"/>
        <v>0</v>
      </c>
      <c r="J987" s="12">
        <f>COUNTIF($A$2:A987, A987)</f>
        <v>5</v>
      </c>
    </row>
    <row r="988" spans="1:10">
      <c r="A988" s="142" t="s">
        <v>2149</v>
      </c>
      <c r="B988" s="143" t="s">
        <v>2050</v>
      </c>
      <c r="C988" s="2">
        <f>IFERROR(VLOOKUP('DIV CHANGE'!$B988,JOBS!$A:$D,4,FALSE),"")</f>
        <v>4</v>
      </c>
      <c r="D988" s="2">
        <v>0.01</v>
      </c>
      <c r="E988" s="3" t="str">
        <f>IF(J988=1, IFERROR(VLOOKUP(A988,'Simple Annual Summary'!$D$5:$O$962,9,FALSE), ""), "")</f>
        <v/>
      </c>
      <c r="F988" s="3" t="str">
        <f t="shared" si="45"/>
        <v/>
      </c>
      <c r="G988" s="17" t="str">
        <f>IF(COUNTIF($A$2:A988, A988)&gt;1, "", IFERROR(SUMIF($A$2:$A$1457, A988, $D$2:$D$1457), ""))</f>
        <v/>
      </c>
      <c r="H988" s="3" t="str">
        <f t="shared" si="46"/>
        <v/>
      </c>
      <c r="I988" s="3">
        <f t="shared" si="47"/>
        <v>0</v>
      </c>
      <c r="J988" s="12">
        <f>COUNTIF($A$2:A988, A988)</f>
        <v>3</v>
      </c>
    </row>
    <row r="989" spans="1:10">
      <c r="A989" s="142" t="s">
        <v>2182</v>
      </c>
      <c r="B989" s="143" t="s">
        <v>2075</v>
      </c>
      <c r="C989" s="2">
        <f>IFERROR(VLOOKUP('DIV CHANGE'!$B989,JOBS!$A:$D,4,FALSE),"")</f>
        <v>4</v>
      </c>
      <c r="D989" s="2">
        <v>0.01</v>
      </c>
      <c r="E989" s="3" t="str">
        <f>IF(J989=1, IFERROR(VLOOKUP(A989,'Simple Annual Summary'!$D$5:$O$962,9,FALSE), ""), "")</f>
        <v/>
      </c>
      <c r="F989" s="3" t="str">
        <f t="shared" si="45"/>
        <v/>
      </c>
      <c r="G989" s="17" t="str">
        <f>IF(COUNTIF($A$2:A989, A989)&gt;1, "", IFERROR(SUMIF($A$2:$A$1457, A989, $D$2:$D$1457), ""))</f>
        <v/>
      </c>
      <c r="H989" s="3" t="str">
        <f t="shared" si="46"/>
        <v/>
      </c>
      <c r="I989" s="3">
        <f t="shared" si="47"/>
        <v>0</v>
      </c>
      <c r="J989" s="12">
        <f>COUNTIF($A$2:A989, A989)</f>
        <v>3</v>
      </c>
    </row>
    <row r="990" spans="1:10">
      <c r="A990" s="142" t="s">
        <v>2219</v>
      </c>
      <c r="B990" s="143" t="s">
        <v>2045</v>
      </c>
      <c r="C990" s="2">
        <f>IFERROR(VLOOKUP('DIV CHANGE'!$B990,JOBS!$A:$D,4,FALSE),"")</f>
        <v>2</v>
      </c>
      <c r="D990" s="2">
        <v>0.01</v>
      </c>
      <c r="E990" s="3" t="str">
        <f>IF(J990=1, IFERROR(VLOOKUP(A990,'Simple Annual Summary'!$D$5:$O$962,9,FALSE), ""), "")</f>
        <v/>
      </c>
      <c r="F990" s="3" t="str">
        <f t="shared" si="45"/>
        <v/>
      </c>
      <c r="G990" s="17" t="str">
        <f>IF(COUNTIF($A$2:A990, A990)&gt;1, "", IFERROR(SUMIF($A$2:$A$1457, A990, $D$2:$D$1457), ""))</f>
        <v/>
      </c>
      <c r="H990" s="3" t="str">
        <f t="shared" si="46"/>
        <v/>
      </c>
      <c r="I990" s="3">
        <f t="shared" si="47"/>
        <v>0</v>
      </c>
      <c r="J990" s="12">
        <f>COUNTIF($A$2:A990, A990)</f>
        <v>5</v>
      </c>
    </row>
    <row r="991" spans="1:10">
      <c r="A991" s="142" t="s">
        <v>2148</v>
      </c>
      <c r="B991" s="143" t="s">
        <v>2076</v>
      </c>
      <c r="C991" s="2">
        <f>IFERROR(VLOOKUP('DIV CHANGE'!$B991,JOBS!$A:$D,4,FALSE),"")</f>
        <v>2</v>
      </c>
      <c r="D991" s="2">
        <v>0.01</v>
      </c>
      <c r="E991" s="3" t="str">
        <f>IF(J991=1, IFERROR(VLOOKUP(A991,'Simple Annual Summary'!$D$5:$O$962,9,FALSE), ""), "")</f>
        <v/>
      </c>
      <c r="F991" s="3" t="str">
        <f t="shared" si="45"/>
        <v/>
      </c>
      <c r="G991" s="17" t="str">
        <f>IF(COUNTIF($A$2:A991, A991)&gt;1, "", IFERROR(SUMIF($A$2:$A$1457, A991, $D$2:$D$1457), ""))</f>
        <v/>
      </c>
      <c r="H991" s="3" t="str">
        <f t="shared" si="46"/>
        <v/>
      </c>
      <c r="I991" s="3">
        <f t="shared" si="47"/>
        <v>0</v>
      </c>
      <c r="J991" s="12">
        <f>COUNTIF($A$2:A991, A991)</f>
        <v>2</v>
      </c>
    </row>
    <row r="992" spans="1:10">
      <c r="A992" s="138" t="s">
        <v>2148</v>
      </c>
      <c r="B992" s="139" t="s">
        <v>2025</v>
      </c>
      <c r="C992" s="2">
        <f>IFERROR(VLOOKUP('DIV CHANGE'!$B992,JOBS!$A:$D,4,FALSE),"")</f>
        <v>2</v>
      </c>
      <c r="D992" s="11">
        <v>0.01</v>
      </c>
      <c r="E992" s="3" t="str">
        <f>IF(J992=1, IFERROR(VLOOKUP(A992,'Simple Annual Summary'!$D$5:$O$962,9,FALSE), ""), "")</f>
        <v/>
      </c>
      <c r="F992" s="3" t="str">
        <f t="shared" si="45"/>
        <v/>
      </c>
      <c r="G992" s="17" t="str">
        <f>IF(COUNTIF($A$2:A992, A992)&gt;1, "", IFERROR(SUMIF($A$2:$A$1457, A992, $D$2:$D$1457), ""))</f>
        <v/>
      </c>
      <c r="H992" s="3" t="str">
        <f t="shared" si="46"/>
        <v/>
      </c>
      <c r="I992" s="3">
        <f t="shared" si="47"/>
        <v>0</v>
      </c>
      <c r="J992" s="12">
        <f>COUNTIF($A$2:A992, A992)</f>
        <v>3</v>
      </c>
    </row>
    <row r="993" spans="1:10">
      <c r="A993" s="142" t="s">
        <v>2148</v>
      </c>
      <c r="B993" s="143" t="s">
        <v>2020</v>
      </c>
      <c r="C993" s="2">
        <f>IFERROR(VLOOKUP('DIV CHANGE'!$B993,JOBS!$A:$D,4,FALSE),"")</f>
        <v>2</v>
      </c>
      <c r="D993" s="2">
        <v>0.01</v>
      </c>
      <c r="E993" s="3" t="str">
        <f>IF(J993=1, IFERROR(VLOOKUP(A993,'Simple Annual Summary'!$D$5:$O$962,9,FALSE), ""), "")</f>
        <v/>
      </c>
      <c r="F993" s="3" t="str">
        <f t="shared" si="45"/>
        <v/>
      </c>
      <c r="G993" s="17" t="str">
        <f>IF(COUNTIF($A$2:A993, A993)&gt;1, "", IFERROR(SUMIF($A$2:$A$1457, A993, $D$2:$D$1457), ""))</f>
        <v/>
      </c>
      <c r="H993" s="3" t="str">
        <f t="shared" si="46"/>
        <v/>
      </c>
      <c r="I993" s="3">
        <f t="shared" si="47"/>
        <v>0</v>
      </c>
      <c r="J993" s="12">
        <f>COUNTIF($A$2:A993, A993)</f>
        <v>4</v>
      </c>
    </row>
    <row r="994" spans="1:10">
      <c r="A994" s="142" t="s">
        <v>2148</v>
      </c>
      <c r="B994" s="143" t="s">
        <v>2070</v>
      </c>
      <c r="C994" s="2">
        <f>IFERROR(VLOOKUP('DIV CHANGE'!$B994,JOBS!$A:$D,4,FALSE),"")</f>
        <v>8</v>
      </c>
      <c r="D994" s="2">
        <v>0.01</v>
      </c>
      <c r="E994" s="3" t="str">
        <f>IF(J994=1, IFERROR(VLOOKUP(A994,'Simple Annual Summary'!$D$5:$O$962,9,FALSE), ""), "")</f>
        <v/>
      </c>
      <c r="F994" s="3" t="str">
        <f t="shared" si="45"/>
        <v/>
      </c>
      <c r="G994" s="17" t="str">
        <f>IF(COUNTIF($A$2:A994, A994)&gt;1, "", IFERROR(SUMIF($A$2:$A$1457, A994, $D$2:$D$1457), ""))</f>
        <v/>
      </c>
      <c r="H994" s="3" t="str">
        <f t="shared" si="46"/>
        <v/>
      </c>
      <c r="I994" s="3">
        <f t="shared" si="47"/>
        <v>0</v>
      </c>
      <c r="J994" s="12">
        <f>COUNTIF($A$2:A994, A994)</f>
        <v>5</v>
      </c>
    </row>
    <row r="995" spans="1:10">
      <c r="A995" s="138" t="s">
        <v>2166</v>
      </c>
      <c r="B995" s="139" t="s">
        <v>2025</v>
      </c>
      <c r="C995" s="2">
        <f>IFERROR(VLOOKUP('DIV CHANGE'!$B995,JOBS!$A:$D,4,FALSE),"")</f>
        <v>2</v>
      </c>
      <c r="D995" s="11">
        <v>0.01</v>
      </c>
      <c r="E995" s="3" t="str">
        <f>IF(J995=1, IFERROR(VLOOKUP(A995,'Simple Annual Summary'!$D$5:$O$962,9,FALSE), ""), "")</f>
        <v/>
      </c>
      <c r="F995" s="3" t="str">
        <f t="shared" si="45"/>
        <v/>
      </c>
      <c r="G995" s="17" t="str">
        <f>IF(COUNTIF($A$2:A995, A995)&gt;1, "", IFERROR(SUMIF($A$2:$A$1457, A995, $D$2:$D$1457), ""))</f>
        <v/>
      </c>
      <c r="H995" s="3" t="str">
        <f t="shared" si="46"/>
        <v/>
      </c>
      <c r="I995" s="3">
        <f t="shared" si="47"/>
        <v>0</v>
      </c>
      <c r="J995" s="12">
        <f>COUNTIF($A$2:A995, A995)</f>
        <v>4</v>
      </c>
    </row>
    <row r="996" spans="1:10">
      <c r="A996" s="138" t="s">
        <v>2151</v>
      </c>
      <c r="B996" s="139" t="s">
        <v>2044</v>
      </c>
      <c r="C996" s="2">
        <f>IFERROR(VLOOKUP('DIV CHANGE'!$B996,JOBS!$A:$D,4,FALSE),"")</f>
        <v>4</v>
      </c>
      <c r="D996" s="11">
        <v>0.01</v>
      </c>
      <c r="E996" s="3" t="str">
        <f>IF(J996=1, IFERROR(VLOOKUP(A996,'Simple Annual Summary'!$D$5:$O$962,9,FALSE), ""), "")</f>
        <v/>
      </c>
      <c r="F996" s="3" t="str">
        <f t="shared" si="45"/>
        <v/>
      </c>
      <c r="G996" s="17" t="str">
        <f>IF(COUNTIF($A$2:A996, A996)&gt;1, "", IFERROR(SUMIF($A$2:$A$1457, A996, $D$2:$D$1457), ""))</f>
        <v/>
      </c>
      <c r="H996" s="3" t="str">
        <f t="shared" si="46"/>
        <v/>
      </c>
      <c r="I996" s="3">
        <f t="shared" si="47"/>
        <v>0</v>
      </c>
      <c r="J996" s="12">
        <f>COUNTIF($A$2:A996, A996)</f>
        <v>3</v>
      </c>
    </row>
    <row r="997" spans="1:10">
      <c r="A997" s="138" t="s">
        <v>2230</v>
      </c>
      <c r="B997" s="139" t="s">
        <v>2045</v>
      </c>
      <c r="C997" s="2">
        <f>IFERROR(VLOOKUP('DIV CHANGE'!$B997,JOBS!$A:$D,4,FALSE),"")</f>
        <v>2</v>
      </c>
      <c r="D997" s="11">
        <v>0.01</v>
      </c>
      <c r="E997" s="3" t="str">
        <f>IF(J997=1, IFERROR(VLOOKUP(A997,'Simple Annual Summary'!$D$5:$O$962,9,FALSE), ""), "")</f>
        <v/>
      </c>
      <c r="F997" s="3" t="str">
        <f t="shared" si="45"/>
        <v/>
      </c>
      <c r="G997" s="17" t="str">
        <f>IF(COUNTIF($A$2:A997, A997)&gt;1, "", IFERROR(SUMIF($A$2:$A$1457, A997, $D$2:$D$1457), ""))</f>
        <v/>
      </c>
      <c r="H997" s="3" t="str">
        <f t="shared" si="46"/>
        <v/>
      </c>
      <c r="I997" s="3">
        <f t="shared" si="47"/>
        <v>0</v>
      </c>
      <c r="J997" s="12">
        <f>COUNTIF($A$2:A997, A997)</f>
        <v>4</v>
      </c>
    </row>
    <row r="998" spans="1:10">
      <c r="A998" s="142" t="s">
        <v>927</v>
      </c>
      <c r="B998" s="143" t="s">
        <v>2213</v>
      </c>
      <c r="C998" s="2">
        <f>IFERROR(VLOOKUP('DIV CHANGE'!$B998,JOBS!$A:$D,4,FALSE),"")</f>
        <v>2</v>
      </c>
      <c r="D998" s="2">
        <v>0.01</v>
      </c>
      <c r="E998" s="3" t="str">
        <f>IF(J998=1, IFERROR(VLOOKUP(A998,'Simple Annual Summary'!$D$5:$O$962,9,FALSE), ""), "")</f>
        <v/>
      </c>
      <c r="F998" s="3" t="str">
        <f t="shared" si="45"/>
        <v/>
      </c>
      <c r="G998" s="17" t="str">
        <f>IF(COUNTIF($A$2:A998, A998)&gt;1, "", IFERROR(SUMIF($A$2:$A$1457, A998, $D$2:$D$1457), ""))</f>
        <v/>
      </c>
      <c r="H998" s="3" t="str">
        <f t="shared" si="46"/>
        <v/>
      </c>
      <c r="I998" s="3">
        <f t="shared" si="47"/>
        <v>13.883078333333334</v>
      </c>
      <c r="J998" s="12">
        <f>COUNTIF($A$2:A998, A998)</f>
        <v>2</v>
      </c>
    </row>
    <row r="999" spans="1:10">
      <c r="A999" s="142" t="s">
        <v>2184</v>
      </c>
      <c r="B999" s="143" t="s">
        <v>2037</v>
      </c>
      <c r="C999" s="2">
        <f>IFERROR(VLOOKUP('DIV CHANGE'!$B999,JOBS!$A:$D,4,FALSE),"")</f>
        <v>2</v>
      </c>
      <c r="D999" s="131">
        <v>0.01</v>
      </c>
      <c r="E999" s="3" t="str">
        <f>IF(J999=1, IFERROR(VLOOKUP(A999,'Simple Annual Summary'!$D$5:$O$962,9,FALSE), ""), "")</f>
        <v/>
      </c>
      <c r="F999" s="3" t="str">
        <f t="shared" si="45"/>
        <v/>
      </c>
      <c r="G999" s="17" t="str">
        <f>IF(COUNTIF($A$2:A999, A999)&gt;1, "", IFERROR(SUMIF($A$2:$A$1457, A999, $D$2:$D$1457), ""))</f>
        <v/>
      </c>
      <c r="H999" s="3" t="str">
        <f t="shared" si="46"/>
        <v/>
      </c>
      <c r="I999" s="3">
        <f t="shared" si="47"/>
        <v>0</v>
      </c>
      <c r="J999" s="12">
        <f>COUNTIF($A$2:A999, A999)</f>
        <v>5</v>
      </c>
    </row>
    <row r="1000" spans="1:10">
      <c r="A1000" s="142" t="s">
        <v>2184</v>
      </c>
      <c r="B1000" s="143" t="s">
        <v>2235</v>
      </c>
      <c r="C1000" s="2">
        <f>IFERROR(VLOOKUP('DIV CHANGE'!$B1000,JOBS!$A:$D,4,FALSE),"")</f>
        <v>2</v>
      </c>
      <c r="D1000" s="2">
        <v>0.01</v>
      </c>
      <c r="E1000" s="3" t="str">
        <f>IF(J1000=1, IFERROR(VLOOKUP(A1000,'Simple Annual Summary'!$D$5:$O$962,9,FALSE), ""), "")</f>
        <v/>
      </c>
      <c r="F1000" s="3" t="str">
        <f t="shared" si="45"/>
        <v/>
      </c>
      <c r="G1000" s="17" t="str">
        <f>IF(COUNTIF($A$2:A1000, A1000)&gt;1, "", IFERROR(SUMIF($A$2:$A$1457, A1000, $D$2:$D$1457), ""))</f>
        <v/>
      </c>
      <c r="H1000" s="3" t="str">
        <f t="shared" si="46"/>
        <v/>
      </c>
      <c r="I1000" s="3">
        <f t="shared" si="47"/>
        <v>0</v>
      </c>
      <c r="J1000" s="12">
        <f>COUNTIF($A$2:A1000, A1000)</f>
        <v>6</v>
      </c>
    </row>
    <row r="1001" spans="1:10">
      <c r="A1001" s="142" t="s">
        <v>977</v>
      </c>
      <c r="B1001" s="143" t="s">
        <v>2227</v>
      </c>
      <c r="C1001" s="2">
        <f>IFERROR(VLOOKUP('DIV CHANGE'!$B1001,JOBS!$A:$D,4,FALSE),"")</f>
        <v>2</v>
      </c>
      <c r="D1001" s="2">
        <v>0.01</v>
      </c>
      <c r="E1001" s="3" t="str">
        <f>IF(J1001=1, IFERROR(VLOOKUP(A1001,'Simple Annual Summary'!$D$5:$O$962,9,FALSE), ""), "")</f>
        <v/>
      </c>
      <c r="F1001" s="3" t="str">
        <f t="shared" si="45"/>
        <v/>
      </c>
      <c r="G1001" s="17" t="str">
        <f>IF(COUNTIF($A$2:A1001, A1001)&gt;1, "", IFERROR(SUMIF($A$2:$A$1457, A1001, $D$2:$D$1457), ""))</f>
        <v/>
      </c>
      <c r="H1001" s="3" t="str">
        <f t="shared" si="46"/>
        <v/>
      </c>
      <c r="I1001" s="3">
        <f t="shared" si="47"/>
        <v>365.31565714285716</v>
      </c>
      <c r="J1001" s="12">
        <f>COUNTIF($A$2:A1001, A1001)</f>
        <v>7</v>
      </c>
    </row>
    <row r="1002" spans="1:10">
      <c r="A1002" s="142" t="s">
        <v>977</v>
      </c>
      <c r="B1002" s="143" t="s">
        <v>2114</v>
      </c>
      <c r="C1002" s="2">
        <f>IFERROR(VLOOKUP('DIV CHANGE'!$B1002,JOBS!$A:$D,4,FALSE),"")</f>
        <v>2</v>
      </c>
      <c r="D1002" s="2">
        <v>0.01</v>
      </c>
      <c r="E1002" s="3" t="str">
        <f>IF(J1002=1, IFERROR(VLOOKUP(A1002,'Simple Annual Summary'!$D$5:$O$962,9,FALSE), ""), "")</f>
        <v/>
      </c>
      <c r="F1002" s="3" t="str">
        <f t="shared" si="45"/>
        <v/>
      </c>
      <c r="G1002" s="17" t="str">
        <f>IF(COUNTIF($A$2:A1002, A1002)&gt;1, "", IFERROR(SUMIF($A$2:$A$1457, A1002, $D$2:$D$1457), ""))</f>
        <v/>
      </c>
      <c r="H1002" s="3" t="str">
        <f t="shared" si="46"/>
        <v/>
      </c>
      <c r="I1002" s="3">
        <f t="shared" si="47"/>
        <v>365.31565714285716</v>
      </c>
      <c r="J1002" s="12">
        <f>COUNTIF($A$2:A1002, A1002)</f>
        <v>8</v>
      </c>
    </row>
    <row r="1003" spans="1:10">
      <c r="A1003" s="138" t="s">
        <v>987</v>
      </c>
      <c r="B1003" s="139" t="s">
        <v>2076</v>
      </c>
      <c r="C1003" s="2">
        <f>IFERROR(VLOOKUP('DIV CHANGE'!$B1003,JOBS!$A:$D,4,FALSE),"")</f>
        <v>2</v>
      </c>
      <c r="D1003" s="11">
        <v>0.01</v>
      </c>
      <c r="E1003" s="3" t="str">
        <f>IF(J1003=1, IFERROR(VLOOKUP(A1003,'Simple Annual Summary'!$D$5:$O$962,9,FALSE), ""), "")</f>
        <v/>
      </c>
      <c r="F1003" s="3" t="str">
        <f t="shared" si="45"/>
        <v/>
      </c>
      <c r="G1003" s="17" t="str">
        <f>IF(COUNTIF($A$2:A1003, A1003)&gt;1, "", IFERROR(SUMIF($A$2:$A$1457, A1003, $D$2:$D$1457), ""))</f>
        <v/>
      </c>
      <c r="H1003" s="3" t="str">
        <f t="shared" si="46"/>
        <v/>
      </c>
      <c r="I1003" s="3">
        <f t="shared" si="47"/>
        <v>275.11291249999999</v>
      </c>
      <c r="J1003" s="12">
        <f>COUNTIF($A$2:A1003, A1003)</f>
        <v>2</v>
      </c>
    </row>
    <row r="1004" spans="1:10">
      <c r="A1004" s="138" t="s">
        <v>991</v>
      </c>
      <c r="B1004" s="139" t="s">
        <v>2025</v>
      </c>
      <c r="C1004" s="2">
        <f>IFERROR(VLOOKUP('DIV CHANGE'!$B1004,JOBS!$A:$D,4,FALSE),"")</f>
        <v>2</v>
      </c>
      <c r="D1004" s="11">
        <v>0.01</v>
      </c>
      <c r="E1004" s="3" t="str">
        <f>IF(J1004=1, IFERROR(VLOOKUP(A1004,'Simple Annual Summary'!$D$5:$O$962,9,FALSE), ""), "")</f>
        <v/>
      </c>
      <c r="F1004" s="3" t="str">
        <f t="shared" si="45"/>
        <v/>
      </c>
      <c r="G1004" s="17" t="str">
        <f>IF(COUNTIF($A$2:A1004, A1004)&gt;1, "", IFERROR(SUMIF($A$2:$A$1457, A1004, $D$2:$D$1457), ""))</f>
        <v/>
      </c>
      <c r="H1004" s="3" t="str">
        <f t="shared" si="46"/>
        <v/>
      </c>
      <c r="I1004" s="3">
        <f t="shared" si="47"/>
        <v>0</v>
      </c>
      <c r="J1004" s="12">
        <f>COUNTIF($A$2:A1004, A1004)</f>
        <v>8</v>
      </c>
    </row>
    <row r="1005" spans="1:10">
      <c r="A1005" s="138" t="s">
        <v>1040</v>
      </c>
      <c r="B1005" s="139" t="s">
        <v>2020</v>
      </c>
      <c r="C1005" s="2">
        <f>IFERROR(VLOOKUP('DIV CHANGE'!$B1005,JOBS!$A:$D,4,FALSE),"")</f>
        <v>2</v>
      </c>
      <c r="D1005" s="11">
        <v>0.01</v>
      </c>
      <c r="E1005" s="3" t="str">
        <f>IF(J1005=1, IFERROR(VLOOKUP(A1005,'Simple Annual Summary'!$D$5:$O$962,9,FALSE), ""), "")</f>
        <v/>
      </c>
      <c r="F1005" s="3" t="str">
        <f t="shared" si="45"/>
        <v/>
      </c>
      <c r="G1005" s="17" t="str">
        <f>IF(COUNTIF($A$2:A1005, A1005)&gt;1, "", IFERROR(SUMIF($A$2:$A$1457, A1005, $D$2:$D$1457), ""))</f>
        <v/>
      </c>
      <c r="H1005" s="3" t="str">
        <f t="shared" si="46"/>
        <v/>
      </c>
      <c r="I1005" s="3">
        <f t="shared" si="47"/>
        <v>310.45889999999997</v>
      </c>
      <c r="J1005" s="12">
        <f>COUNTIF($A$2:A1005, A1005)</f>
        <v>2</v>
      </c>
    </row>
    <row r="1006" spans="1:10">
      <c r="A1006" s="142" t="s">
        <v>1079</v>
      </c>
      <c r="B1006" s="143" t="s">
        <v>2238</v>
      </c>
      <c r="C1006" s="2">
        <f>IFERROR(VLOOKUP('DIV CHANGE'!$B1006,JOBS!$A:$D,4,FALSE),"")</f>
        <v>2</v>
      </c>
      <c r="D1006" s="2">
        <v>0.01</v>
      </c>
      <c r="E1006" s="3" t="str">
        <f>IF(J1006=1, IFERROR(VLOOKUP(A1006,'Simple Annual Summary'!$D$5:$O$962,9,FALSE), ""), "")</f>
        <v/>
      </c>
      <c r="F1006" s="3" t="str">
        <f t="shared" si="45"/>
        <v/>
      </c>
      <c r="G1006" s="17" t="str">
        <f>IF(COUNTIF($A$2:A1006, A1006)&gt;1, "", IFERROR(SUMIF($A$2:$A$1457, A1006, $D$2:$D$1457), ""))</f>
        <v/>
      </c>
      <c r="H1006" s="3" t="str">
        <f t="shared" si="46"/>
        <v/>
      </c>
      <c r="I1006" s="3">
        <f t="shared" si="47"/>
        <v>227.67701666666665</v>
      </c>
      <c r="J1006" s="12">
        <f>COUNTIF($A$2:A1006, A1006)</f>
        <v>11</v>
      </c>
    </row>
    <row r="1007" spans="1:10">
      <c r="A1007" s="142" t="s">
        <v>1079</v>
      </c>
      <c r="B1007" s="143" t="s">
        <v>2037</v>
      </c>
      <c r="C1007" s="2">
        <f>IFERROR(VLOOKUP('DIV CHANGE'!$B1007,JOBS!$A:$D,4,FALSE),"")</f>
        <v>2</v>
      </c>
      <c r="D1007" s="2">
        <v>0.01</v>
      </c>
      <c r="E1007" s="3" t="str">
        <f>IF(J1007=1, IFERROR(VLOOKUP(A1007,'Simple Annual Summary'!$D$5:$O$962,9,FALSE), ""), "")</f>
        <v/>
      </c>
      <c r="F1007" s="3" t="str">
        <f t="shared" si="45"/>
        <v/>
      </c>
      <c r="G1007" s="17" t="str">
        <f>IF(COUNTIF($A$2:A1007, A1007)&gt;1, "", IFERROR(SUMIF($A$2:$A$1457, A1007, $D$2:$D$1457), ""))</f>
        <v/>
      </c>
      <c r="H1007" s="3" t="str">
        <f t="shared" si="46"/>
        <v/>
      </c>
      <c r="I1007" s="3">
        <f t="shared" si="47"/>
        <v>227.67701666666665</v>
      </c>
      <c r="J1007" s="12">
        <f>COUNTIF($A$2:A1007, A1007)</f>
        <v>12</v>
      </c>
    </row>
    <row r="1008" spans="1:10">
      <c r="A1008" s="142" t="s">
        <v>1079</v>
      </c>
      <c r="B1008" s="143" t="s">
        <v>2240</v>
      </c>
      <c r="C1008" s="2">
        <f>IFERROR(VLOOKUP('DIV CHANGE'!$B1008,JOBS!$A:$D,4,FALSE),"")</f>
        <v>2</v>
      </c>
      <c r="D1008" s="130">
        <v>0.01</v>
      </c>
      <c r="E1008" s="3" t="str">
        <f>IF(J1008=1, IFERROR(VLOOKUP(A1008,'Simple Annual Summary'!$D$5:$O$962,9,FALSE), ""), "")</f>
        <v/>
      </c>
      <c r="F1008" s="3" t="str">
        <f t="shared" si="45"/>
        <v/>
      </c>
      <c r="G1008" s="17" t="str">
        <f>IF(COUNTIF($A$2:A1008, A1008)&gt;1, "", IFERROR(SUMIF($A$2:$A$1457, A1008, $D$2:$D$1457), ""))</f>
        <v/>
      </c>
      <c r="H1008" s="3" t="str">
        <f t="shared" si="46"/>
        <v/>
      </c>
      <c r="I1008" s="3">
        <f t="shared" si="47"/>
        <v>227.67701666666665</v>
      </c>
      <c r="J1008" s="12">
        <f>COUNTIF($A$2:A1008, A1008)</f>
        <v>13</v>
      </c>
    </row>
    <row r="1009" spans="1:10">
      <c r="A1009" s="138" t="s">
        <v>1081</v>
      </c>
      <c r="B1009" s="139" t="s">
        <v>2018</v>
      </c>
      <c r="C1009" s="2">
        <f>IFERROR(VLOOKUP('DIV CHANGE'!$B1009,JOBS!$A:$D,4,FALSE),"")</f>
        <v>2</v>
      </c>
      <c r="D1009" s="11">
        <v>0.01</v>
      </c>
      <c r="E1009" s="3" t="str">
        <f>IF(J1009=1, IFERROR(VLOOKUP(A1009,'Simple Annual Summary'!$D$5:$O$962,9,FALSE), ""), "")</f>
        <v/>
      </c>
      <c r="F1009" s="3" t="str">
        <f t="shared" si="45"/>
        <v/>
      </c>
      <c r="G1009" s="17" t="str">
        <f>IF(COUNTIF($A$2:A1009, A1009)&gt;1, "", IFERROR(SUMIF($A$2:$A$1457, A1009, $D$2:$D$1457), ""))</f>
        <v/>
      </c>
      <c r="H1009" s="3" t="str">
        <f t="shared" si="46"/>
        <v/>
      </c>
      <c r="I1009" s="3">
        <f t="shared" si="47"/>
        <v>312.68053333333336</v>
      </c>
      <c r="J1009" s="12">
        <f>COUNTIF($A$2:A1009, A1009)</f>
        <v>8</v>
      </c>
    </row>
    <row r="1010" spans="1:10">
      <c r="A1010" s="138" t="s">
        <v>1081</v>
      </c>
      <c r="B1010" s="139" t="s">
        <v>2025</v>
      </c>
      <c r="C1010" s="2">
        <f>IFERROR(VLOOKUP('DIV CHANGE'!$B1010,JOBS!$A:$D,4,FALSE),"")</f>
        <v>2</v>
      </c>
      <c r="D1010" s="11">
        <v>0.01</v>
      </c>
      <c r="E1010" s="3" t="str">
        <f>IF(J1010=1, IFERROR(VLOOKUP(A1010,'Simple Annual Summary'!$D$5:$O$962,9,FALSE), ""), "")</f>
        <v/>
      </c>
      <c r="F1010" s="3" t="str">
        <f t="shared" si="45"/>
        <v/>
      </c>
      <c r="G1010" s="17" t="str">
        <f>IF(COUNTIF($A$2:A1010, A1010)&gt;1, "", IFERROR(SUMIF($A$2:$A$1457, A1010, $D$2:$D$1457), ""))</f>
        <v/>
      </c>
      <c r="H1010" s="3" t="str">
        <f t="shared" si="46"/>
        <v/>
      </c>
      <c r="I1010" s="3">
        <f t="shared" si="47"/>
        <v>312.68053333333336</v>
      </c>
      <c r="J1010" s="12">
        <f>COUNTIF($A$2:A1010, A1010)</f>
        <v>9</v>
      </c>
    </row>
    <row r="1011" spans="1:10">
      <c r="A1011" s="138" t="s">
        <v>1081</v>
      </c>
      <c r="B1011" s="139" t="s">
        <v>2023</v>
      </c>
      <c r="C1011" s="2">
        <f>IFERROR(VLOOKUP('DIV CHANGE'!$B1011,JOBS!$A:$D,4,FALSE),"")</f>
        <v>2</v>
      </c>
      <c r="D1011" s="11">
        <v>0.01</v>
      </c>
      <c r="E1011" s="3" t="str">
        <f>IF(J1011=1, IFERROR(VLOOKUP(A1011,'Simple Annual Summary'!$D$5:$O$962,9,FALSE), ""), "")</f>
        <v/>
      </c>
      <c r="F1011" s="3" t="str">
        <f t="shared" si="45"/>
        <v/>
      </c>
      <c r="G1011" s="17" t="str">
        <f>IF(COUNTIF($A$2:A1011, A1011)&gt;1, "", IFERROR(SUMIF($A$2:$A$1457, A1011, $D$2:$D$1457), ""))</f>
        <v/>
      </c>
      <c r="H1011" s="3" t="str">
        <f t="shared" si="46"/>
        <v/>
      </c>
      <c r="I1011" s="3">
        <f t="shared" si="47"/>
        <v>312.68053333333336</v>
      </c>
      <c r="J1011" s="12">
        <f>COUNTIF($A$2:A1011, A1011)</f>
        <v>10</v>
      </c>
    </row>
    <row r="1012" spans="1:10">
      <c r="A1012" s="138" t="s">
        <v>1091</v>
      </c>
      <c r="B1012" s="139" t="s">
        <v>2227</v>
      </c>
      <c r="C1012" s="2">
        <f>IFERROR(VLOOKUP('DIV CHANGE'!$B1012,JOBS!$A:$D,4,FALSE),"")</f>
        <v>2</v>
      </c>
      <c r="D1012" s="11">
        <v>0.01</v>
      </c>
      <c r="E1012" s="3" t="str">
        <f>IF(J1012=1, IFERROR(VLOOKUP(A1012,'Simple Annual Summary'!$D$5:$O$962,9,FALSE), ""), "")</f>
        <v/>
      </c>
      <c r="F1012" s="3" t="str">
        <f t="shared" si="45"/>
        <v/>
      </c>
      <c r="G1012" s="17" t="str">
        <f>IF(COUNTIF($A$2:A1012, A1012)&gt;1, "", IFERROR(SUMIF($A$2:$A$1457, A1012, $D$2:$D$1457), ""))</f>
        <v/>
      </c>
      <c r="H1012" s="3" t="str">
        <f t="shared" si="46"/>
        <v/>
      </c>
      <c r="I1012" s="3">
        <f t="shared" si="47"/>
        <v>278.89064999999999</v>
      </c>
      <c r="J1012" s="12">
        <f>COUNTIF($A$2:A1012, A1012)</f>
        <v>3</v>
      </c>
    </row>
    <row r="1013" spans="1:10">
      <c r="A1013" s="142" t="s">
        <v>1093</v>
      </c>
      <c r="B1013" s="143" t="s">
        <v>2037</v>
      </c>
      <c r="C1013" s="2">
        <f>IFERROR(VLOOKUP('DIV CHANGE'!$B1013,JOBS!$A:$D,4,FALSE),"")</f>
        <v>2</v>
      </c>
      <c r="D1013" s="2">
        <v>0.01</v>
      </c>
      <c r="E1013" s="3" t="str">
        <f>IF(J1013=1, IFERROR(VLOOKUP(A1013,'Simple Annual Summary'!$D$5:$O$962,9,FALSE), ""), "")</f>
        <v/>
      </c>
      <c r="F1013" s="3" t="str">
        <f t="shared" si="45"/>
        <v/>
      </c>
      <c r="G1013" s="17" t="str">
        <f>IF(COUNTIF($A$2:A1013, A1013)&gt;1, "", IFERROR(SUMIF($A$2:$A$1457, A1013, $D$2:$D$1457), ""))</f>
        <v/>
      </c>
      <c r="H1013" s="3" t="str">
        <f t="shared" si="46"/>
        <v/>
      </c>
      <c r="I1013" s="3">
        <f t="shared" si="47"/>
        <v>262.23311666666666</v>
      </c>
      <c r="J1013" s="12">
        <f>COUNTIF($A$2:A1013, A1013)</f>
        <v>9</v>
      </c>
    </row>
    <row r="1014" spans="1:10">
      <c r="A1014" s="142" t="s">
        <v>1093</v>
      </c>
      <c r="B1014" s="143" t="s">
        <v>2045</v>
      </c>
      <c r="C1014" s="2">
        <f>IFERROR(VLOOKUP('DIV CHANGE'!$B1014,JOBS!$A:$D,4,FALSE),"")</f>
        <v>2</v>
      </c>
      <c r="D1014" s="2">
        <v>0.01</v>
      </c>
      <c r="E1014" s="3" t="str">
        <f>IF(J1014=1, IFERROR(VLOOKUP(A1014,'Simple Annual Summary'!$D$5:$O$962,9,FALSE), ""), "")</f>
        <v/>
      </c>
      <c r="F1014" s="3" t="str">
        <f t="shared" si="45"/>
        <v/>
      </c>
      <c r="G1014" s="17" t="str">
        <f>IF(COUNTIF($A$2:A1014, A1014)&gt;1, "", IFERROR(SUMIF($A$2:$A$1457, A1014, $D$2:$D$1457), ""))</f>
        <v/>
      </c>
      <c r="H1014" s="3" t="str">
        <f t="shared" si="46"/>
        <v/>
      </c>
      <c r="I1014" s="3">
        <f t="shared" si="47"/>
        <v>262.23311666666666</v>
      </c>
      <c r="J1014" s="12">
        <f>COUNTIF($A$2:A1014, A1014)</f>
        <v>10</v>
      </c>
    </row>
    <row r="1015" spans="1:10">
      <c r="A1015" s="142" t="s">
        <v>1093</v>
      </c>
      <c r="B1015" s="143" t="s">
        <v>2018</v>
      </c>
      <c r="C1015" s="2">
        <f>IFERROR(VLOOKUP('DIV CHANGE'!$B1015,JOBS!$A:$D,4,FALSE),"")</f>
        <v>2</v>
      </c>
      <c r="D1015" s="2">
        <v>0.01</v>
      </c>
      <c r="E1015" s="3" t="str">
        <f>IF(J1015=1, IFERROR(VLOOKUP(A1015,'Simple Annual Summary'!$D$5:$O$962,9,FALSE), ""), "")</f>
        <v/>
      </c>
      <c r="F1015" s="3" t="str">
        <f t="shared" si="45"/>
        <v/>
      </c>
      <c r="G1015" s="17" t="str">
        <f>IF(COUNTIF($A$2:A1015, A1015)&gt;1, "", IFERROR(SUMIF($A$2:$A$1457, A1015, $D$2:$D$1457), ""))</f>
        <v/>
      </c>
      <c r="H1015" s="3" t="str">
        <f t="shared" si="46"/>
        <v/>
      </c>
      <c r="I1015" s="3">
        <f t="shared" si="47"/>
        <v>262.23311666666666</v>
      </c>
      <c r="J1015" s="12">
        <f>COUNTIF($A$2:A1015, A1015)</f>
        <v>11</v>
      </c>
    </row>
    <row r="1016" spans="1:10">
      <c r="A1016" s="138" t="s">
        <v>1093</v>
      </c>
      <c r="B1016" s="139" t="s">
        <v>2241</v>
      </c>
      <c r="C1016" s="2" t="str">
        <f>IFERROR(VLOOKUP('DIV CHANGE'!$B1016,JOBS!$A:$D,4,FALSE),"")</f>
        <v/>
      </c>
      <c r="D1016" s="11">
        <v>0.01</v>
      </c>
      <c r="E1016" s="3" t="str">
        <f>IF(J1016=1, IFERROR(VLOOKUP(A1016,'Simple Annual Summary'!$D$5:$O$962,9,FALSE), ""), "")</f>
        <v/>
      </c>
      <c r="F1016" s="3" t="str">
        <f t="shared" si="45"/>
        <v/>
      </c>
      <c r="G1016" s="17" t="str">
        <f>IF(COUNTIF($A$2:A1016, A1016)&gt;1, "", IFERROR(SUMIF($A$2:$A$1457, A1016, $D$2:$D$1457), ""))</f>
        <v/>
      </c>
      <c r="H1016" s="3" t="str">
        <f t="shared" si="46"/>
        <v/>
      </c>
      <c r="I1016" s="3">
        <f t="shared" si="47"/>
        <v>262.23311666666666</v>
      </c>
      <c r="J1016" s="12">
        <f>COUNTIF($A$2:A1016, A1016)</f>
        <v>12</v>
      </c>
    </row>
    <row r="1017" spans="1:10">
      <c r="A1017" s="142" t="s">
        <v>1097</v>
      </c>
      <c r="B1017" s="143" t="s">
        <v>2243</v>
      </c>
      <c r="C1017" s="2">
        <f>IFERROR(VLOOKUP('DIV CHANGE'!$B1017,JOBS!$A:$D,4,FALSE),"")</f>
        <v>2</v>
      </c>
      <c r="D1017" s="2">
        <v>0.01</v>
      </c>
      <c r="E1017" s="3" t="str">
        <f>IF(J1017=1, IFERROR(VLOOKUP(A1017,'Simple Annual Summary'!$D$5:$O$962,9,FALSE), ""), "")</f>
        <v/>
      </c>
      <c r="F1017" s="3" t="str">
        <f t="shared" si="45"/>
        <v/>
      </c>
      <c r="G1017" s="17" t="str">
        <f>IF(COUNTIF($A$2:A1017, A1017)&gt;1, "", IFERROR(SUMIF($A$2:$A$1457, A1017, $D$2:$D$1457), ""))</f>
        <v/>
      </c>
      <c r="H1017" s="3" t="str">
        <f t="shared" si="46"/>
        <v/>
      </c>
      <c r="I1017" s="3">
        <f t="shared" si="47"/>
        <v>217.85070000000002</v>
      </c>
      <c r="J1017" s="12">
        <f>COUNTIF($A$2:A1017, A1017)</f>
        <v>3</v>
      </c>
    </row>
    <row r="1018" spans="1:10">
      <c r="A1018" s="142" t="s">
        <v>1101</v>
      </c>
      <c r="B1018" s="143" t="s">
        <v>2025</v>
      </c>
      <c r="C1018" s="2">
        <f>IFERROR(VLOOKUP('DIV CHANGE'!$B1018,JOBS!$A:$D,4,FALSE),"")</f>
        <v>2</v>
      </c>
      <c r="D1018" s="2">
        <v>0.01</v>
      </c>
      <c r="E1018" s="3" t="str">
        <f>IF(J1018=1, IFERROR(VLOOKUP(A1018,'Simple Annual Summary'!$D$5:$O$962,9,FALSE), ""), "")</f>
        <v/>
      </c>
      <c r="F1018" s="3" t="str">
        <f t="shared" si="45"/>
        <v/>
      </c>
      <c r="G1018" s="17" t="str">
        <f>IF(COUNTIF($A$2:A1018, A1018)&gt;1, "", IFERROR(SUMIF($A$2:$A$1457, A1018, $D$2:$D$1457), ""))</f>
        <v/>
      </c>
      <c r="H1018" s="3" t="str">
        <f t="shared" si="46"/>
        <v/>
      </c>
      <c r="I1018" s="3">
        <f t="shared" si="47"/>
        <v>209.88569999999999</v>
      </c>
      <c r="J1018" s="12">
        <f>COUNTIF($A$2:A1018, A1018)</f>
        <v>3</v>
      </c>
    </row>
    <row r="1019" spans="1:10">
      <c r="A1019" s="142" t="s">
        <v>1103</v>
      </c>
      <c r="B1019" s="143" t="s">
        <v>2242</v>
      </c>
      <c r="C1019" s="2">
        <f>IFERROR(VLOOKUP('DIV CHANGE'!$B1019,JOBS!$A:$D,4,FALSE),"")</f>
        <v>2</v>
      </c>
      <c r="D1019" s="2">
        <v>0.01</v>
      </c>
      <c r="E1019" s="3" t="str">
        <f>IF(J1019=1, IFERROR(VLOOKUP(A1019,'Simple Annual Summary'!$D$5:$O$962,9,FALSE), ""), "")</f>
        <v/>
      </c>
      <c r="F1019" s="3" t="str">
        <f t="shared" si="45"/>
        <v/>
      </c>
      <c r="G1019" s="17" t="str">
        <f>IF(COUNTIF($A$2:A1019, A1019)&gt;1, "", IFERROR(SUMIF($A$2:$A$1457, A1019, $D$2:$D$1457), ""))</f>
        <v/>
      </c>
      <c r="H1019" s="3" t="str">
        <f t="shared" si="46"/>
        <v/>
      </c>
      <c r="I1019" s="3">
        <f t="shared" si="47"/>
        <v>209.88569999999999</v>
      </c>
      <c r="J1019" s="12">
        <f>COUNTIF($A$2:A1019, A1019)</f>
        <v>12</v>
      </c>
    </row>
    <row r="1020" spans="1:10">
      <c r="A1020" s="138" t="s">
        <v>1103</v>
      </c>
      <c r="B1020" s="139" t="s">
        <v>2027</v>
      </c>
      <c r="C1020" s="2">
        <f>IFERROR(VLOOKUP('DIV CHANGE'!$B1020,JOBS!$A:$D,4,FALSE),"")</f>
        <v>2</v>
      </c>
      <c r="D1020" s="11">
        <v>0.01</v>
      </c>
      <c r="E1020" s="3" t="str">
        <f>IF(J1020=1, IFERROR(VLOOKUP(A1020,'Simple Annual Summary'!$D$5:$O$962,9,FALSE), ""), "")</f>
        <v/>
      </c>
      <c r="F1020" s="3" t="str">
        <f t="shared" si="45"/>
        <v/>
      </c>
      <c r="G1020" s="17" t="str">
        <f>IF(COUNTIF($A$2:A1020, A1020)&gt;1, "", IFERROR(SUMIF($A$2:$A$1457, A1020, $D$2:$D$1457), ""))</f>
        <v/>
      </c>
      <c r="H1020" s="3" t="str">
        <f t="shared" si="46"/>
        <v/>
      </c>
      <c r="I1020" s="3">
        <f t="shared" si="47"/>
        <v>209.88569999999999</v>
      </c>
      <c r="J1020" s="12">
        <f>COUNTIF($A$2:A1020, A1020)</f>
        <v>13</v>
      </c>
    </row>
    <row r="1021" spans="1:10">
      <c r="A1021" s="142" t="s">
        <v>1103</v>
      </c>
      <c r="B1021" s="143" t="s">
        <v>2240</v>
      </c>
      <c r="C1021" s="2">
        <f>IFERROR(VLOOKUP('DIV CHANGE'!$B1021,JOBS!$A:$D,4,FALSE),"")</f>
        <v>2</v>
      </c>
      <c r="D1021" s="2">
        <v>0.01</v>
      </c>
      <c r="E1021" s="3" t="str">
        <f>IF(J1021=1, IFERROR(VLOOKUP(A1021,'Simple Annual Summary'!$D$5:$O$962,9,FALSE), ""), "")</f>
        <v/>
      </c>
      <c r="F1021" s="3" t="str">
        <f t="shared" si="45"/>
        <v/>
      </c>
      <c r="G1021" s="17" t="str">
        <f>IF(COUNTIF($A$2:A1021, A1021)&gt;1, "", IFERROR(SUMIF($A$2:$A$1457, A1021, $D$2:$D$1457), ""))</f>
        <v/>
      </c>
      <c r="H1021" s="3" t="str">
        <f t="shared" si="46"/>
        <v/>
      </c>
      <c r="I1021" s="3">
        <f t="shared" si="47"/>
        <v>209.88569999999999</v>
      </c>
      <c r="J1021" s="12">
        <f>COUNTIF($A$2:A1021, A1021)</f>
        <v>14</v>
      </c>
    </row>
    <row r="1022" spans="1:10">
      <c r="A1022" s="142" t="s">
        <v>1107</v>
      </c>
      <c r="B1022" s="143" t="s">
        <v>2238</v>
      </c>
      <c r="C1022" s="2">
        <f>IFERROR(VLOOKUP('DIV CHANGE'!$B1022,JOBS!$A:$D,4,FALSE),"")</f>
        <v>2</v>
      </c>
      <c r="D1022" s="2">
        <v>0.01</v>
      </c>
      <c r="E1022" s="3" t="str">
        <f>IF(J1022=1, IFERROR(VLOOKUP(A1022,'Simple Annual Summary'!$D$5:$O$962,9,FALSE), ""), "")</f>
        <v/>
      </c>
      <c r="F1022" s="3" t="str">
        <f t="shared" si="45"/>
        <v/>
      </c>
      <c r="G1022" s="17" t="str">
        <f>IF(COUNTIF($A$2:A1022, A1022)&gt;1, "", IFERROR(SUMIF($A$2:$A$1457, A1022, $D$2:$D$1457), ""))</f>
        <v/>
      </c>
      <c r="H1022" s="3" t="str">
        <f t="shared" si="46"/>
        <v/>
      </c>
      <c r="I1022" s="3">
        <f t="shared" si="47"/>
        <v>240.08066666666667</v>
      </c>
      <c r="J1022" s="12">
        <f>COUNTIF($A$2:A1022, A1022)</f>
        <v>4</v>
      </c>
    </row>
    <row r="1023" spans="1:10">
      <c r="A1023" s="138" t="s">
        <v>1107</v>
      </c>
      <c r="B1023" s="139" t="s">
        <v>2245</v>
      </c>
      <c r="C1023" s="2">
        <f>IFERROR(VLOOKUP('DIV CHANGE'!$B1023,JOBS!$A:$D,4,FALSE),"")</f>
        <v>2</v>
      </c>
      <c r="D1023" s="11">
        <v>0.01</v>
      </c>
      <c r="E1023" s="3" t="str">
        <f>IF(J1023=1, IFERROR(VLOOKUP(A1023,'Simple Annual Summary'!$D$5:$O$962,9,FALSE), ""), "")</f>
        <v/>
      </c>
      <c r="F1023" s="3" t="str">
        <f t="shared" si="45"/>
        <v/>
      </c>
      <c r="G1023" s="17" t="str">
        <f>IF(COUNTIF($A$2:A1023, A1023)&gt;1, "", IFERROR(SUMIF($A$2:$A$1457, A1023, $D$2:$D$1457), ""))</f>
        <v/>
      </c>
      <c r="H1023" s="3" t="str">
        <f t="shared" si="46"/>
        <v/>
      </c>
      <c r="I1023" s="3">
        <f t="shared" si="47"/>
        <v>240.08066666666667</v>
      </c>
      <c r="J1023" s="12">
        <f>COUNTIF($A$2:A1023, A1023)</f>
        <v>5</v>
      </c>
    </row>
    <row r="1024" spans="1:10">
      <c r="A1024" s="142" t="s">
        <v>1111</v>
      </c>
      <c r="B1024" s="143" t="s">
        <v>2236</v>
      </c>
      <c r="C1024" s="2">
        <f>IFERROR(VLOOKUP('DIV CHANGE'!$B1024,JOBS!$A:$D,4,FALSE),"")</f>
        <v>2</v>
      </c>
      <c r="D1024" s="2">
        <v>0.01</v>
      </c>
      <c r="E1024" s="3" t="str">
        <f>IF(J1024=1, IFERROR(VLOOKUP(A1024,'Simple Annual Summary'!$D$5:$O$962,9,FALSE), ""), "")</f>
        <v/>
      </c>
      <c r="F1024" s="3" t="str">
        <f t="shared" si="45"/>
        <v/>
      </c>
      <c r="G1024" s="17" t="str">
        <f>IF(COUNTIF($A$2:A1024, A1024)&gt;1, "", IFERROR(SUMIF($A$2:$A$1457, A1024, $D$2:$D$1457), ""))</f>
        <v/>
      </c>
      <c r="H1024" s="3" t="str">
        <f t="shared" si="46"/>
        <v/>
      </c>
      <c r="I1024" s="3">
        <f t="shared" si="47"/>
        <v>246.75076666666666</v>
      </c>
      <c r="J1024" s="12">
        <f>COUNTIF($A$2:A1024, A1024)</f>
        <v>13</v>
      </c>
    </row>
    <row r="1025" spans="1:10">
      <c r="A1025" s="142" t="s">
        <v>1115</v>
      </c>
      <c r="B1025" s="143" t="s">
        <v>2051</v>
      </c>
      <c r="C1025" s="2" t="str">
        <f>IFERROR(VLOOKUP('DIV CHANGE'!$B1025,JOBS!$A:$D,4,FALSE),"")</f>
        <v/>
      </c>
      <c r="D1025" s="2">
        <v>0.01</v>
      </c>
      <c r="E1025" s="3" t="str">
        <f>IF(J1025=1, IFERROR(VLOOKUP(A1025,'Simple Annual Summary'!$D$5:$O$962,9,FALSE), ""), "")</f>
        <v/>
      </c>
      <c r="F1025" s="3" t="str">
        <f t="shared" si="45"/>
        <v/>
      </c>
      <c r="G1025" s="17" t="str">
        <f>IF(COUNTIF($A$2:A1025, A1025)&gt;1, "", IFERROR(SUMIF($A$2:$A$1457, A1025, $D$2:$D$1457), ""))</f>
        <v/>
      </c>
      <c r="H1025" s="3" t="str">
        <f t="shared" si="46"/>
        <v/>
      </c>
      <c r="I1025" s="3">
        <f t="shared" si="47"/>
        <v>282.04348333333337</v>
      </c>
      <c r="J1025" s="12">
        <f>COUNTIF($A$2:A1025, A1025)</f>
        <v>5</v>
      </c>
    </row>
    <row r="1026" spans="1:10">
      <c r="A1026" s="142" t="s">
        <v>1120</v>
      </c>
      <c r="B1026" s="143" t="s">
        <v>2051</v>
      </c>
      <c r="C1026" s="2" t="str">
        <f>IFERROR(VLOOKUP('DIV CHANGE'!$B1026,JOBS!$A:$D,4,FALSE),"")</f>
        <v/>
      </c>
      <c r="D1026" s="2">
        <v>0.01</v>
      </c>
      <c r="E1026" s="3" t="str">
        <f>IF(J1026=1, IFERROR(VLOOKUP(A1026,'Simple Annual Summary'!$D$5:$O$962,9,FALSE), ""), "")</f>
        <v/>
      </c>
      <c r="F1026" s="3" t="str">
        <f t="shared" ref="F1026:F1089" si="48">IFERROR(E1026/12,"")</f>
        <v/>
      </c>
      <c r="G1026" s="17" t="str">
        <f>IF(COUNTIF($A$2:A1026, A1026)&gt;1, "", IFERROR(SUMIF($A$2:$A$1457, A1026, $D$2:$D$1457), ""))</f>
        <v/>
      </c>
      <c r="H1026" s="3" t="str">
        <f t="shared" ref="H1026:H1089" si="49">IFERROR(ROUND(G1026*F1026,3),"")</f>
        <v/>
      </c>
      <c r="I1026" s="3">
        <f t="shared" ref="I1026:I1089" si="50">IFERROR(SUMIFS(F:F, A:A, A1026) * D1026, "")*12</f>
        <v>246.11189999999999</v>
      </c>
      <c r="J1026" s="12">
        <f>COUNTIF($A$2:A1026, A1026)</f>
        <v>2</v>
      </c>
    </row>
    <row r="1027" spans="1:10">
      <c r="A1027" s="142" t="s">
        <v>1122</v>
      </c>
      <c r="B1027" s="143" t="s">
        <v>2045</v>
      </c>
      <c r="C1027" s="2">
        <f>IFERROR(VLOOKUP('DIV CHANGE'!$B1027,JOBS!$A:$D,4,FALSE),"")</f>
        <v>2</v>
      </c>
      <c r="D1027" s="130">
        <v>0.01</v>
      </c>
      <c r="E1027" s="3" t="str">
        <f>IF(J1027=1, IFERROR(VLOOKUP(A1027,'Simple Annual Summary'!$D$5:$O$962,9,FALSE), ""), "")</f>
        <v/>
      </c>
      <c r="F1027" s="3" t="str">
        <f t="shared" si="48"/>
        <v/>
      </c>
      <c r="G1027" s="17" t="str">
        <f>IF(COUNTIF($A$2:A1027, A1027)&gt;1, "", IFERROR(SUMIF($A$2:$A$1457, A1027, $D$2:$D$1457), ""))</f>
        <v/>
      </c>
      <c r="H1027" s="3" t="str">
        <f t="shared" si="49"/>
        <v/>
      </c>
      <c r="I1027" s="3">
        <f t="shared" si="50"/>
        <v>260.66823333333332</v>
      </c>
      <c r="J1027" s="12">
        <f>COUNTIF($A$2:A1027, A1027)</f>
        <v>3</v>
      </c>
    </row>
    <row r="1028" spans="1:10">
      <c r="A1028" s="138" t="s">
        <v>1122</v>
      </c>
      <c r="B1028" s="139" t="s">
        <v>2020</v>
      </c>
      <c r="C1028" s="2">
        <f>IFERROR(VLOOKUP('DIV CHANGE'!$B1028,JOBS!$A:$D,4,FALSE),"")</f>
        <v>2</v>
      </c>
      <c r="D1028" s="11">
        <v>0.01</v>
      </c>
      <c r="E1028" s="3" t="str">
        <f>IF(J1028=1, IFERROR(VLOOKUP(A1028,'Simple Annual Summary'!$D$5:$O$962,9,FALSE), ""), "")</f>
        <v/>
      </c>
      <c r="F1028" s="3" t="str">
        <f t="shared" si="48"/>
        <v/>
      </c>
      <c r="G1028" s="17" t="str">
        <f>IF(COUNTIF($A$2:A1028, A1028)&gt;1, "", IFERROR(SUMIF($A$2:$A$1457, A1028, $D$2:$D$1457), ""))</f>
        <v/>
      </c>
      <c r="H1028" s="3" t="str">
        <f t="shared" si="49"/>
        <v/>
      </c>
      <c r="I1028" s="3">
        <f t="shared" si="50"/>
        <v>260.66823333333332</v>
      </c>
      <c r="J1028" s="12">
        <f>COUNTIF($A$2:A1028, A1028)</f>
        <v>4</v>
      </c>
    </row>
    <row r="1029" spans="1:10">
      <c r="A1029" s="142" t="s">
        <v>1130</v>
      </c>
      <c r="B1029" s="143" t="s">
        <v>2018</v>
      </c>
      <c r="C1029" s="2">
        <f>IFERROR(VLOOKUP('DIV CHANGE'!$B1029,JOBS!$A:$D,4,FALSE),"")</f>
        <v>2</v>
      </c>
      <c r="D1029" s="11">
        <v>0.01</v>
      </c>
      <c r="E1029" s="3" t="str">
        <f>IF(J1029=1, IFERROR(VLOOKUP(A1029,'Simple Annual Summary'!$D$5:$O$962,9,FALSE), ""), "")</f>
        <v/>
      </c>
      <c r="F1029" s="3" t="str">
        <f t="shared" si="48"/>
        <v/>
      </c>
      <c r="G1029" s="17" t="str">
        <f>IF(COUNTIF($A$2:A1029, A1029)&gt;1, "", IFERROR(SUMIF($A$2:$A$1457, A1029, $D$2:$D$1457), ""))</f>
        <v/>
      </c>
      <c r="H1029" s="3" t="str">
        <f t="shared" si="49"/>
        <v/>
      </c>
      <c r="I1029" s="3">
        <f t="shared" si="50"/>
        <v>217.5155666666667</v>
      </c>
      <c r="J1029" s="12">
        <f>COUNTIF($A$2:A1029, A1029)</f>
        <v>3</v>
      </c>
    </row>
    <row r="1030" spans="1:10">
      <c r="A1030" s="142" t="s">
        <v>1130</v>
      </c>
      <c r="B1030" s="143" t="s">
        <v>2240</v>
      </c>
      <c r="C1030" s="2">
        <f>IFERROR(VLOOKUP('DIV CHANGE'!$B1030,JOBS!$A:$D,4,FALSE),"")</f>
        <v>2</v>
      </c>
      <c r="D1030" s="130">
        <v>0.01</v>
      </c>
      <c r="E1030" s="3" t="str">
        <f>IF(J1030=1, IFERROR(VLOOKUP(A1030,'Simple Annual Summary'!$D$5:$O$962,9,FALSE), ""), "")</f>
        <v/>
      </c>
      <c r="F1030" s="3" t="str">
        <f t="shared" si="48"/>
        <v/>
      </c>
      <c r="G1030" s="17" t="str">
        <f>IF(COUNTIF($A$2:A1030, A1030)&gt;1, "", IFERROR(SUMIF($A$2:$A$1457, A1030, $D$2:$D$1457), ""))</f>
        <v/>
      </c>
      <c r="H1030" s="3" t="str">
        <f t="shared" si="49"/>
        <v/>
      </c>
      <c r="I1030" s="3">
        <f t="shared" si="50"/>
        <v>217.5155666666667</v>
      </c>
      <c r="J1030" s="12">
        <f>COUNTIF($A$2:A1030, A1030)</f>
        <v>4</v>
      </c>
    </row>
    <row r="1031" spans="1:10">
      <c r="A1031" s="138" t="s">
        <v>1130</v>
      </c>
      <c r="B1031" s="139" t="s">
        <v>2023</v>
      </c>
      <c r="C1031" s="2">
        <f>IFERROR(VLOOKUP('DIV CHANGE'!$B1031,JOBS!$A:$D,4,FALSE),"")</f>
        <v>2</v>
      </c>
      <c r="D1031" s="11">
        <v>0.01</v>
      </c>
      <c r="E1031" s="3" t="str">
        <f>IF(J1031=1, IFERROR(VLOOKUP(A1031,'Simple Annual Summary'!$D$5:$O$962,9,FALSE), ""), "")</f>
        <v/>
      </c>
      <c r="F1031" s="3" t="str">
        <f t="shared" si="48"/>
        <v/>
      </c>
      <c r="G1031" s="17" t="str">
        <f>IF(COUNTIF($A$2:A1031, A1031)&gt;1, "", IFERROR(SUMIF($A$2:$A$1457, A1031, $D$2:$D$1457), ""))</f>
        <v/>
      </c>
      <c r="H1031" s="3" t="str">
        <f t="shared" si="49"/>
        <v/>
      </c>
      <c r="I1031" s="3">
        <f t="shared" si="50"/>
        <v>217.5155666666667</v>
      </c>
      <c r="J1031" s="12">
        <f>COUNTIF($A$2:A1031, A1031)</f>
        <v>5</v>
      </c>
    </row>
    <row r="1032" spans="1:10">
      <c r="A1032" s="138" t="s">
        <v>1150</v>
      </c>
      <c r="B1032" s="139" t="s">
        <v>2237</v>
      </c>
      <c r="C1032" s="2">
        <f>IFERROR(VLOOKUP('DIV CHANGE'!$B1032,JOBS!$A:$D,4,FALSE),"")</f>
        <v>4</v>
      </c>
      <c r="D1032" s="11">
        <v>0.01</v>
      </c>
      <c r="E1032" s="3" t="str">
        <f>IF(J1032=1, IFERROR(VLOOKUP(A1032,'Simple Annual Summary'!$D$5:$O$962,9,FALSE), ""), "")</f>
        <v/>
      </c>
      <c r="F1032" s="3" t="str">
        <f t="shared" si="48"/>
        <v/>
      </c>
      <c r="G1032" s="17" t="str">
        <f>IF(COUNTIF($A$2:A1032, A1032)&gt;1, "", IFERROR(SUMIF($A$2:$A$1457, A1032, $D$2:$D$1457), ""))</f>
        <v/>
      </c>
      <c r="H1032" s="3" t="str">
        <f t="shared" si="49"/>
        <v/>
      </c>
      <c r="I1032" s="3">
        <f t="shared" si="50"/>
        <v>215.97674999999998</v>
      </c>
      <c r="J1032" s="12">
        <f>COUNTIF($A$2:A1032, A1032)</f>
        <v>4</v>
      </c>
    </row>
    <row r="1033" spans="1:10">
      <c r="A1033" s="142" t="s">
        <v>1150</v>
      </c>
      <c r="B1033" s="143" t="s">
        <v>2047</v>
      </c>
      <c r="C1033" s="2">
        <f>IFERROR(VLOOKUP('DIV CHANGE'!$B1033,JOBS!$A:$D,4,FALSE),"")</f>
        <v>4</v>
      </c>
      <c r="D1033" s="11">
        <v>0.01</v>
      </c>
      <c r="E1033" s="3" t="str">
        <f>IF(J1033=1, IFERROR(VLOOKUP(A1033,'Simple Annual Summary'!$D$5:$O$962,9,FALSE), ""), "")</f>
        <v/>
      </c>
      <c r="F1033" s="3" t="str">
        <f t="shared" si="48"/>
        <v/>
      </c>
      <c r="G1033" s="17" t="str">
        <f>IF(COUNTIF($A$2:A1033, A1033)&gt;1, "", IFERROR(SUMIF($A$2:$A$1457, A1033, $D$2:$D$1457), ""))</f>
        <v/>
      </c>
      <c r="H1033" s="3" t="str">
        <f t="shared" si="49"/>
        <v/>
      </c>
      <c r="I1033" s="3">
        <f t="shared" si="50"/>
        <v>215.97674999999998</v>
      </c>
      <c r="J1033" s="12">
        <f>COUNTIF($A$2:A1033, A1033)</f>
        <v>5</v>
      </c>
    </row>
    <row r="1034" spans="1:10">
      <c r="A1034" s="142" t="s">
        <v>1154</v>
      </c>
      <c r="B1034" s="143" t="s">
        <v>2027</v>
      </c>
      <c r="C1034" s="2">
        <f>IFERROR(VLOOKUP('DIV CHANGE'!$B1034,JOBS!$A:$D,4,FALSE),"")</f>
        <v>2</v>
      </c>
      <c r="D1034" s="2">
        <v>0.01</v>
      </c>
      <c r="E1034" s="3" t="str">
        <f>IF(J1034=1, IFERROR(VLOOKUP(A1034,'Simple Annual Summary'!$D$5:$O$962,9,FALSE), ""), "")</f>
        <v/>
      </c>
      <c r="F1034" s="3" t="str">
        <f t="shared" si="48"/>
        <v/>
      </c>
      <c r="G1034" s="17" t="str">
        <f>IF(COUNTIF($A$2:A1034, A1034)&gt;1, "", IFERROR(SUMIF($A$2:$A$1457, A1034, $D$2:$D$1457), ""))</f>
        <v/>
      </c>
      <c r="H1034" s="3" t="str">
        <f t="shared" si="49"/>
        <v/>
      </c>
      <c r="I1034" s="3">
        <f t="shared" si="50"/>
        <v>215.97674999999998</v>
      </c>
      <c r="J1034" s="12">
        <f>COUNTIF($A$2:A1034, A1034)</f>
        <v>4</v>
      </c>
    </row>
    <row r="1035" spans="1:10">
      <c r="A1035" s="142" t="s">
        <v>1154</v>
      </c>
      <c r="B1035" s="143" t="s">
        <v>2020</v>
      </c>
      <c r="C1035" s="2">
        <f>IFERROR(VLOOKUP('DIV CHANGE'!$B1035,JOBS!$A:$D,4,FALSE),"")</f>
        <v>2</v>
      </c>
      <c r="D1035" s="2">
        <v>0.01</v>
      </c>
      <c r="E1035" s="3" t="str">
        <f>IF(J1035=1, IFERROR(VLOOKUP(A1035,'Simple Annual Summary'!$D$5:$O$962,9,FALSE), ""), "")</f>
        <v/>
      </c>
      <c r="F1035" s="3" t="str">
        <f t="shared" si="48"/>
        <v/>
      </c>
      <c r="G1035" s="17" t="str">
        <f>IF(COUNTIF($A$2:A1035, A1035)&gt;1, "", IFERROR(SUMIF($A$2:$A$1457, A1035, $D$2:$D$1457), ""))</f>
        <v/>
      </c>
      <c r="H1035" s="3" t="str">
        <f t="shared" si="49"/>
        <v/>
      </c>
      <c r="I1035" s="3">
        <f t="shared" si="50"/>
        <v>215.97674999999998</v>
      </c>
      <c r="J1035" s="12">
        <f>COUNTIF($A$2:A1035, A1035)</f>
        <v>5</v>
      </c>
    </row>
    <row r="1036" spans="1:10">
      <c r="A1036" s="138" t="s">
        <v>1165</v>
      </c>
      <c r="B1036" s="139" t="s">
        <v>2045</v>
      </c>
      <c r="C1036" s="2">
        <f>IFERROR(VLOOKUP('DIV CHANGE'!$B1036,JOBS!$A:$D,4,FALSE),"")</f>
        <v>2</v>
      </c>
      <c r="D1036" s="11">
        <v>0.01</v>
      </c>
      <c r="E1036" s="3" t="str">
        <f>IF(J1036=1, IFERROR(VLOOKUP(A1036,'Simple Annual Summary'!$D$5:$O$962,9,FALSE), ""), "")</f>
        <v/>
      </c>
      <c r="F1036" s="3" t="str">
        <f t="shared" si="48"/>
        <v/>
      </c>
      <c r="G1036" s="17" t="str">
        <f>IF(COUNTIF($A$2:A1036, A1036)&gt;1, "", IFERROR(SUMIF($A$2:$A$1457, A1036, $D$2:$D$1457), ""))</f>
        <v/>
      </c>
      <c r="H1036" s="3" t="str">
        <f t="shared" si="49"/>
        <v/>
      </c>
      <c r="I1036" s="3">
        <f t="shared" si="50"/>
        <v>242.05795000000001</v>
      </c>
      <c r="J1036" s="12">
        <f>COUNTIF($A$2:A1036, A1036)</f>
        <v>4</v>
      </c>
    </row>
    <row r="1037" spans="1:10">
      <c r="A1037" s="142" t="s">
        <v>1167</v>
      </c>
      <c r="B1037" s="143" t="s">
        <v>2037</v>
      </c>
      <c r="C1037" s="2">
        <f>IFERROR(VLOOKUP('DIV CHANGE'!$B1037,JOBS!$A:$D,4,FALSE),"")</f>
        <v>2</v>
      </c>
      <c r="D1037" s="2">
        <v>0.01</v>
      </c>
      <c r="E1037" s="3" t="str">
        <f>IF(J1037=1, IFERROR(VLOOKUP(A1037,'Simple Annual Summary'!$D$5:$O$962,9,FALSE), ""), "")</f>
        <v/>
      </c>
      <c r="F1037" s="3" t="str">
        <f t="shared" si="48"/>
        <v/>
      </c>
      <c r="G1037" s="17" t="str">
        <f>IF(COUNTIF($A$2:A1037, A1037)&gt;1, "", IFERROR(SUMIF($A$2:$A$1457, A1037, $D$2:$D$1457), ""))</f>
        <v/>
      </c>
      <c r="H1037" s="3" t="str">
        <f t="shared" si="49"/>
        <v/>
      </c>
      <c r="I1037" s="3">
        <f t="shared" si="50"/>
        <v>206.89314999999999</v>
      </c>
      <c r="J1037" s="12">
        <f>COUNTIF($A$2:A1037, A1037)</f>
        <v>6</v>
      </c>
    </row>
    <row r="1038" spans="1:10">
      <c r="A1038" s="138" t="s">
        <v>1175</v>
      </c>
      <c r="B1038" s="139" t="s">
        <v>2076</v>
      </c>
      <c r="C1038" s="2">
        <f>IFERROR(VLOOKUP('DIV CHANGE'!$B1038,JOBS!$A:$D,4,FALSE),"")</f>
        <v>2</v>
      </c>
      <c r="D1038" s="11">
        <v>0.01</v>
      </c>
      <c r="E1038" s="3" t="str">
        <f>IF(J1038=1, IFERROR(VLOOKUP(A1038,'Simple Annual Summary'!$D$5:$O$962,9,FALSE), ""), "")</f>
        <v/>
      </c>
      <c r="F1038" s="3" t="str">
        <f t="shared" si="48"/>
        <v/>
      </c>
      <c r="G1038" s="17" t="str">
        <f>IF(COUNTIF($A$2:A1038, A1038)&gt;1, "", IFERROR(SUMIF($A$2:$A$1457, A1038, $D$2:$D$1457), ""))</f>
        <v/>
      </c>
      <c r="H1038" s="3" t="str">
        <f t="shared" si="49"/>
        <v/>
      </c>
      <c r="I1038" s="3">
        <f t="shared" si="50"/>
        <v>220.22919999999996</v>
      </c>
      <c r="J1038" s="12">
        <f>COUNTIF($A$2:A1038, A1038)</f>
        <v>6</v>
      </c>
    </row>
    <row r="1039" spans="1:10">
      <c r="A1039" s="138" t="s">
        <v>1175</v>
      </c>
      <c r="B1039" s="139" t="s">
        <v>2027</v>
      </c>
      <c r="C1039" s="2">
        <f>IFERROR(VLOOKUP('DIV CHANGE'!$B1039,JOBS!$A:$D,4,FALSE),"")</f>
        <v>2</v>
      </c>
      <c r="D1039" s="11">
        <v>0.01</v>
      </c>
      <c r="E1039" s="3" t="str">
        <f>IF(J1039=1, IFERROR(VLOOKUP(A1039,'Simple Annual Summary'!$D$5:$O$962,9,FALSE), ""), "")</f>
        <v/>
      </c>
      <c r="F1039" s="3" t="str">
        <f t="shared" si="48"/>
        <v/>
      </c>
      <c r="G1039" s="17" t="str">
        <f>IF(COUNTIF($A$2:A1039, A1039)&gt;1, "", IFERROR(SUMIF($A$2:$A$1457, A1039, $D$2:$D$1457), ""))</f>
        <v/>
      </c>
      <c r="H1039" s="3" t="str">
        <f t="shared" si="49"/>
        <v/>
      </c>
      <c r="I1039" s="3">
        <f t="shared" si="50"/>
        <v>220.22919999999996</v>
      </c>
      <c r="J1039" s="12">
        <f>COUNTIF($A$2:A1039, A1039)</f>
        <v>7</v>
      </c>
    </row>
    <row r="1040" spans="1:10">
      <c r="A1040" s="138" t="s">
        <v>1175</v>
      </c>
      <c r="B1040" s="139" t="s">
        <v>2045</v>
      </c>
      <c r="C1040" s="2">
        <f>IFERROR(VLOOKUP('DIV CHANGE'!$B1040,JOBS!$A:$D,4,FALSE),"")</f>
        <v>2</v>
      </c>
      <c r="D1040" s="11">
        <v>0.01</v>
      </c>
      <c r="E1040" s="3" t="str">
        <f>IF(J1040=1, IFERROR(VLOOKUP(A1040,'Simple Annual Summary'!$D$5:$O$962,9,FALSE), ""), "")</f>
        <v/>
      </c>
      <c r="F1040" s="3" t="str">
        <f t="shared" si="48"/>
        <v/>
      </c>
      <c r="G1040" s="17" t="str">
        <f>IF(COUNTIF($A$2:A1040, A1040)&gt;1, "", IFERROR(SUMIF($A$2:$A$1457, A1040, $D$2:$D$1457), ""))</f>
        <v/>
      </c>
      <c r="H1040" s="3" t="str">
        <f t="shared" si="49"/>
        <v/>
      </c>
      <c r="I1040" s="3">
        <f t="shared" si="50"/>
        <v>220.22919999999996</v>
      </c>
      <c r="J1040" s="12">
        <f>COUNTIF($A$2:A1040, A1040)</f>
        <v>8</v>
      </c>
    </row>
    <row r="1041" spans="1:10">
      <c r="A1041" s="142" t="s">
        <v>1177</v>
      </c>
      <c r="B1041" s="143" t="s">
        <v>2042</v>
      </c>
      <c r="C1041" s="2">
        <f>IFERROR(VLOOKUP('DIV CHANGE'!$B1041,JOBS!$A:$D,4,FALSE),"")</f>
        <v>4</v>
      </c>
      <c r="D1041" s="2">
        <v>0.01</v>
      </c>
      <c r="E1041" s="3" t="str">
        <f>IF(J1041=1, IFERROR(VLOOKUP(A1041,'Simple Annual Summary'!$D$5:$O$962,9,FALSE), ""), "")</f>
        <v/>
      </c>
      <c r="F1041" s="3" t="str">
        <f t="shared" si="48"/>
        <v/>
      </c>
      <c r="G1041" s="17" t="str">
        <f>IF(COUNTIF($A$2:A1041, A1041)&gt;1, "", IFERROR(SUMIF($A$2:$A$1457, A1041, $D$2:$D$1457), ""))</f>
        <v/>
      </c>
      <c r="H1041" s="3" t="str">
        <f t="shared" si="49"/>
        <v/>
      </c>
      <c r="I1041" s="3">
        <f t="shared" si="50"/>
        <v>190.36169999999998</v>
      </c>
      <c r="J1041" s="12">
        <f>COUNTIF($A$2:A1041, A1041)</f>
        <v>7</v>
      </c>
    </row>
    <row r="1042" spans="1:10">
      <c r="A1042" s="142" t="s">
        <v>1183</v>
      </c>
      <c r="B1042" s="143" t="s">
        <v>2076</v>
      </c>
      <c r="C1042" s="2">
        <f>IFERROR(VLOOKUP('DIV CHANGE'!$B1042,JOBS!$A:$D,4,FALSE),"")</f>
        <v>2</v>
      </c>
      <c r="D1042" s="2">
        <v>0.01</v>
      </c>
      <c r="E1042" s="3" t="str">
        <f>IF(J1042=1, IFERROR(VLOOKUP(A1042,'Simple Annual Summary'!$D$5:$O$962,9,FALSE), ""), "")</f>
        <v/>
      </c>
      <c r="F1042" s="3" t="str">
        <f t="shared" si="48"/>
        <v/>
      </c>
      <c r="G1042" s="17" t="str">
        <f>IF(COUNTIF($A$2:A1042, A1042)&gt;1, "", IFERROR(SUMIF($A$2:$A$1457, A1042, $D$2:$D$1457), ""))</f>
        <v/>
      </c>
      <c r="H1042" s="3" t="str">
        <f t="shared" si="49"/>
        <v/>
      </c>
      <c r="I1042" s="3">
        <f t="shared" si="50"/>
        <v>207.68753333333333</v>
      </c>
      <c r="J1042" s="12">
        <f>COUNTIF($A$2:A1042, A1042)</f>
        <v>2</v>
      </c>
    </row>
    <row r="1043" spans="1:10">
      <c r="A1043" s="142" t="s">
        <v>1183</v>
      </c>
      <c r="B1043" s="143" t="s">
        <v>2037</v>
      </c>
      <c r="C1043" s="2">
        <f>IFERROR(VLOOKUP('DIV CHANGE'!$B1043,JOBS!$A:$D,4,FALSE),"")</f>
        <v>2</v>
      </c>
      <c r="D1043" s="130">
        <v>0.01</v>
      </c>
      <c r="E1043" s="3" t="str">
        <f>IF(J1043=1, IFERROR(VLOOKUP(A1043,'Simple Annual Summary'!$D$5:$O$962,9,FALSE), ""), "")</f>
        <v/>
      </c>
      <c r="F1043" s="3" t="str">
        <f t="shared" si="48"/>
        <v/>
      </c>
      <c r="G1043" s="17" t="str">
        <f>IF(COUNTIF($A$2:A1043, A1043)&gt;1, "", IFERROR(SUMIF($A$2:$A$1457, A1043, $D$2:$D$1457), ""))</f>
        <v/>
      </c>
      <c r="H1043" s="3" t="str">
        <f t="shared" si="49"/>
        <v/>
      </c>
      <c r="I1043" s="3">
        <f t="shared" si="50"/>
        <v>207.68753333333333</v>
      </c>
      <c r="J1043" s="12">
        <f>COUNTIF($A$2:A1043, A1043)</f>
        <v>3</v>
      </c>
    </row>
    <row r="1044" spans="1:10">
      <c r="A1044" s="142" t="s">
        <v>1199</v>
      </c>
      <c r="B1044" s="143" t="s">
        <v>2245</v>
      </c>
      <c r="C1044" s="2">
        <f>IFERROR(VLOOKUP('DIV CHANGE'!$B1044,JOBS!$A:$D,4,FALSE),"")</f>
        <v>2</v>
      </c>
      <c r="D1044" s="2">
        <v>0.01</v>
      </c>
      <c r="E1044" s="3" t="str">
        <f>IF(J1044=1, IFERROR(VLOOKUP(A1044,'Simple Annual Summary'!$D$5:$O$962,9,FALSE), ""), "")</f>
        <v/>
      </c>
      <c r="F1044" s="3" t="str">
        <f t="shared" si="48"/>
        <v/>
      </c>
      <c r="G1044" s="17" t="str">
        <f>IF(COUNTIF($A$2:A1044, A1044)&gt;1, "", IFERROR(SUMIF($A$2:$A$1457, A1044, $D$2:$D$1457), ""))</f>
        <v/>
      </c>
      <c r="H1044" s="3" t="str">
        <f t="shared" si="49"/>
        <v/>
      </c>
      <c r="I1044" s="3">
        <f t="shared" si="50"/>
        <v>206.04171666666667</v>
      </c>
      <c r="J1044" s="12">
        <f>COUNTIF($A$2:A1044, A1044)</f>
        <v>4</v>
      </c>
    </row>
    <row r="1045" spans="1:10">
      <c r="A1045" s="142" t="s">
        <v>1199</v>
      </c>
      <c r="B1045" s="143" t="s">
        <v>2021</v>
      </c>
      <c r="C1045" s="2">
        <f>IFERROR(VLOOKUP('DIV CHANGE'!$B1045,JOBS!$A:$D,4,FALSE),"")</f>
        <v>3</v>
      </c>
      <c r="D1045" s="2">
        <v>0.01</v>
      </c>
      <c r="E1045" s="3" t="str">
        <f>IF(J1045=1, IFERROR(VLOOKUP(A1045,'Simple Annual Summary'!$D$5:$O$962,9,FALSE), ""), "")</f>
        <v/>
      </c>
      <c r="F1045" s="3" t="str">
        <f t="shared" si="48"/>
        <v/>
      </c>
      <c r="G1045" s="17" t="str">
        <f>IF(COUNTIF($A$2:A1045, A1045)&gt;1, "", IFERROR(SUMIF($A$2:$A$1457, A1045, $D$2:$D$1457), ""))</f>
        <v/>
      </c>
      <c r="H1045" s="3" t="str">
        <f t="shared" si="49"/>
        <v/>
      </c>
      <c r="I1045" s="3">
        <f t="shared" si="50"/>
        <v>206.04171666666667</v>
      </c>
      <c r="J1045" s="12">
        <f>COUNTIF($A$2:A1045, A1045)</f>
        <v>5</v>
      </c>
    </row>
    <row r="1046" spans="1:10">
      <c r="A1046" s="138" t="s">
        <v>1217</v>
      </c>
      <c r="B1046" s="139" t="s">
        <v>2080</v>
      </c>
      <c r="C1046" s="2">
        <f>IFERROR(VLOOKUP('DIV CHANGE'!$B1046,JOBS!$A:$D,4,FALSE),"")</f>
        <v>4</v>
      </c>
      <c r="D1046" s="11">
        <v>0.01</v>
      </c>
      <c r="E1046" s="3" t="str">
        <f>IF(J1046=1, IFERROR(VLOOKUP(A1046,'Simple Annual Summary'!$D$5:$O$962,9,FALSE), ""), "")</f>
        <v/>
      </c>
      <c r="F1046" s="3" t="str">
        <f t="shared" si="48"/>
        <v/>
      </c>
      <c r="G1046" s="17" t="str">
        <f>IF(COUNTIF($A$2:A1046, A1046)&gt;1, "", IFERROR(SUMIF($A$2:$A$1457, A1046, $D$2:$D$1457), ""))</f>
        <v/>
      </c>
      <c r="H1046" s="3" t="str">
        <f t="shared" si="49"/>
        <v/>
      </c>
      <c r="I1046" s="3">
        <f t="shared" si="50"/>
        <v>150.41666666666666</v>
      </c>
      <c r="J1046" s="12">
        <f>COUNTIF($A$2:A1046, A1046)</f>
        <v>3</v>
      </c>
    </row>
    <row r="1047" spans="1:10">
      <c r="A1047" s="138" t="s">
        <v>1217</v>
      </c>
      <c r="B1047" s="139" t="s">
        <v>2203</v>
      </c>
      <c r="C1047" s="2">
        <f>IFERROR(VLOOKUP('DIV CHANGE'!$B1047,JOBS!$A:$D,4,FALSE),"")</f>
        <v>4</v>
      </c>
      <c r="D1047" s="11">
        <v>0.01</v>
      </c>
      <c r="E1047" s="3" t="str">
        <f>IF(J1047=1, IFERROR(VLOOKUP(A1047,'Simple Annual Summary'!$D$5:$O$962,9,FALSE), ""), "")</f>
        <v/>
      </c>
      <c r="F1047" s="3" t="str">
        <f t="shared" si="48"/>
        <v/>
      </c>
      <c r="G1047" s="17" t="str">
        <f>IF(COUNTIF($A$2:A1047, A1047)&gt;1, "", IFERROR(SUMIF($A$2:$A$1457, A1047, $D$2:$D$1457), ""))</f>
        <v/>
      </c>
      <c r="H1047" s="3" t="str">
        <f t="shared" si="49"/>
        <v/>
      </c>
      <c r="I1047" s="3">
        <f t="shared" si="50"/>
        <v>150.41666666666666</v>
      </c>
      <c r="J1047" s="12">
        <f>COUNTIF($A$2:A1047, A1047)</f>
        <v>4</v>
      </c>
    </row>
    <row r="1048" spans="1:10">
      <c r="A1048" s="142" t="s">
        <v>1227</v>
      </c>
      <c r="B1048" s="143" t="s">
        <v>2076</v>
      </c>
      <c r="C1048" s="2">
        <f>IFERROR(VLOOKUP('DIV CHANGE'!$B1048,JOBS!$A:$D,4,FALSE),"")</f>
        <v>2</v>
      </c>
      <c r="D1048" s="2">
        <v>0.01</v>
      </c>
      <c r="E1048" s="3" t="str">
        <f>IF(J1048=1, IFERROR(VLOOKUP(A1048,'Simple Annual Summary'!$D$5:$O$962,9,FALSE), ""), "")</f>
        <v/>
      </c>
      <c r="F1048" s="3" t="str">
        <f t="shared" si="48"/>
        <v/>
      </c>
      <c r="G1048" s="17" t="str">
        <f>IF(COUNTIF($A$2:A1048, A1048)&gt;1, "", IFERROR(SUMIF($A$2:$A$1457, A1048, $D$2:$D$1457), ""))</f>
        <v/>
      </c>
      <c r="H1048" s="3" t="str">
        <f t="shared" si="49"/>
        <v/>
      </c>
      <c r="I1048" s="3">
        <f t="shared" si="50"/>
        <v>117.192825</v>
      </c>
      <c r="J1048" s="12">
        <f>COUNTIF($A$2:A1048, A1048)</f>
        <v>4</v>
      </c>
    </row>
    <row r="1049" spans="1:10">
      <c r="A1049" s="142" t="s">
        <v>1227</v>
      </c>
      <c r="B1049" s="143" t="s">
        <v>2170</v>
      </c>
      <c r="C1049" s="2">
        <f>IFERROR(VLOOKUP('DIV CHANGE'!$B1049,JOBS!$A:$D,4,FALSE),"")</f>
        <v>2</v>
      </c>
      <c r="D1049" s="11">
        <v>0.01</v>
      </c>
      <c r="E1049" s="3" t="str">
        <f>IF(J1049=1, IFERROR(VLOOKUP(A1049,'Simple Annual Summary'!$D$5:$O$962,9,FALSE), ""), "")</f>
        <v/>
      </c>
      <c r="F1049" s="3" t="str">
        <f t="shared" si="48"/>
        <v/>
      </c>
      <c r="G1049" s="17" t="str">
        <f>IF(COUNTIF($A$2:A1049, A1049)&gt;1, "", IFERROR(SUMIF($A$2:$A$1457, A1049, $D$2:$D$1457), ""))</f>
        <v/>
      </c>
      <c r="H1049" s="3" t="str">
        <f t="shared" si="49"/>
        <v/>
      </c>
      <c r="I1049" s="3">
        <f t="shared" si="50"/>
        <v>117.192825</v>
      </c>
      <c r="J1049" s="12">
        <f>COUNTIF($A$2:A1049, A1049)</f>
        <v>5</v>
      </c>
    </row>
    <row r="1050" spans="1:10">
      <c r="A1050" s="142" t="s">
        <v>1227</v>
      </c>
      <c r="B1050" s="143" t="s">
        <v>2045</v>
      </c>
      <c r="C1050" s="2">
        <f>IFERROR(VLOOKUP('DIV CHANGE'!$B1050,JOBS!$A:$D,4,FALSE),"")</f>
        <v>2</v>
      </c>
      <c r="D1050" s="2">
        <v>0.01</v>
      </c>
      <c r="E1050" s="3" t="str">
        <f>IF(J1050=1, IFERROR(VLOOKUP(A1050,'Simple Annual Summary'!$D$5:$O$962,9,FALSE), ""), "")</f>
        <v/>
      </c>
      <c r="F1050" s="3" t="str">
        <f t="shared" si="48"/>
        <v/>
      </c>
      <c r="G1050" s="17" t="str">
        <f>IF(COUNTIF($A$2:A1050, A1050)&gt;1, "", IFERROR(SUMIF($A$2:$A$1457, A1050, $D$2:$D$1457), ""))</f>
        <v/>
      </c>
      <c r="H1050" s="3" t="str">
        <f t="shared" si="49"/>
        <v/>
      </c>
      <c r="I1050" s="3">
        <f t="shared" si="50"/>
        <v>117.192825</v>
      </c>
      <c r="J1050" s="12">
        <f>COUNTIF($A$2:A1050, A1050)</f>
        <v>6</v>
      </c>
    </row>
    <row r="1051" spans="1:10">
      <c r="A1051" s="142" t="s">
        <v>1227</v>
      </c>
      <c r="B1051" s="143" t="s">
        <v>2047</v>
      </c>
      <c r="C1051" s="2">
        <f>IFERROR(VLOOKUP('DIV CHANGE'!$B1051,JOBS!$A:$D,4,FALSE),"")</f>
        <v>4</v>
      </c>
      <c r="D1051" s="2">
        <v>0.01</v>
      </c>
      <c r="E1051" s="3" t="str">
        <f>IF(J1051=1, IFERROR(VLOOKUP(A1051,'Simple Annual Summary'!$D$5:$O$962,9,FALSE), ""), "")</f>
        <v/>
      </c>
      <c r="F1051" s="3" t="str">
        <f t="shared" si="48"/>
        <v/>
      </c>
      <c r="G1051" s="17" t="str">
        <f>IF(COUNTIF($A$2:A1051, A1051)&gt;1, "", IFERROR(SUMIF($A$2:$A$1457, A1051, $D$2:$D$1457), ""))</f>
        <v/>
      </c>
      <c r="H1051" s="3" t="str">
        <f t="shared" si="49"/>
        <v/>
      </c>
      <c r="I1051" s="3">
        <f t="shared" si="50"/>
        <v>117.192825</v>
      </c>
      <c r="J1051" s="12">
        <f>COUNTIF($A$2:A1051, A1051)</f>
        <v>7</v>
      </c>
    </row>
    <row r="1052" spans="1:10">
      <c r="A1052" s="142" t="s">
        <v>1227</v>
      </c>
      <c r="B1052" s="143" t="s">
        <v>2050</v>
      </c>
      <c r="C1052" s="2">
        <f>IFERROR(VLOOKUP('DIV CHANGE'!$B1052,JOBS!$A:$D,4,FALSE),"")</f>
        <v>4</v>
      </c>
      <c r="D1052" s="11">
        <v>0.01</v>
      </c>
      <c r="E1052" s="3" t="str">
        <f>IF(J1052=1, IFERROR(VLOOKUP(A1052,'Simple Annual Summary'!$D$5:$O$962,9,FALSE), ""), "")</f>
        <v/>
      </c>
      <c r="F1052" s="3" t="str">
        <f t="shared" si="48"/>
        <v/>
      </c>
      <c r="G1052" s="17" t="str">
        <f>IF(COUNTIF($A$2:A1052, A1052)&gt;1, "", IFERROR(SUMIF($A$2:$A$1457, A1052, $D$2:$D$1457), ""))</f>
        <v/>
      </c>
      <c r="H1052" s="3" t="str">
        <f t="shared" si="49"/>
        <v/>
      </c>
      <c r="I1052" s="3">
        <f t="shared" si="50"/>
        <v>117.192825</v>
      </c>
      <c r="J1052" s="12">
        <f>COUNTIF($A$2:A1052, A1052)</f>
        <v>8</v>
      </c>
    </row>
    <row r="1053" spans="1:10">
      <c r="A1053" s="142" t="s">
        <v>1231</v>
      </c>
      <c r="B1053" s="143" t="s">
        <v>2170</v>
      </c>
      <c r="C1053" s="2">
        <f>IFERROR(VLOOKUP('DIV CHANGE'!$B1053,JOBS!$A:$D,4,FALSE),"")</f>
        <v>2</v>
      </c>
      <c r="D1053" s="2">
        <v>0.01</v>
      </c>
      <c r="E1053" s="3" t="str">
        <f>IF(J1053=1, IFERROR(VLOOKUP(A1053,'Simple Annual Summary'!$D$5:$O$962,9,FALSE), ""), "")</f>
        <v/>
      </c>
      <c r="F1053" s="3" t="str">
        <f t="shared" si="48"/>
        <v/>
      </c>
      <c r="G1053" s="17" t="str">
        <f>IF(COUNTIF($A$2:A1053, A1053)&gt;1, "", IFERROR(SUMIF($A$2:$A$1457, A1053, $D$2:$D$1457), ""))</f>
        <v/>
      </c>
      <c r="H1053" s="3" t="str">
        <f t="shared" si="49"/>
        <v/>
      </c>
      <c r="I1053" s="3">
        <f t="shared" si="50"/>
        <v>159.95355000000001</v>
      </c>
      <c r="J1053" s="12">
        <f>COUNTIF($A$2:A1053, A1053)</f>
        <v>6</v>
      </c>
    </row>
    <row r="1054" spans="1:10">
      <c r="A1054" s="142" t="s">
        <v>1235</v>
      </c>
      <c r="B1054" s="143" t="s">
        <v>2243</v>
      </c>
      <c r="C1054" s="2">
        <f>IFERROR(VLOOKUP('DIV CHANGE'!$B1054,JOBS!$A:$D,4,FALSE),"")</f>
        <v>2</v>
      </c>
      <c r="D1054" s="2">
        <v>0.01</v>
      </c>
      <c r="E1054" s="3" t="str">
        <f>IF(J1054=1, IFERROR(VLOOKUP(A1054,'Simple Annual Summary'!$D$5:$O$962,9,FALSE), ""), "")</f>
        <v/>
      </c>
      <c r="F1054" s="3" t="str">
        <f t="shared" si="48"/>
        <v/>
      </c>
      <c r="G1054" s="17" t="str">
        <f>IF(COUNTIF($A$2:A1054, A1054)&gt;1, "", IFERROR(SUMIF($A$2:$A$1457, A1054, $D$2:$D$1457), ""))</f>
        <v/>
      </c>
      <c r="H1054" s="3" t="str">
        <f t="shared" si="49"/>
        <v/>
      </c>
      <c r="I1054" s="3">
        <f t="shared" si="50"/>
        <v>108.61116666666668</v>
      </c>
      <c r="J1054" s="12">
        <f>COUNTIF($A$2:A1054, A1054)</f>
        <v>4</v>
      </c>
    </row>
    <row r="1055" spans="1:10">
      <c r="A1055" s="138" t="s">
        <v>1237</v>
      </c>
      <c r="B1055" s="139" t="s">
        <v>2170</v>
      </c>
      <c r="C1055" s="2">
        <f>IFERROR(VLOOKUP('DIV CHANGE'!$B1055,JOBS!$A:$D,4,FALSE),"")</f>
        <v>2</v>
      </c>
      <c r="D1055" s="11">
        <v>0.01</v>
      </c>
      <c r="E1055" s="3" t="str">
        <f>IF(J1055=1, IFERROR(VLOOKUP(A1055,'Simple Annual Summary'!$D$5:$O$962,9,FALSE), ""), "")</f>
        <v/>
      </c>
      <c r="F1055" s="3" t="str">
        <f t="shared" si="48"/>
        <v/>
      </c>
      <c r="G1055" s="17" t="str">
        <f>IF(COUNTIF($A$2:A1055, A1055)&gt;1, "", IFERROR(SUMIF($A$2:$A$1457, A1055, $D$2:$D$1457), ""))</f>
        <v/>
      </c>
      <c r="H1055" s="3" t="str">
        <f t="shared" si="49"/>
        <v/>
      </c>
      <c r="I1055" s="3">
        <f t="shared" si="50"/>
        <v>108.61116666666668</v>
      </c>
      <c r="J1055" s="12">
        <f>COUNTIF($A$2:A1055, A1055)</f>
        <v>4</v>
      </c>
    </row>
    <row r="1056" spans="1:10">
      <c r="A1056" s="142" t="s">
        <v>1283</v>
      </c>
      <c r="B1056" s="143" t="s">
        <v>2045</v>
      </c>
      <c r="C1056" s="2">
        <f>IFERROR(VLOOKUP('DIV CHANGE'!$B1056,JOBS!$A:$D,4,FALSE),"")</f>
        <v>2</v>
      </c>
      <c r="D1056" s="2">
        <v>0.01</v>
      </c>
      <c r="E1056" s="3" t="str">
        <f>IF(J1056=1, IFERROR(VLOOKUP(A1056,'Simple Annual Summary'!$D$5:$O$962,9,FALSE), ""), "")</f>
        <v/>
      </c>
      <c r="F1056" s="3" t="str">
        <f t="shared" si="48"/>
        <v/>
      </c>
      <c r="G1056" s="17" t="str">
        <f>IF(COUNTIF($A$2:A1056, A1056)&gt;1, "", IFERROR(SUMIF($A$2:$A$1457, A1056, $D$2:$D$1457), ""))</f>
        <v/>
      </c>
      <c r="H1056" s="3" t="str">
        <f t="shared" si="49"/>
        <v/>
      </c>
      <c r="I1056" s="3">
        <f t="shared" si="50"/>
        <v>19.929843749999996</v>
      </c>
      <c r="J1056" s="12">
        <f>COUNTIF($A$2:A1056, A1056)</f>
        <v>8</v>
      </c>
    </row>
    <row r="1057" spans="1:10">
      <c r="A1057" s="142" t="s">
        <v>1283</v>
      </c>
      <c r="B1057" s="143" t="s">
        <v>2075</v>
      </c>
      <c r="C1057" s="2">
        <f>IFERROR(VLOOKUP('DIV CHANGE'!$B1057,JOBS!$A:$D,4,FALSE),"")</f>
        <v>4</v>
      </c>
      <c r="D1057" s="2">
        <v>0.01</v>
      </c>
      <c r="E1057" s="3" t="str">
        <f>IF(J1057=1, IFERROR(VLOOKUP(A1057,'Simple Annual Summary'!$D$5:$O$962,9,FALSE), ""), "")</f>
        <v/>
      </c>
      <c r="F1057" s="3" t="str">
        <f t="shared" si="48"/>
        <v/>
      </c>
      <c r="G1057" s="17" t="str">
        <f>IF(COUNTIF($A$2:A1057, A1057)&gt;1, "", IFERROR(SUMIF($A$2:$A$1457, A1057, $D$2:$D$1457), ""))</f>
        <v/>
      </c>
      <c r="H1057" s="3" t="str">
        <f t="shared" si="49"/>
        <v/>
      </c>
      <c r="I1057" s="3">
        <f t="shared" si="50"/>
        <v>19.929843749999996</v>
      </c>
      <c r="J1057" s="12">
        <f>COUNTIF($A$2:A1057, A1057)</f>
        <v>9</v>
      </c>
    </row>
    <row r="1058" spans="1:10">
      <c r="A1058" s="142" t="s">
        <v>1283</v>
      </c>
      <c r="B1058" s="143" t="s">
        <v>2114</v>
      </c>
      <c r="C1058" s="2">
        <f>IFERROR(VLOOKUP('DIV CHANGE'!$B1058,JOBS!$A:$D,4,FALSE),"")</f>
        <v>2</v>
      </c>
      <c r="D1058" s="2">
        <v>0.01</v>
      </c>
      <c r="E1058" s="3" t="str">
        <f>IF(J1058=1, IFERROR(VLOOKUP(A1058,'Simple Annual Summary'!$D$5:$O$962,9,FALSE), ""), "")</f>
        <v/>
      </c>
      <c r="F1058" s="3" t="str">
        <f t="shared" si="48"/>
        <v/>
      </c>
      <c r="G1058" s="17" t="str">
        <f>IF(COUNTIF($A$2:A1058, A1058)&gt;1, "", IFERROR(SUMIF($A$2:$A$1457, A1058, $D$2:$D$1457), ""))</f>
        <v/>
      </c>
      <c r="H1058" s="3" t="str">
        <f t="shared" si="49"/>
        <v/>
      </c>
      <c r="I1058" s="3">
        <f t="shared" si="50"/>
        <v>19.929843749999996</v>
      </c>
      <c r="J1058" s="12">
        <f>COUNTIF($A$2:A1058, A1058)</f>
        <v>10</v>
      </c>
    </row>
    <row r="1059" spans="1:10">
      <c r="A1059" s="142" t="s">
        <v>1285</v>
      </c>
      <c r="B1059" s="143" t="s">
        <v>2070</v>
      </c>
      <c r="C1059" s="2">
        <f>IFERROR(VLOOKUP('DIV CHANGE'!$B1059,JOBS!$A:$D,4,FALSE),"")</f>
        <v>8</v>
      </c>
      <c r="D1059" s="2">
        <v>0.01</v>
      </c>
      <c r="E1059" s="3" t="str">
        <f>IF(J1059=1, IFERROR(VLOOKUP(A1059,'Simple Annual Summary'!$D$5:$O$962,9,FALSE), ""), "")</f>
        <v/>
      </c>
      <c r="F1059" s="3" t="str">
        <f t="shared" si="48"/>
        <v/>
      </c>
      <c r="G1059" s="17" t="str">
        <f>IF(COUNTIF($A$2:A1059, A1059)&gt;1, "", IFERROR(SUMIF($A$2:$A$1457, A1059, $D$2:$D$1457), ""))</f>
        <v/>
      </c>
      <c r="H1059" s="3" t="str">
        <f t="shared" si="49"/>
        <v/>
      </c>
      <c r="I1059" s="3">
        <f t="shared" si="50"/>
        <v>47.575055555555558</v>
      </c>
      <c r="J1059" s="12">
        <f>COUNTIF($A$2:A1059, A1059)</f>
        <v>5</v>
      </c>
    </row>
    <row r="1060" spans="1:10">
      <c r="A1060" s="138" t="s">
        <v>1301</v>
      </c>
      <c r="B1060" s="139" t="s">
        <v>2027</v>
      </c>
      <c r="C1060" s="2">
        <f>IFERROR(VLOOKUP('DIV CHANGE'!$B1060,JOBS!$A:$D,4,FALSE),"")</f>
        <v>2</v>
      </c>
      <c r="D1060" s="131">
        <v>0.01</v>
      </c>
      <c r="E1060" s="3" t="str">
        <f>IF(J1060=1, IFERROR(VLOOKUP(A1060,'Simple Annual Summary'!$D$5:$O$962,9,FALSE), ""), "")</f>
        <v/>
      </c>
      <c r="F1060" s="3" t="str">
        <f t="shared" si="48"/>
        <v/>
      </c>
      <c r="G1060" s="17" t="str">
        <f>IF(COUNTIF($A$2:A1060, A1060)&gt;1, "", IFERROR(SUMIF($A$2:$A$1457, A1060, $D$2:$D$1457), ""))</f>
        <v/>
      </c>
      <c r="H1060" s="3" t="str">
        <f t="shared" si="49"/>
        <v/>
      </c>
      <c r="I1060" s="3">
        <f t="shared" si="50"/>
        <v>10.247079375</v>
      </c>
      <c r="J1060" s="12">
        <f>COUNTIF($A$2:A1060, A1060)</f>
        <v>4</v>
      </c>
    </row>
    <row r="1061" spans="1:10">
      <c r="A1061" s="142" t="s">
        <v>1301</v>
      </c>
      <c r="B1061" s="143" t="s">
        <v>2018</v>
      </c>
      <c r="C1061" s="2">
        <f>IFERROR(VLOOKUP('DIV CHANGE'!$B1061,JOBS!$A:$D,4,FALSE),"")</f>
        <v>2</v>
      </c>
      <c r="D1061" s="130">
        <v>0.01</v>
      </c>
      <c r="E1061" s="3" t="str">
        <f>IF(J1061=1, IFERROR(VLOOKUP(A1061,'Simple Annual Summary'!$D$5:$O$962,9,FALSE), ""), "")</f>
        <v/>
      </c>
      <c r="F1061" s="3" t="str">
        <f t="shared" si="48"/>
        <v/>
      </c>
      <c r="G1061" s="17" t="str">
        <f>IF(COUNTIF($A$2:A1061, A1061)&gt;1, "", IFERROR(SUMIF($A$2:$A$1457, A1061, $D$2:$D$1457), ""))</f>
        <v/>
      </c>
      <c r="H1061" s="3" t="str">
        <f t="shared" si="49"/>
        <v/>
      </c>
      <c r="I1061" s="3">
        <f t="shared" si="50"/>
        <v>10.247079375</v>
      </c>
      <c r="J1061" s="12">
        <f>COUNTIF($A$2:A1061, A1061)</f>
        <v>5</v>
      </c>
    </row>
    <row r="1062" spans="1:10">
      <c r="A1062" s="138" t="s">
        <v>1301</v>
      </c>
      <c r="B1062" s="139" t="s">
        <v>2025</v>
      </c>
      <c r="C1062" s="2">
        <f>IFERROR(VLOOKUP('DIV CHANGE'!$B1062,JOBS!$A:$D,4,FALSE),"")</f>
        <v>2</v>
      </c>
      <c r="D1062" s="131">
        <v>0.01</v>
      </c>
      <c r="E1062" s="3" t="str">
        <f>IF(J1062=1, IFERROR(VLOOKUP(A1062,'Simple Annual Summary'!$D$5:$O$962,9,FALSE), ""), "")</f>
        <v/>
      </c>
      <c r="F1062" s="3" t="str">
        <f t="shared" si="48"/>
        <v/>
      </c>
      <c r="G1062" s="17" t="str">
        <f>IF(COUNTIF($A$2:A1062, A1062)&gt;1, "", IFERROR(SUMIF($A$2:$A$1457, A1062, $D$2:$D$1457), ""))</f>
        <v/>
      </c>
      <c r="H1062" s="3" t="str">
        <f t="shared" si="49"/>
        <v/>
      </c>
      <c r="I1062" s="3">
        <f t="shared" si="50"/>
        <v>10.247079375</v>
      </c>
      <c r="J1062" s="12">
        <f>COUNTIF($A$2:A1062, A1062)</f>
        <v>6</v>
      </c>
    </row>
    <row r="1063" spans="1:10">
      <c r="A1063" s="142" t="s">
        <v>1303</v>
      </c>
      <c r="B1063" s="143" t="s">
        <v>2240</v>
      </c>
      <c r="C1063" s="2">
        <f>IFERROR(VLOOKUP('DIV CHANGE'!$B1063,JOBS!$A:$D,4,FALSE),"")</f>
        <v>2</v>
      </c>
      <c r="D1063" s="130">
        <v>0.01</v>
      </c>
      <c r="E1063" s="3" t="str">
        <f>IF(J1063=1, IFERROR(VLOOKUP(A1063,'Simple Annual Summary'!$D$5:$O$962,9,FALSE), ""), "")</f>
        <v/>
      </c>
      <c r="F1063" s="3" t="str">
        <f t="shared" si="48"/>
        <v/>
      </c>
      <c r="G1063" s="17" t="str">
        <f>IF(COUNTIF($A$2:A1063, A1063)&gt;1, "", IFERROR(SUMIF($A$2:$A$1457, A1063, $D$2:$D$1457), ""))</f>
        <v/>
      </c>
      <c r="H1063" s="3" t="str">
        <f t="shared" si="49"/>
        <v/>
      </c>
      <c r="I1063" s="3">
        <f t="shared" si="50"/>
        <v>10.2802825</v>
      </c>
      <c r="J1063" s="12">
        <f>COUNTIF($A$2:A1063, A1063)</f>
        <v>10</v>
      </c>
    </row>
    <row r="1064" spans="1:10">
      <c r="A1064" s="138" t="s">
        <v>1303</v>
      </c>
      <c r="B1064" s="139" t="s">
        <v>2241</v>
      </c>
      <c r="C1064" s="2" t="str">
        <f>IFERROR(VLOOKUP('DIV CHANGE'!$B1064,JOBS!$A:$D,4,FALSE),"")</f>
        <v/>
      </c>
      <c r="D1064" s="131">
        <v>0.01</v>
      </c>
      <c r="E1064" s="3" t="str">
        <f>IF(J1064=1, IFERROR(VLOOKUP(A1064,'Simple Annual Summary'!$D$5:$O$962,9,FALSE), ""), "")</f>
        <v/>
      </c>
      <c r="F1064" s="3" t="str">
        <f t="shared" si="48"/>
        <v/>
      </c>
      <c r="G1064" s="17" t="str">
        <f>IF(COUNTIF($A$2:A1064, A1064)&gt;1, "", IFERROR(SUMIF($A$2:$A$1457, A1064, $D$2:$D$1457), ""))</f>
        <v/>
      </c>
      <c r="H1064" s="3" t="str">
        <f t="shared" si="49"/>
        <v/>
      </c>
      <c r="I1064" s="3">
        <f t="shared" si="50"/>
        <v>10.2802825</v>
      </c>
      <c r="J1064" s="12">
        <f>COUNTIF($A$2:A1064, A1064)</f>
        <v>11</v>
      </c>
    </row>
    <row r="1065" spans="1:10">
      <c r="A1065" s="138" t="s">
        <v>1303</v>
      </c>
      <c r="B1065" s="139" t="s">
        <v>2246</v>
      </c>
      <c r="C1065" s="2" t="str">
        <f>IFERROR(VLOOKUP('DIV CHANGE'!$B1065,JOBS!$A:$D,4,FALSE),"")</f>
        <v/>
      </c>
      <c r="D1065" s="131">
        <v>0.01</v>
      </c>
      <c r="E1065" s="3" t="str">
        <f>IF(J1065=1, IFERROR(VLOOKUP(A1065,'Simple Annual Summary'!$D$5:$O$962,9,FALSE), ""), "")</f>
        <v/>
      </c>
      <c r="F1065" s="3" t="str">
        <f t="shared" si="48"/>
        <v/>
      </c>
      <c r="G1065" s="17" t="str">
        <f>IF(COUNTIF($A$2:A1065, A1065)&gt;1, "", IFERROR(SUMIF($A$2:$A$1457, A1065, $D$2:$D$1457), ""))</f>
        <v/>
      </c>
      <c r="H1065" s="3" t="str">
        <f t="shared" si="49"/>
        <v/>
      </c>
      <c r="I1065" s="3">
        <f t="shared" si="50"/>
        <v>10.2802825</v>
      </c>
      <c r="J1065" s="12">
        <f>COUNTIF($A$2:A1065, A1065)</f>
        <v>12</v>
      </c>
    </row>
    <row r="1066" spans="1:10">
      <c r="A1066" s="142" t="s">
        <v>1309</v>
      </c>
      <c r="B1066" s="143" t="s">
        <v>2078</v>
      </c>
      <c r="C1066" s="2">
        <f>IFERROR(VLOOKUP('DIV CHANGE'!$B1066,JOBS!$A:$D,4,FALSE),"")</f>
        <v>4</v>
      </c>
      <c r="D1066" s="2">
        <v>0.01</v>
      </c>
      <c r="E1066" s="3" t="str">
        <f>IF(J1066=1, IFERROR(VLOOKUP(A1066,'Simple Annual Summary'!$D$5:$O$962,9,FALSE), ""), "")</f>
        <v/>
      </c>
      <c r="F1066" s="3" t="str">
        <f t="shared" si="48"/>
        <v/>
      </c>
      <c r="G1066" s="17" t="str">
        <f>IF(COUNTIF($A$2:A1066, A1066)&gt;1, "", IFERROR(SUMIF($A$2:$A$1457, A1066, $D$2:$D$1457), ""))</f>
        <v/>
      </c>
      <c r="H1066" s="3" t="str">
        <f t="shared" si="49"/>
        <v/>
      </c>
      <c r="I1066" s="3">
        <f t="shared" si="50"/>
        <v>20.137626250000004</v>
      </c>
      <c r="J1066" s="12">
        <f>COUNTIF($A$2:A1066, A1066)</f>
        <v>6</v>
      </c>
    </row>
    <row r="1067" spans="1:10">
      <c r="A1067" s="142" t="s">
        <v>1309</v>
      </c>
      <c r="B1067" s="143" t="s">
        <v>2203</v>
      </c>
      <c r="C1067" s="2">
        <f>IFERROR(VLOOKUP('DIV CHANGE'!$B1067,JOBS!$A:$D,4,FALSE),"")</f>
        <v>4</v>
      </c>
      <c r="D1067" s="2">
        <v>0.01</v>
      </c>
      <c r="E1067" s="3" t="str">
        <f>IF(J1067=1, IFERROR(VLOOKUP(A1067,'Simple Annual Summary'!$D$5:$O$962,9,FALSE), ""), "")</f>
        <v/>
      </c>
      <c r="F1067" s="3" t="str">
        <f t="shared" si="48"/>
        <v/>
      </c>
      <c r="G1067" s="17" t="str">
        <f>IF(COUNTIF($A$2:A1067, A1067)&gt;1, "", IFERROR(SUMIF($A$2:$A$1457, A1067, $D$2:$D$1457), ""))</f>
        <v/>
      </c>
      <c r="H1067" s="3" t="str">
        <f t="shared" si="49"/>
        <v/>
      </c>
      <c r="I1067" s="3">
        <f t="shared" si="50"/>
        <v>20.137626250000004</v>
      </c>
      <c r="J1067" s="12">
        <f>COUNTIF($A$2:A1067, A1067)</f>
        <v>7</v>
      </c>
    </row>
    <row r="1068" spans="1:10">
      <c r="A1068" s="138" t="s">
        <v>1313</v>
      </c>
      <c r="B1068" s="139" t="s">
        <v>2070</v>
      </c>
      <c r="C1068" s="2">
        <f>IFERROR(VLOOKUP('DIV CHANGE'!$B1068,JOBS!$A:$D,4,FALSE),"")</f>
        <v>8</v>
      </c>
      <c r="D1068" s="11">
        <v>0.01</v>
      </c>
      <c r="E1068" s="3" t="str">
        <f>IF(J1068=1, IFERROR(VLOOKUP(A1068,'Simple Annual Summary'!$D$5:$O$962,9,FALSE), ""), "")</f>
        <v/>
      </c>
      <c r="F1068" s="3" t="str">
        <f t="shared" si="48"/>
        <v/>
      </c>
      <c r="G1068" s="17" t="str">
        <f>IF(COUNTIF($A$2:A1068, A1068)&gt;1, "", IFERROR(SUMIF($A$2:$A$1457, A1068, $D$2:$D$1457), ""))</f>
        <v/>
      </c>
      <c r="H1068" s="3" t="str">
        <f t="shared" si="49"/>
        <v/>
      </c>
      <c r="I1068" s="3">
        <f t="shared" si="50"/>
        <v>20.238103333333331</v>
      </c>
      <c r="J1068" s="12">
        <f>COUNTIF($A$2:A1068, A1068)</f>
        <v>4</v>
      </c>
    </row>
    <row r="1069" spans="1:10">
      <c r="A1069" s="142" t="s">
        <v>1359</v>
      </c>
      <c r="B1069" s="143" t="s">
        <v>2040</v>
      </c>
      <c r="C1069" s="2">
        <f>IFERROR(VLOOKUP('DIV CHANGE'!$B1069,JOBS!$A:$D,4,FALSE),"")</f>
        <v>2</v>
      </c>
      <c r="D1069" s="2">
        <v>0.01</v>
      </c>
      <c r="E1069" s="3" t="str">
        <f>IF(J1069=1, IFERROR(VLOOKUP(A1069,'Simple Annual Summary'!$D$5:$O$962,9,FALSE), ""), "")</f>
        <v/>
      </c>
      <c r="F1069" s="3" t="str">
        <f t="shared" si="48"/>
        <v/>
      </c>
      <c r="G1069" s="17" t="str">
        <f>IF(COUNTIF($A$2:A1069, A1069)&gt;1, "", IFERROR(SUMIF($A$2:$A$1457, A1069, $D$2:$D$1457), ""))</f>
        <v/>
      </c>
      <c r="H1069" s="3" t="str">
        <f t="shared" si="49"/>
        <v/>
      </c>
      <c r="I1069" s="3">
        <f t="shared" si="50"/>
        <v>315.74720000000002</v>
      </c>
      <c r="J1069" s="12">
        <f>COUNTIF($A$2:A1069, A1069)</f>
        <v>5</v>
      </c>
    </row>
    <row r="1070" spans="1:10">
      <c r="A1070" s="138" t="s">
        <v>1359</v>
      </c>
      <c r="B1070" s="139" t="s">
        <v>2037</v>
      </c>
      <c r="C1070" s="2">
        <f>IFERROR(VLOOKUP('DIV CHANGE'!$B1070,JOBS!$A:$D,4,FALSE),"")</f>
        <v>2</v>
      </c>
      <c r="D1070" s="11">
        <v>0.01</v>
      </c>
      <c r="E1070" s="3" t="str">
        <f>IF(J1070=1, IFERROR(VLOOKUP(A1070,'Simple Annual Summary'!$D$5:$O$962,9,FALSE), ""), "")</f>
        <v/>
      </c>
      <c r="F1070" s="3" t="str">
        <f t="shared" si="48"/>
        <v/>
      </c>
      <c r="G1070" s="17" t="str">
        <f>IF(COUNTIF($A$2:A1070, A1070)&gt;1, "", IFERROR(SUMIF($A$2:$A$1457, A1070, $D$2:$D$1457), ""))</f>
        <v/>
      </c>
      <c r="H1070" s="3" t="str">
        <f t="shared" si="49"/>
        <v/>
      </c>
      <c r="I1070" s="3">
        <f t="shared" si="50"/>
        <v>315.74720000000002</v>
      </c>
      <c r="J1070" s="12">
        <f>COUNTIF($A$2:A1070, A1070)</f>
        <v>6</v>
      </c>
    </row>
    <row r="1071" spans="1:10">
      <c r="A1071" s="142" t="s">
        <v>1359</v>
      </c>
      <c r="B1071" s="143" t="s">
        <v>2114</v>
      </c>
      <c r="C1071" s="2">
        <f>IFERROR(VLOOKUP('DIV CHANGE'!$B1071,JOBS!$A:$D,4,FALSE),"")</f>
        <v>2</v>
      </c>
      <c r="D1071" s="11">
        <v>0.01</v>
      </c>
      <c r="E1071" s="3" t="str">
        <f>IF(J1071=1, IFERROR(VLOOKUP(A1071,'Simple Annual Summary'!$D$5:$O$962,9,FALSE), ""), "")</f>
        <v/>
      </c>
      <c r="F1071" s="3" t="str">
        <f t="shared" si="48"/>
        <v/>
      </c>
      <c r="G1071" s="17" t="str">
        <f>IF(COUNTIF($A$2:A1071, A1071)&gt;1, "", IFERROR(SUMIF($A$2:$A$1457, A1071, $D$2:$D$1457), ""))</f>
        <v/>
      </c>
      <c r="H1071" s="3" t="str">
        <f t="shared" si="49"/>
        <v/>
      </c>
      <c r="I1071" s="3">
        <f t="shared" si="50"/>
        <v>315.74720000000002</v>
      </c>
      <c r="J1071" s="12">
        <f>COUNTIF($A$2:A1071, A1071)</f>
        <v>7</v>
      </c>
    </row>
    <row r="1072" spans="1:10">
      <c r="A1072" s="142" t="s">
        <v>1359</v>
      </c>
      <c r="B1072" s="143" t="s">
        <v>2070</v>
      </c>
      <c r="C1072" s="2">
        <f>IFERROR(VLOOKUP('DIV CHANGE'!$B1072,JOBS!$A:$D,4,FALSE),"")</f>
        <v>8</v>
      </c>
      <c r="D1072" s="2">
        <v>0.01</v>
      </c>
      <c r="E1072" s="3" t="str">
        <f>IF(J1072=1, IFERROR(VLOOKUP(A1072,'Simple Annual Summary'!$D$5:$O$962,9,FALSE), ""), "")</f>
        <v/>
      </c>
      <c r="F1072" s="3" t="str">
        <f t="shared" si="48"/>
        <v/>
      </c>
      <c r="G1072" s="17" t="str">
        <f>IF(COUNTIF($A$2:A1072, A1072)&gt;1, "", IFERROR(SUMIF($A$2:$A$1457, A1072, $D$2:$D$1457), ""))</f>
        <v/>
      </c>
      <c r="H1072" s="3" t="str">
        <f t="shared" si="49"/>
        <v/>
      </c>
      <c r="I1072" s="3">
        <f t="shared" si="50"/>
        <v>315.74720000000002</v>
      </c>
      <c r="J1072" s="12">
        <f>COUNTIF($A$2:A1072, A1072)</f>
        <v>8</v>
      </c>
    </row>
    <row r="1073" spans="1:10">
      <c r="A1073" s="142" t="s">
        <v>1453</v>
      </c>
      <c r="B1073" s="143" t="s">
        <v>2044</v>
      </c>
      <c r="C1073" s="2">
        <f>IFERROR(VLOOKUP('DIV CHANGE'!$B1073,JOBS!$A:$D,4,FALSE),"")</f>
        <v>4</v>
      </c>
      <c r="D1073" s="2">
        <v>0.01</v>
      </c>
      <c r="E1073" s="3" t="str">
        <f>IF(J1073=1, IFERROR(VLOOKUP(A1073,'Simple Annual Summary'!$D$5:$O$962,9,FALSE), ""), "")</f>
        <v/>
      </c>
      <c r="F1073" s="3" t="str">
        <f t="shared" si="48"/>
        <v/>
      </c>
      <c r="G1073" s="17" t="str">
        <f>IF(COUNTIF($A$2:A1073, A1073)&gt;1, "", IFERROR(SUMIF($A$2:$A$1457, A1073, $D$2:$D$1457), ""))</f>
        <v/>
      </c>
      <c r="H1073" s="3" t="str">
        <f t="shared" si="49"/>
        <v/>
      </c>
      <c r="I1073" s="3">
        <f t="shared" si="50"/>
        <v>398.39230000000003</v>
      </c>
      <c r="J1073" s="12">
        <f>COUNTIF($A$2:A1073, A1073)</f>
        <v>3</v>
      </c>
    </row>
    <row r="1074" spans="1:10">
      <c r="A1074" s="142" t="s">
        <v>1453</v>
      </c>
      <c r="B1074" s="143" t="s">
        <v>2075</v>
      </c>
      <c r="C1074" s="2">
        <f>IFERROR(VLOOKUP('DIV CHANGE'!$B1074,JOBS!$A:$D,4,FALSE),"")</f>
        <v>4</v>
      </c>
      <c r="D1074" s="131">
        <v>0.01</v>
      </c>
      <c r="E1074" s="3" t="str">
        <f>IF(J1074=1, IFERROR(VLOOKUP(A1074,'Simple Annual Summary'!$D$5:$O$962,9,FALSE), ""), "")</f>
        <v/>
      </c>
      <c r="F1074" s="3" t="str">
        <f t="shared" si="48"/>
        <v/>
      </c>
      <c r="G1074" s="17" t="str">
        <f>IF(COUNTIF($A$2:A1074, A1074)&gt;1, "", IFERROR(SUMIF($A$2:$A$1457, A1074, $D$2:$D$1457), ""))</f>
        <v/>
      </c>
      <c r="H1074" s="3" t="str">
        <f t="shared" si="49"/>
        <v/>
      </c>
      <c r="I1074" s="3">
        <f t="shared" si="50"/>
        <v>398.39230000000003</v>
      </c>
      <c r="J1074" s="12">
        <f>COUNTIF($A$2:A1074, A1074)</f>
        <v>4</v>
      </c>
    </row>
    <row r="1075" spans="1:10">
      <c r="A1075" s="142" t="s">
        <v>1457</v>
      </c>
      <c r="B1075" s="143" t="s">
        <v>2021</v>
      </c>
      <c r="C1075" s="2">
        <f>IFERROR(VLOOKUP('DIV CHANGE'!$B1075,JOBS!$A:$D,4,FALSE),"")</f>
        <v>3</v>
      </c>
      <c r="D1075" s="2">
        <v>0.01</v>
      </c>
      <c r="E1075" s="3" t="str">
        <f>IF(J1075=1, IFERROR(VLOOKUP(A1075,'Simple Annual Summary'!$D$5:$O$962,9,FALSE), ""), "")</f>
        <v/>
      </c>
      <c r="F1075" s="3" t="str">
        <f t="shared" si="48"/>
        <v/>
      </c>
      <c r="G1075" s="17" t="str">
        <f>IF(COUNTIF($A$2:A1075, A1075)&gt;1, "", IFERROR(SUMIF($A$2:$A$1457, A1075, $D$2:$D$1457), ""))</f>
        <v/>
      </c>
      <c r="H1075" s="3" t="str">
        <f t="shared" si="49"/>
        <v/>
      </c>
      <c r="I1075" s="3">
        <f t="shared" si="50"/>
        <v>299.03061428571425</v>
      </c>
      <c r="J1075" s="12">
        <f>COUNTIF($A$2:A1075, A1075)</f>
        <v>3</v>
      </c>
    </row>
    <row r="1076" spans="1:10">
      <c r="A1076" s="142" t="s">
        <v>1457</v>
      </c>
      <c r="B1076" s="143" t="s">
        <v>2044</v>
      </c>
      <c r="C1076" s="2">
        <f>IFERROR(VLOOKUP('DIV CHANGE'!$B1076,JOBS!$A:$D,4,FALSE),"")</f>
        <v>4</v>
      </c>
      <c r="D1076" s="2">
        <v>0.01</v>
      </c>
      <c r="E1076" s="3" t="str">
        <f>IF(J1076=1, IFERROR(VLOOKUP(A1076,'Simple Annual Summary'!$D$5:$O$962,9,FALSE), ""), "")</f>
        <v/>
      </c>
      <c r="F1076" s="3" t="str">
        <f t="shared" si="48"/>
        <v/>
      </c>
      <c r="G1076" s="17" t="str">
        <f>IF(COUNTIF($A$2:A1076, A1076)&gt;1, "", IFERROR(SUMIF($A$2:$A$1457, A1076, $D$2:$D$1457), ""))</f>
        <v/>
      </c>
      <c r="H1076" s="3" t="str">
        <f t="shared" si="49"/>
        <v/>
      </c>
      <c r="I1076" s="3">
        <f t="shared" si="50"/>
        <v>299.03061428571425</v>
      </c>
      <c r="J1076" s="12">
        <f>COUNTIF($A$2:A1076, A1076)</f>
        <v>4</v>
      </c>
    </row>
    <row r="1077" spans="1:10">
      <c r="A1077" s="138" t="s">
        <v>1457</v>
      </c>
      <c r="B1077" s="139" t="s">
        <v>2050</v>
      </c>
      <c r="C1077" s="2">
        <f>IFERROR(VLOOKUP('DIV CHANGE'!$B1077,JOBS!$A:$D,4,FALSE),"")</f>
        <v>4</v>
      </c>
      <c r="D1077" s="11">
        <v>0.01</v>
      </c>
      <c r="E1077" s="3" t="str">
        <f>IF(J1077=1, IFERROR(VLOOKUP(A1077,'Simple Annual Summary'!$D$5:$O$962,9,FALSE), ""), "")</f>
        <v/>
      </c>
      <c r="F1077" s="3" t="str">
        <f t="shared" si="48"/>
        <v/>
      </c>
      <c r="G1077" s="17" t="str">
        <f>IF(COUNTIF($A$2:A1077, A1077)&gt;1, "", IFERROR(SUMIF($A$2:$A$1457, A1077, $D$2:$D$1457), ""))</f>
        <v/>
      </c>
      <c r="H1077" s="3" t="str">
        <f t="shared" si="49"/>
        <v/>
      </c>
      <c r="I1077" s="3">
        <f t="shared" si="50"/>
        <v>299.03061428571425</v>
      </c>
      <c r="J1077" s="12">
        <f>COUNTIF($A$2:A1077, A1077)</f>
        <v>5</v>
      </c>
    </row>
    <row r="1078" spans="1:10">
      <c r="A1078" s="142" t="s">
        <v>1459</v>
      </c>
      <c r="B1078" s="143" t="s">
        <v>2025</v>
      </c>
      <c r="C1078" s="2">
        <f>IFERROR(VLOOKUP('DIV CHANGE'!$B1078,JOBS!$A:$D,4,FALSE),"")</f>
        <v>2</v>
      </c>
      <c r="D1078" s="2">
        <v>0.01</v>
      </c>
      <c r="E1078" s="3" t="str">
        <f>IF(J1078=1, IFERROR(VLOOKUP(A1078,'Simple Annual Summary'!$D$5:$O$962,9,FALSE), ""), "")</f>
        <v/>
      </c>
      <c r="F1078" s="3" t="str">
        <f t="shared" si="48"/>
        <v/>
      </c>
      <c r="G1078" s="17" t="str">
        <f>IF(COUNTIF($A$2:A1078, A1078)&gt;1, "", IFERROR(SUMIF($A$2:$A$1457, A1078, $D$2:$D$1457), ""))</f>
        <v/>
      </c>
      <c r="H1078" s="3" t="str">
        <f t="shared" si="49"/>
        <v/>
      </c>
      <c r="I1078" s="3">
        <f t="shared" si="50"/>
        <v>59.562040000000003</v>
      </c>
      <c r="J1078" s="12">
        <f>COUNTIF($A$2:A1078, A1078)</f>
        <v>5</v>
      </c>
    </row>
    <row r="1079" spans="1:10">
      <c r="A1079" s="138" t="s">
        <v>1459</v>
      </c>
      <c r="B1079" s="139" t="s">
        <v>2114</v>
      </c>
      <c r="C1079" s="2">
        <f>IFERROR(VLOOKUP('DIV CHANGE'!$B1079,JOBS!$A:$D,4,FALSE),"")</f>
        <v>2</v>
      </c>
      <c r="D1079" s="11">
        <v>0.01</v>
      </c>
      <c r="E1079" s="3" t="str">
        <f>IF(J1079=1, IFERROR(VLOOKUP(A1079,'Simple Annual Summary'!$D$5:$O$962,9,FALSE), ""), "")</f>
        <v/>
      </c>
      <c r="F1079" s="3" t="str">
        <f t="shared" si="48"/>
        <v/>
      </c>
      <c r="G1079" s="17" t="str">
        <f>IF(COUNTIF($A$2:A1079, A1079)&gt;1, "", IFERROR(SUMIF($A$2:$A$1457, A1079, $D$2:$D$1457), ""))</f>
        <v/>
      </c>
      <c r="H1079" s="3" t="str">
        <f t="shared" si="49"/>
        <v/>
      </c>
      <c r="I1079" s="3">
        <f t="shared" si="50"/>
        <v>59.562040000000003</v>
      </c>
      <c r="J1079" s="12">
        <f>COUNTIF($A$2:A1079, A1079)</f>
        <v>6</v>
      </c>
    </row>
    <row r="1080" spans="1:10">
      <c r="A1080" s="142" t="s">
        <v>1463</v>
      </c>
      <c r="B1080" s="143" t="s">
        <v>2076</v>
      </c>
      <c r="C1080" s="2">
        <f>IFERROR(VLOOKUP('DIV CHANGE'!$B1080,JOBS!$A:$D,4,FALSE),"")</f>
        <v>2</v>
      </c>
      <c r="D1080" s="2">
        <v>0.01</v>
      </c>
      <c r="E1080" s="3" t="str">
        <f>IF(J1080=1, IFERROR(VLOOKUP(A1080,'Simple Annual Summary'!$D$5:$O$962,9,FALSE), ""), "")</f>
        <v/>
      </c>
      <c r="F1080" s="3" t="str">
        <f t="shared" si="48"/>
        <v/>
      </c>
      <c r="G1080" s="17" t="str">
        <f>IF(COUNTIF($A$2:A1080, A1080)&gt;1, "", IFERROR(SUMIF($A$2:$A$1457, A1080, $D$2:$D$1457), ""))</f>
        <v/>
      </c>
      <c r="H1080" s="3" t="str">
        <f t="shared" si="49"/>
        <v/>
      </c>
      <c r="I1080" s="3">
        <f t="shared" si="50"/>
        <v>0</v>
      </c>
      <c r="J1080" s="12">
        <f>COUNTIF($A$2:A1080, A1080)</f>
        <v>2</v>
      </c>
    </row>
    <row r="1081" spans="1:10">
      <c r="A1081" s="142" t="s">
        <v>1501</v>
      </c>
      <c r="B1081" s="143" t="s">
        <v>2237</v>
      </c>
      <c r="C1081" s="2">
        <f>IFERROR(VLOOKUP('DIV CHANGE'!$B1081,JOBS!$A:$D,4,FALSE),"")</f>
        <v>4</v>
      </c>
      <c r="D1081" s="2">
        <v>0.01</v>
      </c>
      <c r="E1081" s="3" t="str">
        <f>IF(J1081=1, IFERROR(VLOOKUP(A1081,'Simple Annual Summary'!$D$5:$O$962,9,FALSE), ""), "")</f>
        <v/>
      </c>
      <c r="F1081" s="3" t="str">
        <f t="shared" si="48"/>
        <v/>
      </c>
      <c r="G1081" s="17" t="str">
        <f>IF(COUNTIF($A$2:A1081, A1081)&gt;1, "", IFERROR(SUMIF($A$2:$A$1457, A1081, $D$2:$D$1457), ""))</f>
        <v/>
      </c>
      <c r="H1081" s="3" t="str">
        <f t="shared" si="49"/>
        <v/>
      </c>
      <c r="I1081" s="3">
        <f t="shared" si="50"/>
        <v>346.94099999999997</v>
      </c>
      <c r="J1081" s="12">
        <f>COUNTIF($A$2:A1081, A1081)</f>
        <v>5</v>
      </c>
    </row>
    <row r="1082" spans="1:10">
      <c r="A1082" s="142" t="s">
        <v>1510</v>
      </c>
      <c r="B1082" s="143" t="s">
        <v>2243</v>
      </c>
      <c r="C1082" s="2">
        <f>IFERROR(VLOOKUP('DIV CHANGE'!$B1082,JOBS!$A:$D,4,FALSE),"")</f>
        <v>2</v>
      </c>
      <c r="D1082" s="2">
        <v>0.01</v>
      </c>
      <c r="E1082" s="3" t="str">
        <f>IF(J1082=1, IFERROR(VLOOKUP(A1082,'Simple Annual Summary'!$D$5:$O$962,9,FALSE), ""), "")</f>
        <v/>
      </c>
      <c r="F1082" s="3" t="str">
        <f t="shared" si="48"/>
        <v/>
      </c>
      <c r="G1082" s="17" t="str">
        <f>IF(COUNTIF($A$2:A1082, A1082)&gt;1, "", IFERROR(SUMIF($A$2:$A$1457, A1082, $D$2:$D$1457), ""))</f>
        <v/>
      </c>
      <c r="H1082" s="3" t="str">
        <f t="shared" si="49"/>
        <v/>
      </c>
      <c r="I1082" s="3">
        <f t="shared" si="50"/>
        <v>280.23018333333334</v>
      </c>
      <c r="J1082" s="12">
        <f>COUNTIF($A$2:A1082, A1082)</f>
        <v>3</v>
      </c>
    </row>
    <row r="1083" spans="1:10">
      <c r="A1083" s="142" t="s">
        <v>1511</v>
      </c>
      <c r="B1083" s="143" t="s">
        <v>2037</v>
      </c>
      <c r="C1083" s="2">
        <f>IFERROR(VLOOKUP('DIV CHANGE'!$B1083,JOBS!$A:$D,4,FALSE),"")</f>
        <v>2</v>
      </c>
      <c r="D1083" s="2">
        <v>0.01</v>
      </c>
      <c r="E1083" s="3" t="str">
        <f>IF(J1083=1, IFERROR(VLOOKUP(A1083,'Simple Annual Summary'!$D$5:$O$962,9,FALSE), ""), "")</f>
        <v/>
      </c>
      <c r="F1083" s="3" t="str">
        <f t="shared" si="48"/>
        <v/>
      </c>
      <c r="G1083" s="17" t="str">
        <f>IF(COUNTIF($A$2:A1083, A1083)&gt;1, "", IFERROR(SUMIF($A$2:$A$1457, A1083, $D$2:$D$1457), ""))</f>
        <v/>
      </c>
      <c r="H1083" s="3" t="str">
        <f t="shared" si="49"/>
        <v/>
      </c>
      <c r="I1083" s="3">
        <f t="shared" si="50"/>
        <v>73.887535714285718</v>
      </c>
      <c r="J1083" s="12">
        <f>COUNTIF($A$2:A1083, A1083)</f>
        <v>5</v>
      </c>
    </row>
    <row r="1084" spans="1:10">
      <c r="A1084" s="142" t="s">
        <v>1511</v>
      </c>
      <c r="B1084" s="143" t="s">
        <v>2025</v>
      </c>
      <c r="C1084" s="2">
        <f>IFERROR(VLOOKUP('DIV CHANGE'!$B1084,JOBS!$A:$D,4,FALSE),"")</f>
        <v>2</v>
      </c>
      <c r="D1084" s="2">
        <v>0.01</v>
      </c>
      <c r="E1084" s="3" t="str">
        <f>IF(J1084=1, IFERROR(VLOOKUP(A1084,'Simple Annual Summary'!$D$5:$O$962,9,FALSE), ""), "")</f>
        <v/>
      </c>
      <c r="F1084" s="3" t="str">
        <f t="shared" si="48"/>
        <v/>
      </c>
      <c r="G1084" s="17" t="str">
        <f>IF(COUNTIF($A$2:A1084, A1084)&gt;1, "", IFERROR(SUMIF($A$2:$A$1457, A1084, $D$2:$D$1457), ""))</f>
        <v/>
      </c>
      <c r="H1084" s="3" t="str">
        <f t="shared" si="49"/>
        <v/>
      </c>
      <c r="I1084" s="3">
        <f t="shared" si="50"/>
        <v>73.887535714285718</v>
      </c>
      <c r="J1084" s="12">
        <f>COUNTIF($A$2:A1084, A1084)</f>
        <v>6</v>
      </c>
    </row>
    <row r="1085" spans="1:10">
      <c r="A1085" s="142" t="s">
        <v>1522</v>
      </c>
      <c r="B1085" s="143" t="s">
        <v>2227</v>
      </c>
      <c r="C1085" s="2">
        <f>IFERROR(VLOOKUP('DIV CHANGE'!$B1085,JOBS!$A:$D,4,FALSE),"")</f>
        <v>2</v>
      </c>
      <c r="D1085" s="2">
        <v>0.01</v>
      </c>
      <c r="E1085" s="3" t="str">
        <f>IF(J1085=1, IFERROR(VLOOKUP(A1085,'Simple Annual Summary'!$D$5:$O$962,9,FALSE), ""), "")</f>
        <v/>
      </c>
      <c r="F1085" s="3" t="str">
        <f t="shared" si="48"/>
        <v/>
      </c>
      <c r="G1085" s="17" t="str">
        <f>IF(COUNTIF($A$2:A1085, A1085)&gt;1, "", IFERROR(SUMIF($A$2:$A$1457, A1085, $D$2:$D$1457), ""))</f>
        <v/>
      </c>
      <c r="H1085" s="3" t="str">
        <f t="shared" si="49"/>
        <v/>
      </c>
      <c r="I1085" s="3">
        <f t="shared" si="50"/>
        <v>35.667815476190476</v>
      </c>
      <c r="J1085" s="12">
        <f>COUNTIF($A$2:A1085, A1085)</f>
        <v>6</v>
      </c>
    </row>
    <row r="1086" spans="1:10">
      <c r="A1086" s="142" t="s">
        <v>1532</v>
      </c>
      <c r="B1086" s="143" t="s">
        <v>2227</v>
      </c>
      <c r="C1086" s="2">
        <f>IFERROR(VLOOKUP('DIV CHANGE'!$B1086,JOBS!$A:$D,4,FALSE),"")</f>
        <v>2</v>
      </c>
      <c r="D1086" s="2">
        <v>0.01</v>
      </c>
      <c r="E1086" s="3" t="str">
        <f>IF(J1086=1, IFERROR(VLOOKUP(A1086,'Simple Annual Summary'!$D$5:$O$962,9,FALSE), ""), "")</f>
        <v/>
      </c>
      <c r="F1086" s="3" t="str">
        <f t="shared" si="48"/>
        <v/>
      </c>
      <c r="G1086" s="17" t="str">
        <f>IF(COUNTIF($A$2:A1086, A1086)&gt;1, "", IFERROR(SUMIF($A$2:$A$1457, A1086, $D$2:$D$1457), ""))</f>
        <v/>
      </c>
      <c r="H1086" s="3" t="str">
        <f t="shared" si="49"/>
        <v/>
      </c>
      <c r="I1086" s="3">
        <f t="shared" si="50"/>
        <v>250.00000000000003</v>
      </c>
      <c r="J1086" s="12">
        <f>COUNTIF($A$2:A1086, A1086)</f>
        <v>2</v>
      </c>
    </row>
    <row r="1087" spans="1:10">
      <c r="A1087" s="138" t="s">
        <v>1630</v>
      </c>
      <c r="B1087" s="139" t="s">
        <v>2070</v>
      </c>
      <c r="C1087" s="2">
        <f>IFERROR(VLOOKUP('DIV CHANGE'!$B1087,JOBS!$A:$D,4,FALSE),"")</f>
        <v>8</v>
      </c>
      <c r="D1087" s="11">
        <v>0.01</v>
      </c>
      <c r="E1087" s="3" t="str">
        <f>IF(J1087=1, IFERROR(VLOOKUP(A1087,'Simple Annual Summary'!$D$5:$O$962,9,FALSE), ""), "")</f>
        <v/>
      </c>
      <c r="F1087" s="3" t="str">
        <f t="shared" si="48"/>
        <v/>
      </c>
      <c r="G1087" s="17" t="str">
        <f>IF(COUNTIF($A$2:A1087, A1087)&gt;1, "", IFERROR(SUMIF($A$2:$A$1457, A1087, $D$2:$D$1457), ""))</f>
        <v/>
      </c>
      <c r="H1087" s="3" t="str">
        <f t="shared" si="49"/>
        <v/>
      </c>
      <c r="I1087" s="3">
        <f t="shared" si="50"/>
        <v>207.9260142857143</v>
      </c>
      <c r="J1087" s="12">
        <f>COUNTIF($A$2:A1087, A1087)</f>
        <v>2</v>
      </c>
    </row>
    <row r="1088" spans="1:10">
      <c r="A1088" s="232" t="s">
        <v>2216</v>
      </c>
      <c r="B1088" s="235" t="s">
        <v>2050</v>
      </c>
      <c r="C1088" s="2">
        <f>IFERROR(VLOOKUP('DIV CHANGE'!$B1088,JOBS!$A:$D,4,FALSE),"")</f>
        <v>4</v>
      </c>
      <c r="D1088" s="228">
        <v>0.01</v>
      </c>
      <c r="E1088" s="229" t="str">
        <f>IF(J1088=1, IFERROR(VLOOKUP(A1088,'Simple Annual Summary'!$D$5:$O$962,9,FALSE), ""), "")</f>
        <v/>
      </c>
      <c r="F1088" s="229" t="str">
        <f t="shared" si="48"/>
        <v/>
      </c>
      <c r="G1088" s="230" t="str">
        <f>IF(COUNTIF($A$2:A1088, A1088)&gt;1, "", IFERROR(SUMIF($A$2:$A$1457, A1088, $D$2:$D$1457), ""))</f>
        <v/>
      </c>
      <c r="H1088" s="229" t="str">
        <f t="shared" si="49"/>
        <v/>
      </c>
      <c r="I1088" s="229">
        <f t="shared" si="50"/>
        <v>0</v>
      </c>
      <c r="J1088" s="231">
        <f>COUNTIF($A$2:A1088, A1088)</f>
        <v>5</v>
      </c>
    </row>
    <row r="1089" spans="1:10">
      <c r="A1089" s="142" t="s">
        <v>2134</v>
      </c>
      <c r="B1089" s="143" t="s">
        <v>2045</v>
      </c>
      <c r="C1089" s="2">
        <f>IFERROR(VLOOKUP('DIV CHANGE'!$B1089,JOBS!$A:$D,4,FALSE),"")</f>
        <v>2</v>
      </c>
      <c r="D1089" s="2">
        <v>0</v>
      </c>
      <c r="E1089" s="3" t="str">
        <f>IF(J1089=1, IFERROR(VLOOKUP(A1089,'Simple Annual Summary'!$D$5:$O$962,9,FALSE), ""), "")</f>
        <v/>
      </c>
      <c r="F1089" s="3" t="str">
        <f t="shared" si="48"/>
        <v/>
      </c>
      <c r="G1089" s="17" t="str">
        <f>IF(COUNTIF($A$2:A1089, A1089)&gt;1, "", IFERROR(SUMIF($A$2:$A$1457, A1089, $D$2:$D$1457), ""))</f>
        <v/>
      </c>
      <c r="H1089" s="3" t="str">
        <f t="shared" si="49"/>
        <v/>
      </c>
      <c r="I1089" s="3">
        <f t="shared" si="50"/>
        <v>0</v>
      </c>
      <c r="J1089" s="12">
        <f>COUNTIF($A$2:A1089, A1089)</f>
        <v>3</v>
      </c>
    </row>
    <row r="1090" spans="1:10">
      <c r="A1090" s="142" t="s">
        <v>2134</v>
      </c>
      <c r="B1090" s="143" t="s">
        <v>2025</v>
      </c>
      <c r="C1090" s="2">
        <f>IFERROR(VLOOKUP('DIV CHANGE'!$B1090,JOBS!$A:$D,4,FALSE),"")</f>
        <v>2</v>
      </c>
      <c r="D1090" s="2">
        <v>0</v>
      </c>
      <c r="E1090" s="3" t="str">
        <f>IF(J1090=1, IFERROR(VLOOKUP(A1090,'Simple Annual Summary'!$D$5:$O$962,9,FALSE), ""), "")</f>
        <v/>
      </c>
      <c r="F1090" s="3" t="str">
        <f t="shared" ref="F1090:F1153" si="51">IFERROR(E1090/12,"")</f>
        <v/>
      </c>
      <c r="G1090" s="17" t="str">
        <f>IF(COUNTIF($A$2:A1090, A1090)&gt;1, "", IFERROR(SUMIF($A$2:$A$1457, A1090, $D$2:$D$1457), ""))</f>
        <v/>
      </c>
      <c r="H1090" s="3" t="str">
        <f t="shared" ref="H1090:H1153" si="52">IFERROR(ROUND(G1090*F1090,3),"")</f>
        <v/>
      </c>
      <c r="I1090" s="3">
        <f t="shared" ref="I1090:I1153" si="53">IFERROR(SUMIFS(F:F, A:A, A1090) * D1090, "")*12</f>
        <v>0</v>
      </c>
      <c r="J1090" s="12">
        <f>COUNTIF($A$2:A1090, A1090)</f>
        <v>4</v>
      </c>
    </row>
    <row r="1091" spans="1:10">
      <c r="A1091" s="138" t="s">
        <v>2134</v>
      </c>
      <c r="B1091" s="139" t="s">
        <v>2243</v>
      </c>
      <c r="C1091" s="2">
        <f>IFERROR(VLOOKUP('DIV CHANGE'!$B1091,JOBS!$A:$D,4,FALSE),"")</f>
        <v>2</v>
      </c>
      <c r="D1091" s="11">
        <v>0</v>
      </c>
      <c r="E1091" s="3" t="str">
        <f>IF(J1091=1, IFERROR(VLOOKUP(A1091,'Simple Annual Summary'!$D$5:$O$962,9,FALSE), ""), "")</f>
        <v/>
      </c>
      <c r="F1091" s="3" t="str">
        <f t="shared" si="51"/>
        <v/>
      </c>
      <c r="G1091" s="17" t="str">
        <f>IF(COUNTIF($A$2:A1091, A1091)&gt;1, "", IFERROR(SUMIF($A$2:$A$1457, A1091, $D$2:$D$1457), ""))</f>
        <v/>
      </c>
      <c r="H1091" s="3" t="str">
        <f t="shared" si="52"/>
        <v/>
      </c>
      <c r="I1091" s="3">
        <f t="shared" si="53"/>
        <v>0</v>
      </c>
      <c r="J1091" s="12">
        <f>COUNTIF($A$2:A1091, A1091)</f>
        <v>5</v>
      </c>
    </row>
    <row r="1092" spans="1:10">
      <c r="A1092" s="138" t="s">
        <v>2135</v>
      </c>
      <c r="B1092" s="139" t="s">
        <v>2244</v>
      </c>
      <c r="C1092" s="2">
        <f>IFERROR(VLOOKUP('DIV CHANGE'!$B1092,JOBS!$A:$D,4,FALSE),"")</f>
        <v>2</v>
      </c>
      <c r="D1092" s="11">
        <v>0</v>
      </c>
      <c r="E1092" s="3" t="str">
        <f>IF(J1092=1, IFERROR(VLOOKUP(A1092,'Simple Annual Summary'!$D$5:$O$962,9,FALSE), ""), "")</f>
        <v/>
      </c>
      <c r="F1092" s="3" t="str">
        <f t="shared" si="51"/>
        <v/>
      </c>
      <c r="G1092" s="17" t="str">
        <f>IF(COUNTIF($A$2:A1092, A1092)&gt;1, "", IFERROR(SUMIF($A$2:$A$1457, A1092, $D$2:$D$1457), ""))</f>
        <v/>
      </c>
      <c r="H1092" s="3" t="str">
        <f t="shared" si="52"/>
        <v/>
      </c>
      <c r="I1092" s="3">
        <f t="shared" si="53"/>
        <v>0</v>
      </c>
      <c r="J1092" s="12">
        <f>COUNTIF($A$2:A1092, A1092)</f>
        <v>3</v>
      </c>
    </row>
    <row r="1093" spans="1:10">
      <c r="A1093" s="138" t="s">
        <v>2135</v>
      </c>
      <c r="B1093" s="139" t="s">
        <v>2246</v>
      </c>
      <c r="C1093" s="2" t="str">
        <f>IFERROR(VLOOKUP('DIV CHANGE'!$B1093,JOBS!$A:$D,4,FALSE),"")</f>
        <v/>
      </c>
      <c r="D1093" s="11">
        <v>0</v>
      </c>
      <c r="E1093" s="3" t="str">
        <f>IF(J1093=1, IFERROR(VLOOKUP(A1093,'Simple Annual Summary'!$D$5:$O$962,9,FALSE), ""), "")</f>
        <v/>
      </c>
      <c r="F1093" s="3" t="str">
        <f t="shared" si="51"/>
        <v/>
      </c>
      <c r="G1093" s="17" t="str">
        <f>IF(COUNTIF($A$2:A1093, A1093)&gt;1, "", IFERROR(SUMIF($A$2:$A$1457, A1093, $D$2:$D$1457), ""))</f>
        <v/>
      </c>
      <c r="H1093" s="3" t="str">
        <f t="shared" si="52"/>
        <v/>
      </c>
      <c r="I1093" s="3">
        <f t="shared" si="53"/>
        <v>0</v>
      </c>
      <c r="J1093" s="12">
        <f>COUNTIF($A$2:A1093, A1093)</f>
        <v>4</v>
      </c>
    </row>
    <row r="1094" spans="1:10">
      <c r="A1094" s="138" t="s">
        <v>2217</v>
      </c>
      <c r="B1094" s="139" t="s">
        <v>2241</v>
      </c>
      <c r="C1094" s="2" t="str">
        <f>IFERROR(VLOOKUP('DIV CHANGE'!$B1094,JOBS!$A:$D,4,FALSE),"")</f>
        <v/>
      </c>
      <c r="D1094" s="11">
        <v>0</v>
      </c>
      <c r="E1094" s="3" t="str">
        <f>IF(J1094=1, IFERROR(VLOOKUP(A1094,'Simple Annual Summary'!$D$5:$O$962,9,FALSE), ""), "")</f>
        <v/>
      </c>
      <c r="F1094" s="3" t="str">
        <f t="shared" si="51"/>
        <v/>
      </c>
      <c r="G1094" s="17" t="str">
        <f>IF(COUNTIF($A$2:A1094, A1094)&gt;1, "", IFERROR(SUMIF($A$2:$A$1457, A1094, $D$2:$D$1457), ""))</f>
        <v/>
      </c>
      <c r="H1094" s="3" t="str">
        <f t="shared" si="52"/>
        <v/>
      </c>
      <c r="I1094" s="3">
        <f t="shared" si="53"/>
        <v>0</v>
      </c>
      <c r="J1094" s="12">
        <f>COUNTIF($A$2:A1094, A1094)</f>
        <v>8</v>
      </c>
    </row>
    <row r="1095" spans="1:10">
      <c r="A1095" s="142" t="s">
        <v>2024</v>
      </c>
      <c r="B1095" s="143" t="s">
        <v>2023</v>
      </c>
      <c r="C1095" s="2">
        <f>IFERROR(VLOOKUP('DIV CHANGE'!$B1095,JOBS!$A:$D,4,FALSE),"")</f>
        <v>2</v>
      </c>
      <c r="D1095" s="2">
        <v>0</v>
      </c>
      <c r="E1095" s="3" t="str">
        <f>IF(J1095=1, IFERROR(VLOOKUP(A1095,'Simple Annual Summary'!$D$5:$O$962,9,FALSE), ""), "")</f>
        <v/>
      </c>
      <c r="F1095" s="3" t="str">
        <f t="shared" si="51"/>
        <v/>
      </c>
      <c r="G1095" s="17" t="str">
        <f>IF(COUNTIF($A$2:A1095, A1095)&gt;1, "", IFERROR(SUMIF($A$2:$A$1457, A1095, $D$2:$D$1457), ""))</f>
        <v/>
      </c>
      <c r="H1095" s="3" t="str">
        <f t="shared" si="52"/>
        <v/>
      </c>
      <c r="I1095" s="3">
        <f t="shared" si="53"/>
        <v>0</v>
      </c>
      <c r="J1095" s="12">
        <f>COUNTIF($A$2:A1095, A1095)</f>
        <v>2</v>
      </c>
    </row>
    <row r="1096" spans="1:10">
      <c r="A1096" s="142" t="s">
        <v>155</v>
      </c>
      <c r="B1096" s="143" t="s">
        <v>2213</v>
      </c>
      <c r="C1096" s="2">
        <f>IFERROR(VLOOKUP('DIV CHANGE'!$B1096,JOBS!$A:$D,4,FALSE),"")</f>
        <v>2</v>
      </c>
      <c r="D1096" s="2">
        <v>0</v>
      </c>
      <c r="E1096" s="3" t="str">
        <f>IF(J1096=1, IFERROR(VLOOKUP(A1096,'Simple Annual Summary'!$D$5:$O$962,9,FALSE), ""), "")</f>
        <v/>
      </c>
      <c r="F1096" s="3" t="str">
        <f t="shared" si="51"/>
        <v/>
      </c>
      <c r="G1096" s="17" t="str">
        <f>IF(COUNTIF($A$2:A1096, A1096)&gt;1, "", IFERROR(SUMIF($A$2:$A$1457, A1096, $D$2:$D$1457), ""))</f>
        <v/>
      </c>
      <c r="H1096" s="3" t="str">
        <f t="shared" si="52"/>
        <v/>
      </c>
      <c r="I1096" s="3">
        <f t="shared" si="53"/>
        <v>0</v>
      </c>
      <c r="J1096" s="12">
        <f>COUNTIF($A$2:A1096, A1096)</f>
        <v>2</v>
      </c>
    </row>
    <row r="1097" spans="1:10">
      <c r="A1097" s="142" t="s">
        <v>195</v>
      </c>
      <c r="B1097" s="143" t="s">
        <v>2044</v>
      </c>
      <c r="C1097" s="2">
        <f>IFERROR(VLOOKUP('DIV CHANGE'!$B1097,JOBS!$A:$D,4,FALSE),"")</f>
        <v>4</v>
      </c>
      <c r="D1097" s="11">
        <v>0</v>
      </c>
      <c r="E1097" s="3" t="str">
        <f>IF(J1097=1, IFERROR(VLOOKUP(A1097,'Simple Annual Summary'!$D$5:$O$962,9,FALSE), ""), "")</f>
        <v/>
      </c>
      <c r="F1097" s="3" t="str">
        <f t="shared" si="51"/>
        <v/>
      </c>
      <c r="G1097" s="17" t="str">
        <f>IF(COUNTIF($A$2:A1097, A1097)&gt;1, "", IFERROR(SUMIF($A$2:$A$1457, A1097, $D$2:$D$1457), ""))</f>
        <v/>
      </c>
      <c r="H1097" s="3" t="str">
        <f t="shared" si="52"/>
        <v/>
      </c>
      <c r="I1097" s="3">
        <f t="shared" si="53"/>
        <v>0</v>
      </c>
      <c r="J1097" s="12">
        <f>COUNTIF($A$2:A1097, A1097)</f>
        <v>3</v>
      </c>
    </row>
    <row r="1098" spans="1:10">
      <c r="A1098" s="142" t="s">
        <v>243</v>
      </c>
      <c r="B1098" s="143" t="s">
        <v>2044</v>
      </c>
      <c r="C1098" s="2">
        <f>IFERROR(VLOOKUP('DIV CHANGE'!$B1098,JOBS!$A:$D,4,FALSE),"")</f>
        <v>4</v>
      </c>
      <c r="D1098" s="130">
        <v>0</v>
      </c>
      <c r="E1098" s="3" t="str">
        <f>IF(J1098=1, IFERROR(VLOOKUP(A1098,'Simple Annual Summary'!$D$5:$O$962,9,FALSE), ""), "")</f>
        <v/>
      </c>
      <c r="F1098" s="3" t="str">
        <f t="shared" si="51"/>
        <v/>
      </c>
      <c r="G1098" s="17" t="str">
        <f>IF(COUNTIF($A$2:A1098, A1098)&gt;1, "", IFERROR(SUMIF($A$2:$A$1457, A1098, $D$2:$D$1457), ""))</f>
        <v/>
      </c>
      <c r="H1098" s="3" t="str">
        <f t="shared" si="52"/>
        <v/>
      </c>
      <c r="I1098" s="3">
        <f t="shared" si="53"/>
        <v>0</v>
      </c>
      <c r="J1098" s="12">
        <f>COUNTIF($A$2:A1098, A1098)</f>
        <v>4</v>
      </c>
    </row>
    <row r="1099" spans="1:10">
      <c r="A1099" s="142" t="s">
        <v>291</v>
      </c>
      <c r="B1099" s="143" t="s">
        <v>2213</v>
      </c>
      <c r="C1099" s="2">
        <f>IFERROR(VLOOKUP('DIV CHANGE'!$B1099,JOBS!$A:$D,4,FALSE),"")</f>
        <v>2</v>
      </c>
      <c r="D1099" s="2">
        <v>0</v>
      </c>
      <c r="E1099" s="3" t="str">
        <f>IF(J1099=1, IFERROR(VLOOKUP(A1099,'Simple Annual Summary'!$D$5:$O$962,9,FALSE), ""), "")</f>
        <v/>
      </c>
      <c r="F1099" s="3" t="str">
        <f t="shared" si="51"/>
        <v/>
      </c>
      <c r="G1099" s="17" t="str">
        <f>IF(COUNTIF($A$2:A1099, A1099)&gt;1, "", IFERROR(SUMIF($A$2:$A$1457, A1099, $D$2:$D$1457), ""))</f>
        <v/>
      </c>
      <c r="H1099" s="3" t="str">
        <f t="shared" si="52"/>
        <v/>
      </c>
      <c r="I1099" s="3">
        <f t="shared" si="53"/>
        <v>0</v>
      </c>
      <c r="J1099" s="12">
        <f>COUNTIF($A$2:A1099, A1099)</f>
        <v>3</v>
      </c>
    </row>
    <row r="1100" spans="1:10">
      <c r="A1100" s="142" t="s">
        <v>2208</v>
      </c>
      <c r="B1100" s="143" t="s">
        <v>2241</v>
      </c>
      <c r="C1100" s="2" t="str">
        <f>IFERROR(VLOOKUP('DIV CHANGE'!$B1100,JOBS!$A:$D,4,FALSE),"")</f>
        <v/>
      </c>
      <c r="D1100" s="2">
        <v>0</v>
      </c>
      <c r="E1100" s="3" t="str">
        <f>IF(J1100=1, IFERROR(VLOOKUP(A1100,'Simple Annual Summary'!$D$5:$O$962,9,FALSE), ""), "")</f>
        <v/>
      </c>
      <c r="F1100" s="3" t="str">
        <f t="shared" si="51"/>
        <v/>
      </c>
      <c r="G1100" s="17" t="str">
        <f>IF(COUNTIF($A$2:A1100, A1100)&gt;1, "", IFERROR(SUMIF($A$2:$A$1457, A1100, $D$2:$D$1457), ""))</f>
        <v/>
      </c>
      <c r="H1100" s="3" t="str">
        <f t="shared" si="52"/>
        <v/>
      </c>
      <c r="I1100" s="3">
        <f t="shared" si="53"/>
        <v>0</v>
      </c>
      <c r="J1100" s="12">
        <f>COUNTIF($A$2:A1100, A1100)</f>
        <v>4</v>
      </c>
    </row>
    <row r="1101" spans="1:10">
      <c r="A1101" s="142" t="s">
        <v>340</v>
      </c>
      <c r="B1101" s="143" t="s">
        <v>2227</v>
      </c>
      <c r="C1101" s="2">
        <f>IFERROR(VLOOKUP('DIV CHANGE'!$B1101,JOBS!$A:$D,4,FALSE),"")</f>
        <v>2</v>
      </c>
      <c r="D1101" s="2">
        <v>0</v>
      </c>
      <c r="E1101" s="3" t="str">
        <f>IF(J1101=1, IFERROR(VLOOKUP(A1101,'Simple Annual Summary'!$D$5:$O$962,9,FALSE), ""), "")</f>
        <v/>
      </c>
      <c r="F1101" s="3" t="str">
        <f t="shared" si="51"/>
        <v/>
      </c>
      <c r="G1101" s="17" t="str">
        <f>IF(COUNTIF($A$2:A1101, A1101)&gt;1, "", IFERROR(SUMIF($A$2:$A$1457, A1101, $D$2:$D$1457), ""))</f>
        <v/>
      </c>
      <c r="H1101" s="3" t="str">
        <f t="shared" si="52"/>
        <v/>
      </c>
      <c r="I1101" s="3">
        <f t="shared" si="53"/>
        <v>0</v>
      </c>
      <c r="J1101" s="12">
        <f>COUNTIF($A$2:A1101, A1101)</f>
        <v>3</v>
      </c>
    </row>
    <row r="1102" spans="1:10">
      <c r="A1102" s="138" t="s">
        <v>431</v>
      </c>
      <c r="B1102" s="139" t="s">
        <v>2051</v>
      </c>
      <c r="C1102" s="2" t="str">
        <f>IFERROR(VLOOKUP('DIV CHANGE'!$B1102,JOBS!$A:$D,4,FALSE),"")</f>
        <v/>
      </c>
      <c r="D1102" s="11">
        <v>0</v>
      </c>
      <c r="E1102" s="3" t="str">
        <f>IF(J1102=1, IFERROR(VLOOKUP(A1102,'Simple Annual Summary'!$D$5:$O$962,9,FALSE), ""), "")</f>
        <v/>
      </c>
      <c r="F1102" s="3" t="str">
        <f t="shared" si="51"/>
        <v/>
      </c>
      <c r="G1102" s="17" t="str">
        <f>IF(COUNTIF($A$2:A1102, A1102)&gt;1, "", IFERROR(SUMIF($A$2:$A$1457, A1102, $D$2:$D$1457), ""))</f>
        <v/>
      </c>
      <c r="H1102" s="3" t="str">
        <f t="shared" si="52"/>
        <v/>
      </c>
      <c r="I1102" s="3">
        <f t="shared" si="53"/>
        <v>0</v>
      </c>
      <c r="J1102" s="12">
        <f>COUNTIF($A$2:A1102, A1102)</f>
        <v>2</v>
      </c>
    </row>
    <row r="1103" spans="1:10">
      <c r="A1103" s="138" t="s">
        <v>439</v>
      </c>
      <c r="B1103" s="139" t="s">
        <v>2020</v>
      </c>
      <c r="C1103" s="2">
        <f>IFERROR(VLOOKUP('DIV CHANGE'!$B1103,JOBS!$A:$D,4,FALSE),"")</f>
        <v>2</v>
      </c>
      <c r="D1103" s="11">
        <v>0</v>
      </c>
      <c r="E1103" s="3" t="str">
        <f>IF(J1103=1, IFERROR(VLOOKUP(A1103,'Simple Annual Summary'!$D$5:$O$962,9,FALSE), ""), "")</f>
        <v/>
      </c>
      <c r="F1103" s="3" t="str">
        <f t="shared" si="51"/>
        <v/>
      </c>
      <c r="G1103" s="17" t="str">
        <f>IF(COUNTIF($A$2:A1103, A1103)&gt;1, "", IFERROR(SUMIF($A$2:$A$1457, A1103, $D$2:$D$1457), ""))</f>
        <v/>
      </c>
      <c r="H1103" s="3" t="str">
        <f t="shared" si="52"/>
        <v/>
      </c>
      <c r="I1103" s="3">
        <f t="shared" si="53"/>
        <v>0</v>
      </c>
      <c r="J1103" s="12">
        <f>COUNTIF($A$2:A1103, A1103)</f>
        <v>2</v>
      </c>
    </row>
    <row r="1104" spans="1:10">
      <c r="A1104" s="142" t="s">
        <v>439</v>
      </c>
      <c r="B1104" s="143" t="s">
        <v>2023</v>
      </c>
      <c r="C1104" s="2">
        <f>IFERROR(VLOOKUP('DIV CHANGE'!$B1104,JOBS!$A:$D,4,FALSE),"")</f>
        <v>2</v>
      </c>
      <c r="D1104" s="2">
        <v>0</v>
      </c>
      <c r="E1104" s="3" t="str">
        <f>IF(J1104=1, IFERROR(VLOOKUP(A1104,'Simple Annual Summary'!$D$5:$O$962,9,FALSE), ""), "")</f>
        <v/>
      </c>
      <c r="F1104" s="3" t="str">
        <f t="shared" si="51"/>
        <v/>
      </c>
      <c r="G1104" s="17" t="str">
        <f>IF(COUNTIF($A$2:A1104, A1104)&gt;1, "", IFERROR(SUMIF($A$2:$A$1457, A1104, $D$2:$D$1457), ""))</f>
        <v/>
      </c>
      <c r="H1104" s="3" t="str">
        <f t="shared" si="52"/>
        <v/>
      </c>
      <c r="I1104" s="3">
        <f t="shared" si="53"/>
        <v>0</v>
      </c>
      <c r="J1104" s="12">
        <f>COUNTIF($A$2:A1104, A1104)</f>
        <v>3</v>
      </c>
    </row>
    <row r="1105" spans="1:10">
      <c r="A1105" s="142" t="s">
        <v>449</v>
      </c>
      <c r="B1105" s="143" t="s">
        <v>2044</v>
      </c>
      <c r="C1105" s="2">
        <f>IFERROR(VLOOKUP('DIV CHANGE'!$B1105,JOBS!$A:$D,4,FALSE),"")</f>
        <v>4</v>
      </c>
      <c r="D1105" s="2">
        <v>0</v>
      </c>
      <c r="E1105" s="3" t="str">
        <f>IF(J1105=1, IFERROR(VLOOKUP(A1105,'Simple Annual Summary'!$D$5:$O$962,9,FALSE), ""), "")</f>
        <v/>
      </c>
      <c r="F1105" s="3" t="str">
        <f t="shared" si="51"/>
        <v/>
      </c>
      <c r="G1105" s="17" t="str">
        <f>IF(COUNTIF($A$2:A1105, A1105)&gt;1, "", IFERROR(SUMIF($A$2:$A$1457, A1105, $D$2:$D$1457), ""))</f>
        <v/>
      </c>
      <c r="H1105" s="3" t="str">
        <f t="shared" si="52"/>
        <v/>
      </c>
      <c r="I1105" s="3">
        <f t="shared" si="53"/>
        <v>0</v>
      </c>
      <c r="J1105" s="12">
        <f>COUNTIF($A$2:A1105, A1105)</f>
        <v>3</v>
      </c>
    </row>
    <row r="1106" spans="1:10">
      <c r="A1106" s="142" t="s">
        <v>451</v>
      </c>
      <c r="B1106" s="143" t="s">
        <v>2027</v>
      </c>
      <c r="C1106" s="2">
        <f>IFERROR(VLOOKUP('DIV CHANGE'!$B1106,JOBS!$A:$D,4,FALSE),"")</f>
        <v>2</v>
      </c>
      <c r="D1106" s="2">
        <v>0</v>
      </c>
      <c r="E1106" s="3" t="str">
        <f>IF(J1106=1, IFERROR(VLOOKUP(A1106,'Simple Annual Summary'!$D$5:$O$962,9,FALSE), ""), "")</f>
        <v/>
      </c>
      <c r="F1106" s="3" t="str">
        <f t="shared" si="51"/>
        <v/>
      </c>
      <c r="G1106" s="17" t="str">
        <f>IF(COUNTIF($A$2:A1106, A1106)&gt;1, "", IFERROR(SUMIF($A$2:$A$1457, A1106, $D$2:$D$1457), ""))</f>
        <v/>
      </c>
      <c r="H1106" s="3" t="str">
        <f t="shared" si="52"/>
        <v/>
      </c>
      <c r="I1106" s="3">
        <f t="shared" si="53"/>
        <v>0</v>
      </c>
      <c r="J1106" s="12">
        <f>COUNTIF($A$2:A1106, A1106)</f>
        <v>5</v>
      </c>
    </row>
    <row r="1107" spans="1:10">
      <c r="A1107" s="138" t="s">
        <v>451</v>
      </c>
      <c r="B1107" s="139" t="s">
        <v>2236</v>
      </c>
      <c r="C1107" s="2">
        <f>IFERROR(VLOOKUP('DIV CHANGE'!$B1107,JOBS!$A:$D,4,FALSE),"")</f>
        <v>2</v>
      </c>
      <c r="D1107" s="11">
        <v>0</v>
      </c>
      <c r="E1107" s="3" t="str">
        <f>IF(J1107=1, IFERROR(VLOOKUP(A1107,'Simple Annual Summary'!$D$5:$O$962,9,FALSE), ""), "")</f>
        <v/>
      </c>
      <c r="F1107" s="3" t="str">
        <f t="shared" si="51"/>
        <v/>
      </c>
      <c r="G1107" s="17" t="str">
        <f>IF(COUNTIF($A$2:A1107, A1107)&gt;1, "", IFERROR(SUMIF($A$2:$A$1457, A1107, $D$2:$D$1457), ""))</f>
        <v/>
      </c>
      <c r="H1107" s="3" t="str">
        <f t="shared" si="52"/>
        <v/>
      </c>
      <c r="I1107" s="3">
        <f t="shared" si="53"/>
        <v>0</v>
      </c>
      <c r="J1107" s="12">
        <f>COUNTIF($A$2:A1107, A1107)</f>
        <v>6</v>
      </c>
    </row>
    <row r="1108" spans="1:10">
      <c r="A1108" s="142" t="s">
        <v>451</v>
      </c>
      <c r="B1108" s="143" t="s">
        <v>2045</v>
      </c>
      <c r="C1108" s="2">
        <f>IFERROR(VLOOKUP('DIV CHANGE'!$B1108,JOBS!$A:$D,4,FALSE),"")</f>
        <v>2</v>
      </c>
      <c r="D1108" s="2">
        <v>0</v>
      </c>
      <c r="E1108" s="3" t="str">
        <f>IF(J1108=1, IFERROR(VLOOKUP(A1108,'Simple Annual Summary'!$D$5:$O$962,9,FALSE), ""), "")</f>
        <v/>
      </c>
      <c r="F1108" s="3" t="str">
        <f t="shared" si="51"/>
        <v/>
      </c>
      <c r="G1108" s="17" t="str">
        <f>IF(COUNTIF($A$2:A1108, A1108)&gt;1, "", IFERROR(SUMIF($A$2:$A$1457, A1108, $D$2:$D$1457), ""))</f>
        <v/>
      </c>
      <c r="H1108" s="3" t="str">
        <f t="shared" si="52"/>
        <v/>
      </c>
      <c r="I1108" s="3">
        <f t="shared" si="53"/>
        <v>0</v>
      </c>
      <c r="J1108" s="12">
        <f>COUNTIF($A$2:A1108, A1108)</f>
        <v>7</v>
      </c>
    </row>
    <row r="1109" spans="1:10">
      <c r="A1109" s="142" t="s">
        <v>451</v>
      </c>
      <c r="B1109" s="143" t="s">
        <v>2227</v>
      </c>
      <c r="C1109" s="2">
        <f>IFERROR(VLOOKUP('DIV CHANGE'!$B1109,JOBS!$A:$D,4,FALSE),"")</f>
        <v>2</v>
      </c>
      <c r="D1109" s="2">
        <v>0</v>
      </c>
      <c r="E1109" s="3" t="str">
        <f>IF(J1109=1, IFERROR(VLOOKUP(A1109,'Simple Annual Summary'!$D$5:$O$962,9,FALSE), ""), "")</f>
        <v/>
      </c>
      <c r="F1109" s="3" t="str">
        <f t="shared" si="51"/>
        <v/>
      </c>
      <c r="G1109" s="17" t="str">
        <f>IF(COUNTIF($A$2:A1109, A1109)&gt;1, "", IFERROR(SUMIF($A$2:$A$1457, A1109, $D$2:$D$1457), ""))</f>
        <v/>
      </c>
      <c r="H1109" s="3" t="str">
        <f t="shared" si="52"/>
        <v/>
      </c>
      <c r="I1109" s="3">
        <f t="shared" si="53"/>
        <v>0</v>
      </c>
      <c r="J1109" s="12">
        <f>COUNTIF($A$2:A1109, A1109)</f>
        <v>8</v>
      </c>
    </row>
    <row r="1110" spans="1:10">
      <c r="A1110" s="142" t="s">
        <v>451</v>
      </c>
      <c r="B1110" s="143" t="s">
        <v>2025</v>
      </c>
      <c r="C1110" s="2">
        <f>IFERROR(VLOOKUP('DIV CHANGE'!$B1110,JOBS!$A:$D,4,FALSE),"")</f>
        <v>2</v>
      </c>
      <c r="D1110" s="2">
        <v>0</v>
      </c>
      <c r="E1110" s="3" t="str">
        <f>IF(J1110=1, IFERROR(VLOOKUP(A1110,'Simple Annual Summary'!$D$5:$O$962,9,FALSE), ""), "")</f>
        <v/>
      </c>
      <c r="F1110" s="3" t="str">
        <f t="shared" si="51"/>
        <v/>
      </c>
      <c r="G1110" s="17" t="str">
        <f>IF(COUNTIF($A$2:A1110, A1110)&gt;1, "", IFERROR(SUMIF($A$2:$A$1457, A1110, $D$2:$D$1457), ""))</f>
        <v/>
      </c>
      <c r="H1110" s="3" t="str">
        <f t="shared" si="52"/>
        <v/>
      </c>
      <c r="I1110" s="3">
        <f t="shared" si="53"/>
        <v>0</v>
      </c>
      <c r="J1110" s="12">
        <f>COUNTIF($A$2:A1110, A1110)</f>
        <v>9</v>
      </c>
    </row>
    <row r="1111" spans="1:10">
      <c r="A1111" s="138" t="s">
        <v>453</v>
      </c>
      <c r="B1111" s="139" t="s">
        <v>2027</v>
      </c>
      <c r="C1111" s="2">
        <f>IFERROR(VLOOKUP('DIV CHANGE'!$B1111,JOBS!$A:$D,4,FALSE),"")</f>
        <v>2</v>
      </c>
      <c r="D1111" s="11">
        <v>0</v>
      </c>
      <c r="E1111" s="3" t="str">
        <f>IF(J1111=1, IFERROR(VLOOKUP(A1111,'Simple Annual Summary'!$D$5:$O$962,9,FALSE), ""), "")</f>
        <v/>
      </c>
      <c r="F1111" s="3" t="str">
        <f t="shared" si="51"/>
        <v/>
      </c>
      <c r="G1111" s="17" t="str">
        <f>IF(COUNTIF($A$2:A1111, A1111)&gt;1, "", IFERROR(SUMIF($A$2:$A$1457, A1111, $D$2:$D$1457), ""))</f>
        <v/>
      </c>
      <c r="H1111" s="3" t="str">
        <f t="shared" si="52"/>
        <v/>
      </c>
      <c r="I1111" s="3">
        <f t="shared" si="53"/>
        <v>0</v>
      </c>
      <c r="J1111" s="12">
        <f>COUNTIF($A$2:A1111, A1111)</f>
        <v>5</v>
      </c>
    </row>
    <row r="1112" spans="1:10">
      <c r="A1112" s="142" t="s">
        <v>453</v>
      </c>
      <c r="B1112" s="143" t="s">
        <v>2170</v>
      </c>
      <c r="C1112" s="2">
        <f>IFERROR(VLOOKUP('DIV CHANGE'!$B1112,JOBS!$A:$D,4,FALSE),"")</f>
        <v>2</v>
      </c>
      <c r="D1112" s="2">
        <v>0</v>
      </c>
      <c r="E1112" s="3" t="str">
        <f>IF(J1112=1, IFERROR(VLOOKUP(A1112,'Simple Annual Summary'!$D$5:$O$962,9,FALSE), ""), "")</f>
        <v/>
      </c>
      <c r="F1112" s="3" t="str">
        <f t="shared" si="51"/>
        <v/>
      </c>
      <c r="G1112" s="17" t="str">
        <f>IF(COUNTIF($A$2:A1112, A1112)&gt;1, "", IFERROR(SUMIF($A$2:$A$1457, A1112, $D$2:$D$1457), ""))</f>
        <v/>
      </c>
      <c r="H1112" s="3" t="str">
        <f t="shared" si="52"/>
        <v/>
      </c>
      <c r="I1112" s="3">
        <f t="shared" si="53"/>
        <v>0</v>
      </c>
      <c r="J1112" s="12">
        <f>COUNTIF($A$2:A1112, A1112)</f>
        <v>6</v>
      </c>
    </row>
    <row r="1113" spans="1:10">
      <c r="A1113" s="138" t="s">
        <v>453</v>
      </c>
      <c r="B1113" s="139" t="s">
        <v>2045</v>
      </c>
      <c r="C1113" s="2">
        <f>IFERROR(VLOOKUP('DIV CHANGE'!$B1113,JOBS!$A:$D,4,FALSE),"")</f>
        <v>2</v>
      </c>
      <c r="D1113" s="11">
        <v>0</v>
      </c>
      <c r="E1113" s="3" t="str">
        <f>IF(J1113=1, IFERROR(VLOOKUP(A1113,'Simple Annual Summary'!$D$5:$O$962,9,FALSE), ""), "")</f>
        <v/>
      </c>
      <c r="F1113" s="3" t="str">
        <f t="shared" si="51"/>
        <v/>
      </c>
      <c r="G1113" s="17" t="str">
        <f>IF(COUNTIF($A$2:A1113, A1113)&gt;1, "", IFERROR(SUMIF($A$2:$A$1457, A1113, $D$2:$D$1457), ""))</f>
        <v/>
      </c>
      <c r="H1113" s="3" t="str">
        <f t="shared" si="52"/>
        <v/>
      </c>
      <c r="I1113" s="3">
        <f t="shared" si="53"/>
        <v>0</v>
      </c>
      <c r="J1113" s="12">
        <f>COUNTIF($A$2:A1113, A1113)</f>
        <v>7</v>
      </c>
    </row>
    <row r="1114" spans="1:10">
      <c r="A1114" s="142" t="s">
        <v>453</v>
      </c>
      <c r="B1114" s="143" t="s">
        <v>2227</v>
      </c>
      <c r="C1114" s="2">
        <f>IFERROR(VLOOKUP('DIV CHANGE'!$B1114,JOBS!$A:$D,4,FALSE),"")</f>
        <v>2</v>
      </c>
      <c r="D1114" s="2">
        <v>0</v>
      </c>
      <c r="E1114" s="3" t="str">
        <f>IF(J1114=1, IFERROR(VLOOKUP(A1114,'Simple Annual Summary'!$D$5:$O$962,9,FALSE), ""), "")</f>
        <v/>
      </c>
      <c r="F1114" s="3" t="str">
        <f t="shared" si="51"/>
        <v/>
      </c>
      <c r="G1114" s="17" t="str">
        <f>IF(COUNTIF($A$2:A1114, A1114)&gt;1, "", IFERROR(SUMIF($A$2:$A$1457, A1114, $D$2:$D$1457), ""))</f>
        <v/>
      </c>
      <c r="H1114" s="3" t="str">
        <f t="shared" si="52"/>
        <v/>
      </c>
      <c r="I1114" s="3">
        <f t="shared" si="53"/>
        <v>0</v>
      </c>
      <c r="J1114" s="12">
        <f>COUNTIF($A$2:A1114, A1114)</f>
        <v>8</v>
      </c>
    </row>
    <row r="1115" spans="1:10">
      <c r="A1115" s="138" t="s">
        <v>453</v>
      </c>
      <c r="B1115" s="139" t="s">
        <v>2025</v>
      </c>
      <c r="C1115" s="2">
        <f>IFERROR(VLOOKUP('DIV CHANGE'!$B1115,JOBS!$A:$D,4,FALSE),"")</f>
        <v>2</v>
      </c>
      <c r="D1115" s="11">
        <v>0</v>
      </c>
      <c r="E1115" s="3" t="str">
        <f>IF(J1115=1, IFERROR(VLOOKUP(A1115,'Simple Annual Summary'!$D$5:$O$962,9,FALSE), ""), "")</f>
        <v/>
      </c>
      <c r="F1115" s="3" t="str">
        <f t="shared" si="51"/>
        <v/>
      </c>
      <c r="G1115" s="17" t="str">
        <f>IF(COUNTIF($A$2:A1115, A1115)&gt;1, "", IFERROR(SUMIF($A$2:$A$1457, A1115, $D$2:$D$1457), ""))</f>
        <v/>
      </c>
      <c r="H1115" s="3" t="str">
        <f t="shared" si="52"/>
        <v/>
      </c>
      <c r="I1115" s="3">
        <f t="shared" si="53"/>
        <v>0</v>
      </c>
      <c r="J1115" s="12">
        <f>COUNTIF($A$2:A1115, A1115)</f>
        <v>9</v>
      </c>
    </row>
    <row r="1116" spans="1:10">
      <c r="A1116" s="142" t="s">
        <v>453</v>
      </c>
      <c r="B1116" s="143" t="s">
        <v>2243</v>
      </c>
      <c r="C1116" s="2">
        <f>IFERROR(VLOOKUP('DIV CHANGE'!$B1116,JOBS!$A:$D,4,FALSE),"")</f>
        <v>2</v>
      </c>
      <c r="D1116" s="2">
        <v>0</v>
      </c>
      <c r="E1116" s="3" t="str">
        <f>IF(J1116=1, IFERROR(VLOOKUP(A1116,'Simple Annual Summary'!$D$5:$O$962,9,FALSE), ""), "")</f>
        <v/>
      </c>
      <c r="F1116" s="3" t="str">
        <f t="shared" si="51"/>
        <v/>
      </c>
      <c r="G1116" s="17" t="str">
        <f>IF(COUNTIF($A$2:A1116, A1116)&gt;1, "", IFERROR(SUMIF($A$2:$A$1457, A1116, $D$2:$D$1457), ""))</f>
        <v/>
      </c>
      <c r="H1116" s="3" t="str">
        <f t="shared" si="52"/>
        <v/>
      </c>
      <c r="I1116" s="3">
        <f t="shared" si="53"/>
        <v>0</v>
      </c>
      <c r="J1116" s="12">
        <f>COUNTIF($A$2:A1116, A1116)</f>
        <v>10</v>
      </c>
    </row>
    <row r="1117" spans="1:10">
      <c r="A1117" s="138" t="s">
        <v>453</v>
      </c>
      <c r="B1117" s="139" t="s">
        <v>2247</v>
      </c>
      <c r="C1117" s="2" t="str">
        <f>IFERROR(VLOOKUP('DIV CHANGE'!$B1117,JOBS!$A:$D,4,FALSE),"")</f>
        <v/>
      </c>
      <c r="D1117" s="11">
        <v>0</v>
      </c>
      <c r="E1117" s="3" t="str">
        <f>IF(J1117=1, IFERROR(VLOOKUP(A1117,'Simple Annual Summary'!$D$5:$O$962,9,FALSE), ""), "")</f>
        <v/>
      </c>
      <c r="F1117" s="3" t="str">
        <f t="shared" si="51"/>
        <v/>
      </c>
      <c r="G1117" s="17" t="str">
        <f>IF(COUNTIF($A$2:A1117, A1117)&gt;1, "", IFERROR(SUMIF($A$2:$A$1457, A1117, $D$2:$D$1457), ""))</f>
        <v/>
      </c>
      <c r="H1117" s="3" t="str">
        <f t="shared" si="52"/>
        <v/>
      </c>
      <c r="I1117" s="3">
        <f t="shared" si="53"/>
        <v>0</v>
      </c>
      <c r="J1117" s="12">
        <f>COUNTIF($A$2:A1117, A1117)</f>
        <v>11</v>
      </c>
    </row>
    <row r="1118" spans="1:10">
      <c r="A1118" s="142" t="s">
        <v>2179</v>
      </c>
      <c r="B1118" s="143" t="s">
        <v>2241</v>
      </c>
      <c r="C1118" s="2" t="str">
        <f>IFERROR(VLOOKUP('DIV CHANGE'!$B1118,JOBS!$A:$D,4,FALSE),"")</f>
        <v/>
      </c>
      <c r="D1118" s="130">
        <v>0</v>
      </c>
      <c r="E1118" s="3" t="str">
        <f>IF(J1118=1, IFERROR(VLOOKUP(A1118,'Simple Annual Summary'!$D$5:$O$962,9,FALSE), ""), "")</f>
        <v/>
      </c>
      <c r="F1118" s="3" t="str">
        <f t="shared" si="51"/>
        <v/>
      </c>
      <c r="G1118" s="17" t="str">
        <f>IF(COUNTIF($A$2:A1118, A1118)&gt;1, "", IFERROR(SUMIF($A$2:$A$1457, A1118, $D$2:$D$1457), ""))</f>
        <v/>
      </c>
      <c r="H1118" s="3" t="str">
        <f t="shared" si="52"/>
        <v/>
      </c>
      <c r="I1118" s="3">
        <f t="shared" si="53"/>
        <v>0</v>
      </c>
      <c r="J1118" s="12">
        <f>COUNTIF($A$2:A1118, A1118)</f>
        <v>4</v>
      </c>
    </row>
    <row r="1119" spans="1:10">
      <c r="A1119" s="142" t="s">
        <v>2165</v>
      </c>
      <c r="B1119" s="143" t="s">
        <v>2241</v>
      </c>
      <c r="C1119" s="2" t="str">
        <f>IFERROR(VLOOKUP('DIV CHANGE'!$B1119,JOBS!$A:$D,4,FALSE),"")</f>
        <v/>
      </c>
      <c r="D1119" s="2">
        <v>0</v>
      </c>
      <c r="E1119" s="3" t="str">
        <f>IF(J1119=1, IFERROR(VLOOKUP(A1119,'Simple Annual Summary'!$D$5:$O$962,9,FALSE), ""), "")</f>
        <v/>
      </c>
      <c r="F1119" s="3" t="str">
        <f t="shared" si="51"/>
        <v/>
      </c>
      <c r="G1119" s="17" t="str">
        <f>IF(COUNTIF($A$2:A1119, A1119)&gt;1, "", IFERROR(SUMIF($A$2:$A$1457, A1119, $D$2:$D$1457), ""))</f>
        <v/>
      </c>
      <c r="H1119" s="3" t="str">
        <f t="shared" si="52"/>
        <v/>
      </c>
      <c r="I1119" s="3">
        <f t="shared" si="53"/>
        <v>0</v>
      </c>
      <c r="J1119" s="12">
        <f>COUNTIF($A$2:A1119, A1119)</f>
        <v>3</v>
      </c>
    </row>
    <row r="1120" spans="1:10">
      <c r="A1120" s="142" t="s">
        <v>2153</v>
      </c>
      <c r="B1120" s="143" t="s">
        <v>2170</v>
      </c>
      <c r="C1120" s="2">
        <f>IFERROR(VLOOKUP('DIV CHANGE'!$B1120,JOBS!$A:$D,4,FALSE),"")</f>
        <v>2</v>
      </c>
      <c r="D1120" s="11">
        <v>0</v>
      </c>
      <c r="E1120" s="3" t="str">
        <f>IF(J1120=1, IFERROR(VLOOKUP(A1120,'Simple Annual Summary'!$D$5:$O$962,9,FALSE), ""), "")</f>
        <v/>
      </c>
      <c r="F1120" s="3" t="str">
        <f t="shared" si="51"/>
        <v/>
      </c>
      <c r="G1120" s="17" t="str">
        <f>IF(COUNTIF($A$2:A1120, A1120)&gt;1, "", IFERROR(SUMIF($A$2:$A$1457, A1120, $D$2:$D$1457), ""))</f>
        <v/>
      </c>
      <c r="H1120" s="3" t="str">
        <f t="shared" si="52"/>
        <v/>
      </c>
      <c r="I1120" s="3">
        <f t="shared" si="53"/>
        <v>0</v>
      </c>
      <c r="J1120" s="12">
        <f>COUNTIF($A$2:A1120, A1120)</f>
        <v>6</v>
      </c>
    </row>
    <row r="1121" spans="1:10">
      <c r="A1121" s="138" t="s">
        <v>2177</v>
      </c>
      <c r="B1121" s="139" t="s">
        <v>2027</v>
      </c>
      <c r="C1121" s="2">
        <f>IFERROR(VLOOKUP('DIV CHANGE'!$B1121,JOBS!$A:$D,4,FALSE),"")</f>
        <v>2</v>
      </c>
      <c r="D1121" s="131">
        <v>0</v>
      </c>
      <c r="E1121" s="3" t="str">
        <f>IF(J1121=1, IFERROR(VLOOKUP(A1121,'Simple Annual Summary'!$D$5:$O$962,9,FALSE), ""), "")</f>
        <v/>
      </c>
      <c r="F1121" s="3" t="str">
        <f t="shared" si="51"/>
        <v/>
      </c>
      <c r="G1121" s="17" t="str">
        <f>IF(COUNTIF($A$2:A1121, A1121)&gt;1, "", IFERROR(SUMIF($A$2:$A$1457, A1121, $D$2:$D$1457), ""))</f>
        <v/>
      </c>
      <c r="H1121" s="3" t="str">
        <f t="shared" si="52"/>
        <v/>
      </c>
      <c r="I1121" s="3">
        <f t="shared" si="53"/>
        <v>0</v>
      </c>
      <c r="J1121" s="12">
        <f>COUNTIF($A$2:A1121, A1121)</f>
        <v>5</v>
      </c>
    </row>
    <row r="1122" spans="1:10">
      <c r="A1122" s="138" t="s">
        <v>2177</v>
      </c>
      <c r="B1122" s="139" t="s">
        <v>2025</v>
      </c>
      <c r="C1122" s="2">
        <f>IFERROR(VLOOKUP('DIV CHANGE'!$B1122,JOBS!$A:$D,4,FALSE),"")</f>
        <v>2</v>
      </c>
      <c r="D1122" s="11">
        <v>0</v>
      </c>
      <c r="E1122" s="3" t="str">
        <f>IF(J1122=1, IFERROR(VLOOKUP(A1122,'Simple Annual Summary'!$D$5:$O$962,9,FALSE), ""), "")</f>
        <v/>
      </c>
      <c r="F1122" s="3" t="str">
        <f t="shared" si="51"/>
        <v/>
      </c>
      <c r="G1122" s="17" t="str">
        <f>IF(COUNTIF($A$2:A1122, A1122)&gt;1, "", IFERROR(SUMIF($A$2:$A$1457, A1122, $D$2:$D$1457), ""))</f>
        <v/>
      </c>
      <c r="H1122" s="3" t="str">
        <f t="shared" si="52"/>
        <v/>
      </c>
      <c r="I1122" s="3">
        <f t="shared" si="53"/>
        <v>0</v>
      </c>
      <c r="J1122" s="12">
        <f>COUNTIF($A$2:A1122, A1122)</f>
        <v>6</v>
      </c>
    </row>
    <row r="1123" spans="1:10">
      <c r="A1123" s="138" t="s">
        <v>2177</v>
      </c>
      <c r="B1123" s="139" t="s">
        <v>2113</v>
      </c>
      <c r="C1123" s="2">
        <f>IFERROR(VLOOKUP('DIV CHANGE'!$B1123,JOBS!$A:$D,4,FALSE),"")</f>
        <v>2</v>
      </c>
      <c r="D1123" s="11">
        <v>0</v>
      </c>
      <c r="E1123" s="3" t="str">
        <f>IF(J1123=1, IFERROR(VLOOKUP(A1123,'Simple Annual Summary'!$D$5:$O$962,9,FALSE), ""), "")</f>
        <v/>
      </c>
      <c r="F1123" s="3" t="str">
        <f t="shared" si="51"/>
        <v/>
      </c>
      <c r="G1123" s="17" t="str">
        <f>IF(COUNTIF($A$2:A1123, A1123)&gt;1, "", IFERROR(SUMIF($A$2:$A$1457, A1123, $D$2:$D$1457), ""))</f>
        <v/>
      </c>
      <c r="H1123" s="3" t="str">
        <f t="shared" si="52"/>
        <v/>
      </c>
      <c r="I1123" s="3">
        <f t="shared" si="53"/>
        <v>0</v>
      </c>
      <c r="J1123" s="12">
        <f>COUNTIF($A$2:A1123, A1123)</f>
        <v>7</v>
      </c>
    </row>
    <row r="1124" spans="1:10">
      <c r="A1124" s="142" t="s">
        <v>2190</v>
      </c>
      <c r="B1124" s="143" t="s">
        <v>2027</v>
      </c>
      <c r="C1124" s="2">
        <f>IFERROR(VLOOKUP('DIV CHANGE'!$B1124,JOBS!$A:$D,4,FALSE),"")</f>
        <v>2</v>
      </c>
      <c r="D1124" s="2">
        <v>0</v>
      </c>
      <c r="E1124" s="3" t="str">
        <f>IF(J1124=1, IFERROR(VLOOKUP(A1124,'Simple Annual Summary'!$D$5:$O$962,9,FALSE), ""), "")</f>
        <v/>
      </c>
      <c r="F1124" s="3" t="str">
        <f t="shared" si="51"/>
        <v/>
      </c>
      <c r="G1124" s="17" t="str">
        <f>IF(COUNTIF($A$2:A1124, A1124)&gt;1, "", IFERROR(SUMIF($A$2:$A$1457, A1124, $D$2:$D$1457), ""))</f>
        <v/>
      </c>
      <c r="H1124" s="3" t="str">
        <f t="shared" si="52"/>
        <v/>
      </c>
      <c r="I1124" s="3">
        <f t="shared" si="53"/>
        <v>0</v>
      </c>
      <c r="J1124" s="12">
        <f>COUNTIF($A$2:A1124, A1124)</f>
        <v>4</v>
      </c>
    </row>
    <row r="1125" spans="1:10">
      <c r="A1125" s="142" t="s">
        <v>2190</v>
      </c>
      <c r="B1125" s="143" t="s">
        <v>2243</v>
      </c>
      <c r="C1125" s="2">
        <f>IFERROR(VLOOKUP('DIV CHANGE'!$B1125,JOBS!$A:$D,4,FALSE),"")</f>
        <v>2</v>
      </c>
      <c r="D1125" s="2">
        <v>0</v>
      </c>
      <c r="E1125" s="3" t="str">
        <f>IF(J1125=1, IFERROR(VLOOKUP(A1125,'Simple Annual Summary'!$D$5:$O$962,9,FALSE), ""), "")</f>
        <v/>
      </c>
      <c r="F1125" s="3" t="str">
        <f t="shared" si="51"/>
        <v/>
      </c>
      <c r="G1125" s="17" t="str">
        <f>IF(COUNTIF($A$2:A1125, A1125)&gt;1, "", IFERROR(SUMIF($A$2:$A$1457, A1125, $D$2:$D$1457), ""))</f>
        <v/>
      </c>
      <c r="H1125" s="3" t="str">
        <f t="shared" si="52"/>
        <v/>
      </c>
      <c r="I1125" s="3">
        <f t="shared" si="53"/>
        <v>0</v>
      </c>
      <c r="J1125" s="12">
        <f>COUNTIF($A$2:A1125, A1125)</f>
        <v>5</v>
      </c>
    </row>
    <row r="1126" spans="1:10">
      <c r="A1126" s="138" t="s">
        <v>2071</v>
      </c>
      <c r="B1126" s="139" t="s">
        <v>2051</v>
      </c>
      <c r="C1126" s="2" t="str">
        <f>IFERROR(VLOOKUP('DIV CHANGE'!$B1126,JOBS!$A:$D,4,FALSE),"")</f>
        <v/>
      </c>
      <c r="D1126" s="11">
        <v>0</v>
      </c>
      <c r="E1126" s="3" t="str">
        <f>IF(J1126=1, IFERROR(VLOOKUP(A1126,'Simple Annual Summary'!$D$5:$O$962,9,FALSE), ""), "")</f>
        <v/>
      </c>
      <c r="F1126" s="3" t="str">
        <f t="shared" si="51"/>
        <v/>
      </c>
      <c r="G1126" s="17" t="str">
        <f>IF(COUNTIF($A$2:A1126, A1126)&gt;1, "", IFERROR(SUMIF($A$2:$A$1457, A1126, $D$2:$D$1457), ""))</f>
        <v/>
      </c>
      <c r="H1126" s="3" t="str">
        <f t="shared" si="52"/>
        <v/>
      </c>
      <c r="I1126" s="3">
        <f t="shared" si="53"/>
        <v>0</v>
      </c>
      <c r="J1126" s="12">
        <f>COUNTIF($A$2:A1126, A1126)</f>
        <v>2</v>
      </c>
    </row>
    <row r="1127" spans="1:10">
      <c r="A1127" s="142" t="s">
        <v>2146</v>
      </c>
      <c r="B1127" s="143" t="s">
        <v>2213</v>
      </c>
      <c r="C1127" s="2">
        <f>IFERROR(VLOOKUP('DIV CHANGE'!$B1127,JOBS!$A:$D,4,FALSE),"")</f>
        <v>2</v>
      </c>
      <c r="D1127" s="130">
        <v>0</v>
      </c>
      <c r="E1127" s="3" t="str">
        <f>IF(J1127=1, IFERROR(VLOOKUP(A1127,'Simple Annual Summary'!$D$5:$O$962,9,FALSE), ""), "")</f>
        <v/>
      </c>
      <c r="F1127" s="3" t="str">
        <f t="shared" si="51"/>
        <v/>
      </c>
      <c r="G1127" s="17" t="str">
        <f>IF(COUNTIF($A$2:A1127, A1127)&gt;1, "", IFERROR(SUMIF($A$2:$A$1457, A1127, $D$2:$D$1457), ""))</f>
        <v/>
      </c>
      <c r="H1127" s="3" t="str">
        <f t="shared" si="52"/>
        <v/>
      </c>
      <c r="I1127" s="3">
        <f t="shared" si="53"/>
        <v>0</v>
      </c>
      <c r="J1127" s="12">
        <f>COUNTIF($A$2:A1127, A1127)</f>
        <v>5</v>
      </c>
    </row>
    <row r="1128" spans="1:10">
      <c r="A1128" s="142" t="s">
        <v>2146</v>
      </c>
      <c r="B1128" s="143" t="s">
        <v>2248</v>
      </c>
      <c r="C1128" s="2">
        <f>IFERROR(VLOOKUP('DIV CHANGE'!$B1128,JOBS!$A:$D,4,FALSE),"")</f>
        <v>2</v>
      </c>
      <c r="D1128" s="130">
        <v>0</v>
      </c>
      <c r="E1128" s="3" t="str">
        <f>IF(J1128=1, IFERROR(VLOOKUP(A1128,'Simple Annual Summary'!$D$5:$O$962,9,FALSE), ""), "")</f>
        <v/>
      </c>
      <c r="F1128" s="3" t="str">
        <f t="shared" si="51"/>
        <v/>
      </c>
      <c r="G1128" s="17" t="str">
        <f>IF(COUNTIF($A$2:A1128, A1128)&gt;1, "", IFERROR(SUMIF($A$2:$A$1457, A1128, $D$2:$D$1457), ""))</f>
        <v/>
      </c>
      <c r="H1128" s="3" t="str">
        <f t="shared" si="52"/>
        <v/>
      </c>
      <c r="I1128" s="3">
        <f t="shared" si="53"/>
        <v>0</v>
      </c>
      <c r="J1128" s="12">
        <f>COUNTIF($A$2:A1128, A1128)</f>
        <v>6</v>
      </c>
    </row>
    <row r="1129" spans="1:10">
      <c r="A1129" s="138" t="s">
        <v>2137</v>
      </c>
      <c r="B1129" s="139" t="s">
        <v>2114</v>
      </c>
      <c r="C1129" s="2">
        <f>IFERROR(VLOOKUP('DIV CHANGE'!$B1129,JOBS!$A:$D,4,FALSE),"")</f>
        <v>2</v>
      </c>
      <c r="D1129" s="11">
        <v>0</v>
      </c>
      <c r="E1129" s="3" t="str">
        <f>IF(J1129=1, IFERROR(VLOOKUP(A1129,'Simple Annual Summary'!$D$5:$O$962,9,FALSE), ""), "")</f>
        <v/>
      </c>
      <c r="F1129" s="3" t="str">
        <f t="shared" si="51"/>
        <v/>
      </c>
      <c r="G1129" s="17" t="str">
        <f>IF(COUNTIF($A$2:A1129, A1129)&gt;1, "", IFERROR(SUMIF($A$2:$A$1457, A1129, $D$2:$D$1457), ""))</f>
        <v/>
      </c>
      <c r="H1129" s="3" t="str">
        <f t="shared" si="52"/>
        <v/>
      </c>
      <c r="I1129" s="3">
        <f t="shared" si="53"/>
        <v>0</v>
      </c>
      <c r="J1129" s="12">
        <f>COUNTIF($A$2:A1129, A1129)</f>
        <v>3</v>
      </c>
    </row>
    <row r="1130" spans="1:10">
      <c r="A1130" s="138" t="s">
        <v>2137</v>
      </c>
      <c r="B1130" s="139" t="s">
        <v>2113</v>
      </c>
      <c r="C1130" s="2">
        <f>IFERROR(VLOOKUP('DIV CHANGE'!$B1130,JOBS!$A:$D,4,FALSE),"")</f>
        <v>2</v>
      </c>
      <c r="D1130" s="11">
        <v>0</v>
      </c>
      <c r="E1130" s="3" t="str">
        <f>IF(J1130=1, IFERROR(VLOOKUP(A1130,'Simple Annual Summary'!$D$5:$O$962,9,FALSE), ""), "")</f>
        <v/>
      </c>
      <c r="F1130" s="3" t="str">
        <f t="shared" si="51"/>
        <v/>
      </c>
      <c r="G1130" s="17" t="str">
        <f>IF(COUNTIF($A$2:A1130, A1130)&gt;1, "", IFERROR(SUMIF($A$2:$A$1457, A1130, $D$2:$D$1457), ""))</f>
        <v/>
      </c>
      <c r="H1130" s="3" t="str">
        <f t="shared" si="52"/>
        <v/>
      </c>
      <c r="I1130" s="3">
        <f t="shared" si="53"/>
        <v>0</v>
      </c>
      <c r="J1130" s="12">
        <f>COUNTIF($A$2:A1130, A1130)</f>
        <v>4</v>
      </c>
    </row>
    <row r="1131" spans="1:10">
      <c r="A1131" s="138" t="s">
        <v>2137</v>
      </c>
      <c r="B1131" s="139" t="s">
        <v>2020</v>
      </c>
      <c r="C1131" s="2">
        <f>IFERROR(VLOOKUP('DIV CHANGE'!$B1131,JOBS!$A:$D,4,FALSE),"")</f>
        <v>2</v>
      </c>
      <c r="D1131" s="11">
        <v>0</v>
      </c>
      <c r="E1131" s="3" t="str">
        <f>IF(J1131=1, IFERROR(VLOOKUP(A1131,'Simple Annual Summary'!$D$5:$O$962,9,FALSE), ""), "")</f>
        <v/>
      </c>
      <c r="F1131" s="3" t="str">
        <f t="shared" si="51"/>
        <v/>
      </c>
      <c r="G1131" s="17" t="str">
        <f>IF(COUNTIF($A$2:A1131, A1131)&gt;1, "", IFERROR(SUMIF($A$2:$A$1457, A1131, $D$2:$D$1457), ""))</f>
        <v/>
      </c>
      <c r="H1131" s="3" t="str">
        <f t="shared" si="52"/>
        <v/>
      </c>
      <c r="I1131" s="3">
        <f t="shared" si="53"/>
        <v>0</v>
      </c>
      <c r="J1131" s="12">
        <f>COUNTIF($A$2:A1131, A1131)</f>
        <v>5</v>
      </c>
    </row>
    <row r="1132" spans="1:10">
      <c r="A1132" s="142" t="s">
        <v>2234</v>
      </c>
      <c r="B1132" s="143" t="s">
        <v>2238</v>
      </c>
      <c r="C1132" s="2">
        <f>IFERROR(VLOOKUP('DIV CHANGE'!$B1132,JOBS!$A:$D,4,FALSE),"")</f>
        <v>2</v>
      </c>
      <c r="D1132" s="11">
        <v>0</v>
      </c>
      <c r="E1132" s="3" t="str">
        <f>IF(J1132=1, IFERROR(VLOOKUP(A1132,'Simple Annual Summary'!$D$5:$O$962,9,FALSE), ""), "")</f>
        <v/>
      </c>
      <c r="F1132" s="3" t="str">
        <f t="shared" si="51"/>
        <v/>
      </c>
      <c r="G1132" s="17" t="str">
        <f>IF(COUNTIF($A$2:A1132, A1132)&gt;1, "", IFERROR(SUMIF($A$2:$A$1457, A1132, $D$2:$D$1457), ""))</f>
        <v/>
      </c>
      <c r="H1132" s="3" t="str">
        <f t="shared" si="52"/>
        <v/>
      </c>
      <c r="I1132" s="3">
        <f t="shared" si="53"/>
        <v>0</v>
      </c>
      <c r="J1132" s="12">
        <f>COUNTIF($A$2:A1132, A1132)</f>
        <v>12</v>
      </c>
    </row>
    <row r="1133" spans="1:10">
      <c r="A1133" s="138" t="s">
        <v>2234</v>
      </c>
      <c r="B1133" s="139" t="s">
        <v>2248</v>
      </c>
      <c r="C1133" s="2">
        <f>IFERROR(VLOOKUP('DIV CHANGE'!$B1133,JOBS!$A:$D,4,FALSE),"")</f>
        <v>2</v>
      </c>
      <c r="D1133" s="11">
        <v>0</v>
      </c>
      <c r="E1133" s="3" t="str">
        <f>IF(J1133=1, IFERROR(VLOOKUP(A1133,'Simple Annual Summary'!$D$5:$O$962,9,FALSE), ""), "")</f>
        <v/>
      </c>
      <c r="F1133" s="3" t="str">
        <f t="shared" si="51"/>
        <v/>
      </c>
      <c r="G1133" s="17" t="str">
        <f>IF(COUNTIF($A$2:A1133, A1133)&gt;1, "", IFERROR(SUMIF($A$2:$A$1457, A1133, $D$2:$D$1457), ""))</f>
        <v/>
      </c>
      <c r="H1133" s="3" t="str">
        <f t="shared" si="52"/>
        <v/>
      </c>
      <c r="I1133" s="3">
        <f t="shared" si="53"/>
        <v>0</v>
      </c>
      <c r="J1133" s="12">
        <f>COUNTIF($A$2:A1133, A1133)</f>
        <v>13</v>
      </c>
    </row>
    <row r="1134" spans="1:10">
      <c r="A1134" s="142" t="s">
        <v>2234</v>
      </c>
      <c r="B1134" s="143" t="s">
        <v>2113</v>
      </c>
      <c r="C1134" s="2">
        <f>IFERROR(VLOOKUP('DIV CHANGE'!$B1134,JOBS!$A:$D,4,FALSE),"")</f>
        <v>2</v>
      </c>
      <c r="D1134" s="2">
        <v>0</v>
      </c>
      <c r="E1134" s="3" t="str">
        <f>IF(J1134=1, IFERROR(VLOOKUP(A1134,'Simple Annual Summary'!$D$5:$O$962,9,FALSE), ""), "")</f>
        <v/>
      </c>
      <c r="F1134" s="3" t="str">
        <f t="shared" si="51"/>
        <v/>
      </c>
      <c r="G1134" s="17" t="str">
        <f>IF(COUNTIF($A$2:A1134, A1134)&gt;1, "", IFERROR(SUMIF($A$2:$A$1457, A1134, $D$2:$D$1457), ""))</f>
        <v/>
      </c>
      <c r="H1134" s="3" t="str">
        <f t="shared" si="52"/>
        <v/>
      </c>
      <c r="I1134" s="3">
        <f t="shared" si="53"/>
        <v>0</v>
      </c>
      <c r="J1134" s="12">
        <f>COUNTIF($A$2:A1134, A1134)</f>
        <v>14</v>
      </c>
    </row>
    <row r="1135" spans="1:10">
      <c r="A1135" s="142" t="s">
        <v>2222</v>
      </c>
      <c r="B1135" s="143" t="s">
        <v>2249</v>
      </c>
      <c r="C1135" s="2">
        <f>IFERROR(VLOOKUP('DIV CHANGE'!$B1135,JOBS!$A:$D,4,FALSE),"")</f>
        <v>4</v>
      </c>
      <c r="D1135" s="2">
        <v>0</v>
      </c>
      <c r="E1135" s="3" t="str">
        <f>IF(J1135=1, IFERROR(VLOOKUP(A1135,'Simple Annual Summary'!$D$5:$O$962,9,FALSE), ""), "")</f>
        <v/>
      </c>
      <c r="F1135" s="3" t="str">
        <f t="shared" si="51"/>
        <v/>
      </c>
      <c r="G1135" s="17" t="str">
        <f>IF(COUNTIF($A$2:A1135, A1135)&gt;1, "", IFERROR(SUMIF($A$2:$A$1457, A1135, $D$2:$D$1457), ""))</f>
        <v/>
      </c>
      <c r="H1135" s="3" t="str">
        <f t="shared" si="52"/>
        <v/>
      </c>
      <c r="I1135" s="3">
        <f t="shared" si="53"/>
        <v>0</v>
      </c>
      <c r="J1135" s="12">
        <f>COUNTIF($A$2:A1135, A1135)</f>
        <v>7</v>
      </c>
    </row>
    <row r="1136" spans="1:10">
      <c r="A1136" s="142" t="s">
        <v>2169</v>
      </c>
      <c r="B1136" s="143" t="s">
        <v>2235</v>
      </c>
      <c r="C1136" s="2">
        <f>IFERROR(VLOOKUP('DIV CHANGE'!$B1136,JOBS!$A:$D,4,FALSE),"")</f>
        <v>2</v>
      </c>
      <c r="D1136" s="2">
        <v>0</v>
      </c>
      <c r="E1136" s="3" t="str">
        <f>IF(J1136=1, IFERROR(VLOOKUP(A1136,'Simple Annual Summary'!$D$5:$O$962,9,FALSE), ""), "")</f>
        <v/>
      </c>
      <c r="F1136" s="3" t="str">
        <f t="shared" si="51"/>
        <v/>
      </c>
      <c r="G1136" s="17" t="str">
        <f>IF(COUNTIF($A$2:A1136, A1136)&gt;1, "", IFERROR(SUMIF($A$2:$A$1457, A1136, $D$2:$D$1457), ""))</f>
        <v/>
      </c>
      <c r="H1136" s="3" t="str">
        <f t="shared" si="52"/>
        <v/>
      </c>
      <c r="I1136" s="3">
        <f t="shared" si="53"/>
        <v>0</v>
      </c>
      <c r="J1136" s="12">
        <f>COUNTIF($A$2:A1136, A1136)</f>
        <v>5</v>
      </c>
    </row>
    <row r="1137" spans="1:10">
      <c r="A1137" s="142" t="s">
        <v>2169</v>
      </c>
      <c r="B1137" s="143" t="s">
        <v>2114</v>
      </c>
      <c r="C1137" s="2">
        <f>IFERROR(VLOOKUP('DIV CHANGE'!$B1137,JOBS!$A:$D,4,FALSE),"")</f>
        <v>2</v>
      </c>
      <c r="D1137" s="2">
        <v>0</v>
      </c>
      <c r="E1137" s="3" t="str">
        <f>IF(J1137=1, IFERROR(VLOOKUP(A1137,'Simple Annual Summary'!$D$5:$O$962,9,FALSE), ""), "")</f>
        <v/>
      </c>
      <c r="F1137" s="3" t="str">
        <f t="shared" si="51"/>
        <v/>
      </c>
      <c r="G1137" s="17" t="str">
        <f>IF(COUNTIF($A$2:A1137, A1137)&gt;1, "", IFERROR(SUMIF($A$2:$A$1457, A1137, $D$2:$D$1457), ""))</f>
        <v/>
      </c>
      <c r="H1137" s="3" t="str">
        <f t="shared" si="52"/>
        <v/>
      </c>
      <c r="I1137" s="3">
        <f t="shared" si="53"/>
        <v>0</v>
      </c>
      <c r="J1137" s="12">
        <f>COUNTIF($A$2:A1137, A1137)</f>
        <v>6</v>
      </c>
    </row>
    <row r="1138" spans="1:10">
      <c r="A1138" s="138" t="s">
        <v>2169</v>
      </c>
      <c r="B1138" s="139" t="s">
        <v>2113</v>
      </c>
      <c r="C1138" s="2">
        <f>IFERROR(VLOOKUP('DIV CHANGE'!$B1138,JOBS!$A:$D,4,FALSE),"")</f>
        <v>2</v>
      </c>
      <c r="D1138" s="11">
        <v>0</v>
      </c>
      <c r="E1138" s="3" t="str">
        <f>IF(J1138=1, IFERROR(VLOOKUP(A1138,'Simple Annual Summary'!$D$5:$O$962,9,FALSE), ""), "")</f>
        <v/>
      </c>
      <c r="F1138" s="3" t="str">
        <f t="shared" si="51"/>
        <v/>
      </c>
      <c r="G1138" s="17" t="str">
        <f>IF(COUNTIF($A$2:A1138, A1138)&gt;1, "", IFERROR(SUMIF($A$2:$A$1457, A1138, $D$2:$D$1457), ""))</f>
        <v/>
      </c>
      <c r="H1138" s="3" t="str">
        <f t="shared" si="52"/>
        <v/>
      </c>
      <c r="I1138" s="3">
        <f t="shared" si="53"/>
        <v>0</v>
      </c>
      <c r="J1138" s="12">
        <f>COUNTIF($A$2:A1138, A1138)</f>
        <v>7</v>
      </c>
    </row>
    <row r="1139" spans="1:10">
      <c r="A1139" s="142" t="s">
        <v>2189</v>
      </c>
      <c r="B1139" s="143" t="s">
        <v>2027</v>
      </c>
      <c r="C1139" s="2">
        <f>IFERROR(VLOOKUP('DIV CHANGE'!$B1139,JOBS!$A:$D,4,FALSE),"")</f>
        <v>2</v>
      </c>
      <c r="D1139" s="2">
        <v>0</v>
      </c>
      <c r="E1139" s="3" t="str">
        <f>IF(J1139=1, IFERROR(VLOOKUP(A1139,'Simple Annual Summary'!$D$5:$O$962,9,FALSE), ""), "")</f>
        <v/>
      </c>
      <c r="F1139" s="3" t="str">
        <f t="shared" si="51"/>
        <v/>
      </c>
      <c r="G1139" s="17" t="str">
        <f>IF(COUNTIF($A$2:A1139, A1139)&gt;1, "", IFERROR(SUMIF($A$2:$A$1457, A1139, $D$2:$D$1457), ""))</f>
        <v/>
      </c>
      <c r="H1139" s="3" t="str">
        <f t="shared" si="52"/>
        <v/>
      </c>
      <c r="I1139" s="3">
        <f t="shared" si="53"/>
        <v>0</v>
      </c>
      <c r="J1139" s="12">
        <f>COUNTIF($A$2:A1139, A1139)</f>
        <v>4</v>
      </c>
    </row>
    <row r="1140" spans="1:10">
      <c r="A1140" s="142" t="s">
        <v>2180</v>
      </c>
      <c r="B1140" s="143" t="s">
        <v>2238</v>
      </c>
      <c r="C1140" s="2">
        <f>IFERROR(VLOOKUP('DIV CHANGE'!$B1140,JOBS!$A:$D,4,FALSE),"")</f>
        <v>2</v>
      </c>
      <c r="D1140" s="130">
        <v>0</v>
      </c>
      <c r="E1140" s="3" t="str">
        <f>IF(J1140=1, IFERROR(VLOOKUP(A1140,'Simple Annual Summary'!$D$5:$O$962,9,FALSE), ""), "")</f>
        <v/>
      </c>
      <c r="F1140" s="3" t="str">
        <f t="shared" si="51"/>
        <v/>
      </c>
      <c r="G1140" s="17" t="str">
        <f>IF(COUNTIF($A$2:A1140, A1140)&gt;1, "", IFERROR(SUMIF($A$2:$A$1457, A1140, $D$2:$D$1457), ""))</f>
        <v/>
      </c>
      <c r="H1140" s="3" t="str">
        <f t="shared" si="52"/>
        <v/>
      </c>
      <c r="I1140" s="3">
        <f t="shared" si="53"/>
        <v>0</v>
      </c>
      <c r="J1140" s="12">
        <f>COUNTIF($A$2:A1140, A1140)</f>
        <v>4</v>
      </c>
    </row>
    <row r="1141" spans="1:10">
      <c r="A1141" s="142" t="s">
        <v>2180</v>
      </c>
      <c r="B1141" s="143" t="s">
        <v>2170</v>
      </c>
      <c r="C1141" s="2">
        <f>IFERROR(VLOOKUP('DIV CHANGE'!$B1141,JOBS!$A:$D,4,FALSE),"")</f>
        <v>2</v>
      </c>
      <c r="D1141" s="2">
        <v>0</v>
      </c>
      <c r="E1141" s="3" t="str">
        <f>IF(J1141=1, IFERROR(VLOOKUP(A1141,'Simple Annual Summary'!$D$5:$O$962,9,FALSE), ""), "")</f>
        <v/>
      </c>
      <c r="F1141" s="3" t="str">
        <f t="shared" si="51"/>
        <v/>
      </c>
      <c r="G1141" s="17" t="str">
        <f>IF(COUNTIF($A$2:A1141, A1141)&gt;1, "", IFERROR(SUMIF($A$2:$A$1457, A1141, $D$2:$D$1457), ""))</f>
        <v/>
      </c>
      <c r="H1141" s="3" t="str">
        <f t="shared" si="52"/>
        <v/>
      </c>
      <c r="I1141" s="3">
        <f t="shared" si="53"/>
        <v>0</v>
      </c>
      <c r="J1141" s="12">
        <f>COUNTIF($A$2:A1141, A1141)</f>
        <v>5</v>
      </c>
    </row>
    <row r="1142" spans="1:10">
      <c r="A1142" s="138" t="s">
        <v>2180</v>
      </c>
      <c r="B1142" s="139" t="s">
        <v>2025</v>
      </c>
      <c r="C1142" s="2">
        <f>IFERROR(VLOOKUP('DIV CHANGE'!$B1142,JOBS!$A:$D,4,FALSE),"")</f>
        <v>2</v>
      </c>
      <c r="D1142" s="11">
        <v>0</v>
      </c>
      <c r="E1142" s="3" t="str">
        <f>IF(J1142=1, IFERROR(VLOOKUP(A1142,'Simple Annual Summary'!$D$5:$O$962,9,FALSE), ""), "")</f>
        <v/>
      </c>
      <c r="F1142" s="3" t="str">
        <f t="shared" si="51"/>
        <v/>
      </c>
      <c r="G1142" s="17" t="str">
        <f>IF(COUNTIF($A$2:A1142, A1142)&gt;1, "", IFERROR(SUMIF($A$2:$A$1457, A1142, $D$2:$D$1457), ""))</f>
        <v/>
      </c>
      <c r="H1142" s="3" t="str">
        <f t="shared" si="52"/>
        <v/>
      </c>
      <c r="I1142" s="3">
        <f t="shared" si="53"/>
        <v>0</v>
      </c>
      <c r="J1142" s="12">
        <f>COUNTIF($A$2:A1142, A1142)</f>
        <v>6</v>
      </c>
    </row>
    <row r="1143" spans="1:10">
      <c r="A1143" s="142" t="s">
        <v>2180</v>
      </c>
      <c r="B1143" s="143" t="s">
        <v>2235</v>
      </c>
      <c r="C1143" s="2">
        <f>IFERROR(VLOOKUP('DIV CHANGE'!$B1143,JOBS!$A:$D,4,FALSE),"")</f>
        <v>2</v>
      </c>
      <c r="D1143" s="2">
        <v>0</v>
      </c>
      <c r="E1143" s="3" t="str">
        <f>IF(J1143=1, IFERROR(VLOOKUP(A1143,'Simple Annual Summary'!$D$5:$O$962,9,FALSE), ""), "")</f>
        <v/>
      </c>
      <c r="F1143" s="3" t="str">
        <f t="shared" si="51"/>
        <v/>
      </c>
      <c r="G1143" s="17" t="str">
        <f>IF(COUNTIF($A$2:A1143, A1143)&gt;1, "", IFERROR(SUMIF($A$2:$A$1457, A1143, $D$2:$D$1457), ""))</f>
        <v/>
      </c>
      <c r="H1143" s="3" t="str">
        <f t="shared" si="52"/>
        <v/>
      </c>
      <c r="I1143" s="3">
        <f t="shared" si="53"/>
        <v>0</v>
      </c>
      <c r="J1143" s="12">
        <f>COUNTIF($A$2:A1143, A1143)</f>
        <v>7</v>
      </c>
    </row>
    <row r="1144" spans="1:10">
      <c r="A1144" s="138" t="s">
        <v>2180</v>
      </c>
      <c r="B1144" s="139" t="s">
        <v>2113</v>
      </c>
      <c r="C1144" s="2">
        <f>IFERROR(VLOOKUP('DIV CHANGE'!$B1144,JOBS!$A:$D,4,FALSE),"")</f>
        <v>2</v>
      </c>
      <c r="D1144" s="11">
        <v>0</v>
      </c>
      <c r="E1144" s="3" t="str">
        <f>IF(J1144=1, IFERROR(VLOOKUP(A1144,'Simple Annual Summary'!$D$5:$O$962,9,FALSE), ""), "")</f>
        <v/>
      </c>
      <c r="F1144" s="3" t="str">
        <f t="shared" si="51"/>
        <v/>
      </c>
      <c r="G1144" s="17" t="str">
        <f>IF(COUNTIF($A$2:A1144, A1144)&gt;1, "", IFERROR(SUMIF($A$2:$A$1457, A1144, $D$2:$D$1457), ""))</f>
        <v/>
      </c>
      <c r="H1144" s="3" t="str">
        <f t="shared" si="52"/>
        <v/>
      </c>
      <c r="I1144" s="3">
        <f t="shared" si="53"/>
        <v>0</v>
      </c>
      <c r="J1144" s="12">
        <f>COUNTIF($A$2:A1144, A1144)</f>
        <v>8</v>
      </c>
    </row>
    <row r="1145" spans="1:10">
      <c r="A1145" s="138" t="s">
        <v>2209</v>
      </c>
      <c r="B1145" s="139" t="s">
        <v>2044</v>
      </c>
      <c r="C1145" s="2">
        <f>IFERROR(VLOOKUP('DIV CHANGE'!$B1145,JOBS!$A:$D,4,FALSE),"")</f>
        <v>4</v>
      </c>
      <c r="D1145" s="11">
        <v>0</v>
      </c>
      <c r="E1145" s="3" t="str">
        <f>IF(J1145=1, IFERROR(VLOOKUP(A1145,'Simple Annual Summary'!$D$5:$O$962,9,FALSE), ""), "")</f>
        <v/>
      </c>
      <c r="F1145" s="3" t="str">
        <f t="shared" si="51"/>
        <v/>
      </c>
      <c r="G1145" s="17" t="str">
        <f>IF(COUNTIF($A$2:A1145, A1145)&gt;1, "", IFERROR(SUMIF($A$2:$A$1457, A1145, $D$2:$D$1457), ""))</f>
        <v/>
      </c>
      <c r="H1145" s="3" t="str">
        <f t="shared" si="52"/>
        <v/>
      </c>
      <c r="I1145" s="3">
        <f t="shared" si="53"/>
        <v>0</v>
      </c>
      <c r="J1145" s="12">
        <f>COUNTIF($A$2:A1145, A1145)</f>
        <v>4</v>
      </c>
    </row>
    <row r="1146" spans="1:10">
      <c r="A1146" s="142" t="s">
        <v>2191</v>
      </c>
      <c r="B1146" s="143" t="s">
        <v>2045</v>
      </c>
      <c r="C1146" s="2">
        <f>IFERROR(VLOOKUP('DIV CHANGE'!$B1146,JOBS!$A:$D,4,FALSE),"")</f>
        <v>2</v>
      </c>
      <c r="D1146" s="2">
        <v>0</v>
      </c>
      <c r="E1146" s="3" t="str">
        <f>IF(J1146=1, IFERROR(VLOOKUP(A1146,'Simple Annual Summary'!$D$5:$O$962,9,FALSE), ""), "")</f>
        <v/>
      </c>
      <c r="F1146" s="3" t="str">
        <f t="shared" si="51"/>
        <v/>
      </c>
      <c r="G1146" s="17" t="str">
        <f>IF(COUNTIF($A$2:A1146, A1146)&gt;1, "", IFERROR(SUMIF($A$2:$A$1457, A1146, $D$2:$D$1457), ""))</f>
        <v/>
      </c>
      <c r="H1146" s="3" t="str">
        <f t="shared" si="52"/>
        <v/>
      </c>
      <c r="I1146" s="3">
        <f t="shared" si="53"/>
        <v>0</v>
      </c>
      <c r="J1146" s="12">
        <f>COUNTIF($A$2:A1146, A1146)</f>
        <v>7</v>
      </c>
    </row>
    <row r="1147" spans="1:10">
      <c r="A1147" s="142" t="s">
        <v>2191</v>
      </c>
      <c r="B1147" s="143" t="s">
        <v>2213</v>
      </c>
      <c r="C1147" s="2">
        <f>IFERROR(VLOOKUP('DIV CHANGE'!$B1147,JOBS!$A:$D,4,FALSE),"")</f>
        <v>2</v>
      </c>
      <c r="D1147" s="2">
        <v>0</v>
      </c>
      <c r="E1147" s="3" t="str">
        <f>IF(J1147=1, IFERROR(VLOOKUP(A1147,'Simple Annual Summary'!$D$5:$O$962,9,FALSE), ""), "")</f>
        <v/>
      </c>
      <c r="F1147" s="3" t="str">
        <f t="shared" si="51"/>
        <v/>
      </c>
      <c r="G1147" s="17" t="str">
        <f>IF(COUNTIF($A$2:A1147, A1147)&gt;1, "", IFERROR(SUMIF($A$2:$A$1457, A1147, $D$2:$D$1457), ""))</f>
        <v/>
      </c>
      <c r="H1147" s="3" t="str">
        <f t="shared" si="52"/>
        <v/>
      </c>
      <c r="I1147" s="3">
        <f t="shared" si="53"/>
        <v>0</v>
      </c>
      <c r="J1147" s="12">
        <f>COUNTIF($A$2:A1147, A1147)</f>
        <v>8</v>
      </c>
    </row>
    <row r="1148" spans="1:10">
      <c r="A1148" s="138" t="s">
        <v>2191</v>
      </c>
      <c r="B1148" s="139" t="s">
        <v>2114</v>
      </c>
      <c r="C1148" s="2">
        <f>IFERROR(VLOOKUP('DIV CHANGE'!$B1148,JOBS!$A:$D,4,FALSE),"")</f>
        <v>2</v>
      </c>
      <c r="D1148" s="11">
        <v>0</v>
      </c>
      <c r="E1148" s="3" t="str">
        <f>IF(J1148=1, IFERROR(VLOOKUP(A1148,'Simple Annual Summary'!$D$5:$O$962,9,FALSE), ""), "")</f>
        <v/>
      </c>
      <c r="F1148" s="3" t="str">
        <f t="shared" si="51"/>
        <v/>
      </c>
      <c r="G1148" s="17" t="str">
        <f>IF(COUNTIF($A$2:A1148, A1148)&gt;1, "", IFERROR(SUMIF($A$2:$A$1457, A1148, $D$2:$D$1457), ""))</f>
        <v/>
      </c>
      <c r="H1148" s="3" t="str">
        <f t="shared" si="52"/>
        <v/>
      </c>
      <c r="I1148" s="3">
        <f t="shared" si="53"/>
        <v>0</v>
      </c>
      <c r="J1148" s="12">
        <f>COUNTIF($A$2:A1148, A1148)</f>
        <v>9</v>
      </c>
    </row>
    <row r="1149" spans="1:10">
      <c r="A1149" s="138" t="s">
        <v>2191</v>
      </c>
      <c r="B1149" s="139" t="s">
        <v>2020</v>
      </c>
      <c r="C1149" s="2">
        <f>IFERROR(VLOOKUP('DIV CHANGE'!$B1149,JOBS!$A:$D,4,FALSE),"")</f>
        <v>2</v>
      </c>
      <c r="D1149" s="11">
        <v>0</v>
      </c>
      <c r="E1149" s="3" t="str">
        <f>IF(J1149=1, IFERROR(VLOOKUP(A1149,'Simple Annual Summary'!$D$5:$O$962,9,FALSE), ""), "")</f>
        <v/>
      </c>
      <c r="F1149" s="3" t="str">
        <f t="shared" si="51"/>
        <v/>
      </c>
      <c r="G1149" s="17" t="str">
        <f>IF(COUNTIF($A$2:A1149, A1149)&gt;1, "", IFERROR(SUMIF($A$2:$A$1457, A1149, $D$2:$D$1457), ""))</f>
        <v/>
      </c>
      <c r="H1149" s="3" t="str">
        <f t="shared" si="52"/>
        <v/>
      </c>
      <c r="I1149" s="3">
        <f t="shared" si="53"/>
        <v>0</v>
      </c>
      <c r="J1149" s="12">
        <f>COUNTIF($A$2:A1149, A1149)</f>
        <v>10</v>
      </c>
    </row>
    <row r="1150" spans="1:10">
      <c r="A1150" s="138" t="s">
        <v>2191</v>
      </c>
      <c r="B1150" s="139" t="s">
        <v>2051</v>
      </c>
      <c r="C1150" s="2" t="str">
        <f>IFERROR(VLOOKUP('DIV CHANGE'!$B1150,JOBS!$A:$D,4,FALSE),"")</f>
        <v/>
      </c>
      <c r="D1150" s="11">
        <v>0</v>
      </c>
      <c r="E1150" s="3" t="str">
        <f>IF(J1150=1, IFERROR(VLOOKUP(A1150,'Simple Annual Summary'!$D$5:$O$962,9,FALSE), ""), "")</f>
        <v/>
      </c>
      <c r="F1150" s="3" t="str">
        <f t="shared" si="51"/>
        <v/>
      </c>
      <c r="G1150" s="17" t="str">
        <f>IF(COUNTIF($A$2:A1150, A1150)&gt;1, "", IFERROR(SUMIF($A$2:$A$1457, A1150, $D$2:$D$1457), ""))</f>
        <v/>
      </c>
      <c r="H1150" s="3" t="str">
        <f t="shared" si="52"/>
        <v/>
      </c>
      <c r="I1150" s="3">
        <f t="shared" si="53"/>
        <v>0</v>
      </c>
      <c r="J1150" s="12">
        <f>COUNTIF($A$2:A1150, A1150)</f>
        <v>11</v>
      </c>
    </row>
    <row r="1151" spans="1:10">
      <c r="A1151" s="142" t="s">
        <v>2154</v>
      </c>
      <c r="B1151" s="143" t="s">
        <v>2080</v>
      </c>
      <c r="C1151" s="2">
        <f>IFERROR(VLOOKUP('DIV CHANGE'!$B1151,JOBS!$A:$D,4,FALSE),"")</f>
        <v>4</v>
      </c>
      <c r="D1151" s="2">
        <v>0</v>
      </c>
      <c r="E1151" s="3" t="str">
        <f>IF(J1151=1, IFERROR(VLOOKUP(A1151,'Simple Annual Summary'!$D$5:$O$962,9,FALSE), ""), "")</f>
        <v/>
      </c>
      <c r="F1151" s="3" t="str">
        <f t="shared" si="51"/>
        <v/>
      </c>
      <c r="G1151" s="17" t="str">
        <f>IF(COUNTIF($A$2:A1151, A1151)&gt;1, "", IFERROR(SUMIF($A$2:$A$1457, A1151, $D$2:$D$1457), ""))</f>
        <v/>
      </c>
      <c r="H1151" s="3" t="str">
        <f t="shared" si="52"/>
        <v/>
      </c>
      <c r="I1151" s="3">
        <f t="shared" si="53"/>
        <v>0</v>
      </c>
      <c r="J1151" s="12">
        <f>COUNTIF($A$2:A1151, A1151)</f>
        <v>5</v>
      </c>
    </row>
    <row r="1152" spans="1:10">
      <c r="A1152" s="138" t="s">
        <v>2228</v>
      </c>
      <c r="B1152" s="139" t="s">
        <v>2238</v>
      </c>
      <c r="C1152" s="2">
        <f>IFERROR(VLOOKUP('DIV CHANGE'!$B1152,JOBS!$A:$D,4,FALSE),"")</f>
        <v>2</v>
      </c>
      <c r="D1152" s="11">
        <v>0</v>
      </c>
      <c r="E1152" s="3" t="str">
        <f>IF(J1152=1, IFERROR(VLOOKUP(A1152,'Simple Annual Summary'!$D$5:$O$962,9,FALSE), ""), "")</f>
        <v/>
      </c>
      <c r="F1152" s="3" t="str">
        <f t="shared" si="51"/>
        <v/>
      </c>
      <c r="G1152" s="17" t="str">
        <f>IF(COUNTIF($A$2:A1152, A1152)&gt;1, "", IFERROR(SUMIF($A$2:$A$1457, A1152, $D$2:$D$1457), ""))</f>
        <v/>
      </c>
      <c r="H1152" s="3" t="str">
        <f t="shared" si="52"/>
        <v/>
      </c>
      <c r="I1152" s="3">
        <f t="shared" si="53"/>
        <v>0</v>
      </c>
      <c r="J1152" s="12">
        <f>COUNTIF($A$2:A1152, A1152)</f>
        <v>6</v>
      </c>
    </row>
    <row r="1153" spans="1:10">
      <c r="A1153" s="142" t="s">
        <v>2197</v>
      </c>
      <c r="B1153" s="143" t="s">
        <v>2238</v>
      </c>
      <c r="C1153" s="2">
        <f>IFERROR(VLOOKUP('DIV CHANGE'!$B1153,JOBS!$A:$D,4,FALSE),"")</f>
        <v>2</v>
      </c>
      <c r="D1153" s="130">
        <v>0</v>
      </c>
      <c r="E1153" s="3" t="str">
        <f>IF(J1153=1, IFERROR(VLOOKUP(A1153,'Simple Annual Summary'!$D$5:$O$962,9,FALSE), ""), "")</f>
        <v/>
      </c>
      <c r="F1153" s="3" t="str">
        <f t="shared" si="51"/>
        <v/>
      </c>
      <c r="G1153" s="17" t="str">
        <f>IF(COUNTIF($A$2:A1153, A1153)&gt;1, "", IFERROR(SUMIF($A$2:$A$1457, A1153, $D$2:$D$1457), ""))</f>
        <v/>
      </c>
      <c r="H1153" s="3" t="str">
        <f t="shared" si="52"/>
        <v/>
      </c>
      <c r="I1153" s="3">
        <f t="shared" si="53"/>
        <v>0</v>
      </c>
      <c r="J1153" s="12">
        <f>COUNTIF($A$2:A1153, A1153)</f>
        <v>5</v>
      </c>
    </row>
    <row r="1154" spans="1:10">
      <c r="A1154" s="142" t="s">
        <v>2197</v>
      </c>
      <c r="B1154" s="143" t="s">
        <v>2045</v>
      </c>
      <c r="C1154" s="2">
        <f>IFERROR(VLOOKUP('DIV CHANGE'!$B1154,JOBS!$A:$D,4,FALSE),"")</f>
        <v>2</v>
      </c>
      <c r="D1154" s="2">
        <v>0</v>
      </c>
      <c r="E1154" s="3" t="str">
        <f>IF(J1154=1, IFERROR(VLOOKUP(A1154,'Simple Annual Summary'!$D$5:$O$962,9,FALSE), ""), "")</f>
        <v/>
      </c>
      <c r="F1154" s="3" t="str">
        <f t="shared" ref="F1154:F1217" si="54">IFERROR(E1154/12,"")</f>
        <v/>
      </c>
      <c r="G1154" s="17" t="str">
        <f>IF(COUNTIF($A$2:A1154, A1154)&gt;1, "", IFERROR(SUMIF($A$2:$A$1457, A1154, $D$2:$D$1457), ""))</f>
        <v/>
      </c>
      <c r="H1154" s="3" t="str">
        <f t="shared" ref="H1154:H1217" si="55">IFERROR(ROUND(G1154*F1154,3),"")</f>
        <v/>
      </c>
      <c r="I1154" s="3">
        <f t="shared" ref="I1154:I1217" si="56">IFERROR(SUMIFS(F:F, A:A, A1154) * D1154, "")*12</f>
        <v>0</v>
      </c>
      <c r="J1154" s="12">
        <f>COUNTIF($A$2:A1154, A1154)</f>
        <v>6</v>
      </c>
    </row>
    <row r="1155" spans="1:10">
      <c r="A1155" s="142" t="s">
        <v>2197</v>
      </c>
      <c r="B1155" s="143" t="s">
        <v>2018</v>
      </c>
      <c r="C1155" s="2">
        <f>IFERROR(VLOOKUP('DIV CHANGE'!$B1155,JOBS!$A:$D,4,FALSE),"")</f>
        <v>2</v>
      </c>
      <c r="D1155" s="2">
        <v>0</v>
      </c>
      <c r="E1155" s="3" t="str">
        <f>IF(J1155=1, IFERROR(VLOOKUP(A1155,'Simple Annual Summary'!$D$5:$O$962,9,FALSE), ""), "")</f>
        <v/>
      </c>
      <c r="F1155" s="3" t="str">
        <f t="shared" si="54"/>
        <v/>
      </c>
      <c r="G1155" s="17" t="str">
        <f>IF(COUNTIF($A$2:A1155, A1155)&gt;1, "", IFERROR(SUMIF($A$2:$A$1457, A1155, $D$2:$D$1457), ""))</f>
        <v/>
      </c>
      <c r="H1155" s="3" t="str">
        <f t="shared" si="55"/>
        <v/>
      </c>
      <c r="I1155" s="3">
        <f t="shared" si="56"/>
        <v>0</v>
      </c>
      <c r="J1155" s="12">
        <f>COUNTIF($A$2:A1155, A1155)</f>
        <v>7</v>
      </c>
    </row>
    <row r="1156" spans="1:10">
      <c r="A1156" s="138" t="s">
        <v>2197</v>
      </c>
      <c r="B1156" s="139" t="s">
        <v>2025</v>
      </c>
      <c r="C1156" s="2">
        <f>IFERROR(VLOOKUP('DIV CHANGE'!$B1156,JOBS!$A:$D,4,FALSE),"")</f>
        <v>2</v>
      </c>
      <c r="D1156" s="11">
        <v>0</v>
      </c>
      <c r="E1156" s="3" t="str">
        <f>IF(J1156=1, IFERROR(VLOOKUP(A1156,'Simple Annual Summary'!$D$5:$O$962,9,FALSE), ""), "")</f>
        <v/>
      </c>
      <c r="F1156" s="3" t="str">
        <f t="shared" si="54"/>
        <v/>
      </c>
      <c r="G1156" s="17" t="str">
        <f>IF(COUNTIF($A$2:A1156, A1156)&gt;1, "", IFERROR(SUMIF($A$2:$A$1457, A1156, $D$2:$D$1457), ""))</f>
        <v/>
      </c>
      <c r="H1156" s="3" t="str">
        <f t="shared" si="55"/>
        <v/>
      </c>
      <c r="I1156" s="3">
        <f t="shared" si="56"/>
        <v>0</v>
      </c>
      <c r="J1156" s="12">
        <f>COUNTIF($A$2:A1156, A1156)</f>
        <v>8</v>
      </c>
    </row>
    <row r="1157" spans="1:10">
      <c r="A1157" s="138" t="s">
        <v>2200</v>
      </c>
      <c r="B1157" s="139" t="s">
        <v>2236</v>
      </c>
      <c r="C1157" s="2">
        <f>IFERROR(VLOOKUP('DIV CHANGE'!$B1157,JOBS!$A:$D,4,FALSE),"")</f>
        <v>2</v>
      </c>
      <c r="D1157" s="11">
        <v>0</v>
      </c>
      <c r="E1157" s="3" t="str">
        <f>IF(J1157=1, IFERROR(VLOOKUP(A1157,'Simple Annual Summary'!$D$5:$O$962,9,FALSE), ""), "")</f>
        <v/>
      </c>
      <c r="F1157" s="3" t="str">
        <f t="shared" si="54"/>
        <v/>
      </c>
      <c r="G1157" s="17" t="str">
        <f>IF(COUNTIF($A$2:A1157, A1157)&gt;1, "", IFERROR(SUMIF($A$2:$A$1457, A1157, $D$2:$D$1457), ""))</f>
        <v/>
      </c>
      <c r="H1157" s="3" t="str">
        <f t="shared" si="55"/>
        <v/>
      </c>
      <c r="I1157" s="3">
        <f t="shared" si="56"/>
        <v>0</v>
      </c>
      <c r="J1157" s="12">
        <f>COUNTIF($A$2:A1157, A1157)</f>
        <v>8</v>
      </c>
    </row>
    <row r="1158" spans="1:10">
      <c r="A1158" s="142" t="s">
        <v>2200</v>
      </c>
      <c r="B1158" s="143" t="s">
        <v>2045</v>
      </c>
      <c r="C1158" s="2">
        <f>IFERROR(VLOOKUP('DIV CHANGE'!$B1158,JOBS!$A:$D,4,FALSE),"")</f>
        <v>2</v>
      </c>
      <c r="D1158" s="11">
        <v>0</v>
      </c>
      <c r="E1158" s="3" t="str">
        <f>IF(J1158=1, IFERROR(VLOOKUP(A1158,'Simple Annual Summary'!$D$5:$O$962,9,FALSE), ""), "")</f>
        <v/>
      </c>
      <c r="F1158" s="3" t="str">
        <f t="shared" si="54"/>
        <v/>
      </c>
      <c r="G1158" s="17" t="str">
        <f>IF(COUNTIF($A$2:A1158, A1158)&gt;1, "", IFERROR(SUMIF($A$2:$A$1457, A1158, $D$2:$D$1457), ""))</f>
        <v/>
      </c>
      <c r="H1158" s="3" t="str">
        <f t="shared" si="55"/>
        <v/>
      </c>
      <c r="I1158" s="3">
        <f t="shared" si="56"/>
        <v>0</v>
      </c>
      <c r="J1158" s="12">
        <f>COUNTIF($A$2:A1158, A1158)</f>
        <v>9</v>
      </c>
    </row>
    <row r="1159" spans="1:10">
      <c r="A1159" s="138" t="s">
        <v>2200</v>
      </c>
      <c r="B1159" s="139" t="s">
        <v>2213</v>
      </c>
      <c r="C1159" s="2">
        <f>IFERROR(VLOOKUP('DIV CHANGE'!$B1159,JOBS!$A:$D,4,FALSE),"")</f>
        <v>2</v>
      </c>
      <c r="D1159" s="11">
        <v>0</v>
      </c>
      <c r="E1159" s="3" t="str">
        <f>IF(J1159=1, IFERROR(VLOOKUP(A1159,'Simple Annual Summary'!$D$5:$O$962,9,FALSE), ""), "")</f>
        <v/>
      </c>
      <c r="F1159" s="3" t="str">
        <f t="shared" si="54"/>
        <v/>
      </c>
      <c r="G1159" s="17" t="str">
        <f>IF(COUNTIF($A$2:A1159, A1159)&gt;1, "", IFERROR(SUMIF($A$2:$A$1457, A1159, $D$2:$D$1457), ""))</f>
        <v/>
      </c>
      <c r="H1159" s="3" t="str">
        <f t="shared" si="55"/>
        <v/>
      </c>
      <c r="I1159" s="3">
        <f t="shared" si="56"/>
        <v>0</v>
      </c>
      <c r="J1159" s="12">
        <f>COUNTIF($A$2:A1159, A1159)</f>
        <v>10</v>
      </c>
    </row>
    <row r="1160" spans="1:10">
      <c r="A1160" s="138" t="s">
        <v>2229</v>
      </c>
      <c r="B1160" s="139" t="s">
        <v>2238</v>
      </c>
      <c r="C1160" s="2">
        <f>IFERROR(VLOOKUP('DIV CHANGE'!$B1160,JOBS!$A:$D,4,FALSE),"")</f>
        <v>2</v>
      </c>
      <c r="D1160" s="11">
        <v>0</v>
      </c>
      <c r="E1160" s="3" t="str">
        <f>IF(J1160=1, IFERROR(VLOOKUP(A1160,'Simple Annual Summary'!$D$5:$O$962,9,FALSE), ""), "")</f>
        <v/>
      </c>
      <c r="F1160" s="3" t="str">
        <f t="shared" si="54"/>
        <v/>
      </c>
      <c r="G1160" s="17" t="str">
        <f>IF(COUNTIF($A$2:A1160, A1160)&gt;1, "", IFERROR(SUMIF($A$2:$A$1457, A1160, $D$2:$D$1457), ""))</f>
        <v/>
      </c>
      <c r="H1160" s="3" t="str">
        <f t="shared" si="55"/>
        <v/>
      </c>
      <c r="I1160" s="3">
        <f t="shared" si="56"/>
        <v>0</v>
      </c>
      <c r="J1160" s="12">
        <f>COUNTIF($A$2:A1160, A1160)</f>
        <v>7</v>
      </c>
    </row>
    <row r="1161" spans="1:10">
      <c r="A1161" s="138" t="s">
        <v>2229</v>
      </c>
      <c r="B1161" s="139" t="s">
        <v>2045</v>
      </c>
      <c r="C1161" s="2">
        <f>IFERROR(VLOOKUP('DIV CHANGE'!$B1161,JOBS!$A:$D,4,FALSE),"")</f>
        <v>2</v>
      </c>
      <c r="D1161" s="11">
        <v>0</v>
      </c>
      <c r="E1161" s="3" t="str">
        <f>IF(J1161=1, IFERROR(VLOOKUP(A1161,'Simple Annual Summary'!$D$5:$O$962,9,FALSE), ""), "")</f>
        <v/>
      </c>
      <c r="F1161" s="3" t="str">
        <f t="shared" si="54"/>
        <v/>
      </c>
      <c r="G1161" s="17" t="str">
        <f>IF(COUNTIF($A$2:A1161, A1161)&gt;1, "", IFERROR(SUMIF($A$2:$A$1457, A1161, $D$2:$D$1457), ""))</f>
        <v/>
      </c>
      <c r="H1161" s="3" t="str">
        <f t="shared" si="55"/>
        <v/>
      </c>
      <c r="I1161" s="3">
        <f t="shared" si="56"/>
        <v>0</v>
      </c>
      <c r="J1161" s="12">
        <f>COUNTIF($A$2:A1161, A1161)</f>
        <v>8</v>
      </c>
    </row>
    <row r="1162" spans="1:10">
      <c r="A1162" s="142" t="s">
        <v>2229</v>
      </c>
      <c r="B1162" s="143" t="s">
        <v>2213</v>
      </c>
      <c r="C1162" s="2">
        <f>IFERROR(VLOOKUP('DIV CHANGE'!$B1162,JOBS!$A:$D,4,FALSE),"")</f>
        <v>2</v>
      </c>
      <c r="D1162" s="2">
        <v>0</v>
      </c>
      <c r="E1162" s="3" t="str">
        <f>IF(J1162=1, IFERROR(VLOOKUP(A1162,'Simple Annual Summary'!$D$5:$O$962,9,FALSE), ""), "")</f>
        <v/>
      </c>
      <c r="F1162" s="3" t="str">
        <f t="shared" si="54"/>
        <v/>
      </c>
      <c r="G1162" s="17" t="str">
        <f>IF(COUNTIF($A$2:A1162, A1162)&gt;1, "", IFERROR(SUMIF($A$2:$A$1457, A1162, $D$2:$D$1457), ""))</f>
        <v/>
      </c>
      <c r="H1162" s="3" t="str">
        <f t="shared" si="55"/>
        <v/>
      </c>
      <c r="I1162" s="3">
        <f t="shared" si="56"/>
        <v>0</v>
      </c>
      <c r="J1162" s="12">
        <f>COUNTIF($A$2:A1162, A1162)</f>
        <v>9</v>
      </c>
    </row>
    <row r="1163" spans="1:10">
      <c r="A1163" s="138" t="s">
        <v>2229</v>
      </c>
      <c r="B1163" s="139" t="s">
        <v>2114</v>
      </c>
      <c r="C1163" s="2">
        <f>IFERROR(VLOOKUP('DIV CHANGE'!$B1163,JOBS!$A:$D,4,FALSE),"")</f>
        <v>2</v>
      </c>
      <c r="D1163" s="11">
        <v>0</v>
      </c>
      <c r="E1163" s="3" t="str">
        <f>IF(J1163=1, IFERROR(VLOOKUP(A1163,'Simple Annual Summary'!$D$5:$O$962,9,FALSE), ""), "")</f>
        <v/>
      </c>
      <c r="F1163" s="3" t="str">
        <f t="shared" si="54"/>
        <v/>
      </c>
      <c r="G1163" s="17" t="str">
        <f>IF(COUNTIF($A$2:A1163, A1163)&gt;1, "", IFERROR(SUMIF($A$2:$A$1457, A1163, $D$2:$D$1457), ""))</f>
        <v/>
      </c>
      <c r="H1163" s="3" t="str">
        <f t="shared" si="55"/>
        <v/>
      </c>
      <c r="I1163" s="3">
        <f t="shared" si="56"/>
        <v>0</v>
      </c>
      <c r="J1163" s="12">
        <f>COUNTIF($A$2:A1163, A1163)</f>
        <v>10</v>
      </c>
    </row>
    <row r="1164" spans="1:10">
      <c r="A1164" s="142" t="s">
        <v>2229</v>
      </c>
      <c r="B1164" s="143" t="s">
        <v>2113</v>
      </c>
      <c r="C1164" s="2">
        <f>IFERROR(VLOOKUP('DIV CHANGE'!$B1164,JOBS!$A:$D,4,FALSE),"")</f>
        <v>2</v>
      </c>
      <c r="D1164" s="2">
        <v>0</v>
      </c>
      <c r="E1164" s="3" t="str">
        <f>IF(J1164=1, IFERROR(VLOOKUP(A1164,'Simple Annual Summary'!$D$5:$O$962,9,FALSE), ""), "")</f>
        <v/>
      </c>
      <c r="F1164" s="3" t="str">
        <f t="shared" si="54"/>
        <v/>
      </c>
      <c r="G1164" s="17" t="str">
        <f>IF(COUNTIF($A$2:A1164, A1164)&gt;1, "", IFERROR(SUMIF($A$2:$A$1457, A1164, $D$2:$D$1457), ""))</f>
        <v/>
      </c>
      <c r="H1164" s="3" t="str">
        <f t="shared" si="55"/>
        <v/>
      </c>
      <c r="I1164" s="3">
        <f t="shared" si="56"/>
        <v>0</v>
      </c>
      <c r="J1164" s="12">
        <f>COUNTIF($A$2:A1164, A1164)</f>
        <v>11</v>
      </c>
    </row>
    <row r="1165" spans="1:10">
      <c r="A1165" s="138" t="s">
        <v>2192</v>
      </c>
      <c r="B1165" s="139" t="s">
        <v>2245</v>
      </c>
      <c r="C1165" s="2">
        <f>IFERROR(VLOOKUP('DIV CHANGE'!$B1165,JOBS!$A:$D,4,FALSE),"")</f>
        <v>2</v>
      </c>
      <c r="D1165" s="11">
        <v>0</v>
      </c>
      <c r="E1165" s="3" t="str">
        <f>IF(J1165=1, IFERROR(VLOOKUP(A1165,'Simple Annual Summary'!$D$5:$O$962,9,FALSE), ""), "")</f>
        <v/>
      </c>
      <c r="F1165" s="3" t="str">
        <f t="shared" si="54"/>
        <v/>
      </c>
      <c r="G1165" s="17" t="str">
        <f>IF(COUNTIF($A$2:A1165, A1165)&gt;1, "", IFERROR(SUMIF($A$2:$A$1457, A1165, $D$2:$D$1457), ""))</f>
        <v/>
      </c>
      <c r="H1165" s="3" t="str">
        <f t="shared" si="55"/>
        <v/>
      </c>
      <c r="I1165" s="3">
        <f t="shared" si="56"/>
        <v>0</v>
      </c>
      <c r="J1165" s="12">
        <f>COUNTIF($A$2:A1165, A1165)</f>
        <v>4</v>
      </c>
    </row>
    <row r="1166" spans="1:10">
      <c r="A1166" s="138" t="s">
        <v>2140</v>
      </c>
      <c r="B1166" s="139" t="s">
        <v>2170</v>
      </c>
      <c r="C1166" s="2">
        <f>IFERROR(VLOOKUP('DIV CHANGE'!$B1166,JOBS!$A:$D,4,FALSE),"")</f>
        <v>2</v>
      </c>
      <c r="D1166" s="11">
        <v>0</v>
      </c>
      <c r="E1166" s="3" t="str">
        <f>IF(J1166=1, IFERROR(VLOOKUP(A1166,'Simple Annual Summary'!$D$5:$O$962,9,FALSE), ""), "")</f>
        <v/>
      </c>
      <c r="F1166" s="3" t="str">
        <f t="shared" si="54"/>
        <v/>
      </c>
      <c r="G1166" s="17" t="str">
        <f>IF(COUNTIF($A$2:A1166, A1166)&gt;1, "", IFERROR(SUMIF($A$2:$A$1457, A1166, $D$2:$D$1457), ""))</f>
        <v/>
      </c>
      <c r="H1166" s="3" t="str">
        <f t="shared" si="55"/>
        <v/>
      </c>
      <c r="I1166" s="3">
        <f t="shared" si="56"/>
        <v>0</v>
      </c>
      <c r="J1166" s="12">
        <f>COUNTIF($A$2:A1166, A1166)</f>
        <v>3</v>
      </c>
    </row>
    <row r="1167" spans="1:10">
      <c r="A1167" s="138" t="s">
        <v>2140</v>
      </c>
      <c r="B1167" s="139" t="s">
        <v>2113</v>
      </c>
      <c r="C1167" s="2">
        <f>IFERROR(VLOOKUP('DIV CHANGE'!$B1167,JOBS!$A:$D,4,FALSE),"")</f>
        <v>2</v>
      </c>
      <c r="D1167" s="131">
        <v>0</v>
      </c>
      <c r="E1167" s="3" t="str">
        <f>IF(J1167=1, IFERROR(VLOOKUP(A1167,'Simple Annual Summary'!$D$5:$O$962,9,FALSE), ""), "")</f>
        <v/>
      </c>
      <c r="F1167" s="3" t="str">
        <f t="shared" si="54"/>
        <v/>
      </c>
      <c r="G1167" s="17" t="str">
        <f>IF(COUNTIF($A$2:A1167, A1167)&gt;1, "", IFERROR(SUMIF($A$2:$A$1457, A1167, $D$2:$D$1457), ""))</f>
        <v/>
      </c>
      <c r="H1167" s="3" t="str">
        <f t="shared" si="55"/>
        <v/>
      </c>
      <c r="I1167" s="3">
        <f t="shared" si="56"/>
        <v>0</v>
      </c>
      <c r="J1167" s="12">
        <f>COUNTIF($A$2:A1167, A1167)</f>
        <v>4</v>
      </c>
    </row>
    <row r="1168" spans="1:10">
      <c r="A1168" s="142" t="s">
        <v>2141</v>
      </c>
      <c r="B1168" s="143" t="s">
        <v>2045</v>
      </c>
      <c r="C1168" s="2">
        <f>IFERROR(VLOOKUP('DIV CHANGE'!$B1168,JOBS!$A:$D,4,FALSE),"")</f>
        <v>2</v>
      </c>
      <c r="D1168" s="2">
        <v>0</v>
      </c>
      <c r="E1168" s="3" t="str">
        <f>IF(J1168=1, IFERROR(VLOOKUP(A1168,'Simple Annual Summary'!$D$5:$O$962,9,FALSE), ""), "")</f>
        <v/>
      </c>
      <c r="F1168" s="3" t="str">
        <f t="shared" si="54"/>
        <v/>
      </c>
      <c r="G1168" s="17" t="str">
        <f>IF(COUNTIF($A$2:A1168, A1168)&gt;1, "", IFERROR(SUMIF($A$2:$A$1457, A1168, $D$2:$D$1457), ""))</f>
        <v/>
      </c>
      <c r="H1168" s="3" t="str">
        <f t="shared" si="55"/>
        <v/>
      </c>
      <c r="I1168" s="3">
        <f t="shared" si="56"/>
        <v>0</v>
      </c>
      <c r="J1168" s="12">
        <f>COUNTIF($A$2:A1168, A1168)</f>
        <v>3</v>
      </c>
    </row>
    <row r="1169" spans="1:10">
      <c r="A1169" s="138" t="s">
        <v>2141</v>
      </c>
      <c r="B1169" s="139" t="s">
        <v>2213</v>
      </c>
      <c r="C1169" s="2">
        <f>IFERROR(VLOOKUP('DIV CHANGE'!$B1169,JOBS!$A:$D,4,FALSE),"")</f>
        <v>2</v>
      </c>
      <c r="D1169" s="11">
        <v>0</v>
      </c>
      <c r="E1169" s="3" t="str">
        <f>IF(J1169=1, IFERROR(VLOOKUP(A1169,'Simple Annual Summary'!$D$5:$O$962,9,FALSE), ""), "")</f>
        <v/>
      </c>
      <c r="F1169" s="3" t="str">
        <f t="shared" si="54"/>
        <v/>
      </c>
      <c r="G1169" s="17" t="str">
        <f>IF(COUNTIF($A$2:A1169, A1169)&gt;1, "", IFERROR(SUMIF($A$2:$A$1457, A1169, $D$2:$D$1457), ""))</f>
        <v/>
      </c>
      <c r="H1169" s="3" t="str">
        <f t="shared" si="55"/>
        <v/>
      </c>
      <c r="I1169" s="3">
        <f t="shared" si="56"/>
        <v>0</v>
      </c>
      <c r="J1169" s="12">
        <f>COUNTIF($A$2:A1169, A1169)</f>
        <v>4</v>
      </c>
    </row>
    <row r="1170" spans="1:10">
      <c r="A1170" s="142" t="s">
        <v>2142</v>
      </c>
      <c r="B1170" s="143" t="s">
        <v>2213</v>
      </c>
      <c r="C1170" s="2">
        <f>IFERROR(VLOOKUP('DIV CHANGE'!$B1170,JOBS!$A:$D,4,FALSE),"")</f>
        <v>2</v>
      </c>
      <c r="D1170" s="130">
        <v>0</v>
      </c>
      <c r="E1170" s="3" t="str">
        <f>IF(J1170=1, IFERROR(VLOOKUP(A1170,'Simple Annual Summary'!$D$5:$O$962,9,FALSE), ""), "")</f>
        <v/>
      </c>
      <c r="F1170" s="3" t="str">
        <f t="shared" si="54"/>
        <v/>
      </c>
      <c r="G1170" s="17" t="str">
        <f>IF(COUNTIF($A$2:A1170, A1170)&gt;1, "", IFERROR(SUMIF($A$2:$A$1457, A1170, $D$2:$D$1457), ""))</f>
        <v/>
      </c>
      <c r="H1170" s="3" t="str">
        <f t="shared" si="55"/>
        <v/>
      </c>
      <c r="I1170" s="3">
        <f t="shared" si="56"/>
        <v>0</v>
      </c>
      <c r="J1170" s="12">
        <f>COUNTIF($A$2:A1170, A1170)</f>
        <v>4</v>
      </c>
    </row>
    <row r="1171" spans="1:10">
      <c r="A1171" s="142" t="s">
        <v>2142</v>
      </c>
      <c r="B1171" s="143" t="s">
        <v>2243</v>
      </c>
      <c r="C1171" s="2">
        <f>IFERROR(VLOOKUP('DIV CHANGE'!$B1171,JOBS!$A:$D,4,FALSE),"")</f>
        <v>2</v>
      </c>
      <c r="D1171" s="2">
        <v>0</v>
      </c>
      <c r="E1171" s="3" t="str">
        <f>IF(J1171=1, IFERROR(VLOOKUP(A1171,'Simple Annual Summary'!$D$5:$O$962,9,FALSE), ""), "")</f>
        <v/>
      </c>
      <c r="F1171" s="3" t="str">
        <f t="shared" si="54"/>
        <v/>
      </c>
      <c r="G1171" s="17" t="str">
        <f>IF(COUNTIF($A$2:A1171, A1171)&gt;1, "", IFERROR(SUMIF($A$2:$A$1457, A1171, $D$2:$D$1457), ""))</f>
        <v/>
      </c>
      <c r="H1171" s="3" t="str">
        <f t="shared" si="55"/>
        <v/>
      </c>
      <c r="I1171" s="3">
        <f t="shared" si="56"/>
        <v>0</v>
      </c>
      <c r="J1171" s="12">
        <f>COUNTIF($A$2:A1171, A1171)</f>
        <v>5</v>
      </c>
    </row>
    <row r="1172" spans="1:10">
      <c r="A1172" s="142" t="s">
        <v>2225</v>
      </c>
      <c r="B1172" s="143" t="s">
        <v>2027</v>
      </c>
      <c r="C1172" s="2">
        <f>IFERROR(VLOOKUP('DIV CHANGE'!$B1172,JOBS!$A:$D,4,FALSE),"")</f>
        <v>2</v>
      </c>
      <c r="D1172" s="2">
        <v>0</v>
      </c>
      <c r="E1172" s="3" t="str">
        <f>IF(J1172=1, IFERROR(VLOOKUP(A1172,'Simple Annual Summary'!$D$5:$O$962,9,FALSE), ""), "")</f>
        <v/>
      </c>
      <c r="F1172" s="3" t="str">
        <f t="shared" si="54"/>
        <v/>
      </c>
      <c r="G1172" s="17" t="str">
        <f>IF(COUNTIF($A$2:A1172, A1172)&gt;1, "", IFERROR(SUMIF($A$2:$A$1457, A1172, $D$2:$D$1457), ""))</f>
        <v/>
      </c>
      <c r="H1172" s="3" t="str">
        <f t="shared" si="55"/>
        <v/>
      </c>
      <c r="I1172" s="3">
        <f t="shared" si="56"/>
        <v>0</v>
      </c>
      <c r="J1172" s="12">
        <f>COUNTIF($A$2:A1172, A1172)</f>
        <v>5</v>
      </c>
    </row>
    <row r="1173" spans="1:10">
      <c r="A1173" s="142" t="s">
        <v>2225</v>
      </c>
      <c r="B1173" s="143" t="s">
        <v>2044</v>
      </c>
      <c r="C1173" s="2">
        <f>IFERROR(VLOOKUP('DIV CHANGE'!$B1173,JOBS!$A:$D,4,FALSE),"")</f>
        <v>4</v>
      </c>
      <c r="D1173" s="2">
        <v>0</v>
      </c>
      <c r="E1173" s="3" t="str">
        <f>IF(J1173=1, IFERROR(VLOOKUP(A1173,'Simple Annual Summary'!$D$5:$O$962,9,FALSE), ""), "")</f>
        <v/>
      </c>
      <c r="F1173" s="3" t="str">
        <f t="shared" si="54"/>
        <v/>
      </c>
      <c r="G1173" s="17" t="str">
        <f>IF(COUNTIF($A$2:A1173, A1173)&gt;1, "", IFERROR(SUMIF($A$2:$A$1457, A1173, $D$2:$D$1457), ""))</f>
        <v/>
      </c>
      <c r="H1173" s="3" t="str">
        <f t="shared" si="55"/>
        <v/>
      </c>
      <c r="I1173" s="3">
        <f t="shared" si="56"/>
        <v>0</v>
      </c>
      <c r="J1173" s="12">
        <f>COUNTIF($A$2:A1173, A1173)</f>
        <v>6</v>
      </c>
    </row>
    <row r="1174" spans="1:10">
      <c r="A1174" s="142" t="s">
        <v>2225</v>
      </c>
      <c r="B1174" s="143" t="s">
        <v>2075</v>
      </c>
      <c r="C1174" s="2">
        <f>IFERROR(VLOOKUP('DIV CHANGE'!$B1174,JOBS!$A:$D,4,FALSE),"")</f>
        <v>4</v>
      </c>
      <c r="D1174" s="2">
        <v>0</v>
      </c>
      <c r="E1174" s="3" t="str">
        <f>IF(J1174=1, IFERROR(VLOOKUP(A1174,'Simple Annual Summary'!$D$5:$O$962,9,FALSE), ""), "")</f>
        <v/>
      </c>
      <c r="F1174" s="3" t="str">
        <f t="shared" si="54"/>
        <v/>
      </c>
      <c r="G1174" s="17" t="str">
        <f>IF(COUNTIF($A$2:A1174, A1174)&gt;1, "", IFERROR(SUMIF($A$2:$A$1457, A1174, $D$2:$D$1457), ""))</f>
        <v/>
      </c>
      <c r="H1174" s="3" t="str">
        <f t="shared" si="55"/>
        <v/>
      </c>
      <c r="I1174" s="3">
        <f t="shared" si="56"/>
        <v>0</v>
      </c>
      <c r="J1174" s="12">
        <f>COUNTIF($A$2:A1174, A1174)</f>
        <v>7</v>
      </c>
    </row>
    <row r="1175" spans="1:10">
      <c r="A1175" s="142" t="s">
        <v>2225</v>
      </c>
      <c r="B1175" s="143" t="s">
        <v>2080</v>
      </c>
      <c r="C1175" s="2">
        <f>IFERROR(VLOOKUP('DIV CHANGE'!$B1175,JOBS!$A:$D,4,FALSE),"")</f>
        <v>4</v>
      </c>
      <c r="D1175" s="11">
        <v>0</v>
      </c>
      <c r="E1175" s="3" t="str">
        <f>IF(J1175=1, IFERROR(VLOOKUP(A1175,'Simple Annual Summary'!$D$5:$O$962,9,FALSE), ""), "")</f>
        <v/>
      </c>
      <c r="F1175" s="3" t="str">
        <f t="shared" si="54"/>
        <v/>
      </c>
      <c r="G1175" s="17" t="str">
        <f>IF(COUNTIF($A$2:A1175, A1175)&gt;1, "", IFERROR(SUMIF($A$2:$A$1457, A1175, $D$2:$D$1457), ""))</f>
        <v/>
      </c>
      <c r="H1175" s="3" t="str">
        <f t="shared" si="55"/>
        <v/>
      </c>
      <c r="I1175" s="3">
        <f t="shared" si="56"/>
        <v>0</v>
      </c>
      <c r="J1175" s="12">
        <f>COUNTIF($A$2:A1175, A1175)</f>
        <v>8</v>
      </c>
    </row>
    <row r="1176" spans="1:10">
      <c r="A1176" s="142" t="s">
        <v>2225</v>
      </c>
      <c r="B1176" s="143" t="s">
        <v>2020</v>
      </c>
      <c r="C1176" s="2">
        <f>IFERROR(VLOOKUP('DIV CHANGE'!$B1176,JOBS!$A:$D,4,FALSE),"")</f>
        <v>2</v>
      </c>
      <c r="D1176" s="2">
        <v>0</v>
      </c>
      <c r="E1176" s="3" t="str">
        <f>IF(J1176=1, IFERROR(VLOOKUP(A1176,'Simple Annual Summary'!$D$5:$O$962,9,FALSE), ""), "")</f>
        <v/>
      </c>
      <c r="F1176" s="3" t="str">
        <f t="shared" si="54"/>
        <v/>
      </c>
      <c r="G1176" s="17" t="str">
        <f>IF(COUNTIF($A$2:A1176, A1176)&gt;1, "", IFERROR(SUMIF($A$2:$A$1457, A1176, $D$2:$D$1457), ""))</f>
        <v/>
      </c>
      <c r="H1176" s="3" t="str">
        <f t="shared" si="55"/>
        <v/>
      </c>
      <c r="I1176" s="3">
        <f t="shared" si="56"/>
        <v>0</v>
      </c>
      <c r="J1176" s="12">
        <f>COUNTIF($A$2:A1176, A1176)</f>
        <v>9</v>
      </c>
    </row>
    <row r="1177" spans="1:10">
      <c r="A1177" s="138" t="s">
        <v>2225</v>
      </c>
      <c r="B1177" s="139" t="s">
        <v>2203</v>
      </c>
      <c r="C1177" s="2">
        <f>IFERROR(VLOOKUP('DIV CHANGE'!$B1177,JOBS!$A:$D,4,FALSE),"")</f>
        <v>4</v>
      </c>
      <c r="D1177" s="11">
        <v>0</v>
      </c>
      <c r="E1177" s="3" t="str">
        <f>IF(J1177=1, IFERROR(VLOOKUP(A1177,'Simple Annual Summary'!$D$5:$O$962,9,FALSE), ""), "")</f>
        <v/>
      </c>
      <c r="F1177" s="3" t="str">
        <f t="shared" si="54"/>
        <v/>
      </c>
      <c r="G1177" s="17" t="str">
        <f>IF(COUNTIF($A$2:A1177, A1177)&gt;1, "", IFERROR(SUMIF($A$2:$A$1457, A1177, $D$2:$D$1457), ""))</f>
        <v/>
      </c>
      <c r="H1177" s="3" t="str">
        <f t="shared" si="55"/>
        <v/>
      </c>
      <c r="I1177" s="3">
        <f t="shared" si="56"/>
        <v>0</v>
      </c>
      <c r="J1177" s="12">
        <f>COUNTIF($A$2:A1177, A1177)</f>
        <v>10</v>
      </c>
    </row>
    <row r="1178" spans="1:10">
      <c r="A1178" s="142" t="s">
        <v>2181</v>
      </c>
      <c r="B1178" s="143" t="s">
        <v>2245</v>
      </c>
      <c r="C1178" s="2">
        <f>IFERROR(VLOOKUP('DIV CHANGE'!$B1178,JOBS!$A:$D,4,FALSE),"")</f>
        <v>2</v>
      </c>
      <c r="D1178" s="2">
        <v>0</v>
      </c>
      <c r="E1178" s="3" t="str">
        <f>IF(J1178=1, IFERROR(VLOOKUP(A1178,'Simple Annual Summary'!$D$5:$O$962,9,FALSE), ""), "")</f>
        <v/>
      </c>
      <c r="F1178" s="3" t="str">
        <f t="shared" si="54"/>
        <v/>
      </c>
      <c r="G1178" s="17" t="str">
        <f>IF(COUNTIF($A$2:A1178, A1178)&gt;1, "", IFERROR(SUMIF($A$2:$A$1457, A1178, $D$2:$D$1457), ""))</f>
        <v/>
      </c>
      <c r="H1178" s="3" t="str">
        <f t="shared" si="55"/>
        <v/>
      </c>
      <c r="I1178" s="3">
        <f t="shared" si="56"/>
        <v>0</v>
      </c>
      <c r="J1178" s="12">
        <f>COUNTIF($A$2:A1178, A1178)</f>
        <v>5</v>
      </c>
    </row>
    <row r="1179" spans="1:10">
      <c r="A1179" s="142" t="s">
        <v>2181</v>
      </c>
      <c r="B1179" s="143" t="s">
        <v>2020</v>
      </c>
      <c r="C1179" s="2">
        <f>IFERROR(VLOOKUP('DIV CHANGE'!$B1179,JOBS!$A:$D,4,FALSE),"")</f>
        <v>2</v>
      </c>
      <c r="D1179" s="2">
        <v>0</v>
      </c>
      <c r="E1179" s="3" t="str">
        <f>IF(J1179=1, IFERROR(VLOOKUP(A1179,'Simple Annual Summary'!$D$5:$O$962,9,FALSE), ""), "")</f>
        <v/>
      </c>
      <c r="F1179" s="3" t="str">
        <f t="shared" si="54"/>
        <v/>
      </c>
      <c r="G1179" s="17" t="str">
        <f>IF(COUNTIF($A$2:A1179, A1179)&gt;1, "", IFERROR(SUMIF($A$2:$A$1457, A1179, $D$2:$D$1457), ""))</f>
        <v/>
      </c>
      <c r="H1179" s="3" t="str">
        <f t="shared" si="55"/>
        <v/>
      </c>
      <c r="I1179" s="3">
        <f t="shared" si="56"/>
        <v>0</v>
      </c>
      <c r="J1179" s="12">
        <f>COUNTIF($A$2:A1179, A1179)</f>
        <v>6</v>
      </c>
    </row>
    <row r="1180" spans="1:10">
      <c r="A1180" s="138" t="s">
        <v>2155</v>
      </c>
      <c r="B1180" s="139" t="s">
        <v>2078</v>
      </c>
      <c r="C1180" s="2">
        <f>IFERROR(VLOOKUP('DIV CHANGE'!$B1180,JOBS!$A:$D,4,FALSE),"")</f>
        <v>4</v>
      </c>
      <c r="D1180" s="11">
        <v>0</v>
      </c>
      <c r="E1180" s="3" t="str">
        <f>IF(J1180=1, IFERROR(VLOOKUP(A1180,'Simple Annual Summary'!$D$5:$O$962,9,FALSE), ""), "")</f>
        <v/>
      </c>
      <c r="F1180" s="3" t="str">
        <f t="shared" si="54"/>
        <v/>
      </c>
      <c r="G1180" s="17" t="str">
        <f>IF(COUNTIF($A$2:A1180, A1180)&gt;1, "", IFERROR(SUMIF($A$2:$A$1457, A1180, $D$2:$D$1457), ""))</f>
        <v/>
      </c>
      <c r="H1180" s="3" t="str">
        <f t="shared" si="55"/>
        <v/>
      </c>
      <c r="I1180" s="3">
        <f t="shared" si="56"/>
        <v>0</v>
      </c>
      <c r="J1180" s="12">
        <f>COUNTIF($A$2:A1180, A1180)</f>
        <v>5</v>
      </c>
    </row>
    <row r="1181" spans="1:10">
      <c r="A1181" s="138" t="s">
        <v>2155</v>
      </c>
      <c r="B1181" s="139" t="s">
        <v>2249</v>
      </c>
      <c r="C1181" s="2">
        <f>IFERROR(VLOOKUP('DIV CHANGE'!$B1181,JOBS!$A:$D,4,FALSE),"")</f>
        <v>4</v>
      </c>
      <c r="D1181" s="11">
        <v>0</v>
      </c>
      <c r="E1181" s="3" t="str">
        <f>IF(J1181=1, IFERROR(VLOOKUP(A1181,'Simple Annual Summary'!$D$5:$O$962,9,FALSE), ""), "")</f>
        <v/>
      </c>
      <c r="F1181" s="3" t="str">
        <f t="shared" si="54"/>
        <v/>
      </c>
      <c r="G1181" s="17" t="str">
        <f>IF(COUNTIF($A$2:A1181, A1181)&gt;1, "", IFERROR(SUMIF($A$2:$A$1457, A1181, $D$2:$D$1457), ""))</f>
        <v/>
      </c>
      <c r="H1181" s="3" t="str">
        <f t="shared" si="55"/>
        <v/>
      </c>
      <c r="I1181" s="3">
        <f t="shared" si="56"/>
        <v>0</v>
      </c>
      <c r="J1181" s="12">
        <f>COUNTIF($A$2:A1181, A1181)</f>
        <v>6</v>
      </c>
    </row>
    <row r="1182" spans="1:10">
      <c r="A1182" s="142" t="s">
        <v>2193</v>
      </c>
      <c r="B1182" s="143" t="s">
        <v>2025</v>
      </c>
      <c r="C1182" s="2">
        <f>IFERROR(VLOOKUP('DIV CHANGE'!$B1182,JOBS!$A:$D,4,FALSE),"")</f>
        <v>2</v>
      </c>
      <c r="D1182" s="2">
        <v>0</v>
      </c>
      <c r="E1182" s="3" t="str">
        <f>IF(J1182=1, IFERROR(VLOOKUP(A1182,'Simple Annual Summary'!$D$5:$O$962,9,FALSE), ""), "")</f>
        <v/>
      </c>
      <c r="F1182" s="3" t="str">
        <f t="shared" si="54"/>
        <v/>
      </c>
      <c r="G1182" s="17" t="str">
        <f>IF(COUNTIF($A$2:A1182, A1182)&gt;1, "", IFERROR(SUMIF($A$2:$A$1457, A1182, $D$2:$D$1457), ""))</f>
        <v/>
      </c>
      <c r="H1182" s="3" t="str">
        <f t="shared" si="55"/>
        <v/>
      </c>
      <c r="I1182" s="3">
        <f t="shared" si="56"/>
        <v>0</v>
      </c>
      <c r="J1182" s="12">
        <f>COUNTIF($A$2:A1182, A1182)</f>
        <v>6</v>
      </c>
    </row>
    <row r="1183" spans="1:10">
      <c r="A1183" s="142" t="s">
        <v>2193</v>
      </c>
      <c r="B1183" s="143" t="s">
        <v>2248</v>
      </c>
      <c r="C1183" s="2">
        <f>IFERROR(VLOOKUP('DIV CHANGE'!$B1183,JOBS!$A:$D,4,FALSE),"")</f>
        <v>2</v>
      </c>
      <c r="D1183" s="2">
        <v>0</v>
      </c>
      <c r="E1183" s="3" t="str">
        <f>IF(J1183=1, IFERROR(VLOOKUP(A1183,'Simple Annual Summary'!$D$5:$O$962,9,FALSE), ""), "")</f>
        <v/>
      </c>
      <c r="F1183" s="3" t="str">
        <f t="shared" si="54"/>
        <v/>
      </c>
      <c r="G1183" s="17" t="str">
        <f>IF(COUNTIF($A$2:A1183, A1183)&gt;1, "", IFERROR(SUMIF($A$2:$A$1457, A1183, $D$2:$D$1457), ""))</f>
        <v/>
      </c>
      <c r="H1183" s="3" t="str">
        <f t="shared" si="55"/>
        <v/>
      </c>
      <c r="I1183" s="3">
        <f t="shared" si="56"/>
        <v>0</v>
      </c>
      <c r="J1183" s="12">
        <f>COUNTIF($A$2:A1183, A1183)</f>
        <v>7</v>
      </c>
    </row>
    <row r="1184" spans="1:10">
      <c r="A1184" s="142" t="s">
        <v>2193</v>
      </c>
      <c r="B1184" s="143" t="s">
        <v>2020</v>
      </c>
      <c r="C1184" s="2">
        <f>IFERROR(VLOOKUP('DIV CHANGE'!$B1184,JOBS!$A:$D,4,FALSE),"")</f>
        <v>2</v>
      </c>
      <c r="D1184" s="2">
        <v>0</v>
      </c>
      <c r="E1184" s="3" t="str">
        <f>IF(J1184=1, IFERROR(VLOOKUP(A1184,'Simple Annual Summary'!$D$5:$O$962,9,FALSE), ""), "")</f>
        <v/>
      </c>
      <c r="F1184" s="3" t="str">
        <f t="shared" si="54"/>
        <v/>
      </c>
      <c r="G1184" s="17" t="str">
        <f>IF(COUNTIF($A$2:A1184, A1184)&gt;1, "", IFERROR(SUMIF($A$2:$A$1457, A1184, $D$2:$D$1457), ""))</f>
        <v/>
      </c>
      <c r="H1184" s="3" t="str">
        <f t="shared" si="55"/>
        <v/>
      </c>
      <c r="I1184" s="3">
        <f t="shared" si="56"/>
        <v>0</v>
      </c>
      <c r="J1184" s="12">
        <f>COUNTIF($A$2:A1184, A1184)</f>
        <v>8</v>
      </c>
    </row>
    <row r="1185" spans="1:10">
      <c r="A1185" s="142" t="s">
        <v>2193</v>
      </c>
      <c r="B1185" s="143" t="s">
        <v>2241</v>
      </c>
      <c r="C1185" s="2" t="str">
        <f>IFERROR(VLOOKUP('DIV CHANGE'!$B1185,JOBS!$A:$D,4,FALSE),"")</f>
        <v/>
      </c>
      <c r="D1185" s="2">
        <v>0</v>
      </c>
      <c r="E1185" s="3" t="str">
        <f>IF(J1185=1, IFERROR(VLOOKUP(A1185,'Simple Annual Summary'!$D$5:$O$962,9,FALSE), ""), "")</f>
        <v/>
      </c>
      <c r="F1185" s="3" t="str">
        <f t="shared" si="54"/>
        <v/>
      </c>
      <c r="G1185" s="17" t="str">
        <f>IF(COUNTIF($A$2:A1185, A1185)&gt;1, "", IFERROR(SUMIF($A$2:$A$1457, A1185, $D$2:$D$1457), ""))</f>
        <v/>
      </c>
      <c r="H1185" s="3" t="str">
        <f t="shared" si="55"/>
        <v/>
      </c>
      <c r="I1185" s="3">
        <f t="shared" si="56"/>
        <v>0</v>
      </c>
      <c r="J1185" s="12">
        <f>COUNTIF($A$2:A1185, A1185)</f>
        <v>9</v>
      </c>
    </row>
    <row r="1186" spans="1:10">
      <c r="A1186" s="138" t="s">
        <v>2074</v>
      </c>
      <c r="B1186" s="139" t="s">
        <v>2027</v>
      </c>
      <c r="C1186" s="2">
        <f>IFERROR(VLOOKUP('DIV CHANGE'!$B1186,JOBS!$A:$D,4,FALSE),"")</f>
        <v>2</v>
      </c>
      <c r="D1186" s="11">
        <v>0</v>
      </c>
      <c r="E1186" s="3" t="str">
        <f>IF(J1186=1, IFERROR(VLOOKUP(A1186,'Simple Annual Summary'!$D$5:$O$962,9,FALSE), ""), "")</f>
        <v/>
      </c>
      <c r="F1186" s="3" t="str">
        <f t="shared" si="54"/>
        <v/>
      </c>
      <c r="G1186" s="17" t="str">
        <f>IF(COUNTIF($A$2:A1186, A1186)&gt;1, "", IFERROR(SUMIF($A$2:$A$1457, A1186, $D$2:$D$1457), ""))</f>
        <v/>
      </c>
      <c r="H1186" s="3" t="str">
        <f t="shared" si="55"/>
        <v/>
      </c>
      <c r="I1186" s="3">
        <f t="shared" si="56"/>
        <v>0</v>
      </c>
      <c r="J1186" s="12">
        <f>COUNTIF($A$2:A1186, A1186)</f>
        <v>2</v>
      </c>
    </row>
    <row r="1187" spans="1:10">
      <c r="A1187" s="142" t="s">
        <v>2074</v>
      </c>
      <c r="B1187" s="143" t="s">
        <v>2045</v>
      </c>
      <c r="C1187" s="2">
        <f>IFERROR(VLOOKUP('DIV CHANGE'!$B1187,JOBS!$A:$D,4,FALSE),"")</f>
        <v>2</v>
      </c>
      <c r="D1187" s="2">
        <v>0</v>
      </c>
      <c r="E1187" s="3" t="str">
        <f>IF(J1187=1, IFERROR(VLOOKUP(A1187,'Simple Annual Summary'!$D$5:$O$962,9,FALSE), ""), "")</f>
        <v/>
      </c>
      <c r="F1187" s="3" t="str">
        <f t="shared" si="54"/>
        <v/>
      </c>
      <c r="G1187" s="17" t="str">
        <f>IF(COUNTIF($A$2:A1187, A1187)&gt;1, "", IFERROR(SUMIF($A$2:$A$1457, A1187, $D$2:$D$1457), ""))</f>
        <v/>
      </c>
      <c r="H1187" s="3" t="str">
        <f t="shared" si="55"/>
        <v/>
      </c>
      <c r="I1187" s="3">
        <f t="shared" si="56"/>
        <v>0</v>
      </c>
      <c r="J1187" s="12">
        <f>COUNTIF($A$2:A1187, A1187)</f>
        <v>3</v>
      </c>
    </row>
    <row r="1188" spans="1:10">
      <c r="A1188" s="142" t="s">
        <v>2074</v>
      </c>
      <c r="B1188" s="143" t="s">
        <v>2241</v>
      </c>
      <c r="C1188" s="2" t="str">
        <f>IFERROR(VLOOKUP('DIV CHANGE'!$B1188,JOBS!$A:$D,4,FALSE),"")</f>
        <v/>
      </c>
      <c r="D1188" s="2">
        <v>0</v>
      </c>
      <c r="E1188" s="3" t="str">
        <f>IF(J1188=1, IFERROR(VLOOKUP(A1188,'Simple Annual Summary'!$D$5:$O$962,9,FALSE), ""), "")</f>
        <v/>
      </c>
      <c r="F1188" s="3" t="str">
        <f t="shared" si="54"/>
        <v/>
      </c>
      <c r="G1188" s="17" t="str">
        <f>IF(COUNTIF($A$2:A1188, A1188)&gt;1, "", IFERROR(SUMIF($A$2:$A$1457, A1188, $D$2:$D$1457), ""))</f>
        <v/>
      </c>
      <c r="H1188" s="3" t="str">
        <f t="shared" si="55"/>
        <v/>
      </c>
      <c r="I1188" s="3">
        <f t="shared" si="56"/>
        <v>0</v>
      </c>
      <c r="J1188" s="12">
        <f>COUNTIF($A$2:A1188, A1188)</f>
        <v>4</v>
      </c>
    </row>
    <row r="1189" spans="1:10">
      <c r="A1189" s="142" t="s">
        <v>2182</v>
      </c>
      <c r="B1189" s="143" t="s">
        <v>2080</v>
      </c>
      <c r="C1189" s="2">
        <f>IFERROR(VLOOKUP('DIV CHANGE'!$B1189,JOBS!$A:$D,4,FALSE),"")</f>
        <v>4</v>
      </c>
      <c r="D1189" s="2">
        <v>0</v>
      </c>
      <c r="E1189" s="3" t="str">
        <f>IF(J1189=1, IFERROR(VLOOKUP(A1189,'Simple Annual Summary'!$D$5:$O$962,9,FALSE), ""), "")</f>
        <v/>
      </c>
      <c r="F1189" s="3" t="str">
        <f t="shared" si="54"/>
        <v/>
      </c>
      <c r="G1189" s="17" t="str">
        <f>IF(COUNTIF($A$2:A1189, A1189)&gt;1, "", IFERROR(SUMIF($A$2:$A$1457, A1189, $D$2:$D$1457), ""))</f>
        <v/>
      </c>
      <c r="H1189" s="3" t="str">
        <f t="shared" si="55"/>
        <v/>
      </c>
      <c r="I1189" s="3">
        <f t="shared" si="56"/>
        <v>0</v>
      </c>
      <c r="J1189" s="12">
        <f>COUNTIF($A$2:A1189, A1189)</f>
        <v>4</v>
      </c>
    </row>
    <row r="1190" spans="1:10">
      <c r="A1190" s="138" t="s">
        <v>2219</v>
      </c>
      <c r="B1190" s="139" t="s">
        <v>2236</v>
      </c>
      <c r="C1190" s="2">
        <f>IFERROR(VLOOKUP('DIV CHANGE'!$B1190,JOBS!$A:$D,4,FALSE),"")</f>
        <v>2</v>
      </c>
      <c r="D1190" s="11">
        <v>0</v>
      </c>
      <c r="E1190" s="3" t="str">
        <f>IF(J1190=1, IFERROR(VLOOKUP(A1190,'Simple Annual Summary'!$D$5:$O$962,9,FALSE), ""), "")</f>
        <v/>
      </c>
      <c r="F1190" s="3" t="str">
        <f t="shared" si="54"/>
        <v/>
      </c>
      <c r="G1190" s="17" t="str">
        <f>IF(COUNTIF($A$2:A1190, A1190)&gt;1, "", IFERROR(SUMIF($A$2:$A$1457, A1190, $D$2:$D$1457), ""))</f>
        <v/>
      </c>
      <c r="H1190" s="3" t="str">
        <f t="shared" si="55"/>
        <v/>
      </c>
      <c r="I1190" s="3">
        <f t="shared" si="56"/>
        <v>0</v>
      </c>
      <c r="J1190" s="12">
        <f>COUNTIF($A$2:A1190, A1190)</f>
        <v>6</v>
      </c>
    </row>
    <row r="1191" spans="1:10">
      <c r="A1191" s="138" t="s">
        <v>2219</v>
      </c>
      <c r="B1191" s="139" t="s">
        <v>2245</v>
      </c>
      <c r="C1191" s="2">
        <f>IFERROR(VLOOKUP('DIV CHANGE'!$B1191,JOBS!$A:$D,4,FALSE),"")</f>
        <v>2</v>
      </c>
      <c r="D1191" s="11">
        <v>0</v>
      </c>
      <c r="E1191" s="3" t="str">
        <f>IF(J1191=1, IFERROR(VLOOKUP(A1191,'Simple Annual Summary'!$D$5:$O$962,9,FALSE), ""), "")</f>
        <v/>
      </c>
      <c r="F1191" s="3" t="str">
        <f t="shared" si="54"/>
        <v/>
      </c>
      <c r="G1191" s="17" t="str">
        <f>IF(COUNTIF($A$2:A1191, A1191)&gt;1, "", IFERROR(SUMIF($A$2:$A$1457, A1191, $D$2:$D$1457), ""))</f>
        <v/>
      </c>
      <c r="H1191" s="3" t="str">
        <f t="shared" si="55"/>
        <v/>
      </c>
      <c r="I1191" s="3">
        <f t="shared" si="56"/>
        <v>0</v>
      </c>
      <c r="J1191" s="12">
        <f>COUNTIF($A$2:A1191, A1191)</f>
        <v>7</v>
      </c>
    </row>
    <row r="1192" spans="1:10">
      <c r="A1192" s="138" t="s">
        <v>2219</v>
      </c>
      <c r="B1192" s="139" t="s">
        <v>2044</v>
      </c>
      <c r="C1192" s="2">
        <f>IFERROR(VLOOKUP('DIV CHANGE'!$B1192,JOBS!$A:$D,4,FALSE),"")</f>
        <v>4</v>
      </c>
      <c r="D1192" s="11">
        <v>0</v>
      </c>
      <c r="E1192" s="3" t="str">
        <f>IF(J1192=1, IFERROR(VLOOKUP(A1192,'Simple Annual Summary'!$D$5:$O$962,9,FALSE), ""), "")</f>
        <v/>
      </c>
      <c r="F1192" s="3" t="str">
        <f t="shared" si="54"/>
        <v/>
      </c>
      <c r="G1192" s="17" t="str">
        <f>IF(COUNTIF($A$2:A1192, A1192)&gt;1, "", IFERROR(SUMIF($A$2:$A$1457, A1192, $D$2:$D$1457), ""))</f>
        <v/>
      </c>
      <c r="H1192" s="3" t="str">
        <f t="shared" si="55"/>
        <v/>
      </c>
      <c r="I1192" s="3">
        <f t="shared" si="56"/>
        <v>0</v>
      </c>
      <c r="J1192" s="12">
        <f>COUNTIF($A$2:A1192, A1192)</f>
        <v>8</v>
      </c>
    </row>
    <row r="1193" spans="1:10">
      <c r="A1193" s="142" t="s">
        <v>2219</v>
      </c>
      <c r="B1193" s="143" t="s">
        <v>2020</v>
      </c>
      <c r="C1193" s="2">
        <f>IFERROR(VLOOKUP('DIV CHANGE'!$B1193,JOBS!$A:$D,4,FALSE),"")</f>
        <v>2</v>
      </c>
      <c r="D1193" s="2">
        <v>0</v>
      </c>
      <c r="E1193" s="3" t="str">
        <f>IF(J1193=1, IFERROR(VLOOKUP(A1193,'Simple Annual Summary'!$D$5:$O$962,9,FALSE), ""), "")</f>
        <v/>
      </c>
      <c r="F1193" s="3" t="str">
        <f t="shared" si="54"/>
        <v/>
      </c>
      <c r="G1193" s="17" t="str">
        <f>IF(COUNTIF($A$2:A1193, A1193)&gt;1, "", IFERROR(SUMIF($A$2:$A$1457, A1193, $D$2:$D$1457), ""))</f>
        <v/>
      </c>
      <c r="H1193" s="3" t="str">
        <f t="shared" si="55"/>
        <v/>
      </c>
      <c r="I1193" s="3">
        <f t="shared" si="56"/>
        <v>0</v>
      </c>
      <c r="J1193" s="12">
        <f>COUNTIF($A$2:A1193, A1193)</f>
        <v>9</v>
      </c>
    </row>
    <row r="1194" spans="1:10">
      <c r="A1194" s="142" t="s">
        <v>2219</v>
      </c>
      <c r="B1194" s="143" t="s">
        <v>2051</v>
      </c>
      <c r="C1194" s="2" t="str">
        <f>IFERROR(VLOOKUP('DIV CHANGE'!$B1194,JOBS!$A:$D,4,FALSE),"")</f>
        <v/>
      </c>
      <c r="D1194" s="2">
        <v>0</v>
      </c>
      <c r="E1194" s="3" t="str">
        <f>IF(J1194=1, IFERROR(VLOOKUP(A1194,'Simple Annual Summary'!$D$5:$O$962,9,FALSE), ""), "")</f>
        <v/>
      </c>
      <c r="F1194" s="3" t="str">
        <f t="shared" si="54"/>
        <v/>
      </c>
      <c r="G1194" s="17" t="str">
        <f>IF(COUNTIF($A$2:A1194, A1194)&gt;1, "", IFERROR(SUMIF($A$2:$A$1457, A1194, $D$2:$D$1457), ""))</f>
        <v/>
      </c>
      <c r="H1194" s="3" t="str">
        <f t="shared" si="55"/>
        <v/>
      </c>
      <c r="I1194" s="3">
        <f t="shared" si="56"/>
        <v>0</v>
      </c>
      <c r="J1194" s="12">
        <f>COUNTIF($A$2:A1194, A1194)</f>
        <v>10</v>
      </c>
    </row>
    <row r="1195" spans="1:10">
      <c r="A1195" s="142" t="s">
        <v>2214</v>
      </c>
      <c r="B1195" s="143" t="s">
        <v>2076</v>
      </c>
      <c r="C1195" s="2">
        <f>IFERROR(VLOOKUP('DIV CHANGE'!$B1195,JOBS!$A:$D,4,FALSE),"")</f>
        <v>2</v>
      </c>
      <c r="D1195" s="2">
        <v>0</v>
      </c>
      <c r="E1195" s="3" t="str">
        <f>IF(J1195=1, IFERROR(VLOOKUP(A1195,'Simple Annual Summary'!$D$5:$O$962,9,FALSE), ""), "")</f>
        <v/>
      </c>
      <c r="F1195" s="3" t="str">
        <f t="shared" si="54"/>
        <v/>
      </c>
      <c r="G1195" s="17" t="str">
        <f>IF(COUNTIF($A$2:A1195, A1195)&gt;1, "", IFERROR(SUMIF($A$2:$A$1457, A1195, $D$2:$D$1457), ""))</f>
        <v/>
      </c>
      <c r="H1195" s="3" t="str">
        <f t="shared" si="55"/>
        <v/>
      </c>
      <c r="I1195" s="3">
        <f t="shared" si="56"/>
        <v>0</v>
      </c>
      <c r="J1195" s="12">
        <f>COUNTIF($A$2:A1195, A1195)</f>
        <v>4</v>
      </c>
    </row>
    <row r="1196" spans="1:10">
      <c r="A1196" s="142" t="s">
        <v>2214</v>
      </c>
      <c r="B1196" s="143" t="s">
        <v>2045</v>
      </c>
      <c r="C1196" s="2">
        <f>IFERROR(VLOOKUP('DIV CHANGE'!$B1196,JOBS!$A:$D,4,FALSE),"")</f>
        <v>2</v>
      </c>
      <c r="D1196" s="2">
        <v>0</v>
      </c>
      <c r="E1196" s="3" t="str">
        <f>IF(J1196=1, IFERROR(VLOOKUP(A1196,'Simple Annual Summary'!$D$5:$O$962,9,FALSE), ""), "")</f>
        <v/>
      </c>
      <c r="F1196" s="3" t="str">
        <f t="shared" si="54"/>
        <v/>
      </c>
      <c r="G1196" s="17" t="str">
        <f>IF(COUNTIF($A$2:A1196, A1196)&gt;1, "", IFERROR(SUMIF($A$2:$A$1457, A1196, $D$2:$D$1457), ""))</f>
        <v/>
      </c>
      <c r="H1196" s="3" t="str">
        <f t="shared" si="55"/>
        <v/>
      </c>
      <c r="I1196" s="3">
        <f t="shared" si="56"/>
        <v>0</v>
      </c>
      <c r="J1196" s="12">
        <f>COUNTIF($A$2:A1196, A1196)</f>
        <v>5</v>
      </c>
    </row>
    <row r="1197" spans="1:10">
      <c r="A1197" s="138" t="s">
        <v>2214</v>
      </c>
      <c r="B1197" s="139" t="s">
        <v>2020</v>
      </c>
      <c r="C1197" s="2">
        <f>IFERROR(VLOOKUP('DIV CHANGE'!$B1197,JOBS!$A:$D,4,FALSE),"")</f>
        <v>2</v>
      </c>
      <c r="D1197" s="11">
        <v>0</v>
      </c>
      <c r="E1197" s="3" t="str">
        <f>IF(J1197=1, IFERROR(VLOOKUP(A1197,'Simple Annual Summary'!$D$5:$O$962,9,FALSE), ""), "")</f>
        <v/>
      </c>
      <c r="F1197" s="3" t="str">
        <f t="shared" si="54"/>
        <v/>
      </c>
      <c r="G1197" s="17" t="str">
        <f>IF(COUNTIF($A$2:A1197, A1197)&gt;1, "", IFERROR(SUMIF($A$2:$A$1457, A1197, $D$2:$D$1457), ""))</f>
        <v/>
      </c>
      <c r="H1197" s="3" t="str">
        <f t="shared" si="55"/>
        <v/>
      </c>
      <c r="I1197" s="3">
        <f t="shared" si="56"/>
        <v>0</v>
      </c>
      <c r="J1197" s="12">
        <f>COUNTIF($A$2:A1197, A1197)</f>
        <v>6</v>
      </c>
    </row>
    <row r="1198" spans="1:10">
      <c r="A1198" s="142" t="s">
        <v>2214</v>
      </c>
      <c r="B1198" s="143" t="s">
        <v>2247</v>
      </c>
      <c r="C1198" s="2" t="str">
        <f>IFERROR(VLOOKUP('DIV CHANGE'!$B1198,JOBS!$A:$D,4,FALSE),"")</f>
        <v/>
      </c>
      <c r="D1198" s="2">
        <v>0</v>
      </c>
      <c r="E1198" s="3" t="str">
        <f>IF(J1198=1, IFERROR(VLOOKUP(A1198,'Simple Annual Summary'!$D$5:$O$962,9,FALSE), ""), "")</f>
        <v/>
      </c>
      <c r="F1198" s="3" t="str">
        <f t="shared" si="54"/>
        <v/>
      </c>
      <c r="G1198" s="17" t="str">
        <f>IF(COUNTIF($A$2:A1198, A1198)&gt;1, "", IFERROR(SUMIF($A$2:$A$1457, A1198, $D$2:$D$1457), ""))</f>
        <v/>
      </c>
      <c r="H1198" s="3" t="str">
        <f t="shared" si="55"/>
        <v/>
      </c>
      <c r="I1198" s="3">
        <f t="shared" si="56"/>
        <v>0</v>
      </c>
      <c r="J1198" s="12">
        <f>COUNTIF($A$2:A1198, A1198)</f>
        <v>7</v>
      </c>
    </row>
    <row r="1199" spans="1:10">
      <c r="A1199" s="142" t="s">
        <v>2159</v>
      </c>
      <c r="B1199" s="143" t="s">
        <v>2242</v>
      </c>
      <c r="C1199" s="2">
        <f>IFERROR(VLOOKUP('DIV CHANGE'!$B1199,JOBS!$A:$D,4,FALSE),"")</f>
        <v>2</v>
      </c>
      <c r="D1199" s="2">
        <v>0</v>
      </c>
      <c r="E1199" s="3" t="str">
        <f>IF(J1199=1, IFERROR(VLOOKUP(A1199,'Simple Annual Summary'!$D$5:$O$962,9,FALSE), ""), "")</f>
        <v/>
      </c>
      <c r="F1199" s="3" t="str">
        <f t="shared" si="54"/>
        <v/>
      </c>
      <c r="G1199" s="17" t="str">
        <f>IF(COUNTIF($A$2:A1199, A1199)&gt;1, "", IFERROR(SUMIF($A$2:$A$1457, A1199, $D$2:$D$1457), ""))</f>
        <v/>
      </c>
      <c r="H1199" s="3" t="str">
        <f t="shared" si="55"/>
        <v/>
      </c>
      <c r="I1199" s="3">
        <f t="shared" si="56"/>
        <v>0</v>
      </c>
      <c r="J1199" s="12">
        <f>COUNTIF($A$2:A1199, A1199)</f>
        <v>5</v>
      </c>
    </row>
    <row r="1200" spans="1:10">
      <c r="A1200" s="142" t="s">
        <v>2159</v>
      </c>
      <c r="B1200" s="143" t="s">
        <v>2245</v>
      </c>
      <c r="C1200" s="2">
        <f>IFERROR(VLOOKUP('DIV CHANGE'!$B1200,JOBS!$A:$D,4,FALSE),"")</f>
        <v>2</v>
      </c>
      <c r="D1200" s="2">
        <v>0</v>
      </c>
      <c r="E1200" s="3" t="str">
        <f>IF(J1200=1, IFERROR(VLOOKUP(A1200,'Simple Annual Summary'!$D$5:$O$962,9,FALSE), ""), "")</f>
        <v/>
      </c>
      <c r="F1200" s="3" t="str">
        <f t="shared" si="54"/>
        <v/>
      </c>
      <c r="G1200" s="17" t="str">
        <f>IF(COUNTIF($A$2:A1200, A1200)&gt;1, "", IFERROR(SUMIF($A$2:$A$1457, A1200, $D$2:$D$1457), ""))</f>
        <v/>
      </c>
      <c r="H1200" s="3" t="str">
        <f t="shared" si="55"/>
        <v/>
      </c>
      <c r="I1200" s="3">
        <f t="shared" si="56"/>
        <v>0</v>
      </c>
      <c r="J1200" s="12">
        <f>COUNTIF($A$2:A1200, A1200)</f>
        <v>6</v>
      </c>
    </row>
    <row r="1201" spans="1:10">
      <c r="A1201" s="142" t="s">
        <v>2159</v>
      </c>
      <c r="B1201" s="143" t="s">
        <v>2045</v>
      </c>
      <c r="C1201" s="2">
        <f>IFERROR(VLOOKUP('DIV CHANGE'!$B1201,JOBS!$A:$D,4,FALSE),"")</f>
        <v>2</v>
      </c>
      <c r="D1201" s="2">
        <v>0</v>
      </c>
      <c r="E1201" s="3" t="str">
        <f>IF(J1201=1, IFERROR(VLOOKUP(A1201,'Simple Annual Summary'!$D$5:$O$962,9,FALSE), ""), "")</f>
        <v/>
      </c>
      <c r="F1201" s="3" t="str">
        <f t="shared" si="54"/>
        <v/>
      </c>
      <c r="G1201" s="17" t="str">
        <f>IF(COUNTIF($A$2:A1201, A1201)&gt;1, "", IFERROR(SUMIF($A$2:$A$1457, A1201, $D$2:$D$1457), ""))</f>
        <v/>
      </c>
      <c r="H1201" s="3" t="str">
        <f t="shared" si="55"/>
        <v/>
      </c>
      <c r="I1201" s="3">
        <f t="shared" si="56"/>
        <v>0</v>
      </c>
      <c r="J1201" s="12">
        <f>COUNTIF($A$2:A1201, A1201)</f>
        <v>7</v>
      </c>
    </row>
    <row r="1202" spans="1:10">
      <c r="A1202" s="142" t="s">
        <v>2159</v>
      </c>
      <c r="B1202" s="143" t="s">
        <v>2248</v>
      </c>
      <c r="C1202" s="2">
        <f>IFERROR(VLOOKUP('DIV CHANGE'!$B1202,JOBS!$A:$D,4,FALSE),"")</f>
        <v>2</v>
      </c>
      <c r="D1202" s="2">
        <v>0</v>
      </c>
      <c r="E1202" s="3" t="str">
        <f>IF(J1202=1, IFERROR(VLOOKUP(A1202,'Simple Annual Summary'!$D$5:$O$962,9,FALSE), ""), "")</f>
        <v/>
      </c>
      <c r="F1202" s="3" t="str">
        <f t="shared" si="54"/>
        <v/>
      </c>
      <c r="G1202" s="17" t="str">
        <f>IF(COUNTIF($A$2:A1202, A1202)&gt;1, "", IFERROR(SUMIF($A$2:$A$1457, A1202, $D$2:$D$1457), ""))</f>
        <v/>
      </c>
      <c r="H1202" s="3" t="str">
        <f t="shared" si="55"/>
        <v/>
      </c>
      <c r="I1202" s="3">
        <f t="shared" si="56"/>
        <v>0</v>
      </c>
      <c r="J1202" s="12">
        <f>COUNTIF($A$2:A1202, A1202)</f>
        <v>8</v>
      </c>
    </row>
    <row r="1203" spans="1:10">
      <c r="A1203" s="142" t="s">
        <v>2148</v>
      </c>
      <c r="B1203" s="143" t="s">
        <v>2045</v>
      </c>
      <c r="C1203" s="2">
        <f>IFERROR(VLOOKUP('DIV CHANGE'!$B1203,JOBS!$A:$D,4,FALSE),"")</f>
        <v>2</v>
      </c>
      <c r="D1203" s="2">
        <v>0</v>
      </c>
      <c r="E1203" s="3" t="str">
        <f>IF(J1203=1, IFERROR(VLOOKUP(A1203,'Simple Annual Summary'!$D$5:$O$962,9,FALSE), ""), "")</f>
        <v/>
      </c>
      <c r="F1203" s="3" t="str">
        <f t="shared" si="54"/>
        <v/>
      </c>
      <c r="G1203" s="17" t="str">
        <f>IF(COUNTIF($A$2:A1203, A1203)&gt;1, "", IFERROR(SUMIF($A$2:$A$1457, A1203, $D$2:$D$1457), ""))</f>
        <v/>
      </c>
      <c r="H1203" s="3" t="str">
        <f t="shared" si="55"/>
        <v/>
      </c>
      <c r="I1203" s="3">
        <f t="shared" si="56"/>
        <v>0</v>
      </c>
      <c r="J1203" s="12">
        <f>COUNTIF($A$2:A1203, A1203)</f>
        <v>6</v>
      </c>
    </row>
    <row r="1204" spans="1:10">
      <c r="A1204" s="138" t="s">
        <v>2166</v>
      </c>
      <c r="B1204" s="139" t="s">
        <v>2027</v>
      </c>
      <c r="C1204" s="2">
        <f>IFERROR(VLOOKUP('DIV CHANGE'!$B1204,JOBS!$A:$D,4,FALSE),"")</f>
        <v>2</v>
      </c>
      <c r="D1204" s="11">
        <v>0</v>
      </c>
      <c r="E1204" s="3" t="str">
        <f>IF(J1204=1, IFERROR(VLOOKUP(A1204,'Simple Annual Summary'!$D$5:$O$962,9,FALSE), ""), "")</f>
        <v/>
      </c>
      <c r="F1204" s="3" t="str">
        <f t="shared" si="54"/>
        <v/>
      </c>
      <c r="G1204" s="17" t="str">
        <f>IF(COUNTIF($A$2:A1204, A1204)&gt;1, "", IFERROR(SUMIF($A$2:$A$1457, A1204, $D$2:$D$1457), ""))</f>
        <v/>
      </c>
      <c r="H1204" s="3" t="str">
        <f t="shared" si="55"/>
        <v/>
      </c>
      <c r="I1204" s="3">
        <f t="shared" si="56"/>
        <v>0</v>
      </c>
      <c r="J1204" s="12">
        <f>COUNTIF($A$2:A1204, A1204)</f>
        <v>5</v>
      </c>
    </row>
    <row r="1205" spans="1:10">
      <c r="A1205" s="138" t="s">
        <v>2166</v>
      </c>
      <c r="B1205" s="139" t="s">
        <v>2045</v>
      </c>
      <c r="C1205" s="2">
        <f>IFERROR(VLOOKUP('DIV CHANGE'!$B1205,JOBS!$A:$D,4,FALSE),"")</f>
        <v>2</v>
      </c>
      <c r="D1205" s="11">
        <v>0</v>
      </c>
      <c r="E1205" s="3" t="str">
        <f>IF(J1205=1, IFERROR(VLOOKUP(A1205,'Simple Annual Summary'!$D$5:$O$962,9,FALSE), ""), "")</f>
        <v/>
      </c>
      <c r="F1205" s="3" t="str">
        <f t="shared" si="54"/>
        <v/>
      </c>
      <c r="G1205" s="17" t="str">
        <f>IF(COUNTIF($A$2:A1205, A1205)&gt;1, "", IFERROR(SUMIF($A$2:$A$1457, A1205, $D$2:$D$1457), ""))</f>
        <v/>
      </c>
      <c r="H1205" s="3" t="str">
        <f t="shared" si="55"/>
        <v/>
      </c>
      <c r="I1205" s="3">
        <f t="shared" si="56"/>
        <v>0</v>
      </c>
      <c r="J1205" s="12">
        <f>COUNTIF($A$2:A1205, A1205)</f>
        <v>6</v>
      </c>
    </row>
    <row r="1206" spans="1:10">
      <c r="A1206" s="142" t="s">
        <v>2226</v>
      </c>
      <c r="B1206" s="143" t="s">
        <v>2025</v>
      </c>
      <c r="C1206" s="2">
        <f>IFERROR(VLOOKUP('DIV CHANGE'!$B1206,JOBS!$A:$D,4,FALSE),"")</f>
        <v>2</v>
      </c>
      <c r="D1206" s="2">
        <v>0</v>
      </c>
      <c r="E1206" s="3" t="str">
        <f>IF(J1206=1, IFERROR(VLOOKUP(A1206,'Simple Annual Summary'!$D$5:$O$962,9,FALSE), ""), "")</f>
        <v/>
      </c>
      <c r="F1206" s="3" t="str">
        <f t="shared" si="54"/>
        <v/>
      </c>
      <c r="G1206" s="17" t="str">
        <f>IF(COUNTIF($A$2:A1206, A1206)&gt;1, "", IFERROR(SUMIF($A$2:$A$1457, A1206, $D$2:$D$1457), ""))</f>
        <v/>
      </c>
      <c r="H1206" s="3" t="str">
        <f t="shared" si="55"/>
        <v/>
      </c>
      <c r="I1206" s="3">
        <f t="shared" si="56"/>
        <v>0</v>
      </c>
      <c r="J1206" s="12">
        <f>COUNTIF($A$2:A1206, A1206)</f>
        <v>4</v>
      </c>
    </row>
    <row r="1207" spans="1:10">
      <c r="A1207" s="138" t="s">
        <v>2226</v>
      </c>
      <c r="B1207" s="139" t="s">
        <v>2248</v>
      </c>
      <c r="C1207" s="2">
        <f>IFERROR(VLOOKUP('DIV CHANGE'!$B1207,JOBS!$A:$D,4,FALSE),"")</f>
        <v>2</v>
      </c>
      <c r="D1207" s="11">
        <v>0</v>
      </c>
      <c r="E1207" s="3" t="str">
        <f>IF(J1207=1, IFERROR(VLOOKUP(A1207,'Simple Annual Summary'!$D$5:$O$962,9,FALSE), ""), "")</f>
        <v/>
      </c>
      <c r="F1207" s="3" t="str">
        <f t="shared" si="54"/>
        <v/>
      </c>
      <c r="G1207" s="17" t="str">
        <f>IF(COUNTIF($A$2:A1207, A1207)&gt;1, "", IFERROR(SUMIF($A$2:$A$1457, A1207, $D$2:$D$1457), ""))</f>
        <v/>
      </c>
      <c r="H1207" s="3" t="str">
        <f t="shared" si="55"/>
        <v/>
      </c>
      <c r="I1207" s="3">
        <f t="shared" si="56"/>
        <v>0</v>
      </c>
      <c r="J1207" s="12">
        <f>COUNTIF($A$2:A1207, A1207)</f>
        <v>5</v>
      </c>
    </row>
    <row r="1208" spans="1:10">
      <c r="A1208" s="142" t="s">
        <v>2226</v>
      </c>
      <c r="B1208" s="143" t="s">
        <v>2243</v>
      </c>
      <c r="C1208" s="2">
        <f>IFERROR(VLOOKUP('DIV CHANGE'!$B1208,JOBS!$A:$D,4,FALSE),"")</f>
        <v>2</v>
      </c>
      <c r="D1208" s="2">
        <v>0</v>
      </c>
      <c r="E1208" s="3" t="str">
        <f>IF(J1208=1, IFERROR(VLOOKUP(A1208,'Simple Annual Summary'!$D$5:$O$962,9,FALSE), ""), "")</f>
        <v/>
      </c>
      <c r="F1208" s="3" t="str">
        <f t="shared" si="54"/>
        <v/>
      </c>
      <c r="G1208" s="17" t="str">
        <f>IF(COUNTIF($A$2:A1208, A1208)&gt;1, "", IFERROR(SUMIF($A$2:$A$1457, A1208, $D$2:$D$1457), ""))</f>
        <v/>
      </c>
      <c r="H1208" s="3" t="str">
        <f t="shared" si="55"/>
        <v/>
      </c>
      <c r="I1208" s="3">
        <f t="shared" si="56"/>
        <v>0</v>
      </c>
      <c r="J1208" s="12">
        <f>COUNTIF($A$2:A1208, A1208)</f>
        <v>6</v>
      </c>
    </row>
    <row r="1209" spans="1:10">
      <c r="A1209" s="142" t="s">
        <v>2226</v>
      </c>
      <c r="B1209" s="143" t="s">
        <v>2247</v>
      </c>
      <c r="C1209" s="2" t="str">
        <f>IFERROR(VLOOKUP('DIV CHANGE'!$B1209,JOBS!$A:$D,4,FALSE),"")</f>
        <v/>
      </c>
      <c r="D1209" s="2">
        <v>0</v>
      </c>
      <c r="E1209" s="3" t="str">
        <f>IF(J1209=1, IFERROR(VLOOKUP(A1209,'Simple Annual Summary'!$D$5:$O$962,9,FALSE), ""), "")</f>
        <v/>
      </c>
      <c r="F1209" s="3" t="str">
        <f t="shared" si="54"/>
        <v/>
      </c>
      <c r="G1209" s="17" t="str">
        <f>IF(COUNTIF($A$2:A1209, A1209)&gt;1, "", IFERROR(SUMIF($A$2:$A$1457, A1209, $D$2:$D$1457), ""))</f>
        <v/>
      </c>
      <c r="H1209" s="3" t="str">
        <f t="shared" si="55"/>
        <v/>
      </c>
      <c r="I1209" s="3">
        <f t="shared" si="56"/>
        <v>0</v>
      </c>
      <c r="J1209" s="12">
        <f>COUNTIF($A$2:A1209, A1209)</f>
        <v>7</v>
      </c>
    </row>
    <row r="1210" spans="1:10">
      <c r="A1210" s="142" t="s">
        <v>2226</v>
      </c>
      <c r="B1210" s="143" t="s">
        <v>2241</v>
      </c>
      <c r="C1210" s="2" t="str">
        <f>IFERROR(VLOOKUP('DIV CHANGE'!$B1210,JOBS!$A:$D,4,FALSE),"")</f>
        <v/>
      </c>
      <c r="D1210" s="2">
        <v>0</v>
      </c>
      <c r="E1210" s="3" t="str">
        <f>IF(J1210=1, IFERROR(VLOOKUP(A1210,'Simple Annual Summary'!$D$5:$O$962,9,FALSE), ""), "")</f>
        <v/>
      </c>
      <c r="F1210" s="3" t="str">
        <f t="shared" si="54"/>
        <v/>
      </c>
      <c r="G1210" s="17" t="str">
        <f>IF(COUNTIF($A$2:A1210, A1210)&gt;1, "", IFERROR(SUMIF($A$2:$A$1457, A1210, $D$2:$D$1457), ""))</f>
        <v/>
      </c>
      <c r="H1210" s="3" t="str">
        <f t="shared" si="55"/>
        <v/>
      </c>
      <c r="I1210" s="3">
        <f t="shared" si="56"/>
        <v>0</v>
      </c>
      <c r="J1210" s="12">
        <f>COUNTIF($A$2:A1210, A1210)</f>
        <v>8</v>
      </c>
    </row>
    <row r="1211" spans="1:10">
      <c r="A1211" s="138" t="s">
        <v>550</v>
      </c>
      <c r="B1211" s="139" t="s">
        <v>2037</v>
      </c>
      <c r="C1211" s="2">
        <f>IFERROR(VLOOKUP('DIV CHANGE'!$B1211,JOBS!$A:$D,4,FALSE),"")</f>
        <v>2</v>
      </c>
      <c r="D1211" s="11">
        <v>0</v>
      </c>
      <c r="E1211" s="3" t="str">
        <f>IF(J1211=1, IFERROR(VLOOKUP(A1211,'Simple Annual Summary'!$D$5:$O$962,9,FALSE), ""), "")</f>
        <v/>
      </c>
      <c r="F1211" s="3" t="str">
        <f t="shared" si="54"/>
        <v/>
      </c>
      <c r="G1211" s="17" t="str">
        <f>IF(COUNTIF($A$2:A1211, A1211)&gt;1, "", IFERROR(SUMIF($A$2:$A$1457, A1211, $D$2:$D$1457), ""))</f>
        <v/>
      </c>
      <c r="H1211" s="3" t="str">
        <f t="shared" si="55"/>
        <v/>
      </c>
      <c r="I1211" s="3">
        <f t="shared" si="56"/>
        <v>0</v>
      </c>
      <c r="J1211" s="12">
        <f>COUNTIF($A$2:A1211, A1211)</f>
        <v>4</v>
      </c>
    </row>
    <row r="1212" spans="1:10">
      <c r="A1212" s="142" t="s">
        <v>550</v>
      </c>
      <c r="B1212" s="143" t="s">
        <v>2113</v>
      </c>
      <c r="C1212" s="2">
        <f>IFERROR(VLOOKUP('DIV CHANGE'!$B1212,JOBS!$A:$D,4,FALSE),"")</f>
        <v>2</v>
      </c>
      <c r="D1212" s="2">
        <v>0</v>
      </c>
      <c r="E1212" s="3" t="str">
        <f>IF(J1212=1, IFERROR(VLOOKUP(A1212,'Simple Annual Summary'!$D$5:$O$962,9,FALSE), ""), "")</f>
        <v/>
      </c>
      <c r="F1212" s="3" t="str">
        <f t="shared" si="54"/>
        <v/>
      </c>
      <c r="G1212" s="17" t="str">
        <f>IF(COUNTIF($A$2:A1212, A1212)&gt;1, "", IFERROR(SUMIF($A$2:$A$1457, A1212, $D$2:$D$1457), ""))</f>
        <v/>
      </c>
      <c r="H1212" s="3" t="str">
        <f t="shared" si="55"/>
        <v/>
      </c>
      <c r="I1212" s="3">
        <f t="shared" si="56"/>
        <v>0</v>
      </c>
      <c r="J1212" s="12">
        <f>COUNTIF($A$2:A1212, A1212)</f>
        <v>5</v>
      </c>
    </row>
    <row r="1213" spans="1:10">
      <c r="A1213" s="142" t="s">
        <v>625</v>
      </c>
      <c r="B1213" s="143" t="s">
        <v>2020</v>
      </c>
      <c r="C1213" s="2">
        <f>IFERROR(VLOOKUP('DIV CHANGE'!$B1213,JOBS!$A:$D,4,FALSE),"")</f>
        <v>2</v>
      </c>
      <c r="D1213" s="2">
        <v>0</v>
      </c>
      <c r="E1213" s="3" t="str">
        <f>IF(J1213=1, IFERROR(VLOOKUP(A1213,'Simple Annual Summary'!$D$5:$O$962,9,FALSE), ""), "")</f>
        <v/>
      </c>
      <c r="F1213" s="3" t="str">
        <f t="shared" si="54"/>
        <v/>
      </c>
      <c r="G1213" s="17" t="str">
        <f>IF(COUNTIF($A$2:A1213, A1213)&gt;1, "", IFERROR(SUMIF($A$2:$A$1457, A1213, $D$2:$D$1457), ""))</f>
        <v/>
      </c>
      <c r="H1213" s="3" t="str">
        <f t="shared" si="55"/>
        <v/>
      </c>
      <c r="I1213" s="3">
        <f t="shared" si="56"/>
        <v>0</v>
      </c>
      <c r="J1213" s="12">
        <f>COUNTIF($A$2:A1213, A1213)</f>
        <v>2</v>
      </c>
    </row>
    <row r="1214" spans="1:10">
      <c r="A1214" s="142" t="s">
        <v>633</v>
      </c>
      <c r="B1214" s="143" t="s">
        <v>2050</v>
      </c>
      <c r="C1214" s="2">
        <f>IFERROR(VLOOKUP('DIV CHANGE'!$B1214,JOBS!$A:$D,4,FALSE),"")</f>
        <v>4</v>
      </c>
      <c r="D1214" s="2">
        <v>0</v>
      </c>
      <c r="E1214" s="3" t="str">
        <f>IF(J1214=1, IFERROR(VLOOKUP(A1214,'Simple Annual Summary'!$D$5:$O$962,9,FALSE), ""), "")</f>
        <v/>
      </c>
      <c r="F1214" s="3" t="str">
        <f t="shared" si="54"/>
        <v/>
      </c>
      <c r="G1214" s="17" t="str">
        <f>IF(COUNTIF($A$2:A1214, A1214)&gt;1, "", IFERROR(SUMIF($A$2:$A$1457, A1214, $D$2:$D$1457), ""))</f>
        <v/>
      </c>
      <c r="H1214" s="3" t="str">
        <f t="shared" si="55"/>
        <v/>
      </c>
      <c r="I1214" s="3">
        <f t="shared" si="56"/>
        <v>0</v>
      </c>
      <c r="J1214" s="12">
        <f>COUNTIF($A$2:A1214, A1214)</f>
        <v>2</v>
      </c>
    </row>
    <row r="1215" spans="1:10">
      <c r="A1215" s="142" t="s">
        <v>645</v>
      </c>
      <c r="B1215" s="143" t="s">
        <v>2044</v>
      </c>
      <c r="C1215" s="2">
        <f>IFERROR(VLOOKUP('DIV CHANGE'!$B1215,JOBS!$A:$D,4,FALSE),"")</f>
        <v>4</v>
      </c>
      <c r="D1215" s="130">
        <v>0</v>
      </c>
      <c r="E1215" s="3" t="str">
        <f>IF(J1215=1, IFERROR(VLOOKUP(A1215,'Simple Annual Summary'!$D$5:$O$962,9,FALSE), ""), "")</f>
        <v/>
      </c>
      <c r="F1215" s="3" t="str">
        <f t="shared" si="54"/>
        <v/>
      </c>
      <c r="G1215" s="17" t="str">
        <f>IF(COUNTIF($A$2:A1215, A1215)&gt;1, "", IFERROR(SUMIF($A$2:$A$1457, A1215, $D$2:$D$1457), ""))</f>
        <v/>
      </c>
      <c r="H1215" s="3" t="str">
        <f t="shared" si="55"/>
        <v/>
      </c>
      <c r="I1215" s="3">
        <f t="shared" si="56"/>
        <v>0</v>
      </c>
      <c r="J1215" s="12">
        <f>COUNTIF($A$2:A1215, A1215)</f>
        <v>4</v>
      </c>
    </row>
    <row r="1216" spans="1:10">
      <c r="A1216" s="142" t="s">
        <v>2086</v>
      </c>
      <c r="B1216" s="143" t="s">
        <v>2227</v>
      </c>
      <c r="C1216" s="2">
        <f>IFERROR(VLOOKUP('DIV CHANGE'!$B1216,JOBS!$A:$D,4,FALSE),"")</f>
        <v>2</v>
      </c>
      <c r="D1216" s="2">
        <v>0</v>
      </c>
      <c r="E1216" s="3" t="str">
        <f>IF(J1216=1, IFERROR(VLOOKUP(A1216,'Simple Annual Summary'!$D$5:$O$962,9,FALSE), ""), "")</f>
        <v/>
      </c>
      <c r="F1216" s="3" t="str">
        <f t="shared" si="54"/>
        <v/>
      </c>
      <c r="G1216" s="17" t="str">
        <f>IF(COUNTIF($A$2:A1216, A1216)&gt;1, "", IFERROR(SUMIF($A$2:$A$1457, A1216, $D$2:$D$1457), ""))</f>
        <v/>
      </c>
      <c r="H1216" s="3" t="str">
        <f t="shared" si="55"/>
        <v/>
      </c>
      <c r="I1216" s="3">
        <f t="shared" si="56"/>
        <v>0</v>
      </c>
      <c r="J1216" s="12">
        <f>COUNTIF($A$2:A1216, A1216)</f>
        <v>2</v>
      </c>
    </row>
    <row r="1217" spans="1:10">
      <c r="A1217" s="142" t="s">
        <v>2089</v>
      </c>
      <c r="B1217" s="143" t="s">
        <v>2170</v>
      </c>
      <c r="C1217" s="2">
        <f>IFERROR(VLOOKUP('DIV CHANGE'!$B1217,JOBS!$A:$D,4,FALSE),"")</f>
        <v>2</v>
      </c>
      <c r="D1217" s="131">
        <v>0</v>
      </c>
      <c r="E1217" s="3" t="str">
        <f>IF(J1217=1, IFERROR(VLOOKUP(A1217,'Simple Annual Summary'!$D$5:$O$962,9,FALSE), ""), "")</f>
        <v/>
      </c>
      <c r="F1217" s="3" t="str">
        <f t="shared" si="54"/>
        <v/>
      </c>
      <c r="G1217" s="17" t="str">
        <f>IF(COUNTIF($A$2:A1217, A1217)&gt;1, "", IFERROR(SUMIF($A$2:$A$1457, A1217, $D$2:$D$1457), ""))</f>
        <v/>
      </c>
      <c r="H1217" s="3" t="str">
        <f t="shared" si="55"/>
        <v/>
      </c>
      <c r="I1217" s="3">
        <f t="shared" si="56"/>
        <v>0</v>
      </c>
      <c r="J1217" s="12">
        <f>COUNTIF($A$2:A1217, A1217)</f>
        <v>2</v>
      </c>
    </row>
    <row r="1218" spans="1:10">
      <c r="A1218" s="142" t="s">
        <v>842</v>
      </c>
      <c r="B1218" s="143" t="s">
        <v>2227</v>
      </c>
      <c r="C1218" s="2">
        <f>IFERROR(VLOOKUP('DIV CHANGE'!$B1218,JOBS!$A:$D,4,FALSE),"")</f>
        <v>2</v>
      </c>
      <c r="D1218" s="2">
        <v>0</v>
      </c>
      <c r="E1218" s="3" t="str">
        <f>IF(J1218=1, IFERROR(VLOOKUP(A1218,'Simple Annual Summary'!$D$5:$O$962,9,FALSE), ""), "")</f>
        <v/>
      </c>
      <c r="F1218" s="3" t="str">
        <f t="shared" ref="F1218:F1281" si="57">IFERROR(E1218/12,"")</f>
        <v/>
      </c>
      <c r="G1218" s="17" t="str">
        <f>IF(COUNTIF($A$2:A1218, A1218)&gt;1, "", IFERROR(SUMIF($A$2:$A$1457, A1218, $D$2:$D$1457), ""))</f>
        <v/>
      </c>
      <c r="H1218" s="3" t="str">
        <f t="shared" ref="H1218:H1281" si="58">IFERROR(ROUND(G1218*F1218,3),"")</f>
        <v/>
      </c>
      <c r="I1218" s="3">
        <f t="shared" ref="I1218:I1281" si="59">IFERROR(SUMIFS(F:F, A:A, A1218) * D1218, "")*12</f>
        <v>0</v>
      </c>
      <c r="J1218" s="12">
        <f>COUNTIF($A$2:A1218, A1218)</f>
        <v>2</v>
      </c>
    </row>
    <row r="1219" spans="1:10">
      <c r="A1219" s="142" t="s">
        <v>2184</v>
      </c>
      <c r="B1219" s="143" t="s">
        <v>2025</v>
      </c>
      <c r="C1219" s="2">
        <f>IFERROR(VLOOKUP('DIV CHANGE'!$B1219,JOBS!$A:$D,4,FALSE),"")</f>
        <v>2</v>
      </c>
      <c r="D1219" s="2">
        <v>0</v>
      </c>
      <c r="E1219" s="3" t="str">
        <f>IF(J1219=1, IFERROR(VLOOKUP(A1219,'Simple Annual Summary'!$D$5:$O$962,9,FALSE), ""), "")</f>
        <v/>
      </c>
      <c r="F1219" s="3" t="str">
        <f t="shared" si="57"/>
        <v/>
      </c>
      <c r="G1219" s="17" t="str">
        <f>IF(COUNTIF($A$2:A1219, A1219)&gt;1, "", IFERROR(SUMIF($A$2:$A$1457, A1219, $D$2:$D$1457), ""))</f>
        <v/>
      </c>
      <c r="H1219" s="3" t="str">
        <f t="shared" si="58"/>
        <v/>
      </c>
      <c r="I1219" s="3">
        <f t="shared" si="59"/>
        <v>0</v>
      </c>
      <c r="J1219" s="12">
        <f>COUNTIF($A$2:A1219, A1219)</f>
        <v>7</v>
      </c>
    </row>
    <row r="1220" spans="1:10">
      <c r="A1220" s="142" t="s">
        <v>2184</v>
      </c>
      <c r="B1220" s="143" t="s">
        <v>2114</v>
      </c>
      <c r="C1220" s="2">
        <f>IFERROR(VLOOKUP('DIV CHANGE'!$B1220,JOBS!$A:$D,4,FALSE),"")</f>
        <v>2</v>
      </c>
      <c r="D1220" s="2">
        <v>0</v>
      </c>
      <c r="E1220" s="3" t="str">
        <f>IF(J1220=1, IFERROR(VLOOKUP(A1220,'Simple Annual Summary'!$D$5:$O$962,9,FALSE), ""), "")</f>
        <v/>
      </c>
      <c r="F1220" s="3" t="str">
        <f t="shared" si="57"/>
        <v/>
      </c>
      <c r="G1220" s="17" t="str">
        <f>IF(COUNTIF($A$2:A1220, A1220)&gt;1, "", IFERROR(SUMIF($A$2:$A$1457, A1220, $D$2:$D$1457), ""))</f>
        <v/>
      </c>
      <c r="H1220" s="3" t="str">
        <f t="shared" si="58"/>
        <v/>
      </c>
      <c r="I1220" s="3">
        <f t="shared" si="59"/>
        <v>0</v>
      </c>
      <c r="J1220" s="12">
        <f>COUNTIF($A$2:A1220, A1220)</f>
        <v>8</v>
      </c>
    </row>
    <row r="1221" spans="1:10">
      <c r="A1221" s="138" t="s">
        <v>2184</v>
      </c>
      <c r="B1221" s="139" t="s">
        <v>2113</v>
      </c>
      <c r="C1221" s="2">
        <f>IFERROR(VLOOKUP('DIV CHANGE'!$B1221,JOBS!$A:$D,4,FALSE),"")</f>
        <v>2</v>
      </c>
      <c r="D1221" s="11">
        <v>0</v>
      </c>
      <c r="E1221" s="3" t="str">
        <f>IF(J1221=1, IFERROR(VLOOKUP(A1221,'Simple Annual Summary'!$D$5:$O$962,9,FALSE), ""), "")</f>
        <v/>
      </c>
      <c r="F1221" s="3" t="str">
        <f t="shared" si="57"/>
        <v/>
      </c>
      <c r="G1221" s="17" t="str">
        <f>IF(COUNTIF($A$2:A1221, A1221)&gt;1, "", IFERROR(SUMIF($A$2:$A$1457, A1221, $D$2:$D$1457), ""))</f>
        <v/>
      </c>
      <c r="H1221" s="3" t="str">
        <f t="shared" si="58"/>
        <v/>
      </c>
      <c r="I1221" s="3">
        <f t="shared" si="59"/>
        <v>0</v>
      </c>
      <c r="J1221" s="12">
        <f>COUNTIF($A$2:A1221, A1221)</f>
        <v>9</v>
      </c>
    </row>
    <row r="1222" spans="1:10">
      <c r="A1222" s="142" t="s">
        <v>977</v>
      </c>
      <c r="B1222" s="143" t="s">
        <v>2241</v>
      </c>
      <c r="C1222" s="2" t="str">
        <f>IFERROR(VLOOKUP('DIV CHANGE'!$B1222,JOBS!$A:$D,4,FALSE),"")</f>
        <v/>
      </c>
      <c r="D1222" s="2">
        <v>0</v>
      </c>
      <c r="E1222" s="3" t="str">
        <f>IF(J1222=1, IFERROR(VLOOKUP(A1222,'Simple Annual Summary'!$D$5:$O$962,9,FALSE), ""), "")</f>
        <v/>
      </c>
      <c r="F1222" s="3" t="str">
        <f t="shared" si="57"/>
        <v/>
      </c>
      <c r="G1222" s="17" t="str">
        <f>IF(COUNTIF($A$2:A1222, A1222)&gt;1, "", IFERROR(SUMIF($A$2:$A$1457, A1222, $D$2:$D$1457), ""))</f>
        <v/>
      </c>
      <c r="H1222" s="3" t="str">
        <f t="shared" si="58"/>
        <v/>
      </c>
      <c r="I1222" s="3">
        <f t="shared" si="59"/>
        <v>0</v>
      </c>
      <c r="J1222" s="12">
        <f>COUNTIF($A$2:A1222, A1222)</f>
        <v>9</v>
      </c>
    </row>
    <row r="1223" spans="1:10">
      <c r="A1223" s="142" t="s">
        <v>987</v>
      </c>
      <c r="B1223" s="143" t="s">
        <v>2045</v>
      </c>
      <c r="C1223" s="2">
        <f>IFERROR(VLOOKUP('DIV CHANGE'!$B1223,JOBS!$A:$D,4,FALSE),"")</f>
        <v>2</v>
      </c>
      <c r="D1223" s="2">
        <v>0</v>
      </c>
      <c r="E1223" s="3" t="str">
        <f>IF(J1223=1, IFERROR(VLOOKUP(A1223,'Simple Annual Summary'!$D$5:$O$962,9,FALSE), ""), "")</f>
        <v/>
      </c>
      <c r="F1223" s="3" t="str">
        <f t="shared" si="57"/>
        <v/>
      </c>
      <c r="G1223" s="17" t="str">
        <f>IF(COUNTIF($A$2:A1223, A1223)&gt;1, "", IFERROR(SUMIF($A$2:$A$1457, A1223, $D$2:$D$1457), ""))</f>
        <v/>
      </c>
      <c r="H1223" s="3" t="str">
        <f t="shared" si="58"/>
        <v/>
      </c>
      <c r="I1223" s="3">
        <f t="shared" si="59"/>
        <v>0</v>
      </c>
      <c r="J1223" s="12">
        <f>COUNTIF($A$2:A1223, A1223)</f>
        <v>3</v>
      </c>
    </row>
    <row r="1224" spans="1:10">
      <c r="A1224" s="142" t="s">
        <v>987</v>
      </c>
      <c r="B1224" s="143" t="s">
        <v>2044</v>
      </c>
      <c r="C1224" s="2">
        <f>IFERROR(VLOOKUP('DIV CHANGE'!$B1224,JOBS!$A:$D,4,FALSE),"")</f>
        <v>4</v>
      </c>
      <c r="D1224" s="2">
        <v>0</v>
      </c>
      <c r="E1224" s="3" t="str">
        <f>IF(J1224=1, IFERROR(VLOOKUP(A1224,'Simple Annual Summary'!$D$5:$O$962,9,FALSE), ""), "")</f>
        <v/>
      </c>
      <c r="F1224" s="3" t="str">
        <f t="shared" si="57"/>
        <v/>
      </c>
      <c r="G1224" s="17" t="str">
        <f>IF(COUNTIF($A$2:A1224, A1224)&gt;1, "", IFERROR(SUMIF($A$2:$A$1457, A1224, $D$2:$D$1457), ""))</f>
        <v/>
      </c>
      <c r="H1224" s="3" t="str">
        <f t="shared" si="58"/>
        <v/>
      </c>
      <c r="I1224" s="3">
        <f t="shared" si="59"/>
        <v>0</v>
      </c>
      <c r="J1224" s="12">
        <f>COUNTIF($A$2:A1224, A1224)</f>
        <v>4</v>
      </c>
    </row>
    <row r="1225" spans="1:10">
      <c r="A1225" s="142" t="s">
        <v>991</v>
      </c>
      <c r="B1225" s="143" t="s">
        <v>2170</v>
      </c>
      <c r="C1225" s="2">
        <f>IFERROR(VLOOKUP('DIV CHANGE'!$B1225,JOBS!$A:$D,4,FALSE),"")</f>
        <v>2</v>
      </c>
      <c r="D1225" s="131">
        <v>0</v>
      </c>
      <c r="E1225" s="3" t="str">
        <f>IF(J1225=1, IFERROR(VLOOKUP(A1225,'Simple Annual Summary'!$D$5:$O$962,9,FALSE), ""), "")</f>
        <v/>
      </c>
      <c r="F1225" s="3" t="str">
        <f t="shared" si="57"/>
        <v/>
      </c>
      <c r="G1225" s="17" t="str">
        <f>IF(COUNTIF($A$2:A1225, A1225)&gt;1, "", IFERROR(SUMIF($A$2:$A$1457, A1225, $D$2:$D$1457), ""))</f>
        <v/>
      </c>
      <c r="H1225" s="3" t="str">
        <f t="shared" si="58"/>
        <v/>
      </c>
      <c r="I1225" s="3">
        <f t="shared" si="59"/>
        <v>0</v>
      </c>
      <c r="J1225" s="12">
        <f>COUNTIF($A$2:A1225, A1225)</f>
        <v>9</v>
      </c>
    </row>
    <row r="1226" spans="1:10">
      <c r="A1226" s="142" t="s">
        <v>991</v>
      </c>
      <c r="B1226" s="143" t="s">
        <v>2045</v>
      </c>
      <c r="C1226" s="2">
        <f>IFERROR(VLOOKUP('DIV CHANGE'!$B1226,JOBS!$A:$D,4,FALSE),"")</f>
        <v>2</v>
      </c>
      <c r="D1226" s="2">
        <v>0</v>
      </c>
      <c r="E1226" s="3" t="str">
        <f>IF(J1226=1, IFERROR(VLOOKUP(A1226,'Simple Annual Summary'!$D$5:$O$962,9,FALSE), ""), "")</f>
        <v/>
      </c>
      <c r="F1226" s="3" t="str">
        <f t="shared" si="57"/>
        <v/>
      </c>
      <c r="G1226" s="17" t="str">
        <f>IF(COUNTIF($A$2:A1226, A1226)&gt;1, "", IFERROR(SUMIF($A$2:$A$1457, A1226, $D$2:$D$1457), ""))</f>
        <v/>
      </c>
      <c r="H1226" s="3" t="str">
        <f t="shared" si="58"/>
        <v/>
      </c>
      <c r="I1226" s="3">
        <f t="shared" si="59"/>
        <v>0</v>
      </c>
      <c r="J1226" s="12">
        <f>COUNTIF($A$2:A1226, A1226)</f>
        <v>10</v>
      </c>
    </row>
    <row r="1227" spans="1:10">
      <c r="A1227" s="142" t="s">
        <v>991</v>
      </c>
      <c r="B1227" s="143" t="s">
        <v>2018</v>
      </c>
      <c r="C1227" s="2">
        <f>IFERROR(VLOOKUP('DIV CHANGE'!$B1227,JOBS!$A:$D,4,FALSE),"")</f>
        <v>2</v>
      </c>
      <c r="D1227" s="2">
        <v>0</v>
      </c>
      <c r="E1227" s="3" t="str">
        <f>IF(J1227=1, IFERROR(VLOOKUP(A1227,'Simple Annual Summary'!$D$5:$O$962,9,FALSE), ""), "")</f>
        <v/>
      </c>
      <c r="F1227" s="3" t="str">
        <f t="shared" si="57"/>
        <v/>
      </c>
      <c r="G1227" s="17" t="str">
        <f>IF(COUNTIF($A$2:A1227, A1227)&gt;1, "", IFERROR(SUMIF($A$2:$A$1457, A1227, $D$2:$D$1457), ""))</f>
        <v/>
      </c>
      <c r="H1227" s="3" t="str">
        <f t="shared" si="58"/>
        <v/>
      </c>
      <c r="I1227" s="3">
        <f t="shared" si="59"/>
        <v>0</v>
      </c>
      <c r="J1227" s="12">
        <f>COUNTIF($A$2:A1227, A1227)</f>
        <v>11</v>
      </c>
    </row>
    <row r="1228" spans="1:10">
      <c r="A1228" s="138" t="s">
        <v>991</v>
      </c>
      <c r="B1228" s="139" t="s">
        <v>2113</v>
      </c>
      <c r="C1228" s="2">
        <f>IFERROR(VLOOKUP('DIV CHANGE'!$B1228,JOBS!$A:$D,4,FALSE),"")</f>
        <v>2</v>
      </c>
      <c r="D1228" s="11">
        <v>0</v>
      </c>
      <c r="E1228" s="3" t="str">
        <f>IF(J1228=1, IFERROR(VLOOKUP(A1228,'Simple Annual Summary'!$D$5:$O$962,9,FALSE), ""), "")</f>
        <v/>
      </c>
      <c r="F1228" s="3" t="str">
        <f t="shared" si="57"/>
        <v/>
      </c>
      <c r="G1228" s="17" t="str">
        <f>IF(COUNTIF($A$2:A1228, A1228)&gt;1, "", IFERROR(SUMIF($A$2:$A$1457, A1228, $D$2:$D$1457), ""))</f>
        <v/>
      </c>
      <c r="H1228" s="3" t="str">
        <f t="shared" si="58"/>
        <v/>
      </c>
      <c r="I1228" s="3">
        <f t="shared" si="59"/>
        <v>0</v>
      </c>
      <c r="J1228" s="12">
        <f>COUNTIF($A$2:A1228, A1228)</f>
        <v>12</v>
      </c>
    </row>
    <row r="1229" spans="1:10">
      <c r="A1229" s="138" t="s">
        <v>1038</v>
      </c>
      <c r="B1229" s="139" t="s">
        <v>2242</v>
      </c>
      <c r="C1229" s="2">
        <f>IFERROR(VLOOKUP('DIV CHANGE'!$B1229,JOBS!$A:$D,4,FALSE),"")</f>
        <v>2</v>
      </c>
      <c r="D1229" s="11">
        <v>0</v>
      </c>
      <c r="E1229" s="3" t="str">
        <f>IF(J1229=1, IFERROR(VLOOKUP(A1229,'Simple Annual Summary'!$D$5:$O$962,9,FALSE), ""), "")</f>
        <v/>
      </c>
      <c r="F1229" s="3" t="str">
        <f t="shared" si="57"/>
        <v/>
      </c>
      <c r="G1229" s="17" t="str">
        <f>IF(COUNTIF($A$2:A1229, A1229)&gt;1, "", IFERROR(SUMIF($A$2:$A$1457, A1229, $D$2:$D$1457), ""))</f>
        <v/>
      </c>
      <c r="H1229" s="3" t="str">
        <f t="shared" si="58"/>
        <v/>
      </c>
      <c r="I1229" s="3">
        <f t="shared" si="59"/>
        <v>0</v>
      </c>
      <c r="J1229" s="12">
        <f>COUNTIF($A$2:A1229, A1229)</f>
        <v>5</v>
      </c>
    </row>
    <row r="1230" spans="1:10">
      <c r="A1230" s="138" t="s">
        <v>1038</v>
      </c>
      <c r="B1230" s="139" t="s">
        <v>2045</v>
      </c>
      <c r="C1230" s="2">
        <f>IFERROR(VLOOKUP('DIV CHANGE'!$B1230,JOBS!$A:$D,4,FALSE),"")</f>
        <v>2</v>
      </c>
      <c r="D1230" s="11">
        <v>0</v>
      </c>
      <c r="E1230" s="3" t="str">
        <f>IF(J1230=1, IFERROR(VLOOKUP(A1230,'Simple Annual Summary'!$D$5:$O$962,9,FALSE), ""), "")</f>
        <v/>
      </c>
      <c r="F1230" s="3" t="str">
        <f t="shared" si="57"/>
        <v/>
      </c>
      <c r="G1230" s="17" t="str">
        <f>IF(COUNTIF($A$2:A1230, A1230)&gt;1, "", IFERROR(SUMIF($A$2:$A$1457, A1230, $D$2:$D$1457), ""))</f>
        <v/>
      </c>
      <c r="H1230" s="3" t="str">
        <f t="shared" si="58"/>
        <v/>
      </c>
      <c r="I1230" s="3">
        <f t="shared" si="59"/>
        <v>0</v>
      </c>
      <c r="J1230" s="12">
        <f>COUNTIF($A$2:A1230, A1230)</f>
        <v>6</v>
      </c>
    </row>
    <row r="1231" spans="1:10">
      <c r="A1231" s="138" t="s">
        <v>1038</v>
      </c>
      <c r="B1231" s="139" t="s">
        <v>2018</v>
      </c>
      <c r="C1231" s="2">
        <f>IFERROR(VLOOKUP('DIV CHANGE'!$B1231,JOBS!$A:$D,4,FALSE),"")</f>
        <v>2</v>
      </c>
      <c r="D1231" s="11">
        <v>0</v>
      </c>
      <c r="E1231" s="3" t="str">
        <f>IF(J1231=1, IFERROR(VLOOKUP(A1231,'Simple Annual Summary'!$D$5:$O$962,9,FALSE), ""), "")</f>
        <v/>
      </c>
      <c r="F1231" s="3" t="str">
        <f t="shared" si="57"/>
        <v/>
      </c>
      <c r="G1231" s="17" t="str">
        <f>IF(COUNTIF($A$2:A1231, A1231)&gt;1, "", IFERROR(SUMIF($A$2:$A$1457, A1231, $D$2:$D$1457), ""))</f>
        <v/>
      </c>
      <c r="H1231" s="3" t="str">
        <f t="shared" si="58"/>
        <v/>
      </c>
      <c r="I1231" s="3">
        <f t="shared" si="59"/>
        <v>0</v>
      </c>
      <c r="J1231" s="12">
        <f>COUNTIF($A$2:A1231, A1231)</f>
        <v>7</v>
      </c>
    </row>
    <row r="1232" spans="1:10">
      <c r="A1232" s="142" t="s">
        <v>1038</v>
      </c>
      <c r="B1232" s="143" t="s">
        <v>2243</v>
      </c>
      <c r="C1232" s="2">
        <f>IFERROR(VLOOKUP('DIV CHANGE'!$B1232,JOBS!$A:$D,4,FALSE),"")</f>
        <v>2</v>
      </c>
      <c r="D1232" s="2">
        <v>0</v>
      </c>
      <c r="E1232" s="3" t="str">
        <f>IF(J1232=1, IFERROR(VLOOKUP(A1232,'Simple Annual Summary'!$D$5:$O$962,9,FALSE), ""), "")</f>
        <v/>
      </c>
      <c r="F1232" s="3" t="str">
        <f t="shared" si="57"/>
        <v/>
      </c>
      <c r="G1232" s="17" t="str">
        <f>IF(COUNTIF($A$2:A1232, A1232)&gt;1, "", IFERROR(SUMIF($A$2:$A$1457, A1232, $D$2:$D$1457), ""))</f>
        <v/>
      </c>
      <c r="H1232" s="3" t="str">
        <f t="shared" si="58"/>
        <v/>
      </c>
      <c r="I1232" s="3">
        <f t="shared" si="59"/>
        <v>0</v>
      </c>
      <c r="J1232" s="12">
        <f>COUNTIF($A$2:A1232, A1232)</f>
        <v>8</v>
      </c>
    </row>
    <row r="1233" spans="1:10">
      <c r="A1233" s="138" t="s">
        <v>1038</v>
      </c>
      <c r="B1233" s="139" t="s">
        <v>2241</v>
      </c>
      <c r="C1233" s="2" t="str">
        <f>IFERROR(VLOOKUP('DIV CHANGE'!$B1233,JOBS!$A:$D,4,FALSE),"")</f>
        <v/>
      </c>
      <c r="D1233" s="11">
        <v>0</v>
      </c>
      <c r="E1233" s="3" t="str">
        <f>IF(J1233=1, IFERROR(VLOOKUP(A1233,'Simple Annual Summary'!$D$5:$O$962,9,FALSE), ""), "")</f>
        <v/>
      </c>
      <c r="F1233" s="3" t="str">
        <f t="shared" si="57"/>
        <v/>
      </c>
      <c r="G1233" s="17" t="str">
        <f>IF(COUNTIF($A$2:A1233, A1233)&gt;1, "", IFERROR(SUMIF($A$2:$A$1457, A1233, $D$2:$D$1457), ""))</f>
        <v/>
      </c>
      <c r="H1233" s="3" t="str">
        <f t="shared" si="58"/>
        <v/>
      </c>
      <c r="I1233" s="3">
        <f t="shared" si="59"/>
        <v>0</v>
      </c>
      <c r="J1233" s="12">
        <f>COUNTIF($A$2:A1233, A1233)</f>
        <v>9</v>
      </c>
    </row>
    <row r="1234" spans="1:10">
      <c r="A1234" s="138" t="s">
        <v>1040</v>
      </c>
      <c r="B1234" s="139" t="s">
        <v>2238</v>
      </c>
      <c r="C1234" s="2">
        <f>IFERROR(VLOOKUP('DIV CHANGE'!$B1234,JOBS!$A:$D,4,FALSE),"")</f>
        <v>2</v>
      </c>
      <c r="D1234" s="11">
        <v>0</v>
      </c>
      <c r="E1234" s="3" t="str">
        <f>IF(J1234=1, IFERROR(VLOOKUP(A1234,'Simple Annual Summary'!$D$5:$O$962,9,FALSE), ""), "")</f>
        <v/>
      </c>
      <c r="F1234" s="3" t="str">
        <f t="shared" si="57"/>
        <v/>
      </c>
      <c r="G1234" s="17" t="str">
        <f>IF(COUNTIF($A$2:A1234, A1234)&gt;1, "", IFERROR(SUMIF($A$2:$A$1457, A1234, $D$2:$D$1457), ""))</f>
        <v/>
      </c>
      <c r="H1234" s="3" t="str">
        <f t="shared" si="58"/>
        <v/>
      </c>
      <c r="I1234" s="3">
        <f t="shared" si="59"/>
        <v>0</v>
      </c>
      <c r="J1234" s="12">
        <f>COUNTIF($A$2:A1234, A1234)</f>
        <v>3</v>
      </c>
    </row>
    <row r="1235" spans="1:10">
      <c r="A1235" s="142" t="s">
        <v>1040</v>
      </c>
      <c r="B1235" s="143" t="s">
        <v>2037</v>
      </c>
      <c r="C1235" s="2">
        <f>IFERROR(VLOOKUP('DIV CHANGE'!$B1235,JOBS!$A:$D,4,FALSE),"")</f>
        <v>2</v>
      </c>
      <c r="D1235" s="2">
        <v>0</v>
      </c>
      <c r="E1235" s="3" t="str">
        <f>IF(J1235=1, IFERROR(VLOOKUP(A1235,'Simple Annual Summary'!$D$5:$O$962,9,FALSE), ""), "")</f>
        <v/>
      </c>
      <c r="F1235" s="3" t="str">
        <f t="shared" si="57"/>
        <v/>
      </c>
      <c r="G1235" s="17" t="str">
        <f>IF(COUNTIF($A$2:A1235, A1235)&gt;1, "", IFERROR(SUMIF($A$2:$A$1457, A1235, $D$2:$D$1457), ""))</f>
        <v/>
      </c>
      <c r="H1235" s="3" t="str">
        <f t="shared" si="58"/>
        <v/>
      </c>
      <c r="I1235" s="3">
        <f t="shared" si="59"/>
        <v>0</v>
      </c>
      <c r="J1235" s="12">
        <f>COUNTIF($A$2:A1235, A1235)</f>
        <v>4</v>
      </c>
    </row>
    <row r="1236" spans="1:10">
      <c r="A1236" s="142" t="s">
        <v>1040</v>
      </c>
      <c r="B1236" s="143" t="s">
        <v>2227</v>
      </c>
      <c r="C1236" s="2">
        <f>IFERROR(VLOOKUP('DIV CHANGE'!$B1236,JOBS!$A:$D,4,FALSE),"")</f>
        <v>2</v>
      </c>
      <c r="D1236" s="2">
        <v>0</v>
      </c>
      <c r="E1236" s="3" t="str">
        <f>IF(J1236=1, IFERROR(VLOOKUP(A1236,'Simple Annual Summary'!$D$5:$O$962,9,FALSE), ""), "")</f>
        <v/>
      </c>
      <c r="F1236" s="3" t="str">
        <f t="shared" si="57"/>
        <v/>
      </c>
      <c r="G1236" s="17" t="str">
        <f>IF(COUNTIF($A$2:A1236, A1236)&gt;1, "", IFERROR(SUMIF($A$2:$A$1457, A1236, $D$2:$D$1457), ""))</f>
        <v/>
      </c>
      <c r="H1236" s="3" t="str">
        <f t="shared" si="58"/>
        <v/>
      </c>
      <c r="I1236" s="3">
        <f t="shared" si="59"/>
        <v>0</v>
      </c>
      <c r="J1236" s="12">
        <f>COUNTIF($A$2:A1236, A1236)</f>
        <v>5</v>
      </c>
    </row>
    <row r="1237" spans="1:10">
      <c r="A1237" s="138" t="s">
        <v>1040</v>
      </c>
      <c r="B1237" s="139" t="s">
        <v>2025</v>
      </c>
      <c r="C1237" s="2">
        <f>IFERROR(VLOOKUP('DIV CHANGE'!$B1237,JOBS!$A:$D,4,FALSE),"")</f>
        <v>2</v>
      </c>
      <c r="D1237" s="11">
        <v>0</v>
      </c>
      <c r="E1237" s="3" t="str">
        <f>IF(J1237=1, IFERROR(VLOOKUP(A1237,'Simple Annual Summary'!$D$5:$O$962,9,FALSE), ""), "")</f>
        <v/>
      </c>
      <c r="F1237" s="3" t="str">
        <f t="shared" si="57"/>
        <v/>
      </c>
      <c r="G1237" s="17" t="str">
        <f>IF(COUNTIF($A$2:A1237, A1237)&gt;1, "", IFERROR(SUMIF($A$2:$A$1457, A1237, $D$2:$D$1457), ""))</f>
        <v/>
      </c>
      <c r="H1237" s="3" t="str">
        <f t="shared" si="58"/>
        <v/>
      </c>
      <c r="I1237" s="3">
        <f t="shared" si="59"/>
        <v>0</v>
      </c>
      <c r="J1237" s="12">
        <f>COUNTIF($A$2:A1237, A1237)</f>
        <v>6</v>
      </c>
    </row>
    <row r="1238" spans="1:10">
      <c r="A1238" s="142" t="s">
        <v>1055</v>
      </c>
      <c r="B1238" s="143" t="s">
        <v>2241</v>
      </c>
      <c r="C1238" s="2" t="str">
        <f>IFERROR(VLOOKUP('DIV CHANGE'!$B1238,JOBS!$A:$D,4,FALSE),"")</f>
        <v/>
      </c>
      <c r="D1238" s="2">
        <v>0</v>
      </c>
      <c r="E1238" s="3" t="str">
        <f>IF(J1238=1, IFERROR(VLOOKUP(A1238,'Simple Annual Summary'!$D$5:$O$962,9,FALSE), ""), "")</f>
        <v/>
      </c>
      <c r="F1238" s="3" t="str">
        <f t="shared" si="57"/>
        <v/>
      </c>
      <c r="G1238" s="17" t="str">
        <f>IF(COUNTIF($A$2:A1238, A1238)&gt;1, "", IFERROR(SUMIF($A$2:$A$1457, A1238, $D$2:$D$1457), ""))</f>
        <v/>
      </c>
      <c r="H1238" s="3" t="str">
        <f t="shared" si="58"/>
        <v/>
      </c>
      <c r="I1238" s="3">
        <f t="shared" si="59"/>
        <v>0</v>
      </c>
      <c r="J1238" s="12">
        <f>COUNTIF($A$2:A1238, A1238)</f>
        <v>3</v>
      </c>
    </row>
    <row r="1239" spans="1:10">
      <c r="A1239" s="142" t="s">
        <v>1079</v>
      </c>
      <c r="B1239" s="143" t="s">
        <v>2027</v>
      </c>
      <c r="C1239" s="2">
        <f>IFERROR(VLOOKUP('DIV CHANGE'!$B1239,JOBS!$A:$D,4,FALSE),"")</f>
        <v>2</v>
      </c>
      <c r="D1239" s="2">
        <v>0</v>
      </c>
      <c r="E1239" s="3" t="str">
        <f>IF(J1239=1, IFERROR(VLOOKUP(A1239,'Simple Annual Summary'!$D$5:$O$962,9,FALSE), ""), "")</f>
        <v/>
      </c>
      <c r="F1239" s="3" t="str">
        <f t="shared" si="57"/>
        <v/>
      </c>
      <c r="G1239" s="17" t="str">
        <f>IF(COUNTIF($A$2:A1239, A1239)&gt;1, "", IFERROR(SUMIF($A$2:$A$1457, A1239, $D$2:$D$1457), ""))</f>
        <v/>
      </c>
      <c r="H1239" s="3" t="str">
        <f t="shared" si="58"/>
        <v/>
      </c>
      <c r="I1239" s="3">
        <f t="shared" si="59"/>
        <v>0</v>
      </c>
      <c r="J1239" s="12">
        <f>COUNTIF($A$2:A1239, A1239)</f>
        <v>14</v>
      </c>
    </row>
    <row r="1240" spans="1:10">
      <c r="A1240" s="142" t="s">
        <v>1079</v>
      </c>
      <c r="B1240" s="143" t="s">
        <v>2245</v>
      </c>
      <c r="C1240" s="2">
        <f>IFERROR(VLOOKUP('DIV CHANGE'!$B1240,JOBS!$A:$D,4,FALSE),"")</f>
        <v>2</v>
      </c>
      <c r="D1240" s="2">
        <v>0</v>
      </c>
      <c r="E1240" s="3" t="str">
        <f>IF(J1240=1, IFERROR(VLOOKUP(A1240,'Simple Annual Summary'!$D$5:$O$962,9,FALSE), ""), "")</f>
        <v/>
      </c>
      <c r="F1240" s="3" t="str">
        <f t="shared" si="57"/>
        <v/>
      </c>
      <c r="G1240" s="17" t="str">
        <f>IF(COUNTIF($A$2:A1240, A1240)&gt;1, "", IFERROR(SUMIF($A$2:$A$1457, A1240, $D$2:$D$1457), ""))</f>
        <v/>
      </c>
      <c r="H1240" s="3" t="str">
        <f t="shared" si="58"/>
        <v/>
      </c>
      <c r="I1240" s="3">
        <f t="shared" si="59"/>
        <v>0</v>
      </c>
      <c r="J1240" s="12">
        <f>COUNTIF($A$2:A1240, A1240)</f>
        <v>15</v>
      </c>
    </row>
    <row r="1241" spans="1:10">
      <c r="A1241" s="142" t="s">
        <v>1079</v>
      </c>
      <c r="B1241" s="143" t="s">
        <v>2113</v>
      </c>
      <c r="C1241" s="2">
        <f>IFERROR(VLOOKUP('DIV CHANGE'!$B1241,JOBS!$A:$D,4,FALSE),"")</f>
        <v>2</v>
      </c>
      <c r="D1241" s="130">
        <v>0</v>
      </c>
      <c r="E1241" s="3" t="str">
        <f>IF(J1241=1, IFERROR(VLOOKUP(A1241,'Simple Annual Summary'!$D$5:$O$962,9,FALSE), ""), "")</f>
        <v/>
      </c>
      <c r="F1241" s="3" t="str">
        <f t="shared" si="57"/>
        <v/>
      </c>
      <c r="G1241" s="17" t="str">
        <f>IF(COUNTIF($A$2:A1241, A1241)&gt;1, "", IFERROR(SUMIF($A$2:$A$1457, A1241, $D$2:$D$1457), ""))</f>
        <v/>
      </c>
      <c r="H1241" s="3" t="str">
        <f t="shared" si="58"/>
        <v/>
      </c>
      <c r="I1241" s="3">
        <f t="shared" si="59"/>
        <v>0</v>
      </c>
      <c r="J1241" s="12">
        <f>COUNTIF($A$2:A1241, A1241)</f>
        <v>16</v>
      </c>
    </row>
    <row r="1242" spans="1:10">
      <c r="A1242" s="138" t="s">
        <v>1079</v>
      </c>
      <c r="B1242" s="139" t="s">
        <v>2080</v>
      </c>
      <c r="C1242" s="2">
        <f>IFERROR(VLOOKUP('DIV CHANGE'!$B1242,JOBS!$A:$D,4,FALSE),"")</f>
        <v>4</v>
      </c>
      <c r="D1242" s="11">
        <v>0</v>
      </c>
      <c r="E1242" s="3" t="str">
        <f>IF(J1242=1, IFERROR(VLOOKUP(A1242,'Simple Annual Summary'!$D$5:$O$962,9,FALSE), ""), "")</f>
        <v/>
      </c>
      <c r="F1242" s="3" t="str">
        <f t="shared" si="57"/>
        <v/>
      </c>
      <c r="G1242" s="17" t="str">
        <f>IF(COUNTIF($A$2:A1242, A1242)&gt;1, "", IFERROR(SUMIF($A$2:$A$1457, A1242, $D$2:$D$1457), ""))</f>
        <v/>
      </c>
      <c r="H1242" s="3" t="str">
        <f t="shared" si="58"/>
        <v/>
      </c>
      <c r="I1242" s="3">
        <f t="shared" si="59"/>
        <v>0</v>
      </c>
      <c r="J1242" s="12">
        <f>COUNTIF($A$2:A1242, A1242)</f>
        <v>17</v>
      </c>
    </row>
    <row r="1243" spans="1:10">
      <c r="A1243" s="142" t="s">
        <v>1081</v>
      </c>
      <c r="B1243" s="143" t="s">
        <v>2235</v>
      </c>
      <c r="C1243" s="2">
        <f>IFERROR(VLOOKUP('DIV CHANGE'!$B1243,JOBS!$A:$D,4,FALSE),"")</f>
        <v>2</v>
      </c>
      <c r="D1243" s="2">
        <v>0</v>
      </c>
      <c r="E1243" s="3" t="str">
        <f>IF(J1243=1, IFERROR(VLOOKUP(A1243,'Simple Annual Summary'!$D$5:$O$962,9,FALSE), ""), "")</f>
        <v/>
      </c>
      <c r="F1243" s="3" t="str">
        <f t="shared" si="57"/>
        <v/>
      </c>
      <c r="G1243" s="17" t="str">
        <f>IF(COUNTIF($A$2:A1243, A1243)&gt;1, "", IFERROR(SUMIF($A$2:$A$1457, A1243, $D$2:$D$1457), ""))</f>
        <v/>
      </c>
      <c r="H1243" s="3" t="str">
        <f t="shared" si="58"/>
        <v/>
      </c>
      <c r="I1243" s="3">
        <f t="shared" si="59"/>
        <v>0</v>
      </c>
      <c r="J1243" s="12">
        <f>COUNTIF($A$2:A1243, A1243)</f>
        <v>11</v>
      </c>
    </row>
    <row r="1244" spans="1:10">
      <c r="A1244" s="142" t="s">
        <v>1083</v>
      </c>
      <c r="B1244" s="143" t="s">
        <v>2080</v>
      </c>
      <c r="C1244" s="2">
        <f>IFERROR(VLOOKUP('DIV CHANGE'!$B1244,JOBS!$A:$D,4,FALSE),"")</f>
        <v>4</v>
      </c>
      <c r="D1244" s="2">
        <v>0</v>
      </c>
      <c r="E1244" s="3" t="str">
        <f>IF(J1244=1, IFERROR(VLOOKUP(A1244,'Simple Annual Summary'!$D$5:$O$962,9,FALSE), ""), "")</f>
        <v/>
      </c>
      <c r="F1244" s="3" t="str">
        <f t="shared" si="57"/>
        <v/>
      </c>
      <c r="G1244" s="17" t="str">
        <f>IF(COUNTIF($A$2:A1244, A1244)&gt;1, "", IFERROR(SUMIF($A$2:$A$1457, A1244, $D$2:$D$1457), ""))</f>
        <v/>
      </c>
      <c r="H1244" s="3" t="str">
        <f t="shared" si="58"/>
        <v/>
      </c>
      <c r="I1244" s="3">
        <f t="shared" si="59"/>
        <v>0</v>
      </c>
      <c r="J1244" s="12">
        <f>COUNTIF($A$2:A1244, A1244)</f>
        <v>5</v>
      </c>
    </row>
    <row r="1245" spans="1:10">
      <c r="A1245" s="142" t="s">
        <v>1083</v>
      </c>
      <c r="B1245" s="143" t="s">
        <v>2250</v>
      </c>
      <c r="C1245" s="2">
        <f>IFERROR(VLOOKUP('DIV CHANGE'!$B1245,JOBS!$A:$D,4,FALSE),"")</f>
        <v>4</v>
      </c>
      <c r="D1245" s="2">
        <v>0</v>
      </c>
      <c r="E1245" s="3" t="str">
        <f>IF(J1245=1, IFERROR(VLOOKUP(A1245,'Simple Annual Summary'!$D$5:$O$962,9,FALSE), ""), "")</f>
        <v/>
      </c>
      <c r="F1245" s="3" t="str">
        <f t="shared" si="57"/>
        <v/>
      </c>
      <c r="G1245" s="17" t="str">
        <f>IF(COUNTIF($A$2:A1245, A1245)&gt;1, "", IFERROR(SUMIF($A$2:$A$1457, A1245, $D$2:$D$1457), ""))</f>
        <v/>
      </c>
      <c r="H1245" s="3" t="str">
        <f t="shared" si="58"/>
        <v/>
      </c>
      <c r="I1245" s="3">
        <f t="shared" si="59"/>
        <v>0</v>
      </c>
      <c r="J1245" s="12">
        <f>COUNTIF($A$2:A1245, A1245)</f>
        <v>6</v>
      </c>
    </row>
    <row r="1246" spans="1:10">
      <c r="A1246" s="142" t="s">
        <v>1089</v>
      </c>
      <c r="B1246" s="143" t="s">
        <v>2051</v>
      </c>
      <c r="C1246" s="2" t="str">
        <f>IFERROR(VLOOKUP('DIV CHANGE'!$B1246,JOBS!$A:$D,4,FALSE),"")</f>
        <v/>
      </c>
      <c r="D1246" s="2">
        <v>0</v>
      </c>
      <c r="E1246" s="3" t="str">
        <f>IF(J1246=1, IFERROR(VLOOKUP(A1246,'Simple Annual Summary'!$D$5:$O$962,9,FALSE), ""), "")</f>
        <v/>
      </c>
      <c r="F1246" s="3" t="str">
        <f t="shared" si="57"/>
        <v/>
      </c>
      <c r="G1246" s="17" t="str">
        <f>IF(COUNTIF($A$2:A1246, A1246)&gt;1, "", IFERROR(SUMIF($A$2:$A$1457, A1246, $D$2:$D$1457), ""))</f>
        <v/>
      </c>
      <c r="H1246" s="3" t="str">
        <f t="shared" si="58"/>
        <v/>
      </c>
      <c r="I1246" s="3">
        <f t="shared" si="59"/>
        <v>0</v>
      </c>
      <c r="J1246" s="12">
        <f>COUNTIF($A$2:A1246, A1246)</f>
        <v>2</v>
      </c>
    </row>
    <row r="1247" spans="1:10">
      <c r="A1247" s="138" t="s">
        <v>1091</v>
      </c>
      <c r="B1247" s="139" t="s">
        <v>2027</v>
      </c>
      <c r="C1247" s="2">
        <f>IFERROR(VLOOKUP('DIV CHANGE'!$B1247,JOBS!$A:$D,4,FALSE),"")</f>
        <v>2</v>
      </c>
      <c r="D1247" s="11">
        <v>0</v>
      </c>
      <c r="E1247" s="3" t="str">
        <f>IF(J1247=1, IFERROR(VLOOKUP(A1247,'Simple Annual Summary'!$D$5:$O$962,9,FALSE), ""), "")</f>
        <v/>
      </c>
      <c r="F1247" s="3" t="str">
        <f t="shared" si="57"/>
        <v/>
      </c>
      <c r="G1247" s="17" t="str">
        <f>IF(COUNTIF($A$2:A1247, A1247)&gt;1, "", IFERROR(SUMIF($A$2:$A$1457, A1247, $D$2:$D$1457), ""))</f>
        <v/>
      </c>
      <c r="H1247" s="3" t="str">
        <f t="shared" si="58"/>
        <v/>
      </c>
      <c r="I1247" s="3">
        <f t="shared" si="59"/>
        <v>0</v>
      </c>
      <c r="J1247" s="12">
        <f>COUNTIF($A$2:A1247, A1247)</f>
        <v>4</v>
      </c>
    </row>
    <row r="1248" spans="1:10">
      <c r="A1248" s="138" t="s">
        <v>1091</v>
      </c>
      <c r="B1248" s="139" t="s">
        <v>2245</v>
      </c>
      <c r="C1248" s="2">
        <f>IFERROR(VLOOKUP('DIV CHANGE'!$B1248,JOBS!$A:$D,4,FALSE),"")</f>
        <v>2</v>
      </c>
      <c r="D1248" s="11">
        <v>0</v>
      </c>
      <c r="E1248" s="3" t="str">
        <f>IF(J1248=1, IFERROR(VLOOKUP(A1248,'Simple Annual Summary'!$D$5:$O$962,9,FALSE), ""), "")</f>
        <v/>
      </c>
      <c r="F1248" s="3" t="str">
        <f t="shared" si="57"/>
        <v/>
      </c>
      <c r="G1248" s="17" t="str">
        <f>IF(COUNTIF($A$2:A1248, A1248)&gt;1, "", IFERROR(SUMIF($A$2:$A$1457, A1248, $D$2:$D$1457), ""))</f>
        <v/>
      </c>
      <c r="H1248" s="3" t="str">
        <f t="shared" si="58"/>
        <v/>
      </c>
      <c r="I1248" s="3">
        <f t="shared" si="59"/>
        <v>0</v>
      </c>
      <c r="J1248" s="12">
        <f>COUNTIF($A$2:A1248, A1248)</f>
        <v>5</v>
      </c>
    </row>
    <row r="1249" spans="1:10">
      <c r="A1249" s="142" t="s">
        <v>1091</v>
      </c>
      <c r="B1249" s="143" t="s">
        <v>2037</v>
      </c>
      <c r="C1249" s="2">
        <f>IFERROR(VLOOKUP('DIV CHANGE'!$B1249,JOBS!$A:$D,4,FALSE),"")</f>
        <v>2</v>
      </c>
      <c r="D1249" s="2">
        <v>0</v>
      </c>
      <c r="E1249" s="3" t="str">
        <f>IF(J1249=1, IFERROR(VLOOKUP(A1249,'Simple Annual Summary'!$D$5:$O$962,9,FALSE), ""), "")</f>
        <v/>
      </c>
      <c r="F1249" s="3" t="str">
        <f t="shared" si="57"/>
        <v/>
      </c>
      <c r="G1249" s="17" t="str">
        <f>IF(COUNTIF($A$2:A1249, A1249)&gt;1, "", IFERROR(SUMIF($A$2:$A$1457, A1249, $D$2:$D$1457), ""))</f>
        <v/>
      </c>
      <c r="H1249" s="3" t="str">
        <f t="shared" si="58"/>
        <v/>
      </c>
      <c r="I1249" s="3">
        <f t="shared" si="59"/>
        <v>0</v>
      </c>
      <c r="J1249" s="12">
        <f>COUNTIF($A$2:A1249, A1249)</f>
        <v>6</v>
      </c>
    </row>
    <row r="1250" spans="1:10">
      <c r="A1250" s="138" t="s">
        <v>1091</v>
      </c>
      <c r="B1250" s="139" t="s">
        <v>2170</v>
      </c>
      <c r="C1250" s="2">
        <f>IFERROR(VLOOKUP('DIV CHANGE'!$B1250,JOBS!$A:$D,4,FALSE),"")</f>
        <v>2</v>
      </c>
      <c r="D1250" s="11">
        <v>0</v>
      </c>
      <c r="E1250" s="3" t="str">
        <f>IF(J1250=1, IFERROR(VLOOKUP(A1250,'Simple Annual Summary'!$D$5:$O$962,9,FALSE), ""), "")</f>
        <v/>
      </c>
      <c r="F1250" s="3" t="str">
        <f t="shared" si="57"/>
        <v/>
      </c>
      <c r="G1250" s="17" t="str">
        <f>IF(COUNTIF($A$2:A1250, A1250)&gt;1, "", IFERROR(SUMIF($A$2:$A$1457, A1250, $D$2:$D$1457), ""))</f>
        <v/>
      </c>
      <c r="H1250" s="3" t="str">
        <f t="shared" si="58"/>
        <v/>
      </c>
      <c r="I1250" s="3">
        <f t="shared" si="59"/>
        <v>0</v>
      </c>
      <c r="J1250" s="12">
        <f>COUNTIF($A$2:A1250, A1250)</f>
        <v>7</v>
      </c>
    </row>
    <row r="1251" spans="1:10">
      <c r="A1251" s="142" t="s">
        <v>1091</v>
      </c>
      <c r="B1251" s="143" t="s">
        <v>2044</v>
      </c>
      <c r="C1251" s="2">
        <f>IFERROR(VLOOKUP('DIV CHANGE'!$B1251,JOBS!$A:$D,4,FALSE),"")</f>
        <v>4</v>
      </c>
      <c r="D1251" s="2">
        <v>0</v>
      </c>
      <c r="E1251" s="3" t="str">
        <f>IF(J1251=1, IFERROR(VLOOKUP(A1251,'Simple Annual Summary'!$D$5:$O$962,9,FALSE), ""), "")</f>
        <v/>
      </c>
      <c r="F1251" s="3" t="str">
        <f t="shared" si="57"/>
        <v/>
      </c>
      <c r="G1251" s="17" t="str">
        <f>IF(COUNTIF($A$2:A1251, A1251)&gt;1, "", IFERROR(SUMIF($A$2:$A$1457, A1251, $D$2:$D$1457), ""))</f>
        <v/>
      </c>
      <c r="H1251" s="3" t="str">
        <f t="shared" si="58"/>
        <v/>
      </c>
      <c r="I1251" s="3">
        <f t="shared" si="59"/>
        <v>0</v>
      </c>
      <c r="J1251" s="12">
        <f>COUNTIF($A$2:A1251, A1251)</f>
        <v>8</v>
      </c>
    </row>
    <row r="1252" spans="1:10">
      <c r="A1252" s="233" t="s">
        <v>1091</v>
      </c>
      <c r="B1252" s="236" t="s">
        <v>2114</v>
      </c>
      <c r="C1252" s="2">
        <f>IFERROR(VLOOKUP('DIV CHANGE'!$B1252,JOBS!$A:$D,4,FALSE),"")</f>
        <v>2</v>
      </c>
      <c r="D1252" s="211">
        <v>0</v>
      </c>
      <c r="E1252" s="3" t="str">
        <f>IF(J1252=1, IFERROR(VLOOKUP(A1252,'Simple Annual Summary'!$D$5:$O$962,9,FALSE), ""), "")</f>
        <v/>
      </c>
      <c r="F1252" s="3" t="str">
        <f t="shared" si="57"/>
        <v/>
      </c>
      <c r="G1252" s="17" t="str">
        <f>IF(COUNTIF($A$2:A1252, A1252)&gt;1, "", IFERROR(SUMIF($A$2:$A$1457, A1252, $D$2:$D$1457), ""))</f>
        <v/>
      </c>
      <c r="H1252" s="3" t="str">
        <f t="shared" si="58"/>
        <v/>
      </c>
      <c r="I1252" s="3">
        <f t="shared" si="59"/>
        <v>0</v>
      </c>
      <c r="J1252" s="12">
        <f>COUNTIF($A$2:A1252, A1252)</f>
        <v>9</v>
      </c>
    </row>
    <row r="1253" spans="1:10">
      <c r="A1253" s="144" t="s">
        <v>1091</v>
      </c>
      <c r="B1253" s="144" t="s">
        <v>2020</v>
      </c>
      <c r="C1253" s="2">
        <f>IFERROR(VLOOKUP('DIV CHANGE'!$B1253,JOBS!$A:$D,4,FALSE),"")</f>
        <v>2</v>
      </c>
      <c r="D1253" s="140">
        <v>0</v>
      </c>
      <c r="E1253" s="3" t="str">
        <f>IF(J1253=1, IFERROR(VLOOKUP(A1253,'Simple Annual Summary'!$D$5:$O$962,9,FALSE), ""), "")</f>
        <v/>
      </c>
      <c r="F1253" s="3" t="str">
        <f t="shared" si="57"/>
        <v/>
      </c>
      <c r="G1253" s="17" t="str">
        <f>IF(COUNTIF($A$2:A1253, A1253)&gt;1, "", IFERROR(SUMIF($A$2:$A$1457, A1253, $D$2:$D$1457), ""))</f>
        <v/>
      </c>
      <c r="H1253" s="3" t="str">
        <f t="shared" si="58"/>
        <v/>
      </c>
      <c r="I1253" s="3">
        <f t="shared" si="59"/>
        <v>0</v>
      </c>
      <c r="J1253" s="12">
        <f>COUNTIF($A$2:A1253, A1253)</f>
        <v>10</v>
      </c>
    </row>
    <row r="1254" spans="1:10">
      <c r="A1254" s="18" t="s">
        <v>1091</v>
      </c>
      <c r="B1254" s="18" t="s">
        <v>2042</v>
      </c>
      <c r="C1254" s="2">
        <f>IFERROR(VLOOKUP('DIV CHANGE'!$B1254,JOBS!$A:$D,4,FALSE),"")</f>
        <v>4</v>
      </c>
      <c r="D1254" s="18">
        <v>0</v>
      </c>
      <c r="E1254" s="3" t="str">
        <f>IF(J1254=1, IFERROR(VLOOKUP(A1254,'Simple Annual Summary'!$D$5:$O$962,9,FALSE), ""), "")</f>
        <v/>
      </c>
      <c r="F1254" s="3" t="str">
        <f t="shared" si="57"/>
        <v/>
      </c>
      <c r="G1254" s="17" t="str">
        <f>IF(COUNTIF($A$2:A1254, A1254)&gt;1, "", IFERROR(SUMIF($A$2:$A$1457, A1254, $D$2:$D$1457), ""))</f>
        <v/>
      </c>
      <c r="H1254" s="3" t="str">
        <f t="shared" si="58"/>
        <v/>
      </c>
      <c r="I1254" s="3">
        <f t="shared" si="59"/>
        <v>0</v>
      </c>
      <c r="J1254" s="12">
        <f>COUNTIF($A$2:A1254, A1254)</f>
        <v>11</v>
      </c>
    </row>
    <row r="1255" spans="1:10">
      <c r="A1255" s="18" t="s">
        <v>1091</v>
      </c>
      <c r="B1255" s="18" t="s">
        <v>2246</v>
      </c>
      <c r="C1255" s="2" t="str">
        <f>IFERROR(VLOOKUP('DIV CHANGE'!$B1255,JOBS!$A:$D,4,FALSE),"")</f>
        <v/>
      </c>
      <c r="D1255" s="18">
        <v>0</v>
      </c>
      <c r="E1255" s="3" t="str">
        <f>IF(J1255=1, IFERROR(VLOOKUP(A1255,'Simple Annual Summary'!$D$5:$O$962,9,FALSE), ""), "")</f>
        <v/>
      </c>
      <c r="F1255" s="3" t="str">
        <f t="shared" si="57"/>
        <v/>
      </c>
      <c r="G1255" s="17" t="str">
        <f>IF(COUNTIF($A$2:A1255, A1255)&gt;1, "", IFERROR(SUMIF($A$2:$A$1457, A1255, $D$2:$D$1457), ""))</f>
        <v/>
      </c>
      <c r="H1255" s="3" t="str">
        <f t="shared" si="58"/>
        <v/>
      </c>
      <c r="I1255" s="3">
        <f t="shared" si="59"/>
        <v>0</v>
      </c>
      <c r="J1255" s="12">
        <f>COUNTIF($A$2:A1255, A1255)</f>
        <v>12</v>
      </c>
    </row>
    <row r="1256" spans="1:10">
      <c r="A1256" s="18" t="s">
        <v>1093</v>
      </c>
      <c r="B1256" s="18" t="s">
        <v>2213</v>
      </c>
      <c r="C1256" s="2">
        <f>IFERROR(VLOOKUP('DIV CHANGE'!$B1256,JOBS!$A:$D,4,FALSE),"")</f>
        <v>2</v>
      </c>
      <c r="D1256" s="18">
        <v>0</v>
      </c>
      <c r="E1256" s="3" t="str">
        <f>IF(J1256=1, IFERROR(VLOOKUP(A1256,'Simple Annual Summary'!$D$5:$O$962,9,FALSE), ""), "")</f>
        <v/>
      </c>
      <c r="F1256" s="3" t="str">
        <f t="shared" si="57"/>
        <v/>
      </c>
      <c r="G1256" s="17" t="str">
        <f>IF(COUNTIF($A$2:A1256, A1256)&gt;1, "", IFERROR(SUMIF($A$2:$A$1457, A1256, $D$2:$D$1457), ""))</f>
        <v/>
      </c>
      <c r="H1256" s="3" t="str">
        <f t="shared" si="58"/>
        <v/>
      </c>
      <c r="I1256" s="3">
        <f t="shared" si="59"/>
        <v>0</v>
      </c>
      <c r="J1256" s="12">
        <f>COUNTIF($A$2:A1256, A1256)</f>
        <v>13</v>
      </c>
    </row>
    <row r="1257" spans="1:10">
      <c r="A1257" s="144" t="s">
        <v>1093</v>
      </c>
      <c r="B1257" s="144" t="s">
        <v>2044</v>
      </c>
      <c r="C1257" s="2">
        <f>IFERROR(VLOOKUP('DIV CHANGE'!$B1257,JOBS!$A:$D,4,FALSE),"")</f>
        <v>4</v>
      </c>
      <c r="D1257" s="140">
        <v>0</v>
      </c>
      <c r="E1257" s="3" t="str">
        <f>IF(J1257=1, IFERROR(VLOOKUP(A1257,'Simple Annual Summary'!$D$5:$O$962,9,FALSE), ""), "")</f>
        <v/>
      </c>
      <c r="F1257" s="3" t="str">
        <f t="shared" si="57"/>
        <v/>
      </c>
      <c r="G1257" s="17" t="str">
        <f>IF(COUNTIF($A$2:A1257, A1257)&gt;1, "", IFERROR(SUMIF($A$2:$A$1457, A1257, $D$2:$D$1457), ""))</f>
        <v/>
      </c>
      <c r="H1257" s="3" t="str">
        <f t="shared" si="58"/>
        <v/>
      </c>
      <c r="I1257" s="3">
        <f t="shared" si="59"/>
        <v>0</v>
      </c>
      <c r="J1257" s="12">
        <f>COUNTIF($A$2:A1257, A1257)</f>
        <v>14</v>
      </c>
    </row>
    <row r="1258" spans="1:10">
      <c r="A1258" s="144" t="s">
        <v>1093</v>
      </c>
      <c r="B1258" s="144" t="s">
        <v>2113</v>
      </c>
      <c r="C1258" s="2">
        <f>IFERROR(VLOOKUP('DIV CHANGE'!$B1258,JOBS!$A:$D,4,FALSE),"")</f>
        <v>2</v>
      </c>
      <c r="D1258" s="134">
        <v>0</v>
      </c>
      <c r="E1258" s="3" t="str">
        <f>IF(J1258=1, IFERROR(VLOOKUP(A1258,'Simple Annual Summary'!$D$5:$O$962,9,FALSE), ""), "")</f>
        <v/>
      </c>
      <c r="F1258" s="3" t="str">
        <f t="shared" si="57"/>
        <v/>
      </c>
      <c r="G1258" s="17" t="str">
        <f>IF(COUNTIF($A$2:A1258, A1258)&gt;1, "", IFERROR(SUMIF($A$2:$A$1457, A1258, $D$2:$D$1457), ""))</f>
        <v/>
      </c>
      <c r="H1258" s="3" t="str">
        <f t="shared" si="58"/>
        <v/>
      </c>
      <c r="I1258" s="3">
        <f t="shared" si="59"/>
        <v>0</v>
      </c>
      <c r="J1258" s="12">
        <f>COUNTIF($A$2:A1258, A1258)</f>
        <v>15</v>
      </c>
    </row>
    <row r="1259" spans="1:10">
      <c r="A1259" s="18" t="s">
        <v>1093</v>
      </c>
      <c r="B1259" s="18" t="s">
        <v>2042</v>
      </c>
      <c r="C1259" s="2">
        <f>IFERROR(VLOOKUP('DIV CHANGE'!$B1259,JOBS!$A:$D,4,FALSE),"")</f>
        <v>4</v>
      </c>
      <c r="D1259" s="18">
        <v>0</v>
      </c>
      <c r="E1259" s="3" t="str">
        <f>IF(J1259=1, IFERROR(VLOOKUP(A1259,'Simple Annual Summary'!$D$5:$O$962,9,FALSE), ""), "")</f>
        <v/>
      </c>
      <c r="F1259" s="3" t="str">
        <f t="shared" si="57"/>
        <v/>
      </c>
      <c r="G1259" s="17" t="str">
        <f>IF(COUNTIF($A$2:A1259, A1259)&gt;1, "", IFERROR(SUMIF($A$2:$A$1457, A1259, $D$2:$D$1457), ""))</f>
        <v/>
      </c>
      <c r="H1259" s="3" t="str">
        <f t="shared" si="58"/>
        <v/>
      </c>
      <c r="I1259" s="3">
        <f t="shared" si="59"/>
        <v>0</v>
      </c>
      <c r="J1259" s="12">
        <f>COUNTIF($A$2:A1259, A1259)</f>
        <v>16</v>
      </c>
    </row>
    <row r="1260" spans="1:10">
      <c r="A1260" s="144" t="s">
        <v>1095</v>
      </c>
      <c r="B1260" s="144" t="s">
        <v>2027</v>
      </c>
      <c r="C1260" s="2">
        <f>IFERROR(VLOOKUP('DIV CHANGE'!$B1260,JOBS!$A:$D,4,FALSE),"")</f>
        <v>2</v>
      </c>
      <c r="D1260" s="134">
        <v>0</v>
      </c>
      <c r="E1260" s="3" t="str">
        <f>IF(J1260=1, IFERROR(VLOOKUP(A1260,'Simple Annual Summary'!$D$5:$O$962,9,FALSE), ""), "")</f>
        <v/>
      </c>
      <c r="F1260" s="3" t="str">
        <f t="shared" si="57"/>
        <v/>
      </c>
      <c r="G1260" s="17" t="str">
        <f>IF(COUNTIF($A$2:A1260, A1260)&gt;1, "", IFERROR(SUMIF($A$2:$A$1457, A1260, $D$2:$D$1457), ""))</f>
        <v/>
      </c>
      <c r="H1260" s="3" t="str">
        <f t="shared" si="58"/>
        <v/>
      </c>
      <c r="I1260" s="3">
        <f t="shared" si="59"/>
        <v>0</v>
      </c>
      <c r="J1260" s="12">
        <f>COUNTIF($A$2:A1260, A1260)</f>
        <v>3</v>
      </c>
    </row>
    <row r="1261" spans="1:10">
      <c r="A1261" s="144" t="s">
        <v>1095</v>
      </c>
      <c r="B1261" s="144" t="s">
        <v>2248</v>
      </c>
      <c r="C1261" s="2">
        <f>IFERROR(VLOOKUP('DIV CHANGE'!$B1261,JOBS!$A:$D,4,FALSE),"")</f>
        <v>2</v>
      </c>
      <c r="D1261" s="134">
        <v>0</v>
      </c>
      <c r="E1261" s="3" t="str">
        <f>IF(J1261=1, IFERROR(VLOOKUP(A1261,'Simple Annual Summary'!$D$5:$O$962,9,FALSE), ""), "")</f>
        <v/>
      </c>
      <c r="F1261" s="3" t="str">
        <f t="shared" si="57"/>
        <v/>
      </c>
      <c r="G1261" s="17" t="str">
        <f>IF(COUNTIF($A$2:A1261, A1261)&gt;1, "", IFERROR(SUMIF($A$2:$A$1457, A1261, $D$2:$D$1457), ""))</f>
        <v/>
      </c>
      <c r="H1261" s="3" t="str">
        <f t="shared" si="58"/>
        <v/>
      </c>
      <c r="I1261" s="3">
        <f t="shared" si="59"/>
        <v>0</v>
      </c>
      <c r="J1261" s="12">
        <f>COUNTIF($A$2:A1261, A1261)</f>
        <v>4</v>
      </c>
    </row>
    <row r="1262" spans="1:10">
      <c r="A1262" s="144" t="s">
        <v>1095</v>
      </c>
      <c r="B1262" s="144" t="s">
        <v>2023</v>
      </c>
      <c r="C1262" s="2">
        <f>IFERROR(VLOOKUP('DIV CHANGE'!$B1262,JOBS!$A:$D,4,FALSE),"")</f>
        <v>2</v>
      </c>
      <c r="D1262" s="134">
        <v>0</v>
      </c>
      <c r="E1262" s="3" t="str">
        <f>IF(J1262=1, IFERROR(VLOOKUP(A1262,'Simple Annual Summary'!$D$5:$O$962,9,FALSE), ""), "")</f>
        <v/>
      </c>
      <c r="F1262" s="3" t="str">
        <f t="shared" si="57"/>
        <v/>
      </c>
      <c r="G1262" s="17" t="str">
        <f>IF(COUNTIF($A$2:A1262, A1262)&gt;1, "", IFERROR(SUMIF($A$2:$A$1457, A1262, $D$2:$D$1457), ""))</f>
        <v/>
      </c>
      <c r="H1262" s="3" t="str">
        <f t="shared" si="58"/>
        <v/>
      </c>
      <c r="I1262" s="3">
        <f t="shared" si="59"/>
        <v>0</v>
      </c>
      <c r="J1262" s="12">
        <f>COUNTIF($A$2:A1262, A1262)</f>
        <v>5</v>
      </c>
    </row>
    <row r="1263" spans="1:10">
      <c r="A1263" s="144" t="s">
        <v>1097</v>
      </c>
      <c r="B1263" s="144" t="s">
        <v>2027</v>
      </c>
      <c r="C1263" s="2">
        <f>IFERROR(VLOOKUP('DIV CHANGE'!$B1263,JOBS!$A:$D,4,FALSE),"")</f>
        <v>2</v>
      </c>
      <c r="D1263" s="134">
        <v>0</v>
      </c>
      <c r="E1263" s="3" t="str">
        <f>IF(J1263=1, IFERROR(VLOOKUP(A1263,'Simple Annual Summary'!$D$5:$O$962,9,FALSE), ""), "")</f>
        <v/>
      </c>
      <c r="F1263" s="3" t="str">
        <f t="shared" si="57"/>
        <v/>
      </c>
      <c r="G1263" s="17" t="str">
        <f>IF(COUNTIF($A$2:A1263, A1263)&gt;1, "", IFERROR(SUMIF($A$2:$A$1457, A1263, $D$2:$D$1457), ""))</f>
        <v/>
      </c>
      <c r="H1263" s="3" t="str">
        <f t="shared" si="58"/>
        <v/>
      </c>
      <c r="I1263" s="3">
        <f t="shared" si="59"/>
        <v>0</v>
      </c>
      <c r="J1263" s="12">
        <f>COUNTIF($A$2:A1263, A1263)</f>
        <v>4</v>
      </c>
    </row>
    <row r="1264" spans="1:10">
      <c r="A1264" s="144" t="s">
        <v>1097</v>
      </c>
      <c r="B1264" s="144" t="s">
        <v>2170</v>
      </c>
      <c r="C1264" s="2">
        <f>IFERROR(VLOOKUP('DIV CHANGE'!$B1264,JOBS!$A:$D,4,FALSE),"")</f>
        <v>2</v>
      </c>
      <c r="D1264" s="18">
        <v>0</v>
      </c>
      <c r="E1264" s="3" t="str">
        <f>IF(J1264=1, IFERROR(VLOOKUP(A1264,'Simple Annual Summary'!$D$5:$O$962,9,FALSE), ""), "")</f>
        <v/>
      </c>
      <c r="F1264" s="3" t="str">
        <f t="shared" si="57"/>
        <v/>
      </c>
      <c r="G1264" s="17" t="str">
        <f>IF(COUNTIF($A$2:A1264, A1264)&gt;1, "", IFERROR(SUMIF($A$2:$A$1457, A1264, $D$2:$D$1457), ""))</f>
        <v/>
      </c>
      <c r="H1264" s="3" t="str">
        <f t="shared" si="58"/>
        <v/>
      </c>
      <c r="I1264" s="3">
        <f t="shared" si="59"/>
        <v>0</v>
      </c>
      <c r="J1264" s="12">
        <f>COUNTIF($A$2:A1264, A1264)</f>
        <v>5</v>
      </c>
    </row>
    <row r="1265" spans="1:10">
      <c r="A1265" s="18" t="s">
        <v>1097</v>
      </c>
      <c r="B1265" s="18" t="s">
        <v>2018</v>
      </c>
      <c r="C1265" s="2">
        <f>IFERROR(VLOOKUP('DIV CHANGE'!$B1265,JOBS!$A:$D,4,FALSE),"")</f>
        <v>2</v>
      </c>
      <c r="D1265" s="18">
        <v>0</v>
      </c>
      <c r="E1265" s="3" t="str">
        <f>IF(J1265=1, IFERROR(VLOOKUP(A1265,'Simple Annual Summary'!$D$5:$O$962,9,FALSE), ""), "")</f>
        <v/>
      </c>
      <c r="F1265" s="3" t="str">
        <f t="shared" si="57"/>
        <v/>
      </c>
      <c r="G1265" s="17" t="str">
        <f>IF(COUNTIF($A$2:A1265, A1265)&gt;1, "", IFERROR(SUMIF($A$2:$A$1457, A1265, $D$2:$D$1457), ""))</f>
        <v/>
      </c>
      <c r="H1265" s="3" t="str">
        <f t="shared" si="58"/>
        <v/>
      </c>
      <c r="I1265" s="3">
        <f t="shared" si="59"/>
        <v>0</v>
      </c>
      <c r="J1265" s="12">
        <f>COUNTIF($A$2:A1265, A1265)</f>
        <v>6</v>
      </c>
    </row>
    <row r="1266" spans="1:10">
      <c r="A1266" s="144" t="s">
        <v>1099</v>
      </c>
      <c r="B1266" s="144" t="s">
        <v>2037</v>
      </c>
      <c r="C1266" s="2">
        <f>IFERROR(VLOOKUP('DIV CHANGE'!$B1266,JOBS!$A:$D,4,FALSE),"")</f>
        <v>2</v>
      </c>
      <c r="D1266" s="18">
        <v>0</v>
      </c>
      <c r="E1266" s="3" t="str">
        <f>IF(J1266=1, IFERROR(VLOOKUP(A1266,'Simple Annual Summary'!$D$5:$O$962,9,FALSE), ""), "")</f>
        <v/>
      </c>
      <c r="F1266" s="3" t="str">
        <f t="shared" si="57"/>
        <v/>
      </c>
      <c r="G1266" s="17" t="str">
        <f>IF(COUNTIF($A$2:A1266, A1266)&gt;1, "", IFERROR(SUMIF($A$2:$A$1457, A1266, $D$2:$D$1457), ""))</f>
        <v/>
      </c>
      <c r="H1266" s="3" t="str">
        <f t="shared" si="58"/>
        <v/>
      </c>
      <c r="I1266" s="3">
        <f t="shared" si="59"/>
        <v>0</v>
      </c>
      <c r="J1266" s="12">
        <f>COUNTIF($A$2:A1266, A1266)</f>
        <v>2</v>
      </c>
    </row>
    <row r="1267" spans="1:10">
      <c r="A1267" s="144" t="s">
        <v>1099</v>
      </c>
      <c r="B1267" s="144" t="s">
        <v>2114</v>
      </c>
      <c r="C1267" s="2">
        <f>IFERROR(VLOOKUP('DIV CHANGE'!$B1267,JOBS!$A:$D,4,FALSE),"")</f>
        <v>2</v>
      </c>
      <c r="D1267" s="134">
        <v>0</v>
      </c>
      <c r="E1267" s="3" t="str">
        <f>IF(J1267=1, IFERROR(VLOOKUP(A1267,'Simple Annual Summary'!$D$5:$O$962,9,FALSE), ""), "")</f>
        <v/>
      </c>
      <c r="F1267" s="3" t="str">
        <f t="shared" si="57"/>
        <v/>
      </c>
      <c r="G1267" s="17" t="str">
        <f>IF(COUNTIF($A$2:A1267, A1267)&gt;1, "", IFERROR(SUMIF($A$2:$A$1457, A1267, $D$2:$D$1457), ""))</f>
        <v/>
      </c>
      <c r="H1267" s="3" t="str">
        <f t="shared" si="58"/>
        <v/>
      </c>
      <c r="I1267" s="3">
        <f t="shared" si="59"/>
        <v>0</v>
      </c>
      <c r="J1267" s="12">
        <f>COUNTIF($A$2:A1267, A1267)</f>
        <v>3</v>
      </c>
    </row>
    <row r="1268" spans="1:10">
      <c r="A1268" s="18" t="s">
        <v>1099</v>
      </c>
      <c r="B1268" s="18" t="s">
        <v>2113</v>
      </c>
      <c r="C1268" s="2">
        <f>IFERROR(VLOOKUP('DIV CHANGE'!$B1268,JOBS!$A:$D,4,FALSE),"")</f>
        <v>2</v>
      </c>
      <c r="D1268" s="18">
        <v>0</v>
      </c>
      <c r="E1268" s="3" t="str">
        <f>IF(J1268=1, IFERROR(VLOOKUP(A1268,'Simple Annual Summary'!$D$5:$O$962,9,FALSE), ""), "")</f>
        <v/>
      </c>
      <c r="F1268" s="3" t="str">
        <f t="shared" si="57"/>
        <v/>
      </c>
      <c r="G1268" s="17" t="str">
        <f>IF(COUNTIF($A$2:A1268, A1268)&gt;1, "", IFERROR(SUMIF($A$2:$A$1457, A1268, $D$2:$D$1457), ""))</f>
        <v/>
      </c>
      <c r="H1268" s="3" t="str">
        <f t="shared" si="58"/>
        <v/>
      </c>
      <c r="I1268" s="3">
        <f t="shared" si="59"/>
        <v>0</v>
      </c>
      <c r="J1268" s="12">
        <f>COUNTIF($A$2:A1268, A1268)</f>
        <v>4</v>
      </c>
    </row>
    <row r="1269" spans="1:10">
      <c r="A1269" s="18" t="s">
        <v>1101</v>
      </c>
      <c r="B1269" s="18" t="s">
        <v>2027</v>
      </c>
      <c r="C1269" s="2">
        <f>IFERROR(VLOOKUP('DIV CHANGE'!$B1269,JOBS!$A:$D,4,FALSE),"")</f>
        <v>2</v>
      </c>
      <c r="D1269" s="18">
        <v>0</v>
      </c>
      <c r="E1269" s="3" t="str">
        <f>IF(J1269=1, IFERROR(VLOOKUP(A1269,'Simple Annual Summary'!$D$5:$O$962,9,FALSE), ""), "")</f>
        <v/>
      </c>
      <c r="F1269" s="3" t="str">
        <f t="shared" si="57"/>
        <v/>
      </c>
      <c r="G1269" s="17" t="str">
        <f>IF(COUNTIF($A$2:A1269, A1269)&gt;1, "", IFERROR(SUMIF($A$2:$A$1457, A1269, $D$2:$D$1457), ""))</f>
        <v/>
      </c>
      <c r="H1269" s="3" t="str">
        <f t="shared" si="58"/>
        <v/>
      </c>
      <c r="I1269" s="3">
        <f t="shared" si="59"/>
        <v>0</v>
      </c>
      <c r="J1269" s="12">
        <f>COUNTIF($A$2:A1269, A1269)</f>
        <v>4</v>
      </c>
    </row>
    <row r="1270" spans="1:10">
      <c r="A1270" s="144" t="s">
        <v>1101</v>
      </c>
      <c r="B1270" s="144" t="s">
        <v>2037</v>
      </c>
      <c r="C1270" s="2">
        <f>IFERROR(VLOOKUP('DIV CHANGE'!$B1270,JOBS!$A:$D,4,FALSE),"")</f>
        <v>2</v>
      </c>
      <c r="D1270" s="134">
        <v>0</v>
      </c>
      <c r="E1270" s="3" t="str">
        <f>IF(J1270=1, IFERROR(VLOOKUP(A1270,'Simple Annual Summary'!$D$5:$O$962,9,FALSE), ""), "")</f>
        <v/>
      </c>
      <c r="F1270" s="3" t="str">
        <f t="shared" si="57"/>
        <v/>
      </c>
      <c r="G1270" s="17" t="str">
        <f>IF(COUNTIF($A$2:A1270, A1270)&gt;1, "", IFERROR(SUMIF($A$2:$A$1457, A1270, $D$2:$D$1457), ""))</f>
        <v/>
      </c>
      <c r="H1270" s="3" t="str">
        <f t="shared" si="58"/>
        <v/>
      </c>
      <c r="I1270" s="3">
        <f t="shared" si="59"/>
        <v>0</v>
      </c>
      <c r="J1270" s="12">
        <f>COUNTIF($A$2:A1270, A1270)</f>
        <v>5</v>
      </c>
    </row>
    <row r="1271" spans="1:10">
      <c r="A1271" s="18" t="s">
        <v>1101</v>
      </c>
      <c r="B1271" s="18" t="s">
        <v>2045</v>
      </c>
      <c r="C1271" s="2">
        <f>IFERROR(VLOOKUP('DIV CHANGE'!$B1271,JOBS!$A:$D,4,FALSE),"")</f>
        <v>2</v>
      </c>
      <c r="D1271" s="18">
        <v>0</v>
      </c>
      <c r="E1271" s="3" t="str">
        <f>IF(J1271=1, IFERROR(VLOOKUP(A1271,'Simple Annual Summary'!$D$5:$O$962,9,FALSE), ""), "")</f>
        <v/>
      </c>
      <c r="F1271" s="3" t="str">
        <f t="shared" si="57"/>
        <v/>
      </c>
      <c r="G1271" s="17" t="str">
        <f>IF(COUNTIF($A$2:A1271, A1271)&gt;1, "", IFERROR(SUMIF($A$2:$A$1457, A1271, $D$2:$D$1457), ""))</f>
        <v/>
      </c>
      <c r="H1271" s="3" t="str">
        <f t="shared" si="58"/>
        <v/>
      </c>
      <c r="I1271" s="3">
        <f t="shared" si="59"/>
        <v>0</v>
      </c>
      <c r="J1271" s="12">
        <f>COUNTIF($A$2:A1271, A1271)</f>
        <v>6</v>
      </c>
    </row>
    <row r="1272" spans="1:10">
      <c r="A1272" s="18" t="s">
        <v>1101</v>
      </c>
      <c r="B1272" s="18" t="s">
        <v>2227</v>
      </c>
      <c r="C1272" s="2">
        <f>IFERROR(VLOOKUP('DIV CHANGE'!$B1272,JOBS!$A:$D,4,FALSE),"")</f>
        <v>2</v>
      </c>
      <c r="D1272" s="18">
        <v>0</v>
      </c>
      <c r="E1272" s="3" t="str">
        <f>IF(J1272=1, IFERROR(VLOOKUP(A1272,'Simple Annual Summary'!$D$5:$O$962,9,FALSE), ""), "")</f>
        <v/>
      </c>
      <c r="F1272" s="3" t="str">
        <f t="shared" si="57"/>
        <v/>
      </c>
      <c r="G1272" s="17" t="str">
        <f>IF(COUNTIF($A$2:A1272, A1272)&gt;1, "", IFERROR(SUMIF($A$2:$A$1457, A1272, $D$2:$D$1457), ""))</f>
        <v/>
      </c>
      <c r="H1272" s="3" t="str">
        <f t="shared" si="58"/>
        <v/>
      </c>
      <c r="I1272" s="3">
        <f t="shared" si="59"/>
        <v>0</v>
      </c>
      <c r="J1272" s="12">
        <f>COUNTIF($A$2:A1272, A1272)</f>
        <v>7</v>
      </c>
    </row>
    <row r="1273" spans="1:10">
      <c r="A1273" s="144" t="s">
        <v>1101</v>
      </c>
      <c r="B1273" s="144" t="s">
        <v>2113</v>
      </c>
      <c r="C1273" s="2">
        <f>IFERROR(VLOOKUP('DIV CHANGE'!$B1273,JOBS!$A:$D,4,FALSE),"")</f>
        <v>2</v>
      </c>
      <c r="D1273" s="134">
        <v>0</v>
      </c>
      <c r="E1273" s="3" t="str">
        <f>IF(J1273=1, IFERROR(VLOOKUP(A1273,'Simple Annual Summary'!$D$5:$O$962,9,FALSE), ""), "")</f>
        <v/>
      </c>
      <c r="F1273" s="3" t="str">
        <f t="shared" si="57"/>
        <v/>
      </c>
      <c r="G1273" s="17" t="str">
        <f>IF(COUNTIF($A$2:A1273, A1273)&gt;1, "", IFERROR(SUMIF($A$2:$A$1457, A1273, $D$2:$D$1457), ""))</f>
        <v/>
      </c>
      <c r="H1273" s="3" t="str">
        <f t="shared" si="58"/>
        <v/>
      </c>
      <c r="I1273" s="3">
        <f t="shared" si="59"/>
        <v>0</v>
      </c>
      <c r="J1273" s="12">
        <f>COUNTIF($A$2:A1273, A1273)</f>
        <v>8</v>
      </c>
    </row>
    <row r="1274" spans="1:10">
      <c r="A1274" s="144" t="s">
        <v>1101</v>
      </c>
      <c r="B1274" s="144" t="s">
        <v>2243</v>
      </c>
      <c r="C1274" s="2">
        <f>IFERROR(VLOOKUP('DIV CHANGE'!$B1274,JOBS!$A:$D,4,FALSE),"")</f>
        <v>2</v>
      </c>
      <c r="D1274" s="134">
        <v>0</v>
      </c>
      <c r="E1274" s="3" t="str">
        <f>IF(J1274=1, IFERROR(VLOOKUP(A1274,'Simple Annual Summary'!$D$5:$O$962,9,FALSE), ""), "")</f>
        <v/>
      </c>
      <c r="F1274" s="3" t="str">
        <f t="shared" si="57"/>
        <v/>
      </c>
      <c r="G1274" s="17" t="str">
        <f>IF(COUNTIF($A$2:A1274, A1274)&gt;1, "", IFERROR(SUMIF($A$2:$A$1457, A1274, $D$2:$D$1457), ""))</f>
        <v/>
      </c>
      <c r="H1274" s="3" t="str">
        <f t="shared" si="58"/>
        <v/>
      </c>
      <c r="I1274" s="3">
        <f t="shared" si="59"/>
        <v>0</v>
      </c>
      <c r="J1274" s="12">
        <f>COUNTIF($A$2:A1274, A1274)</f>
        <v>9</v>
      </c>
    </row>
    <row r="1275" spans="1:10">
      <c r="A1275" s="18" t="s">
        <v>1101</v>
      </c>
      <c r="B1275" s="18" t="s">
        <v>2240</v>
      </c>
      <c r="C1275" s="2">
        <f>IFERROR(VLOOKUP('DIV CHANGE'!$B1275,JOBS!$A:$D,4,FALSE),"")</f>
        <v>2</v>
      </c>
      <c r="D1275" s="18">
        <v>0</v>
      </c>
      <c r="E1275" s="3" t="str">
        <f>IF(J1275=1, IFERROR(VLOOKUP(A1275,'Simple Annual Summary'!$D$5:$O$962,9,FALSE), ""), "")</f>
        <v/>
      </c>
      <c r="F1275" s="3" t="str">
        <f t="shared" si="57"/>
        <v/>
      </c>
      <c r="G1275" s="17" t="str">
        <f>IF(COUNTIF($A$2:A1275, A1275)&gt;1, "", IFERROR(SUMIF($A$2:$A$1457, A1275, $D$2:$D$1457), ""))</f>
        <v/>
      </c>
      <c r="H1275" s="3" t="str">
        <f t="shared" si="58"/>
        <v/>
      </c>
      <c r="I1275" s="3">
        <f t="shared" si="59"/>
        <v>0</v>
      </c>
      <c r="J1275" s="12">
        <f>COUNTIF($A$2:A1275, A1275)</f>
        <v>10</v>
      </c>
    </row>
    <row r="1276" spans="1:10">
      <c r="A1276" s="18" t="s">
        <v>1101</v>
      </c>
      <c r="B1276" s="18" t="s">
        <v>2247</v>
      </c>
      <c r="C1276" s="2" t="str">
        <f>IFERROR(VLOOKUP('DIV CHANGE'!$B1276,JOBS!$A:$D,4,FALSE),"")</f>
        <v/>
      </c>
      <c r="D1276" s="18">
        <v>0</v>
      </c>
      <c r="E1276" s="3" t="str">
        <f>IF(J1276=1, IFERROR(VLOOKUP(A1276,'Simple Annual Summary'!$D$5:$O$962,9,FALSE), ""), "")</f>
        <v/>
      </c>
      <c r="F1276" s="3" t="str">
        <f t="shared" si="57"/>
        <v/>
      </c>
      <c r="G1276" s="17" t="str">
        <f>IF(COUNTIF($A$2:A1276, A1276)&gt;1, "", IFERROR(SUMIF($A$2:$A$1457, A1276, $D$2:$D$1457), ""))</f>
        <v/>
      </c>
      <c r="H1276" s="3" t="str">
        <f t="shared" si="58"/>
        <v/>
      </c>
      <c r="I1276" s="3">
        <f t="shared" si="59"/>
        <v>0</v>
      </c>
      <c r="J1276" s="12">
        <f>COUNTIF($A$2:A1276, A1276)</f>
        <v>11</v>
      </c>
    </row>
    <row r="1277" spans="1:10">
      <c r="A1277" s="144" t="s">
        <v>1103</v>
      </c>
      <c r="B1277" s="144" t="s">
        <v>2236</v>
      </c>
      <c r="C1277" s="2">
        <f>IFERROR(VLOOKUP('DIV CHANGE'!$B1277,JOBS!$A:$D,4,FALSE),"")</f>
        <v>2</v>
      </c>
      <c r="D1277" s="134">
        <v>0</v>
      </c>
      <c r="E1277" s="3" t="str">
        <f>IF(J1277=1, IFERROR(VLOOKUP(A1277,'Simple Annual Summary'!$D$5:$O$962,9,FALSE), ""), "")</f>
        <v/>
      </c>
      <c r="F1277" s="3" t="str">
        <f t="shared" si="57"/>
        <v/>
      </c>
      <c r="G1277" s="17" t="str">
        <f>IF(COUNTIF($A$2:A1277, A1277)&gt;1, "", IFERROR(SUMIF($A$2:$A$1457, A1277, $D$2:$D$1457), ""))</f>
        <v/>
      </c>
      <c r="H1277" s="3" t="str">
        <f t="shared" si="58"/>
        <v/>
      </c>
      <c r="I1277" s="3">
        <f t="shared" si="59"/>
        <v>0</v>
      </c>
      <c r="J1277" s="12">
        <f>COUNTIF($A$2:A1277, A1277)</f>
        <v>15</v>
      </c>
    </row>
    <row r="1278" spans="1:10">
      <c r="A1278" s="144" t="s">
        <v>1103</v>
      </c>
      <c r="B1278" s="144" t="s">
        <v>2078</v>
      </c>
      <c r="C1278" s="2">
        <f>IFERROR(VLOOKUP('DIV CHANGE'!$B1278,JOBS!$A:$D,4,FALSE),"")</f>
        <v>4</v>
      </c>
      <c r="D1278" s="134">
        <v>0</v>
      </c>
      <c r="E1278" s="3" t="str">
        <f>IF(J1278=1, IFERROR(VLOOKUP(A1278,'Simple Annual Summary'!$D$5:$O$962,9,FALSE), ""), "")</f>
        <v/>
      </c>
      <c r="F1278" s="3" t="str">
        <f t="shared" si="57"/>
        <v/>
      </c>
      <c r="G1278" s="17" t="str">
        <f>IF(COUNTIF($A$2:A1278, A1278)&gt;1, "", IFERROR(SUMIF($A$2:$A$1457, A1278, $D$2:$D$1457), ""))</f>
        <v/>
      </c>
      <c r="H1278" s="3" t="str">
        <f t="shared" si="58"/>
        <v/>
      </c>
      <c r="I1278" s="3">
        <f t="shared" si="59"/>
        <v>0</v>
      </c>
      <c r="J1278" s="12">
        <f>COUNTIF($A$2:A1278, A1278)</f>
        <v>16</v>
      </c>
    </row>
    <row r="1279" spans="1:10">
      <c r="A1279" s="144" t="s">
        <v>1103</v>
      </c>
      <c r="B1279" s="144" t="s">
        <v>2037</v>
      </c>
      <c r="C1279" s="2">
        <f>IFERROR(VLOOKUP('DIV CHANGE'!$B1279,JOBS!$A:$D,4,FALSE),"")</f>
        <v>2</v>
      </c>
      <c r="D1279" s="140">
        <v>0</v>
      </c>
      <c r="E1279" s="3" t="str">
        <f>IF(J1279=1, IFERROR(VLOOKUP(A1279,'Simple Annual Summary'!$D$5:$O$962,9,FALSE), ""), "")</f>
        <v/>
      </c>
      <c r="F1279" s="3" t="str">
        <f t="shared" si="57"/>
        <v/>
      </c>
      <c r="G1279" s="17" t="str">
        <f>IF(COUNTIF($A$2:A1279, A1279)&gt;1, "", IFERROR(SUMIF($A$2:$A$1457, A1279, $D$2:$D$1457), ""))</f>
        <v/>
      </c>
      <c r="H1279" s="3" t="str">
        <f t="shared" si="58"/>
        <v/>
      </c>
      <c r="I1279" s="3">
        <f t="shared" si="59"/>
        <v>0</v>
      </c>
      <c r="J1279" s="12">
        <f>COUNTIF($A$2:A1279, A1279)</f>
        <v>17</v>
      </c>
    </row>
    <row r="1280" spans="1:10">
      <c r="A1280" s="144" t="s">
        <v>1103</v>
      </c>
      <c r="B1280" s="144" t="s">
        <v>2075</v>
      </c>
      <c r="C1280" s="2">
        <f>IFERROR(VLOOKUP('DIV CHANGE'!$B1280,JOBS!$A:$D,4,FALSE),"")</f>
        <v>4</v>
      </c>
      <c r="D1280" s="134">
        <v>0</v>
      </c>
      <c r="E1280" s="3" t="str">
        <f>IF(J1280=1, IFERROR(VLOOKUP(A1280,'Simple Annual Summary'!$D$5:$O$962,9,FALSE), ""), "")</f>
        <v/>
      </c>
      <c r="F1280" s="3" t="str">
        <f t="shared" si="57"/>
        <v/>
      </c>
      <c r="G1280" s="17" t="str">
        <f>IF(COUNTIF($A$2:A1280, A1280)&gt;1, "", IFERROR(SUMIF($A$2:$A$1457, A1280, $D$2:$D$1457), ""))</f>
        <v/>
      </c>
      <c r="H1280" s="3" t="str">
        <f t="shared" si="58"/>
        <v/>
      </c>
      <c r="I1280" s="3">
        <f t="shared" si="59"/>
        <v>0</v>
      </c>
      <c r="J1280" s="12">
        <f>COUNTIF($A$2:A1280, A1280)</f>
        <v>18</v>
      </c>
    </row>
    <row r="1281" spans="1:10">
      <c r="A1281" s="144" t="s">
        <v>1103</v>
      </c>
      <c r="B1281" s="144" t="s">
        <v>2243</v>
      </c>
      <c r="C1281" s="2">
        <f>IFERROR(VLOOKUP('DIV CHANGE'!$B1281,JOBS!$A:$D,4,FALSE),"")</f>
        <v>2</v>
      </c>
      <c r="D1281" s="140">
        <v>0</v>
      </c>
      <c r="E1281" s="3" t="str">
        <f>IF(J1281=1, IFERROR(VLOOKUP(A1281,'Simple Annual Summary'!$D$5:$O$962,9,FALSE), ""), "")</f>
        <v/>
      </c>
      <c r="F1281" s="3" t="str">
        <f t="shared" si="57"/>
        <v/>
      </c>
      <c r="G1281" s="17" t="str">
        <f>IF(COUNTIF($A$2:A1281, A1281)&gt;1, "", IFERROR(SUMIF($A$2:$A$1457, A1281, $D$2:$D$1457), ""))</f>
        <v/>
      </c>
      <c r="H1281" s="3" t="str">
        <f t="shared" si="58"/>
        <v/>
      </c>
      <c r="I1281" s="3">
        <f t="shared" si="59"/>
        <v>0</v>
      </c>
      <c r="J1281" s="12">
        <f>COUNTIF($A$2:A1281, A1281)</f>
        <v>19</v>
      </c>
    </row>
    <row r="1282" spans="1:10">
      <c r="A1282" s="144" t="s">
        <v>1103</v>
      </c>
      <c r="B1282" s="144" t="s">
        <v>2203</v>
      </c>
      <c r="C1282" s="2">
        <f>IFERROR(VLOOKUP('DIV CHANGE'!$B1282,JOBS!$A:$D,4,FALSE),"")</f>
        <v>4</v>
      </c>
      <c r="D1282" s="134">
        <v>0</v>
      </c>
      <c r="E1282" s="3" t="str">
        <f>IF(J1282=1, IFERROR(VLOOKUP(A1282,'Simple Annual Summary'!$D$5:$O$962,9,FALSE), ""), "")</f>
        <v/>
      </c>
      <c r="F1282" s="3" t="str">
        <f t="shared" ref="F1282:F1345" si="60">IFERROR(E1282/12,"")</f>
        <v/>
      </c>
      <c r="G1282" s="17" t="str">
        <f>IF(COUNTIF($A$2:A1282, A1282)&gt;1, "", IFERROR(SUMIF($A$2:$A$1457, A1282, $D$2:$D$1457), ""))</f>
        <v/>
      </c>
      <c r="H1282" s="3" t="str">
        <f t="shared" ref="H1282:H1345" si="61">IFERROR(ROUND(G1282*F1282,3),"")</f>
        <v/>
      </c>
      <c r="I1282" s="3">
        <f t="shared" ref="I1282:I1345" si="62">IFERROR(SUMIFS(F:F, A:A, A1282) * D1282, "")*12</f>
        <v>0</v>
      </c>
      <c r="J1282" s="12">
        <f>COUNTIF($A$2:A1282, A1282)</f>
        <v>20</v>
      </c>
    </row>
    <row r="1283" spans="1:10">
      <c r="A1283" s="144" t="s">
        <v>1107</v>
      </c>
      <c r="B1283" s="144" t="s">
        <v>2018</v>
      </c>
      <c r="C1283" s="2">
        <f>IFERROR(VLOOKUP('DIV CHANGE'!$B1283,JOBS!$A:$D,4,FALSE),"")</f>
        <v>2</v>
      </c>
      <c r="D1283" s="134">
        <v>0</v>
      </c>
      <c r="E1283" s="3" t="str">
        <f>IF(J1283=1, IFERROR(VLOOKUP(A1283,'Simple Annual Summary'!$D$5:$O$962,9,FALSE), ""), "")</f>
        <v/>
      </c>
      <c r="F1283" s="3" t="str">
        <f t="shared" si="60"/>
        <v/>
      </c>
      <c r="G1283" s="17" t="str">
        <f>IF(COUNTIF($A$2:A1283, A1283)&gt;1, "", IFERROR(SUMIF($A$2:$A$1457, A1283, $D$2:$D$1457), ""))</f>
        <v/>
      </c>
      <c r="H1283" s="3" t="str">
        <f t="shared" si="61"/>
        <v/>
      </c>
      <c r="I1283" s="3">
        <f t="shared" si="62"/>
        <v>0</v>
      </c>
      <c r="J1283" s="12">
        <f>COUNTIF($A$2:A1283, A1283)</f>
        <v>6</v>
      </c>
    </row>
    <row r="1284" spans="1:10">
      <c r="A1284" s="144" t="s">
        <v>1107</v>
      </c>
      <c r="B1284" s="144" t="s">
        <v>2025</v>
      </c>
      <c r="C1284" s="2">
        <f>IFERROR(VLOOKUP('DIV CHANGE'!$B1284,JOBS!$A:$D,4,FALSE),"")</f>
        <v>2</v>
      </c>
      <c r="D1284" s="134">
        <v>0</v>
      </c>
      <c r="E1284" s="3" t="str">
        <f>IF(J1284=1, IFERROR(VLOOKUP(A1284,'Simple Annual Summary'!$D$5:$O$962,9,FALSE), ""), "")</f>
        <v/>
      </c>
      <c r="F1284" s="3" t="str">
        <f t="shared" si="60"/>
        <v/>
      </c>
      <c r="G1284" s="17" t="str">
        <f>IF(COUNTIF($A$2:A1284, A1284)&gt;1, "", IFERROR(SUMIF($A$2:$A$1457, A1284, $D$2:$D$1457), ""))</f>
        <v/>
      </c>
      <c r="H1284" s="3" t="str">
        <f t="shared" si="61"/>
        <v/>
      </c>
      <c r="I1284" s="3">
        <f t="shared" si="62"/>
        <v>0</v>
      </c>
      <c r="J1284" s="12">
        <f>COUNTIF($A$2:A1284, A1284)</f>
        <v>7</v>
      </c>
    </row>
    <row r="1285" spans="1:10">
      <c r="A1285" s="144" t="s">
        <v>1107</v>
      </c>
      <c r="B1285" s="144" t="s">
        <v>2248</v>
      </c>
      <c r="C1285" s="2">
        <f>IFERROR(VLOOKUP('DIV CHANGE'!$B1285,JOBS!$A:$D,4,FALSE),"")</f>
        <v>2</v>
      </c>
      <c r="D1285" s="140">
        <v>0</v>
      </c>
      <c r="E1285" s="3" t="str">
        <f>IF(J1285=1, IFERROR(VLOOKUP(A1285,'Simple Annual Summary'!$D$5:$O$962,9,FALSE), ""), "")</f>
        <v/>
      </c>
      <c r="F1285" s="3" t="str">
        <f t="shared" si="60"/>
        <v/>
      </c>
      <c r="G1285" s="17" t="str">
        <f>IF(COUNTIF($A$2:A1285, A1285)&gt;1, "", IFERROR(SUMIF($A$2:$A$1457, A1285, $D$2:$D$1457), ""))</f>
        <v/>
      </c>
      <c r="H1285" s="3" t="str">
        <f t="shared" si="61"/>
        <v/>
      </c>
      <c r="I1285" s="3">
        <f t="shared" si="62"/>
        <v>0</v>
      </c>
      <c r="J1285" s="12">
        <f>COUNTIF($A$2:A1285, A1285)</f>
        <v>8</v>
      </c>
    </row>
    <row r="1286" spans="1:10">
      <c r="A1286" s="18" t="s">
        <v>1107</v>
      </c>
      <c r="B1286" s="18" t="s">
        <v>2113</v>
      </c>
      <c r="C1286" s="2">
        <f>IFERROR(VLOOKUP('DIV CHANGE'!$B1286,JOBS!$A:$D,4,FALSE),"")</f>
        <v>2</v>
      </c>
      <c r="D1286" s="18">
        <v>0</v>
      </c>
      <c r="E1286" s="3" t="str">
        <f>IF(J1286=1, IFERROR(VLOOKUP(A1286,'Simple Annual Summary'!$D$5:$O$962,9,FALSE), ""), "")</f>
        <v/>
      </c>
      <c r="F1286" s="3" t="str">
        <f t="shared" si="60"/>
        <v/>
      </c>
      <c r="G1286" s="17" t="str">
        <f>IF(COUNTIF($A$2:A1286, A1286)&gt;1, "", IFERROR(SUMIF($A$2:$A$1457, A1286, $D$2:$D$1457), ""))</f>
        <v/>
      </c>
      <c r="H1286" s="3" t="str">
        <f t="shared" si="61"/>
        <v/>
      </c>
      <c r="I1286" s="3">
        <f t="shared" si="62"/>
        <v>0</v>
      </c>
      <c r="J1286" s="12">
        <f>COUNTIF($A$2:A1286, A1286)</f>
        <v>9</v>
      </c>
    </row>
    <row r="1287" spans="1:10">
      <c r="A1287" s="144" t="s">
        <v>1107</v>
      </c>
      <c r="B1287" s="144" t="s">
        <v>2023</v>
      </c>
      <c r="C1287" s="2">
        <f>IFERROR(VLOOKUP('DIV CHANGE'!$B1287,JOBS!$A:$D,4,FALSE),"")</f>
        <v>2</v>
      </c>
      <c r="D1287" s="134">
        <v>0</v>
      </c>
      <c r="E1287" s="3" t="str">
        <f>IF(J1287=1, IFERROR(VLOOKUP(A1287,'Simple Annual Summary'!$D$5:$O$962,9,FALSE), ""), "")</f>
        <v/>
      </c>
      <c r="F1287" s="3" t="str">
        <f t="shared" si="60"/>
        <v/>
      </c>
      <c r="G1287" s="17" t="str">
        <f>IF(COUNTIF($A$2:A1287, A1287)&gt;1, "", IFERROR(SUMIF($A$2:$A$1457, A1287, $D$2:$D$1457), ""))</f>
        <v/>
      </c>
      <c r="H1287" s="3" t="str">
        <f t="shared" si="61"/>
        <v/>
      </c>
      <c r="I1287" s="3">
        <f t="shared" si="62"/>
        <v>0</v>
      </c>
      <c r="J1287" s="12">
        <f>COUNTIF($A$2:A1287, A1287)</f>
        <v>10</v>
      </c>
    </row>
    <row r="1288" spans="1:10">
      <c r="A1288" s="18" t="s">
        <v>1111</v>
      </c>
      <c r="B1288" s="18" t="s">
        <v>2213</v>
      </c>
      <c r="C1288" s="2">
        <f>IFERROR(VLOOKUP('DIV CHANGE'!$B1288,JOBS!$A:$D,4,FALSE),"")</f>
        <v>2</v>
      </c>
      <c r="D1288" s="18">
        <v>0</v>
      </c>
      <c r="E1288" s="3" t="str">
        <f>IF(J1288=1, IFERROR(VLOOKUP(A1288,'Simple Annual Summary'!$D$5:$O$962,9,FALSE), ""), "")</f>
        <v/>
      </c>
      <c r="F1288" s="3" t="str">
        <f t="shared" si="60"/>
        <v/>
      </c>
      <c r="G1288" s="17" t="str">
        <f>IF(COUNTIF($A$2:A1288, A1288)&gt;1, "", IFERROR(SUMIF($A$2:$A$1457, A1288, $D$2:$D$1457), ""))</f>
        <v/>
      </c>
      <c r="H1288" s="3" t="str">
        <f t="shared" si="61"/>
        <v/>
      </c>
      <c r="I1288" s="3">
        <f t="shared" si="62"/>
        <v>0</v>
      </c>
      <c r="J1288" s="12">
        <f>COUNTIF($A$2:A1288, A1288)</f>
        <v>14</v>
      </c>
    </row>
    <row r="1289" spans="1:10">
      <c r="A1289" s="144" t="s">
        <v>1111</v>
      </c>
      <c r="B1289" s="144" t="s">
        <v>2243</v>
      </c>
      <c r="C1289" s="2">
        <f>IFERROR(VLOOKUP('DIV CHANGE'!$B1289,JOBS!$A:$D,4,FALSE),"")</f>
        <v>2</v>
      </c>
      <c r="D1289" s="134">
        <v>0</v>
      </c>
      <c r="E1289" s="3" t="str">
        <f>IF(J1289=1, IFERROR(VLOOKUP(A1289,'Simple Annual Summary'!$D$5:$O$962,9,FALSE), ""), "")</f>
        <v/>
      </c>
      <c r="F1289" s="3" t="str">
        <f t="shared" si="60"/>
        <v/>
      </c>
      <c r="G1289" s="17" t="str">
        <f>IF(COUNTIF($A$2:A1289, A1289)&gt;1, "", IFERROR(SUMIF($A$2:$A$1457, A1289, $D$2:$D$1457), ""))</f>
        <v/>
      </c>
      <c r="H1289" s="3" t="str">
        <f t="shared" si="61"/>
        <v/>
      </c>
      <c r="I1289" s="3">
        <f t="shared" si="62"/>
        <v>0</v>
      </c>
      <c r="J1289" s="12">
        <f>COUNTIF($A$2:A1289, A1289)</f>
        <v>15</v>
      </c>
    </row>
    <row r="1290" spans="1:10">
      <c r="A1290" s="18" t="s">
        <v>1117</v>
      </c>
      <c r="B1290" s="18" t="s">
        <v>2241</v>
      </c>
      <c r="C1290" s="2" t="str">
        <f>IFERROR(VLOOKUP('DIV CHANGE'!$B1290,JOBS!$A:$D,4,FALSE),"")</f>
        <v/>
      </c>
      <c r="D1290" s="18">
        <v>0</v>
      </c>
      <c r="E1290" s="3" t="str">
        <f>IF(J1290=1, IFERROR(VLOOKUP(A1290,'Simple Annual Summary'!$D$5:$O$962,9,FALSE), ""), "")</f>
        <v/>
      </c>
      <c r="F1290" s="3" t="str">
        <f t="shared" si="60"/>
        <v/>
      </c>
      <c r="G1290" s="17" t="str">
        <f>IF(COUNTIF($A$2:A1290, A1290)&gt;1, "", IFERROR(SUMIF($A$2:$A$1457, A1290, $D$2:$D$1457), ""))</f>
        <v/>
      </c>
      <c r="H1290" s="3" t="str">
        <f t="shared" si="61"/>
        <v/>
      </c>
      <c r="I1290" s="3">
        <f t="shared" si="62"/>
        <v>0</v>
      </c>
      <c r="J1290" s="12">
        <f>COUNTIF($A$2:A1290, A1290)</f>
        <v>2</v>
      </c>
    </row>
    <row r="1291" spans="1:10">
      <c r="A1291" s="144" t="s">
        <v>1122</v>
      </c>
      <c r="B1291" s="144" t="s">
        <v>2238</v>
      </c>
      <c r="C1291" s="2">
        <f>IFERROR(VLOOKUP('DIV CHANGE'!$B1291,JOBS!$A:$D,4,FALSE),"")</f>
        <v>2</v>
      </c>
      <c r="D1291" s="134">
        <v>0</v>
      </c>
      <c r="E1291" s="3" t="str">
        <f>IF(J1291=1, IFERROR(VLOOKUP(A1291,'Simple Annual Summary'!$D$5:$O$962,9,FALSE), ""), "")</f>
        <v/>
      </c>
      <c r="F1291" s="3" t="str">
        <f t="shared" si="60"/>
        <v/>
      </c>
      <c r="G1291" s="17" t="str">
        <f>IF(COUNTIF($A$2:A1291, A1291)&gt;1, "", IFERROR(SUMIF($A$2:$A$1457, A1291, $D$2:$D$1457), ""))</f>
        <v/>
      </c>
      <c r="H1291" s="3" t="str">
        <f t="shared" si="61"/>
        <v/>
      </c>
      <c r="I1291" s="3">
        <f t="shared" si="62"/>
        <v>0</v>
      </c>
      <c r="J1291" s="12">
        <f>COUNTIF($A$2:A1291, A1291)</f>
        <v>5</v>
      </c>
    </row>
    <row r="1292" spans="1:10">
      <c r="A1292" s="144" t="s">
        <v>1124</v>
      </c>
      <c r="B1292" s="144" t="s">
        <v>2025</v>
      </c>
      <c r="C1292" s="2">
        <f>IFERROR(VLOOKUP('DIV CHANGE'!$B1292,JOBS!$A:$D,4,FALSE),"")</f>
        <v>2</v>
      </c>
      <c r="D1292" s="134">
        <v>0</v>
      </c>
      <c r="E1292" s="3" t="str">
        <f>IF(J1292=1, IFERROR(VLOOKUP(A1292,'Simple Annual Summary'!$D$5:$O$962,9,FALSE), ""), "")</f>
        <v/>
      </c>
      <c r="F1292" s="3" t="str">
        <f t="shared" si="60"/>
        <v/>
      </c>
      <c r="G1292" s="17" t="str">
        <f>IF(COUNTIF($A$2:A1292, A1292)&gt;1, "", IFERROR(SUMIF($A$2:$A$1457, A1292, $D$2:$D$1457), ""))</f>
        <v/>
      </c>
      <c r="H1292" s="3" t="str">
        <f t="shared" si="61"/>
        <v/>
      </c>
      <c r="I1292" s="3">
        <f t="shared" si="62"/>
        <v>0</v>
      </c>
      <c r="J1292" s="12">
        <f>COUNTIF($A$2:A1292, A1292)</f>
        <v>3</v>
      </c>
    </row>
    <row r="1293" spans="1:10">
      <c r="A1293" s="144" t="s">
        <v>1126</v>
      </c>
      <c r="B1293" s="144" t="s">
        <v>2080</v>
      </c>
      <c r="C1293" s="2">
        <f>IFERROR(VLOOKUP('DIV CHANGE'!$B1293,JOBS!$A:$D,4,FALSE),"")</f>
        <v>4</v>
      </c>
      <c r="D1293" s="134">
        <v>0</v>
      </c>
      <c r="E1293" s="3" t="str">
        <f>IF(J1293=1, IFERROR(VLOOKUP(A1293,'Simple Annual Summary'!$D$5:$O$962,9,FALSE), ""), "")</f>
        <v/>
      </c>
      <c r="F1293" s="3" t="str">
        <f t="shared" si="60"/>
        <v/>
      </c>
      <c r="G1293" s="17" t="str">
        <f>IF(COUNTIF($A$2:A1293, A1293)&gt;1, "", IFERROR(SUMIF($A$2:$A$1457, A1293, $D$2:$D$1457), ""))</f>
        <v/>
      </c>
      <c r="H1293" s="3" t="str">
        <f t="shared" si="61"/>
        <v/>
      </c>
      <c r="I1293" s="3">
        <f t="shared" si="62"/>
        <v>0</v>
      </c>
      <c r="J1293" s="12">
        <f>COUNTIF($A$2:A1293, A1293)</f>
        <v>7</v>
      </c>
    </row>
    <row r="1294" spans="1:10">
      <c r="A1294" s="144" t="s">
        <v>1126</v>
      </c>
      <c r="B1294" s="144" t="s">
        <v>2203</v>
      </c>
      <c r="C1294" s="2">
        <f>IFERROR(VLOOKUP('DIV CHANGE'!$B1294,JOBS!$A:$D,4,FALSE),"")</f>
        <v>4</v>
      </c>
      <c r="D1294" s="134">
        <v>0</v>
      </c>
      <c r="E1294" s="3" t="str">
        <f>IF(J1294=1, IFERROR(VLOOKUP(A1294,'Simple Annual Summary'!$D$5:$O$962,9,FALSE), ""), "")</f>
        <v/>
      </c>
      <c r="F1294" s="3" t="str">
        <f t="shared" si="60"/>
        <v/>
      </c>
      <c r="G1294" s="17" t="str">
        <f>IF(COUNTIF($A$2:A1294, A1294)&gt;1, "", IFERROR(SUMIF($A$2:$A$1457, A1294, $D$2:$D$1457), ""))</f>
        <v/>
      </c>
      <c r="H1294" s="3" t="str">
        <f t="shared" si="61"/>
        <v/>
      </c>
      <c r="I1294" s="3">
        <f t="shared" si="62"/>
        <v>0</v>
      </c>
      <c r="J1294" s="12">
        <f>COUNTIF($A$2:A1294, A1294)</f>
        <v>8</v>
      </c>
    </row>
    <row r="1295" spans="1:10">
      <c r="A1295" s="144" t="s">
        <v>1130</v>
      </c>
      <c r="B1295" s="144" t="s">
        <v>2076</v>
      </c>
      <c r="C1295" s="2">
        <f>IFERROR(VLOOKUP('DIV CHANGE'!$B1295,JOBS!$A:$D,4,FALSE),"")</f>
        <v>2</v>
      </c>
      <c r="D1295" s="134">
        <v>0</v>
      </c>
      <c r="E1295" s="3" t="str">
        <f>IF(J1295=1, IFERROR(VLOOKUP(A1295,'Simple Annual Summary'!$D$5:$O$962,9,FALSE), ""), "")</f>
        <v/>
      </c>
      <c r="F1295" s="3" t="str">
        <f t="shared" si="60"/>
        <v/>
      </c>
      <c r="G1295" s="17" t="str">
        <f>IF(COUNTIF($A$2:A1295, A1295)&gt;1, "", IFERROR(SUMIF($A$2:$A$1457, A1295, $D$2:$D$1457), ""))</f>
        <v/>
      </c>
      <c r="H1295" s="3" t="str">
        <f t="shared" si="61"/>
        <v/>
      </c>
      <c r="I1295" s="3">
        <f t="shared" si="62"/>
        <v>0</v>
      </c>
      <c r="J1295" s="12">
        <f>COUNTIF($A$2:A1295, A1295)</f>
        <v>6</v>
      </c>
    </row>
    <row r="1296" spans="1:10">
      <c r="A1296" s="144" t="s">
        <v>1130</v>
      </c>
      <c r="B1296" s="144" t="s">
        <v>2027</v>
      </c>
      <c r="C1296" s="2">
        <f>IFERROR(VLOOKUP('DIV CHANGE'!$B1296,JOBS!$A:$D,4,FALSE),"")</f>
        <v>2</v>
      </c>
      <c r="D1296" s="140">
        <v>0</v>
      </c>
      <c r="E1296" s="3" t="str">
        <f>IF(J1296=1, IFERROR(VLOOKUP(A1296,'Simple Annual Summary'!$D$5:$O$962,9,FALSE), ""), "")</f>
        <v/>
      </c>
      <c r="F1296" s="3" t="str">
        <f t="shared" si="60"/>
        <v/>
      </c>
      <c r="G1296" s="17" t="str">
        <f>IF(COUNTIF($A$2:A1296, A1296)&gt;1, "", IFERROR(SUMIF($A$2:$A$1457, A1296, $D$2:$D$1457), ""))</f>
        <v/>
      </c>
      <c r="H1296" s="3" t="str">
        <f t="shared" si="61"/>
        <v/>
      </c>
      <c r="I1296" s="3">
        <f t="shared" si="62"/>
        <v>0</v>
      </c>
      <c r="J1296" s="12">
        <f>COUNTIF($A$2:A1296, A1296)</f>
        <v>7</v>
      </c>
    </row>
    <row r="1297" spans="1:10">
      <c r="A1297" s="144" t="s">
        <v>1130</v>
      </c>
      <c r="B1297" s="144" t="s">
        <v>2025</v>
      </c>
      <c r="C1297" s="2">
        <f>IFERROR(VLOOKUP('DIV CHANGE'!$B1297,JOBS!$A:$D,4,FALSE),"")</f>
        <v>2</v>
      </c>
      <c r="D1297" s="140">
        <v>0</v>
      </c>
      <c r="E1297" s="3" t="str">
        <f>IF(J1297=1, IFERROR(VLOOKUP(A1297,'Simple Annual Summary'!$D$5:$O$962,9,FALSE), ""), "")</f>
        <v/>
      </c>
      <c r="F1297" s="3" t="str">
        <f t="shared" si="60"/>
        <v/>
      </c>
      <c r="G1297" s="17" t="str">
        <f>IF(COUNTIF($A$2:A1297, A1297)&gt;1, "", IFERROR(SUMIF($A$2:$A$1457, A1297, $D$2:$D$1457), ""))</f>
        <v/>
      </c>
      <c r="H1297" s="3" t="str">
        <f t="shared" si="61"/>
        <v/>
      </c>
      <c r="I1297" s="3">
        <f t="shared" si="62"/>
        <v>0</v>
      </c>
      <c r="J1297" s="12">
        <f>COUNTIF($A$2:A1297, A1297)</f>
        <v>8</v>
      </c>
    </row>
    <row r="1298" spans="1:10">
      <c r="A1298" s="18" t="s">
        <v>1130</v>
      </c>
      <c r="B1298" s="18" t="s">
        <v>2248</v>
      </c>
      <c r="C1298" s="2">
        <f>IFERROR(VLOOKUP('DIV CHANGE'!$B1298,JOBS!$A:$D,4,FALSE),"")</f>
        <v>2</v>
      </c>
      <c r="D1298" s="18">
        <v>0</v>
      </c>
      <c r="E1298" s="3" t="str">
        <f>IF(J1298=1, IFERROR(VLOOKUP(A1298,'Simple Annual Summary'!$D$5:$O$962,9,FALSE), ""), "")</f>
        <v/>
      </c>
      <c r="F1298" s="3" t="str">
        <f t="shared" si="60"/>
        <v/>
      </c>
      <c r="G1298" s="17" t="str">
        <f>IF(COUNTIF($A$2:A1298, A1298)&gt;1, "", IFERROR(SUMIF($A$2:$A$1457, A1298, $D$2:$D$1457), ""))</f>
        <v/>
      </c>
      <c r="H1298" s="3" t="str">
        <f t="shared" si="61"/>
        <v/>
      </c>
      <c r="I1298" s="3">
        <f t="shared" si="62"/>
        <v>0</v>
      </c>
      <c r="J1298" s="12">
        <f>COUNTIF($A$2:A1298, A1298)</f>
        <v>9</v>
      </c>
    </row>
    <row r="1299" spans="1:10">
      <c r="A1299" s="144" t="s">
        <v>1130</v>
      </c>
      <c r="B1299" s="144" t="s">
        <v>2243</v>
      </c>
      <c r="C1299" s="2">
        <f>IFERROR(VLOOKUP('DIV CHANGE'!$B1299,JOBS!$A:$D,4,FALSE),"")</f>
        <v>2</v>
      </c>
      <c r="D1299" s="134">
        <v>0</v>
      </c>
      <c r="E1299" s="3" t="str">
        <f>IF(J1299=1, IFERROR(VLOOKUP(A1299,'Simple Annual Summary'!$D$5:$O$962,9,FALSE), ""), "")</f>
        <v/>
      </c>
      <c r="F1299" s="3" t="str">
        <f t="shared" si="60"/>
        <v/>
      </c>
      <c r="G1299" s="17" t="str">
        <f>IF(COUNTIF($A$2:A1299, A1299)&gt;1, "", IFERROR(SUMIF($A$2:$A$1457, A1299, $D$2:$D$1457), ""))</f>
        <v/>
      </c>
      <c r="H1299" s="3" t="str">
        <f t="shared" si="61"/>
        <v/>
      </c>
      <c r="I1299" s="3">
        <f t="shared" si="62"/>
        <v>0</v>
      </c>
      <c r="J1299" s="12">
        <f>COUNTIF($A$2:A1299, A1299)</f>
        <v>10</v>
      </c>
    </row>
    <row r="1300" spans="1:10">
      <c r="A1300" s="144" t="s">
        <v>1130</v>
      </c>
      <c r="B1300" s="144" t="s">
        <v>2020</v>
      </c>
      <c r="C1300" s="2">
        <f>IFERROR(VLOOKUP('DIV CHANGE'!$B1300,JOBS!$A:$D,4,FALSE),"")</f>
        <v>2</v>
      </c>
      <c r="D1300" s="134">
        <v>0</v>
      </c>
      <c r="E1300" s="3" t="str">
        <f>IF(J1300=1, IFERROR(VLOOKUP(A1300,'Simple Annual Summary'!$D$5:$O$962,9,FALSE), ""), "")</f>
        <v/>
      </c>
      <c r="F1300" s="3" t="str">
        <f t="shared" si="60"/>
        <v/>
      </c>
      <c r="G1300" s="17" t="str">
        <f>IF(COUNTIF($A$2:A1300, A1300)&gt;1, "", IFERROR(SUMIF($A$2:$A$1457, A1300, $D$2:$D$1457), ""))</f>
        <v/>
      </c>
      <c r="H1300" s="3" t="str">
        <f t="shared" si="61"/>
        <v/>
      </c>
      <c r="I1300" s="3">
        <f t="shared" si="62"/>
        <v>0</v>
      </c>
      <c r="J1300" s="12">
        <f>COUNTIF($A$2:A1300, A1300)</f>
        <v>11</v>
      </c>
    </row>
    <row r="1301" spans="1:10">
      <c r="A1301" s="144" t="s">
        <v>1130</v>
      </c>
      <c r="B1301" s="144" t="s">
        <v>2070</v>
      </c>
      <c r="C1301" s="2">
        <f>IFERROR(VLOOKUP('DIV CHANGE'!$B1301,JOBS!$A:$D,4,FALSE),"")</f>
        <v>8</v>
      </c>
      <c r="D1301" s="134">
        <v>0</v>
      </c>
      <c r="E1301" s="3" t="str">
        <f>IF(J1301=1, IFERROR(VLOOKUP(A1301,'Simple Annual Summary'!$D$5:$O$962,9,FALSE), ""), "")</f>
        <v/>
      </c>
      <c r="F1301" s="3" t="str">
        <f t="shared" si="60"/>
        <v/>
      </c>
      <c r="G1301" s="17" t="str">
        <f>IF(COUNTIF($A$2:A1301, A1301)&gt;1, "", IFERROR(SUMIF($A$2:$A$1457, A1301, $D$2:$D$1457), ""))</f>
        <v/>
      </c>
      <c r="H1301" s="3" t="str">
        <f t="shared" si="61"/>
        <v/>
      </c>
      <c r="I1301" s="3">
        <f t="shared" si="62"/>
        <v>0</v>
      </c>
      <c r="J1301" s="12">
        <f>COUNTIF($A$2:A1301, A1301)</f>
        <v>12</v>
      </c>
    </row>
    <row r="1302" spans="1:10">
      <c r="A1302" s="18" t="s">
        <v>1144</v>
      </c>
      <c r="B1302" s="18" t="s">
        <v>2051</v>
      </c>
      <c r="C1302" s="2" t="str">
        <f>IFERROR(VLOOKUP('DIV CHANGE'!$B1302,JOBS!$A:$D,4,FALSE),"")</f>
        <v/>
      </c>
      <c r="D1302" s="18">
        <v>0</v>
      </c>
      <c r="E1302" s="3" t="str">
        <f>IF(J1302=1, IFERROR(VLOOKUP(A1302,'Simple Annual Summary'!$D$5:$O$962,9,FALSE), ""), "")</f>
        <v/>
      </c>
      <c r="F1302" s="3" t="str">
        <f t="shared" si="60"/>
        <v/>
      </c>
      <c r="G1302" s="17" t="str">
        <f>IF(COUNTIF($A$2:A1302, A1302)&gt;1, "", IFERROR(SUMIF($A$2:$A$1457, A1302, $D$2:$D$1457), ""))</f>
        <v/>
      </c>
      <c r="H1302" s="3" t="str">
        <f t="shared" si="61"/>
        <v/>
      </c>
      <c r="I1302" s="3">
        <f t="shared" si="62"/>
        <v>0</v>
      </c>
      <c r="J1302" s="12">
        <f>COUNTIF($A$2:A1302, A1302)</f>
        <v>2</v>
      </c>
    </row>
    <row r="1303" spans="1:10">
      <c r="A1303" s="18" t="s">
        <v>1150</v>
      </c>
      <c r="B1303" s="18" t="s">
        <v>2078</v>
      </c>
      <c r="C1303" s="2">
        <f>IFERROR(VLOOKUP('DIV CHANGE'!$B1303,JOBS!$A:$D,4,FALSE),"")</f>
        <v>4</v>
      </c>
      <c r="D1303" s="18">
        <v>0</v>
      </c>
      <c r="E1303" s="3" t="str">
        <f>IF(J1303=1, IFERROR(VLOOKUP(A1303,'Simple Annual Summary'!$D$5:$O$962,9,FALSE), ""), "")</f>
        <v/>
      </c>
      <c r="F1303" s="3" t="str">
        <f t="shared" si="60"/>
        <v/>
      </c>
      <c r="G1303" s="17" t="str">
        <f>IF(COUNTIF($A$2:A1303, A1303)&gt;1, "", IFERROR(SUMIF($A$2:$A$1457, A1303, $D$2:$D$1457), ""))</f>
        <v/>
      </c>
      <c r="H1303" s="3" t="str">
        <f t="shared" si="61"/>
        <v/>
      </c>
      <c r="I1303" s="3">
        <f t="shared" si="62"/>
        <v>0</v>
      </c>
      <c r="J1303" s="12">
        <f>COUNTIF($A$2:A1303, A1303)</f>
        <v>6</v>
      </c>
    </row>
    <row r="1304" spans="1:10">
      <c r="A1304" s="144" t="s">
        <v>1150</v>
      </c>
      <c r="B1304" s="144" t="s">
        <v>2080</v>
      </c>
      <c r="C1304" s="2">
        <f>IFERROR(VLOOKUP('DIV CHANGE'!$B1304,JOBS!$A:$D,4,FALSE),"")</f>
        <v>4</v>
      </c>
      <c r="D1304" s="18">
        <v>0</v>
      </c>
      <c r="E1304" s="3" t="str">
        <f>IF(J1304=1, IFERROR(VLOOKUP(A1304,'Simple Annual Summary'!$D$5:$O$962,9,FALSE), ""), "")</f>
        <v/>
      </c>
      <c r="F1304" s="3" t="str">
        <f t="shared" si="60"/>
        <v/>
      </c>
      <c r="G1304" s="17" t="str">
        <f>IF(COUNTIF($A$2:A1304, A1304)&gt;1, "", IFERROR(SUMIF($A$2:$A$1457, A1304, $D$2:$D$1457), ""))</f>
        <v/>
      </c>
      <c r="H1304" s="3" t="str">
        <f t="shared" si="61"/>
        <v/>
      </c>
      <c r="I1304" s="3">
        <f t="shared" si="62"/>
        <v>0</v>
      </c>
      <c r="J1304" s="12">
        <f>COUNTIF($A$2:A1304, A1304)</f>
        <v>7</v>
      </c>
    </row>
    <row r="1305" spans="1:10">
      <c r="A1305" s="18" t="s">
        <v>1150</v>
      </c>
      <c r="B1305" s="18" t="s">
        <v>2251</v>
      </c>
      <c r="C1305" s="2">
        <f>IFERROR(VLOOKUP('DIV CHANGE'!$B1305,JOBS!$A:$D,4,FALSE),"")</f>
        <v>4</v>
      </c>
      <c r="D1305" s="18">
        <v>0</v>
      </c>
      <c r="E1305" s="3" t="str">
        <f>IF(J1305=1, IFERROR(VLOOKUP(A1305,'Simple Annual Summary'!$D$5:$O$962,9,FALSE), ""), "")</f>
        <v/>
      </c>
      <c r="F1305" s="3" t="str">
        <f t="shared" si="60"/>
        <v/>
      </c>
      <c r="G1305" s="17" t="str">
        <f>IF(COUNTIF($A$2:A1305, A1305)&gt;1, "", IFERROR(SUMIF($A$2:$A$1457, A1305, $D$2:$D$1457), ""))</f>
        <v/>
      </c>
      <c r="H1305" s="3" t="str">
        <f t="shared" si="61"/>
        <v/>
      </c>
      <c r="I1305" s="3">
        <f t="shared" si="62"/>
        <v>0</v>
      </c>
      <c r="J1305" s="12">
        <f>COUNTIF($A$2:A1305, A1305)</f>
        <v>8</v>
      </c>
    </row>
    <row r="1306" spans="1:10">
      <c r="A1306" s="18" t="s">
        <v>1150</v>
      </c>
      <c r="B1306" s="18" t="s">
        <v>2203</v>
      </c>
      <c r="C1306" s="2">
        <f>IFERROR(VLOOKUP('DIV CHANGE'!$B1306,JOBS!$A:$D,4,FALSE),"")</f>
        <v>4</v>
      </c>
      <c r="D1306" s="18">
        <v>0</v>
      </c>
      <c r="E1306" s="3" t="str">
        <f>IF(J1306=1, IFERROR(VLOOKUP(A1306,'Simple Annual Summary'!$D$5:$O$962,9,FALSE), ""), "")</f>
        <v/>
      </c>
      <c r="F1306" s="3" t="str">
        <f t="shared" si="60"/>
        <v/>
      </c>
      <c r="G1306" s="17" t="str">
        <f>IF(COUNTIF($A$2:A1306, A1306)&gt;1, "", IFERROR(SUMIF($A$2:$A$1457, A1306, $D$2:$D$1457), ""))</f>
        <v/>
      </c>
      <c r="H1306" s="3" t="str">
        <f t="shared" si="61"/>
        <v/>
      </c>
      <c r="I1306" s="3">
        <f t="shared" si="62"/>
        <v>0</v>
      </c>
      <c r="J1306" s="12">
        <f>COUNTIF($A$2:A1306, A1306)</f>
        <v>9</v>
      </c>
    </row>
    <row r="1307" spans="1:10">
      <c r="A1307" s="144" t="s">
        <v>1154</v>
      </c>
      <c r="B1307" s="144" t="s">
        <v>2114</v>
      </c>
      <c r="C1307" s="2">
        <f>IFERROR(VLOOKUP('DIV CHANGE'!$B1307,JOBS!$A:$D,4,FALSE),"")</f>
        <v>2</v>
      </c>
      <c r="D1307" s="134">
        <v>0</v>
      </c>
      <c r="E1307" s="3" t="str">
        <f>IF(J1307=1, IFERROR(VLOOKUP(A1307,'Simple Annual Summary'!$D$5:$O$962,9,FALSE), ""), "")</f>
        <v/>
      </c>
      <c r="F1307" s="3" t="str">
        <f t="shared" si="60"/>
        <v/>
      </c>
      <c r="G1307" s="17" t="str">
        <f>IF(COUNTIF($A$2:A1307, A1307)&gt;1, "", IFERROR(SUMIF($A$2:$A$1457, A1307, $D$2:$D$1457), ""))</f>
        <v/>
      </c>
      <c r="H1307" s="3" t="str">
        <f t="shared" si="61"/>
        <v/>
      </c>
      <c r="I1307" s="3">
        <f t="shared" si="62"/>
        <v>0</v>
      </c>
      <c r="J1307" s="12">
        <f>COUNTIF($A$2:A1307, A1307)</f>
        <v>6</v>
      </c>
    </row>
    <row r="1308" spans="1:10">
      <c r="A1308" s="144" t="s">
        <v>1154</v>
      </c>
      <c r="B1308" s="144" t="s">
        <v>2243</v>
      </c>
      <c r="C1308" s="2">
        <f>IFERROR(VLOOKUP('DIV CHANGE'!$B1308,JOBS!$A:$D,4,FALSE),"")</f>
        <v>2</v>
      </c>
      <c r="D1308" s="140">
        <v>0</v>
      </c>
      <c r="E1308" s="3" t="str">
        <f>IF(J1308=1, IFERROR(VLOOKUP(A1308,'Simple Annual Summary'!$D$5:$O$962,9,FALSE), ""), "")</f>
        <v/>
      </c>
      <c r="F1308" s="3" t="str">
        <f t="shared" si="60"/>
        <v/>
      </c>
      <c r="G1308" s="17" t="str">
        <f>IF(COUNTIF($A$2:A1308, A1308)&gt;1, "", IFERROR(SUMIF($A$2:$A$1457, A1308, $D$2:$D$1457), ""))</f>
        <v/>
      </c>
      <c r="H1308" s="3" t="str">
        <f t="shared" si="61"/>
        <v/>
      </c>
      <c r="I1308" s="3">
        <f t="shared" si="62"/>
        <v>0</v>
      </c>
      <c r="J1308" s="12">
        <f>COUNTIF($A$2:A1308, A1308)</f>
        <v>7</v>
      </c>
    </row>
    <row r="1309" spans="1:10">
      <c r="A1309" s="144" t="s">
        <v>1154</v>
      </c>
      <c r="B1309" s="144" t="s">
        <v>2241</v>
      </c>
      <c r="C1309" s="2" t="str">
        <f>IFERROR(VLOOKUP('DIV CHANGE'!$B1309,JOBS!$A:$D,4,FALSE),"")</f>
        <v/>
      </c>
      <c r="D1309" s="18">
        <v>0</v>
      </c>
      <c r="E1309" s="3" t="str">
        <f>IF(J1309=1, IFERROR(VLOOKUP(A1309,'Simple Annual Summary'!$D$5:$O$962,9,FALSE), ""), "")</f>
        <v/>
      </c>
      <c r="F1309" s="3" t="str">
        <f t="shared" si="60"/>
        <v/>
      </c>
      <c r="G1309" s="17" t="str">
        <f>IF(COUNTIF($A$2:A1309, A1309)&gt;1, "", IFERROR(SUMIF($A$2:$A$1457, A1309, $D$2:$D$1457), ""))</f>
        <v/>
      </c>
      <c r="H1309" s="3" t="str">
        <f t="shared" si="61"/>
        <v/>
      </c>
      <c r="I1309" s="3">
        <f t="shared" si="62"/>
        <v>0</v>
      </c>
      <c r="J1309" s="12">
        <f>COUNTIF($A$2:A1309, A1309)</f>
        <v>8</v>
      </c>
    </row>
    <row r="1310" spans="1:10">
      <c r="A1310" s="18" t="s">
        <v>1165</v>
      </c>
      <c r="B1310" s="18" t="s">
        <v>2027</v>
      </c>
      <c r="C1310" s="2">
        <f>IFERROR(VLOOKUP('DIV CHANGE'!$B1310,JOBS!$A:$D,4,FALSE),"")</f>
        <v>2</v>
      </c>
      <c r="D1310" s="18">
        <v>0</v>
      </c>
      <c r="E1310" s="3" t="str">
        <f>IF(J1310=1, IFERROR(VLOOKUP(A1310,'Simple Annual Summary'!$D$5:$O$962,9,FALSE), ""), "")</f>
        <v/>
      </c>
      <c r="F1310" s="3" t="str">
        <f t="shared" si="60"/>
        <v/>
      </c>
      <c r="G1310" s="17" t="str">
        <f>IF(COUNTIF($A$2:A1310, A1310)&gt;1, "", IFERROR(SUMIF($A$2:$A$1457, A1310, $D$2:$D$1457), ""))</f>
        <v/>
      </c>
      <c r="H1310" s="3" t="str">
        <f t="shared" si="61"/>
        <v/>
      </c>
      <c r="I1310" s="3">
        <f t="shared" si="62"/>
        <v>0</v>
      </c>
      <c r="J1310" s="12">
        <f>COUNTIF($A$2:A1310, A1310)</f>
        <v>5</v>
      </c>
    </row>
    <row r="1311" spans="1:10">
      <c r="A1311" s="18" t="s">
        <v>1165</v>
      </c>
      <c r="B1311" s="18" t="s">
        <v>2245</v>
      </c>
      <c r="C1311" s="2">
        <f>IFERROR(VLOOKUP('DIV CHANGE'!$B1311,JOBS!$A:$D,4,FALSE),"")</f>
        <v>2</v>
      </c>
      <c r="D1311" s="18">
        <v>0</v>
      </c>
      <c r="E1311" s="3" t="str">
        <f>IF(J1311=1, IFERROR(VLOOKUP(A1311,'Simple Annual Summary'!$D$5:$O$962,9,FALSE), ""), "")</f>
        <v/>
      </c>
      <c r="F1311" s="3" t="str">
        <f t="shared" si="60"/>
        <v/>
      </c>
      <c r="G1311" s="17" t="str">
        <f>IF(COUNTIF($A$2:A1311, A1311)&gt;1, "", IFERROR(SUMIF($A$2:$A$1457, A1311, $D$2:$D$1457), ""))</f>
        <v/>
      </c>
      <c r="H1311" s="3" t="str">
        <f t="shared" si="61"/>
        <v/>
      </c>
      <c r="I1311" s="3">
        <f t="shared" si="62"/>
        <v>0</v>
      </c>
      <c r="J1311" s="12">
        <f>COUNTIF($A$2:A1311, A1311)</f>
        <v>6</v>
      </c>
    </row>
    <row r="1312" spans="1:10">
      <c r="A1312" s="18" t="s">
        <v>1165</v>
      </c>
      <c r="B1312" s="18" t="s">
        <v>2018</v>
      </c>
      <c r="C1312" s="2">
        <f>IFERROR(VLOOKUP('DIV CHANGE'!$B1312,JOBS!$A:$D,4,FALSE),"")</f>
        <v>2</v>
      </c>
      <c r="D1312" s="18">
        <v>0</v>
      </c>
      <c r="E1312" s="3" t="str">
        <f>IF(J1312=1, IFERROR(VLOOKUP(A1312,'Simple Annual Summary'!$D$5:$O$962,9,FALSE), ""), "")</f>
        <v/>
      </c>
      <c r="F1312" s="3" t="str">
        <f t="shared" si="60"/>
        <v/>
      </c>
      <c r="G1312" s="17" t="str">
        <f>IF(COUNTIF($A$2:A1312, A1312)&gt;1, "", IFERROR(SUMIF($A$2:$A$1457, A1312, $D$2:$D$1457), ""))</f>
        <v/>
      </c>
      <c r="H1312" s="3" t="str">
        <f t="shared" si="61"/>
        <v/>
      </c>
      <c r="I1312" s="3">
        <f t="shared" si="62"/>
        <v>0</v>
      </c>
      <c r="J1312" s="12">
        <f>COUNTIF($A$2:A1312, A1312)</f>
        <v>7</v>
      </c>
    </row>
    <row r="1313" spans="1:10">
      <c r="A1313" s="144" t="s">
        <v>1165</v>
      </c>
      <c r="B1313" s="144" t="s">
        <v>2243</v>
      </c>
      <c r="C1313" s="2">
        <f>IFERROR(VLOOKUP('DIV CHANGE'!$B1313,JOBS!$A:$D,4,FALSE),"")</f>
        <v>2</v>
      </c>
      <c r="D1313" s="134">
        <v>0</v>
      </c>
      <c r="E1313" s="3" t="str">
        <f>IF(J1313=1, IFERROR(VLOOKUP(A1313,'Simple Annual Summary'!$D$5:$O$962,9,FALSE), ""), "")</f>
        <v/>
      </c>
      <c r="F1313" s="3" t="str">
        <f t="shared" si="60"/>
        <v/>
      </c>
      <c r="G1313" s="17" t="str">
        <f>IF(COUNTIF($A$2:A1313, A1313)&gt;1, "", IFERROR(SUMIF($A$2:$A$1457, A1313, $D$2:$D$1457), ""))</f>
        <v/>
      </c>
      <c r="H1313" s="3" t="str">
        <f t="shared" si="61"/>
        <v/>
      </c>
      <c r="I1313" s="3">
        <f t="shared" si="62"/>
        <v>0</v>
      </c>
      <c r="J1313" s="12">
        <f>COUNTIF($A$2:A1313, A1313)</f>
        <v>8</v>
      </c>
    </row>
    <row r="1314" spans="1:10">
      <c r="A1314" s="18" t="s">
        <v>1167</v>
      </c>
      <c r="B1314" s="18" t="s">
        <v>2027</v>
      </c>
      <c r="C1314" s="2">
        <f>IFERROR(VLOOKUP('DIV CHANGE'!$B1314,JOBS!$A:$D,4,FALSE),"")</f>
        <v>2</v>
      </c>
      <c r="D1314" s="18">
        <v>0</v>
      </c>
      <c r="E1314" s="3" t="str">
        <f>IF(J1314=1, IFERROR(VLOOKUP(A1314,'Simple Annual Summary'!$D$5:$O$962,9,FALSE), ""), "")</f>
        <v/>
      </c>
      <c r="F1314" s="3" t="str">
        <f t="shared" si="60"/>
        <v/>
      </c>
      <c r="G1314" s="17" t="str">
        <f>IF(COUNTIF($A$2:A1314, A1314)&gt;1, "", IFERROR(SUMIF($A$2:$A$1457, A1314, $D$2:$D$1457), ""))</f>
        <v/>
      </c>
      <c r="H1314" s="3" t="str">
        <f t="shared" si="61"/>
        <v/>
      </c>
      <c r="I1314" s="3">
        <f t="shared" si="62"/>
        <v>0</v>
      </c>
      <c r="J1314" s="12">
        <f>COUNTIF($A$2:A1314, A1314)</f>
        <v>7</v>
      </c>
    </row>
    <row r="1315" spans="1:10">
      <c r="A1315" s="144" t="s">
        <v>1167</v>
      </c>
      <c r="B1315" s="144" t="s">
        <v>2025</v>
      </c>
      <c r="C1315" s="2">
        <f>IFERROR(VLOOKUP('DIV CHANGE'!$B1315,JOBS!$A:$D,4,FALSE),"")</f>
        <v>2</v>
      </c>
      <c r="D1315" s="134">
        <v>0</v>
      </c>
      <c r="E1315" s="3" t="str">
        <f>IF(J1315=1, IFERROR(VLOOKUP(A1315,'Simple Annual Summary'!$D$5:$O$962,9,FALSE), ""), "")</f>
        <v/>
      </c>
      <c r="F1315" s="3" t="str">
        <f t="shared" si="60"/>
        <v/>
      </c>
      <c r="G1315" s="17" t="str">
        <f>IF(COUNTIF($A$2:A1315, A1315)&gt;1, "", IFERROR(SUMIF($A$2:$A$1457, A1315, $D$2:$D$1457), ""))</f>
        <v/>
      </c>
      <c r="H1315" s="3" t="str">
        <f t="shared" si="61"/>
        <v/>
      </c>
      <c r="I1315" s="3">
        <f t="shared" si="62"/>
        <v>0</v>
      </c>
      <c r="J1315" s="12">
        <f>COUNTIF($A$2:A1315, A1315)</f>
        <v>8</v>
      </c>
    </row>
    <row r="1316" spans="1:10">
      <c r="A1316" s="144" t="s">
        <v>1167</v>
      </c>
      <c r="B1316" s="144" t="s">
        <v>2113</v>
      </c>
      <c r="C1316" s="2">
        <f>IFERROR(VLOOKUP('DIV CHANGE'!$B1316,JOBS!$A:$D,4,FALSE),"")</f>
        <v>2</v>
      </c>
      <c r="D1316" s="134">
        <v>0</v>
      </c>
      <c r="E1316" s="3" t="str">
        <f>IF(J1316=1, IFERROR(VLOOKUP(A1316,'Simple Annual Summary'!$D$5:$O$962,9,FALSE), ""), "")</f>
        <v/>
      </c>
      <c r="F1316" s="3" t="str">
        <f t="shared" si="60"/>
        <v/>
      </c>
      <c r="G1316" s="17" t="str">
        <f>IF(COUNTIF($A$2:A1316, A1316)&gt;1, "", IFERROR(SUMIF($A$2:$A$1457, A1316, $D$2:$D$1457), ""))</f>
        <v/>
      </c>
      <c r="H1316" s="3" t="str">
        <f t="shared" si="61"/>
        <v/>
      </c>
      <c r="I1316" s="3">
        <f t="shared" si="62"/>
        <v>0</v>
      </c>
      <c r="J1316" s="12">
        <f>COUNTIF($A$2:A1316, A1316)</f>
        <v>9</v>
      </c>
    </row>
    <row r="1317" spans="1:10">
      <c r="A1317" s="18" t="s">
        <v>1175</v>
      </c>
      <c r="B1317" s="18" t="s">
        <v>2213</v>
      </c>
      <c r="C1317" s="2">
        <f>IFERROR(VLOOKUP('DIV CHANGE'!$B1317,JOBS!$A:$D,4,FALSE),"")</f>
        <v>2</v>
      </c>
      <c r="D1317" s="18">
        <v>0</v>
      </c>
      <c r="E1317" s="3" t="str">
        <f>IF(J1317=1, IFERROR(VLOOKUP(A1317,'Simple Annual Summary'!$D$5:$O$962,9,FALSE), ""), "")</f>
        <v/>
      </c>
      <c r="F1317" s="3" t="str">
        <f t="shared" si="60"/>
        <v/>
      </c>
      <c r="G1317" s="17" t="str">
        <f>IF(COUNTIF($A$2:A1317, A1317)&gt;1, "", IFERROR(SUMIF($A$2:$A$1457, A1317, $D$2:$D$1457), ""))</f>
        <v/>
      </c>
      <c r="H1317" s="3" t="str">
        <f t="shared" si="61"/>
        <v/>
      </c>
      <c r="I1317" s="3">
        <f t="shared" si="62"/>
        <v>0</v>
      </c>
      <c r="J1317" s="12">
        <f>COUNTIF($A$2:A1317, A1317)</f>
        <v>9</v>
      </c>
    </row>
    <row r="1318" spans="1:10">
      <c r="A1318" s="144" t="s">
        <v>1175</v>
      </c>
      <c r="B1318" s="144" t="s">
        <v>2240</v>
      </c>
      <c r="C1318" s="2">
        <f>IFERROR(VLOOKUP('DIV CHANGE'!$B1318,JOBS!$A:$D,4,FALSE),"")</f>
        <v>2</v>
      </c>
      <c r="D1318" s="134">
        <v>0</v>
      </c>
      <c r="E1318" s="3" t="str">
        <f>IF(J1318=1, IFERROR(VLOOKUP(A1318,'Simple Annual Summary'!$D$5:$O$962,9,FALSE), ""), "")</f>
        <v/>
      </c>
      <c r="F1318" s="3" t="str">
        <f t="shared" si="60"/>
        <v/>
      </c>
      <c r="G1318" s="17" t="str">
        <f>IF(COUNTIF($A$2:A1318, A1318)&gt;1, "", IFERROR(SUMIF($A$2:$A$1457, A1318, $D$2:$D$1457), ""))</f>
        <v/>
      </c>
      <c r="H1318" s="3" t="str">
        <f t="shared" si="61"/>
        <v/>
      </c>
      <c r="I1318" s="3">
        <f t="shared" si="62"/>
        <v>0</v>
      </c>
      <c r="J1318" s="12">
        <f>COUNTIF($A$2:A1318, A1318)</f>
        <v>10</v>
      </c>
    </row>
    <row r="1319" spans="1:10">
      <c r="A1319" s="144" t="s">
        <v>1177</v>
      </c>
      <c r="B1319" s="144" t="s">
        <v>2213</v>
      </c>
      <c r="C1319" s="2">
        <f>IFERROR(VLOOKUP('DIV CHANGE'!$B1319,JOBS!$A:$D,4,FALSE),"")</f>
        <v>2</v>
      </c>
      <c r="D1319" s="134">
        <v>0</v>
      </c>
      <c r="E1319" s="3" t="str">
        <f>IF(J1319=1, IFERROR(VLOOKUP(A1319,'Simple Annual Summary'!$D$5:$O$962,9,FALSE), ""), "")</f>
        <v/>
      </c>
      <c r="F1319" s="3" t="str">
        <f t="shared" si="60"/>
        <v/>
      </c>
      <c r="G1319" s="17" t="str">
        <f>IF(COUNTIF($A$2:A1319, A1319)&gt;1, "", IFERROR(SUMIF($A$2:$A$1457, A1319, $D$2:$D$1457), ""))</f>
        <v/>
      </c>
      <c r="H1319" s="3" t="str">
        <f t="shared" si="61"/>
        <v/>
      </c>
      <c r="I1319" s="3">
        <f t="shared" si="62"/>
        <v>0</v>
      </c>
      <c r="J1319" s="12">
        <f>COUNTIF($A$2:A1319, A1319)</f>
        <v>8</v>
      </c>
    </row>
    <row r="1320" spans="1:10">
      <c r="A1320" s="144" t="s">
        <v>1177</v>
      </c>
      <c r="B1320" s="144" t="s">
        <v>2044</v>
      </c>
      <c r="C1320" s="2">
        <f>IFERROR(VLOOKUP('DIV CHANGE'!$B1320,JOBS!$A:$D,4,FALSE),"")</f>
        <v>4</v>
      </c>
      <c r="D1320" s="134">
        <v>0</v>
      </c>
      <c r="E1320" s="3" t="str">
        <f>IF(J1320=1, IFERROR(VLOOKUP(A1320,'Simple Annual Summary'!$D$5:$O$962,9,FALSE), ""), "")</f>
        <v/>
      </c>
      <c r="F1320" s="3" t="str">
        <f t="shared" si="60"/>
        <v/>
      </c>
      <c r="G1320" s="17" t="str">
        <f>IF(COUNTIF($A$2:A1320, A1320)&gt;1, "", IFERROR(SUMIF($A$2:$A$1457, A1320, $D$2:$D$1457), ""))</f>
        <v/>
      </c>
      <c r="H1320" s="3" t="str">
        <f t="shared" si="61"/>
        <v/>
      </c>
      <c r="I1320" s="3">
        <f t="shared" si="62"/>
        <v>0</v>
      </c>
      <c r="J1320" s="12">
        <f>COUNTIF($A$2:A1320, A1320)</f>
        <v>9</v>
      </c>
    </row>
    <row r="1321" spans="1:10">
      <c r="A1321" s="144" t="s">
        <v>1177</v>
      </c>
      <c r="B1321" s="144" t="s">
        <v>2227</v>
      </c>
      <c r="C1321" s="2">
        <f>IFERROR(VLOOKUP('DIV CHANGE'!$B1321,JOBS!$A:$D,4,FALSE),"")</f>
        <v>2</v>
      </c>
      <c r="D1321" s="134">
        <v>0</v>
      </c>
      <c r="E1321" s="3" t="str">
        <f>IF(J1321=1, IFERROR(VLOOKUP(A1321,'Simple Annual Summary'!$D$5:$O$962,9,FALSE), ""), "")</f>
        <v/>
      </c>
      <c r="F1321" s="3" t="str">
        <f t="shared" si="60"/>
        <v/>
      </c>
      <c r="G1321" s="17" t="str">
        <f>IF(COUNTIF($A$2:A1321, A1321)&gt;1, "", IFERROR(SUMIF($A$2:$A$1457, A1321, $D$2:$D$1457), ""))</f>
        <v/>
      </c>
      <c r="H1321" s="3" t="str">
        <f t="shared" si="61"/>
        <v/>
      </c>
      <c r="I1321" s="3">
        <f t="shared" si="62"/>
        <v>0</v>
      </c>
      <c r="J1321" s="12">
        <f>COUNTIF($A$2:A1321, A1321)</f>
        <v>10</v>
      </c>
    </row>
    <row r="1322" spans="1:10">
      <c r="A1322" s="144" t="s">
        <v>1177</v>
      </c>
      <c r="B1322" s="144" t="s">
        <v>2025</v>
      </c>
      <c r="C1322" s="2">
        <f>IFERROR(VLOOKUP('DIV CHANGE'!$B1322,JOBS!$A:$D,4,FALSE),"")</f>
        <v>2</v>
      </c>
      <c r="D1322" s="134">
        <v>0</v>
      </c>
      <c r="E1322" s="3" t="str">
        <f>IF(J1322=1, IFERROR(VLOOKUP(A1322,'Simple Annual Summary'!$D$5:$O$962,9,FALSE), ""), "")</f>
        <v/>
      </c>
      <c r="F1322" s="3" t="str">
        <f t="shared" si="60"/>
        <v/>
      </c>
      <c r="G1322" s="17" t="str">
        <f>IF(COUNTIF($A$2:A1322, A1322)&gt;1, "", IFERROR(SUMIF($A$2:$A$1457, A1322, $D$2:$D$1457), ""))</f>
        <v/>
      </c>
      <c r="H1322" s="3" t="str">
        <f t="shared" si="61"/>
        <v/>
      </c>
      <c r="I1322" s="3">
        <f t="shared" si="62"/>
        <v>0</v>
      </c>
      <c r="J1322" s="12">
        <f>COUNTIF($A$2:A1322, A1322)</f>
        <v>11</v>
      </c>
    </row>
    <row r="1323" spans="1:10">
      <c r="A1323" s="144" t="s">
        <v>1177</v>
      </c>
      <c r="B1323" s="144" t="s">
        <v>2113</v>
      </c>
      <c r="C1323" s="2">
        <f>IFERROR(VLOOKUP('DIV CHANGE'!$B1323,JOBS!$A:$D,4,FALSE),"")</f>
        <v>2</v>
      </c>
      <c r="D1323" s="134">
        <v>0</v>
      </c>
      <c r="E1323" s="3" t="str">
        <f>IF(J1323=1, IFERROR(VLOOKUP(A1323,'Simple Annual Summary'!$D$5:$O$962,9,FALSE), ""), "")</f>
        <v/>
      </c>
      <c r="F1323" s="3" t="str">
        <f t="shared" si="60"/>
        <v/>
      </c>
      <c r="G1323" s="17" t="str">
        <f>IF(COUNTIF($A$2:A1323, A1323)&gt;1, "", IFERROR(SUMIF($A$2:$A$1457, A1323, $D$2:$D$1457), ""))</f>
        <v/>
      </c>
      <c r="H1323" s="3" t="str">
        <f t="shared" si="61"/>
        <v/>
      </c>
      <c r="I1323" s="3">
        <f t="shared" si="62"/>
        <v>0</v>
      </c>
      <c r="J1323" s="12">
        <f>COUNTIF($A$2:A1323, A1323)</f>
        <v>12</v>
      </c>
    </row>
    <row r="1324" spans="1:10">
      <c r="A1324" s="18" t="s">
        <v>1183</v>
      </c>
      <c r="B1324" s="18" t="s">
        <v>2170</v>
      </c>
      <c r="C1324" s="2">
        <f>IFERROR(VLOOKUP('DIV CHANGE'!$B1324,JOBS!$A:$D,4,FALSE),"")</f>
        <v>2</v>
      </c>
      <c r="D1324" s="18">
        <v>0</v>
      </c>
      <c r="E1324" s="3" t="str">
        <f>IF(J1324=1, IFERROR(VLOOKUP(A1324,'Simple Annual Summary'!$D$5:$O$962,9,FALSE), ""), "")</f>
        <v/>
      </c>
      <c r="F1324" s="3" t="str">
        <f t="shared" si="60"/>
        <v/>
      </c>
      <c r="G1324" s="17" t="str">
        <f>IF(COUNTIF($A$2:A1324, A1324)&gt;1, "", IFERROR(SUMIF($A$2:$A$1457, A1324, $D$2:$D$1457), ""))</f>
        <v/>
      </c>
      <c r="H1324" s="3" t="str">
        <f t="shared" si="61"/>
        <v/>
      </c>
      <c r="I1324" s="3">
        <f t="shared" si="62"/>
        <v>0</v>
      </c>
      <c r="J1324" s="12">
        <f>COUNTIF($A$2:A1324, A1324)</f>
        <v>4</v>
      </c>
    </row>
    <row r="1325" spans="1:10">
      <c r="A1325" s="18" t="s">
        <v>1183</v>
      </c>
      <c r="B1325" s="18" t="s">
        <v>2227</v>
      </c>
      <c r="C1325" s="2">
        <f>IFERROR(VLOOKUP('DIV CHANGE'!$B1325,JOBS!$A:$D,4,FALSE),"")</f>
        <v>2</v>
      </c>
      <c r="D1325" s="18">
        <v>0</v>
      </c>
      <c r="E1325" s="3" t="str">
        <f>IF(J1325=1, IFERROR(VLOOKUP(A1325,'Simple Annual Summary'!$D$5:$O$962,9,FALSE), ""), "")</f>
        <v/>
      </c>
      <c r="F1325" s="3" t="str">
        <f t="shared" si="60"/>
        <v/>
      </c>
      <c r="G1325" s="17" t="str">
        <f>IF(COUNTIF($A$2:A1325, A1325)&gt;1, "", IFERROR(SUMIF($A$2:$A$1457, A1325, $D$2:$D$1457), ""))</f>
        <v/>
      </c>
      <c r="H1325" s="3" t="str">
        <f t="shared" si="61"/>
        <v/>
      </c>
      <c r="I1325" s="3">
        <f t="shared" si="62"/>
        <v>0</v>
      </c>
      <c r="J1325" s="12">
        <f>COUNTIF($A$2:A1325, A1325)</f>
        <v>5</v>
      </c>
    </row>
    <row r="1326" spans="1:10">
      <c r="A1326" s="18" t="s">
        <v>1183</v>
      </c>
      <c r="B1326" s="18" t="s">
        <v>2114</v>
      </c>
      <c r="C1326" s="2">
        <f>IFERROR(VLOOKUP('DIV CHANGE'!$B1326,JOBS!$A:$D,4,FALSE),"")</f>
        <v>2</v>
      </c>
      <c r="D1326" s="18">
        <v>0</v>
      </c>
      <c r="E1326" s="3" t="str">
        <f>IF(J1326=1, IFERROR(VLOOKUP(A1326,'Simple Annual Summary'!$D$5:$O$962,9,FALSE), ""), "")</f>
        <v/>
      </c>
      <c r="F1326" s="3" t="str">
        <f t="shared" si="60"/>
        <v/>
      </c>
      <c r="G1326" s="17" t="str">
        <f>IF(COUNTIF($A$2:A1326, A1326)&gt;1, "", IFERROR(SUMIF($A$2:$A$1457, A1326, $D$2:$D$1457), ""))</f>
        <v/>
      </c>
      <c r="H1326" s="3" t="str">
        <f t="shared" si="61"/>
        <v/>
      </c>
      <c r="I1326" s="3">
        <f t="shared" si="62"/>
        <v>0</v>
      </c>
      <c r="J1326" s="12">
        <f>COUNTIF($A$2:A1326, A1326)</f>
        <v>6</v>
      </c>
    </row>
    <row r="1327" spans="1:10">
      <c r="A1327" s="18" t="s">
        <v>1183</v>
      </c>
      <c r="B1327" s="18" t="s">
        <v>2070</v>
      </c>
      <c r="C1327" s="2">
        <f>IFERROR(VLOOKUP('DIV CHANGE'!$B1327,JOBS!$A:$D,4,FALSE),"")</f>
        <v>8</v>
      </c>
      <c r="D1327" s="18">
        <v>0</v>
      </c>
      <c r="E1327" s="3" t="str">
        <f>IF(J1327=1, IFERROR(VLOOKUP(A1327,'Simple Annual Summary'!$D$5:$O$962,9,FALSE), ""), "")</f>
        <v/>
      </c>
      <c r="F1327" s="3" t="str">
        <f t="shared" si="60"/>
        <v/>
      </c>
      <c r="G1327" s="17" t="str">
        <f>IF(COUNTIF($A$2:A1327, A1327)&gt;1, "", IFERROR(SUMIF($A$2:$A$1457, A1327, $D$2:$D$1457), ""))</f>
        <v/>
      </c>
      <c r="H1327" s="3" t="str">
        <f t="shared" si="61"/>
        <v/>
      </c>
      <c r="I1327" s="3">
        <f t="shared" si="62"/>
        <v>0</v>
      </c>
      <c r="J1327" s="12">
        <f>COUNTIF($A$2:A1327, A1327)</f>
        <v>7</v>
      </c>
    </row>
    <row r="1328" spans="1:10">
      <c r="A1328" s="144" t="s">
        <v>1195</v>
      </c>
      <c r="B1328" s="144" t="s">
        <v>2018</v>
      </c>
      <c r="C1328" s="2">
        <f>IFERROR(VLOOKUP('DIV CHANGE'!$B1328,JOBS!$A:$D,4,FALSE),"")</f>
        <v>2</v>
      </c>
      <c r="D1328" s="134">
        <v>0</v>
      </c>
      <c r="E1328" s="3" t="str">
        <f>IF(J1328=1, IFERROR(VLOOKUP(A1328,'Simple Annual Summary'!$D$5:$O$962,9,FALSE), ""), "")</f>
        <v/>
      </c>
      <c r="F1328" s="3" t="str">
        <f t="shared" si="60"/>
        <v/>
      </c>
      <c r="G1328" s="17" t="str">
        <f>IF(COUNTIF($A$2:A1328, A1328)&gt;1, "", IFERROR(SUMIF($A$2:$A$1457, A1328, $D$2:$D$1457), ""))</f>
        <v/>
      </c>
      <c r="H1328" s="3" t="str">
        <f t="shared" si="61"/>
        <v/>
      </c>
      <c r="I1328" s="3">
        <f t="shared" si="62"/>
        <v>0</v>
      </c>
      <c r="J1328" s="12">
        <f>COUNTIF($A$2:A1328, A1328)</f>
        <v>5</v>
      </c>
    </row>
    <row r="1329" spans="1:10">
      <c r="A1329" s="144" t="s">
        <v>1195</v>
      </c>
      <c r="B1329" s="144" t="s">
        <v>2243</v>
      </c>
      <c r="C1329" s="2">
        <f>IFERROR(VLOOKUP('DIV CHANGE'!$B1329,JOBS!$A:$D,4,FALSE),"")</f>
        <v>2</v>
      </c>
      <c r="D1329" s="18">
        <v>0</v>
      </c>
      <c r="E1329" s="3" t="str">
        <f>IF(J1329=1, IFERROR(VLOOKUP(A1329,'Simple Annual Summary'!$D$5:$O$962,9,FALSE), ""), "")</f>
        <v/>
      </c>
      <c r="F1329" s="3" t="str">
        <f t="shared" si="60"/>
        <v/>
      </c>
      <c r="G1329" s="17" t="str">
        <f>IF(COUNTIF($A$2:A1329, A1329)&gt;1, "", IFERROR(SUMIF($A$2:$A$1457, A1329, $D$2:$D$1457), ""))</f>
        <v/>
      </c>
      <c r="H1329" s="3" t="str">
        <f t="shared" si="61"/>
        <v/>
      </c>
      <c r="I1329" s="3">
        <f t="shared" si="62"/>
        <v>0</v>
      </c>
      <c r="J1329" s="12">
        <f>COUNTIF($A$2:A1329, A1329)</f>
        <v>6</v>
      </c>
    </row>
    <row r="1330" spans="1:10">
      <c r="A1330" s="18" t="s">
        <v>1195</v>
      </c>
      <c r="B1330" s="18" t="s">
        <v>2247</v>
      </c>
      <c r="C1330" s="2" t="str">
        <f>IFERROR(VLOOKUP('DIV CHANGE'!$B1330,JOBS!$A:$D,4,FALSE),"")</f>
        <v/>
      </c>
      <c r="D1330" s="18">
        <v>0</v>
      </c>
      <c r="E1330" s="3" t="str">
        <f>IF(J1330=1, IFERROR(VLOOKUP(A1330,'Simple Annual Summary'!$D$5:$O$962,9,FALSE), ""), "")</f>
        <v/>
      </c>
      <c r="F1330" s="3" t="str">
        <f t="shared" si="60"/>
        <v/>
      </c>
      <c r="G1330" s="17" t="str">
        <f>IF(COUNTIF($A$2:A1330, A1330)&gt;1, "", IFERROR(SUMIF($A$2:$A$1457, A1330, $D$2:$D$1457), ""))</f>
        <v/>
      </c>
      <c r="H1330" s="3" t="str">
        <f t="shared" si="61"/>
        <v/>
      </c>
      <c r="I1330" s="3">
        <f t="shared" si="62"/>
        <v>0</v>
      </c>
      <c r="J1330" s="12">
        <f>COUNTIF($A$2:A1330, A1330)</f>
        <v>7</v>
      </c>
    </row>
    <row r="1331" spans="1:10">
      <c r="A1331" s="144" t="s">
        <v>1199</v>
      </c>
      <c r="B1331" s="144" t="s">
        <v>2045</v>
      </c>
      <c r="C1331" s="2">
        <f>IFERROR(VLOOKUP('DIV CHANGE'!$B1331,JOBS!$A:$D,4,FALSE),"")</f>
        <v>2</v>
      </c>
      <c r="D1331" s="134">
        <v>0</v>
      </c>
      <c r="E1331" s="3" t="str">
        <f>IF(J1331=1, IFERROR(VLOOKUP(A1331,'Simple Annual Summary'!$D$5:$O$962,9,FALSE), ""), "")</f>
        <v/>
      </c>
      <c r="F1331" s="3" t="str">
        <f t="shared" si="60"/>
        <v/>
      </c>
      <c r="G1331" s="17" t="str">
        <f>IF(COUNTIF($A$2:A1331, A1331)&gt;1, "", IFERROR(SUMIF($A$2:$A$1457, A1331, $D$2:$D$1457), ""))</f>
        <v/>
      </c>
      <c r="H1331" s="3" t="str">
        <f t="shared" si="61"/>
        <v/>
      </c>
      <c r="I1331" s="3">
        <f t="shared" si="62"/>
        <v>0</v>
      </c>
      <c r="J1331" s="12">
        <f>COUNTIF($A$2:A1331, A1331)</f>
        <v>6</v>
      </c>
    </row>
    <row r="1332" spans="1:10">
      <c r="A1332" s="18" t="s">
        <v>1199</v>
      </c>
      <c r="B1332" s="18" t="s">
        <v>2213</v>
      </c>
      <c r="C1332" s="2">
        <f>IFERROR(VLOOKUP('DIV CHANGE'!$B1332,JOBS!$A:$D,4,FALSE),"")</f>
        <v>2</v>
      </c>
      <c r="D1332" s="18">
        <v>0</v>
      </c>
      <c r="E1332" s="3" t="str">
        <f>IF(J1332=1, IFERROR(VLOOKUP(A1332,'Simple Annual Summary'!$D$5:$O$962,9,FALSE), ""), "")</f>
        <v/>
      </c>
      <c r="F1332" s="3" t="str">
        <f t="shared" si="60"/>
        <v/>
      </c>
      <c r="G1332" s="17" t="str">
        <f>IF(COUNTIF($A$2:A1332, A1332)&gt;1, "", IFERROR(SUMIF($A$2:$A$1457, A1332, $D$2:$D$1457), ""))</f>
        <v/>
      </c>
      <c r="H1332" s="3" t="str">
        <f t="shared" si="61"/>
        <v/>
      </c>
      <c r="I1332" s="3">
        <f t="shared" si="62"/>
        <v>0</v>
      </c>
      <c r="J1332" s="12">
        <f>COUNTIF($A$2:A1332, A1332)</f>
        <v>7</v>
      </c>
    </row>
    <row r="1333" spans="1:10">
      <c r="A1333" s="144" t="s">
        <v>1199</v>
      </c>
      <c r="B1333" s="144" t="s">
        <v>2018</v>
      </c>
      <c r="C1333" s="2">
        <f>IFERROR(VLOOKUP('DIV CHANGE'!$B1333,JOBS!$A:$D,4,FALSE),"")</f>
        <v>2</v>
      </c>
      <c r="D1333" s="18">
        <v>0</v>
      </c>
      <c r="E1333" s="3" t="str">
        <f>IF(J1333=1, IFERROR(VLOOKUP(A1333,'Simple Annual Summary'!$D$5:$O$962,9,FALSE), ""), "")</f>
        <v/>
      </c>
      <c r="F1333" s="3" t="str">
        <f t="shared" si="60"/>
        <v/>
      </c>
      <c r="G1333" s="17" t="str">
        <f>IF(COUNTIF($A$2:A1333, A1333)&gt;1, "", IFERROR(SUMIF($A$2:$A$1457, A1333, $D$2:$D$1457), ""))</f>
        <v/>
      </c>
      <c r="H1333" s="3" t="str">
        <f t="shared" si="61"/>
        <v/>
      </c>
      <c r="I1333" s="3">
        <f t="shared" si="62"/>
        <v>0</v>
      </c>
      <c r="J1333" s="12">
        <f>COUNTIF($A$2:A1333, A1333)</f>
        <v>8</v>
      </c>
    </row>
    <row r="1334" spans="1:10">
      <c r="A1334" s="144" t="s">
        <v>1199</v>
      </c>
      <c r="B1334" s="144" t="s">
        <v>2051</v>
      </c>
      <c r="C1334" s="2" t="str">
        <f>IFERROR(VLOOKUP('DIV CHANGE'!$B1334,JOBS!$A:$D,4,FALSE),"")</f>
        <v/>
      </c>
      <c r="D1334" s="134">
        <v>0</v>
      </c>
      <c r="E1334" s="3" t="str">
        <f>IF(J1334=1, IFERROR(VLOOKUP(A1334,'Simple Annual Summary'!$D$5:$O$962,9,FALSE), ""), "")</f>
        <v/>
      </c>
      <c r="F1334" s="3" t="str">
        <f t="shared" si="60"/>
        <v/>
      </c>
      <c r="G1334" s="17" t="str">
        <f>IF(COUNTIF($A$2:A1334, A1334)&gt;1, "", IFERROR(SUMIF($A$2:$A$1457, A1334, $D$2:$D$1457), ""))</f>
        <v/>
      </c>
      <c r="H1334" s="3" t="str">
        <f t="shared" si="61"/>
        <v/>
      </c>
      <c r="I1334" s="3">
        <f t="shared" si="62"/>
        <v>0</v>
      </c>
      <c r="J1334" s="12">
        <f>COUNTIF($A$2:A1334, A1334)</f>
        <v>9</v>
      </c>
    </row>
    <row r="1335" spans="1:10">
      <c r="A1335" s="18" t="s">
        <v>1201</v>
      </c>
      <c r="B1335" s="18" t="s">
        <v>2075</v>
      </c>
      <c r="C1335" s="2">
        <f>IFERROR(VLOOKUP('DIV CHANGE'!$B1335,JOBS!$A:$D,4,FALSE),"")</f>
        <v>4</v>
      </c>
      <c r="D1335" s="18">
        <v>0</v>
      </c>
      <c r="E1335" s="3" t="str">
        <f>IF(J1335=1, IFERROR(VLOOKUP(A1335,'Simple Annual Summary'!$D$5:$O$962,9,FALSE), ""), "")</f>
        <v/>
      </c>
      <c r="F1335" s="3" t="str">
        <f t="shared" si="60"/>
        <v/>
      </c>
      <c r="G1335" s="17" t="str">
        <f>IF(COUNTIF($A$2:A1335, A1335)&gt;1, "", IFERROR(SUMIF($A$2:$A$1457, A1335, $D$2:$D$1457), ""))</f>
        <v/>
      </c>
      <c r="H1335" s="3" t="str">
        <f t="shared" si="61"/>
        <v/>
      </c>
      <c r="I1335" s="3">
        <f t="shared" si="62"/>
        <v>0</v>
      </c>
      <c r="J1335" s="12">
        <f>COUNTIF($A$2:A1335, A1335)</f>
        <v>6</v>
      </c>
    </row>
    <row r="1336" spans="1:10">
      <c r="A1336" s="144" t="s">
        <v>1201</v>
      </c>
      <c r="B1336" s="144" t="s">
        <v>2203</v>
      </c>
      <c r="C1336" s="2">
        <f>IFERROR(VLOOKUP('DIV CHANGE'!$B1336,JOBS!$A:$D,4,FALSE),"")</f>
        <v>4</v>
      </c>
      <c r="D1336" s="134">
        <v>0</v>
      </c>
      <c r="E1336" s="3" t="str">
        <f>IF(J1336=1, IFERROR(VLOOKUP(A1336,'Simple Annual Summary'!$D$5:$O$962,9,FALSE), ""), "")</f>
        <v/>
      </c>
      <c r="F1336" s="3" t="str">
        <f t="shared" si="60"/>
        <v/>
      </c>
      <c r="G1336" s="17" t="str">
        <f>IF(COUNTIF($A$2:A1336, A1336)&gt;1, "", IFERROR(SUMIF($A$2:$A$1457, A1336, $D$2:$D$1457), ""))</f>
        <v/>
      </c>
      <c r="H1336" s="3" t="str">
        <f t="shared" si="61"/>
        <v/>
      </c>
      <c r="I1336" s="3">
        <f t="shared" si="62"/>
        <v>0</v>
      </c>
      <c r="J1336" s="12">
        <f>COUNTIF($A$2:A1336, A1336)</f>
        <v>7</v>
      </c>
    </row>
    <row r="1337" spans="1:10">
      <c r="A1337" s="144" t="s">
        <v>1203</v>
      </c>
      <c r="B1337" s="144" t="s">
        <v>2076</v>
      </c>
      <c r="C1337" s="2">
        <f>IFERROR(VLOOKUP('DIV CHANGE'!$B1337,JOBS!$A:$D,4,FALSE),"")</f>
        <v>2</v>
      </c>
      <c r="D1337" s="134">
        <v>0</v>
      </c>
      <c r="E1337" s="3" t="str">
        <f>IF(J1337=1, IFERROR(VLOOKUP(A1337,'Simple Annual Summary'!$D$5:$O$962,9,FALSE), ""), "")</f>
        <v/>
      </c>
      <c r="F1337" s="3" t="str">
        <f t="shared" si="60"/>
        <v/>
      </c>
      <c r="G1337" s="17" t="str">
        <f>IF(COUNTIF($A$2:A1337, A1337)&gt;1, "", IFERROR(SUMIF($A$2:$A$1457, A1337, $D$2:$D$1457), ""))</f>
        <v/>
      </c>
      <c r="H1337" s="3" t="str">
        <f t="shared" si="61"/>
        <v/>
      </c>
      <c r="I1337" s="3">
        <f t="shared" si="62"/>
        <v>0</v>
      </c>
      <c r="J1337" s="12">
        <f>COUNTIF($A$2:A1337, A1337)</f>
        <v>4</v>
      </c>
    </row>
    <row r="1338" spans="1:10">
      <c r="A1338" s="18" t="s">
        <v>1203</v>
      </c>
      <c r="B1338" s="18" t="s">
        <v>2027</v>
      </c>
      <c r="C1338" s="2">
        <f>IFERROR(VLOOKUP('DIV CHANGE'!$B1338,JOBS!$A:$D,4,FALSE),"")</f>
        <v>2</v>
      </c>
      <c r="D1338" s="18">
        <v>0</v>
      </c>
      <c r="E1338" s="3" t="str">
        <f>IF(J1338=1, IFERROR(VLOOKUP(A1338,'Simple Annual Summary'!$D$5:$O$962,9,FALSE), ""), "")</f>
        <v/>
      </c>
      <c r="F1338" s="3" t="str">
        <f t="shared" si="60"/>
        <v/>
      </c>
      <c r="G1338" s="17" t="str">
        <f>IF(COUNTIF($A$2:A1338, A1338)&gt;1, "", IFERROR(SUMIF($A$2:$A$1457, A1338, $D$2:$D$1457), ""))</f>
        <v/>
      </c>
      <c r="H1338" s="3" t="str">
        <f t="shared" si="61"/>
        <v/>
      </c>
      <c r="I1338" s="3">
        <f t="shared" si="62"/>
        <v>0</v>
      </c>
      <c r="J1338" s="12">
        <f>COUNTIF($A$2:A1338, A1338)</f>
        <v>5</v>
      </c>
    </row>
    <row r="1339" spans="1:10">
      <c r="A1339" s="144" t="s">
        <v>1203</v>
      </c>
      <c r="B1339" s="144" t="s">
        <v>2213</v>
      </c>
      <c r="C1339" s="2">
        <f>IFERROR(VLOOKUP('DIV CHANGE'!$B1339,JOBS!$A:$D,4,FALSE),"")</f>
        <v>2</v>
      </c>
      <c r="D1339" s="134">
        <v>0</v>
      </c>
      <c r="E1339" s="3" t="str">
        <f>IF(J1339=1, IFERROR(VLOOKUP(A1339,'Simple Annual Summary'!$D$5:$O$962,9,FALSE), ""), "")</f>
        <v/>
      </c>
      <c r="F1339" s="3" t="str">
        <f t="shared" si="60"/>
        <v/>
      </c>
      <c r="G1339" s="17" t="str">
        <f>IF(COUNTIF($A$2:A1339, A1339)&gt;1, "", IFERROR(SUMIF($A$2:$A$1457, A1339, $D$2:$D$1457), ""))</f>
        <v/>
      </c>
      <c r="H1339" s="3" t="str">
        <f t="shared" si="61"/>
        <v/>
      </c>
      <c r="I1339" s="3">
        <f t="shared" si="62"/>
        <v>0</v>
      </c>
      <c r="J1339" s="12">
        <f>COUNTIF($A$2:A1339, A1339)</f>
        <v>6</v>
      </c>
    </row>
    <row r="1340" spans="1:10">
      <c r="A1340" s="18" t="s">
        <v>1205</v>
      </c>
      <c r="B1340" s="18" t="s">
        <v>2252</v>
      </c>
      <c r="C1340" s="2">
        <f>IFERROR(VLOOKUP('DIV CHANGE'!$B1340,JOBS!$A:$D,4,FALSE),"")</f>
        <v>4</v>
      </c>
      <c r="D1340" s="18">
        <v>0</v>
      </c>
      <c r="E1340" s="3" t="str">
        <f>IF(J1340=1, IFERROR(VLOOKUP(A1340,'Simple Annual Summary'!$D$5:$O$962,9,FALSE), ""), "")</f>
        <v/>
      </c>
      <c r="F1340" s="3" t="str">
        <f t="shared" si="60"/>
        <v/>
      </c>
      <c r="G1340" s="17" t="str">
        <f>IF(COUNTIF($A$2:A1340, A1340)&gt;1, "", IFERROR(SUMIF($A$2:$A$1457, A1340, $D$2:$D$1457), ""))</f>
        <v/>
      </c>
      <c r="H1340" s="3" t="str">
        <f t="shared" si="61"/>
        <v/>
      </c>
      <c r="I1340" s="3">
        <f t="shared" si="62"/>
        <v>0</v>
      </c>
      <c r="J1340" s="12">
        <f>COUNTIF($A$2:A1340, A1340)</f>
        <v>4</v>
      </c>
    </row>
    <row r="1341" spans="1:10">
      <c r="A1341" s="144" t="s">
        <v>1217</v>
      </c>
      <c r="B1341" s="144" t="s">
        <v>2078</v>
      </c>
      <c r="C1341" s="2">
        <f>IFERROR(VLOOKUP('DIV CHANGE'!$B1341,JOBS!$A:$D,4,FALSE),"")</f>
        <v>4</v>
      </c>
      <c r="D1341" s="134">
        <v>0</v>
      </c>
      <c r="E1341" s="3" t="str">
        <f>IF(J1341=1, IFERROR(VLOOKUP(A1341,'Simple Annual Summary'!$D$5:$O$962,9,FALSE), ""), "")</f>
        <v/>
      </c>
      <c r="F1341" s="3" t="str">
        <f t="shared" si="60"/>
        <v/>
      </c>
      <c r="G1341" s="17" t="str">
        <f>IF(COUNTIF($A$2:A1341, A1341)&gt;1, "", IFERROR(SUMIF($A$2:$A$1457, A1341, $D$2:$D$1457), ""))</f>
        <v/>
      </c>
      <c r="H1341" s="3" t="str">
        <f t="shared" si="61"/>
        <v/>
      </c>
      <c r="I1341" s="3">
        <f t="shared" si="62"/>
        <v>0</v>
      </c>
      <c r="J1341" s="12">
        <f>COUNTIF($A$2:A1341, A1341)</f>
        <v>5</v>
      </c>
    </row>
    <row r="1342" spans="1:10">
      <c r="A1342" s="144" t="s">
        <v>1217</v>
      </c>
      <c r="B1342" s="144" t="s">
        <v>2075</v>
      </c>
      <c r="C1342" s="2">
        <f>IFERROR(VLOOKUP('DIV CHANGE'!$B1342,JOBS!$A:$D,4,FALSE),"")</f>
        <v>4</v>
      </c>
      <c r="D1342" s="134">
        <v>0</v>
      </c>
      <c r="E1342" s="3" t="str">
        <f>IF(J1342=1, IFERROR(VLOOKUP(A1342,'Simple Annual Summary'!$D$5:$O$962,9,FALSE), ""), "")</f>
        <v/>
      </c>
      <c r="F1342" s="3" t="str">
        <f t="shared" si="60"/>
        <v/>
      </c>
      <c r="G1342" s="17" t="str">
        <f>IF(COUNTIF($A$2:A1342, A1342)&gt;1, "", IFERROR(SUMIF($A$2:$A$1457, A1342, $D$2:$D$1457), ""))</f>
        <v/>
      </c>
      <c r="H1342" s="3" t="str">
        <f t="shared" si="61"/>
        <v/>
      </c>
      <c r="I1342" s="3">
        <f t="shared" si="62"/>
        <v>0</v>
      </c>
      <c r="J1342" s="12">
        <f>COUNTIF($A$2:A1342, A1342)</f>
        <v>6</v>
      </c>
    </row>
    <row r="1343" spans="1:10">
      <c r="A1343" s="18" t="s">
        <v>1221</v>
      </c>
      <c r="B1343" s="18" t="s">
        <v>2238</v>
      </c>
      <c r="C1343" s="2">
        <f>IFERROR(VLOOKUP('DIV CHANGE'!$B1343,JOBS!$A:$D,4,FALSE),"")</f>
        <v>2</v>
      </c>
      <c r="D1343" s="18">
        <v>0</v>
      </c>
      <c r="E1343" s="3" t="str">
        <f>IF(J1343=1, IFERROR(VLOOKUP(A1343,'Simple Annual Summary'!$D$5:$O$962,9,FALSE), ""), "")</f>
        <v/>
      </c>
      <c r="F1343" s="3" t="str">
        <f t="shared" si="60"/>
        <v/>
      </c>
      <c r="G1343" s="17" t="str">
        <f>IF(COUNTIF($A$2:A1343, A1343)&gt;1, "", IFERROR(SUMIF($A$2:$A$1457, A1343, $D$2:$D$1457), ""))</f>
        <v/>
      </c>
      <c r="H1343" s="3" t="str">
        <f t="shared" si="61"/>
        <v/>
      </c>
      <c r="I1343" s="3">
        <f t="shared" si="62"/>
        <v>0</v>
      </c>
      <c r="J1343" s="12">
        <f>COUNTIF($A$2:A1343, A1343)</f>
        <v>4</v>
      </c>
    </row>
    <row r="1344" spans="1:10">
      <c r="A1344" s="144" t="s">
        <v>1221</v>
      </c>
      <c r="B1344" s="144" t="s">
        <v>2113</v>
      </c>
      <c r="C1344" s="2">
        <f>IFERROR(VLOOKUP('DIV CHANGE'!$B1344,JOBS!$A:$D,4,FALSE),"")</f>
        <v>2</v>
      </c>
      <c r="D1344" s="134">
        <v>0</v>
      </c>
      <c r="E1344" s="3" t="str">
        <f>IF(J1344=1, IFERROR(VLOOKUP(A1344,'Simple Annual Summary'!$D$5:$O$962,9,FALSE), ""), "")</f>
        <v/>
      </c>
      <c r="F1344" s="3" t="str">
        <f t="shared" si="60"/>
        <v/>
      </c>
      <c r="G1344" s="17" t="str">
        <f>IF(COUNTIF($A$2:A1344, A1344)&gt;1, "", IFERROR(SUMIF($A$2:$A$1457, A1344, $D$2:$D$1457), ""))</f>
        <v/>
      </c>
      <c r="H1344" s="3" t="str">
        <f t="shared" si="61"/>
        <v/>
      </c>
      <c r="I1344" s="3">
        <f t="shared" si="62"/>
        <v>0</v>
      </c>
      <c r="J1344" s="12">
        <f>COUNTIF($A$2:A1344, A1344)</f>
        <v>5</v>
      </c>
    </row>
    <row r="1345" spans="1:10">
      <c r="A1345" s="18" t="s">
        <v>1221</v>
      </c>
      <c r="B1345" s="18" t="s">
        <v>2020</v>
      </c>
      <c r="C1345" s="2">
        <f>IFERROR(VLOOKUP('DIV CHANGE'!$B1345,JOBS!$A:$D,4,FALSE),"")</f>
        <v>2</v>
      </c>
      <c r="D1345" s="18">
        <v>0</v>
      </c>
      <c r="E1345" s="3" t="str">
        <f>IF(J1345=1, IFERROR(VLOOKUP(A1345,'Simple Annual Summary'!$D$5:$O$962,9,FALSE), ""), "")</f>
        <v/>
      </c>
      <c r="F1345" s="3" t="str">
        <f t="shared" si="60"/>
        <v/>
      </c>
      <c r="G1345" s="17" t="str">
        <f>IF(COUNTIF($A$2:A1345, A1345)&gt;1, "", IFERROR(SUMIF($A$2:$A$1457, A1345, $D$2:$D$1457), ""))</f>
        <v/>
      </c>
      <c r="H1345" s="3" t="str">
        <f t="shared" si="61"/>
        <v/>
      </c>
      <c r="I1345" s="3">
        <f t="shared" si="62"/>
        <v>0</v>
      </c>
      <c r="J1345" s="12">
        <f>COUNTIF($A$2:A1345, A1345)</f>
        <v>6</v>
      </c>
    </row>
    <row r="1346" spans="1:10">
      <c r="A1346" s="144" t="s">
        <v>1225</v>
      </c>
      <c r="B1346" s="144" t="s">
        <v>2045</v>
      </c>
      <c r="C1346" s="2">
        <f>IFERROR(VLOOKUP('DIV CHANGE'!$B1346,JOBS!$A:$D,4,FALSE),"")</f>
        <v>2</v>
      </c>
      <c r="D1346" s="134">
        <v>0</v>
      </c>
      <c r="E1346" s="3" t="str">
        <f>IF(J1346=1, IFERROR(VLOOKUP(A1346,'Simple Annual Summary'!$D$5:$O$962,9,FALSE), ""), "")</f>
        <v/>
      </c>
      <c r="F1346" s="3" t="str">
        <f t="shared" ref="F1346:F1409" si="63">IFERROR(E1346/12,"")</f>
        <v/>
      </c>
      <c r="G1346" s="17" t="str">
        <f>IF(COUNTIF($A$2:A1346, A1346)&gt;1, "", IFERROR(SUMIF($A$2:$A$1457, A1346, $D$2:$D$1457), ""))</f>
        <v/>
      </c>
      <c r="H1346" s="3" t="str">
        <f t="shared" ref="H1346:H1409" si="64">IFERROR(ROUND(G1346*F1346,3),"")</f>
        <v/>
      </c>
      <c r="I1346" s="3">
        <f t="shared" ref="I1346:I1409" si="65">IFERROR(SUMIFS(F:F, A:A, A1346) * D1346, "")*12</f>
        <v>0</v>
      </c>
      <c r="J1346" s="12">
        <f>COUNTIF($A$2:A1346, A1346)</f>
        <v>4</v>
      </c>
    </row>
    <row r="1347" spans="1:10">
      <c r="A1347" s="144" t="s">
        <v>1225</v>
      </c>
      <c r="B1347" s="144" t="s">
        <v>2213</v>
      </c>
      <c r="C1347" s="2">
        <f>IFERROR(VLOOKUP('DIV CHANGE'!$B1347,JOBS!$A:$D,4,FALSE),"")</f>
        <v>2</v>
      </c>
      <c r="D1347" s="134">
        <v>0</v>
      </c>
      <c r="E1347" s="3" t="str">
        <f>IF(J1347=1, IFERROR(VLOOKUP(A1347,'Simple Annual Summary'!$D$5:$O$962,9,FALSE), ""), "")</f>
        <v/>
      </c>
      <c r="F1347" s="3" t="str">
        <f t="shared" si="63"/>
        <v/>
      </c>
      <c r="G1347" s="17" t="str">
        <f>IF(COUNTIF($A$2:A1347, A1347)&gt;1, "", IFERROR(SUMIF($A$2:$A$1457, A1347, $D$2:$D$1457), ""))</f>
        <v/>
      </c>
      <c r="H1347" s="3" t="str">
        <f t="shared" si="64"/>
        <v/>
      </c>
      <c r="I1347" s="3">
        <f t="shared" si="65"/>
        <v>0</v>
      </c>
      <c r="J1347" s="12">
        <f>COUNTIF($A$2:A1347, A1347)</f>
        <v>5</v>
      </c>
    </row>
    <row r="1348" spans="1:10">
      <c r="A1348" s="144" t="s">
        <v>1225</v>
      </c>
      <c r="B1348" s="144" t="s">
        <v>2044</v>
      </c>
      <c r="C1348" s="2">
        <f>IFERROR(VLOOKUP('DIV CHANGE'!$B1348,JOBS!$A:$D,4,FALSE),"")</f>
        <v>4</v>
      </c>
      <c r="D1348" s="18">
        <v>0</v>
      </c>
      <c r="E1348" s="3" t="str">
        <f>IF(J1348=1, IFERROR(VLOOKUP(A1348,'Simple Annual Summary'!$D$5:$O$962,9,FALSE), ""), "")</f>
        <v/>
      </c>
      <c r="F1348" s="3" t="str">
        <f t="shared" si="63"/>
        <v/>
      </c>
      <c r="G1348" s="17" t="str">
        <f>IF(COUNTIF($A$2:A1348, A1348)&gt;1, "", IFERROR(SUMIF($A$2:$A$1457, A1348, $D$2:$D$1457), ""))</f>
        <v/>
      </c>
      <c r="H1348" s="3" t="str">
        <f t="shared" si="64"/>
        <v/>
      </c>
      <c r="I1348" s="3">
        <f t="shared" si="65"/>
        <v>0</v>
      </c>
      <c r="J1348" s="12">
        <f>COUNTIF($A$2:A1348, A1348)</f>
        <v>6</v>
      </c>
    </row>
    <row r="1349" spans="1:10">
      <c r="A1349" s="144" t="s">
        <v>1225</v>
      </c>
      <c r="B1349" s="144" t="s">
        <v>2080</v>
      </c>
      <c r="C1349" s="2">
        <f>IFERROR(VLOOKUP('DIV CHANGE'!$B1349,JOBS!$A:$D,4,FALSE),"")</f>
        <v>4</v>
      </c>
      <c r="D1349" s="140">
        <v>0</v>
      </c>
      <c r="E1349" s="3" t="str">
        <f>IF(J1349=1, IFERROR(VLOOKUP(A1349,'Simple Annual Summary'!$D$5:$O$962,9,FALSE), ""), "")</f>
        <v/>
      </c>
      <c r="F1349" s="3" t="str">
        <f t="shared" si="63"/>
        <v/>
      </c>
      <c r="G1349" s="17" t="str">
        <f>IF(COUNTIF($A$2:A1349, A1349)&gt;1, "", IFERROR(SUMIF($A$2:$A$1457, A1349, $D$2:$D$1457), ""))</f>
        <v/>
      </c>
      <c r="H1349" s="3" t="str">
        <f t="shared" si="64"/>
        <v/>
      </c>
      <c r="I1349" s="3">
        <f t="shared" si="65"/>
        <v>0</v>
      </c>
      <c r="J1349" s="12">
        <f>COUNTIF($A$2:A1349, A1349)</f>
        <v>7</v>
      </c>
    </row>
    <row r="1350" spans="1:10">
      <c r="A1350" s="18" t="s">
        <v>1225</v>
      </c>
      <c r="B1350" s="18" t="s">
        <v>2241</v>
      </c>
      <c r="C1350" s="2" t="str">
        <f>IFERROR(VLOOKUP('DIV CHANGE'!$B1350,JOBS!$A:$D,4,FALSE),"")</f>
        <v/>
      </c>
      <c r="D1350" s="18">
        <v>0</v>
      </c>
      <c r="E1350" s="3" t="str">
        <f>IF(J1350=1, IFERROR(VLOOKUP(A1350,'Simple Annual Summary'!$D$5:$O$962,9,FALSE), ""), "")</f>
        <v/>
      </c>
      <c r="F1350" s="3" t="str">
        <f t="shared" si="63"/>
        <v/>
      </c>
      <c r="G1350" s="17" t="str">
        <f>IF(COUNTIF($A$2:A1350, A1350)&gt;1, "", IFERROR(SUMIF($A$2:$A$1457, A1350, $D$2:$D$1457), ""))</f>
        <v/>
      </c>
      <c r="H1350" s="3" t="str">
        <f t="shared" si="64"/>
        <v/>
      </c>
      <c r="I1350" s="3">
        <f t="shared" si="65"/>
        <v>0</v>
      </c>
      <c r="J1350" s="12">
        <f>COUNTIF($A$2:A1350, A1350)</f>
        <v>8</v>
      </c>
    </row>
    <row r="1351" spans="1:10">
      <c r="A1351" s="18" t="s">
        <v>1227</v>
      </c>
      <c r="B1351" s="18" t="s">
        <v>2252</v>
      </c>
      <c r="C1351" s="2">
        <f>IFERROR(VLOOKUP('DIV CHANGE'!$B1351,JOBS!$A:$D,4,FALSE),"")</f>
        <v>4</v>
      </c>
      <c r="D1351" s="18">
        <v>0</v>
      </c>
      <c r="E1351" s="3" t="str">
        <f>IF(J1351=1, IFERROR(VLOOKUP(A1351,'Simple Annual Summary'!$D$5:$O$962,9,FALSE), ""), "")</f>
        <v/>
      </c>
      <c r="F1351" s="3" t="str">
        <f t="shared" si="63"/>
        <v/>
      </c>
      <c r="G1351" s="17" t="str">
        <f>IF(COUNTIF($A$2:A1351, A1351)&gt;1, "", IFERROR(SUMIF($A$2:$A$1457, A1351, $D$2:$D$1457), ""))</f>
        <v/>
      </c>
      <c r="H1351" s="3" t="str">
        <f t="shared" si="64"/>
        <v/>
      </c>
      <c r="I1351" s="3">
        <f t="shared" si="65"/>
        <v>0</v>
      </c>
      <c r="J1351" s="12">
        <f>COUNTIF($A$2:A1351, A1351)</f>
        <v>9</v>
      </c>
    </row>
    <row r="1352" spans="1:10">
      <c r="A1352" s="18" t="s">
        <v>1227</v>
      </c>
      <c r="B1352" s="18" t="s">
        <v>2044</v>
      </c>
      <c r="C1352" s="2">
        <f>IFERROR(VLOOKUP('DIV CHANGE'!$B1352,JOBS!$A:$D,4,FALSE),"")</f>
        <v>4</v>
      </c>
      <c r="D1352" s="18">
        <v>0</v>
      </c>
      <c r="E1352" s="3" t="str">
        <f>IF(J1352=1, IFERROR(VLOOKUP(A1352,'Simple Annual Summary'!$D$5:$O$962,9,FALSE), ""), "")</f>
        <v/>
      </c>
      <c r="F1352" s="3" t="str">
        <f t="shared" si="63"/>
        <v/>
      </c>
      <c r="G1352" s="17" t="str">
        <f>IF(COUNTIF($A$2:A1352, A1352)&gt;1, "", IFERROR(SUMIF($A$2:$A$1457, A1352, $D$2:$D$1457), ""))</f>
        <v/>
      </c>
      <c r="H1352" s="3" t="str">
        <f t="shared" si="64"/>
        <v/>
      </c>
      <c r="I1352" s="3">
        <f t="shared" si="65"/>
        <v>0</v>
      </c>
      <c r="J1352" s="12">
        <f>COUNTIF($A$2:A1352, A1352)</f>
        <v>10</v>
      </c>
    </row>
    <row r="1353" spans="1:10">
      <c r="A1353" s="144" t="s">
        <v>1229</v>
      </c>
      <c r="B1353" s="144" t="s">
        <v>2170</v>
      </c>
      <c r="C1353" s="2">
        <f>IFERROR(VLOOKUP('DIV CHANGE'!$B1353,JOBS!$A:$D,4,FALSE),"")</f>
        <v>2</v>
      </c>
      <c r="D1353" s="134">
        <v>0</v>
      </c>
      <c r="E1353" s="3" t="str">
        <f>IF(J1353=1, IFERROR(VLOOKUP(A1353,'Simple Annual Summary'!$D$5:$O$962,9,FALSE), ""), "")</f>
        <v/>
      </c>
      <c r="F1353" s="3" t="str">
        <f t="shared" si="63"/>
        <v/>
      </c>
      <c r="G1353" s="17" t="str">
        <f>IF(COUNTIF($A$2:A1353, A1353)&gt;1, "", IFERROR(SUMIF($A$2:$A$1457, A1353, $D$2:$D$1457), ""))</f>
        <v/>
      </c>
      <c r="H1353" s="3" t="str">
        <f t="shared" si="64"/>
        <v/>
      </c>
      <c r="I1353" s="3">
        <f t="shared" si="65"/>
        <v>0</v>
      </c>
      <c r="J1353" s="12">
        <f>COUNTIF($A$2:A1353, A1353)</f>
        <v>4</v>
      </c>
    </row>
    <row r="1354" spans="1:10">
      <c r="A1354" s="18" t="s">
        <v>1231</v>
      </c>
      <c r="B1354" s="18" t="s">
        <v>2045</v>
      </c>
      <c r="C1354" s="2">
        <f>IFERROR(VLOOKUP('DIV CHANGE'!$B1354,JOBS!$A:$D,4,FALSE),"")</f>
        <v>2</v>
      </c>
      <c r="D1354" s="141">
        <v>0</v>
      </c>
      <c r="E1354" s="3" t="str">
        <f>IF(J1354=1, IFERROR(VLOOKUP(A1354,'Simple Annual Summary'!$D$5:$O$962,9,FALSE), ""), "")</f>
        <v/>
      </c>
      <c r="F1354" s="3" t="str">
        <f t="shared" si="63"/>
        <v/>
      </c>
      <c r="G1354" s="17" t="str">
        <f>IF(COUNTIF($A$2:A1354, A1354)&gt;1, "", IFERROR(SUMIF($A$2:$A$1457, A1354, $D$2:$D$1457), ""))</f>
        <v/>
      </c>
      <c r="H1354" s="3" t="str">
        <f t="shared" si="64"/>
        <v/>
      </c>
      <c r="I1354" s="3">
        <f t="shared" si="65"/>
        <v>0</v>
      </c>
      <c r="J1354" s="12">
        <f>COUNTIF($A$2:A1354, A1354)</f>
        <v>7</v>
      </c>
    </row>
    <row r="1355" spans="1:10">
      <c r="A1355" s="18" t="s">
        <v>1231</v>
      </c>
      <c r="B1355" s="18" t="s">
        <v>2235</v>
      </c>
      <c r="C1355" s="2">
        <f>IFERROR(VLOOKUP('DIV CHANGE'!$B1355,JOBS!$A:$D,4,FALSE),"")</f>
        <v>2</v>
      </c>
      <c r="D1355" s="18">
        <v>0</v>
      </c>
      <c r="E1355" s="3" t="str">
        <f>IF(J1355=1, IFERROR(VLOOKUP(A1355,'Simple Annual Summary'!$D$5:$O$962,9,FALSE), ""), "")</f>
        <v/>
      </c>
      <c r="F1355" s="3" t="str">
        <f t="shared" si="63"/>
        <v/>
      </c>
      <c r="G1355" s="17" t="str">
        <f>IF(COUNTIF($A$2:A1355, A1355)&gt;1, "", IFERROR(SUMIF($A$2:$A$1457, A1355, $D$2:$D$1457), ""))</f>
        <v/>
      </c>
      <c r="H1355" s="3" t="str">
        <f t="shared" si="64"/>
        <v/>
      </c>
      <c r="I1355" s="3">
        <f t="shared" si="65"/>
        <v>0</v>
      </c>
      <c r="J1355" s="12">
        <f>COUNTIF($A$2:A1355, A1355)</f>
        <v>8</v>
      </c>
    </row>
    <row r="1356" spans="1:10">
      <c r="A1356" s="144" t="s">
        <v>1231</v>
      </c>
      <c r="B1356" s="144" t="s">
        <v>2113</v>
      </c>
      <c r="C1356" s="2">
        <f>IFERROR(VLOOKUP('DIV CHANGE'!$B1356,JOBS!$A:$D,4,FALSE),"")</f>
        <v>2</v>
      </c>
      <c r="D1356" s="134">
        <v>0</v>
      </c>
      <c r="E1356" s="3" t="str">
        <f>IF(J1356=1, IFERROR(VLOOKUP(A1356,'Simple Annual Summary'!$D$5:$O$962,9,FALSE), ""), "")</f>
        <v/>
      </c>
      <c r="F1356" s="3" t="str">
        <f t="shared" si="63"/>
        <v/>
      </c>
      <c r="G1356" s="17" t="str">
        <f>IF(COUNTIF($A$2:A1356, A1356)&gt;1, "", IFERROR(SUMIF($A$2:$A$1457, A1356, $D$2:$D$1457), ""))</f>
        <v/>
      </c>
      <c r="H1356" s="3" t="str">
        <f t="shared" si="64"/>
        <v/>
      </c>
      <c r="I1356" s="3">
        <f t="shared" si="65"/>
        <v>0</v>
      </c>
      <c r="J1356" s="12">
        <f>COUNTIF($A$2:A1356, A1356)</f>
        <v>9</v>
      </c>
    </row>
    <row r="1357" spans="1:10">
      <c r="A1357" s="18" t="s">
        <v>1233</v>
      </c>
      <c r="B1357" s="18" t="s">
        <v>2242</v>
      </c>
      <c r="C1357" s="2">
        <f>IFERROR(VLOOKUP('DIV CHANGE'!$B1357,JOBS!$A:$D,4,FALSE),"")</f>
        <v>2</v>
      </c>
      <c r="D1357" s="141">
        <v>0</v>
      </c>
      <c r="E1357" s="3" t="str">
        <f>IF(J1357=1, IFERROR(VLOOKUP(A1357,'Simple Annual Summary'!$D$5:$O$962,9,FALSE), ""), "")</f>
        <v/>
      </c>
      <c r="F1357" s="3" t="str">
        <f t="shared" si="63"/>
        <v/>
      </c>
      <c r="G1357" s="17" t="str">
        <f>IF(COUNTIF($A$2:A1357, A1357)&gt;1, "", IFERROR(SUMIF($A$2:$A$1457, A1357, $D$2:$D$1457), ""))</f>
        <v/>
      </c>
      <c r="H1357" s="3" t="str">
        <f t="shared" si="64"/>
        <v/>
      </c>
      <c r="I1357" s="3">
        <f t="shared" si="65"/>
        <v>0</v>
      </c>
      <c r="J1357" s="12">
        <f>COUNTIF($A$2:A1357, A1357)</f>
        <v>2</v>
      </c>
    </row>
    <row r="1358" spans="1:10">
      <c r="A1358" s="18" t="s">
        <v>1235</v>
      </c>
      <c r="B1358" s="18" t="s">
        <v>2027</v>
      </c>
      <c r="C1358" s="2">
        <f>IFERROR(VLOOKUP('DIV CHANGE'!$B1358,JOBS!$A:$D,4,FALSE),"")</f>
        <v>2</v>
      </c>
      <c r="D1358" s="141">
        <v>0</v>
      </c>
      <c r="E1358" s="3" t="str">
        <f>IF(J1358=1, IFERROR(VLOOKUP(A1358,'Simple Annual Summary'!$D$5:$O$962,9,FALSE), ""), "")</f>
        <v/>
      </c>
      <c r="F1358" s="3" t="str">
        <f t="shared" si="63"/>
        <v/>
      </c>
      <c r="G1358" s="17" t="str">
        <f>IF(COUNTIF($A$2:A1358, A1358)&gt;1, "", IFERROR(SUMIF($A$2:$A$1457, A1358, $D$2:$D$1457), ""))</f>
        <v/>
      </c>
      <c r="H1358" s="3" t="str">
        <f t="shared" si="64"/>
        <v/>
      </c>
      <c r="I1358" s="3">
        <f t="shared" si="65"/>
        <v>0</v>
      </c>
      <c r="J1358" s="12">
        <f>COUNTIF($A$2:A1358, A1358)</f>
        <v>5</v>
      </c>
    </row>
    <row r="1359" spans="1:10">
      <c r="A1359" s="18" t="s">
        <v>1235</v>
      </c>
      <c r="B1359" s="18" t="s">
        <v>2018</v>
      </c>
      <c r="C1359" s="2">
        <f>IFERROR(VLOOKUP('DIV CHANGE'!$B1359,JOBS!$A:$D,4,FALSE),"")</f>
        <v>2</v>
      </c>
      <c r="D1359" s="18">
        <v>0</v>
      </c>
      <c r="E1359" s="3" t="str">
        <f>IF(J1359=1, IFERROR(VLOOKUP(A1359,'Simple Annual Summary'!$D$5:$O$962,9,FALSE), ""), "")</f>
        <v/>
      </c>
      <c r="F1359" s="3" t="str">
        <f t="shared" si="63"/>
        <v/>
      </c>
      <c r="G1359" s="17" t="str">
        <f>IF(COUNTIF($A$2:A1359, A1359)&gt;1, "", IFERROR(SUMIF($A$2:$A$1457, A1359, $D$2:$D$1457), ""))</f>
        <v/>
      </c>
      <c r="H1359" s="3" t="str">
        <f t="shared" si="64"/>
        <v/>
      </c>
      <c r="I1359" s="3">
        <f t="shared" si="65"/>
        <v>0</v>
      </c>
      <c r="J1359" s="12">
        <f>COUNTIF($A$2:A1359, A1359)</f>
        <v>6</v>
      </c>
    </row>
    <row r="1360" spans="1:10">
      <c r="A1360" s="144" t="s">
        <v>1235</v>
      </c>
      <c r="B1360" s="144" t="s">
        <v>2241</v>
      </c>
      <c r="C1360" s="2" t="str">
        <f>IFERROR(VLOOKUP('DIV CHANGE'!$B1360,JOBS!$A:$D,4,FALSE),"")</f>
        <v/>
      </c>
      <c r="D1360" s="134">
        <v>0</v>
      </c>
      <c r="E1360" s="3" t="str">
        <f>IF(J1360=1, IFERROR(VLOOKUP(A1360,'Simple Annual Summary'!$D$5:$O$962,9,FALSE), ""), "")</f>
        <v/>
      </c>
      <c r="F1360" s="3" t="str">
        <f t="shared" si="63"/>
        <v/>
      </c>
      <c r="G1360" s="17" t="str">
        <f>IF(COUNTIF($A$2:A1360, A1360)&gt;1, "", IFERROR(SUMIF($A$2:$A$1457, A1360, $D$2:$D$1457), ""))</f>
        <v/>
      </c>
      <c r="H1360" s="3" t="str">
        <f t="shared" si="64"/>
        <v/>
      </c>
      <c r="I1360" s="3">
        <f t="shared" si="65"/>
        <v>0</v>
      </c>
      <c r="J1360" s="12">
        <f>COUNTIF($A$2:A1360, A1360)</f>
        <v>7</v>
      </c>
    </row>
    <row r="1361" spans="1:10">
      <c r="A1361" s="144" t="s">
        <v>1237</v>
      </c>
      <c r="B1361" s="144" t="s">
        <v>2113</v>
      </c>
      <c r="C1361" s="2">
        <f>IFERROR(VLOOKUP('DIV CHANGE'!$B1361,JOBS!$A:$D,4,FALSE),"")</f>
        <v>2</v>
      </c>
      <c r="D1361" s="134">
        <v>0</v>
      </c>
      <c r="E1361" s="3" t="str">
        <f>IF(J1361=1, IFERROR(VLOOKUP(A1361,'Simple Annual Summary'!$D$5:$O$962,9,FALSE), ""), "")</f>
        <v/>
      </c>
      <c r="F1361" s="3" t="str">
        <f t="shared" si="63"/>
        <v/>
      </c>
      <c r="G1361" s="17" t="str">
        <f>IF(COUNTIF($A$2:A1361, A1361)&gt;1, "", IFERROR(SUMIF($A$2:$A$1457, A1361, $D$2:$D$1457), ""))</f>
        <v/>
      </c>
      <c r="H1361" s="3" t="str">
        <f t="shared" si="64"/>
        <v/>
      </c>
      <c r="I1361" s="3">
        <f t="shared" si="65"/>
        <v>0</v>
      </c>
      <c r="J1361" s="12">
        <f>COUNTIF($A$2:A1361, A1361)</f>
        <v>5</v>
      </c>
    </row>
    <row r="1362" spans="1:10">
      <c r="A1362" s="18" t="s">
        <v>1237</v>
      </c>
      <c r="B1362" s="18" t="s">
        <v>2020</v>
      </c>
      <c r="C1362" s="2">
        <f>IFERROR(VLOOKUP('DIV CHANGE'!$B1362,JOBS!$A:$D,4,FALSE),"")</f>
        <v>2</v>
      </c>
      <c r="D1362" s="18">
        <v>0</v>
      </c>
      <c r="E1362" s="3" t="str">
        <f>IF(J1362=1, IFERROR(VLOOKUP(A1362,'Simple Annual Summary'!$D$5:$O$962,9,FALSE), ""), "")</f>
        <v/>
      </c>
      <c r="F1362" s="3" t="str">
        <f t="shared" si="63"/>
        <v/>
      </c>
      <c r="G1362" s="17" t="str">
        <f>IF(COUNTIF($A$2:A1362, A1362)&gt;1, "", IFERROR(SUMIF($A$2:$A$1457, A1362, $D$2:$D$1457), ""))</f>
        <v/>
      </c>
      <c r="H1362" s="3" t="str">
        <f t="shared" si="64"/>
        <v/>
      </c>
      <c r="I1362" s="3">
        <f t="shared" si="65"/>
        <v>0</v>
      </c>
      <c r="J1362" s="12">
        <f>COUNTIF($A$2:A1362, A1362)</f>
        <v>6</v>
      </c>
    </row>
    <row r="1363" spans="1:10">
      <c r="A1363" s="144" t="s">
        <v>1239</v>
      </c>
      <c r="B1363" s="144" t="s">
        <v>2050</v>
      </c>
      <c r="C1363" s="2">
        <f>IFERROR(VLOOKUP('DIV CHANGE'!$B1363,JOBS!$A:$D,4,FALSE),"")</f>
        <v>4</v>
      </c>
      <c r="D1363" s="134">
        <v>0</v>
      </c>
      <c r="E1363" s="3" t="str">
        <f>IF(J1363=1, IFERROR(VLOOKUP(A1363,'Simple Annual Summary'!$D$5:$O$962,9,FALSE), ""), "")</f>
        <v/>
      </c>
      <c r="F1363" s="3" t="str">
        <f t="shared" si="63"/>
        <v/>
      </c>
      <c r="G1363" s="17" t="str">
        <f>IF(COUNTIF($A$2:A1363, A1363)&gt;1, "", IFERROR(SUMIF($A$2:$A$1457, A1363, $D$2:$D$1457), ""))</f>
        <v/>
      </c>
      <c r="H1363" s="3" t="str">
        <f t="shared" si="64"/>
        <v/>
      </c>
      <c r="I1363" s="3">
        <f t="shared" si="65"/>
        <v>0</v>
      </c>
      <c r="J1363" s="12">
        <f>COUNTIF($A$2:A1363, A1363)</f>
        <v>4</v>
      </c>
    </row>
    <row r="1364" spans="1:10">
      <c r="A1364" s="144" t="s">
        <v>1241</v>
      </c>
      <c r="B1364" s="144" t="s">
        <v>2170</v>
      </c>
      <c r="C1364" s="2">
        <f>IFERROR(VLOOKUP('DIV CHANGE'!$B1364,JOBS!$A:$D,4,FALSE),"")</f>
        <v>2</v>
      </c>
      <c r="D1364" s="134">
        <v>0</v>
      </c>
      <c r="E1364" s="3" t="str">
        <f>IF(J1364=1, IFERROR(VLOOKUP(A1364,'Simple Annual Summary'!$D$5:$O$962,9,FALSE), ""), "")</f>
        <v/>
      </c>
      <c r="F1364" s="3" t="str">
        <f t="shared" si="63"/>
        <v/>
      </c>
      <c r="G1364" s="17" t="str">
        <f>IF(COUNTIF($A$2:A1364, A1364)&gt;1, "", IFERROR(SUMIF($A$2:$A$1457, A1364, $D$2:$D$1457), ""))</f>
        <v/>
      </c>
      <c r="H1364" s="3" t="str">
        <f t="shared" si="64"/>
        <v/>
      </c>
      <c r="I1364" s="3">
        <f t="shared" si="65"/>
        <v>0</v>
      </c>
      <c r="J1364" s="12">
        <f>COUNTIF($A$2:A1364, A1364)</f>
        <v>6</v>
      </c>
    </row>
    <row r="1365" spans="1:10">
      <c r="A1365" s="144" t="s">
        <v>1241</v>
      </c>
      <c r="B1365" s="144" t="s">
        <v>2235</v>
      </c>
      <c r="C1365" s="2">
        <f>IFERROR(VLOOKUP('DIV CHANGE'!$B1365,JOBS!$A:$D,4,FALSE),"")</f>
        <v>2</v>
      </c>
      <c r="D1365" s="134">
        <v>0</v>
      </c>
      <c r="E1365" s="3" t="str">
        <f>IF(J1365=1, IFERROR(VLOOKUP(A1365,'Simple Annual Summary'!$D$5:$O$962,9,FALSE), ""), "")</f>
        <v/>
      </c>
      <c r="F1365" s="3" t="str">
        <f t="shared" si="63"/>
        <v/>
      </c>
      <c r="G1365" s="17" t="str">
        <f>IF(COUNTIF($A$2:A1365, A1365)&gt;1, "", IFERROR(SUMIF($A$2:$A$1457, A1365, $D$2:$D$1457), ""))</f>
        <v/>
      </c>
      <c r="H1365" s="3" t="str">
        <f t="shared" si="64"/>
        <v/>
      </c>
      <c r="I1365" s="3">
        <f t="shared" si="65"/>
        <v>0</v>
      </c>
      <c r="J1365" s="12">
        <f>COUNTIF($A$2:A1365, A1365)</f>
        <v>7</v>
      </c>
    </row>
    <row r="1366" spans="1:10">
      <c r="A1366" s="144" t="s">
        <v>1283</v>
      </c>
      <c r="B1366" s="144" t="s">
        <v>2113</v>
      </c>
      <c r="C1366" s="2">
        <f>IFERROR(VLOOKUP('DIV CHANGE'!$B1366,JOBS!$A:$D,4,FALSE),"")</f>
        <v>2</v>
      </c>
      <c r="D1366" s="134">
        <v>0</v>
      </c>
      <c r="E1366" s="3" t="str">
        <f>IF(J1366=1, IFERROR(VLOOKUP(A1366,'Simple Annual Summary'!$D$5:$O$962,9,FALSE), ""), "")</f>
        <v/>
      </c>
      <c r="F1366" s="3" t="str">
        <f t="shared" si="63"/>
        <v/>
      </c>
      <c r="G1366" s="17" t="str">
        <f>IF(COUNTIF($A$2:A1366, A1366)&gt;1, "", IFERROR(SUMIF($A$2:$A$1457, A1366, $D$2:$D$1457), ""))</f>
        <v/>
      </c>
      <c r="H1366" s="3" t="str">
        <f t="shared" si="64"/>
        <v/>
      </c>
      <c r="I1366" s="3">
        <f t="shared" si="65"/>
        <v>0</v>
      </c>
      <c r="J1366" s="12">
        <f>COUNTIF($A$2:A1366, A1366)</f>
        <v>11</v>
      </c>
    </row>
    <row r="1367" spans="1:10">
      <c r="A1367" s="144" t="s">
        <v>1283</v>
      </c>
      <c r="B1367" s="144" t="s">
        <v>2047</v>
      </c>
      <c r="C1367" s="2">
        <f>IFERROR(VLOOKUP('DIV CHANGE'!$B1367,JOBS!$A:$D,4,FALSE),"")</f>
        <v>4</v>
      </c>
      <c r="D1367" s="134">
        <v>0</v>
      </c>
      <c r="E1367" s="3" t="str">
        <f>IF(J1367=1, IFERROR(VLOOKUP(A1367,'Simple Annual Summary'!$D$5:$O$962,9,FALSE), ""), "")</f>
        <v/>
      </c>
      <c r="F1367" s="3" t="str">
        <f t="shared" si="63"/>
        <v/>
      </c>
      <c r="G1367" s="17" t="str">
        <f>IF(COUNTIF($A$2:A1367, A1367)&gt;1, "", IFERROR(SUMIF($A$2:$A$1457, A1367, $D$2:$D$1457), ""))</f>
        <v/>
      </c>
      <c r="H1367" s="3" t="str">
        <f t="shared" si="64"/>
        <v/>
      </c>
      <c r="I1367" s="3">
        <f t="shared" si="65"/>
        <v>0</v>
      </c>
      <c r="J1367" s="12">
        <f>COUNTIF($A$2:A1367, A1367)</f>
        <v>12</v>
      </c>
    </row>
    <row r="1368" spans="1:10">
      <c r="A1368" s="144" t="s">
        <v>1283</v>
      </c>
      <c r="B1368" s="144" t="s">
        <v>2243</v>
      </c>
      <c r="C1368" s="2">
        <f>IFERROR(VLOOKUP('DIV CHANGE'!$B1368,JOBS!$A:$D,4,FALSE),"")</f>
        <v>2</v>
      </c>
      <c r="D1368" s="134">
        <v>0</v>
      </c>
      <c r="E1368" s="3" t="str">
        <f>IF(J1368=1, IFERROR(VLOOKUP(A1368,'Simple Annual Summary'!$D$5:$O$962,9,FALSE), ""), "")</f>
        <v/>
      </c>
      <c r="F1368" s="3" t="str">
        <f t="shared" si="63"/>
        <v/>
      </c>
      <c r="G1368" s="17" t="str">
        <f>IF(COUNTIF($A$2:A1368, A1368)&gt;1, "", IFERROR(SUMIF($A$2:$A$1457, A1368, $D$2:$D$1457), ""))</f>
        <v/>
      </c>
      <c r="H1368" s="3" t="str">
        <f t="shared" si="64"/>
        <v/>
      </c>
      <c r="I1368" s="3">
        <f t="shared" si="65"/>
        <v>0</v>
      </c>
      <c r="J1368" s="12">
        <f>COUNTIF($A$2:A1368, A1368)</f>
        <v>13</v>
      </c>
    </row>
    <row r="1369" spans="1:10">
      <c r="A1369" s="18" t="s">
        <v>1283</v>
      </c>
      <c r="B1369" s="18" t="s">
        <v>2247</v>
      </c>
      <c r="C1369" s="2" t="str">
        <f>IFERROR(VLOOKUP('DIV CHANGE'!$B1369,JOBS!$A:$D,4,FALSE),"")</f>
        <v/>
      </c>
      <c r="D1369" s="18">
        <v>0</v>
      </c>
      <c r="E1369" s="3" t="str">
        <f>IF(J1369=1, IFERROR(VLOOKUP(A1369,'Simple Annual Summary'!$D$5:$O$962,9,FALSE), ""), "")</f>
        <v/>
      </c>
      <c r="F1369" s="3" t="str">
        <f t="shared" si="63"/>
        <v/>
      </c>
      <c r="G1369" s="17" t="str">
        <f>IF(COUNTIF($A$2:A1369, A1369)&gt;1, "", IFERROR(SUMIF($A$2:$A$1457, A1369, $D$2:$D$1457), ""))</f>
        <v/>
      </c>
      <c r="H1369" s="3" t="str">
        <f t="shared" si="64"/>
        <v/>
      </c>
      <c r="I1369" s="3">
        <f t="shared" si="65"/>
        <v>0</v>
      </c>
      <c r="J1369" s="12">
        <f>COUNTIF($A$2:A1369, A1369)</f>
        <v>14</v>
      </c>
    </row>
    <row r="1370" spans="1:10">
      <c r="A1370" s="18" t="s">
        <v>1283</v>
      </c>
      <c r="B1370" s="18" t="s">
        <v>2241</v>
      </c>
      <c r="C1370" s="2" t="str">
        <f>IFERROR(VLOOKUP('DIV CHANGE'!$B1370,JOBS!$A:$D,4,FALSE),"")</f>
        <v/>
      </c>
      <c r="D1370" s="18">
        <v>0</v>
      </c>
      <c r="E1370" s="3" t="str">
        <f>IF(J1370=1, IFERROR(VLOOKUP(A1370,'Simple Annual Summary'!$D$5:$O$962,9,FALSE), ""), "")</f>
        <v/>
      </c>
      <c r="F1370" s="3" t="str">
        <f t="shared" si="63"/>
        <v/>
      </c>
      <c r="G1370" s="17" t="str">
        <f>IF(COUNTIF($A$2:A1370, A1370)&gt;1, "", IFERROR(SUMIF($A$2:$A$1457, A1370, $D$2:$D$1457), ""))</f>
        <v/>
      </c>
      <c r="H1370" s="3" t="str">
        <f t="shared" si="64"/>
        <v/>
      </c>
      <c r="I1370" s="3">
        <f t="shared" si="65"/>
        <v>0</v>
      </c>
      <c r="J1370" s="12">
        <f>COUNTIF($A$2:A1370, A1370)</f>
        <v>15</v>
      </c>
    </row>
    <row r="1371" spans="1:10">
      <c r="A1371" s="144" t="s">
        <v>1285</v>
      </c>
      <c r="B1371" s="144" t="s">
        <v>2027</v>
      </c>
      <c r="C1371" s="2">
        <f>IFERROR(VLOOKUP('DIV CHANGE'!$B1371,JOBS!$A:$D,4,FALSE),"")</f>
        <v>2</v>
      </c>
      <c r="D1371" s="18">
        <v>0</v>
      </c>
      <c r="E1371" s="3" t="str">
        <f>IF(J1371=1, IFERROR(VLOOKUP(A1371,'Simple Annual Summary'!$D$5:$O$962,9,FALSE), ""), "")</f>
        <v/>
      </c>
      <c r="F1371" s="3" t="str">
        <f t="shared" si="63"/>
        <v/>
      </c>
      <c r="G1371" s="17" t="str">
        <f>IF(COUNTIF($A$2:A1371, A1371)&gt;1, "", IFERROR(SUMIF($A$2:$A$1457, A1371, $D$2:$D$1457), ""))</f>
        <v/>
      </c>
      <c r="H1371" s="3" t="str">
        <f t="shared" si="64"/>
        <v/>
      </c>
      <c r="I1371" s="3">
        <f t="shared" si="65"/>
        <v>0</v>
      </c>
      <c r="J1371" s="12">
        <f>COUNTIF($A$2:A1371, A1371)</f>
        <v>6</v>
      </c>
    </row>
    <row r="1372" spans="1:10">
      <c r="A1372" s="18" t="s">
        <v>1285</v>
      </c>
      <c r="B1372" s="18" t="s">
        <v>2018</v>
      </c>
      <c r="C1372" s="2">
        <f>IFERROR(VLOOKUP('DIV CHANGE'!$B1372,JOBS!$A:$D,4,FALSE),"")</f>
        <v>2</v>
      </c>
      <c r="D1372" s="18">
        <v>0</v>
      </c>
      <c r="E1372" s="3" t="str">
        <f>IF(J1372=1, IFERROR(VLOOKUP(A1372,'Simple Annual Summary'!$D$5:$O$962,9,FALSE), ""), "")</f>
        <v/>
      </c>
      <c r="F1372" s="3" t="str">
        <f t="shared" si="63"/>
        <v/>
      </c>
      <c r="G1372" s="17" t="str">
        <f>IF(COUNTIF($A$2:A1372, A1372)&gt;1, "", IFERROR(SUMIF($A$2:$A$1457, A1372, $D$2:$D$1457), ""))</f>
        <v/>
      </c>
      <c r="H1372" s="3" t="str">
        <f t="shared" si="64"/>
        <v/>
      </c>
      <c r="I1372" s="3">
        <f t="shared" si="65"/>
        <v>0</v>
      </c>
      <c r="J1372" s="12">
        <f>COUNTIF($A$2:A1372, A1372)</f>
        <v>7</v>
      </c>
    </row>
    <row r="1373" spans="1:10">
      <c r="A1373" s="144" t="s">
        <v>1285</v>
      </c>
      <c r="B1373" s="144" t="s">
        <v>2042</v>
      </c>
      <c r="C1373" s="2">
        <f>IFERROR(VLOOKUP('DIV CHANGE'!$B1373,JOBS!$A:$D,4,FALSE),"")</f>
        <v>4</v>
      </c>
      <c r="D1373" s="18">
        <v>0</v>
      </c>
      <c r="E1373" s="3" t="str">
        <f>IF(J1373=1, IFERROR(VLOOKUP(A1373,'Simple Annual Summary'!$D$5:$O$962,9,FALSE), ""), "")</f>
        <v/>
      </c>
      <c r="F1373" s="3" t="str">
        <f t="shared" si="63"/>
        <v/>
      </c>
      <c r="G1373" s="17" t="str">
        <f>IF(COUNTIF($A$2:A1373, A1373)&gt;1, "", IFERROR(SUMIF($A$2:$A$1457, A1373, $D$2:$D$1457), ""))</f>
        <v/>
      </c>
      <c r="H1373" s="3" t="str">
        <f t="shared" si="64"/>
        <v/>
      </c>
      <c r="I1373" s="3">
        <f t="shared" si="65"/>
        <v>0</v>
      </c>
      <c r="J1373" s="12">
        <f>COUNTIF($A$2:A1373, A1373)</f>
        <v>8</v>
      </c>
    </row>
    <row r="1374" spans="1:10">
      <c r="A1374" s="144" t="s">
        <v>1297</v>
      </c>
      <c r="B1374" s="144" t="s">
        <v>2027</v>
      </c>
      <c r="C1374" s="2">
        <f>IFERROR(VLOOKUP('DIV CHANGE'!$B1374,JOBS!$A:$D,4,FALSE),"")</f>
        <v>2</v>
      </c>
      <c r="D1374" s="140">
        <v>0</v>
      </c>
      <c r="E1374" s="3" t="str">
        <f>IF(J1374=1, IFERROR(VLOOKUP(A1374,'Simple Annual Summary'!$D$5:$O$962,9,FALSE), ""), "")</f>
        <v/>
      </c>
      <c r="F1374" s="3" t="str">
        <f t="shared" si="63"/>
        <v/>
      </c>
      <c r="G1374" s="17" t="str">
        <f>IF(COUNTIF($A$2:A1374, A1374)&gt;1, "", IFERROR(SUMIF($A$2:$A$1457, A1374, $D$2:$D$1457), ""))</f>
        <v/>
      </c>
      <c r="H1374" s="3" t="str">
        <f t="shared" si="64"/>
        <v/>
      </c>
      <c r="I1374" s="3">
        <f t="shared" si="65"/>
        <v>0</v>
      </c>
      <c r="J1374" s="12">
        <f>COUNTIF($A$2:A1374, A1374)</f>
        <v>6</v>
      </c>
    </row>
    <row r="1375" spans="1:10">
      <c r="A1375" s="144" t="s">
        <v>1301</v>
      </c>
      <c r="B1375" s="144" t="s">
        <v>2076</v>
      </c>
      <c r="C1375" s="2">
        <f>IFERROR(VLOOKUP('DIV CHANGE'!$B1375,JOBS!$A:$D,4,FALSE),"")</f>
        <v>2</v>
      </c>
      <c r="D1375" s="140">
        <v>0</v>
      </c>
      <c r="E1375" s="3" t="str">
        <f>IF(J1375=1, IFERROR(VLOOKUP(A1375,'Simple Annual Summary'!$D$5:$O$962,9,FALSE), ""), "")</f>
        <v/>
      </c>
      <c r="F1375" s="3" t="str">
        <f t="shared" si="63"/>
        <v/>
      </c>
      <c r="G1375" s="17" t="str">
        <f>IF(COUNTIF($A$2:A1375, A1375)&gt;1, "", IFERROR(SUMIF($A$2:$A$1457, A1375, $D$2:$D$1457), ""))</f>
        <v/>
      </c>
      <c r="H1375" s="3" t="str">
        <f t="shared" si="64"/>
        <v/>
      </c>
      <c r="I1375" s="3">
        <f t="shared" si="65"/>
        <v>0</v>
      </c>
      <c r="J1375" s="12">
        <f>COUNTIF($A$2:A1375, A1375)</f>
        <v>7</v>
      </c>
    </row>
    <row r="1376" spans="1:10">
      <c r="A1376" s="144" t="s">
        <v>1301</v>
      </c>
      <c r="B1376" s="144" t="s">
        <v>2045</v>
      </c>
      <c r="C1376" s="2">
        <f>IFERROR(VLOOKUP('DIV CHANGE'!$B1376,JOBS!$A:$D,4,FALSE),"")</f>
        <v>2</v>
      </c>
      <c r="D1376" s="140">
        <v>0</v>
      </c>
      <c r="E1376" s="3" t="str">
        <f>IF(J1376=1, IFERROR(VLOOKUP(A1376,'Simple Annual Summary'!$D$5:$O$962,9,FALSE), ""), "")</f>
        <v/>
      </c>
      <c r="F1376" s="3" t="str">
        <f t="shared" si="63"/>
        <v/>
      </c>
      <c r="G1376" s="17" t="str">
        <f>IF(COUNTIF($A$2:A1376, A1376)&gt;1, "", IFERROR(SUMIF($A$2:$A$1457, A1376, $D$2:$D$1457), ""))</f>
        <v/>
      </c>
      <c r="H1376" s="3" t="str">
        <f t="shared" si="64"/>
        <v/>
      </c>
      <c r="I1376" s="3">
        <f t="shared" si="65"/>
        <v>0</v>
      </c>
      <c r="J1376" s="12">
        <f>COUNTIF($A$2:A1376, A1376)</f>
        <v>8</v>
      </c>
    </row>
    <row r="1377" spans="1:10">
      <c r="A1377" s="18" t="s">
        <v>1301</v>
      </c>
      <c r="B1377" s="18" t="s">
        <v>2213</v>
      </c>
      <c r="C1377" s="2">
        <f>IFERROR(VLOOKUP('DIV CHANGE'!$B1377,JOBS!$A:$D,4,FALSE),"")</f>
        <v>2</v>
      </c>
      <c r="D1377" s="141">
        <v>0</v>
      </c>
      <c r="E1377" s="3" t="str">
        <f>IF(J1377=1, IFERROR(VLOOKUP(A1377,'Simple Annual Summary'!$D$5:$O$962,9,FALSE), ""), "")</f>
        <v/>
      </c>
      <c r="F1377" s="3" t="str">
        <f t="shared" si="63"/>
        <v/>
      </c>
      <c r="G1377" s="17" t="str">
        <f>IF(COUNTIF($A$2:A1377, A1377)&gt;1, "", IFERROR(SUMIF($A$2:$A$1457, A1377, $D$2:$D$1457), ""))</f>
        <v/>
      </c>
      <c r="H1377" s="3" t="str">
        <f t="shared" si="64"/>
        <v/>
      </c>
      <c r="I1377" s="3">
        <f t="shared" si="65"/>
        <v>0</v>
      </c>
      <c r="J1377" s="12">
        <f>COUNTIF($A$2:A1377, A1377)</f>
        <v>9</v>
      </c>
    </row>
    <row r="1378" spans="1:10">
      <c r="A1378" s="144" t="s">
        <v>1301</v>
      </c>
      <c r="B1378" s="144" t="s">
        <v>2113</v>
      </c>
      <c r="C1378" s="2">
        <f>IFERROR(VLOOKUP('DIV CHANGE'!$B1378,JOBS!$A:$D,4,FALSE),"")</f>
        <v>2</v>
      </c>
      <c r="D1378" s="140">
        <v>0</v>
      </c>
      <c r="E1378" s="3" t="str">
        <f>IF(J1378=1, IFERROR(VLOOKUP(A1378,'Simple Annual Summary'!$D$5:$O$962,9,FALSE), ""), "")</f>
        <v/>
      </c>
      <c r="F1378" s="3" t="str">
        <f t="shared" si="63"/>
        <v/>
      </c>
      <c r="G1378" s="17" t="str">
        <f>IF(COUNTIF($A$2:A1378, A1378)&gt;1, "", IFERROR(SUMIF($A$2:$A$1457, A1378, $D$2:$D$1457), ""))</f>
        <v/>
      </c>
      <c r="H1378" s="3" t="str">
        <f t="shared" si="64"/>
        <v/>
      </c>
      <c r="I1378" s="3">
        <f t="shared" si="65"/>
        <v>0</v>
      </c>
      <c r="J1378" s="12">
        <f>COUNTIF($A$2:A1378, A1378)</f>
        <v>10</v>
      </c>
    </row>
    <row r="1379" spans="1:10">
      <c r="A1379" s="144" t="s">
        <v>1301</v>
      </c>
      <c r="B1379" s="144" t="s">
        <v>2240</v>
      </c>
      <c r="C1379" s="2">
        <f>IFERROR(VLOOKUP('DIV CHANGE'!$B1379,JOBS!$A:$D,4,FALSE),"")</f>
        <v>2</v>
      </c>
      <c r="D1379" s="140">
        <v>0</v>
      </c>
      <c r="E1379" s="3" t="str">
        <f>IF(J1379=1, IFERROR(VLOOKUP(A1379,'Simple Annual Summary'!$D$5:$O$962,9,FALSE), ""), "")</f>
        <v/>
      </c>
      <c r="F1379" s="3" t="str">
        <f t="shared" si="63"/>
        <v/>
      </c>
      <c r="G1379" s="17" t="str">
        <f>IF(COUNTIF($A$2:A1379, A1379)&gt;1, "", IFERROR(SUMIF($A$2:$A$1457, A1379, $D$2:$D$1457), ""))</f>
        <v/>
      </c>
      <c r="H1379" s="3" t="str">
        <f t="shared" si="64"/>
        <v/>
      </c>
      <c r="I1379" s="3">
        <f t="shared" si="65"/>
        <v>0</v>
      </c>
      <c r="J1379" s="12">
        <f>COUNTIF($A$2:A1379, A1379)</f>
        <v>11</v>
      </c>
    </row>
    <row r="1380" spans="1:10">
      <c r="A1380" s="18" t="s">
        <v>1301</v>
      </c>
      <c r="B1380" s="18" t="s">
        <v>2241</v>
      </c>
      <c r="C1380" s="2" t="str">
        <f>IFERROR(VLOOKUP('DIV CHANGE'!$B1380,JOBS!$A:$D,4,FALSE),"")</f>
        <v/>
      </c>
      <c r="D1380" s="141">
        <v>0</v>
      </c>
      <c r="E1380" s="3" t="str">
        <f>IF(J1380=1, IFERROR(VLOOKUP(A1380,'Simple Annual Summary'!$D$5:$O$962,9,FALSE), ""), "")</f>
        <v/>
      </c>
      <c r="F1380" s="3" t="str">
        <f t="shared" si="63"/>
        <v/>
      </c>
      <c r="G1380" s="17" t="str">
        <f>IF(COUNTIF($A$2:A1380, A1380)&gt;1, "", IFERROR(SUMIF($A$2:$A$1457, A1380, $D$2:$D$1457), ""))</f>
        <v/>
      </c>
      <c r="H1380" s="3" t="str">
        <f t="shared" si="64"/>
        <v/>
      </c>
      <c r="I1380" s="3">
        <f t="shared" si="65"/>
        <v>0</v>
      </c>
      <c r="J1380" s="12">
        <f>COUNTIF($A$2:A1380, A1380)</f>
        <v>12</v>
      </c>
    </row>
    <row r="1381" spans="1:10">
      <c r="A1381" s="18" t="s">
        <v>1303</v>
      </c>
      <c r="B1381" s="18" t="s">
        <v>2113</v>
      </c>
      <c r="C1381" s="2">
        <f>IFERROR(VLOOKUP('DIV CHANGE'!$B1381,JOBS!$A:$D,4,FALSE),"")</f>
        <v>2</v>
      </c>
      <c r="D1381" s="141">
        <v>0</v>
      </c>
      <c r="E1381" s="3" t="str">
        <f>IF(J1381=1, IFERROR(VLOOKUP(A1381,'Simple Annual Summary'!$D$5:$O$962,9,FALSE), ""), "")</f>
        <v/>
      </c>
      <c r="F1381" s="3" t="str">
        <f t="shared" si="63"/>
        <v/>
      </c>
      <c r="G1381" s="17" t="str">
        <f>IF(COUNTIF($A$2:A1381, A1381)&gt;1, "", IFERROR(SUMIF($A$2:$A$1457, A1381, $D$2:$D$1457), ""))</f>
        <v/>
      </c>
      <c r="H1381" s="3" t="str">
        <f t="shared" si="64"/>
        <v/>
      </c>
      <c r="I1381" s="3">
        <f t="shared" si="65"/>
        <v>0</v>
      </c>
      <c r="J1381" s="12">
        <f>COUNTIF($A$2:A1381, A1381)</f>
        <v>13</v>
      </c>
    </row>
    <row r="1382" spans="1:10">
      <c r="A1382" s="144" t="s">
        <v>1303</v>
      </c>
      <c r="B1382" s="144" t="s">
        <v>2243</v>
      </c>
      <c r="C1382" s="2">
        <f>IFERROR(VLOOKUP('DIV CHANGE'!$B1382,JOBS!$A:$D,4,FALSE),"")</f>
        <v>2</v>
      </c>
      <c r="D1382" s="140">
        <v>0</v>
      </c>
      <c r="E1382" s="3" t="str">
        <f>IF(J1382=1, IFERROR(VLOOKUP(A1382,'Simple Annual Summary'!$D$5:$O$962,9,FALSE), ""), "")</f>
        <v/>
      </c>
      <c r="F1382" s="3" t="str">
        <f t="shared" si="63"/>
        <v/>
      </c>
      <c r="G1382" s="17" t="str">
        <f>IF(COUNTIF($A$2:A1382, A1382)&gt;1, "", IFERROR(SUMIF($A$2:$A$1457, A1382, $D$2:$D$1457), ""))</f>
        <v/>
      </c>
      <c r="H1382" s="3" t="str">
        <f t="shared" si="64"/>
        <v/>
      </c>
      <c r="I1382" s="3">
        <f t="shared" si="65"/>
        <v>0</v>
      </c>
      <c r="J1382" s="12">
        <f>COUNTIF($A$2:A1382, A1382)</f>
        <v>14</v>
      </c>
    </row>
    <row r="1383" spans="1:10">
      <c r="A1383" s="144" t="s">
        <v>1305</v>
      </c>
      <c r="B1383" s="144" t="s">
        <v>2238</v>
      </c>
      <c r="C1383" s="2">
        <f>IFERROR(VLOOKUP('DIV CHANGE'!$B1383,JOBS!$A:$D,4,FALSE),"")</f>
        <v>2</v>
      </c>
      <c r="D1383" s="141">
        <v>0</v>
      </c>
      <c r="E1383" s="3" t="str">
        <f>IF(J1383=1, IFERROR(VLOOKUP(A1383,'Simple Annual Summary'!$D$5:$O$962,9,FALSE), ""), "")</f>
        <v/>
      </c>
      <c r="F1383" s="3" t="str">
        <f t="shared" si="63"/>
        <v/>
      </c>
      <c r="G1383" s="17" t="str">
        <f>IF(COUNTIF($A$2:A1383, A1383)&gt;1, "", IFERROR(SUMIF($A$2:$A$1457, A1383, $D$2:$D$1457), ""))</f>
        <v/>
      </c>
      <c r="H1383" s="3" t="str">
        <f t="shared" si="64"/>
        <v/>
      </c>
      <c r="I1383" s="3">
        <f t="shared" si="65"/>
        <v>0</v>
      </c>
      <c r="J1383" s="12">
        <f>COUNTIF($A$2:A1383, A1383)</f>
        <v>10</v>
      </c>
    </row>
    <row r="1384" spans="1:10">
      <c r="A1384" s="18" t="s">
        <v>1305</v>
      </c>
      <c r="B1384" s="18" t="s">
        <v>2170</v>
      </c>
      <c r="C1384" s="2">
        <f>IFERROR(VLOOKUP('DIV CHANGE'!$B1384,JOBS!$A:$D,4,FALSE),"")</f>
        <v>2</v>
      </c>
      <c r="D1384" s="141">
        <v>0</v>
      </c>
      <c r="E1384" s="3" t="str">
        <f>IF(J1384=1, IFERROR(VLOOKUP(A1384,'Simple Annual Summary'!$D$5:$O$962,9,FALSE), ""), "")</f>
        <v/>
      </c>
      <c r="F1384" s="3" t="str">
        <f t="shared" si="63"/>
        <v/>
      </c>
      <c r="G1384" s="17" t="str">
        <f>IF(COUNTIF($A$2:A1384, A1384)&gt;1, "", IFERROR(SUMIF($A$2:$A$1457, A1384, $D$2:$D$1457), ""))</f>
        <v/>
      </c>
      <c r="H1384" s="3" t="str">
        <f t="shared" si="64"/>
        <v/>
      </c>
      <c r="I1384" s="3">
        <f t="shared" si="65"/>
        <v>0</v>
      </c>
      <c r="J1384" s="12">
        <f>COUNTIF($A$2:A1384, A1384)</f>
        <v>11</v>
      </c>
    </row>
    <row r="1385" spans="1:10">
      <c r="A1385" s="144" t="s">
        <v>1305</v>
      </c>
      <c r="B1385" s="144" t="s">
        <v>2213</v>
      </c>
      <c r="C1385" s="2">
        <f>IFERROR(VLOOKUP('DIV CHANGE'!$B1385,JOBS!$A:$D,4,FALSE),"")</f>
        <v>2</v>
      </c>
      <c r="D1385" s="140">
        <v>0</v>
      </c>
      <c r="E1385" s="3" t="str">
        <f>IF(J1385=1, IFERROR(VLOOKUP(A1385,'Simple Annual Summary'!$D$5:$O$962,9,FALSE), ""), "")</f>
        <v/>
      </c>
      <c r="F1385" s="3" t="str">
        <f t="shared" si="63"/>
        <v/>
      </c>
      <c r="G1385" s="17" t="str">
        <f>IF(COUNTIF($A$2:A1385, A1385)&gt;1, "", IFERROR(SUMIF($A$2:$A$1457, A1385, $D$2:$D$1457), ""))</f>
        <v/>
      </c>
      <c r="H1385" s="3" t="str">
        <f t="shared" si="64"/>
        <v/>
      </c>
      <c r="I1385" s="3">
        <f t="shared" si="65"/>
        <v>0</v>
      </c>
      <c r="J1385" s="12">
        <f>COUNTIF($A$2:A1385, A1385)</f>
        <v>12</v>
      </c>
    </row>
    <row r="1386" spans="1:10">
      <c r="A1386" s="144" t="s">
        <v>1305</v>
      </c>
      <c r="B1386" s="144" t="s">
        <v>2227</v>
      </c>
      <c r="C1386" s="2">
        <f>IFERROR(VLOOKUP('DIV CHANGE'!$B1386,JOBS!$A:$D,4,FALSE),"")</f>
        <v>2</v>
      </c>
      <c r="D1386" s="141">
        <v>0</v>
      </c>
      <c r="E1386" s="3" t="str">
        <f>IF(J1386=1, IFERROR(VLOOKUP(A1386,'Simple Annual Summary'!$D$5:$O$962,9,FALSE), ""), "")</f>
        <v/>
      </c>
      <c r="F1386" s="3" t="str">
        <f t="shared" si="63"/>
        <v/>
      </c>
      <c r="G1386" s="17" t="str">
        <f>IF(COUNTIF($A$2:A1386, A1386)&gt;1, "", IFERROR(SUMIF($A$2:$A$1457, A1386, $D$2:$D$1457), ""))</f>
        <v/>
      </c>
      <c r="H1386" s="3" t="str">
        <f t="shared" si="64"/>
        <v/>
      </c>
      <c r="I1386" s="3">
        <f t="shared" si="65"/>
        <v>0</v>
      </c>
      <c r="J1386" s="12">
        <f>COUNTIF($A$2:A1386, A1386)</f>
        <v>13</v>
      </c>
    </row>
    <row r="1387" spans="1:10">
      <c r="A1387" s="144" t="s">
        <v>1305</v>
      </c>
      <c r="B1387" s="144" t="s">
        <v>2113</v>
      </c>
      <c r="C1387" s="2">
        <f>IFERROR(VLOOKUP('DIV CHANGE'!$B1387,JOBS!$A:$D,4,FALSE),"")</f>
        <v>2</v>
      </c>
      <c r="D1387" s="140">
        <v>0</v>
      </c>
      <c r="E1387" s="3" t="str">
        <f>IF(J1387=1, IFERROR(VLOOKUP(A1387,'Simple Annual Summary'!$D$5:$O$962,9,FALSE), ""), "")</f>
        <v/>
      </c>
      <c r="F1387" s="3" t="str">
        <f t="shared" si="63"/>
        <v/>
      </c>
      <c r="G1387" s="17" t="str">
        <f>IF(COUNTIF($A$2:A1387, A1387)&gt;1, "", IFERROR(SUMIF($A$2:$A$1457, A1387, $D$2:$D$1457), ""))</f>
        <v/>
      </c>
      <c r="H1387" s="3" t="str">
        <f t="shared" si="64"/>
        <v/>
      </c>
      <c r="I1387" s="3">
        <f t="shared" si="65"/>
        <v>0</v>
      </c>
      <c r="J1387" s="12">
        <f>COUNTIF($A$2:A1387, A1387)</f>
        <v>14</v>
      </c>
    </row>
    <row r="1388" spans="1:10">
      <c r="A1388" s="144" t="s">
        <v>1305</v>
      </c>
      <c r="B1388" s="144" t="s">
        <v>2243</v>
      </c>
      <c r="C1388" s="2">
        <f>IFERROR(VLOOKUP('DIV CHANGE'!$B1388,JOBS!$A:$D,4,FALSE),"")</f>
        <v>2</v>
      </c>
      <c r="D1388" s="140">
        <v>0</v>
      </c>
      <c r="E1388" s="3" t="str">
        <f>IF(J1388=1, IFERROR(VLOOKUP(A1388,'Simple Annual Summary'!$D$5:$O$962,9,FALSE), ""), "")</f>
        <v/>
      </c>
      <c r="F1388" s="3" t="str">
        <f t="shared" si="63"/>
        <v/>
      </c>
      <c r="G1388" s="17" t="str">
        <f>IF(COUNTIF($A$2:A1388, A1388)&gt;1, "", IFERROR(SUMIF($A$2:$A$1457, A1388, $D$2:$D$1457), ""))</f>
        <v/>
      </c>
      <c r="H1388" s="3" t="str">
        <f t="shared" si="64"/>
        <v/>
      </c>
      <c r="I1388" s="3">
        <f t="shared" si="65"/>
        <v>0</v>
      </c>
      <c r="J1388" s="12">
        <f>COUNTIF($A$2:A1388, A1388)</f>
        <v>15</v>
      </c>
    </row>
    <row r="1389" spans="1:10">
      <c r="A1389" s="18" t="s">
        <v>1305</v>
      </c>
      <c r="B1389" s="18" t="s">
        <v>2020</v>
      </c>
      <c r="C1389" s="2">
        <f>IFERROR(VLOOKUP('DIV CHANGE'!$B1389,JOBS!$A:$D,4,FALSE),"")</f>
        <v>2</v>
      </c>
      <c r="D1389" s="141">
        <v>0</v>
      </c>
      <c r="E1389" s="3" t="str">
        <f>IF(J1389=1, IFERROR(VLOOKUP(A1389,'Simple Annual Summary'!$D$5:$O$962,9,FALSE), ""), "")</f>
        <v/>
      </c>
      <c r="F1389" s="3" t="str">
        <f t="shared" si="63"/>
        <v/>
      </c>
      <c r="G1389" s="17" t="str">
        <f>IF(COUNTIF($A$2:A1389, A1389)&gt;1, "", IFERROR(SUMIF($A$2:$A$1457, A1389, $D$2:$D$1457), ""))</f>
        <v/>
      </c>
      <c r="H1389" s="3" t="str">
        <f t="shared" si="64"/>
        <v/>
      </c>
      <c r="I1389" s="3">
        <f t="shared" si="65"/>
        <v>0</v>
      </c>
      <c r="J1389" s="12">
        <f>COUNTIF($A$2:A1389, A1389)</f>
        <v>16</v>
      </c>
    </row>
    <row r="1390" spans="1:10">
      <c r="A1390" s="144" t="s">
        <v>1305</v>
      </c>
      <c r="B1390" s="144" t="s">
        <v>2247</v>
      </c>
      <c r="C1390" s="2" t="str">
        <f>IFERROR(VLOOKUP('DIV CHANGE'!$B1390,JOBS!$A:$D,4,FALSE),"")</f>
        <v/>
      </c>
      <c r="D1390" s="140">
        <v>0</v>
      </c>
      <c r="E1390" s="3" t="str">
        <f>IF(J1390=1, IFERROR(VLOOKUP(A1390,'Simple Annual Summary'!$D$5:$O$962,9,FALSE), ""), "")</f>
        <v/>
      </c>
      <c r="F1390" s="3" t="str">
        <f t="shared" si="63"/>
        <v/>
      </c>
      <c r="G1390" s="17" t="str">
        <f>IF(COUNTIF($A$2:A1390, A1390)&gt;1, "", IFERROR(SUMIF($A$2:$A$1457, A1390, $D$2:$D$1457), ""))</f>
        <v/>
      </c>
      <c r="H1390" s="3" t="str">
        <f t="shared" si="64"/>
        <v/>
      </c>
      <c r="I1390" s="3">
        <f t="shared" si="65"/>
        <v>0</v>
      </c>
      <c r="J1390" s="12">
        <f>COUNTIF($A$2:A1390, A1390)</f>
        <v>17</v>
      </c>
    </row>
    <row r="1391" spans="1:10">
      <c r="A1391" s="18" t="s">
        <v>1305</v>
      </c>
      <c r="B1391" s="18" t="s">
        <v>2241</v>
      </c>
      <c r="C1391" s="2" t="str">
        <f>IFERROR(VLOOKUP('DIV CHANGE'!$B1391,JOBS!$A:$D,4,FALSE),"")</f>
        <v/>
      </c>
      <c r="D1391" s="141">
        <v>0</v>
      </c>
      <c r="E1391" s="3" t="str">
        <f>IF(J1391=1, IFERROR(VLOOKUP(A1391,'Simple Annual Summary'!$D$5:$O$962,9,FALSE), ""), "")</f>
        <v/>
      </c>
      <c r="F1391" s="3" t="str">
        <f t="shared" si="63"/>
        <v/>
      </c>
      <c r="G1391" s="17" t="str">
        <f>IF(COUNTIF($A$2:A1391, A1391)&gt;1, "", IFERROR(SUMIF($A$2:$A$1457, A1391, $D$2:$D$1457), ""))</f>
        <v/>
      </c>
      <c r="H1391" s="3" t="str">
        <f t="shared" si="64"/>
        <v/>
      </c>
      <c r="I1391" s="3">
        <f t="shared" si="65"/>
        <v>0</v>
      </c>
      <c r="J1391" s="12">
        <f>COUNTIF($A$2:A1391, A1391)</f>
        <v>18</v>
      </c>
    </row>
    <row r="1392" spans="1:10">
      <c r="A1392" s="144" t="s">
        <v>1305</v>
      </c>
      <c r="B1392" s="144" t="s">
        <v>2246</v>
      </c>
      <c r="C1392" s="2" t="str">
        <f>IFERROR(VLOOKUP('DIV CHANGE'!$B1392,JOBS!$A:$D,4,FALSE),"")</f>
        <v/>
      </c>
      <c r="D1392" s="134">
        <v>0</v>
      </c>
      <c r="E1392" s="3" t="str">
        <f>IF(J1392=1, IFERROR(VLOOKUP(A1392,'Simple Annual Summary'!$D$5:$O$962,9,FALSE), ""), "")</f>
        <v/>
      </c>
      <c r="F1392" s="3" t="str">
        <f t="shared" si="63"/>
        <v/>
      </c>
      <c r="G1392" s="17" t="str">
        <f>IF(COUNTIF($A$2:A1392, A1392)&gt;1, "", IFERROR(SUMIF($A$2:$A$1457, A1392, $D$2:$D$1457), ""))</f>
        <v/>
      </c>
      <c r="H1392" s="3" t="str">
        <f t="shared" si="64"/>
        <v/>
      </c>
      <c r="I1392" s="3">
        <f t="shared" si="65"/>
        <v>0</v>
      </c>
      <c r="J1392" s="12">
        <f>COUNTIF($A$2:A1392, A1392)</f>
        <v>19</v>
      </c>
    </row>
    <row r="1393" spans="1:10">
      <c r="A1393" s="18" t="s">
        <v>1307</v>
      </c>
      <c r="B1393" s="18" t="s">
        <v>2045</v>
      </c>
      <c r="C1393" s="2">
        <f>IFERROR(VLOOKUP('DIV CHANGE'!$B1393,JOBS!$A:$D,4,FALSE),"")</f>
        <v>2</v>
      </c>
      <c r="D1393" s="18">
        <v>0</v>
      </c>
      <c r="E1393" s="3" t="str">
        <f>IF(J1393=1, IFERROR(VLOOKUP(A1393,'Simple Annual Summary'!$D$5:$O$962,9,FALSE), ""), "")</f>
        <v/>
      </c>
      <c r="F1393" s="3" t="str">
        <f t="shared" si="63"/>
        <v/>
      </c>
      <c r="G1393" s="17" t="str">
        <f>IF(COUNTIF($A$2:A1393, A1393)&gt;1, "", IFERROR(SUMIF($A$2:$A$1457, A1393, $D$2:$D$1457), ""))</f>
        <v/>
      </c>
      <c r="H1393" s="3" t="str">
        <f t="shared" si="64"/>
        <v/>
      </c>
      <c r="I1393" s="3">
        <f t="shared" si="65"/>
        <v>0</v>
      </c>
      <c r="J1393" s="12">
        <f>COUNTIF($A$2:A1393, A1393)</f>
        <v>4</v>
      </c>
    </row>
    <row r="1394" spans="1:10">
      <c r="A1394" s="18" t="s">
        <v>1307</v>
      </c>
      <c r="B1394" s="18" t="s">
        <v>2018</v>
      </c>
      <c r="C1394" s="2">
        <f>IFERROR(VLOOKUP('DIV CHANGE'!$B1394,JOBS!$A:$D,4,FALSE),"")</f>
        <v>2</v>
      </c>
      <c r="D1394" s="18">
        <v>0</v>
      </c>
      <c r="E1394" s="3" t="str">
        <f>IF(J1394=1, IFERROR(VLOOKUP(A1394,'Simple Annual Summary'!$D$5:$O$962,9,FALSE), ""), "")</f>
        <v/>
      </c>
      <c r="F1394" s="3" t="str">
        <f t="shared" si="63"/>
        <v/>
      </c>
      <c r="G1394" s="17" t="str">
        <f>IF(COUNTIF($A$2:A1394, A1394)&gt;1, "", IFERROR(SUMIF($A$2:$A$1457, A1394, $D$2:$D$1457), ""))</f>
        <v/>
      </c>
      <c r="H1394" s="3" t="str">
        <f t="shared" si="64"/>
        <v/>
      </c>
      <c r="I1394" s="3">
        <f t="shared" si="65"/>
        <v>0</v>
      </c>
      <c r="J1394" s="12">
        <f>COUNTIF($A$2:A1394, A1394)</f>
        <v>5</v>
      </c>
    </row>
    <row r="1395" spans="1:10">
      <c r="A1395" s="18" t="s">
        <v>1307</v>
      </c>
      <c r="B1395" s="18" t="s">
        <v>2025</v>
      </c>
      <c r="C1395" s="2">
        <f>IFERROR(VLOOKUP('DIV CHANGE'!$B1395,JOBS!$A:$D,4,FALSE),"")</f>
        <v>2</v>
      </c>
      <c r="D1395" s="18">
        <v>0</v>
      </c>
      <c r="E1395" s="3" t="str">
        <f>IF(J1395=1, IFERROR(VLOOKUP(A1395,'Simple Annual Summary'!$D$5:$O$962,9,FALSE), ""), "")</f>
        <v/>
      </c>
      <c r="F1395" s="3" t="str">
        <f t="shared" si="63"/>
        <v/>
      </c>
      <c r="G1395" s="17" t="str">
        <f>IF(COUNTIF($A$2:A1395, A1395)&gt;1, "", IFERROR(SUMIF($A$2:$A$1457, A1395, $D$2:$D$1457), ""))</f>
        <v/>
      </c>
      <c r="H1395" s="3" t="str">
        <f t="shared" si="64"/>
        <v/>
      </c>
      <c r="I1395" s="3">
        <f t="shared" si="65"/>
        <v>0</v>
      </c>
      <c r="J1395" s="12">
        <f>COUNTIF($A$2:A1395, A1395)</f>
        <v>6</v>
      </c>
    </row>
    <row r="1396" spans="1:10">
      <c r="A1396" s="18" t="s">
        <v>1309</v>
      </c>
      <c r="B1396" s="18" t="s">
        <v>2080</v>
      </c>
      <c r="C1396" s="2">
        <f>IFERROR(VLOOKUP('DIV CHANGE'!$B1396,JOBS!$A:$D,4,FALSE),"")</f>
        <v>4</v>
      </c>
      <c r="D1396" s="18">
        <v>0</v>
      </c>
      <c r="E1396" s="3" t="str">
        <f>IF(J1396=1, IFERROR(VLOOKUP(A1396,'Simple Annual Summary'!$D$5:$O$962,9,FALSE), ""), "")</f>
        <v/>
      </c>
      <c r="F1396" s="3" t="str">
        <f t="shared" si="63"/>
        <v/>
      </c>
      <c r="G1396" s="17" t="str">
        <f>IF(COUNTIF($A$2:A1396, A1396)&gt;1, "", IFERROR(SUMIF($A$2:$A$1457, A1396, $D$2:$D$1457), ""))</f>
        <v/>
      </c>
      <c r="H1396" s="3" t="str">
        <f t="shared" si="64"/>
        <v/>
      </c>
      <c r="I1396" s="3">
        <f t="shared" si="65"/>
        <v>0</v>
      </c>
      <c r="J1396" s="12">
        <f>COUNTIF($A$2:A1396, A1396)</f>
        <v>8</v>
      </c>
    </row>
    <row r="1397" spans="1:10">
      <c r="A1397" s="144" t="s">
        <v>1311</v>
      </c>
      <c r="B1397" s="144" t="s">
        <v>2113</v>
      </c>
      <c r="C1397" s="2">
        <f>IFERROR(VLOOKUP('DIV CHANGE'!$B1397,JOBS!$A:$D,4,FALSE),"")</f>
        <v>2</v>
      </c>
      <c r="D1397" s="134">
        <v>0</v>
      </c>
      <c r="E1397" s="3" t="str">
        <f>IF(J1397=1, IFERROR(VLOOKUP(A1397,'Simple Annual Summary'!$D$5:$O$962,9,FALSE), ""), "")</f>
        <v/>
      </c>
      <c r="F1397" s="3" t="str">
        <f t="shared" si="63"/>
        <v/>
      </c>
      <c r="G1397" s="17" t="str">
        <f>IF(COUNTIF($A$2:A1397, A1397)&gt;1, "", IFERROR(SUMIF($A$2:$A$1457, A1397, $D$2:$D$1457), ""))</f>
        <v/>
      </c>
      <c r="H1397" s="3" t="str">
        <f t="shared" si="64"/>
        <v/>
      </c>
      <c r="I1397" s="3">
        <f t="shared" si="65"/>
        <v>0</v>
      </c>
      <c r="J1397" s="12">
        <f>COUNTIF($A$2:A1397, A1397)</f>
        <v>6</v>
      </c>
    </row>
    <row r="1398" spans="1:10">
      <c r="A1398" s="144" t="s">
        <v>1313</v>
      </c>
      <c r="B1398" s="144" t="s">
        <v>2170</v>
      </c>
      <c r="C1398" s="2">
        <f>IFERROR(VLOOKUP('DIV CHANGE'!$B1398,JOBS!$A:$D,4,FALSE),"")</f>
        <v>2</v>
      </c>
      <c r="D1398" s="134">
        <v>0</v>
      </c>
      <c r="E1398" s="3" t="str">
        <f>IF(J1398=1, IFERROR(VLOOKUP(A1398,'Simple Annual Summary'!$D$5:$O$962,9,FALSE), ""), "")</f>
        <v/>
      </c>
      <c r="F1398" s="3" t="str">
        <f t="shared" si="63"/>
        <v/>
      </c>
      <c r="G1398" s="17" t="str">
        <f>IF(COUNTIF($A$2:A1398, A1398)&gt;1, "", IFERROR(SUMIF($A$2:$A$1457, A1398, $D$2:$D$1457), ""))</f>
        <v/>
      </c>
      <c r="H1398" s="3" t="str">
        <f t="shared" si="64"/>
        <v/>
      </c>
      <c r="I1398" s="3">
        <f t="shared" si="65"/>
        <v>0</v>
      </c>
      <c r="J1398" s="12">
        <f>COUNTIF($A$2:A1398, A1398)</f>
        <v>5</v>
      </c>
    </row>
    <row r="1399" spans="1:10">
      <c r="A1399" s="144" t="s">
        <v>1313</v>
      </c>
      <c r="B1399" s="144" t="s">
        <v>2235</v>
      </c>
      <c r="C1399" s="2">
        <f>IFERROR(VLOOKUP('DIV CHANGE'!$B1399,JOBS!$A:$D,4,FALSE),"")</f>
        <v>2</v>
      </c>
      <c r="D1399" s="140">
        <v>0</v>
      </c>
      <c r="E1399" s="3" t="str">
        <f>IF(J1399=1, IFERROR(VLOOKUP(A1399,'Simple Annual Summary'!$D$5:$O$962,9,FALSE), ""), "")</f>
        <v/>
      </c>
      <c r="F1399" s="3" t="str">
        <f t="shared" si="63"/>
        <v/>
      </c>
      <c r="G1399" s="17" t="str">
        <f>IF(COUNTIF($A$2:A1399, A1399)&gt;1, "", IFERROR(SUMIF($A$2:$A$1457, A1399, $D$2:$D$1457), ""))</f>
        <v/>
      </c>
      <c r="H1399" s="3" t="str">
        <f t="shared" si="64"/>
        <v/>
      </c>
      <c r="I1399" s="3">
        <f t="shared" si="65"/>
        <v>0</v>
      </c>
      <c r="J1399" s="12">
        <f>COUNTIF($A$2:A1399, A1399)</f>
        <v>6</v>
      </c>
    </row>
    <row r="1400" spans="1:10">
      <c r="A1400" s="18" t="s">
        <v>1313</v>
      </c>
      <c r="B1400" s="18" t="s">
        <v>2241</v>
      </c>
      <c r="C1400" s="2" t="str">
        <f>IFERROR(VLOOKUP('DIV CHANGE'!$B1400,JOBS!$A:$D,4,FALSE),"")</f>
        <v/>
      </c>
      <c r="D1400" s="18">
        <v>0</v>
      </c>
      <c r="E1400" s="3" t="str">
        <f>IF(J1400=1, IFERROR(VLOOKUP(A1400,'Simple Annual Summary'!$D$5:$O$962,9,FALSE), ""), "")</f>
        <v/>
      </c>
      <c r="F1400" s="3" t="str">
        <f t="shared" si="63"/>
        <v/>
      </c>
      <c r="G1400" s="17" t="str">
        <f>IF(COUNTIF($A$2:A1400, A1400)&gt;1, "", IFERROR(SUMIF($A$2:$A$1457, A1400, $D$2:$D$1457), ""))</f>
        <v/>
      </c>
      <c r="H1400" s="3" t="str">
        <f t="shared" si="64"/>
        <v/>
      </c>
      <c r="I1400" s="3">
        <f t="shared" si="65"/>
        <v>0</v>
      </c>
      <c r="J1400" s="12">
        <f>COUNTIF($A$2:A1400, A1400)</f>
        <v>7</v>
      </c>
    </row>
    <row r="1401" spans="1:10">
      <c r="A1401" s="18" t="s">
        <v>1315</v>
      </c>
      <c r="B1401" s="18" t="s">
        <v>2045</v>
      </c>
      <c r="C1401" s="2">
        <f>IFERROR(VLOOKUP('DIV CHANGE'!$B1401,JOBS!$A:$D,4,FALSE),"")</f>
        <v>2</v>
      </c>
      <c r="D1401" s="18">
        <v>0</v>
      </c>
      <c r="E1401" s="3" t="str">
        <f>IF(J1401=1, IFERROR(VLOOKUP(A1401,'Simple Annual Summary'!$D$5:$O$962,9,FALSE), ""), "")</f>
        <v/>
      </c>
      <c r="F1401" s="3" t="str">
        <f t="shared" si="63"/>
        <v/>
      </c>
      <c r="G1401" s="17" t="str">
        <f>IF(COUNTIF($A$2:A1401, A1401)&gt;1, "", IFERROR(SUMIF($A$2:$A$1457, A1401, $D$2:$D$1457), ""))</f>
        <v/>
      </c>
      <c r="H1401" s="3" t="str">
        <f t="shared" si="64"/>
        <v/>
      </c>
      <c r="I1401" s="3">
        <f t="shared" si="65"/>
        <v>0</v>
      </c>
      <c r="J1401" s="12">
        <f>COUNTIF($A$2:A1401, A1401)</f>
        <v>3</v>
      </c>
    </row>
    <row r="1402" spans="1:10">
      <c r="A1402" s="144" t="s">
        <v>1315</v>
      </c>
      <c r="B1402" s="144" t="s">
        <v>2114</v>
      </c>
      <c r="C1402" s="2">
        <f>IFERROR(VLOOKUP('DIV CHANGE'!$B1402,JOBS!$A:$D,4,FALSE),"")</f>
        <v>2</v>
      </c>
      <c r="D1402" s="134">
        <v>0</v>
      </c>
      <c r="E1402" s="3" t="str">
        <f>IF(J1402=1, IFERROR(VLOOKUP(A1402,'Simple Annual Summary'!$D$5:$O$962,9,FALSE), ""), "")</f>
        <v/>
      </c>
      <c r="F1402" s="3" t="str">
        <f t="shared" si="63"/>
        <v/>
      </c>
      <c r="G1402" s="17" t="str">
        <f>IF(COUNTIF($A$2:A1402, A1402)&gt;1, "", IFERROR(SUMIF($A$2:$A$1457, A1402, $D$2:$D$1457), ""))</f>
        <v/>
      </c>
      <c r="H1402" s="3" t="str">
        <f t="shared" si="64"/>
        <v/>
      </c>
      <c r="I1402" s="3">
        <f t="shared" si="65"/>
        <v>0</v>
      </c>
      <c r="J1402" s="12">
        <f>COUNTIF($A$2:A1402, A1402)</f>
        <v>4</v>
      </c>
    </row>
    <row r="1403" spans="1:10">
      <c r="A1403" s="144" t="s">
        <v>1359</v>
      </c>
      <c r="B1403" s="144" t="s">
        <v>2045</v>
      </c>
      <c r="C1403" s="2">
        <f>IFERROR(VLOOKUP('DIV CHANGE'!$B1403,JOBS!$A:$D,4,FALSE),"")</f>
        <v>2</v>
      </c>
      <c r="D1403" s="18">
        <v>0</v>
      </c>
      <c r="E1403" s="3" t="str">
        <f>IF(J1403=1, IFERROR(VLOOKUP(A1403,'Simple Annual Summary'!$D$5:$O$962,9,FALSE), ""), "")</f>
        <v/>
      </c>
      <c r="F1403" s="3" t="str">
        <f t="shared" si="63"/>
        <v/>
      </c>
      <c r="G1403" s="17" t="str">
        <f>IF(COUNTIF($A$2:A1403, A1403)&gt;1, "", IFERROR(SUMIF($A$2:$A$1457, A1403, $D$2:$D$1457), ""))</f>
        <v/>
      </c>
      <c r="H1403" s="3" t="str">
        <f t="shared" si="64"/>
        <v/>
      </c>
      <c r="I1403" s="3">
        <f t="shared" si="65"/>
        <v>0</v>
      </c>
      <c r="J1403" s="12">
        <f>COUNTIF($A$2:A1403, A1403)</f>
        <v>9</v>
      </c>
    </row>
    <row r="1404" spans="1:10">
      <c r="A1404" s="18" t="s">
        <v>1359</v>
      </c>
      <c r="B1404" s="18" t="s">
        <v>2213</v>
      </c>
      <c r="C1404" s="2">
        <f>IFERROR(VLOOKUP('DIV CHANGE'!$B1404,JOBS!$A:$D,4,FALSE),"")</f>
        <v>2</v>
      </c>
      <c r="D1404" s="18">
        <v>0</v>
      </c>
      <c r="E1404" s="3" t="str">
        <f>IF(J1404=1, IFERROR(VLOOKUP(A1404,'Simple Annual Summary'!$D$5:$O$962,9,FALSE), ""), "")</f>
        <v/>
      </c>
      <c r="F1404" s="3" t="str">
        <f t="shared" si="63"/>
        <v/>
      </c>
      <c r="G1404" s="17" t="str">
        <f>IF(COUNTIF($A$2:A1404, A1404)&gt;1, "", IFERROR(SUMIF($A$2:$A$1457, A1404, $D$2:$D$1457), ""))</f>
        <v/>
      </c>
      <c r="H1404" s="3" t="str">
        <f t="shared" si="64"/>
        <v/>
      </c>
      <c r="I1404" s="3">
        <f t="shared" si="65"/>
        <v>0</v>
      </c>
      <c r="J1404" s="12">
        <f>COUNTIF($A$2:A1404, A1404)</f>
        <v>10</v>
      </c>
    </row>
    <row r="1405" spans="1:10">
      <c r="A1405" s="18" t="s">
        <v>1359</v>
      </c>
      <c r="B1405" s="18" t="s">
        <v>2113</v>
      </c>
      <c r="C1405" s="2">
        <f>IFERROR(VLOOKUP('DIV CHANGE'!$B1405,JOBS!$A:$D,4,FALSE),"")</f>
        <v>2</v>
      </c>
      <c r="D1405" s="18">
        <v>0</v>
      </c>
      <c r="E1405" s="3" t="str">
        <f>IF(J1405=1, IFERROR(VLOOKUP(A1405,'Simple Annual Summary'!$D$5:$O$962,9,FALSE), ""), "")</f>
        <v/>
      </c>
      <c r="F1405" s="3" t="str">
        <f t="shared" si="63"/>
        <v/>
      </c>
      <c r="G1405" s="17" t="str">
        <f>IF(COUNTIF($A$2:A1405, A1405)&gt;1, "", IFERROR(SUMIF($A$2:$A$1457, A1405, $D$2:$D$1457), ""))</f>
        <v/>
      </c>
      <c r="H1405" s="3" t="str">
        <f t="shared" si="64"/>
        <v/>
      </c>
      <c r="I1405" s="3">
        <f t="shared" si="65"/>
        <v>0</v>
      </c>
      <c r="J1405" s="12">
        <f>COUNTIF($A$2:A1405, A1405)</f>
        <v>11</v>
      </c>
    </row>
    <row r="1406" spans="1:10">
      <c r="A1406" s="18" t="s">
        <v>1359</v>
      </c>
      <c r="B1406" s="18" t="s">
        <v>2020</v>
      </c>
      <c r="C1406" s="2">
        <f>IFERROR(VLOOKUP('DIV CHANGE'!$B1406,JOBS!$A:$D,4,FALSE),"")</f>
        <v>2</v>
      </c>
      <c r="D1406" s="18">
        <v>0</v>
      </c>
      <c r="E1406" s="3" t="str">
        <f>IF(J1406=1, IFERROR(VLOOKUP(A1406,'Simple Annual Summary'!$D$5:$O$962,9,FALSE), ""), "")</f>
        <v/>
      </c>
      <c r="F1406" s="3" t="str">
        <f t="shared" si="63"/>
        <v/>
      </c>
      <c r="G1406" s="17" t="str">
        <f>IF(COUNTIF($A$2:A1406, A1406)&gt;1, "", IFERROR(SUMIF($A$2:$A$1457, A1406, $D$2:$D$1457), ""))</f>
        <v/>
      </c>
      <c r="H1406" s="3" t="str">
        <f t="shared" si="64"/>
        <v/>
      </c>
      <c r="I1406" s="3">
        <f t="shared" si="65"/>
        <v>0</v>
      </c>
      <c r="J1406" s="12">
        <f>COUNTIF($A$2:A1406, A1406)</f>
        <v>12</v>
      </c>
    </row>
    <row r="1407" spans="1:10">
      <c r="A1407" s="144" t="s">
        <v>1361</v>
      </c>
      <c r="B1407" s="144" t="s">
        <v>2037</v>
      </c>
      <c r="C1407" s="2">
        <f>IFERROR(VLOOKUP('DIV CHANGE'!$B1407,JOBS!$A:$D,4,FALSE),"")</f>
        <v>2</v>
      </c>
      <c r="D1407" s="134">
        <v>0</v>
      </c>
      <c r="E1407" s="3" t="str">
        <f>IF(J1407=1, IFERROR(VLOOKUP(A1407,'Simple Annual Summary'!$D$5:$O$962,9,FALSE), ""), "")</f>
        <v/>
      </c>
      <c r="F1407" s="3" t="str">
        <f t="shared" si="63"/>
        <v/>
      </c>
      <c r="G1407" s="17" t="str">
        <f>IF(COUNTIF($A$2:A1407, A1407)&gt;1, "", IFERROR(SUMIF($A$2:$A$1457, A1407, $D$2:$D$1457), ""))</f>
        <v/>
      </c>
      <c r="H1407" s="3" t="str">
        <f t="shared" si="64"/>
        <v/>
      </c>
      <c r="I1407" s="3">
        <f t="shared" si="65"/>
        <v>0</v>
      </c>
      <c r="J1407" s="12">
        <f>COUNTIF($A$2:A1407, A1407)</f>
        <v>4</v>
      </c>
    </row>
    <row r="1408" spans="1:10">
      <c r="A1408" s="18" t="s">
        <v>1361</v>
      </c>
      <c r="B1408" s="18" t="s">
        <v>2170</v>
      </c>
      <c r="C1408" s="2">
        <f>IFERROR(VLOOKUP('DIV CHANGE'!$B1408,JOBS!$A:$D,4,FALSE),"")</f>
        <v>2</v>
      </c>
      <c r="D1408" s="18">
        <v>0</v>
      </c>
      <c r="E1408" s="3" t="str">
        <f>IF(J1408=1, IFERROR(VLOOKUP(A1408,'Simple Annual Summary'!$D$5:$O$962,9,FALSE), ""), "")</f>
        <v/>
      </c>
      <c r="F1408" s="3" t="str">
        <f t="shared" si="63"/>
        <v/>
      </c>
      <c r="G1408" s="17" t="str">
        <f>IF(COUNTIF($A$2:A1408, A1408)&gt;1, "", IFERROR(SUMIF($A$2:$A$1457, A1408, $D$2:$D$1457), ""))</f>
        <v/>
      </c>
      <c r="H1408" s="3" t="str">
        <f t="shared" si="64"/>
        <v/>
      </c>
      <c r="I1408" s="3">
        <f t="shared" si="65"/>
        <v>0</v>
      </c>
      <c r="J1408" s="12">
        <f>COUNTIF($A$2:A1408, A1408)</f>
        <v>5</v>
      </c>
    </row>
    <row r="1409" spans="1:10">
      <c r="A1409" s="18" t="s">
        <v>1361</v>
      </c>
      <c r="B1409" s="18" t="s">
        <v>2045</v>
      </c>
      <c r="C1409" s="2">
        <f>IFERROR(VLOOKUP('DIV CHANGE'!$B1409,JOBS!$A:$D,4,FALSE),"")</f>
        <v>2</v>
      </c>
      <c r="D1409" s="18">
        <v>0</v>
      </c>
      <c r="E1409" s="3" t="str">
        <f>IF(J1409=1, IFERROR(VLOOKUP(A1409,'Simple Annual Summary'!$D$5:$O$962,9,FALSE), ""), "")</f>
        <v/>
      </c>
      <c r="F1409" s="3" t="str">
        <f t="shared" si="63"/>
        <v/>
      </c>
      <c r="G1409" s="17" t="str">
        <f>IF(COUNTIF($A$2:A1409, A1409)&gt;1, "", IFERROR(SUMIF($A$2:$A$1457, A1409, $D$2:$D$1457), ""))</f>
        <v/>
      </c>
      <c r="H1409" s="3" t="str">
        <f t="shared" si="64"/>
        <v/>
      </c>
      <c r="I1409" s="3">
        <f t="shared" si="65"/>
        <v>0</v>
      </c>
      <c r="J1409" s="12">
        <f>COUNTIF($A$2:A1409, A1409)</f>
        <v>6</v>
      </c>
    </row>
    <row r="1410" spans="1:10">
      <c r="A1410" s="144" t="s">
        <v>1361</v>
      </c>
      <c r="B1410" s="144" t="s">
        <v>2025</v>
      </c>
      <c r="C1410" s="2">
        <f>IFERROR(VLOOKUP('DIV CHANGE'!$B1410,JOBS!$A:$D,4,FALSE),"")</f>
        <v>2</v>
      </c>
      <c r="D1410" s="134">
        <v>0</v>
      </c>
      <c r="E1410" s="3" t="str">
        <f>IF(J1410=1, IFERROR(VLOOKUP(A1410,'Simple Annual Summary'!$D$5:$O$962,9,FALSE), ""), "")</f>
        <v/>
      </c>
      <c r="F1410" s="3" t="str">
        <f t="shared" ref="F1410:F1457" si="66">IFERROR(E1410/12,"")</f>
        <v/>
      </c>
      <c r="G1410" s="17" t="str">
        <f>IF(COUNTIF($A$2:A1410, A1410)&gt;1, "", IFERROR(SUMIF($A$2:$A$1457, A1410, $D$2:$D$1457), ""))</f>
        <v/>
      </c>
      <c r="H1410" s="3" t="str">
        <f t="shared" ref="H1410:H1457" si="67">IFERROR(ROUND(G1410*F1410,3),"")</f>
        <v/>
      </c>
      <c r="I1410" s="3">
        <f t="shared" ref="I1410:I1457" si="68">IFERROR(SUMIFS(F:F, A:A, A1410) * D1410, "")*12</f>
        <v>0</v>
      </c>
      <c r="J1410" s="12">
        <f>COUNTIF($A$2:A1410, A1410)</f>
        <v>7</v>
      </c>
    </row>
    <row r="1411" spans="1:10">
      <c r="A1411" s="18" t="s">
        <v>1361</v>
      </c>
      <c r="B1411" s="18" t="s">
        <v>2235</v>
      </c>
      <c r="C1411" s="2">
        <f>IFERROR(VLOOKUP('DIV CHANGE'!$B1411,JOBS!$A:$D,4,FALSE),"")</f>
        <v>2</v>
      </c>
      <c r="D1411" s="18">
        <v>0</v>
      </c>
      <c r="E1411" s="3" t="str">
        <f>IF(J1411=1, IFERROR(VLOOKUP(A1411,'Simple Annual Summary'!$D$5:$O$962,9,FALSE), ""), "")</f>
        <v/>
      </c>
      <c r="F1411" s="3" t="str">
        <f t="shared" si="66"/>
        <v/>
      </c>
      <c r="G1411" s="17" t="str">
        <f>IF(COUNTIF($A$2:A1411, A1411)&gt;1, "", IFERROR(SUMIF($A$2:$A$1457, A1411, $D$2:$D$1457), ""))</f>
        <v/>
      </c>
      <c r="H1411" s="3" t="str">
        <f t="shared" si="67"/>
        <v/>
      </c>
      <c r="I1411" s="3">
        <f t="shared" si="68"/>
        <v>0</v>
      </c>
      <c r="J1411" s="12">
        <f>COUNTIF($A$2:A1411, A1411)</f>
        <v>8</v>
      </c>
    </row>
    <row r="1412" spans="1:10">
      <c r="A1412" s="18" t="s">
        <v>1361</v>
      </c>
      <c r="B1412" s="18" t="s">
        <v>2113</v>
      </c>
      <c r="C1412" s="2">
        <f>IFERROR(VLOOKUP('DIV CHANGE'!$B1412,JOBS!$A:$D,4,FALSE),"")</f>
        <v>2</v>
      </c>
      <c r="D1412" s="18">
        <v>0</v>
      </c>
      <c r="E1412" s="3" t="str">
        <f>IF(J1412=1, IFERROR(VLOOKUP(A1412,'Simple Annual Summary'!$D$5:$O$962,9,FALSE), ""), "")</f>
        <v/>
      </c>
      <c r="F1412" s="3" t="str">
        <f t="shared" si="66"/>
        <v/>
      </c>
      <c r="G1412" s="17" t="str">
        <f>IF(COUNTIF($A$2:A1412, A1412)&gt;1, "", IFERROR(SUMIF($A$2:$A$1457, A1412, $D$2:$D$1457), ""))</f>
        <v/>
      </c>
      <c r="H1412" s="3" t="str">
        <f t="shared" si="67"/>
        <v/>
      </c>
      <c r="I1412" s="3">
        <f t="shared" si="68"/>
        <v>0</v>
      </c>
      <c r="J1412" s="12">
        <f>COUNTIF($A$2:A1412, A1412)</f>
        <v>9</v>
      </c>
    </row>
    <row r="1413" spans="1:10">
      <c r="A1413" s="144" t="s">
        <v>1361</v>
      </c>
      <c r="B1413" s="144" t="s">
        <v>2023</v>
      </c>
      <c r="C1413" s="2">
        <f>IFERROR(VLOOKUP('DIV CHANGE'!$B1413,JOBS!$A:$D,4,FALSE),"")</f>
        <v>2</v>
      </c>
      <c r="D1413" s="134">
        <v>0</v>
      </c>
      <c r="E1413" s="3" t="str">
        <f>IF(J1413=1, IFERROR(VLOOKUP(A1413,'Simple Annual Summary'!$D$5:$O$962,9,FALSE), ""), "")</f>
        <v/>
      </c>
      <c r="F1413" s="3" t="str">
        <f t="shared" si="66"/>
        <v/>
      </c>
      <c r="G1413" s="17" t="str">
        <f>IF(COUNTIF($A$2:A1413, A1413)&gt;1, "", IFERROR(SUMIF($A$2:$A$1457, A1413, $D$2:$D$1457), ""))</f>
        <v/>
      </c>
      <c r="H1413" s="3" t="str">
        <f t="shared" si="67"/>
        <v/>
      </c>
      <c r="I1413" s="3">
        <f t="shared" si="68"/>
        <v>0</v>
      </c>
      <c r="J1413" s="12">
        <f>COUNTIF($A$2:A1413, A1413)</f>
        <v>10</v>
      </c>
    </row>
    <row r="1414" spans="1:10">
      <c r="A1414" s="18" t="s">
        <v>1453</v>
      </c>
      <c r="B1414" s="18" t="s">
        <v>2252</v>
      </c>
      <c r="C1414" s="2">
        <f>IFERROR(VLOOKUP('DIV CHANGE'!$B1414,JOBS!$A:$D,4,FALSE),"")</f>
        <v>4</v>
      </c>
      <c r="D1414" s="18">
        <v>0</v>
      </c>
      <c r="E1414" s="3" t="str">
        <f>IF(J1414=1, IFERROR(VLOOKUP(A1414,'Simple Annual Summary'!$D$5:$O$962,9,FALSE), ""), "")</f>
        <v/>
      </c>
      <c r="F1414" s="3" t="str">
        <f t="shared" si="66"/>
        <v/>
      </c>
      <c r="G1414" s="17" t="str">
        <f>IF(COUNTIF($A$2:A1414, A1414)&gt;1, "", IFERROR(SUMIF($A$2:$A$1457, A1414, $D$2:$D$1457), ""))</f>
        <v/>
      </c>
      <c r="H1414" s="3" t="str">
        <f t="shared" si="67"/>
        <v/>
      </c>
      <c r="I1414" s="3">
        <f t="shared" si="68"/>
        <v>0</v>
      </c>
      <c r="J1414" s="12">
        <f>COUNTIF($A$2:A1414, A1414)</f>
        <v>5</v>
      </c>
    </row>
    <row r="1415" spans="1:10">
      <c r="A1415" s="144" t="s">
        <v>1453</v>
      </c>
      <c r="B1415" s="144" t="s">
        <v>2080</v>
      </c>
      <c r="C1415" s="2">
        <f>IFERROR(VLOOKUP('DIV CHANGE'!$B1415,JOBS!$A:$D,4,FALSE),"")</f>
        <v>4</v>
      </c>
      <c r="D1415" s="140">
        <v>0</v>
      </c>
      <c r="E1415" s="3" t="str">
        <f>IF(J1415=1, IFERROR(VLOOKUP(A1415,'Simple Annual Summary'!$D$5:$O$962,9,FALSE), ""), "")</f>
        <v/>
      </c>
      <c r="F1415" s="3" t="str">
        <f t="shared" si="66"/>
        <v/>
      </c>
      <c r="G1415" s="17" t="str">
        <f>IF(COUNTIF($A$2:A1415, A1415)&gt;1, "", IFERROR(SUMIF($A$2:$A$1457, A1415, $D$2:$D$1457), ""))</f>
        <v/>
      </c>
      <c r="H1415" s="3" t="str">
        <f t="shared" si="67"/>
        <v/>
      </c>
      <c r="I1415" s="3">
        <f t="shared" si="68"/>
        <v>0</v>
      </c>
      <c r="J1415" s="12">
        <f>COUNTIF($A$2:A1415, A1415)</f>
        <v>6</v>
      </c>
    </row>
    <row r="1416" spans="1:10">
      <c r="A1416" s="18" t="s">
        <v>1453</v>
      </c>
      <c r="B1416" s="18" t="s">
        <v>2050</v>
      </c>
      <c r="C1416" s="2">
        <f>IFERROR(VLOOKUP('DIV CHANGE'!$B1416,JOBS!$A:$D,4,FALSE),"")</f>
        <v>4</v>
      </c>
      <c r="D1416" s="18">
        <v>0</v>
      </c>
      <c r="E1416" s="3" t="str">
        <f>IF(J1416=1, IFERROR(VLOOKUP(A1416,'Simple Annual Summary'!$D$5:$O$962,9,FALSE), ""), "")</f>
        <v/>
      </c>
      <c r="F1416" s="3" t="str">
        <f t="shared" si="66"/>
        <v/>
      </c>
      <c r="G1416" s="17" t="str">
        <f>IF(COUNTIF($A$2:A1416, A1416)&gt;1, "", IFERROR(SUMIF($A$2:$A$1457, A1416, $D$2:$D$1457), ""))</f>
        <v/>
      </c>
      <c r="H1416" s="3" t="str">
        <f t="shared" si="67"/>
        <v/>
      </c>
      <c r="I1416" s="3">
        <f t="shared" si="68"/>
        <v>0</v>
      </c>
      <c r="J1416" s="12">
        <f>COUNTIF($A$2:A1416, A1416)</f>
        <v>7</v>
      </c>
    </row>
    <row r="1417" spans="1:10">
      <c r="A1417" s="18" t="s">
        <v>1457</v>
      </c>
      <c r="B1417" s="18" t="s">
        <v>2040</v>
      </c>
      <c r="C1417" s="2">
        <f>IFERROR(VLOOKUP('DIV CHANGE'!$B1417,JOBS!$A:$D,4,FALSE),"")</f>
        <v>2</v>
      </c>
      <c r="D1417" s="18">
        <v>0</v>
      </c>
      <c r="E1417" s="3" t="str">
        <f>IF(J1417=1, IFERROR(VLOOKUP(A1417,'Simple Annual Summary'!$D$5:$O$962,9,FALSE), ""), "")</f>
        <v/>
      </c>
      <c r="F1417" s="3" t="str">
        <f t="shared" si="66"/>
        <v/>
      </c>
      <c r="G1417" s="17" t="str">
        <f>IF(COUNTIF($A$2:A1417, A1417)&gt;1, "", IFERROR(SUMIF($A$2:$A$1457, A1417, $D$2:$D$1457), ""))</f>
        <v/>
      </c>
      <c r="H1417" s="3" t="str">
        <f t="shared" si="67"/>
        <v/>
      </c>
      <c r="I1417" s="3">
        <f t="shared" si="68"/>
        <v>0</v>
      </c>
      <c r="J1417" s="12">
        <f>COUNTIF($A$2:A1417, A1417)</f>
        <v>6</v>
      </c>
    </row>
    <row r="1418" spans="1:10">
      <c r="A1418" s="18" t="s">
        <v>1457</v>
      </c>
      <c r="B1418" s="18" t="s">
        <v>2078</v>
      </c>
      <c r="C1418" s="2">
        <f>IFERROR(VLOOKUP('DIV CHANGE'!$B1418,JOBS!$A:$D,4,FALSE),"")</f>
        <v>4</v>
      </c>
      <c r="D1418" s="18">
        <v>0</v>
      </c>
      <c r="E1418" s="3" t="str">
        <f>IF(J1418=1, IFERROR(VLOOKUP(A1418,'Simple Annual Summary'!$D$5:$O$962,9,FALSE), ""), "")</f>
        <v/>
      </c>
      <c r="F1418" s="3" t="str">
        <f t="shared" si="66"/>
        <v/>
      </c>
      <c r="G1418" s="17" t="str">
        <f>IF(COUNTIF($A$2:A1418, A1418)&gt;1, "", IFERROR(SUMIF($A$2:$A$1457, A1418, $D$2:$D$1457), ""))</f>
        <v/>
      </c>
      <c r="H1418" s="3" t="str">
        <f t="shared" si="67"/>
        <v/>
      </c>
      <c r="I1418" s="3">
        <f t="shared" si="68"/>
        <v>0</v>
      </c>
      <c r="J1418" s="12">
        <f>COUNTIF($A$2:A1418, A1418)</f>
        <v>7</v>
      </c>
    </row>
    <row r="1419" spans="1:10">
      <c r="A1419" s="144" t="s">
        <v>1457</v>
      </c>
      <c r="B1419" s="144" t="s">
        <v>2252</v>
      </c>
      <c r="C1419" s="2">
        <f>IFERROR(VLOOKUP('DIV CHANGE'!$B1419,JOBS!$A:$D,4,FALSE),"")</f>
        <v>4</v>
      </c>
      <c r="D1419" s="134">
        <v>0</v>
      </c>
      <c r="E1419" s="3" t="str">
        <f>IF(J1419=1, IFERROR(VLOOKUP(A1419,'Simple Annual Summary'!$D$5:$O$962,9,FALSE), ""), "")</f>
        <v/>
      </c>
      <c r="F1419" s="3" t="str">
        <f t="shared" si="66"/>
        <v/>
      </c>
      <c r="G1419" s="17" t="str">
        <f>IF(COUNTIF($A$2:A1419, A1419)&gt;1, "", IFERROR(SUMIF($A$2:$A$1457, A1419, $D$2:$D$1457), ""))</f>
        <v/>
      </c>
      <c r="H1419" s="3" t="str">
        <f t="shared" si="67"/>
        <v/>
      </c>
      <c r="I1419" s="3">
        <f t="shared" si="68"/>
        <v>0</v>
      </c>
      <c r="J1419" s="12">
        <f>COUNTIF($A$2:A1419, A1419)</f>
        <v>8</v>
      </c>
    </row>
    <row r="1420" spans="1:10">
      <c r="A1420" s="18" t="s">
        <v>1457</v>
      </c>
      <c r="B1420" s="18" t="s">
        <v>2047</v>
      </c>
      <c r="C1420" s="2">
        <f>IFERROR(VLOOKUP('DIV CHANGE'!$B1420,JOBS!$A:$D,4,FALSE),"")</f>
        <v>4</v>
      </c>
      <c r="D1420" s="18">
        <v>0</v>
      </c>
      <c r="E1420" s="3" t="str">
        <f>IF(J1420=1, IFERROR(VLOOKUP(A1420,'Simple Annual Summary'!$D$5:$O$962,9,FALSE), ""), "")</f>
        <v/>
      </c>
      <c r="F1420" s="3" t="str">
        <f t="shared" si="66"/>
        <v/>
      </c>
      <c r="G1420" s="17" t="str">
        <f>IF(COUNTIF($A$2:A1420, A1420)&gt;1, "", IFERROR(SUMIF($A$2:$A$1457, A1420, $D$2:$D$1457), ""))</f>
        <v/>
      </c>
      <c r="H1420" s="3" t="str">
        <f t="shared" si="67"/>
        <v/>
      </c>
      <c r="I1420" s="3">
        <f t="shared" si="68"/>
        <v>0</v>
      </c>
      <c r="J1420" s="12">
        <f>COUNTIF($A$2:A1420, A1420)</f>
        <v>9</v>
      </c>
    </row>
    <row r="1421" spans="1:10">
      <c r="A1421" s="18" t="s">
        <v>1459</v>
      </c>
      <c r="B1421" s="18" t="s">
        <v>2238</v>
      </c>
      <c r="C1421" s="2">
        <f>IFERROR(VLOOKUP('DIV CHANGE'!$B1421,JOBS!$A:$D,4,FALSE),"")</f>
        <v>2</v>
      </c>
      <c r="D1421" s="18">
        <v>0</v>
      </c>
      <c r="E1421" s="3" t="str">
        <f>IF(J1421=1, IFERROR(VLOOKUP(A1421,'Simple Annual Summary'!$D$5:$O$962,9,FALSE), ""), "")</f>
        <v/>
      </c>
      <c r="F1421" s="3" t="str">
        <f t="shared" si="66"/>
        <v/>
      </c>
      <c r="G1421" s="17" t="str">
        <f>IF(COUNTIF($A$2:A1421, A1421)&gt;1, "", IFERROR(SUMIF($A$2:$A$1457, A1421, $D$2:$D$1457), ""))</f>
        <v/>
      </c>
      <c r="H1421" s="3" t="str">
        <f t="shared" si="67"/>
        <v/>
      </c>
      <c r="I1421" s="3">
        <f t="shared" si="68"/>
        <v>0</v>
      </c>
      <c r="J1421" s="12">
        <f>COUNTIF($A$2:A1421, A1421)</f>
        <v>7</v>
      </c>
    </row>
    <row r="1422" spans="1:10">
      <c r="A1422" s="144" t="s">
        <v>1459</v>
      </c>
      <c r="B1422" s="144" t="s">
        <v>2040</v>
      </c>
      <c r="C1422" s="2">
        <f>IFERROR(VLOOKUP('DIV CHANGE'!$B1422,JOBS!$A:$D,4,FALSE),"")</f>
        <v>2</v>
      </c>
      <c r="D1422" s="140">
        <v>0</v>
      </c>
      <c r="E1422" s="3" t="str">
        <f>IF(J1422=1, IFERROR(VLOOKUP(A1422,'Simple Annual Summary'!$D$5:$O$962,9,FALSE), ""), "")</f>
        <v/>
      </c>
      <c r="F1422" s="3" t="str">
        <f t="shared" si="66"/>
        <v/>
      </c>
      <c r="G1422" s="17" t="str">
        <f>IF(COUNTIF($A$2:A1422, A1422)&gt;1, "", IFERROR(SUMIF($A$2:$A$1457, A1422, $D$2:$D$1457), ""))</f>
        <v/>
      </c>
      <c r="H1422" s="3" t="str">
        <f t="shared" si="67"/>
        <v/>
      </c>
      <c r="I1422" s="3">
        <f t="shared" si="68"/>
        <v>0</v>
      </c>
      <c r="J1422" s="12">
        <f>COUNTIF($A$2:A1422, A1422)</f>
        <v>8</v>
      </c>
    </row>
    <row r="1423" spans="1:10">
      <c r="A1423" s="144" t="s">
        <v>1459</v>
      </c>
      <c r="B1423" s="144" t="s">
        <v>2027</v>
      </c>
      <c r="C1423" s="2">
        <f>IFERROR(VLOOKUP('DIV CHANGE'!$B1423,JOBS!$A:$D,4,FALSE),"")</f>
        <v>2</v>
      </c>
      <c r="D1423" s="134">
        <v>0</v>
      </c>
      <c r="E1423" s="3" t="str">
        <f>IF(J1423=1, IFERROR(VLOOKUP(A1423,'Simple Annual Summary'!$D$5:$O$962,9,FALSE), ""), "")</f>
        <v/>
      </c>
      <c r="F1423" s="3" t="str">
        <f t="shared" si="66"/>
        <v/>
      </c>
      <c r="G1423" s="17" t="str">
        <f>IF(COUNTIF($A$2:A1423, A1423)&gt;1, "", IFERROR(SUMIF($A$2:$A$1457, A1423, $D$2:$D$1457), ""))</f>
        <v/>
      </c>
      <c r="H1423" s="3" t="str">
        <f t="shared" si="67"/>
        <v/>
      </c>
      <c r="I1423" s="3">
        <f t="shared" si="68"/>
        <v>0</v>
      </c>
      <c r="J1423" s="12">
        <f>COUNTIF($A$2:A1423, A1423)</f>
        <v>9</v>
      </c>
    </row>
    <row r="1424" spans="1:10">
      <c r="A1424" s="18" t="s">
        <v>1459</v>
      </c>
      <c r="B1424" s="18" t="s">
        <v>2236</v>
      </c>
      <c r="C1424" s="2">
        <f>IFERROR(VLOOKUP('DIV CHANGE'!$B1424,JOBS!$A:$D,4,FALSE),"")</f>
        <v>2</v>
      </c>
      <c r="D1424" s="18">
        <v>0</v>
      </c>
      <c r="E1424" s="3" t="str">
        <f>IF(J1424=1, IFERROR(VLOOKUP(A1424,'Simple Annual Summary'!$D$5:$O$962,9,FALSE), ""), "")</f>
        <v/>
      </c>
      <c r="F1424" s="3" t="str">
        <f t="shared" si="66"/>
        <v/>
      </c>
      <c r="G1424" s="17" t="str">
        <f>IF(COUNTIF($A$2:A1424, A1424)&gt;1, "", IFERROR(SUMIF($A$2:$A$1457, A1424, $D$2:$D$1457), ""))</f>
        <v/>
      </c>
      <c r="H1424" s="3" t="str">
        <f t="shared" si="67"/>
        <v/>
      </c>
      <c r="I1424" s="3">
        <f t="shared" si="68"/>
        <v>0</v>
      </c>
      <c r="J1424" s="12">
        <f>COUNTIF($A$2:A1424, A1424)</f>
        <v>10</v>
      </c>
    </row>
    <row r="1425" spans="1:10">
      <c r="A1425" s="18" t="s">
        <v>1459</v>
      </c>
      <c r="B1425" s="18" t="s">
        <v>2170</v>
      </c>
      <c r="C1425" s="2">
        <f>IFERROR(VLOOKUP('DIV CHANGE'!$B1425,JOBS!$A:$D,4,FALSE),"")</f>
        <v>2</v>
      </c>
      <c r="D1425" s="18">
        <v>0</v>
      </c>
      <c r="E1425" s="3" t="str">
        <f>IF(J1425=1, IFERROR(VLOOKUP(A1425,'Simple Annual Summary'!$D$5:$O$962,9,FALSE), ""), "")</f>
        <v/>
      </c>
      <c r="F1425" s="3" t="str">
        <f t="shared" si="66"/>
        <v/>
      </c>
      <c r="G1425" s="17" t="str">
        <f>IF(COUNTIF($A$2:A1425, A1425)&gt;1, "", IFERROR(SUMIF($A$2:$A$1457, A1425, $D$2:$D$1457), ""))</f>
        <v/>
      </c>
      <c r="H1425" s="3" t="str">
        <f t="shared" si="67"/>
        <v/>
      </c>
      <c r="I1425" s="3">
        <f t="shared" si="68"/>
        <v>0</v>
      </c>
      <c r="J1425" s="12">
        <f>COUNTIF($A$2:A1425, A1425)</f>
        <v>11</v>
      </c>
    </row>
    <row r="1426" spans="1:10">
      <c r="A1426" s="5" t="s">
        <v>1459</v>
      </c>
      <c r="B1426" s="5" t="s">
        <v>2227</v>
      </c>
      <c r="C1426" s="2">
        <f>IFERROR(VLOOKUP('DIV CHANGE'!$B1426,JOBS!$A:$D,4,FALSE),"")</f>
        <v>2</v>
      </c>
      <c r="D1426" s="11">
        <v>0</v>
      </c>
      <c r="E1426" s="3" t="str">
        <f>IF(J1426=1, IFERROR(VLOOKUP(A1426,'Simple Annual Summary'!$D$5:$O$962,9,FALSE), ""), "")</f>
        <v/>
      </c>
      <c r="F1426" s="3" t="str">
        <f t="shared" si="66"/>
        <v/>
      </c>
      <c r="G1426" s="17" t="str">
        <f>IF(COUNTIF($A$2:A1426, A1426)&gt;1, "", IFERROR(SUMIF($A$2:$A$1457, A1426, $D$2:$D$1457), ""))</f>
        <v/>
      </c>
      <c r="H1426" s="3" t="str">
        <f t="shared" si="67"/>
        <v/>
      </c>
      <c r="I1426" s="3">
        <f t="shared" si="68"/>
        <v>0</v>
      </c>
      <c r="J1426" s="12">
        <f>COUNTIF($A$2:A1426, A1426)</f>
        <v>12</v>
      </c>
    </row>
    <row r="1427" spans="1:10">
      <c r="A1427" s="225" t="s">
        <v>1459</v>
      </c>
      <c r="B1427" s="225" t="s">
        <v>2018</v>
      </c>
      <c r="C1427" s="2">
        <f>IFERROR(VLOOKUP('DIV CHANGE'!$B1427,JOBS!$A:$D,4,FALSE),"")</f>
        <v>2</v>
      </c>
      <c r="D1427" s="11">
        <v>0</v>
      </c>
      <c r="E1427" s="3" t="str">
        <f>IF(J1427=1, IFERROR(VLOOKUP(A1427,'Simple Annual Summary'!$D$5:$O$962,9,FALSE), ""), "")</f>
        <v/>
      </c>
      <c r="F1427" s="3" t="str">
        <f t="shared" si="66"/>
        <v/>
      </c>
      <c r="G1427" s="17" t="str">
        <f>IF(COUNTIF($A$2:A1427, A1427)&gt;1, "", IFERROR(SUMIF($A$2:$A$1457, A1427, $D$2:$D$1457), ""))</f>
        <v/>
      </c>
      <c r="H1427" s="3" t="str">
        <f t="shared" si="67"/>
        <v/>
      </c>
      <c r="I1427" s="3">
        <f t="shared" si="68"/>
        <v>0</v>
      </c>
      <c r="J1427" s="12">
        <f>COUNTIF($A$2:A1427, A1427)</f>
        <v>13</v>
      </c>
    </row>
    <row r="1428" spans="1:10">
      <c r="A1428" s="225" t="s">
        <v>1459</v>
      </c>
      <c r="B1428" s="225" t="s">
        <v>2113</v>
      </c>
      <c r="C1428" s="2">
        <f>IFERROR(VLOOKUP('DIV CHANGE'!$B1428,JOBS!$A:$D,4,FALSE),"")</f>
        <v>2</v>
      </c>
      <c r="D1428" s="11">
        <v>0</v>
      </c>
      <c r="E1428" s="3" t="str">
        <f>IF(J1428=1, IFERROR(VLOOKUP(A1428,'Simple Annual Summary'!$D$5:$O$962,9,FALSE), ""), "")</f>
        <v/>
      </c>
      <c r="F1428" s="3" t="str">
        <f t="shared" si="66"/>
        <v/>
      </c>
      <c r="G1428" s="17" t="str">
        <f>IF(COUNTIF($A$2:A1428, A1428)&gt;1, "", IFERROR(SUMIF($A$2:$A$1457, A1428, $D$2:$D$1457), ""))</f>
        <v/>
      </c>
      <c r="H1428" s="3" t="str">
        <f t="shared" si="67"/>
        <v/>
      </c>
      <c r="I1428" s="3">
        <f t="shared" si="68"/>
        <v>0</v>
      </c>
      <c r="J1428" s="12">
        <f>COUNTIF($A$2:A1428, A1428)</f>
        <v>14</v>
      </c>
    </row>
    <row r="1429" spans="1:10">
      <c r="A1429" s="225" t="s">
        <v>1459</v>
      </c>
      <c r="B1429" s="225" t="s">
        <v>2241</v>
      </c>
      <c r="C1429" s="2" t="str">
        <f>IFERROR(VLOOKUP('DIV CHANGE'!$B1429,JOBS!$A:$D,4,FALSE),"")</f>
        <v/>
      </c>
      <c r="D1429" s="2">
        <v>0</v>
      </c>
      <c r="E1429" s="3" t="str">
        <f>IF(J1429=1, IFERROR(VLOOKUP(A1429,'Simple Annual Summary'!$D$5:$O$962,9,FALSE), ""), "")</f>
        <v/>
      </c>
      <c r="F1429" s="3" t="str">
        <f t="shared" si="66"/>
        <v/>
      </c>
      <c r="G1429" s="17" t="str">
        <f>IF(COUNTIF($A$2:A1429, A1429)&gt;1, "", IFERROR(SUMIF($A$2:$A$1457, A1429, $D$2:$D$1457), ""))</f>
        <v/>
      </c>
      <c r="H1429" s="3" t="str">
        <f t="shared" si="67"/>
        <v/>
      </c>
      <c r="I1429" s="3">
        <f t="shared" si="68"/>
        <v>0</v>
      </c>
      <c r="J1429" s="12">
        <f>COUNTIF($A$2:A1429, A1429)</f>
        <v>15</v>
      </c>
    </row>
    <row r="1430" spans="1:10">
      <c r="A1430" s="225" t="s">
        <v>1463</v>
      </c>
      <c r="B1430" s="225" t="s">
        <v>2045</v>
      </c>
      <c r="C1430" s="2">
        <f>IFERROR(VLOOKUP('DIV CHANGE'!$B1430,JOBS!$A:$D,4,FALSE),"")</f>
        <v>2</v>
      </c>
      <c r="D1430" s="11">
        <v>0</v>
      </c>
      <c r="E1430" s="3" t="str">
        <f>IF(J1430=1, IFERROR(VLOOKUP(A1430,'Simple Annual Summary'!$D$5:$O$962,9,FALSE), ""), "")</f>
        <v/>
      </c>
      <c r="F1430" s="3" t="str">
        <f t="shared" si="66"/>
        <v/>
      </c>
      <c r="G1430" s="17" t="str">
        <f>IF(COUNTIF($A$2:A1430, A1430)&gt;1, "", IFERROR(SUMIF($A$2:$A$1457, A1430, $D$2:$D$1457), ""))</f>
        <v/>
      </c>
      <c r="H1430" s="3" t="str">
        <f t="shared" si="67"/>
        <v/>
      </c>
      <c r="I1430" s="3">
        <f t="shared" si="68"/>
        <v>0</v>
      </c>
      <c r="J1430" s="12">
        <f>COUNTIF($A$2:A1430, A1430)</f>
        <v>3</v>
      </c>
    </row>
    <row r="1431" spans="1:10">
      <c r="A1431" s="225" t="s">
        <v>1463</v>
      </c>
      <c r="B1431" s="225" t="s">
        <v>2213</v>
      </c>
      <c r="C1431" s="2">
        <f>IFERROR(VLOOKUP('DIV CHANGE'!$B1431,JOBS!$A:$D,4,FALSE),"")</f>
        <v>2</v>
      </c>
      <c r="D1431" s="2">
        <v>0</v>
      </c>
      <c r="E1431" s="3" t="str">
        <f>IF(J1431=1, IFERROR(VLOOKUP(A1431,'Simple Annual Summary'!$D$5:$O$962,9,FALSE), ""), "")</f>
        <v/>
      </c>
      <c r="F1431" s="3" t="str">
        <f t="shared" si="66"/>
        <v/>
      </c>
      <c r="G1431" s="17" t="str">
        <f>IF(COUNTIF($A$2:A1431, A1431)&gt;1, "", IFERROR(SUMIF($A$2:$A$1457, A1431, $D$2:$D$1457), ""))</f>
        <v/>
      </c>
      <c r="H1431" s="3" t="str">
        <f t="shared" si="67"/>
        <v/>
      </c>
      <c r="I1431" s="3">
        <f t="shared" si="68"/>
        <v>0</v>
      </c>
      <c r="J1431" s="12">
        <f>COUNTIF($A$2:A1431, A1431)</f>
        <v>4</v>
      </c>
    </row>
    <row r="1432" spans="1:10">
      <c r="A1432" s="225" t="s">
        <v>1463</v>
      </c>
      <c r="B1432" s="225" t="s">
        <v>2241</v>
      </c>
      <c r="C1432" s="2" t="str">
        <f>IFERROR(VLOOKUP('DIV CHANGE'!$B1432,JOBS!$A:$D,4,FALSE),"")</f>
        <v/>
      </c>
      <c r="D1432" s="2">
        <v>0</v>
      </c>
      <c r="E1432" s="3" t="str">
        <f>IF(J1432=1, IFERROR(VLOOKUP(A1432,'Simple Annual Summary'!$D$5:$O$962,9,FALSE), ""), "")</f>
        <v/>
      </c>
      <c r="F1432" s="3" t="str">
        <f t="shared" si="66"/>
        <v/>
      </c>
      <c r="G1432" s="17" t="str">
        <f>IF(COUNTIF($A$2:A1432, A1432)&gt;1, "", IFERROR(SUMIF($A$2:$A$1457, A1432, $D$2:$D$1457), ""))</f>
        <v/>
      </c>
      <c r="H1432" s="3" t="str">
        <f t="shared" si="67"/>
        <v/>
      </c>
      <c r="I1432" s="3">
        <f t="shared" si="68"/>
        <v>0</v>
      </c>
      <c r="J1432" s="12">
        <f>COUNTIF($A$2:A1432, A1432)</f>
        <v>5</v>
      </c>
    </row>
    <row r="1433" spans="1:10">
      <c r="A1433" s="225" t="s">
        <v>1489</v>
      </c>
      <c r="B1433" s="225" t="s">
        <v>2170</v>
      </c>
      <c r="C1433" s="2">
        <f>IFERROR(VLOOKUP('DIV CHANGE'!$B1433,JOBS!$A:$D,4,FALSE),"")</f>
        <v>2</v>
      </c>
      <c r="D1433" s="2">
        <v>0</v>
      </c>
      <c r="E1433" s="3" t="str">
        <f>IF(J1433=1, IFERROR(VLOOKUP(A1433,'Simple Annual Summary'!$D$5:$O$962,9,FALSE), ""), "")</f>
        <v/>
      </c>
      <c r="F1433" s="3" t="str">
        <f t="shared" si="66"/>
        <v/>
      </c>
      <c r="G1433" s="17" t="str">
        <f>IF(COUNTIF($A$2:A1433, A1433)&gt;1, "", IFERROR(SUMIF($A$2:$A$1457, A1433, $D$2:$D$1457), ""))</f>
        <v/>
      </c>
      <c r="H1433" s="3" t="str">
        <f t="shared" si="67"/>
        <v/>
      </c>
      <c r="I1433" s="3">
        <f t="shared" si="68"/>
        <v>0</v>
      </c>
      <c r="J1433" s="12">
        <f>COUNTIF($A$2:A1433, A1433)</f>
        <v>5</v>
      </c>
    </row>
    <row r="1434" spans="1:10">
      <c r="A1434" s="225" t="s">
        <v>1489</v>
      </c>
      <c r="B1434" s="225" t="s">
        <v>2114</v>
      </c>
      <c r="C1434" s="2">
        <f>IFERROR(VLOOKUP('DIV CHANGE'!$B1434,JOBS!$A:$D,4,FALSE),"")</f>
        <v>2</v>
      </c>
      <c r="D1434" s="2">
        <v>0</v>
      </c>
      <c r="E1434" s="3" t="str">
        <f>IF(J1434=1, IFERROR(VLOOKUP(A1434,'Simple Annual Summary'!$D$5:$O$962,9,FALSE), ""), "")</f>
        <v/>
      </c>
      <c r="F1434" s="3" t="str">
        <f t="shared" si="66"/>
        <v/>
      </c>
      <c r="G1434" s="17" t="str">
        <f>IF(COUNTIF($A$2:A1434, A1434)&gt;1, "", IFERROR(SUMIF($A$2:$A$1457, A1434, $D$2:$D$1457), ""))</f>
        <v/>
      </c>
      <c r="H1434" s="3" t="str">
        <f t="shared" si="67"/>
        <v/>
      </c>
      <c r="I1434" s="3">
        <f t="shared" si="68"/>
        <v>0</v>
      </c>
      <c r="J1434" s="12">
        <f>COUNTIF($A$2:A1434, A1434)</f>
        <v>6</v>
      </c>
    </row>
    <row r="1435" spans="1:10">
      <c r="A1435" s="225" t="s">
        <v>1489</v>
      </c>
      <c r="B1435" s="225" t="s">
        <v>2023</v>
      </c>
      <c r="C1435" s="2">
        <f>IFERROR(VLOOKUP('DIV CHANGE'!$B1435,JOBS!$A:$D,4,FALSE),"")</f>
        <v>2</v>
      </c>
      <c r="D1435" s="2">
        <v>0</v>
      </c>
      <c r="E1435" s="3" t="str">
        <f>IF(J1435=1, IFERROR(VLOOKUP(A1435,'Simple Annual Summary'!$D$5:$O$962,9,FALSE), ""), "")</f>
        <v/>
      </c>
      <c r="F1435" s="3" t="str">
        <f t="shared" si="66"/>
        <v/>
      </c>
      <c r="G1435" s="17" t="str">
        <f>IF(COUNTIF($A$2:A1435, A1435)&gt;1, "", IFERROR(SUMIF($A$2:$A$1457, A1435, $D$2:$D$1457), ""))</f>
        <v/>
      </c>
      <c r="H1435" s="3" t="str">
        <f t="shared" si="67"/>
        <v/>
      </c>
      <c r="I1435" s="3">
        <f t="shared" si="68"/>
        <v>0</v>
      </c>
      <c r="J1435" s="12">
        <f>COUNTIF($A$2:A1435, A1435)</f>
        <v>7</v>
      </c>
    </row>
    <row r="1436" spans="1:10">
      <c r="A1436" s="225" t="s">
        <v>1501</v>
      </c>
      <c r="B1436" s="225" t="s">
        <v>2203</v>
      </c>
      <c r="C1436" s="2">
        <f>IFERROR(VLOOKUP('DIV CHANGE'!$B1436,JOBS!$A:$D,4,FALSE),"")</f>
        <v>4</v>
      </c>
      <c r="D1436" s="130">
        <v>0</v>
      </c>
      <c r="E1436" s="3" t="str">
        <f>IF(J1436=1, IFERROR(VLOOKUP(A1436,'Simple Annual Summary'!$D$5:$O$962,9,FALSE), ""), "")</f>
        <v/>
      </c>
      <c r="F1436" s="3" t="str">
        <f t="shared" si="66"/>
        <v/>
      </c>
      <c r="G1436" s="17" t="str">
        <f>IF(COUNTIF($A$2:A1436, A1436)&gt;1, "", IFERROR(SUMIF($A$2:$A$1457, A1436, $D$2:$D$1457), ""))</f>
        <v/>
      </c>
      <c r="H1436" s="3" t="str">
        <f t="shared" si="67"/>
        <v/>
      </c>
      <c r="I1436" s="3">
        <f t="shared" si="68"/>
        <v>0</v>
      </c>
      <c r="J1436" s="12">
        <f>COUNTIF($A$2:A1436, A1436)</f>
        <v>6</v>
      </c>
    </row>
    <row r="1437" spans="1:10">
      <c r="A1437" s="225" t="s">
        <v>1508</v>
      </c>
      <c r="B1437" s="225" t="s">
        <v>2248</v>
      </c>
      <c r="C1437" s="2">
        <f>IFERROR(VLOOKUP('DIV CHANGE'!$B1437,JOBS!$A:$D,4,FALSE),"")</f>
        <v>2</v>
      </c>
      <c r="D1437" s="2">
        <v>0</v>
      </c>
      <c r="E1437" s="3" t="str">
        <f>IF(J1437=1, IFERROR(VLOOKUP(A1437,'Simple Annual Summary'!$D$5:$O$962,9,FALSE), ""), "")</f>
        <v/>
      </c>
      <c r="F1437" s="3" t="str">
        <f t="shared" si="66"/>
        <v/>
      </c>
      <c r="G1437" s="17" t="str">
        <f>IF(COUNTIF($A$2:A1437, A1437)&gt;1, "", IFERROR(SUMIF($A$2:$A$1457, A1437, $D$2:$D$1457), ""))</f>
        <v/>
      </c>
      <c r="H1437" s="3" t="str">
        <f t="shared" si="67"/>
        <v/>
      </c>
      <c r="I1437" s="3">
        <f t="shared" si="68"/>
        <v>0</v>
      </c>
      <c r="J1437" s="12">
        <f>COUNTIF($A$2:A1437, A1437)</f>
        <v>4</v>
      </c>
    </row>
    <row r="1438" spans="1:10">
      <c r="A1438" s="5" t="s">
        <v>1510</v>
      </c>
      <c r="B1438" s="5" t="s">
        <v>2018</v>
      </c>
      <c r="C1438" s="2">
        <f>IFERROR(VLOOKUP('DIV CHANGE'!$B1438,JOBS!$A:$D,4,FALSE),"")</f>
        <v>2</v>
      </c>
      <c r="D1438" s="11">
        <v>0</v>
      </c>
      <c r="E1438" s="3" t="str">
        <f>IF(J1438=1, IFERROR(VLOOKUP(A1438,'Simple Annual Summary'!$D$5:$O$962,9,FALSE), ""), "")</f>
        <v/>
      </c>
      <c r="F1438" s="3" t="str">
        <f t="shared" si="66"/>
        <v/>
      </c>
      <c r="G1438" s="17" t="str">
        <f>IF(COUNTIF($A$2:A1438, A1438)&gt;1, "", IFERROR(SUMIF($A$2:$A$1457, A1438, $D$2:$D$1457), ""))</f>
        <v/>
      </c>
      <c r="H1438" s="3" t="str">
        <f t="shared" si="67"/>
        <v/>
      </c>
      <c r="I1438" s="3">
        <f t="shared" si="68"/>
        <v>0</v>
      </c>
      <c r="J1438" s="12">
        <f>COUNTIF($A$2:A1438, A1438)</f>
        <v>4</v>
      </c>
    </row>
    <row r="1439" spans="1:10">
      <c r="A1439" s="225" t="s">
        <v>1510</v>
      </c>
      <c r="B1439" s="225" t="s">
        <v>2023</v>
      </c>
      <c r="C1439" s="2">
        <f>IFERROR(VLOOKUP('DIV CHANGE'!$B1439,JOBS!$A:$D,4,FALSE),"")</f>
        <v>2</v>
      </c>
      <c r="D1439" s="2">
        <v>0</v>
      </c>
      <c r="E1439" s="3" t="str">
        <f>IF(J1439=1, IFERROR(VLOOKUP(A1439,'Simple Annual Summary'!$D$5:$O$962,9,FALSE), ""), "")</f>
        <v/>
      </c>
      <c r="F1439" s="3" t="str">
        <f t="shared" si="66"/>
        <v/>
      </c>
      <c r="G1439" s="17" t="str">
        <f>IF(COUNTIF($A$2:A1439, A1439)&gt;1, "", IFERROR(SUMIF($A$2:$A$1457, A1439, $D$2:$D$1457), ""))</f>
        <v/>
      </c>
      <c r="H1439" s="3" t="str">
        <f t="shared" si="67"/>
        <v/>
      </c>
      <c r="I1439" s="3">
        <f t="shared" si="68"/>
        <v>0</v>
      </c>
      <c r="J1439" s="12">
        <f>COUNTIF($A$2:A1439, A1439)</f>
        <v>5</v>
      </c>
    </row>
    <row r="1440" spans="1:10">
      <c r="A1440" s="225" t="s">
        <v>1511</v>
      </c>
      <c r="B1440" s="225" t="s">
        <v>2236</v>
      </c>
      <c r="C1440" s="2">
        <f>IFERROR(VLOOKUP('DIV CHANGE'!$B1440,JOBS!$A:$D,4,FALSE),"")</f>
        <v>2</v>
      </c>
      <c r="D1440" s="11">
        <v>0</v>
      </c>
      <c r="E1440" s="3" t="str">
        <f>IF(J1440=1, IFERROR(VLOOKUP(A1440,'Simple Annual Summary'!$D$5:$O$962,9,FALSE), ""), "")</f>
        <v/>
      </c>
      <c r="F1440" s="3" t="str">
        <f t="shared" si="66"/>
        <v/>
      </c>
      <c r="G1440" s="17" t="str">
        <f>IF(COUNTIF($A$2:A1440, A1440)&gt;1, "", IFERROR(SUMIF($A$2:$A$1457, A1440, $D$2:$D$1457), ""))</f>
        <v/>
      </c>
      <c r="H1440" s="3" t="str">
        <f t="shared" si="67"/>
        <v/>
      </c>
      <c r="I1440" s="3">
        <f t="shared" si="68"/>
        <v>0</v>
      </c>
      <c r="J1440" s="12">
        <f>COUNTIF($A$2:A1440, A1440)</f>
        <v>7</v>
      </c>
    </row>
    <row r="1441" spans="1:10">
      <c r="A1441" s="225" t="s">
        <v>1511</v>
      </c>
      <c r="B1441" s="225" t="s">
        <v>2245</v>
      </c>
      <c r="C1441" s="2">
        <f>IFERROR(VLOOKUP('DIV CHANGE'!$B1441,JOBS!$A:$D,4,FALSE),"")</f>
        <v>2</v>
      </c>
      <c r="D1441" s="2">
        <v>0</v>
      </c>
      <c r="E1441" s="3" t="str">
        <f>IF(J1441=1, IFERROR(VLOOKUP(A1441,'Simple Annual Summary'!$D$5:$O$962,9,FALSE), ""), "")</f>
        <v/>
      </c>
      <c r="F1441" s="3" t="str">
        <f t="shared" si="66"/>
        <v/>
      </c>
      <c r="G1441" s="17" t="str">
        <f>IF(COUNTIF($A$2:A1441, A1441)&gt;1, "", IFERROR(SUMIF($A$2:$A$1457, A1441, $D$2:$D$1457), ""))</f>
        <v/>
      </c>
      <c r="H1441" s="3" t="str">
        <f t="shared" si="67"/>
        <v/>
      </c>
      <c r="I1441" s="3">
        <f t="shared" si="68"/>
        <v>0</v>
      </c>
      <c r="J1441" s="12">
        <f>COUNTIF($A$2:A1441, A1441)</f>
        <v>8</v>
      </c>
    </row>
    <row r="1442" spans="1:10">
      <c r="A1442" s="225" t="s">
        <v>1511</v>
      </c>
      <c r="B1442" s="225" t="s">
        <v>2021</v>
      </c>
      <c r="C1442" s="2">
        <f>IFERROR(VLOOKUP('DIV CHANGE'!$B1442,JOBS!$A:$D,4,FALSE),"")</f>
        <v>3</v>
      </c>
      <c r="D1442" s="11">
        <v>0</v>
      </c>
      <c r="E1442" s="3" t="str">
        <f>IF(J1442=1, IFERROR(VLOOKUP(A1442,'Simple Annual Summary'!$D$5:$O$962,9,FALSE), ""), "")</f>
        <v/>
      </c>
      <c r="F1442" s="3" t="str">
        <f t="shared" si="66"/>
        <v/>
      </c>
      <c r="G1442" s="17" t="str">
        <f>IF(COUNTIF($A$2:A1442, A1442)&gt;1, "", IFERROR(SUMIF($A$2:$A$1457, A1442, $D$2:$D$1457), ""))</f>
        <v/>
      </c>
      <c r="H1442" s="3" t="str">
        <f t="shared" si="67"/>
        <v/>
      </c>
      <c r="I1442" s="3">
        <f t="shared" si="68"/>
        <v>0</v>
      </c>
      <c r="J1442" s="12">
        <f>COUNTIF($A$2:A1442, A1442)</f>
        <v>9</v>
      </c>
    </row>
    <row r="1443" spans="1:10">
      <c r="A1443" s="5" t="s">
        <v>1511</v>
      </c>
      <c r="B1443" s="5" t="s">
        <v>2227</v>
      </c>
      <c r="C1443" s="2">
        <f>IFERROR(VLOOKUP('DIV CHANGE'!$B1443,JOBS!$A:$D,4,FALSE),"")</f>
        <v>2</v>
      </c>
      <c r="D1443" s="11">
        <v>0</v>
      </c>
      <c r="E1443" s="3" t="str">
        <f>IF(J1443=1, IFERROR(VLOOKUP(A1443,'Simple Annual Summary'!$D$5:$O$962,9,FALSE), ""), "")</f>
        <v/>
      </c>
      <c r="F1443" s="3" t="str">
        <f t="shared" si="66"/>
        <v/>
      </c>
      <c r="G1443" s="17" t="str">
        <f>IF(COUNTIF($A$2:A1443, A1443)&gt;1, "", IFERROR(SUMIF($A$2:$A$1457, A1443, $D$2:$D$1457), ""))</f>
        <v/>
      </c>
      <c r="H1443" s="3" t="str">
        <f t="shared" si="67"/>
        <v/>
      </c>
      <c r="I1443" s="3">
        <f t="shared" si="68"/>
        <v>0</v>
      </c>
      <c r="J1443" s="12">
        <f>COUNTIF($A$2:A1443, A1443)</f>
        <v>10</v>
      </c>
    </row>
    <row r="1444" spans="1:10">
      <c r="A1444" s="5" t="s">
        <v>1511</v>
      </c>
      <c r="B1444" s="5" t="s">
        <v>2114</v>
      </c>
      <c r="C1444" s="2">
        <f>IFERROR(VLOOKUP('DIV CHANGE'!$B1444,JOBS!$A:$D,4,FALSE),"")</f>
        <v>2</v>
      </c>
      <c r="D1444" s="11">
        <v>0</v>
      </c>
      <c r="E1444" s="3" t="str">
        <f>IF(J1444=1, IFERROR(VLOOKUP(A1444,'Simple Annual Summary'!$D$5:$O$962,9,FALSE), ""), "")</f>
        <v/>
      </c>
      <c r="F1444" s="3" t="str">
        <f t="shared" si="66"/>
        <v/>
      </c>
      <c r="G1444" s="17" t="str">
        <f>IF(COUNTIF($A$2:A1444, A1444)&gt;1, "", IFERROR(SUMIF($A$2:$A$1457, A1444, $D$2:$D$1457), ""))</f>
        <v/>
      </c>
      <c r="H1444" s="3" t="str">
        <f t="shared" si="67"/>
        <v/>
      </c>
      <c r="I1444" s="3">
        <f t="shared" si="68"/>
        <v>0</v>
      </c>
      <c r="J1444" s="12">
        <f>COUNTIF($A$2:A1444, A1444)</f>
        <v>11</v>
      </c>
    </row>
    <row r="1445" spans="1:10">
      <c r="A1445" s="225" t="s">
        <v>1511</v>
      </c>
      <c r="B1445" s="225" t="s">
        <v>2240</v>
      </c>
      <c r="C1445" s="2">
        <f>IFERROR(VLOOKUP('DIV CHANGE'!$B1445,JOBS!$A:$D,4,FALSE),"")</f>
        <v>2</v>
      </c>
      <c r="D1445" s="2">
        <v>0</v>
      </c>
      <c r="E1445" s="3" t="str">
        <f>IF(J1445=1, IFERROR(VLOOKUP(A1445,'Simple Annual Summary'!$D$5:$O$962,9,FALSE), ""), "")</f>
        <v/>
      </c>
      <c r="F1445" s="3" t="str">
        <f t="shared" si="66"/>
        <v/>
      </c>
      <c r="G1445" s="17" t="str">
        <f>IF(COUNTIF($A$2:A1445, A1445)&gt;1, "", IFERROR(SUMIF($A$2:$A$1457, A1445, $D$2:$D$1457), ""))</f>
        <v/>
      </c>
      <c r="H1445" s="3" t="str">
        <f t="shared" si="67"/>
        <v/>
      </c>
      <c r="I1445" s="3">
        <f t="shared" si="68"/>
        <v>0</v>
      </c>
      <c r="J1445" s="12">
        <f>COUNTIF($A$2:A1445, A1445)</f>
        <v>12</v>
      </c>
    </row>
    <row r="1446" spans="1:10">
      <c r="A1446" s="5" t="s">
        <v>1511</v>
      </c>
      <c r="B1446" s="5" t="s">
        <v>2051</v>
      </c>
      <c r="C1446" s="2" t="str">
        <f>IFERROR(VLOOKUP('DIV CHANGE'!$B1446,JOBS!$A:$D,4,FALSE),"")</f>
        <v/>
      </c>
      <c r="D1446" s="11">
        <v>0</v>
      </c>
      <c r="E1446" s="3" t="str">
        <f>IF(J1446=1, IFERROR(VLOOKUP(A1446,'Simple Annual Summary'!$D$5:$O$962,9,FALSE), ""), "")</f>
        <v/>
      </c>
      <c r="F1446" s="3" t="str">
        <f t="shared" si="66"/>
        <v/>
      </c>
      <c r="G1446" s="17" t="str">
        <f>IF(COUNTIF($A$2:A1446, A1446)&gt;1, "", IFERROR(SUMIF($A$2:$A$1457, A1446, $D$2:$D$1457), ""))</f>
        <v/>
      </c>
      <c r="H1446" s="3" t="str">
        <f t="shared" si="67"/>
        <v/>
      </c>
      <c r="I1446" s="3">
        <f t="shared" si="68"/>
        <v>0</v>
      </c>
      <c r="J1446" s="12">
        <f>COUNTIF($A$2:A1446, A1446)</f>
        <v>13</v>
      </c>
    </row>
    <row r="1447" spans="1:10">
      <c r="A1447" s="225" t="s">
        <v>1513</v>
      </c>
      <c r="B1447" s="225" t="s">
        <v>2051</v>
      </c>
      <c r="C1447" s="2" t="str">
        <f>IFERROR(VLOOKUP('DIV CHANGE'!$B1447,JOBS!$A:$D,4,FALSE),"")</f>
        <v/>
      </c>
      <c r="D1447" s="2">
        <v>0</v>
      </c>
      <c r="E1447" s="3" t="str">
        <f>IF(J1447=1, IFERROR(VLOOKUP(A1447,'Simple Annual Summary'!$D$5:$O$962,9,FALSE), ""), "")</f>
        <v/>
      </c>
      <c r="F1447" s="3" t="str">
        <f t="shared" si="66"/>
        <v/>
      </c>
      <c r="G1447" s="17" t="str">
        <f>IF(COUNTIF($A$2:A1447, A1447)&gt;1, "", IFERROR(SUMIF($A$2:$A$1457, A1447, $D$2:$D$1457), ""))</f>
        <v/>
      </c>
      <c r="H1447" s="3" t="str">
        <f t="shared" si="67"/>
        <v/>
      </c>
      <c r="I1447" s="3">
        <f t="shared" si="68"/>
        <v>0</v>
      </c>
      <c r="J1447" s="12">
        <f>COUNTIF($A$2:A1447, A1447)</f>
        <v>2</v>
      </c>
    </row>
    <row r="1448" spans="1:10">
      <c r="A1448" s="5" t="s">
        <v>1522</v>
      </c>
      <c r="B1448" s="5" t="s">
        <v>2076</v>
      </c>
      <c r="C1448" s="2">
        <f>IFERROR(VLOOKUP('DIV CHANGE'!$B1448,JOBS!$A:$D,4,FALSE),"")</f>
        <v>2</v>
      </c>
      <c r="D1448" s="11">
        <v>0</v>
      </c>
      <c r="E1448" s="3" t="str">
        <f>IF(J1448=1, IFERROR(VLOOKUP(A1448,'Simple Annual Summary'!$D$5:$O$962,9,FALSE), ""), "")</f>
        <v/>
      </c>
      <c r="F1448" s="3" t="str">
        <f t="shared" si="66"/>
        <v/>
      </c>
      <c r="G1448" s="17" t="str">
        <f>IF(COUNTIF($A$2:A1448, A1448)&gt;1, "", IFERROR(SUMIF($A$2:$A$1457, A1448, $D$2:$D$1457), ""))</f>
        <v/>
      </c>
      <c r="H1448" s="3" t="str">
        <f t="shared" si="67"/>
        <v/>
      </c>
      <c r="I1448" s="3">
        <f t="shared" si="68"/>
        <v>0</v>
      </c>
      <c r="J1448" s="12">
        <f>COUNTIF($A$2:A1448, A1448)</f>
        <v>7</v>
      </c>
    </row>
    <row r="1449" spans="1:10">
      <c r="A1449" s="225" t="s">
        <v>1522</v>
      </c>
      <c r="B1449" s="225" t="s">
        <v>2236</v>
      </c>
      <c r="C1449" s="2">
        <f>IFERROR(VLOOKUP('DIV CHANGE'!$B1449,JOBS!$A:$D,4,FALSE),"")</f>
        <v>2</v>
      </c>
      <c r="D1449" s="2">
        <v>0</v>
      </c>
      <c r="E1449" s="3" t="str">
        <f>IF(J1449=1, IFERROR(VLOOKUP(A1449,'Simple Annual Summary'!$D$5:$O$962,9,FALSE), ""), "")</f>
        <v/>
      </c>
      <c r="F1449" s="3" t="str">
        <f t="shared" si="66"/>
        <v/>
      </c>
      <c r="G1449" s="17" t="str">
        <f>IF(COUNTIF($A$2:A1449, A1449)&gt;1, "", IFERROR(SUMIF($A$2:$A$1457, A1449, $D$2:$D$1457), ""))</f>
        <v/>
      </c>
      <c r="H1449" s="3" t="str">
        <f t="shared" si="67"/>
        <v/>
      </c>
      <c r="I1449" s="3">
        <f t="shared" si="68"/>
        <v>0</v>
      </c>
      <c r="J1449" s="12">
        <f>COUNTIF($A$2:A1449, A1449)</f>
        <v>8</v>
      </c>
    </row>
    <row r="1450" spans="1:10">
      <c r="A1450" s="225" t="s">
        <v>1522</v>
      </c>
      <c r="B1450" s="225" t="s">
        <v>2170</v>
      </c>
      <c r="C1450" s="2">
        <f>IFERROR(VLOOKUP('DIV CHANGE'!$B1450,JOBS!$A:$D,4,FALSE),"")</f>
        <v>2</v>
      </c>
      <c r="D1450" s="2">
        <v>0</v>
      </c>
      <c r="E1450" s="3" t="str">
        <f>IF(J1450=1, IFERROR(VLOOKUP(A1450,'Simple Annual Summary'!$D$5:$O$962,9,FALSE), ""), "")</f>
        <v/>
      </c>
      <c r="F1450" s="3" t="str">
        <f t="shared" si="66"/>
        <v/>
      </c>
      <c r="G1450" s="17" t="str">
        <f>IF(COUNTIF($A$2:A1450, A1450)&gt;1, "", IFERROR(SUMIF($A$2:$A$1457, A1450, $D$2:$D$1457), ""))</f>
        <v/>
      </c>
      <c r="H1450" s="3" t="str">
        <f t="shared" si="67"/>
        <v/>
      </c>
      <c r="I1450" s="3">
        <f t="shared" si="68"/>
        <v>0</v>
      </c>
      <c r="J1450" s="12">
        <f>COUNTIF($A$2:A1450, A1450)</f>
        <v>9</v>
      </c>
    </row>
    <row r="1451" spans="1:10">
      <c r="A1451" s="225" t="s">
        <v>1522</v>
      </c>
      <c r="B1451" s="225" t="s">
        <v>2018</v>
      </c>
      <c r="C1451" s="2">
        <f>IFERROR(VLOOKUP('DIV CHANGE'!$B1451,JOBS!$A:$D,4,FALSE),"")</f>
        <v>2</v>
      </c>
      <c r="D1451" s="2">
        <v>0</v>
      </c>
      <c r="E1451" s="3" t="str">
        <f>IF(J1451=1, IFERROR(VLOOKUP(A1451,'Simple Annual Summary'!$D$5:$O$962,9,FALSE), ""), "")</f>
        <v/>
      </c>
      <c r="F1451" s="3" t="str">
        <f t="shared" si="66"/>
        <v/>
      </c>
      <c r="G1451" s="17" t="str">
        <f>IF(COUNTIF($A$2:A1451, A1451)&gt;1, "", IFERROR(SUMIF($A$2:$A$1457, A1451, $D$2:$D$1457), ""))</f>
        <v/>
      </c>
      <c r="H1451" s="3" t="str">
        <f t="shared" si="67"/>
        <v/>
      </c>
      <c r="I1451" s="3">
        <f t="shared" si="68"/>
        <v>0</v>
      </c>
      <c r="J1451" s="12">
        <f>COUNTIF($A$2:A1451, A1451)</f>
        <v>10</v>
      </c>
    </row>
    <row r="1452" spans="1:10">
      <c r="A1452" s="5" t="s">
        <v>1522</v>
      </c>
      <c r="B1452" s="5" t="s">
        <v>2025</v>
      </c>
      <c r="C1452" s="2">
        <f>IFERROR(VLOOKUP('DIV CHANGE'!$B1452,JOBS!$A:$D,4,FALSE),"")</f>
        <v>2</v>
      </c>
      <c r="D1452" s="11">
        <v>0</v>
      </c>
      <c r="E1452" s="3" t="str">
        <f>IF(J1452=1, IFERROR(VLOOKUP(A1452,'Simple Annual Summary'!$D$5:$O$962,9,FALSE), ""), "")</f>
        <v/>
      </c>
      <c r="F1452" s="3" t="str">
        <f t="shared" si="66"/>
        <v/>
      </c>
      <c r="G1452" s="17" t="str">
        <f>IF(COUNTIF($A$2:A1452, A1452)&gt;1, "", IFERROR(SUMIF($A$2:$A$1457, A1452, $D$2:$D$1457), ""))</f>
        <v/>
      </c>
      <c r="H1452" s="3" t="str">
        <f t="shared" si="67"/>
        <v/>
      </c>
      <c r="I1452" s="3">
        <f t="shared" si="68"/>
        <v>0</v>
      </c>
      <c r="J1452" s="12">
        <f>COUNTIF($A$2:A1452, A1452)</f>
        <v>11</v>
      </c>
    </row>
    <row r="1453" spans="1:10">
      <c r="A1453" s="225" t="s">
        <v>1566</v>
      </c>
      <c r="B1453" s="225" t="s">
        <v>2241</v>
      </c>
      <c r="C1453" s="2" t="str">
        <f>IFERROR(VLOOKUP('DIV CHANGE'!$B1453,JOBS!$A:$D,4,FALSE),"")</f>
        <v/>
      </c>
      <c r="D1453" s="2">
        <v>0</v>
      </c>
      <c r="E1453" s="3" t="str">
        <f>IF(J1453=1, IFERROR(VLOOKUP(A1453,'Simple Annual Summary'!$D$5:$O$962,9,FALSE), ""), "")</f>
        <v/>
      </c>
      <c r="F1453" s="3" t="str">
        <f t="shared" si="66"/>
        <v/>
      </c>
      <c r="G1453" s="17" t="str">
        <f>IF(COUNTIF($A$2:A1453, A1453)&gt;1, "", IFERROR(SUMIF($A$2:$A$1457, A1453, $D$2:$D$1457), ""))</f>
        <v/>
      </c>
      <c r="H1453" s="3" t="str">
        <f t="shared" si="67"/>
        <v/>
      </c>
      <c r="I1453" s="3">
        <f t="shared" si="68"/>
        <v>0</v>
      </c>
      <c r="J1453" s="12">
        <f>COUNTIF($A$2:A1453, A1453)</f>
        <v>3</v>
      </c>
    </row>
    <row r="1454" spans="1:10">
      <c r="A1454" s="225" t="s">
        <v>1574</v>
      </c>
      <c r="B1454" s="225" t="s">
        <v>2170</v>
      </c>
      <c r="C1454" s="2">
        <f>IFERROR(VLOOKUP('DIV CHANGE'!$B1454,JOBS!$A:$D,4,FALSE),"")</f>
        <v>2</v>
      </c>
      <c r="D1454" s="2">
        <v>0</v>
      </c>
      <c r="E1454" s="3" t="str">
        <f>IF(J1454=1, IFERROR(VLOOKUP(A1454,'Simple Annual Summary'!$D$5:$O$962,9,FALSE), ""), "")</f>
        <v/>
      </c>
      <c r="F1454" s="3" t="str">
        <f t="shared" si="66"/>
        <v/>
      </c>
      <c r="G1454" s="17" t="str">
        <f>IF(COUNTIF($A$2:A1454, A1454)&gt;1, "", IFERROR(SUMIF($A$2:$A$1457, A1454, $D$2:$D$1457), ""))</f>
        <v/>
      </c>
      <c r="H1454" s="3" t="str">
        <f t="shared" si="67"/>
        <v/>
      </c>
      <c r="I1454" s="3">
        <f t="shared" si="68"/>
        <v>0</v>
      </c>
      <c r="J1454" s="12">
        <f>COUNTIF($A$2:A1454, A1454)</f>
        <v>4</v>
      </c>
    </row>
    <row r="1455" spans="1:10">
      <c r="A1455" s="5" t="s">
        <v>1630</v>
      </c>
      <c r="B1455" s="5" t="s">
        <v>2113</v>
      </c>
      <c r="C1455" s="2">
        <f>IFERROR(VLOOKUP('DIV CHANGE'!$B1455,JOBS!$A:$D,4,FALSE),"")</f>
        <v>2</v>
      </c>
      <c r="D1455" s="11">
        <v>0</v>
      </c>
      <c r="E1455" s="3" t="str">
        <f>IF(J1455=1, IFERROR(VLOOKUP(A1455,'Simple Annual Summary'!$D$5:$O$962,9,FALSE), ""), "")</f>
        <v/>
      </c>
      <c r="F1455" s="3" t="str">
        <f t="shared" si="66"/>
        <v/>
      </c>
      <c r="G1455" s="17" t="str">
        <f>IF(COUNTIF($A$2:A1455, A1455)&gt;1, "", IFERROR(SUMIF($A$2:$A$1457, A1455, $D$2:$D$1457), ""))</f>
        <v/>
      </c>
      <c r="H1455" s="3" t="str">
        <f t="shared" si="67"/>
        <v/>
      </c>
      <c r="I1455" s="3">
        <f t="shared" si="68"/>
        <v>0</v>
      </c>
      <c r="J1455" s="12">
        <f>COUNTIF($A$2:A1455, A1455)</f>
        <v>3</v>
      </c>
    </row>
    <row r="1456" spans="1:10">
      <c r="A1456" s="227" t="s">
        <v>1702</v>
      </c>
      <c r="B1456" s="227" t="s">
        <v>2241</v>
      </c>
      <c r="C1456" s="2" t="str">
        <f>IFERROR(VLOOKUP('DIV CHANGE'!$B1456,JOBS!$A:$D,4,FALSE),"")</f>
        <v/>
      </c>
      <c r="D1456" s="228">
        <v>0</v>
      </c>
      <c r="E1456" s="229" t="str">
        <f>IF(J1456=1, IFERROR(VLOOKUP(A1456,'Simple Annual Summary'!$D$5:$O$962,9,FALSE), ""), "")</f>
        <v/>
      </c>
      <c r="F1456" s="229" t="str">
        <f t="shared" si="66"/>
        <v/>
      </c>
      <c r="G1456" s="230" t="str">
        <f>IF(COUNTIF($A$2:A1456, A1456)&gt;1, "", IFERROR(SUMIF($A$2:$A$1457, A1456, $D$2:$D$1457), ""))</f>
        <v/>
      </c>
      <c r="H1456" s="229" t="str">
        <f t="shared" si="67"/>
        <v/>
      </c>
      <c r="I1456" s="229">
        <f t="shared" si="68"/>
        <v>0</v>
      </c>
      <c r="J1456" s="231">
        <f>COUNTIF($A$2:A1456, A1456)</f>
        <v>3</v>
      </c>
    </row>
    <row r="1457" spans="1:10">
      <c r="A1457" s="227" t="s">
        <v>1704</v>
      </c>
      <c r="B1457" s="227" t="s">
        <v>2051</v>
      </c>
      <c r="C1457" s="2" t="str">
        <f>IFERROR(VLOOKUP('DIV CHANGE'!$B1457,JOBS!$A:$D,4,FALSE),"")</f>
        <v/>
      </c>
      <c r="D1457" s="228">
        <v>0</v>
      </c>
      <c r="E1457" s="229" t="str">
        <f>IF(J1457=1, IFERROR(VLOOKUP(A1457,'Simple Annual Summary'!$D$5:$O$962,9,FALSE), ""), "")</f>
        <v/>
      </c>
      <c r="F1457" s="229" t="str">
        <f t="shared" si="66"/>
        <v/>
      </c>
      <c r="G1457" s="230" t="str">
        <f>IF(COUNTIF($A$2:A1457, A1457)&gt;1, "", IFERROR(SUMIF($A$2:$A$1457, A1457, $D$2:$D$1457), ""))</f>
        <v/>
      </c>
      <c r="H1457" s="229" t="str">
        <f t="shared" si="67"/>
        <v/>
      </c>
      <c r="I1457" s="229">
        <f t="shared" si="68"/>
        <v>0</v>
      </c>
      <c r="J1457" s="231">
        <f>COUNTIF($A$2:A1457, A1457)</f>
        <v>2</v>
      </c>
    </row>
  </sheetData>
  <conditionalFormatting sqref="D1:D320">
    <cfRule type="cellIs" dxfId="19" priority="1" operator="equal">
      <formula>1</formula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A1:H139"/>
  <sheetViews>
    <sheetView workbookViewId="0">
      <selection activeCell="B25" sqref="B25"/>
    </sheetView>
  </sheetViews>
  <sheetFormatPr defaultColWidth="9.28515625" defaultRowHeight="15"/>
  <cols>
    <col min="1" max="1" width="18.42578125" style="5" bestFit="1" customWidth="1"/>
    <col min="2" max="2" width="33.42578125" style="5" bestFit="1" customWidth="1"/>
    <col min="3" max="3" width="24" style="5" bestFit="1" customWidth="1"/>
    <col min="4" max="4" width="11.7109375" style="5" bestFit="1" customWidth="1"/>
    <col min="5" max="5" width="17.5703125" style="5" bestFit="1" customWidth="1"/>
    <col min="6" max="6" width="20" style="5" bestFit="1" customWidth="1"/>
    <col min="7" max="7" width="10.5703125" style="5" bestFit="1" customWidth="1"/>
    <col min="8" max="8" width="11.42578125" style="5" bestFit="1" customWidth="1"/>
    <col min="9" max="16384" width="9.28515625" style="5"/>
  </cols>
  <sheetData>
    <row r="1" spans="1:8">
      <c r="A1" s="135" t="s">
        <v>22</v>
      </c>
      <c r="B1" s="135" t="s">
        <v>1990</v>
      </c>
      <c r="C1" s="135" t="s">
        <v>11</v>
      </c>
      <c r="D1" s="135" t="s">
        <v>2253</v>
      </c>
      <c r="E1" s="135" t="s">
        <v>2254</v>
      </c>
      <c r="F1" s="135" t="s">
        <v>2255</v>
      </c>
      <c r="G1" s="135"/>
      <c r="H1" s="135" t="s">
        <v>2256</v>
      </c>
    </row>
    <row r="2" spans="1:8">
      <c r="A2" s="18" t="s">
        <v>2257</v>
      </c>
      <c r="B2" s="18" t="s">
        <v>2258</v>
      </c>
      <c r="C2" s="18" t="s">
        <v>2259</v>
      </c>
      <c r="D2" s="18">
        <v>2</v>
      </c>
      <c r="E2" s="18"/>
      <c r="F2" s="18"/>
      <c r="G2" s="18"/>
      <c r="H2" s="18"/>
    </row>
    <row r="3" spans="1:8">
      <c r="A3" s="125" t="s">
        <v>2260</v>
      </c>
      <c r="B3" s="125" t="s">
        <v>2261</v>
      </c>
      <c r="C3" s="125" t="s">
        <v>2259</v>
      </c>
      <c r="D3" s="125">
        <v>2</v>
      </c>
      <c r="E3" s="126"/>
      <c r="F3" s="124"/>
      <c r="G3" s="124"/>
      <c r="H3" s="124"/>
    </row>
    <row r="4" spans="1:8">
      <c r="A4" s="133" t="s">
        <v>2262</v>
      </c>
      <c r="B4" s="18" t="s">
        <v>2263</v>
      </c>
      <c r="C4" s="18" t="s">
        <v>2264</v>
      </c>
      <c r="D4" s="18">
        <v>2</v>
      </c>
      <c r="E4" s="18"/>
      <c r="F4" s="18"/>
      <c r="G4" s="18"/>
      <c r="H4" s="18"/>
    </row>
    <row r="5" spans="1:8">
      <c r="A5" s="127" t="s">
        <v>2265</v>
      </c>
      <c r="B5" s="127" t="s">
        <v>2266</v>
      </c>
      <c r="C5" s="127" t="s">
        <v>2267</v>
      </c>
      <c r="D5" s="127">
        <v>4</v>
      </c>
      <c r="E5" s="126"/>
      <c r="F5" s="124"/>
      <c r="G5" s="124"/>
      <c r="H5" s="124" t="s">
        <v>2268</v>
      </c>
    </row>
    <row r="6" spans="1:8">
      <c r="A6" s="125" t="s">
        <v>2269</v>
      </c>
      <c r="B6" s="125" t="s">
        <v>2270</v>
      </c>
      <c r="C6" s="125" t="s">
        <v>2267</v>
      </c>
      <c r="D6" s="125">
        <v>4</v>
      </c>
      <c r="E6" s="126"/>
      <c r="F6" s="124"/>
      <c r="G6" s="124"/>
      <c r="H6" s="124"/>
    </row>
    <row r="7" spans="1:8">
      <c r="A7" s="127" t="s">
        <v>2271</v>
      </c>
      <c r="B7" s="127" t="s">
        <v>2272</v>
      </c>
      <c r="C7" s="127" t="s">
        <v>2264</v>
      </c>
      <c r="D7" s="127">
        <v>2</v>
      </c>
      <c r="E7" s="126"/>
      <c r="F7" s="124"/>
      <c r="G7" s="124"/>
      <c r="H7" s="124"/>
    </row>
    <row r="8" spans="1:8">
      <c r="A8" s="125" t="s">
        <v>2238</v>
      </c>
      <c r="B8" s="125" t="s">
        <v>2273</v>
      </c>
      <c r="C8" s="125" t="s">
        <v>2264</v>
      </c>
      <c r="D8" s="125">
        <v>2</v>
      </c>
      <c r="E8" s="126"/>
      <c r="F8" s="124"/>
      <c r="G8" s="124"/>
      <c r="H8" s="124" t="s">
        <v>2268</v>
      </c>
    </row>
    <row r="9" spans="1:8">
      <c r="A9" s="127" t="s">
        <v>2274</v>
      </c>
      <c r="B9" s="127" t="s">
        <v>2275</v>
      </c>
      <c r="C9" s="127" t="s">
        <v>2264</v>
      </c>
      <c r="D9" s="127">
        <v>2</v>
      </c>
      <c r="E9" s="126"/>
      <c r="F9" s="124"/>
      <c r="G9" s="124"/>
      <c r="H9" s="124" t="s">
        <v>2268</v>
      </c>
    </row>
    <row r="10" spans="1:8">
      <c r="A10" s="125" t="s">
        <v>2276</v>
      </c>
      <c r="B10" s="125" t="s">
        <v>2277</v>
      </c>
      <c r="C10" s="125" t="s">
        <v>2264</v>
      </c>
      <c r="D10" s="125">
        <v>2</v>
      </c>
      <c r="E10" s="126"/>
      <c r="F10" s="124"/>
      <c r="G10" s="124"/>
      <c r="H10" s="124" t="s">
        <v>2268</v>
      </c>
    </row>
    <row r="11" spans="1:8">
      <c r="A11" s="127" t="s">
        <v>2278</v>
      </c>
      <c r="B11" s="127" t="s">
        <v>2279</v>
      </c>
      <c r="C11" s="127" t="s">
        <v>2280</v>
      </c>
      <c r="D11" s="127">
        <v>3</v>
      </c>
      <c r="E11" s="126"/>
      <c r="F11" s="124"/>
      <c r="G11" s="124"/>
      <c r="H11" s="124" t="s">
        <v>2268</v>
      </c>
    </row>
    <row r="12" spans="1:8">
      <c r="A12" s="125" t="s">
        <v>2281</v>
      </c>
      <c r="B12" s="125" t="s">
        <v>2282</v>
      </c>
      <c r="C12" s="125" t="s">
        <v>2264</v>
      </c>
      <c r="D12" s="125">
        <v>2</v>
      </c>
      <c r="E12" s="126"/>
      <c r="F12" s="124"/>
      <c r="G12" s="124"/>
      <c r="H12" s="124" t="s">
        <v>2268</v>
      </c>
    </row>
    <row r="13" spans="1:8">
      <c r="A13" s="127" t="s">
        <v>2283</v>
      </c>
      <c r="B13" s="127" t="s">
        <v>2284</v>
      </c>
      <c r="C13" s="127" t="s">
        <v>2264</v>
      </c>
      <c r="D13" s="127">
        <v>2</v>
      </c>
      <c r="E13" s="126"/>
      <c r="F13" s="124"/>
      <c r="G13" s="124"/>
      <c r="H13" s="124" t="s">
        <v>2268</v>
      </c>
    </row>
    <row r="14" spans="1:8">
      <c r="A14" s="125" t="s">
        <v>2285</v>
      </c>
      <c r="B14" s="125" t="s">
        <v>2286</v>
      </c>
      <c r="C14" s="125" t="s">
        <v>2264</v>
      </c>
      <c r="D14" s="125">
        <v>2</v>
      </c>
      <c r="E14" s="126"/>
      <c r="F14" s="124"/>
      <c r="G14" s="124"/>
      <c r="H14" s="124" t="s">
        <v>2268</v>
      </c>
    </row>
    <row r="15" spans="1:8">
      <c r="A15" s="127" t="s">
        <v>2076</v>
      </c>
      <c r="B15" s="127" t="s">
        <v>2287</v>
      </c>
      <c r="C15" s="127" t="s">
        <v>2264</v>
      </c>
      <c r="D15" s="127">
        <v>2</v>
      </c>
      <c r="E15" s="126"/>
      <c r="F15" s="124"/>
      <c r="G15" s="124"/>
      <c r="H15" s="124" t="s">
        <v>2268</v>
      </c>
    </row>
    <row r="16" spans="1:8">
      <c r="A16" s="125" t="s">
        <v>2288</v>
      </c>
      <c r="B16" s="125" t="s">
        <v>2289</v>
      </c>
      <c r="C16" s="125" t="s">
        <v>2280</v>
      </c>
      <c r="D16" s="125">
        <v>3</v>
      </c>
      <c r="E16" s="126"/>
      <c r="F16" s="124"/>
      <c r="G16" s="124"/>
      <c r="H16" s="124" t="s">
        <v>2268</v>
      </c>
    </row>
    <row r="17" spans="1:8">
      <c r="A17" s="127" t="s">
        <v>2290</v>
      </c>
      <c r="B17" s="127" t="s">
        <v>2291</v>
      </c>
      <c r="C17" s="127" t="s">
        <v>2267</v>
      </c>
      <c r="D17" s="127">
        <v>4</v>
      </c>
      <c r="E17" s="126"/>
      <c r="F17" s="124"/>
      <c r="G17" s="124"/>
      <c r="H17" s="124" t="s">
        <v>2268</v>
      </c>
    </row>
    <row r="18" spans="1:8">
      <c r="A18" s="125" t="s">
        <v>2292</v>
      </c>
      <c r="B18" s="125" t="s">
        <v>2293</v>
      </c>
      <c r="C18" s="125" t="s">
        <v>2267</v>
      </c>
      <c r="D18" s="125">
        <v>4</v>
      </c>
      <c r="E18" s="126"/>
      <c r="F18" s="124"/>
      <c r="G18" s="124"/>
      <c r="H18" s="124" t="s">
        <v>2268</v>
      </c>
    </row>
    <row r="19" spans="1:8">
      <c r="A19" s="127" t="s">
        <v>2294</v>
      </c>
      <c r="B19" s="127" t="s">
        <v>2295</v>
      </c>
      <c r="C19" s="127" t="s">
        <v>2264</v>
      </c>
      <c r="D19" s="127">
        <v>2</v>
      </c>
      <c r="E19" s="126"/>
      <c r="F19" s="124"/>
      <c r="G19" s="124"/>
      <c r="H19" s="124" t="s">
        <v>2268</v>
      </c>
    </row>
    <row r="20" spans="1:8">
      <c r="A20" s="125" t="s">
        <v>2242</v>
      </c>
      <c r="B20" s="125" t="s">
        <v>2296</v>
      </c>
      <c r="C20" s="125" t="s">
        <v>2264</v>
      </c>
      <c r="D20" s="125">
        <v>2</v>
      </c>
      <c r="E20" s="126"/>
      <c r="F20" s="124"/>
      <c r="G20" s="124"/>
      <c r="H20" s="124" t="s">
        <v>2268</v>
      </c>
    </row>
    <row r="21" spans="1:8">
      <c r="A21" s="127" t="s">
        <v>2052</v>
      </c>
      <c r="B21" s="127" t="s">
        <v>2297</v>
      </c>
      <c r="C21" s="127" t="s">
        <v>2264</v>
      </c>
      <c r="D21" s="127">
        <v>2</v>
      </c>
      <c r="E21" s="126"/>
      <c r="F21" s="124"/>
      <c r="G21" s="124"/>
      <c r="H21" s="124" t="s">
        <v>2268</v>
      </c>
    </row>
    <row r="22" spans="1:8">
      <c r="A22" s="125" t="s">
        <v>2040</v>
      </c>
      <c r="B22" s="125" t="s">
        <v>2298</v>
      </c>
      <c r="C22" s="125" t="s">
        <v>2264</v>
      </c>
      <c r="D22" s="125">
        <v>2</v>
      </c>
      <c r="E22" s="126"/>
      <c r="F22" s="124"/>
      <c r="G22" s="124"/>
      <c r="H22" s="124" t="s">
        <v>2268</v>
      </c>
    </row>
    <row r="23" spans="1:8">
      <c r="A23" s="127" t="s">
        <v>2299</v>
      </c>
      <c r="B23" s="127" t="s">
        <v>2300</v>
      </c>
      <c r="C23" s="127" t="s">
        <v>2264</v>
      </c>
      <c r="D23" s="127">
        <v>2</v>
      </c>
      <c r="E23" s="126"/>
      <c r="F23" s="124"/>
      <c r="G23" s="124"/>
      <c r="H23" s="124" t="s">
        <v>2268</v>
      </c>
    </row>
    <row r="24" spans="1:8">
      <c r="A24" s="125" t="s">
        <v>2027</v>
      </c>
      <c r="B24" s="125" t="s">
        <v>2301</v>
      </c>
      <c r="C24" s="125" t="s">
        <v>2264</v>
      </c>
      <c r="D24" s="125">
        <v>2</v>
      </c>
      <c r="E24" s="126"/>
      <c r="F24" s="124"/>
      <c r="G24" s="124"/>
      <c r="H24" s="124" t="s">
        <v>2268</v>
      </c>
    </row>
    <row r="25" spans="1:8">
      <c r="A25" s="127" t="s">
        <v>2236</v>
      </c>
      <c r="B25" s="127" t="s">
        <v>2302</v>
      </c>
      <c r="C25" s="127" t="s">
        <v>2264</v>
      </c>
      <c r="D25" s="127">
        <v>2</v>
      </c>
      <c r="E25" s="126"/>
      <c r="F25" s="124"/>
      <c r="G25" s="124"/>
      <c r="H25" s="124" t="s">
        <v>2268</v>
      </c>
    </row>
    <row r="26" spans="1:8">
      <c r="A26" s="125" t="s">
        <v>2078</v>
      </c>
      <c r="B26" s="125" t="s">
        <v>2303</v>
      </c>
      <c r="C26" s="125" t="s">
        <v>2267</v>
      </c>
      <c r="D26" s="125">
        <v>4</v>
      </c>
      <c r="E26" s="126"/>
      <c r="F26" s="124"/>
      <c r="G26" s="124"/>
      <c r="H26" s="124" t="s">
        <v>2268</v>
      </c>
    </row>
    <row r="27" spans="1:8">
      <c r="A27" s="127" t="s">
        <v>2304</v>
      </c>
      <c r="B27" s="127" t="s">
        <v>2305</v>
      </c>
      <c r="C27" s="127" t="s">
        <v>2264</v>
      </c>
      <c r="D27" s="127">
        <v>2</v>
      </c>
      <c r="E27" s="126"/>
      <c r="F27" s="124"/>
      <c r="G27" s="124"/>
      <c r="H27" s="124" t="s">
        <v>2268</v>
      </c>
    </row>
    <row r="28" spans="1:8">
      <c r="A28" s="125" t="s">
        <v>2245</v>
      </c>
      <c r="B28" s="125" t="s">
        <v>2306</v>
      </c>
      <c r="C28" s="125" t="s">
        <v>2264</v>
      </c>
      <c r="D28" s="125">
        <v>2</v>
      </c>
      <c r="E28" s="126"/>
      <c r="F28" s="124"/>
      <c r="G28" s="124"/>
      <c r="H28" s="124" t="s">
        <v>2268</v>
      </c>
    </row>
    <row r="29" spans="1:8">
      <c r="A29" s="127" t="s">
        <v>2307</v>
      </c>
      <c r="B29" s="127" t="s">
        <v>2308</v>
      </c>
      <c r="C29" s="127" t="s">
        <v>2264</v>
      </c>
      <c r="D29" s="127">
        <v>2</v>
      </c>
      <c r="E29" s="126"/>
      <c r="F29" s="124"/>
      <c r="G29" s="124"/>
      <c r="H29" s="124" t="s">
        <v>2268</v>
      </c>
    </row>
    <row r="30" spans="1:8">
      <c r="A30" s="125" t="s">
        <v>2239</v>
      </c>
      <c r="B30" s="125" t="s">
        <v>2309</v>
      </c>
      <c r="C30" s="125" t="s">
        <v>2264</v>
      </c>
      <c r="D30" s="125">
        <v>2</v>
      </c>
      <c r="E30" s="126"/>
      <c r="F30" s="124"/>
      <c r="G30" s="124"/>
      <c r="H30" s="124" t="s">
        <v>2268</v>
      </c>
    </row>
    <row r="31" spans="1:8">
      <c r="A31" s="127" t="s">
        <v>2037</v>
      </c>
      <c r="B31" s="127" t="s">
        <v>2310</v>
      </c>
      <c r="C31" s="127" t="s">
        <v>2264</v>
      </c>
      <c r="D31" s="127">
        <v>2</v>
      </c>
      <c r="E31" s="126"/>
      <c r="F31" s="124"/>
      <c r="G31" s="124"/>
      <c r="H31" s="124" t="s">
        <v>2268</v>
      </c>
    </row>
    <row r="32" spans="1:8">
      <c r="A32" s="125" t="s">
        <v>2021</v>
      </c>
      <c r="B32" s="125" t="s">
        <v>2311</v>
      </c>
      <c r="C32" s="125" t="s">
        <v>2280</v>
      </c>
      <c r="D32" s="125">
        <v>3</v>
      </c>
      <c r="E32" s="126"/>
      <c r="F32" s="124"/>
      <c r="G32" s="124"/>
      <c r="H32" s="124" t="s">
        <v>2268</v>
      </c>
    </row>
    <row r="33" spans="1:8">
      <c r="A33" s="127" t="s">
        <v>2312</v>
      </c>
      <c r="B33" s="127" t="s">
        <v>2313</v>
      </c>
      <c r="C33" s="127" t="s">
        <v>2267</v>
      </c>
      <c r="D33" s="127">
        <v>4</v>
      </c>
      <c r="E33" s="126"/>
      <c r="F33" s="124"/>
      <c r="G33" s="124"/>
      <c r="H33" s="124" t="s">
        <v>2268</v>
      </c>
    </row>
    <row r="34" spans="1:8">
      <c r="A34" s="125" t="s">
        <v>2170</v>
      </c>
      <c r="B34" s="125" t="s">
        <v>2314</v>
      </c>
      <c r="C34" s="125" t="s">
        <v>2264</v>
      </c>
      <c r="D34" s="125">
        <v>2</v>
      </c>
      <c r="E34" s="126"/>
      <c r="F34" s="124"/>
      <c r="G34" s="124"/>
      <c r="H34" s="124" t="s">
        <v>2268</v>
      </c>
    </row>
    <row r="35" spans="1:8">
      <c r="A35" s="127" t="s">
        <v>2106</v>
      </c>
      <c r="B35" s="127" t="s">
        <v>2315</v>
      </c>
      <c r="C35" s="127" t="s">
        <v>2280</v>
      </c>
      <c r="D35" s="127">
        <v>3</v>
      </c>
      <c r="E35" s="126"/>
      <c r="F35" s="124"/>
      <c r="G35" s="124"/>
      <c r="H35" s="124" t="s">
        <v>2268</v>
      </c>
    </row>
    <row r="36" spans="1:8">
      <c r="A36" s="134" t="s">
        <v>2252</v>
      </c>
      <c r="B36" s="18" t="s">
        <v>2316</v>
      </c>
      <c r="C36" s="18" t="s">
        <v>2267</v>
      </c>
      <c r="D36" s="18">
        <v>4</v>
      </c>
      <c r="E36" s="18"/>
      <c r="F36" s="18"/>
      <c r="G36" s="18"/>
      <c r="H36" s="18"/>
    </row>
    <row r="37" spans="1:8">
      <c r="A37" s="125" t="s">
        <v>2317</v>
      </c>
      <c r="B37" s="125" t="s">
        <v>2318</v>
      </c>
      <c r="C37" s="125" t="s">
        <v>2264</v>
      </c>
      <c r="D37" s="125">
        <v>2</v>
      </c>
      <c r="E37" s="126"/>
      <c r="F37" s="124"/>
      <c r="G37" s="124"/>
      <c r="H37" s="124" t="s">
        <v>2268</v>
      </c>
    </row>
    <row r="38" spans="1:8">
      <c r="A38" s="127" t="s">
        <v>2244</v>
      </c>
      <c r="B38" s="127" t="s">
        <v>2319</v>
      </c>
      <c r="C38" s="127" t="s">
        <v>2264</v>
      </c>
      <c r="D38" s="127">
        <v>2</v>
      </c>
      <c r="E38" s="126"/>
      <c r="F38" s="124"/>
      <c r="G38" s="124"/>
      <c r="H38" s="124" t="s">
        <v>2268</v>
      </c>
    </row>
    <row r="39" spans="1:8">
      <c r="A39" s="125" t="s">
        <v>2320</v>
      </c>
      <c r="B39" s="125" t="s">
        <v>2321</v>
      </c>
      <c r="C39" s="125" t="s">
        <v>2264</v>
      </c>
      <c r="D39" s="125">
        <v>2</v>
      </c>
      <c r="E39" s="126"/>
      <c r="F39" s="124"/>
      <c r="G39" s="124"/>
      <c r="H39" s="124" t="s">
        <v>2268</v>
      </c>
    </row>
    <row r="40" spans="1:8">
      <c r="A40" s="127" t="s">
        <v>2322</v>
      </c>
      <c r="B40" s="127" t="s">
        <v>2323</v>
      </c>
      <c r="C40" s="127" t="s">
        <v>2324</v>
      </c>
      <c r="D40" s="127">
        <v>4</v>
      </c>
      <c r="E40" s="126"/>
      <c r="F40" s="124"/>
      <c r="G40" s="124"/>
      <c r="H40" s="124"/>
    </row>
    <row r="41" spans="1:8">
      <c r="A41" s="125" t="s">
        <v>2045</v>
      </c>
      <c r="B41" s="125" t="s">
        <v>2325</v>
      </c>
      <c r="C41" s="125" t="s">
        <v>2264</v>
      </c>
      <c r="D41" s="125">
        <v>2</v>
      </c>
      <c r="E41" s="126"/>
      <c r="F41" s="124"/>
      <c r="G41" s="124"/>
      <c r="H41" s="124"/>
    </row>
    <row r="42" spans="1:8">
      <c r="A42" s="127" t="s">
        <v>2213</v>
      </c>
      <c r="B42" s="127" t="s">
        <v>2326</v>
      </c>
      <c r="C42" s="127" t="s">
        <v>2264</v>
      </c>
      <c r="D42" s="127">
        <v>2</v>
      </c>
      <c r="E42" s="126"/>
      <c r="F42" s="124"/>
      <c r="G42" s="124"/>
      <c r="H42" s="124"/>
    </row>
    <row r="43" spans="1:8">
      <c r="A43" s="125" t="s">
        <v>2044</v>
      </c>
      <c r="B43" s="125" t="s">
        <v>2327</v>
      </c>
      <c r="C43" s="125" t="s">
        <v>2324</v>
      </c>
      <c r="D43" s="125">
        <v>4</v>
      </c>
      <c r="E43" s="126"/>
      <c r="F43" s="124"/>
      <c r="G43" s="124"/>
      <c r="H43" s="124"/>
    </row>
    <row r="44" spans="1:8">
      <c r="A44" s="127" t="s">
        <v>2237</v>
      </c>
      <c r="B44" s="127" t="s">
        <v>2328</v>
      </c>
      <c r="C44" s="127" t="s">
        <v>2324</v>
      </c>
      <c r="D44" s="127">
        <v>4</v>
      </c>
      <c r="E44" s="126"/>
      <c r="F44" s="124"/>
      <c r="G44" s="124"/>
      <c r="H44" s="124"/>
    </row>
    <row r="45" spans="1:8">
      <c r="A45" s="125" t="s">
        <v>2227</v>
      </c>
      <c r="B45" s="125" t="s">
        <v>2329</v>
      </c>
      <c r="C45" s="125" t="s">
        <v>2264</v>
      </c>
      <c r="D45" s="125">
        <v>2</v>
      </c>
      <c r="E45" s="126"/>
      <c r="F45" s="124"/>
      <c r="G45" s="124"/>
      <c r="H45" s="124"/>
    </row>
    <row r="46" spans="1:8">
      <c r="A46" s="127" t="s">
        <v>2018</v>
      </c>
      <c r="B46" s="127" t="s">
        <v>2330</v>
      </c>
      <c r="C46" s="18" t="s">
        <v>2264</v>
      </c>
      <c r="D46" s="18">
        <v>2</v>
      </c>
      <c r="E46" s="126"/>
      <c r="F46" s="124"/>
      <c r="G46" s="124"/>
      <c r="H46" s="124"/>
    </row>
    <row r="47" spans="1:8">
      <c r="A47" s="127" t="s">
        <v>2025</v>
      </c>
      <c r="B47" s="127" t="s">
        <v>2331</v>
      </c>
      <c r="C47" s="18" t="s">
        <v>2264</v>
      </c>
      <c r="D47" s="18">
        <v>2</v>
      </c>
      <c r="E47" s="126"/>
      <c r="F47" s="124"/>
      <c r="G47" s="124"/>
      <c r="H47" s="124"/>
    </row>
    <row r="48" spans="1:8">
      <c r="A48" s="127" t="s">
        <v>2203</v>
      </c>
      <c r="B48" s="127" t="s">
        <v>2332</v>
      </c>
      <c r="C48" s="18" t="s">
        <v>2267</v>
      </c>
      <c r="D48" s="18">
        <v>4</v>
      </c>
      <c r="E48" s="126"/>
      <c r="F48" s="124"/>
      <c r="G48" s="124"/>
      <c r="H48" s="124"/>
    </row>
    <row r="49" spans="1:8">
      <c r="A49" s="127" t="s">
        <v>2248</v>
      </c>
      <c r="B49" s="127" t="s">
        <v>2333</v>
      </c>
      <c r="C49" s="18" t="s">
        <v>2264</v>
      </c>
      <c r="D49" s="18">
        <v>2</v>
      </c>
      <c r="E49" s="126"/>
      <c r="F49" s="124"/>
      <c r="G49" s="124"/>
      <c r="H49" s="124"/>
    </row>
    <row r="50" spans="1:8">
      <c r="A50" s="18" t="s">
        <v>2075</v>
      </c>
      <c r="B50" s="18" t="s">
        <v>2334</v>
      </c>
      <c r="C50" s="18" t="s">
        <v>2267</v>
      </c>
      <c r="D50" s="18">
        <v>4</v>
      </c>
      <c r="E50" s="18"/>
      <c r="F50" s="18"/>
      <c r="G50" s="18"/>
      <c r="H50" s="18"/>
    </row>
    <row r="51" spans="1:8">
      <c r="A51" s="127" t="s">
        <v>2235</v>
      </c>
      <c r="B51" s="128" t="s">
        <v>2335</v>
      </c>
      <c r="C51" s="18" t="s">
        <v>2264</v>
      </c>
      <c r="D51" s="18">
        <v>2</v>
      </c>
      <c r="E51" s="126"/>
      <c r="F51" s="124"/>
      <c r="G51" s="124"/>
      <c r="H51" s="124"/>
    </row>
    <row r="52" spans="1:8">
      <c r="A52" s="18" t="s">
        <v>2114</v>
      </c>
      <c r="B52" s="128" t="s">
        <v>2336</v>
      </c>
      <c r="C52" s="18" t="s">
        <v>2264</v>
      </c>
      <c r="D52" s="18">
        <v>2</v>
      </c>
      <c r="E52" s="18"/>
      <c r="F52" s="18"/>
      <c r="G52" s="18"/>
      <c r="H52" s="18"/>
    </row>
    <row r="53" spans="1:8">
      <c r="A53" s="18" t="s">
        <v>2113</v>
      </c>
      <c r="B53" s="18" t="s">
        <v>2337</v>
      </c>
      <c r="C53" s="18" t="s">
        <v>2264</v>
      </c>
      <c r="D53" s="18">
        <v>2</v>
      </c>
      <c r="E53" s="18"/>
      <c r="F53" s="18"/>
      <c r="G53" s="18"/>
      <c r="H53" s="18"/>
    </row>
    <row r="54" spans="1:8">
      <c r="A54" s="133" t="s">
        <v>2047</v>
      </c>
      <c r="B54" s="18" t="s">
        <v>2338</v>
      </c>
      <c r="C54" s="18" t="s">
        <v>2267</v>
      </c>
      <c r="D54" s="18">
        <v>4</v>
      </c>
      <c r="E54" s="18"/>
      <c r="F54" s="18"/>
      <c r="G54" s="18"/>
      <c r="H54" s="18"/>
    </row>
    <row r="55" spans="1:8">
      <c r="A55" s="18" t="s">
        <v>2249</v>
      </c>
      <c r="B55" s="18" t="s">
        <v>2339</v>
      </c>
      <c r="C55" s="18" t="s">
        <v>2267</v>
      </c>
      <c r="D55" s="18">
        <v>4</v>
      </c>
      <c r="E55" s="18"/>
      <c r="F55" s="18"/>
      <c r="G55" s="18"/>
      <c r="H55" s="18"/>
    </row>
    <row r="56" spans="1:8">
      <c r="A56" s="18" t="s">
        <v>2243</v>
      </c>
      <c r="B56" s="18" t="s">
        <v>2340</v>
      </c>
      <c r="C56" s="18" t="s">
        <v>2264</v>
      </c>
      <c r="D56" s="18">
        <v>2</v>
      </c>
      <c r="E56" s="18"/>
      <c r="F56" s="18"/>
      <c r="G56" s="18"/>
      <c r="H56" s="18"/>
    </row>
    <row r="57" spans="1:8">
      <c r="A57" s="18" t="s">
        <v>2341</v>
      </c>
      <c r="B57" s="18" t="s">
        <v>2342</v>
      </c>
      <c r="C57" s="18" t="s">
        <v>2267</v>
      </c>
      <c r="D57" s="18">
        <v>4</v>
      </c>
      <c r="E57" s="18"/>
      <c r="F57" s="18"/>
      <c r="G57" s="18"/>
      <c r="H57" s="18"/>
    </row>
    <row r="58" spans="1:8">
      <c r="A58" s="18" t="s">
        <v>2050</v>
      </c>
      <c r="B58" s="18" t="s">
        <v>2343</v>
      </c>
      <c r="C58" s="18" t="s">
        <v>2267</v>
      </c>
      <c r="D58" s="18">
        <v>4</v>
      </c>
      <c r="E58" s="18"/>
      <c r="F58" s="18"/>
      <c r="G58" s="18"/>
      <c r="H58" s="18"/>
    </row>
    <row r="59" spans="1:8">
      <c r="A59" s="125" t="s">
        <v>2344</v>
      </c>
      <c r="B59" s="125" t="s">
        <v>2345</v>
      </c>
      <c r="C59" s="18" t="s">
        <v>2259</v>
      </c>
      <c r="D59" s="18">
        <v>2</v>
      </c>
      <c r="E59" s="126"/>
      <c r="F59" s="124"/>
      <c r="G59" s="124"/>
      <c r="H59" s="124"/>
    </row>
    <row r="60" spans="1:8">
      <c r="A60" s="127" t="s">
        <v>2346</v>
      </c>
      <c r="B60" s="127" t="s">
        <v>2347</v>
      </c>
      <c r="C60" s="18" t="s">
        <v>2259</v>
      </c>
      <c r="D60" s="18">
        <v>2</v>
      </c>
      <c r="E60" s="126"/>
      <c r="F60" s="124"/>
      <c r="G60" s="124"/>
      <c r="H60" s="124"/>
    </row>
    <row r="61" spans="1:8">
      <c r="A61" s="125" t="s">
        <v>2348</v>
      </c>
      <c r="B61" s="125" t="s">
        <v>2349</v>
      </c>
      <c r="C61" s="18" t="s">
        <v>2259</v>
      </c>
      <c r="D61" s="18">
        <v>2</v>
      </c>
      <c r="E61" s="126"/>
      <c r="F61" s="124"/>
      <c r="G61" s="124"/>
      <c r="H61" s="124"/>
    </row>
    <row r="62" spans="1:8">
      <c r="A62" s="127" t="s">
        <v>2350</v>
      </c>
      <c r="B62" s="127" t="s">
        <v>2351</v>
      </c>
      <c r="C62" s="18" t="s">
        <v>2259</v>
      </c>
      <c r="D62" s="18">
        <v>2</v>
      </c>
      <c r="E62" s="126"/>
      <c r="F62" s="124"/>
      <c r="G62" s="124"/>
      <c r="H62" s="124"/>
    </row>
    <row r="63" spans="1:8">
      <c r="A63" s="125" t="s">
        <v>2352</v>
      </c>
      <c r="B63" s="125" t="s">
        <v>2353</v>
      </c>
      <c r="C63" s="18" t="s">
        <v>2259</v>
      </c>
      <c r="D63" s="18">
        <v>2</v>
      </c>
      <c r="E63" s="126"/>
      <c r="F63" s="124"/>
      <c r="G63" s="124"/>
      <c r="H63" s="124"/>
    </row>
    <row r="64" spans="1:8">
      <c r="A64" s="127" t="s">
        <v>2354</v>
      </c>
      <c r="B64" s="127" t="s">
        <v>2355</v>
      </c>
      <c r="C64" s="18" t="s">
        <v>2259</v>
      </c>
      <c r="D64" s="18">
        <v>2</v>
      </c>
      <c r="E64" s="126"/>
      <c r="F64" s="124"/>
      <c r="G64" s="124"/>
      <c r="H64" s="124"/>
    </row>
    <row r="65" spans="1:8">
      <c r="A65" s="125" t="s">
        <v>2356</v>
      </c>
      <c r="B65" s="125" t="s">
        <v>2357</v>
      </c>
      <c r="C65" s="18" t="s">
        <v>2259</v>
      </c>
      <c r="D65" s="18">
        <v>2</v>
      </c>
      <c r="E65" s="126"/>
      <c r="F65" s="124"/>
      <c r="G65" s="124"/>
      <c r="H65" s="124"/>
    </row>
    <row r="66" spans="1:8">
      <c r="A66" s="127" t="s">
        <v>2358</v>
      </c>
      <c r="B66" s="127" t="s">
        <v>2359</v>
      </c>
      <c r="C66" s="18" t="s">
        <v>2259</v>
      </c>
      <c r="D66" s="18">
        <v>2</v>
      </c>
      <c r="E66" s="18"/>
      <c r="F66" s="18"/>
      <c r="G66" s="18"/>
      <c r="H66" s="18"/>
    </row>
    <row r="67" spans="1:8">
      <c r="A67" s="125" t="s">
        <v>2360</v>
      </c>
      <c r="B67" s="125" t="s">
        <v>2361</v>
      </c>
      <c r="C67" s="18" t="s">
        <v>2259</v>
      </c>
      <c r="D67" s="18">
        <v>2</v>
      </c>
      <c r="E67" s="126"/>
      <c r="F67" s="124"/>
      <c r="G67" s="124"/>
      <c r="H67" s="124" t="s">
        <v>2268</v>
      </c>
    </row>
    <row r="68" spans="1:8">
      <c r="A68" s="127" t="s">
        <v>2362</v>
      </c>
      <c r="B68" s="127" t="s">
        <v>2363</v>
      </c>
      <c r="C68" s="18" t="s">
        <v>2259</v>
      </c>
      <c r="D68" s="18">
        <v>2</v>
      </c>
      <c r="E68" s="126"/>
      <c r="F68" s="124"/>
      <c r="G68" s="124"/>
      <c r="H68" s="124" t="s">
        <v>2268</v>
      </c>
    </row>
    <row r="69" spans="1:8">
      <c r="A69" s="127" t="s">
        <v>2364</v>
      </c>
      <c r="B69" s="127" t="s">
        <v>2365</v>
      </c>
      <c r="C69" s="18" t="s">
        <v>2259</v>
      </c>
      <c r="D69" s="18">
        <v>2</v>
      </c>
      <c r="E69" s="126"/>
      <c r="F69" s="124"/>
      <c r="G69" s="124"/>
      <c r="H69" s="124"/>
    </row>
    <row r="70" spans="1:8">
      <c r="A70" s="125" t="s">
        <v>2366</v>
      </c>
      <c r="B70" s="125" t="s">
        <v>2367</v>
      </c>
      <c r="C70" s="18" t="s">
        <v>2259</v>
      </c>
      <c r="D70" s="18">
        <v>2</v>
      </c>
      <c r="E70" s="126"/>
      <c r="F70" s="124"/>
      <c r="G70" s="124"/>
      <c r="H70" s="124" t="s">
        <v>2268</v>
      </c>
    </row>
    <row r="71" spans="1:8">
      <c r="A71" s="127" t="s">
        <v>2368</v>
      </c>
      <c r="B71" s="127" t="s">
        <v>2369</v>
      </c>
      <c r="C71" s="18" t="s">
        <v>2259</v>
      </c>
      <c r="D71" s="18">
        <v>2</v>
      </c>
      <c r="E71" s="126"/>
      <c r="F71" s="124"/>
      <c r="G71" s="124"/>
      <c r="H71" s="124" t="s">
        <v>2268</v>
      </c>
    </row>
    <row r="72" spans="1:8">
      <c r="A72" s="127" t="s">
        <v>2370</v>
      </c>
      <c r="B72" s="127" t="s">
        <v>2371</v>
      </c>
      <c r="C72" s="18" t="s">
        <v>2259</v>
      </c>
      <c r="D72" s="18">
        <v>2</v>
      </c>
      <c r="E72" s="126"/>
      <c r="F72" s="124"/>
      <c r="G72" s="124"/>
      <c r="H72" s="124"/>
    </row>
    <row r="73" spans="1:8">
      <c r="A73" s="127" t="s">
        <v>2240</v>
      </c>
      <c r="B73" s="127" t="s">
        <v>2372</v>
      </c>
      <c r="C73" s="18" t="s">
        <v>2259</v>
      </c>
      <c r="D73" s="18">
        <v>2</v>
      </c>
      <c r="E73" s="126"/>
      <c r="F73" s="124"/>
      <c r="G73" s="124"/>
      <c r="H73" s="124"/>
    </row>
    <row r="74" spans="1:8">
      <c r="A74" s="125" t="s">
        <v>2373</v>
      </c>
      <c r="B74" s="125" t="s">
        <v>2374</v>
      </c>
      <c r="C74" s="18" t="s">
        <v>2259</v>
      </c>
      <c r="D74" s="18">
        <v>2</v>
      </c>
      <c r="E74" s="126"/>
      <c r="F74" s="124"/>
      <c r="G74" s="124"/>
      <c r="H74" s="124" t="s">
        <v>2268</v>
      </c>
    </row>
    <row r="75" spans="1:8">
      <c r="A75" s="127" t="s">
        <v>2373</v>
      </c>
      <c r="B75" s="127" t="s">
        <v>2374</v>
      </c>
      <c r="C75" s="18" t="s">
        <v>2259</v>
      </c>
      <c r="D75" s="18">
        <v>2</v>
      </c>
      <c r="E75" s="126"/>
      <c r="F75" s="124"/>
      <c r="G75" s="124"/>
      <c r="H75" s="124" t="s">
        <v>2268</v>
      </c>
    </row>
    <row r="76" spans="1:8">
      <c r="A76" s="125" t="s">
        <v>2373</v>
      </c>
      <c r="B76" s="125" t="s">
        <v>2374</v>
      </c>
      <c r="C76" s="18" t="s">
        <v>2259</v>
      </c>
      <c r="D76" s="18">
        <v>2</v>
      </c>
      <c r="E76" s="126"/>
      <c r="F76" s="124"/>
      <c r="G76" s="124"/>
      <c r="H76" s="124" t="s">
        <v>2268</v>
      </c>
    </row>
    <row r="77" spans="1:8">
      <c r="A77" s="127" t="s">
        <v>2373</v>
      </c>
      <c r="B77" s="127" t="s">
        <v>2374</v>
      </c>
      <c r="C77" s="18" t="s">
        <v>2259</v>
      </c>
      <c r="D77" s="18">
        <v>2</v>
      </c>
      <c r="E77" s="126"/>
      <c r="F77" s="124"/>
      <c r="G77" s="124"/>
      <c r="H77" s="124" t="s">
        <v>2268</v>
      </c>
    </row>
    <row r="78" spans="1:8">
      <c r="A78" s="125" t="s">
        <v>2373</v>
      </c>
      <c r="B78" s="125" t="s">
        <v>2374</v>
      </c>
      <c r="C78" s="18" t="s">
        <v>2259</v>
      </c>
      <c r="D78" s="18">
        <v>2</v>
      </c>
      <c r="E78" s="126"/>
      <c r="F78" s="124"/>
      <c r="G78" s="124"/>
      <c r="H78" s="124" t="s">
        <v>2268</v>
      </c>
    </row>
    <row r="79" spans="1:8">
      <c r="A79" s="127" t="s">
        <v>2373</v>
      </c>
      <c r="B79" s="127" t="s">
        <v>2374</v>
      </c>
      <c r="C79" s="18" t="s">
        <v>2259</v>
      </c>
      <c r="D79" s="18">
        <v>2</v>
      </c>
      <c r="E79" s="126"/>
      <c r="F79" s="124"/>
      <c r="G79" s="124"/>
      <c r="H79" s="124" t="s">
        <v>2268</v>
      </c>
    </row>
    <row r="80" spans="1:8">
      <c r="A80" s="125" t="s">
        <v>2373</v>
      </c>
      <c r="B80" s="125" t="s">
        <v>2374</v>
      </c>
      <c r="C80" s="18" t="s">
        <v>2259</v>
      </c>
      <c r="D80" s="18">
        <v>2</v>
      </c>
      <c r="E80" s="126"/>
      <c r="F80" s="124"/>
      <c r="G80" s="124"/>
      <c r="H80" s="124" t="s">
        <v>2268</v>
      </c>
    </row>
    <row r="81" spans="1:8">
      <c r="A81" s="127" t="s">
        <v>2373</v>
      </c>
      <c r="B81" s="127" t="s">
        <v>2374</v>
      </c>
      <c r="C81" s="18" t="s">
        <v>2259</v>
      </c>
      <c r="D81" s="18">
        <v>2</v>
      </c>
      <c r="E81" s="126"/>
      <c r="F81" s="124"/>
      <c r="G81" s="124"/>
      <c r="H81" s="124"/>
    </row>
    <row r="82" spans="1:8">
      <c r="A82" s="125" t="s">
        <v>2373</v>
      </c>
      <c r="B82" s="125" t="s">
        <v>2374</v>
      </c>
      <c r="C82" s="18" t="s">
        <v>2259</v>
      </c>
      <c r="D82" s="18">
        <v>2</v>
      </c>
      <c r="E82" s="126"/>
      <c r="F82" s="124"/>
      <c r="G82" s="124"/>
      <c r="H82" s="124"/>
    </row>
    <row r="83" spans="1:8">
      <c r="A83" s="127" t="s">
        <v>2373</v>
      </c>
      <c r="B83" s="127" t="s">
        <v>2374</v>
      </c>
      <c r="C83" s="18" t="s">
        <v>2259</v>
      </c>
      <c r="D83" s="18">
        <v>2</v>
      </c>
      <c r="E83" s="126"/>
      <c r="F83" s="124"/>
      <c r="G83" s="124"/>
      <c r="H83" s="124"/>
    </row>
    <row r="84" spans="1:8">
      <c r="A84" s="125" t="s">
        <v>2373</v>
      </c>
      <c r="B84" s="125" t="s">
        <v>2374</v>
      </c>
      <c r="C84" s="18" t="s">
        <v>2259</v>
      </c>
      <c r="D84" s="18">
        <v>2</v>
      </c>
      <c r="E84" s="124"/>
      <c r="F84" s="124"/>
      <c r="G84" s="124"/>
      <c r="H84" s="124"/>
    </row>
    <row r="85" spans="1:8">
      <c r="A85" s="127" t="s">
        <v>2373</v>
      </c>
      <c r="B85" s="127" t="s">
        <v>2374</v>
      </c>
      <c r="C85" s="18" t="s">
        <v>2259</v>
      </c>
      <c r="D85" s="18">
        <v>2</v>
      </c>
      <c r="E85" s="126"/>
      <c r="F85" s="124"/>
      <c r="G85" s="124"/>
      <c r="H85" s="124" t="s">
        <v>2268</v>
      </c>
    </row>
    <row r="86" spans="1:8">
      <c r="A86" s="125" t="s">
        <v>2373</v>
      </c>
      <c r="B86" s="125" t="s">
        <v>2374</v>
      </c>
      <c r="C86" s="18" t="s">
        <v>2259</v>
      </c>
      <c r="D86" s="18">
        <v>2</v>
      </c>
      <c r="E86" s="18"/>
      <c r="F86" s="18"/>
      <c r="G86" s="18"/>
      <c r="H86" s="18"/>
    </row>
    <row r="87" spans="1:8">
      <c r="A87" s="127" t="s">
        <v>2373</v>
      </c>
      <c r="B87" s="127" t="s">
        <v>2374</v>
      </c>
      <c r="C87" s="18" t="s">
        <v>2259</v>
      </c>
      <c r="D87" s="18">
        <v>2</v>
      </c>
      <c r="E87" s="126"/>
      <c r="F87" s="124"/>
      <c r="G87" s="124"/>
      <c r="H87" s="124" t="s">
        <v>2268</v>
      </c>
    </row>
    <row r="88" spans="1:8">
      <c r="A88" s="125" t="s">
        <v>2373</v>
      </c>
      <c r="B88" s="125" t="s">
        <v>2374</v>
      </c>
      <c r="C88" s="18" t="s">
        <v>2259</v>
      </c>
      <c r="D88" s="18">
        <v>2</v>
      </c>
      <c r="E88" s="126"/>
      <c r="F88" s="124"/>
      <c r="G88" s="124"/>
      <c r="H88" s="124" t="s">
        <v>2268</v>
      </c>
    </row>
    <row r="89" spans="1:8">
      <c r="A89" s="127" t="s">
        <v>2373</v>
      </c>
      <c r="B89" s="127" t="s">
        <v>2374</v>
      </c>
      <c r="C89" s="18" t="s">
        <v>2259</v>
      </c>
      <c r="D89" s="18">
        <v>2</v>
      </c>
      <c r="E89" s="126"/>
      <c r="F89" s="124"/>
      <c r="G89" s="124"/>
      <c r="H89" s="124" t="s">
        <v>2268</v>
      </c>
    </row>
    <row r="90" spans="1:8">
      <c r="A90" s="125" t="s">
        <v>2373</v>
      </c>
      <c r="B90" s="125" t="s">
        <v>2374</v>
      </c>
      <c r="C90" s="18" t="s">
        <v>2259</v>
      </c>
      <c r="D90" s="18">
        <v>2</v>
      </c>
      <c r="E90" s="126"/>
      <c r="F90" s="124"/>
      <c r="G90" s="124"/>
      <c r="H90" s="124" t="s">
        <v>2375</v>
      </c>
    </row>
    <row r="91" spans="1:8">
      <c r="A91" s="127" t="s">
        <v>2373</v>
      </c>
      <c r="B91" s="127" t="s">
        <v>2374</v>
      </c>
      <c r="C91" s="18" t="s">
        <v>2259</v>
      </c>
      <c r="D91" s="18">
        <v>2</v>
      </c>
      <c r="E91" s="19"/>
      <c r="F91" s="18"/>
      <c r="G91" s="18"/>
      <c r="H91" s="18"/>
    </row>
    <row r="92" spans="1:8">
      <c r="A92" s="125" t="s">
        <v>2373</v>
      </c>
      <c r="B92" s="125" t="s">
        <v>2374</v>
      </c>
      <c r="C92" s="18" t="s">
        <v>2259</v>
      </c>
      <c r="D92" s="18">
        <v>2</v>
      </c>
      <c r="E92" s="126"/>
      <c r="F92" s="124"/>
      <c r="G92" s="124"/>
      <c r="H92" s="124" t="s">
        <v>2375</v>
      </c>
    </row>
    <row r="93" spans="1:8">
      <c r="A93" s="125" t="s">
        <v>2376</v>
      </c>
      <c r="B93" s="125" t="s">
        <v>2377</v>
      </c>
      <c r="C93" s="18"/>
      <c r="D93" s="18">
        <v>2</v>
      </c>
      <c r="E93" s="126"/>
      <c r="F93" s="124"/>
      <c r="G93" s="124"/>
      <c r="H93" s="124"/>
    </row>
    <row r="94" spans="1:8">
      <c r="A94" s="125" t="s">
        <v>2378</v>
      </c>
      <c r="B94" s="125" t="s">
        <v>2378</v>
      </c>
      <c r="C94" s="18" t="s">
        <v>2267</v>
      </c>
      <c r="D94" s="18">
        <v>4</v>
      </c>
      <c r="E94" s="126"/>
      <c r="F94" s="124"/>
      <c r="G94" s="124"/>
      <c r="H94" s="124"/>
    </row>
    <row r="95" spans="1:8">
      <c r="A95" s="133" t="s">
        <v>2379</v>
      </c>
      <c r="B95" s="18" t="s">
        <v>2080</v>
      </c>
      <c r="C95" s="18" t="s">
        <v>2267</v>
      </c>
      <c r="D95" s="18">
        <v>4</v>
      </c>
      <c r="E95" s="18"/>
      <c r="F95" s="18"/>
      <c r="G95" s="18"/>
      <c r="H95" s="18"/>
    </row>
    <row r="96" spans="1:8">
      <c r="A96" s="127" t="s">
        <v>2380</v>
      </c>
      <c r="B96" s="127" t="s">
        <v>2381</v>
      </c>
      <c r="C96" s="18" t="s">
        <v>2382</v>
      </c>
      <c r="D96" s="18">
        <v>2</v>
      </c>
      <c r="E96" s="126"/>
      <c r="F96" s="124"/>
      <c r="G96" s="124"/>
      <c r="H96" s="124" t="s">
        <v>2375</v>
      </c>
    </row>
    <row r="97" spans="1:8">
      <c r="A97" s="18" t="s">
        <v>2383</v>
      </c>
      <c r="B97" s="18" t="s">
        <v>2383</v>
      </c>
      <c r="C97" s="18" t="s">
        <v>2264</v>
      </c>
      <c r="D97" s="18">
        <v>2</v>
      </c>
      <c r="E97" s="18"/>
      <c r="F97" s="18"/>
      <c r="G97" s="18"/>
      <c r="H97" s="18"/>
    </row>
    <row r="98" spans="1:8">
      <c r="A98" s="125" t="s">
        <v>2384</v>
      </c>
      <c r="B98" s="125" t="s">
        <v>2385</v>
      </c>
      <c r="C98" s="18" t="s">
        <v>2264</v>
      </c>
      <c r="D98" s="18">
        <v>2</v>
      </c>
      <c r="E98" s="126"/>
      <c r="F98" s="124"/>
      <c r="G98" s="124"/>
      <c r="H98" s="124" t="s">
        <v>2375</v>
      </c>
    </row>
    <row r="99" spans="1:8">
      <c r="A99" s="127" t="s">
        <v>2042</v>
      </c>
      <c r="B99" s="127" t="s">
        <v>2386</v>
      </c>
      <c r="C99" s="18" t="s">
        <v>2267</v>
      </c>
      <c r="D99" s="18">
        <v>4</v>
      </c>
      <c r="E99" s="126"/>
      <c r="F99" s="124"/>
      <c r="G99" s="124"/>
      <c r="H99" s="124" t="s">
        <v>2268</v>
      </c>
    </row>
    <row r="100" spans="1:8">
      <c r="A100" s="125" t="s">
        <v>2387</v>
      </c>
      <c r="B100" s="125" t="s">
        <v>2388</v>
      </c>
      <c r="C100" s="18" t="s">
        <v>2280</v>
      </c>
      <c r="D100" s="18">
        <v>3</v>
      </c>
      <c r="E100" s="126"/>
      <c r="F100" s="124"/>
      <c r="G100" s="124"/>
      <c r="H100" s="124" t="s">
        <v>2268</v>
      </c>
    </row>
    <row r="101" spans="1:8">
      <c r="A101" s="127" t="s">
        <v>2389</v>
      </c>
      <c r="B101" s="127" t="s">
        <v>2390</v>
      </c>
      <c r="C101" s="18" t="s">
        <v>2267</v>
      </c>
      <c r="D101" s="18">
        <v>4</v>
      </c>
      <c r="E101" s="126">
        <v>0</v>
      </c>
      <c r="F101" s="124"/>
      <c r="G101" s="124"/>
      <c r="H101" s="124" t="s">
        <v>2268</v>
      </c>
    </row>
    <row r="102" spans="1:8">
      <c r="A102" s="18" t="s">
        <v>2391</v>
      </c>
      <c r="B102" s="18" t="s">
        <v>2392</v>
      </c>
      <c r="C102" s="18" t="s">
        <v>2267</v>
      </c>
      <c r="D102" s="18">
        <v>4</v>
      </c>
      <c r="E102" s="18"/>
      <c r="F102" s="18"/>
      <c r="G102" s="18"/>
      <c r="H102" s="18"/>
    </row>
    <row r="103" spans="1:8">
      <c r="A103" s="125" t="s">
        <v>2393</v>
      </c>
      <c r="B103" s="125" t="s">
        <v>2394</v>
      </c>
      <c r="C103" s="18" t="s">
        <v>2259</v>
      </c>
      <c r="D103" s="18">
        <v>2</v>
      </c>
      <c r="E103" s="126"/>
      <c r="F103" s="124"/>
      <c r="G103" s="124"/>
      <c r="H103" s="124"/>
    </row>
    <row r="104" spans="1:8">
      <c r="A104" s="18" t="s">
        <v>2250</v>
      </c>
      <c r="B104" s="18" t="s">
        <v>2395</v>
      </c>
      <c r="C104" s="18" t="s">
        <v>2267</v>
      </c>
      <c r="D104" s="18">
        <v>4</v>
      </c>
      <c r="E104" s="18"/>
      <c r="F104" s="18"/>
      <c r="G104" s="18"/>
      <c r="H104" s="18"/>
    </row>
    <row r="105" spans="1:8">
      <c r="A105" s="18" t="s">
        <v>2251</v>
      </c>
      <c r="B105" s="18" t="s">
        <v>2395</v>
      </c>
      <c r="C105" s="18" t="s">
        <v>2267</v>
      </c>
      <c r="D105" s="18">
        <v>4</v>
      </c>
      <c r="E105" s="18"/>
      <c r="F105" s="18"/>
      <c r="G105" s="18"/>
      <c r="H105" s="18"/>
    </row>
    <row r="106" spans="1:8">
      <c r="A106" s="127" t="s">
        <v>2070</v>
      </c>
      <c r="B106" s="127" t="s">
        <v>2396</v>
      </c>
      <c r="C106" s="123" t="s">
        <v>2070</v>
      </c>
      <c r="D106" s="18">
        <v>8</v>
      </c>
      <c r="E106" s="18"/>
      <c r="F106" s="18"/>
      <c r="G106" s="18"/>
      <c r="H106" s="18"/>
    </row>
    <row r="107" spans="1:8">
      <c r="A107" s="127" t="s">
        <v>2397</v>
      </c>
      <c r="B107" s="127" t="s">
        <v>2397</v>
      </c>
      <c r="C107" s="123"/>
      <c r="D107" s="18">
        <v>2</v>
      </c>
      <c r="E107" s="18"/>
      <c r="F107" s="18"/>
      <c r="G107" s="18"/>
      <c r="H107" s="18"/>
    </row>
    <row r="108" spans="1:8">
      <c r="A108" s="18" t="s">
        <v>2023</v>
      </c>
      <c r="B108" s="18" t="s">
        <v>2023</v>
      </c>
      <c r="C108" s="18" t="s">
        <v>2264</v>
      </c>
      <c r="D108" s="18">
        <v>2</v>
      </c>
      <c r="E108" s="18"/>
      <c r="F108" s="18"/>
      <c r="G108" s="18"/>
      <c r="H108" s="18"/>
    </row>
    <row r="109" spans="1:8">
      <c r="A109" s="125" t="s">
        <v>2398</v>
      </c>
      <c r="B109" s="125" t="s">
        <v>2399</v>
      </c>
      <c r="C109" s="123" t="s">
        <v>2280</v>
      </c>
      <c r="D109" s="18">
        <v>3</v>
      </c>
      <c r="E109" s="18"/>
      <c r="F109" s="18"/>
      <c r="G109" s="18"/>
      <c r="H109" s="18"/>
    </row>
    <row r="110" spans="1:8">
      <c r="A110" s="18" t="s">
        <v>2400</v>
      </c>
      <c r="B110" s="18" t="s">
        <v>2400</v>
      </c>
      <c r="C110" s="18" t="s">
        <v>2280</v>
      </c>
      <c r="D110" s="18">
        <v>3</v>
      </c>
      <c r="E110" s="18"/>
      <c r="F110" s="18"/>
      <c r="G110" s="18"/>
      <c r="H110" s="18"/>
    </row>
    <row r="112" spans="1:8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</sheetData>
  <autoFilter ref="A1:H103" xr:uid="{00000000-0001-0000-0500-000000000000}">
    <sortState xmlns:xlrd2="http://schemas.microsoft.com/office/spreadsheetml/2017/richdata2" ref="A2:H109">
      <sortCondition ref="A1:A103"/>
    </sortState>
  </autoFilter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095DE-FFE1-45DE-AAD4-9570D3E9C750}">
  <sheetPr>
    <tabColor theme="9" tint="0.79998168889431442"/>
    <pageSetUpPr fitToPage="1"/>
  </sheetPr>
  <dimension ref="B1:G404"/>
  <sheetViews>
    <sheetView workbookViewId="0">
      <selection activeCell="A405" sqref="A405:XFD405"/>
    </sheetView>
  </sheetViews>
  <sheetFormatPr defaultRowHeight="15"/>
  <cols>
    <col min="1" max="1" width="1.5703125" customWidth="1"/>
    <col min="2" max="2" width="12.28515625" bestFit="1" customWidth="1"/>
    <col min="3" max="3" width="53.5703125" bestFit="1" customWidth="1"/>
    <col min="4" max="4" width="16" bestFit="1" customWidth="1"/>
    <col min="5" max="5" width="3.7109375" bestFit="1" customWidth="1"/>
    <col min="6" max="6" width="12" bestFit="1" customWidth="1"/>
    <col min="7" max="7" width="18.42578125" style="154" bestFit="1" customWidth="1"/>
  </cols>
  <sheetData>
    <row r="1" spans="2:7" ht="26.25">
      <c r="B1" s="328" t="s">
        <v>2401</v>
      </c>
      <c r="C1" s="329"/>
      <c r="D1" s="329"/>
      <c r="E1" s="329"/>
      <c r="F1" s="329"/>
      <c r="G1" s="329"/>
    </row>
    <row r="2" spans="2:7">
      <c r="B2" s="155" t="s">
        <v>2402</v>
      </c>
      <c r="C2" s="155" t="s">
        <v>1880</v>
      </c>
      <c r="D2" s="155" t="s">
        <v>2403</v>
      </c>
      <c r="E2" s="156" t="s">
        <v>2404</v>
      </c>
      <c r="F2" s="155" t="s">
        <v>2405</v>
      </c>
      <c r="G2" s="157" t="s">
        <v>2406</v>
      </c>
    </row>
    <row r="3" spans="2:7">
      <c r="B3" t="s">
        <v>99</v>
      </c>
      <c r="C3" t="str">
        <f>+VLOOKUP($B3,'Detailed Schedule'!$D$8:$H$1037,4,FALSE)</f>
        <v>2002 SULLAIR 185H AIR COMPRESSOR</v>
      </c>
      <c r="D3" s="20">
        <f>+_xlfn.XLOOKUP($B3,'Detailed Schedule'!$D$8:$D$1037,'Detailed Schedule'!$A$8:$A$1037,"ERROR",0,1)</f>
        <v>38063</v>
      </c>
      <c r="F3" t="s">
        <v>2407</v>
      </c>
      <c r="G3" s="154">
        <f>+VLOOKUP($B3,'Detailed Schedule'!$D$8:$H$1037,5,FALSE)</f>
        <v>7420</v>
      </c>
    </row>
    <row r="4" spans="2:7">
      <c r="B4" t="s">
        <v>107</v>
      </c>
      <c r="C4" t="str">
        <f>+VLOOKUP($B4,'Detailed Schedule'!$D$8:$H$1037,4,FALSE)</f>
        <v>2012 DOOSAN C185 AIR COMPR</v>
      </c>
      <c r="D4" s="20">
        <f>+_xlfn.XLOOKUP($B4,'Detailed Schedule'!$D$8:$D$1037,'Detailed Schedule'!$A$8:$A$1037,"ERROR",0,1)</f>
        <v>43168</v>
      </c>
      <c r="F4" t="s">
        <v>2407</v>
      </c>
      <c r="G4" s="154">
        <f>+VLOOKUP($B4,'Detailed Schedule'!$D$8:$H$1037,5,FALSE)</f>
        <v>9746.25</v>
      </c>
    </row>
    <row r="5" spans="2:7">
      <c r="B5" t="s">
        <v>109</v>
      </c>
      <c r="C5" t="str">
        <f>+VLOOKUP($B5,'Detailed Schedule'!$D$8:$H$1037,4,FALSE)</f>
        <v>2018 KAESER M58 210 CFM AIR COMPR</v>
      </c>
      <c r="D5" s="20">
        <f>+_xlfn.XLOOKUP($B5,'Detailed Schedule'!$D$8:$D$1037,'Detailed Schedule'!$A$8:$A$1037,"ERROR",0,1)</f>
        <v>43353</v>
      </c>
      <c r="F5" t="s">
        <v>2407</v>
      </c>
      <c r="G5" s="154">
        <f>+VLOOKUP($B5,'Detailed Schedule'!$D$8:$H$1037,5,FALSE)</f>
        <v>17681.75</v>
      </c>
    </row>
    <row r="6" spans="2:7">
      <c r="B6" t="s">
        <v>111</v>
      </c>
      <c r="C6" t="str">
        <f>+VLOOKUP($B6,'Detailed Schedule'!$D$8:$H$1037,4,FALSE)</f>
        <v>2012 SULLAIR 185</v>
      </c>
      <c r="D6" s="20">
        <f>+_xlfn.XLOOKUP($B6,'Detailed Schedule'!$D$8:$D$1037,'Detailed Schedule'!$A$8:$A$1037,"ERROR",0,1)</f>
        <v>43504</v>
      </c>
      <c r="F6" t="s">
        <v>2407</v>
      </c>
      <c r="G6" s="154">
        <f>+VLOOKUP($B6,'Detailed Schedule'!$D$8:$H$1037,5,FALSE)</f>
        <v>12621.25</v>
      </c>
    </row>
    <row r="7" spans="2:7">
      <c r="B7" t="s">
        <v>113</v>
      </c>
      <c r="C7" t="str">
        <f>+VLOOKUP($B7,'Detailed Schedule'!$D$8:$H$1037,4,FALSE)</f>
        <v>2012 SULLARI 185</v>
      </c>
      <c r="D7" s="20">
        <f>+_xlfn.XLOOKUP($B7,'Detailed Schedule'!$D$8:$D$1037,'Detailed Schedule'!$A$8:$A$1037,"ERROR",0,1)</f>
        <v>43504</v>
      </c>
      <c r="F7" t="s">
        <v>2407</v>
      </c>
      <c r="G7" s="154">
        <f>+VLOOKUP($B7,'Detailed Schedule'!$D$8:$H$1037,5,FALSE)</f>
        <v>12621.25</v>
      </c>
    </row>
    <row r="8" spans="2:7">
      <c r="B8" t="s">
        <v>115</v>
      </c>
      <c r="C8" t="str">
        <f>+VLOOKUP($B8,'Detailed Schedule'!$D$8:$H$1037,4,FALSE)</f>
        <v>2015 SULLAIR 185DPQ AIR COMP</v>
      </c>
      <c r="D8" s="20">
        <f>+_xlfn.XLOOKUP($B8,'Detailed Schedule'!$D$8:$D$1037,'Detailed Schedule'!$A$8:$A$1037,"ERROR",0,1)</f>
        <v>43921</v>
      </c>
      <c r="F8" t="s">
        <v>2407</v>
      </c>
      <c r="G8" s="154">
        <f>+VLOOKUP($B8,'Detailed Schedule'!$D$8:$H$1037,5,FALSE)</f>
        <v>3983.93</v>
      </c>
    </row>
    <row r="9" spans="2:7">
      <c r="B9" t="s">
        <v>117</v>
      </c>
      <c r="C9" t="str">
        <f>+VLOOKUP($B9,'Detailed Schedule'!$D$8:$H$1037,4,FALSE)</f>
        <v>2016 DOOSAN C185WDZ AIR COMPR</v>
      </c>
      <c r="D9" s="20">
        <f>+_xlfn.XLOOKUP($B9,'Detailed Schedule'!$D$8:$D$1037,'Detailed Schedule'!$A$8:$A$1037,"ERROR",0,1)</f>
        <v>44103</v>
      </c>
      <c r="F9" t="s">
        <v>2407</v>
      </c>
      <c r="G9" s="154">
        <f>+VLOOKUP($B9,'Detailed Schedule'!$D$8:$H$1037,5,FALSE)</f>
        <v>9646</v>
      </c>
    </row>
    <row r="10" spans="2:7">
      <c r="B10" t="s">
        <v>119</v>
      </c>
      <c r="C10" t="str">
        <f>+VLOOKUP($B10,'Detailed Schedule'!$D$8:$H$1037,4,FALSE)</f>
        <v>DOOSAN P425HP</v>
      </c>
      <c r="D10" s="20">
        <f>+_xlfn.XLOOKUP($B10,'Detailed Schedule'!$D$8:$D$1037,'Detailed Schedule'!$A$8:$A$1037,"ERROR",0,1)</f>
        <v>44537</v>
      </c>
      <c r="F10" t="s">
        <v>2407</v>
      </c>
      <c r="G10" s="154">
        <f>+VLOOKUP($B10,'Detailed Schedule'!$D$8:$H$1037,5,FALSE)</f>
        <v>14469</v>
      </c>
    </row>
    <row r="11" spans="2:7">
      <c r="B11" t="s">
        <v>121</v>
      </c>
      <c r="C11" t="str">
        <f>+VLOOKUP($B11,'Detailed Schedule'!$D$8:$H$1037,4,FALSE)</f>
        <v>DOOSAN P425HP</v>
      </c>
      <c r="D11" s="20">
        <f>+_xlfn.XLOOKUP($B11,'Detailed Schedule'!$D$8:$D$1037,'Detailed Schedule'!$A$8:$A$1037,"ERROR",0,1)</f>
        <v>44537</v>
      </c>
      <c r="F11" t="s">
        <v>2407</v>
      </c>
      <c r="G11" s="154">
        <f>+VLOOKUP($B11,'Detailed Schedule'!$D$8:$H$1037,5,FALSE)</f>
        <v>26196.5</v>
      </c>
    </row>
    <row r="12" spans="2:7">
      <c r="B12" t="s">
        <v>122</v>
      </c>
      <c r="C12" t="str">
        <f>+VLOOKUP($B12,'Detailed Schedule'!$D$8:$H$1037,4,FALSE)</f>
        <v>UR COMPRESSOR 175-195 CFM TIER</v>
      </c>
      <c r="D12" s="20">
        <f>+_xlfn.XLOOKUP($B12,'Detailed Schedule'!$D$8:$D$1037,'Detailed Schedule'!$A$8:$A$1037,"ERROR",0,1)</f>
        <v>45426</v>
      </c>
      <c r="F12" t="s">
        <v>2407</v>
      </c>
      <c r="G12" s="154">
        <f>+VLOOKUP($B12,'Detailed Schedule'!$D$8:$H$1037,5,FALSE)</f>
        <v>26708.21</v>
      </c>
    </row>
    <row r="13" spans="2:7">
      <c r="B13" t="s">
        <v>124</v>
      </c>
      <c r="C13" t="str">
        <f>+VLOOKUP($B13,'Detailed Schedule'!$D$8:$H$1037,4,FALSE)</f>
        <v>UR COMPRESSOR 175-195 CFM TIER</v>
      </c>
      <c r="D13" s="20">
        <f>+_xlfn.XLOOKUP($B13,'Detailed Schedule'!$D$8:$D$1037,'Detailed Schedule'!$A$8:$A$1037,"ERROR",0,1)</f>
        <v>45426</v>
      </c>
      <c r="F13" t="s">
        <v>2407</v>
      </c>
      <c r="G13" s="154">
        <f>+VLOOKUP($B13,'Detailed Schedule'!$D$8:$H$1037,5,FALSE)</f>
        <v>26708.22</v>
      </c>
    </row>
    <row r="14" spans="2:7">
      <c r="B14" t="s">
        <v>125</v>
      </c>
      <c r="C14" t="str">
        <f>+VLOOKUP($B14,'Detailed Schedule'!$D$8:$H$1037,4,FALSE)</f>
        <v>UR COMPRESSOR 175-195 CFM TIER</v>
      </c>
      <c r="D14" s="20">
        <f>+_xlfn.XLOOKUP($B14,'Detailed Schedule'!$D$8:$D$1037,'Detailed Schedule'!$A$8:$A$1037,"ERROR",0,1)</f>
        <v>45426</v>
      </c>
      <c r="F14" t="s">
        <v>2407</v>
      </c>
      <c r="G14" s="154">
        <f>+VLOOKUP($B14,'Detailed Schedule'!$D$8:$H$1037,5,FALSE)</f>
        <v>26708.22</v>
      </c>
    </row>
    <row r="15" spans="2:7">
      <c r="B15" t="s">
        <v>126</v>
      </c>
      <c r="C15" t="str">
        <f>+VLOOKUP($B15,'Detailed Schedule'!$D$8:$H$1037,4,FALSE)</f>
        <v>CAT 745 AT-01</v>
      </c>
      <c r="D15" s="20">
        <f>+_xlfn.XLOOKUP($B15,'Detailed Schedule'!$D$8:$D$1037,'Detailed Schedule'!$A$8:$A$1037,"ERROR",0,1)</f>
        <v>44637</v>
      </c>
      <c r="F15" t="s">
        <v>2407</v>
      </c>
      <c r="G15" s="154">
        <f>+VLOOKUP($B15,'Detailed Schedule'!$D$8:$H$1037,5,FALSE)</f>
        <v>428982</v>
      </c>
    </row>
    <row r="16" spans="2:7">
      <c r="B16" t="s">
        <v>128</v>
      </c>
      <c r="C16" t="str">
        <f>+VLOOKUP($B16,'Detailed Schedule'!$D$8:$H$1037,4,FALSE)</f>
        <v>CAT 745 AT-02</v>
      </c>
      <c r="D16" s="20">
        <f>+_xlfn.XLOOKUP($B16,'Detailed Schedule'!$D$8:$D$1037,'Detailed Schedule'!$A$8:$A$1037,"ERROR",0,1)</f>
        <v>44637</v>
      </c>
      <c r="F16" t="s">
        <v>2407</v>
      </c>
      <c r="G16" s="154">
        <f>+VLOOKUP($B16,'Detailed Schedule'!$D$8:$H$1037,5,FALSE)</f>
        <v>466400</v>
      </c>
    </row>
    <row r="17" spans="2:7">
      <c r="B17" t="s">
        <v>130</v>
      </c>
      <c r="C17" t="str">
        <f>+VLOOKUP($B17,'Detailed Schedule'!$D$8:$H$1037,4,FALSE)</f>
        <v>CAT 745 AT-03</v>
      </c>
      <c r="D17" s="20">
        <f>+_xlfn.XLOOKUP($B17,'Detailed Schedule'!$D$8:$D$1037,'Detailed Schedule'!$A$8:$A$1037,"ERROR",0,1)</f>
        <v>44637</v>
      </c>
      <c r="F17" t="s">
        <v>2407</v>
      </c>
      <c r="G17" s="154">
        <f>+VLOOKUP($B17,'Detailed Schedule'!$D$8:$H$1037,5,FALSE)</f>
        <v>402800</v>
      </c>
    </row>
    <row r="18" spans="2:7">
      <c r="B18" t="s">
        <v>132</v>
      </c>
      <c r="C18" t="str">
        <f>+VLOOKUP($B18,'Detailed Schedule'!$D$8:$H$1037,4,FALSE)</f>
        <v>CAT 745 AT-04</v>
      </c>
      <c r="D18" s="20">
        <f>+_xlfn.XLOOKUP($B18,'Detailed Schedule'!$D$8:$D$1037,'Detailed Schedule'!$A$8:$A$1037,"ERROR",0,1)</f>
        <v>44637</v>
      </c>
      <c r="F18" t="s">
        <v>2407</v>
      </c>
      <c r="G18" s="154">
        <f>+VLOOKUP($B18,'Detailed Schedule'!$D$8:$H$1037,5,FALSE)</f>
        <v>479332</v>
      </c>
    </row>
    <row r="19" spans="2:7">
      <c r="B19" t="s">
        <v>134</v>
      </c>
      <c r="C19" t="str">
        <f>+VLOOKUP($B19,'Detailed Schedule'!$D$8:$H$1037,4,FALSE)</f>
        <v>2013 BELL B35D G8000 AT-05</v>
      </c>
      <c r="D19" s="20">
        <f>+_xlfn.XLOOKUP($B19,'Detailed Schedule'!$D$8:$D$1037,'Detailed Schedule'!$A$8:$A$1037,"ERROR",0,1)</f>
        <v>44776</v>
      </c>
      <c r="F19" t="s">
        <v>2407</v>
      </c>
      <c r="G19" s="154">
        <f>+VLOOKUP($B19,'Detailed Schedule'!$D$8:$H$1037,5,FALSE)</f>
        <v>285140</v>
      </c>
    </row>
    <row r="20" spans="2:7">
      <c r="B20" t="s">
        <v>136</v>
      </c>
      <c r="C20" t="str">
        <f>+VLOOKUP($B20,'Detailed Schedule'!$D$8:$H$1037,4,FALSE)</f>
        <v>CAT 426 BACKHOE</v>
      </c>
      <c r="D20" s="20">
        <f>+_xlfn.XLOOKUP($B20,'Detailed Schedule'!$D$8:$D$1037,'Detailed Schedule'!$A$8:$A$1037,"ERROR",0,1)</f>
        <v>40294</v>
      </c>
      <c r="F20" t="s">
        <v>2407</v>
      </c>
      <c r="G20" s="154">
        <f>+VLOOKUP($B20,'Detailed Schedule'!$D$8:$H$1037,5,FALSE)</f>
        <v>32100</v>
      </c>
    </row>
    <row r="21" spans="2:7">
      <c r="B21" t="s">
        <v>138</v>
      </c>
      <c r="C21" t="str">
        <f>+VLOOKUP($B21,'Detailed Schedule'!$D$8:$H$1037,4,FALSE)</f>
        <v>CAT 420E BACKHOE / LOADER</v>
      </c>
      <c r="D21" s="20">
        <f>+_xlfn.XLOOKUP($B21,'Detailed Schedule'!$D$8:$D$1037,'Detailed Schedule'!$A$8:$A$1037,"ERROR",0,1)</f>
        <v>42137</v>
      </c>
      <c r="F21" t="s">
        <v>2407</v>
      </c>
      <c r="G21" s="154">
        <f>+VLOOKUP($B21,'Detailed Schedule'!$D$8:$H$1037,5,FALSE)</f>
        <v>81837.27</v>
      </c>
    </row>
    <row r="22" spans="2:7">
      <c r="B22" t="s">
        <v>140</v>
      </c>
      <c r="C22" t="str">
        <f>+VLOOKUP($B22,'Detailed Schedule'!$D$8:$H$1037,4,FALSE)</f>
        <v>2010 CAT 420EIT BACKHOE</v>
      </c>
      <c r="D22" s="20">
        <f>+_xlfn.XLOOKUP($B22,'Detailed Schedule'!$D$8:$D$1037,'Detailed Schedule'!$A$8:$A$1037,"ERROR",0,1)</f>
        <v>42457</v>
      </c>
      <c r="F22" t="s">
        <v>2407</v>
      </c>
      <c r="G22" s="154">
        <f>+VLOOKUP($B22,'Detailed Schedule'!$D$8:$H$1037,5,FALSE)</f>
        <v>60990</v>
      </c>
    </row>
    <row r="23" spans="2:7">
      <c r="B23" t="s">
        <v>142</v>
      </c>
      <c r="C23" t="str">
        <f>+VLOOKUP($B23,'Detailed Schedule'!$D$8:$H$1037,4,FALSE)</f>
        <v>CAT 420E IT BACKHOE/LOADER &amp; asset 261</v>
      </c>
      <c r="D23" s="20">
        <f>+_xlfn.XLOOKUP($B23,'Detailed Schedule'!$D$8:$D$1037,'Detailed Schedule'!$A$8:$A$1037,"ERROR",0,1)</f>
        <v>42628</v>
      </c>
      <c r="F23" t="s">
        <v>2407</v>
      </c>
      <c r="G23" s="154">
        <f>+VLOOKUP($B23,'Detailed Schedule'!$D$8:$H$1037,5,FALSE)</f>
        <v>41730</v>
      </c>
    </row>
    <row r="24" spans="2:7">
      <c r="B24" t="s">
        <v>144</v>
      </c>
      <c r="C24" t="str">
        <f>+VLOOKUP($B24,'Detailed Schedule'!$D$8:$H$1037,4,FALSE)</f>
        <v>2014 CAT 420F 4X4 BACKHOE LOADER</v>
      </c>
      <c r="D24" s="20">
        <f>+_xlfn.XLOOKUP($B24,'Detailed Schedule'!$D$8:$D$1037,'Detailed Schedule'!$A$8:$A$1037,"ERROR",0,1)</f>
        <v>42898</v>
      </c>
      <c r="F24" t="s">
        <v>2407</v>
      </c>
      <c r="G24" s="154">
        <f>+VLOOKUP($B24,'Detailed Schedule'!$D$8:$H$1037,5,FALSE)</f>
        <v>49530.3</v>
      </c>
    </row>
    <row r="25" spans="2:7">
      <c r="B25" t="s">
        <v>146</v>
      </c>
      <c r="C25" t="str">
        <f>+VLOOKUP($B25,'Detailed Schedule'!$D$8:$H$1037,4,FALSE)</f>
        <v>2012 420 CAT BACKHOE</v>
      </c>
      <c r="D25" s="20">
        <f>+_xlfn.XLOOKUP($B25,'Detailed Schedule'!$D$8:$D$1037,'Detailed Schedule'!$A$8:$A$1037,"ERROR",0,1)</f>
        <v>43119</v>
      </c>
      <c r="F25" t="s">
        <v>2407</v>
      </c>
      <c r="G25" s="154">
        <f>+VLOOKUP($B25,'Detailed Schedule'!$D$8:$H$1037,5,FALSE)</f>
        <v>50000</v>
      </c>
    </row>
    <row r="26" spans="2:7">
      <c r="B26" t="s">
        <v>148</v>
      </c>
      <c r="C26" t="str">
        <f>+VLOOKUP($B26,'Detailed Schedule'!$D$8:$H$1037,4,FALSE)</f>
        <v>2012 CAT 430 BACKHOE LOADER</v>
      </c>
      <c r="D26" s="20">
        <f>+_xlfn.XLOOKUP($B26,'Detailed Schedule'!$D$8:$D$1037,'Detailed Schedule'!$A$8:$A$1037,"ERROR",0,1)</f>
        <v>43159</v>
      </c>
      <c r="F26" t="s">
        <v>2407</v>
      </c>
      <c r="G26" s="154">
        <f>+VLOOKUP($B26,'Detailed Schedule'!$D$8:$H$1037,5,FALSE)</f>
        <v>53370.3</v>
      </c>
    </row>
    <row r="27" spans="2:7">
      <c r="B27" t="s">
        <v>150</v>
      </c>
      <c r="C27" t="str">
        <f>+VLOOKUP($B27,'Detailed Schedule'!$D$8:$H$1037,4,FALSE)</f>
        <v>CAT 420 FIT BACKHOE</v>
      </c>
      <c r="D27" s="20">
        <f>+_xlfn.XLOOKUP($B27,'Detailed Schedule'!$D$8:$D$1037,'Detailed Schedule'!$A$8:$A$1037,"ERROR",0,1)</f>
        <v>43189</v>
      </c>
      <c r="F27" t="s">
        <v>2407</v>
      </c>
      <c r="G27" s="154">
        <f>+VLOOKUP($B27,'Detailed Schedule'!$D$8:$H$1037,5,FALSE)</f>
        <v>55434</v>
      </c>
    </row>
    <row r="28" spans="2:7">
      <c r="B28" t="s">
        <v>152</v>
      </c>
      <c r="C28" t="str">
        <f>+VLOOKUP($B28,'Detailed Schedule'!$D$8:$H$1037,4,FALSE)</f>
        <v>2012 CAT 420 FIT</v>
      </c>
      <c r="D28" s="20">
        <f>+_xlfn.XLOOKUP($B28,'Detailed Schedule'!$D$8:$D$1037,'Detailed Schedule'!$A$8:$A$1037,"ERROR",0,1)</f>
        <v>43474</v>
      </c>
      <c r="F28" t="s">
        <v>2407</v>
      </c>
      <c r="G28" s="154">
        <f>+VLOOKUP($B28,'Detailed Schedule'!$D$8:$H$1037,5,FALSE)</f>
        <v>52628.590000000004</v>
      </c>
    </row>
    <row r="29" spans="2:7">
      <c r="B29" t="s">
        <v>154</v>
      </c>
      <c r="C29" t="str">
        <f>+VLOOKUP($B29,'Detailed Schedule'!$D$8:$H$1037,4,FALSE)</f>
        <v>2012 CAT 420 FIT</v>
      </c>
      <c r="D29" s="20">
        <f>+_xlfn.XLOOKUP($B29,'Detailed Schedule'!$D$8:$D$1037,'Detailed Schedule'!$A$8:$A$1037,"ERROR",0,1)</f>
        <v>43474</v>
      </c>
      <c r="F29" t="s">
        <v>2407</v>
      </c>
      <c r="G29" s="154">
        <f>+VLOOKUP($B29,'Detailed Schedule'!$D$8:$H$1037,5,FALSE)</f>
        <v>64360.5</v>
      </c>
    </row>
    <row r="30" spans="2:7">
      <c r="B30" t="s">
        <v>155</v>
      </c>
      <c r="C30" t="str">
        <f>+VLOOKUP($B30,'Detailed Schedule'!$D$8:$H$1037,4,FALSE)</f>
        <v>2015 CAT 420F2 IT 4X4</v>
      </c>
      <c r="D30" s="20">
        <f>+_xlfn.XLOOKUP($B30,'Detailed Schedule'!$D$8:$D$1037,'Detailed Schedule'!$A$8:$A$1037,"ERROR",0,1)</f>
        <v>44173</v>
      </c>
      <c r="F30" t="s">
        <v>2407</v>
      </c>
      <c r="G30" s="154">
        <f>+VLOOKUP($B30,'Detailed Schedule'!$D$8:$H$1037,5,FALSE)</f>
        <v>55173.93</v>
      </c>
    </row>
    <row r="31" spans="2:7">
      <c r="B31" t="s">
        <v>157</v>
      </c>
      <c r="C31" t="str">
        <f>+VLOOKUP($B31,'Detailed Schedule'!$D$8:$H$1037,4,FALSE)</f>
        <v>2015 CAT 420F</v>
      </c>
      <c r="D31" s="20">
        <f>+_xlfn.XLOOKUP($B31,'Detailed Schedule'!$D$8:$D$1037,'Detailed Schedule'!$A$8:$A$1037,"ERROR",0,1)</f>
        <v>44272</v>
      </c>
      <c r="F31" t="s">
        <v>2407</v>
      </c>
      <c r="G31" s="154">
        <f>+VLOOKUP($B31,'Detailed Schedule'!$D$8:$H$1037,5,FALSE)</f>
        <v>53527.68</v>
      </c>
    </row>
    <row r="32" spans="2:7">
      <c r="B32" t="s">
        <v>159</v>
      </c>
      <c r="C32" t="str">
        <f>+VLOOKUP($B32,'Detailed Schedule'!$D$8:$H$1037,4,FALSE)</f>
        <v>2012 CAT 420E IT</v>
      </c>
      <c r="D32" s="20">
        <f>+_xlfn.XLOOKUP($B32,'Detailed Schedule'!$D$8:$D$1037,'Detailed Schedule'!$A$8:$A$1037,"ERROR",0,1)</f>
        <v>44460</v>
      </c>
      <c r="F32" t="s">
        <v>2407</v>
      </c>
      <c r="G32" s="154">
        <f>+VLOOKUP($B32,'Detailed Schedule'!$D$8:$H$1037,5,FALSE)</f>
        <v>52152.05</v>
      </c>
    </row>
    <row r="33" spans="2:7">
      <c r="B33" t="s">
        <v>176</v>
      </c>
      <c r="C33" t="str">
        <f>+VLOOKUP($B33,'Detailed Schedule'!$D$8:$H$1037,4,FALSE)</f>
        <v>SHOT BLASTER 20' ZERO TURN</v>
      </c>
      <c r="D33" s="20">
        <f>+_xlfn.XLOOKUP($B33,'Detailed Schedule'!$D$8:$D$1037,'Detailed Schedule'!$A$8:$A$1037,"ERROR",0,1)</f>
        <v>42839</v>
      </c>
      <c r="F33" t="s">
        <v>2407</v>
      </c>
      <c r="G33" s="154">
        <f>+VLOOKUP($B33,'Detailed Schedule'!$D$8:$H$1037,5,FALSE)</f>
        <v>84951.7</v>
      </c>
    </row>
    <row r="34" spans="2:7">
      <c r="B34" t="s">
        <v>183</v>
      </c>
      <c r="C34" t="str">
        <f>+VLOOKUP($B34,'Detailed Schedule'!$D$8:$H$1037,4,FALSE)</f>
        <v>PONTOON BOAT</v>
      </c>
      <c r="D34" s="20">
        <f>+_xlfn.XLOOKUP($B34,'Detailed Schedule'!$D$8:$D$1037,'Detailed Schedule'!$A$8:$A$1037,"ERROR",0,1)</f>
        <v>43070</v>
      </c>
      <c r="F34" t="s">
        <v>2407</v>
      </c>
      <c r="G34" s="154">
        <f>+VLOOKUP($B34,'Detailed Schedule'!$D$8:$H$1037,5,FALSE)</f>
        <v>37344</v>
      </c>
    </row>
    <row r="35" spans="2:7">
      <c r="B35" t="s">
        <v>187</v>
      </c>
      <c r="C35" t="str">
        <f>+VLOOKUP($B35,'Detailed Schedule'!$D$8:$H$1037,4,FALSE)</f>
        <v>2006 BROCE BROOM RJ 350</v>
      </c>
      <c r="D35" s="20">
        <f>+_xlfn.XLOOKUP($B35,'Detailed Schedule'!$D$8:$D$1037,'Detailed Schedule'!$A$8:$A$1037,"ERROR",0,1)</f>
        <v>40980</v>
      </c>
      <c r="F35" t="s">
        <v>2407</v>
      </c>
      <c r="G35" s="154">
        <f>+VLOOKUP($B35,'Detailed Schedule'!$D$8:$H$1037,5,FALSE)</f>
        <v>19642.7</v>
      </c>
    </row>
    <row r="36" spans="2:7">
      <c r="B36" t="s">
        <v>189</v>
      </c>
      <c r="C36" t="str">
        <f>+VLOOKUP($B36,'Detailed Schedule'!$D$8:$H$1037,4,FALSE)</f>
        <v>2005 BROCE RJ350 BROOM</v>
      </c>
      <c r="D36" s="20">
        <f>+_xlfn.XLOOKUP($B36,'Detailed Schedule'!$D$8:$D$1037,'Detailed Schedule'!$A$8:$A$1037,"ERROR",0,1)</f>
        <v>41354</v>
      </c>
      <c r="F36" t="s">
        <v>2407</v>
      </c>
      <c r="G36" s="154">
        <f>+VLOOKUP($B36,'Detailed Schedule'!$D$8:$H$1037,5,FALSE)</f>
        <v>22815</v>
      </c>
    </row>
    <row r="37" spans="2:7">
      <c r="B37" t="s">
        <v>191</v>
      </c>
      <c r="C37" t="str">
        <f>+VLOOKUP($B37,'Detailed Schedule'!$D$8:$H$1037,4,FALSE)</f>
        <v>2012 BROCE BROOM</v>
      </c>
      <c r="D37" s="20">
        <f>+_xlfn.XLOOKUP($B37,'Detailed Schedule'!$D$8:$D$1037,'Detailed Schedule'!$A$8:$A$1037,"ERROR",0,1)</f>
        <v>43165</v>
      </c>
      <c r="F37" t="s">
        <v>2407</v>
      </c>
      <c r="G37" s="154">
        <f>+VLOOKUP($B37,'Detailed Schedule'!$D$8:$H$1037,5,FALSE)</f>
        <v>16214.83</v>
      </c>
    </row>
    <row r="38" spans="2:7">
      <c r="B38" t="s">
        <v>193</v>
      </c>
      <c r="C38" t="str">
        <f>+VLOOKUP($B38,'Detailed Schedule'!$D$8:$H$1037,4,FALSE)</f>
        <v>REPLACE ENGINE IN BR0-06</v>
      </c>
      <c r="D38" s="20">
        <f>+_xlfn.XLOOKUP($B38,'Detailed Schedule'!$D$8:$D$1037,'Detailed Schedule'!$A$8:$A$1037,"ERROR",0,1)</f>
        <v>45261</v>
      </c>
      <c r="F38" t="s">
        <v>2407</v>
      </c>
      <c r="G38" s="154">
        <f>+VLOOKUP($B38,'Detailed Schedule'!$D$8:$H$1037,5,FALSE)</f>
        <v>8114.27</v>
      </c>
    </row>
    <row r="39" spans="2:7">
      <c r="B39" t="s">
        <v>195</v>
      </c>
      <c r="C39" t="str">
        <f>+VLOOKUP($B39,'Detailed Schedule'!$D$8:$H$1037,4,FALSE)</f>
        <v>2014 LAY-MOR SM300</v>
      </c>
      <c r="D39" s="20">
        <f>+_xlfn.XLOOKUP($B39,'Detailed Schedule'!$D$8:$D$1037,'Detailed Schedule'!$A$8:$A$1037,"ERROR",0,1)</f>
        <v>44272</v>
      </c>
      <c r="F39" t="s">
        <v>2407</v>
      </c>
      <c r="G39" s="154">
        <f>+VLOOKUP($B39,'Detailed Schedule'!$D$8:$H$1037,5,FALSE)</f>
        <v>11454.630000000001</v>
      </c>
    </row>
    <row r="40" spans="2:7">
      <c r="B40" t="s">
        <v>197</v>
      </c>
      <c r="C40" t="str">
        <f>+VLOOKUP($B40,'Detailed Schedule'!$D$8:$H$1037,4,FALSE)</f>
        <v>2014 BROCE KR350</v>
      </c>
      <c r="D40" s="20">
        <f>+_xlfn.XLOOKUP($B40,'Detailed Schedule'!$D$8:$D$1037,'Detailed Schedule'!$A$8:$A$1037,"ERROR",0,1)</f>
        <v>44280</v>
      </c>
      <c r="F40" t="s">
        <v>2407</v>
      </c>
      <c r="G40" s="154">
        <f>+VLOOKUP($B40,'Detailed Schedule'!$D$8:$H$1037,5,FALSE)</f>
        <v>20567.5</v>
      </c>
    </row>
    <row r="41" spans="2:7">
      <c r="B41" t="s">
        <v>199</v>
      </c>
      <c r="C41" t="str">
        <f>+VLOOKUP($B41,'Detailed Schedule'!$D$8:$H$1037,4,FALSE)</f>
        <v>350 BRC #1</v>
      </c>
      <c r="D41" s="20">
        <f>+_xlfn.XLOOKUP($B41,'Detailed Schedule'!$D$8:$D$1037,'Detailed Schedule'!$A$8:$A$1037,"ERROR",0,1)</f>
        <v>44861</v>
      </c>
      <c r="F41" t="s">
        <v>2407</v>
      </c>
      <c r="G41" s="154">
        <f>+VLOOKUP($B41,'Detailed Schedule'!$D$8:$H$1037,5,FALSE)</f>
        <v>40767</v>
      </c>
    </row>
    <row r="42" spans="2:7">
      <c r="B42" t="s">
        <v>201</v>
      </c>
      <c r="C42" t="str">
        <f>+VLOOKUP($B42,'Detailed Schedule'!$D$8:$H$1037,4,FALSE)</f>
        <v>350 BRC #2</v>
      </c>
      <c r="D42" s="20">
        <f>+_xlfn.XLOOKUP($B42,'Detailed Schedule'!$D$8:$D$1037,'Detailed Schedule'!$A$8:$A$1037,"ERROR",0,1)</f>
        <v>44861</v>
      </c>
      <c r="F42" t="s">
        <v>2407</v>
      </c>
      <c r="G42" s="154">
        <f>+VLOOKUP($B42,'Detailed Schedule'!$D$8:$H$1037,5,FALSE)</f>
        <v>40767</v>
      </c>
    </row>
    <row r="43" spans="2:7">
      <c r="B43" t="s">
        <v>203</v>
      </c>
      <c r="C43" t="str">
        <f>+VLOOKUP($B43,'Detailed Schedule'!$D$8:$H$1037,4,FALSE)</f>
        <v>2017 BROCE 350 BRC</v>
      </c>
      <c r="D43" s="20">
        <f>+_xlfn.XLOOKUP($B43,'Detailed Schedule'!$D$8:$D$1037,'Detailed Schedule'!$A$8:$A$1037,"ERROR",0,1)</f>
        <v>45551</v>
      </c>
      <c r="F43" t="s">
        <v>2407</v>
      </c>
      <c r="G43" s="154">
        <f>+VLOOKUP($B43,'Detailed Schedule'!$D$8:$H$1037,5,FALSE)</f>
        <v>33935.85</v>
      </c>
    </row>
    <row r="44" spans="2:7">
      <c r="B44" t="s">
        <v>215</v>
      </c>
      <c r="C44" t="str">
        <f>+VLOOKUP($B44,'Detailed Schedule'!$D$8:$H$1037,4,FALSE)</f>
        <v>1998 LINKBELT LS138 CRANE</v>
      </c>
      <c r="D44" s="20">
        <f>+_xlfn.XLOOKUP($B44,'Detailed Schedule'!$D$8:$D$1037,'Detailed Schedule'!$A$8:$A$1037,"ERROR",0,1)</f>
        <v>39918</v>
      </c>
      <c r="F44" t="s">
        <v>2407</v>
      </c>
      <c r="G44" s="154">
        <f>+VLOOKUP($B44,'Detailed Schedule'!$D$8:$H$1037,5,FALSE)</f>
        <v>347750</v>
      </c>
    </row>
    <row r="45" spans="2:7">
      <c r="B45" t="s">
        <v>217</v>
      </c>
      <c r="C45" t="str">
        <f>+VLOOKUP($B45,'Detailed Schedule'!$D$8:$H$1037,4,FALSE)</f>
        <v>2013 KOBELCO CK1600G</v>
      </c>
      <c r="D45" s="20">
        <f>+_xlfn.XLOOKUP($B45,'Detailed Schedule'!$D$8:$D$1037,'Detailed Schedule'!$A$8:$A$1037,"ERROR",0,1)</f>
        <v>45397</v>
      </c>
      <c r="F45" t="s">
        <v>2407</v>
      </c>
      <c r="G45" s="154">
        <f>+VLOOKUP($B45,'Detailed Schedule'!$D$8:$H$1037,5,FALSE)</f>
        <v>751063</v>
      </c>
    </row>
    <row r="46" spans="2:7">
      <c r="B46" t="s">
        <v>219</v>
      </c>
      <c r="C46" t="str">
        <f>+VLOOKUP($B46,'Detailed Schedule'!$D$8:$H$1037,4,FALSE)</f>
        <v>2018 MANITOWOC 11000-01 11001226</v>
      </c>
      <c r="D46" s="20">
        <f>+_xlfn.XLOOKUP($B46,'Detailed Schedule'!$D$8:$D$1037,'Detailed Schedule'!$A$8:$A$1037,"ERROR",0,1)</f>
        <v>45576</v>
      </c>
      <c r="F46" t="s">
        <v>2407</v>
      </c>
      <c r="G46" s="154">
        <f>+VLOOKUP($B46,'Detailed Schedule'!$D$8:$H$1037,5,FALSE)</f>
        <v>561600</v>
      </c>
    </row>
    <row r="47" spans="2:7">
      <c r="B47" t="s">
        <v>221</v>
      </c>
      <c r="C47" t="str">
        <f>+VLOOKUP($B47,'Detailed Schedule'!$D$8:$H$1037,4,FALSE)</f>
        <v>ROME DISC - 8'</v>
      </c>
      <c r="D47" s="20">
        <f>+_xlfn.XLOOKUP($B47,'Detailed Schedule'!$D$8:$D$1037,'Detailed Schedule'!$A$8:$A$1037,"ERROR",0,1)</f>
        <v>37792</v>
      </c>
      <c r="F47" t="s">
        <v>2407</v>
      </c>
      <c r="G47" s="154">
        <f>+VLOOKUP($B47,'Detailed Schedule'!$D$8:$H$1037,5,FALSE)</f>
        <v>3750</v>
      </c>
    </row>
    <row r="48" spans="2:7">
      <c r="B48" t="s">
        <v>223</v>
      </c>
      <c r="C48" t="str">
        <f>+VLOOKUP($B48,'Detailed Schedule'!$D$8:$H$1037,4,FALSE)</f>
        <v>OFFSET DISK 14'</v>
      </c>
      <c r="D48" s="20">
        <f>+_xlfn.XLOOKUP($B48,'Detailed Schedule'!$D$8:$D$1037,'Detailed Schedule'!$A$8:$A$1037,"ERROR",0,1)</f>
        <v>41386</v>
      </c>
      <c r="F48" t="s">
        <v>2407</v>
      </c>
      <c r="G48" s="154">
        <f>+VLOOKUP($B48,'Detailed Schedule'!$D$8:$H$1037,5,FALSE)</f>
        <v>22746.03</v>
      </c>
    </row>
    <row r="49" spans="2:7">
      <c r="B49" t="s">
        <v>225</v>
      </c>
      <c r="C49" t="str">
        <f>+VLOOKUP($B49,'Detailed Schedule'!$D$8:$H$1037,4,FALSE)</f>
        <v>36" DISK BEARING ASSY</v>
      </c>
      <c r="D49" s="20">
        <f>+_xlfn.XLOOKUP($B49,'Detailed Schedule'!$D$8:$D$1037,'Detailed Schedule'!$A$8:$A$1037,"ERROR",0,1)</f>
        <v>44630</v>
      </c>
      <c r="F49" t="s">
        <v>2407</v>
      </c>
      <c r="G49" s="154">
        <f>+VLOOKUP($B49,'Detailed Schedule'!$D$8:$H$1037,5,FALSE)</f>
        <v>15276.75</v>
      </c>
    </row>
    <row r="50" spans="2:7">
      <c r="B50" t="s">
        <v>227</v>
      </c>
      <c r="C50" t="str">
        <f>+VLOOKUP($B50,'Detailed Schedule'!$D$8:$H$1037,4,FALSE)</f>
        <v>MTS 124FT DISK</v>
      </c>
      <c r="D50" s="20">
        <f>+_xlfn.XLOOKUP($B50,'Detailed Schedule'!$D$8:$D$1037,'Detailed Schedule'!$A$8:$A$1037,"ERROR",0,1)</f>
        <v>44965</v>
      </c>
      <c r="F50" t="s">
        <v>2407</v>
      </c>
      <c r="G50" s="154">
        <f>+VLOOKUP($B50,'Detailed Schedule'!$D$8:$H$1037,5,FALSE)</f>
        <v>58410</v>
      </c>
    </row>
    <row r="51" spans="2:7">
      <c r="B51" t="s">
        <v>229</v>
      </c>
      <c r="C51" t="str">
        <f>+VLOOKUP($B51,'Detailed Schedule'!$D$8:$H$1037,4,FALSE)</f>
        <v>SEALMASTER CRACK PRO 125DA</v>
      </c>
      <c r="D51" s="20">
        <f>+_xlfn.XLOOKUP($B51,'Detailed Schedule'!$D$8:$D$1037,'Detailed Schedule'!$A$8:$A$1037,"ERROR",0,1)</f>
        <v>44942</v>
      </c>
      <c r="F51" t="s">
        <v>2407</v>
      </c>
      <c r="G51" s="154">
        <f>+VLOOKUP($B51,'Detailed Schedule'!$D$8:$H$1037,5,FALSE)</f>
        <v>58000</v>
      </c>
    </row>
    <row r="52" spans="2:7">
      <c r="B52" t="s">
        <v>231</v>
      </c>
      <c r="C52" t="str">
        <f>+VLOOKUP($B52,'Detailed Schedule'!$D$8:$H$1037,4,FALSE)</f>
        <v>2001 GOMACO C450 DECK MACHINE</v>
      </c>
      <c r="D52" s="20">
        <f>+_xlfn.XLOOKUP($B52,'Detailed Schedule'!$D$8:$D$1037,'Detailed Schedule'!$A$8:$A$1037,"ERROR",0,1)</f>
        <v>37142</v>
      </c>
      <c r="F52" t="s">
        <v>2407</v>
      </c>
      <c r="G52" s="154">
        <f>+VLOOKUP($B52,'Detailed Schedule'!$D$8:$H$1037,5,FALSE)</f>
        <v>56000</v>
      </c>
    </row>
    <row r="53" spans="2:7">
      <c r="B53" t="s">
        <v>233</v>
      </c>
      <c r="C53" t="str">
        <f>+VLOOKUP($B53,'Detailed Schedule'!$D$8:$H$1037,4,FALSE)</f>
        <v>5' EXTENSION FOR GOMACO C450 (#131)</v>
      </c>
      <c r="D53" s="20">
        <f>+_xlfn.XLOOKUP($B53,'Detailed Schedule'!$D$8:$D$1037,'Detailed Schedule'!$A$8:$A$1037,"ERROR",0,1)</f>
        <v>37998</v>
      </c>
      <c r="F53" t="s">
        <v>2407</v>
      </c>
      <c r="G53" s="154">
        <f>+VLOOKUP($B53,'Detailed Schedule'!$D$8:$H$1037,5,FALSE)</f>
        <v>4375</v>
      </c>
    </row>
    <row r="54" spans="2:7">
      <c r="B54" t="s">
        <v>235</v>
      </c>
      <c r="C54" t="str">
        <f>+VLOOKUP($B54,'Detailed Schedule'!$D$8:$H$1037,4,FALSE)</f>
        <v>GOMACO C450 FINISHING MACHINE</v>
      </c>
      <c r="D54" s="20">
        <f>+_xlfn.XLOOKUP($B54,'Detailed Schedule'!$D$8:$D$1037,'Detailed Schedule'!$A$8:$A$1037,"ERROR",0,1)</f>
        <v>40367</v>
      </c>
      <c r="F54" t="s">
        <v>2407</v>
      </c>
      <c r="G54" s="154">
        <f>+VLOOKUP($B54,'Detailed Schedule'!$D$8:$H$1037,5,FALSE)</f>
        <v>6000</v>
      </c>
    </row>
    <row r="55" spans="2:7">
      <c r="B55" t="s">
        <v>237</v>
      </c>
      <c r="C55" t="str">
        <f>+VLOOKUP($B55,'Detailed Schedule'!$D$8:$H$1037,4,FALSE)</f>
        <v>GOMACO C750 FINISH MACHINE</v>
      </c>
      <c r="D55" s="20">
        <f>+_xlfn.XLOOKUP($B55,'Detailed Schedule'!$D$8:$D$1037,'Detailed Schedule'!$A$8:$A$1037,"ERROR",0,1)</f>
        <v>41381</v>
      </c>
      <c r="F55" t="s">
        <v>2407</v>
      </c>
      <c r="G55" s="154">
        <f>+VLOOKUP($B55,'Detailed Schedule'!$D$8:$H$1037,5,FALSE)</f>
        <v>18254.2</v>
      </c>
    </row>
    <row r="56" spans="2:7">
      <c r="B56" t="s">
        <v>239</v>
      </c>
      <c r="C56" t="str">
        <f>+VLOOKUP($B56,'Detailed Schedule'!$D$8:$H$1037,4,FALSE)</f>
        <v>GOMACO SPANIT WORK BRIDGE</v>
      </c>
      <c r="D56" s="20">
        <f>+_xlfn.XLOOKUP($B56,'Detailed Schedule'!$D$8:$D$1037,'Detailed Schedule'!$A$8:$A$1037,"ERROR",0,1)</f>
        <v>41381</v>
      </c>
      <c r="F56" t="s">
        <v>2407</v>
      </c>
      <c r="G56" s="154">
        <f>+VLOOKUP($B56,'Detailed Schedule'!$D$8:$H$1037,5,FALSE)</f>
        <v>32128.21</v>
      </c>
    </row>
    <row r="57" spans="2:7">
      <c r="B57" t="s">
        <v>241</v>
      </c>
      <c r="C57" t="str">
        <f>+VLOOKUP($B57,'Detailed Schedule'!$D$8:$H$1037,4,FALSE)</f>
        <v>BRIDGE DECKING MACHINE W/ TWO 4 &amp; 6 FT SECTNS</v>
      </c>
      <c r="D57" s="20">
        <f>+_xlfn.XLOOKUP($B57,'Detailed Schedule'!$D$8:$D$1037,'Detailed Schedule'!$A$8:$A$1037,"ERROR",0,1)</f>
        <v>42591</v>
      </c>
      <c r="F57" t="s">
        <v>2407</v>
      </c>
      <c r="G57" s="154">
        <f>+VLOOKUP($B57,'Detailed Schedule'!$D$8:$H$1037,5,FALSE)</f>
        <v>15000</v>
      </c>
    </row>
    <row r="58" spans="2:7">
      <c r="B58" t="s">
        <v>243</v>
      </c>
      <c r="C58" t="str">
        <f>+VLOOKUP($B58,'Detailed Schedule'!$D$8:$H$1037,4,FALSE)</f>
        <v>2017 COMMANDER III PAVER</v>
      </c>
      <c r="D58" s="20">
        <f>+_xlfn.XLOOKUP($B58,'Detailed Schedule'!$D$8:$D$1037,'Detailed Schedule'!$A$8:$A$1037,"ERROR",0,1)</f>
        <v>43252</v>
      </c>
      <c r="F58" t="s">
        <v>2407</v>
      </c>
      <c r="G58" s="154">
        <f>+VLOOKUP($B58,'Detailed Schedule'!$D$8:$H$1037,5,FALSE)</f>
        <v>398450</v>
      </c>
    </row>
    <row r="59" spans="2:7">
      <c r="B59" t="s">
        <v>245</v>
      </c>
      <c r="C59" t="str">
        <f>+VLOOKUP($B59,'Detailed Schedule'!$D$8:$H$1037,4,FALSE)</f>
        <v>2004 GOMACO GHP2800</v>
      </c>
      <c r="D59" s="20">
        <f>+_xlfn.XLOOKUP($B59,'Detailed Schedule'!$D$8:$D$1037,'Detailed Schedule'!$A$8:$A$1037,"ERROR",0,1)</f>
        <v>43670</v>
      </c>
      <c r="F59" t="s">
        <v>2407</v>
      </c>
      <c r="G59" s="154">
        <f>+VLOOKUP($B59,'Detailed Schedule'!$D$8:$H$1037,5,FALSE)</f>
        <v>285000</v>
      </c>
    </row>
    <row r="60" spans="2:7">
      <c r="B60" t="s">
        <v>247</v>
      </c>
      <c r="C60" t="str">
        <f>+VLOOKUP($B60,'Detailed Schedule'!$D$8:$H$1037,4,FALSE)</f>
        <v>2010 GOMACO RTP500</v>
      </c>
      <c r="D60" s="20">
        <f>+_xlfn.XLOOKUP($B60,'Detailed Schedule'!$D$8:$D$1037,'Detailed Schedule'!$A$8:$A$1037,"ERROR",0,1)</f>
        <v>43944</v>
      </c>
      <c r="F60" t="s">
        <v>2407</v>
      </c>
      <c r="G60" s="154">
        <f>+VLOOKUP($B60,'Detailed Schedule'!$D$8:$H$1037,5,FALSE)</f>
        <v>159500</v>
      </c>
    </row>
    <row r="61" spans="2:7">
      <c r="B61" t="s">
        <v>249</v>
      </c>
      <c r="C61" t="str">
        <f>+VLOOKUP($B61,'Detailed Schedule'!$D$8:$H$1037,4,FALSE)</f>
        <v>REHOSE ENTIRE MACHINE</v>
      </c>
      <c r="D61" s="20">
        <f>+_xlfn.XLOOKUP($B61,'Detailed Schedule'!$D$8:$D$1037,'Detailed Schedule'!$A$8:$A$1037,"ERROR",0,1)</f>
        <v>44812</v>
      </c>
      <c r="F61" t="s">
        <v>2407</v>
      </c>
      <c r="G61" s="154">
        <f>+VLOOKUP($B61,'Detailed Schedule'!$D$8:$H$1037,5,FALSE)</f>
        <v>57580.630000000005</v>
      </c>
    </row>
    <row r="62" spans="2:7">
      <c r="B62" t="s">
        <v>251</v>
      </c>
      <c r="C62" t="str">
        <f>+VLOOKUP($B62,'Detailed Schedule'!$D$8:$H$1037,4,FALSE)</f>
        <v>CFM-14 UNDERCARRIAGE REPLACED</v>
      </c>
      <c r="D62" s="20">
        <f>+_xlfn.XLOOKUP($B62,'Detailed Schedule'!$D$8:$D$1037,'Detailed Schedule'!$A$8:$A$1037,"ERROR",0,1)</f>
        <v>45105</v>
      </c>
      <c r="F62" t="s">
        <v>2407</v>
      </c>
      <c r="G62" s="154">
        <f>+VLOOKUP($B62,'Detailed Schedule'!$D$8:$H$1037,5,FALSE)</f>
        <v>38246</v>
      </c>
    </row>
    <row r="63" spans="2:7">
      <c r="B63" t="s">
        <v>253</v>
      </c>
      <c r="C63" t="str">
        <f>+VLOOKUP($B63,'Detailed Schedule'!$D$8:$H$1037,4,FALSE)</f>
        <v>GOMACO C-450X</v>
      </c>
      <c r="D63" s="20">
        <f>+_xlfn.XLOOKUP($B63,'Detailed Schedule'!$D$8:$D$1037,'Detailed Schedule'!$A$8:$A$1037,"ERROR",0,1)</f>
        <v>43997</v>
      </c>
      <c r="F63" t="s">
        <v>2407</v>
      </c>
      <c r="G63" s="154">
        <f>+VLOOKUP($B63,'Detailed Schedule'!$D$8:$H$1037,5,FALSE)</f>
        <v>126500</v>
      </c>
    </row>
    <row r="64" spans="2:7">
      <c r="B64" t="s">
        <v>255</v>
      </c>
      <c r="C64" t="str">
        <f>+VLOOKUP($B64,'Detailed Schedule'!$D$8:$H$1037,4,FALSE)</f>
        <v>GOMACO C450 7712</v>
      </c>
      <c r="D64" s="20">
        <f>+_xlfn.XLOOKUP($B64,'Detailed Schedule'!$D$8:$D$1037,'Detailed Schedule'!$A$8:$A$1037,"ERROR",0,1)</f>
        <v>45155</v>
      </c>
      <c r="F64" t="s">
        <v>2407</v>
      </c>
      <c r="G64" s="154">
        <f>+VLOOKUP($B64,'Detailed Schedule'!$D$8:$H$1037,5,FALSE)</f>
        <v>14750</v>
      </c>
    </row>
    <row r="65" spans="2:7">
      <c r="B65" t="s">
        <v>257</v>
      </c>
      <c r="C65" t="str">
        <f>+VLOOKUP($B65,'Detailed Schedule'!$D$8:$H$1037,4,FALSE)</f>
        <v>2011 GOMACO 4000 SPAN 905800-081</v>
      </c>
      <c r="D65" s="20">
        <f>+_xlfn.XLOOKUP($B65,'Detailed Schedule'!$D$8:$D$1037,'Detailed Schedule'!$A$8:$A$1037,"ERROR",0,1)</f>
        <v>45203</v>
      </c>
      <c r="F65" t="s">
        <v>2407</v>
      </c>
      <c r="G65" s="154">
        <f>+VLOOKUP($B65,'Detailed Schedule'!$D$8:$H$1037,5,FALSE)</f>
        <v>45000</v>
      </c>
    </row>
    <row r="66" spans="2:7">
      <c r="B66" t="s">
        <v>259</v>
      </c>
      <c r="C66" t="str">
        <f>+VLOOKUP($B66,'Detailed Schedule'!$D$8:$H$1037,4,FALSE)</f>
        <v>FABCO TRUSS SCREED 22.5' KIT</v>
      </c>
      <c r="D66" s="20">
        <f>+_xlfn.XLOOKUP($B66,'Detailed Schedule'!$D$8:$D$1037,'Detailed Schedule'!$A$8:$A$1037,"ERROR",0,1)</f>
        <v>45531</v>
      </c>
      <c r="F66" t="s">
        <v>2407</v>
      </c>
      <c r="G66" s="154">
        <f>+VLOOKUP($B66,'Detailed Schedule'!$D$8:$H$1037,5,FALSE)</f>
        <v>14897.93</v>
      </c>
    </row>
    <row r="67" spans="2:7">
      <c r="B67" t="s">
        <v>308</v>
      </c>
      <c r="C67" t="str">
        <f>+VLOOKUP($B67,'Detailed Schedule'!$D$8:$H$1037,4,FALSE)</f>
        <v>CONCRETE PLANT</v>
      </c>
      <c r="D67" s="20">
        <f>+_xlfn.XLOOKUP($B67,'Detailed Schedule'!$D$8:$D$1037,'Detailed Schedule'!$A$8:$A$1037,"ERROR",0,1)</f>
        <v>44467</v>
      </c>
      <c r="F67" t="s">
        <v>2407</v>
      </c>
      <c r="G67" s="154">
        <f>+VLOOKUP($B67,'Detailed Schedule'!$D$8:$H$1037,5,FALSE)</f>
        <v>514434.8</v>
      </c>
    </row>
    <row r="68" spans="2:7">
      <c r="B68" t="s">
        <v>310</v>
      </c>
      <c r="C68" t="str">
        <f>+VLOOKUP($B68,'Detailed Schedule'!$D$8:$H$1037,4,FALSE)</f>
        <v>DUST COLLECTOR</v>
      </c>
      <c r="D68" s="20">
        <f>+_xlfn.XLOOKUP($B68,'Detailed Schedule'!$D$8:$D$1037,'Detailed Schedule'!$A$8:$A$1037,"ERROR",0,1)</f>
        <v>44515</v>
      </c>
      <c r="F68" t="s">
        <v>2407</v>
      </c>
      <c r="G68" s="154">
        <f>+VLOOKUP($B68,'Detailed Schedule'!$D$8:$H$1037,5,FALSE)</f>
        <v>84465.2</v>
      </c>
    </row>
    <row r="69" spans="2:7">
      <c r="B69" t="s">
        <v>346</v>
      </c>
      <c r="C69" t="str">
        <f>+VLOOKUP($B69,'Detailed Schedule'!$D$8:$H$1037,4,FALSE)</f>
        <v>CAT D5M DOZER</v>
      </c>
      <c r="D69" s="20">
        <f>+_xlfn.XLOOKUP($B69,'Detailed Schedule'!$D$8:$D$1037,'Detailed Schedule'!$A$8:$A$1037,"ERROR",0,1)</f>
        <v>36356</v>
      </c>
      <c r="F69" t="s">
        <v>2407</v>
      </c>
      <c r="G69" s="154">
        <f>+VLOOKUP($B69,'Detailed Schedule'!$D$8:$H$1037,5,FALSE)</f>
        <v>95806</v>
      </c>
    </row>
    <row r="70" spans="2:7">
      <c r="B70" t="s">
        <v>348</v>
      </c>
      <c r="C70" t="str">
        <f>+VLOOKUP($B70,'Detailed Schedule'!$D$8:$H$1037,4,FALSE)</f>
        <v>2001 CAT D5M DOZER W/ GPS</v>
      </c>
      <c r="D70" s="20">
        <f>+_xlfn.XLOOKUP($B70,'Detailed Schedule'!$D$8:$D$1037,'Detailed Schedule'!$A$8:$A$1037,"ERROR",0,1)</f>
        <v>38145</v>
      </c>
      <c r="F70" t="s">
        <v>2407</v>
      </c>
      <c r="G70" s="154">
        <f>+VLOOKUP($B70,'Detailed Schedule'!$D$8:$H$1037,5,FALSE)</f>
        <v>79500</v>
      </c>
    </row>
    <row r="71" spans="2:7">
      <c r="B71" t="s">
        <v>350</v>
      </c>
      <c r="C71" t="str">
        <f>+VLOOKUP($B71,'Detailed Schedule'!$D$8:$H$1037,4,FALSE)</f>
        <v>2002 JD 750CLT DOZER</v>
      </c>
      <c r="D71" s="20">
        <f>+_xlfn.XLOOKUP($B71,'Detailed Schedule'!$D$8:$D$1037,'Detailed Schedule'!$A$8:$A$1037,"ERROR",0,1)</f>
        <v>39300</v>
      </c>
      <c r="F71" t="s">
        <v>2407</v>
      </c>
      <c r="G71" s="154">
        <f>+VLOOKUP($B71,'Detailed Schedule'!$D$8:$H$1037,5,FALSE)</f>
        <v>84800</v>
      </c>
    </row>
    <row r="72" spans="2:7">
      <c r="B72" t="s">
        <v>352</v>
      </c>
      <c r="C72" t="str">
        <f>+VLOOKUP($B72,'Detailed Schedule'!$D$8:$H$1037,4,FALSE)</f>
        <v>2007 JD 650J LGP DOZER</v>
      </c>
      <c r="D72" s="20">
        <f>+_xlfn.XLOOKUP($B72,'Detailed Schedule'!$D$8:$D$1037,'Detailed Schedule'!$A$8:$A$1037,"ERROR",0,1)</f>
        <v>39889</v>
      </c>
      <c r="F72" t="s">
        <v>2407</v>
      </c>
      <c r="G72" s="154">
        <f>+VLOOKUP($B72,'Detailed Schedule'!$D$8:$H$1037,5,FALSE)</f>
        <v>67840</v>
      </c>
    </row>
    <row r="73" spans="2:7">
      <c r="B73" t="s">
        <v>354</v>
      </c>
      <c r="C73" t="str">
        <f>+VLOOKUP($B73,'Detailed Schedule'!$D$8:$H$1037,4,FALSE)</f>
        <v>2006 JD 450J LGP DOZER</v>
      </c>
      <c r="D73" s="20">
        <f>+_xlfn.XLOOKUP($B73,'Detailed Schedule'!$D$8:$D$1037,'Detailed Schedule'!$A$8:$A$1037,"ERROR",0,1)</f>
        <v>40980</v>
      </c>
      <c r="F73" t="s">
        <v>2407</v>
      </c>
      <c r="G73" s="154">
        <f>+VLOOKUP($B73,'Detailed Schedule'!$D$8:$H$1037,5,FALSE)</f>
        <v>39751.9</v>
      </c>
    </row>
    <row r="74" spans="2:7">
      <c r="B74" t="s">
        <v>356</v>
      </c>
      <c r="C74" t="str">
        <f>+VLOOKUP($B74,'Detailed Schedule'!$D$8:$H$1037,4,FALSE)</f>
        <v>REPLACE ENGINE ON D-08</v>
      </c>
      <c r="D74" s="20">
        <f>+_xlfn.XLOOKUP($B74,'Detailed Schedule'!$D$8:$D$1037,'Detailed Schedule'!$A$8:$A$1037,"ERROR",0,1)</f>
        <v>44537</v>
      </c>
      <c r="F74" t="s">
        <v>2407</v>
      </c>
      <c r="G74" s="154">
        <f>+VLOOKUP($B74,'Detailed Schedule'!$D$8:$H$1037,5,FALSE)</f>
        <v>10348.94</v>
      </c>
    </row>
    <row r="75" spans="2:7">
      <c r="B75" t="s">
        <v>358</v>
      </c>
      <c r="C75" t="str">
        <f>+VLOOKUP($B75,'Detailed Schedule'!$D$8:$H$1037,4,FALSE)</f>
        <v>NEW UNDERCARRIAGE FOR D-8</v>
      </c>
      <c r="D75" s="20">
        <f>+_xlfn.XLOOKUP($B75,'Detailed Schedule'!$D$8:$D$1037,'Detailed Schedule'!$A$8:$A$1037,"ERROR",0,1)</f>
        <v>44916</v>
      </c>
      <c r="F75" t="s">
        <v>2407</v>
      </c>
      <c r="G75" s="154">
        <f>+VLOOKUP($B75,'Detailed Schedule'!$D$8:$H$1037,5,FALSE)</f>
        <v>9003.17</v>
      </c>
    </row>
    <row r="76" spans="2:7">
      <c r="B76" t="s">
        <v>360</v>
      </c>
      <c r="C76" t="str">
        <f>+VLOOKUP($B76,'Detailed Schedule'!$D$8:$H$1037,4,FALSE)</f>
        <v>2007 CAT D6R XW SERIES 111 DOZER</v>
      </c>
      <c r="D76" s="20">
        <f>+_xlfn.XLOOKUP($B76,'Detailed Schedule'!$D$8:$D$1037,'Detailed Schedule'!$A$8:$A$1037,"ERROR",0,1)</f>
        <v>41354</v>
      </c>
      <c r="F76" t="s">
        <v>2407</v>
      </c>
      <c r="G76" s="154">
        <f>+VLOOKUP($B76,'Detailed Schedule'!$D$8:$H$1037,5,FALSE)</f>
        <v>160875</v>
      </c>
    </row>
    <row r="77" spans="2:7">
      <c r="B77" t="s">
        <v>362</v>
      </c>
      <c r="C77" t="str">
        <f>+VLOOKUP($B77,'Detailed Schedule'!$D$8:$H$1037,4,FALSE)</f>
        <v>TRIMBLE GPS FOR D6R DOZER</v>
      </c>
      <c r="D77" s="20">
        <f>+_xlfn.XLOOKUP($B77,'Detailed Schedule'!$D$8:$D$1037,'Detailed Schedule'!$A$8:$A$1037,"ERROR",0,1)</f>
        <v>41354</v>
      </c>
      <c r="F77" t="s">
        <v>2407</v>
      </c>
      <c r="G77" s="154">
        <f>+VLOOKUP($B77,'Detailed Schedule'!$D$8:$H$1037,5,FALSE)</f>
        <v>24570</v>
      </c>
    </row>
    <row r="78" spans="2:7">
      <c r="B78" t="s">
        <v>364</v>
      </c>
      <c r="C78" t="str">
        <f>+VLOOKUP($B78,'Detailed Schedule'!$D$8:$H$1037,4,FALSE)</f>
        <v>GPS FOR DOZER</v>
      </c>
      <c r="D78" s="20">
        <f>+_xlfn.XLOOKUP($B78,'Detailed Schedule'!$D$8:$D$1037,'Detailed Schedule'!$A$8:$A$1037,"ERROR",0,1)</f>
        <v>43497</v>
      </c>
      <c r="F78" t="s">
        <v>2407</v>
      </c>
      <c r="G78" s="154">
        <f>+VLOOKUP($B78,'Detailed Schedule'!$D$8:$H$1037,5,FALSE)</f>
        <v>46570.400000000001</v>
      </c>
    </row>
    <row r="79" spans="2:7">
      <c r="B79" t="s">
        <v>366</v>
      </c>
      <c r="C79" t="str">
        <f>+VLOOKUP($B79,'Detailed Schedule'!$D$8:$H$1037,4,FALSE)</f>
        <v>CAT D6N</v>
      </c>
      <c r="D79" s="20">
        <f>+_xlfn.XLOOKUP($B79,'Detailed Schedule'!$D$8:$D$1037,'Detailed Schedule'!$A$8:$A$1037,"ERROR",0,1)</f>
        <v>42137</v>
      </c>
      <c r="F79" t="s">
        <v>2407</v>
      </c>
      <c r="G79" s="154">
        <f>+VLOOKUP($B79,'Detailed Schedule'!$D$8:$H$1037,5,FALSE)</f>
        <v>212990.18</v>
      </c>
    </row>
    <row r="80" spans="2:7">
      <c r="B80" t="s">
        <v>368</v>
      </c>
      <c r="C80" t="str">
        <f>+VLOOKUP($B80,'Detailed Schedule'!$D$8:$H$1037,4,FALSE)</f>
        <v>TRANSMISSION REBUILD ON D-11</v>
      </c>
      <c r="D80" s="20">
        <f>+_xlfn.XLOOKUP($B80,'Detailed Schedule'!$D$8:$D$1037,'Detailed Schedule'!$A$8:$A$1037,"ERROR",0,1)</f>
        <v>45200</v>
      </c>
      <c r="F80" t="s">
        <v>2407</v>
      </c>
      <c r="G80" s="154">
        <f>+VLOOKUP($B80,'Detailed Schedule'!$D$8:$H$1037,5,FALSE)</f>
        <v>15743.74</v>
      </c>
    </row>
    <row r="81" spans="2:7">
      <c r="B81" t="s">
        <v>370</v>
      </c>
      <c r="C81" t="str">
        <f>+VLOOKUP($B81,'Detailed Schedule'!$D$8:$H$1037,4,FALSE)</f>
        <v>REBUILD UNDERCARRIAGE</v>
      </c>
      <c r="D81" s="20">
        <f>+_xlfn.XLOOKUP($B81,'Detailed Schedule'!$D$8:$D$1037,'Detailed Schedule'!$A$8:$A$1037,"ERROR",0,1)</f>
        <v>45243</v>
      </c>
      <c r="F81" t="s">
        <v>2407</v>
      </c>
      <c r="G81" s="154">
        <f>+VLOOKUP($B81,'Detailed Schedule'!$D$8:$H$1037,5,FALSE)</f>
        <v>10188.39</v>
      </c>
    </row>
    <row r="82" spans="2:7">
      <c r="B82" t="s">
        <v>372</v>
      </c>
      <c r="C82" t="str">
        <f>+VLOOKUP($B82,'Detailed Schedule'!$D$8:$H$1037,4,FALSE)</f>
        <v>REBUILD UNDERCARRIAGE</v>
      </c>
      <c r="D82" s="20">
        <f>+_xlfn.XLOOKUP($B82,'Detailed Schedule'!$D$8:$D$1037,'Detailed Schedule'!$A$8:$A$1037,"ERROR",0,1)</f>
        <v>45336</v>
      </c>
      <c r="F82" t="s">
        <v>2407</v>
      </c>
      <c r="G82" s="154">
        <f>+VLOOKUP($B82,'Detailed Schedule'!$D$8:$H$1037,5,FALSE)</f>
        <v>7931.76</v>
      </c>
    </row>
    <row r="83" spans="2:7">
      <c r="B83" t="s">
        <v>373</v>
      </c>
      <c r="C83" t="str">
        <f>+VLOOKUP($B83,'Detailed Schedule'!$D$8:$H$1037,4,FALSE)</f>
        <v>JD 700K DOZER</v>
      </c>
      <c r="D83" s="20">
        <f>+_xlfn.XLOOKUP($B83,'Detailed Schedule'!$D$8:$D$1037,'Detailed Schedule'!$A$8:$A$1037,"ERROR",0,1)</f>
        <v>43115</v>
      </c>
      <c r="F83" t="s">
        <v>2407</v>
      </c>
      <c r="G83" s="154">
        <f>+VLOOKUP($B83,'Detailed Schedule'!$D$8:$H$1037,5,FALSE)</f>
        <v>112350</v>
      </c>
    </row>
    <row r="84" spans="2:7">
      <c r="B84" t="s">
        <v>375</v>
      </c>
      <c r="C84" t="str">
        <f>+VLOOKUP($B84,'Detailed Schedule'!$D$8:$H$1037,4,FALSE)</f>
        <v>2019 VA 700JRIPPER</v>
      </c>
      <c r="D84" s="20">
        <f>+_xlfn.XLOOKUP($B84,'Detailed Schedule'!$D$8:$D$1037,'Detailed Schedule'!$A$8:$A$1037,"ERROR",0,1)</f>
        <v>43844</v>
      </c>
      <c r="F84" t="s">
        <v>2407</v>
      </c>
      <c r="G84" s="154">
        <f>+VLOOKUP($B84,'Detailed Schedule'!$D$8:$H$1037,5,FALSE)</f>
        <v>15517.64</v>
      </c>
    </row>
    <row r="85" spans="2:7">
      <c r="B85" t="s">
        <v>377</v>
      </c>
      <c r="C85" t="str">
        <f>+VLOOKUP($B85,'Detailed Schedule'!$D$8:$H$1037,4,FALSE)</f>
        <v>REPLACE COMPLETE UNDERCARRIAGE</v>
      </c>
      <c r="D85" s="20">
        <f>+_xlfn.XLOOKUP($B85,'Detailed Schedule'!$D$8:$D$1037,'Detailed Schedule'!$A$8:$A$1037,"ERROR",0,1)</f>
        <v>45261</v>
      </c>
      <c r="F85" t="s">
        <v>2407</v>
      </c>
      <c r="G85" s="154">
        <f>+VLOOKUP($B85,'Detailed Schedule'!$D$8:$H$1037,5,FALSE)</f>
        <v>17181.54</v>
      </c>
    </row>
    <row r="86" spans="2:7">
      <c r="B86" t="s">
        <v>379</v>
      </c>
      <c r="C86" t="str">
        <f>+VLOOKUP($B86,'Detailed Schedule'!$D$8:$H$1037,4,FALSE)</f>
        <v>2016 CAT 3KD DOZER</v>
      </c>
      <c r="D86" s="20">
        <f>+_xlfn.XLOOKUP($B86,'Detailed Schedule'!$D$8:$D$1037,'Detailed Schedule'!$A$8:$A$1037,"ERROR",0,1)</f>
        <v>43174</v>
      </c>
      <c r="F86" t="s">
        <v>2407</v>
      </c>
      <c r="G86" s="154">
        <f>+VLOOKUP($B86,'Detailed Schedule'!$D$8:$H$1037,5,FALSE)</f>
        <v>85701</v>
      </c>
    </row>
    <row r="87" spans="2:7">
      <c r="B87" t="s">
        <v>381</v>
      </c>
      <c r="C87" t="str">
        <f>+VLOOKUP($B87,'Detailed Schedule'!$D$8:$H$1037,4,FALSE)</f>
        <v>2017 JD 750K</v>
      </c>
      <c r="D87" s="20">
        <f>+_xlfn.XLOOKUP($B87,'Detailed Schedule'!$D$8:$D$1037,'Detailed Schedule'!$A$8:$A$1037,"ERROR",0,1)</f>
        <v>43969</v>
      </c>
      <c r="F87" t="s">
        <v>2407</v>
      </c>
      <c r="G87" s="154">
        <f>+VLOOKUP($B87,'Detailed Schedule'!$D$8:$H$1037,5,FALSE)</f>
        <v>177620</v>
      </c>
    </row>
    <row r="88" spans="2:7">
      <c r="B88" t="s">
        <v>383</v>
      </c>
      <c r="C88" t="str">
        <f>+VLOOKUP($B88,'Detailed Schedule'!$D$8:$H$1037,4,FALSE)</f>
        <v>GPS FOR D-14</v>
      </c>
      <c r="D88" s="20">
        <f>+_xlfn.XLOOKUP($B88,'Detailed Schedule'!$D$8:$D$1037,'Detailed Schedule'!$A$8:$A$1037,"ERROR",0,1)</f>
        <v>45497</v>
      </c>
      <c r="F88" t="s">
        <v>2407</v>
      </c>
      <c r="G88" s="154">
        <f>+VLOOKUP($B88,'Detailed Schedule'!$D$8:$H$1037,5,FALSE)</f>
        <v>59187.05</v>
      </c>
    </row>
    <row r="89" spans="2:7">
      <c r="B89" t="s">
        <v>385</v>
      </c>
      <c r="C89" t="str">
        <f>+VLOOKUP($B89,'Detailed Schedule'!$D$8:$H$1037,4,FALSE)</f>
        <v>2017 JD 750K UNDERCARRIAGE REPLACEMENT</v>
      </c>
      <c r="D89" s="20">
        <f>+_xlfn.XLOOKUP($B89,'Detailed Schedule'!$D$8:$D$1037,'Detailed Schedule'!$A$8:$A$1037,"ERROR",0,1)</f>
        <v>45488</v>
      </c>
      <c r="F89" t="s">
        <v>2407</v>
      </c>
      <c r="G89" s="154">
        <f>+VLOOKUP($B89,'Detailed Schedule'!$D$8:$H$1037,5,FALSE)</f>
        <v>15863.37</v>
      </c>
    </row>
    <row r="90" spans="2:7">
      <c r="B90" t="s">
        <v>387</v>
      </c>
      <c r="C90" t="str">
        <f>+VLOOKUP($B90,'Detailed Schedule'!$D$8:$H$1037,4,FALSE)</f>
        <v>2018 CATERPILLAR D6K2 LGP</v>
      </c>
      <c r="D90" s="20">
        <f>+_xlfn.XLOOKUP($B90,'Detailed Schedule'!$D$8:$D$1037,'Detailed Schedule'!$A$8:$A$1037,"ERROR",0,1)</f>
        <v>43958</v>
      </c>
      <c r="F90" t="s">
        <v>2407</v>
      </c>
      <c r="G90" s="154">
        <f>+VLOOKUP($B90,'Detailed Schedule'!$D$8:$H$1037,5,FALSE)</f>
        <v>172000</v>
      </c>
    </row>
    <row r="91" spans="2:7">
      <c r="B91" t="s">
        <v>389</v>
      </c>
      <c r="C91" t="str">
        <f>+VLOOKUP($B91,'Detailed Schedule'!$D$8:$H$1037,4,FALSE)</f>
        <v>2015 CAT D6N LGP</v>
      </c>
      <c r="D91" s="20">
        <f>+_xlfn.XLOOKUP($B91,'Detailed Schedule'!$D$8:$D$1037,'Detailed Schedule'!$A$8:$A$1037,"ERROR",0,1)</f>
        <v>44173</v>
      </c>
      <c r="F91" t="s">
        <v>2407</v>
      </c>
      <c r="G91" s="154">
        <f>+VLOOKUP($B91,'Detailed Schedule'!$D$8:$H$1037,5,FALSE)</f>
        <v>127608.93000000001</v>
      </c>
    </row>
    <row r="92" spans="2:7">
      <c r="B92" t="s">
        <v>391</v>
      </c>
      <c r="C92" t="str">
        <f>+VLOOKUP($B92,'Detailed Schedule'!$D$8:$H$1037,4,FALSE)</f>
        <v>GPS UNIT FOR D-16</v>
      </c>
      <c r="D92" s="20">
        <f>+_xlfn.XLOOKUP($B92,'Detailed Schedule'!$D$8:$D$1037,'Detailed Schedule'!$A$8:$A$1037,"ERROR",0,1)</f>
        <v>44228</v>
      </c>
      <c r="F92" t="s">
        <v>2407</v>
      </c>
      <c r="G92" s="154">
        <f>+VLOOKUP($B92,'Detailed Schedule'!$D$8:$H$1037,5,FALSE)</f>
        <v>41417.730000000003</v>
      </c>
    </row>
    <row r="93" spans="2:7">
      <c r="B93" t="s">
        <v>393</v>
      </c>
      <c r="C93" t="str">
        <f>+VLOOKUP($B93,'Detailed Schedule'!$D$8:$H$1037,4,FALSE)</f>
        <v>RIPPER FOR D-16</v>
      </c>
      <c r="D93" s="20">
        <f>+_xlfn.XLOOKUP($B93,'Detailed Schedule'!$D$8:$D$1037,'Detailed Schedule'!$A$8:$A$1037,"ERROR",0,1)</f>
        <v>44317</v>
      </c>
      <c r="F93" t="s">
        <v>2407</v>
      </c>
      <c r="G93" s="154">
        <f>+VLOOKUP($B93,'Detailed Schedule'!$D$8:$H$1037,5,FALSE)</f>
        <v>18402.5</v>
      </c>
    </row>
    <row r="94" spans="2:7">
      <c r="B94" t="s">
        <v>395</v>
      </c>
      <c r="C94" t="str">
        <f>+VLOOKUP($B94,'Detailed Schedule'!$D$8:$H$1037,4,FALSE)</f>
        <v>2015 CAT D6K2 LGP</v>
      </c>
      <c r="D94" s="20">
        <f>+_xlfn.XLOOKUP($B94,'Detailed Schedule'!$D$8:$D$1037,'Detailed Schedule'!$A$8:$A$1037,"ERROR",0,1)</f>
        <v>44242</v>
      </c>
      <c r="F94" t="s">
        <v>2407</v>
      </c>
      <c r="G94" s="154">
        <f>+VLOOKUP($B94,'Detailed Schedule'!$D$8:$H$1037,5,FALSE)</f>
        <v>108380.3</v>
      </c>
    </row>
    <row r="95" spans="2:7">
      <c r="B95" t="s">
        <v>397</v>
      </c>
      <c r="C95" t="str">
        <f>+VLOOKUP($B95,'Detailed Schedule'!$D$8:$H$1037,4,FALSE)</f>
        <v>2016 CAT D3K2 LGP</v>
      </c>
      <c r="D95" s="20">
        <f>+_xlfn.XLOOKUP($B95,'Detailed Schedule'!$D$8:$D$1037,'Detailed Schedule'!$A$8:$A$1037,"ERROR",0,1)</f>
        <v>44242</v>
      </c>
      <c r="F95" t="s">
        <v>2407</v>
      </c>
      <c r="G95" s="154">
        <f>+VLOOKUP($B95,'Detailed Schedule'!$D$8:$H$1037,5,FALSE)</f>
        <v>57080.3</v>
      </c>
    </row>
    <row r="96" spans="2:7">
      <c r="B96" t="s">
        <v>399</v>
      </c>
      <c r="C96" t="str">
        <f>+VLOOKUP($B96,'Detailed Schedule'!$D$8:$H$1037,4,FALSE)</f>
        <v>CAT D6TLGP D-20</v>
      </c>
      <c r="D96" s="20">
        <f>+_xlfn.XLOOKUP($B96,'Detailed Schedule'!$D$8:$D$1037,'Detailed Schedule'!$A$8:$A$1037,"ERROR",0,1)</f>
        <v>44637</v>
      </c>
      <c r="F96" t="s">
        <v>2407</v>
      </c>
      <c r="G96" s="154">
        <f>+VLOOKUP($B96,'Detailed Schedule'!$D$8:$H$1037,5,FALSE)</f>
        <v>408062.44</v>
      </c>
    </row>
    <row r="97" spans="2:7">
      <c r="B97" t="s">
        <v>401</v>
      </c>
      <c r="C97" t="str">
        <f>+VLOOKUP($B97,'Detailed Schedule'!$D$8:$H$1037,4,FALSE)</f>
        <v>D-20 UNDERCARRIAGE REPLACED</v>
      </c>
      <c r="D97" s="20">
        <f>+_xlfn.XLOOKUP($B97,'Detailed Schedule'!$D$8:$D$1037,'Detailed Schedule'!$A$8:$A$1037,"ERROR",0,1)</f>
        <v>45092</v>
      </c>
      <c r="F97" t="s">
        <v>2407</v>
      </c>
      <c r="G97" s="154">
        <f>+VLOOKUP($B97,'Detailed Schedule'!$D$8:$H$1037,5,FALSE)</f>
        <v>23944.97</v>
      </c>
    </row>
    <row r="98" spans="2:7">
      <c r="B98" t="s">
        <v>403</v>
      </c>
      <c r="C98" t="str">
        <f>+VLOOKUP($B98,'Detailed Schedule'!$D$8:$H$1037,4,FALSE)</f>
        <v>20129 JOHN DEERE 850L</v>
      </c>
      <c r="D98" s="20">
        <f>+_xlfn.XLOOKUP($B98,'Detailed Schedule'!$D$8:$D$1037,'Detailed Schedule'!$A$8:$A$1037,"ERROR",0,1)</f>
        <v>44985</v>
      </c>
      <c r="F98" t="s">
        <v>2407</v>
      </c>
      <c r="G98" s="154">
        <f>+VLOOKUP($B98,'Detailed Schedule'!$D$8:$H$1037,5,FALSE)</f>
        <v>298602</v>
      </c>
    </row>
    <row r="99" spans="2:7">
      <c r="B99" t="s">
        <v>405</v>
      </c>
      <c r="C99" t="str">
        <f>+VLOOKUP($B99,'Detailed Schedule'!$D$8:$H$1037,4,FALSE)</f>
        <v>D-21 UNDERCARRIAGE REPLACED</v>
      </c>
      <c r="D99" s="20">
        <f>+_xlfn.XLOOKUP($B99,'Detailed Schedule'!$D$8:$D$1037,'Detailed Schedule'!$A$8:$A$1037,"ERROR",0,1)</f>
        <v>45108</v>
      </c>
      <c r="F99" t="s">
        <v>2407</v>
      </c>
      <c r="G99" s="154">
        <f>+VLOOKUP($B99,'Detailed Schedule'!$D$8:$H$1037,5,FALSE)</f>
        <v>24319.88</v>
      </c>
    </row>
    <row r="100" spans="2:7">
      <c r="B100" t="s">
        <v>407</v>
      </c>
      <c r="C100" t="str">
        <f>+VLOOKUP($B100,'Detailed Schedule'!$D$8:$H$1037,4,FALSE)</f>
        <v>2019 CAT D6T KEW00366</v>
      </c>
      <c r="D100" s="20">
        <f>+_xlfn.XLOOKUP($B100,'Detailed Schedule'!$D$8:$D$1037,'Detailed Schedule'!$A$8:$A$1037,"ERROR",0,1)</f>
        <v>45167</v>
      </c>
      <c r="F100" t="s">
        <v>2407</v>
      </c>
      <c r="G100" s="154">
        <f>+VLOOKUP($B100,'Detailed Schedule'!$D$8:$H$1037,5,FALSE)</f>
        <v>227900</v>
      </c>
    </row>
    <row r="101" spans="2:7">
      <c r="B101" t="s">
        <v>409</v>
      </c>
      <c r="C101" t="str">
        <f>+VLOOKUP($B101,'Detailed Schedule'!$D$8:$H$1037,4,FALSE)</f>
        <v>2019 CAT D6T KEW00366 - UNDER CARRIAGE REPLACEMENT</v>
      </c>
      <c r="D101" s="20">
        <f>+_xlfn.XLOOKUP($B101,'Detailed Schedule'!$D$8:$D$1037,'Detailed Schedule'!$A$8:$A$1037,"ERROR",0,1)</f>
        <v>45401</v>
      </c>
      <c r="F101" t="s">
        <v>2407</v>
      </c>
      <c r="G101" s="154">
        <f>+VLOOKUP($B101,'Detailed Schedule'!$D$8:$H$1037,5,FALSE)</f>
        <v>22175.599999999999</v>
      </c>
    </row>
    <row r="102" spans="2:7">
      <c r="B102" t="s">
        <v>411</v>
      </c>
      <c r="C102" t="str">
        <f>+VLOOKUP($B102,'Detailed Schedule'!$D$8:$H$1037,4,FALSE)</f>
        <v>2019 JD 650K LGP</v>
      </c>
      <c r="D102" s="20">
        <f>+_xlfn.XLOOKUP($B102,'Detailed Schedule'!$D$8:$D$1037,'Detailed Schedule'!$A$8:$A$1037,"ERROR",0,1)</f>
        <v>45415</v>
      </c>
      <c r="F102" t="s">
        <v>2407</v>
      </c>
      <c r="G102" s="154">
        <f>+VLOOKUP($B102,'Detailed Schedule'!$D$8:$H$1037,5,FALSE)</f>
        <v>111800</v>
      </c>
    </row>
    <row r="103" spans="2:7">
      <c r="B103" t="s">
        <v>413</v>
      </c>
      <c r="C103" t="str">
        <f>+VLOOKUP($B103,'Detailed Schedule'!$D$8:$H$1037,4,FALSE)</f>
        <v>2021 CAT D1 EQ00175062</v>
      </c>
      <c r="D103" s="20">
        <f>+_xlfn.XLOOKUP($B103,'Detailed Schedule'!$D$8:$D$1037,'Detailed Schedule'!$A$8:$A$1037,"ERROR",0,1)</f>
        <v>45539</v>
      </c>
      <c r="F103" t="s">
        <v>2407</v>
      </c>
      <c r="G103" s="154">
        <f>+VLOOKUP($B103,'Detailed Schedule'!$D$8:$H$1037,5,FALSE)</f>
        <v>87132</v>
      </c>
    </row>
    <row r="104" spans="2:7">
      <c r="B104" t="s">
        <v>415</v>
      </c>
      <c r="C104" t="str">
        <f>+VLOOKUP($B104,'Detailed Schedule'!$D$8:$H$1037,4,FALSE)</f>
        <v>2023 JD 750L PF448453</v>
      </c>
      <c r="D104" s="20">
        <f>+_xlfn.XLOOKUP($B104,'Detailed Schedule'!$D$8:$D$1037,'Detailed Schedule'!$A$8:$A$1037,"ERROR",0,1)</f>
        <v>45589</v>
      </c>
      <c r="F104" t="s">
        <v>2407</v>
      </c>
      <c r="G104" s="154">
        <f>+VLOOKUP($B104,'Detailed Schedule'!$D$8:$H$1037,5,FALSE)</f>
        <v>386053.07</v>
      </c>
    </row>
    <row r="105" spans="2:7">
      <c r="B105" t="s">
        <v>423</v>
      </c>
      <c r="C105" t="str">
        <f>+VLOOKUP($B105,'Detailed Schedule'!$D$8:$H$1037,4,FALSE)</f>
        <v>D36 ROUND COLUMNS EFCO</v>
      </c>
      <c r="D105" s="20">
        <f>+_xlfn.XLOOKUP($B105,'Detailed Schedule'!$D$8:$D$1037,'Detailed Schedule'!$A$8:$A$1037,"ERROR",0,1)</f>
        <v>45566</v>
      </c>
      <c r="F105" t="s">
        <v>2407</v>
      </c>
      <c r="G105" s="154">
        <f>+VLOOKUP($B105,'Detailed Schedule'!$D$8:$H$1037,5,FALSE)</f>
        <v>42399</v>
      </c>
    </row>
    <row r="106" spans="2:7">
      <c r="B106" t="s">
        <v>425</v>
      </c>
      <c r="C106" t="str">
        <f>+VLOOKUP($B106,'Detailed Schedule'!$D$8:$H$1037,4,FALSE)</f>
        <v>2020 DYNAPAC CC5200 TANDEM ASPHALT ROLLER A024665</v>
      </c>
      <c r="D106" s="20">
        <f>+_xlfn.XLOOKUP($B106,'Detailed Schedule'!$D$8:$D$1037,'Detailed Schedule'!$A$8:$A$1037,"ERROR",0,1)</f>
        <v>45169</v>
      </c>
      <c r="F106" t="s">
        <v>2407</v>
      </c>
      <c r="G106" s="154">
        <f>+VLOOKUP($B106,'Detailed Schedule'!$D$8:$H$1037,5,FALSE)</f>
        <v>68146.679999999993</v>
      </c>
    </row>
    <row r="107" spans="2:7">
      <c r="B107" t="s">
        <v>427</v>
      </c>
      <c r="C107" t="str">
        <f>+VLOOKUP($B107,'Detailed Schedule'!$D$8:$H$1037,4,FALSE)</f>
        <v>2018 DYNAPAC DOUBLE DRUM ROLLER A021901</v>
      </c>
      <c r="D107" s="20">
        <f>+_xlfn.XLOOKUP($B107,'Detailed Schedule'!$D$8:$D$1037,'Detailed Schedule'!$A$8:$A$1037,"ERROR",0,1)</f>
        <v>45198</v>
      </c>
      <c r="F107" t="s">
        <v>2407</v>
      </c>
      <c r="G107" s="154">
        <f>+VLOOKUP($B107,'Detailed Schedule'!$D$8:$H$1037,5,FALSE)</f>
        <v>57500</v>
      </c>
    </row>
    <row r="108" spans="2:7">
      <c r="B108" t="s">
        <v>429</v>
      </c>
      <c r="C108" t="str">
        <f>+VLOOKUP($B108,'Detailed Schedule'!$D$8:$H$1037,4,FALSE)</f>
        <v>DYNAPAC CC1400VI TANDEM ROLLER</v>
      </c>
      <c r="D108" s="20">
        <f>+_xlfn.XLOOKUP($B108,'Detailed Schedule'!$D$8:$D$1037,'Detailed Schedule'!$A$8:$A$1037,"ERROR",0,1)</f>
        <v>45344</v>
      </c>
      <c r="F108" t="s">
        <v>2407</v>
      </c>
      <c r="G108" s="154">
        <f>+VLOOKUP($B108,'Detailed Schedule'!$D$8:$H$1037,5,FALSE)</f>
        <v>47697.23</v>
      </c>
    </row>
    <row r="109" spans="2:7">
      <c r="B109" t="s">
        <v>431</v>
      </c>
      <c r="C109" t="str">
        <f>+VLOOKUP($B109,'Detailed Schedule'!$D$8:$H$1037,4,FALSE)</f>
        <v>2018 2K DISTRIBUTOR TK (J6213)</v>
      </c>
      <c r="D109" s="20">
        <f>+_xlfn.XLOOKUP($B109,'Detailed Schedule'!$D$8:$D$1037,'Detailed Schedule'!$A$8:$A$1037,"ERROR",0,1)</f>
        <v>45338</v>
      </c>
      <c r="F109" t="s">
        <v>2407</v>
      </c>
      <c r="G109" s="154">
        <f>+VLOOKUP($B109,'Detailed Schedule'!$D$8:$H$1037,5,FALSE)</f>
        <v>145000</v>
      </c>
    </row>
    <row r="110" spans="2:7">
      <c r="B110" t="s">
        <v>477</v>
      </c>
      <c r="C110" t="str">
        <f>+VLOOKUP($B110,'Detailed Schedule'!$D$8:$H$1037,4,FALSE)</f>
        <v>TRIMBLE GPS 900 BASE STATION</v>
      </c>
      <c r="D110" s="20">
        <f>+_xlfn.XLOOKUP($B110,'Detailed Schedule'!$D$8:$D$1037,'Detailed Schedule'!$A$8:$A$1037,"ERROR",0,1)</f>
        <v>39574</v>
      </c>
      <c r="F110" t="s">
        <v>2407</v>
      </c>
      <c r="G110" s="154">
        <f>+VLOOKUP($B110,'Detailed Schedule'!$D$8:$H$1037,5,FALSE)</f>
        <v>131307.91</v>
      </c>
    </row>
    <row r="111" spans="2:7">
      <c r="B111" t="s">
        <v>479</v>
      </c>
      <c r="C111" t="str">
        <f>+VLOOKUP($B111,'Detailed Schedule'!$D$8:$H$1037,4,FALSE)</f>
        <v>SPS ROBOTIC STABILIZATION</v>
      </c>
      <c r="D111" s="20">
        <f>+_xlfn.XLOOKUP($B111,'Detailed Schedule'!$D$8:$D$1037,'Detailed Schedule'!$A$8:$A$1037,"ERROR",0,1)</f>
        <v>41563</v>
      </c>
      <c r="F111" t="s">
        <v>2407</v>
      </c>
      <c r="G111" s="154">
        <f>+VLOOKUP($B111,'Detailed Schedule'!$D$8:$H$1037,5,FALSE)</f>
        <v>45253.440000000002</v>
      </c>
    </row>
    <row r="112" spans="2:7">
      <c r="B112" t="s">
        <v>481</v>
      </c>
      <c r="C112" t="str">
        <f>+VLOOKUP($B112,'Detailed Schedule'!$D$8:$H$1037,4,FALSE)</f>
        <v>GNSS SPS855 900MHZ SURVEY EQUIP</v>
      </c>
      <c r="D112" s="20">
        <f>+_xlfn.XLOOKUP($B112,'Detailed Schedule'!$D$8:$D$1037,'Detailed Schedule'!$A$8:$A$1037,"ERROR",0,1)</f>
        <v>44742</v>
      </c>
      <c r="F112" t="s">
        <v>2407</v>
      </c>
      <c r="G112" s="154">
        <f>+VLOOKUP($B112,'Detailed Schedule'!$D$8:$H$1037,5,FALSE)</f>
        <v>81631.37</v>
      </c>
    </row>
    <row r="113" spans="2:7">
      <c r="B113" t="s">
        <v>483</v>
      </c>
      <c r="C113" t="str">
        <f>+VLOOKUP($B113,'Detailed Schedule'!$D$8:$H$1037,4,FALSE)</f>
        <v>TRIMBLE R780 TSC7 SCS900</v>
      </c>
      <c r="D113" s="20">
        <f>+_xlfn.XLOOKUP($B113,'Detailed Schedule'!$D$8:$D$1037,'Detailed Schedule'!$A$8:$A$1037,"ERROR",0,1)</f>
        <v>45404</v>
      </c>
      <c r="F113" t="s">
        <v>2407</v>
      </c>
      <c r="G113" s="154">
        <f>+VLOOKUP($B113,'Detailed Schedule'!$D$8:$H$1037,5,FALSE)</f>
        <v>68289.539999999994</v>
      </c>
    </row>
    <row r="114" spans="2:7">
      <c r="B114" t="s">
        <v>534</v>
      </c>
      <c r="C114" t="str">
        <f>+VLOOKUP($B114,'Detailed Schedule'!$D$8:$H$1037,4,FALSE)</f>
        <v>1997 JD 690 EXCAVATOR</v>
      </c>
      <c r="D114" s="20">
        <f>+_xlfn.XLOOKUP($B114,'Detailed Schedule'!$D$8:$D$1037,'Detailed Schedule'!$A$8:$A$1037,"ERROR",0,1)</f>
        <v>35947</v>
      </c>
      <c r="F114" t="s">
        <v>2407</v>
      </c>
      <c r="G114" s="154">
        <f>+VLOOKUP($B114,'Detailed Schedule'!$D$8:$H$1037,5,FALSE)</f>
        <v>96934.040000000008</v>
      </c>
    </row>
    <row r="115" spans="2:7">
      <c r="B115" t="s">
        <v>536</v>
      </c>
      <c r="C115" t="str">
        <f>+VLOOKUP($B115,'Detailed Schedule'!$D$8:$H$1037,4,FALSE)</f>
        <v>NEW CAB</v>
      </c>
      <c r="D115" s="20">
        <f>+_xlfn.XLOOKUP($B115,'Detailed Schedule'!$D$8:$D$1037,'Detailed Schedule'!$A$8:$A$1037,"ERROR",0,1)</f>
        <v>44722</v>
      </c>
      <c r="F115" t="s">
        <v>2407</v>
      </c>
      <c r="G115" s="154">
        <f>+VLOOKUP($B115,'Detailed Schedule'!$D$8:$H$1037,5,FALSE)</f>
        <v>10593</v>
      </c>
    </row>
    <row r="116" spans="2:7">
      <c r="B116" t="s">
        <v>538</v>
      </c>
      <c r="C116" t="str">
        <f>+VLOOKUP($B116,'Detailed Schedule'!$D$8:$H$1037,4,FALSE)</f>
        <v>2004 JD 230 EXCAVATOR</v>
      </c>
      <c r="D116" s="20">
        <f>+_xlfn.XLOOKUP($B116,'Detailed Schedule'!$D$8:$D$1037,'Detailed Schedule'!$A$8:$A$1037,"ERROR",0,1)</f>
        <v>38160</v>
      </c>
      <c r="F116" t="s">
        <v>2407</v>
      </c>
      <c r="G116" s="154">
        <f>+VLOOKUP($B116,'Detailed Schedule'!$D$8:$H$1037,5,FALSE)</f>
        <v>155820</v>
      </c>
    </row>
    <row r="117" spans="2:7">
      <c r="B117" t="s">
        <v>540</v>
      </c>
      <c r="C117" t="str">
        <f>+VLOOKUP($B117,'Detailed Schedule'!$D$8:$H$1037,4,FALSE)</f>
        <v>REPLACE ENGINE IN EX-09</v>
      </c>
      <c r="D117" s="20">
        <f>+_xlfn.XLOOKUP($B117,'Detailed Schedule'!$D$8:$D$1037,'Detailed Schedule'!$A$8:$A$1037,"ERROR",0,1)</f>
        <v>44236</v>
      </c>
      <c r="F117" t="s">
        <v>2407</v>
      </c>
      <c r="G117" s="154">
        <f>+VLOOKUP($B117,'Detailed Schedule'!$D$8:$H$1037,5,FALSE)</f>
        <v>18807.61</v>
      </c>
    </row>
    <row r="118" spans="2:7">
      <c r="B118" t="s">
        <v>542</v>
      </c>
      <c r="C118" t="str">
        <f>+VLOOKUP($B118,'Detailed Schedule'!$D$8:$H$1037,4,FALSE)</f>
        <v>2006 JD 450 CLC EXCAVATOR</v>
      </c>
      <c r="D118" s="20">
        <f>+_xlfn.XLOOKUP($B118,'Detailed Schedule'!$D$8:$D$1037,'Detailed Schedule'!$A$8:$A$1037,"ERROR",0,1)</f>
        <v>40294</v>
      </c>
      <c r="F118" t="s">
        <v>2407</v>
      </c>
      <c r="G118" s="154">
        <f>+VLOOKUP($B118,'Detailed Schedule'!$D$8:$H$1037,5,FALSE)</f>
        <v>120803</v>
      </c>
    </row>
    <row r="119" spans="2:7">
      <c r="B119" t="s">
        <v>544</v>
      </c>
      <c r="C119" t="str">
        <f>+VLOOKUP($B119,'Detailed Schedule'!$D$8:$H$1037,4,FALSE)</f>
        <v>CAT 324 EXCAVATOR</v>
      </c>
      <c r="D119" s="20">
        <f>+_xlfn.XLOOKUP($B119,'Detailed Schedule'!$D$8:$D$1037,'Detailed Schedule'!$A$8:$A$1037,"ERROR",0,1)</f>
        <v>41060</v>
      </c>
      <c r="F119" t="s">
        <v>2407</v>
      </c>
      <c r="G119" s="154">
        <f>+VLOOKUP($B119,'Detailed Schedule'!$D$8:$H$1037,5,FALSE)</f>
        <v>191530</v>
      </c>
    </row>
    <row r="120" spans="2:7">
      <c r="B120" t="s">
        <v>546</v>
      </c>
      <c r="C120" t="str">
        <f>+VLOOKUP($B120,'Detailed Schedule'!$D$8:$H$1037,4,FALSE)</f>
        <v>JD 160D LC EXCAVATOR - 2010</v>
      </c>
      <c r="D120" s="20">
        <f>+_xlfn.XLOOKUP($B120,'Detailed Schedule'!$D$8:$D$1037,'Detailed Schedule'!$A$8:$A$1037,"ERROR",0,1)</f>
        <v>41500</v>
      </c>
      <c r="F120" t="s">
        <v>2407</v>
      </c>
      <c r="G120" s="154">
        <f>+VLOOKUP($B120,'Detailed Schedule'!$D$8:$H$1037,5,FALSE)</f>
        <v>140223.15</v>
      </c>
    </row>
    <row r="121" spans="2:7">
      <c r="B121" t="s">
        <v>548</v>
      </c>
      <c r="C121" t="str">
        <f>+VLOOKUP($B121,'Detailed Schedule'!$D$8:$H$1037,4,FALSE)</f>
        <v>JOHN DEERE 350DLC EXCAVATOR</v>
      </c>
      <c r="D121" s="20">
        <f>+_xlfn.XLOOKUP($B121,'Detailed Schedule'!$D$8:$D$1037,'Detailed Schedule'!$A$8:$A$1037,"ERROR",0,1)</f>
        <v>41914</v>
      </c>
      <c r="F121" t="s">
        <v>2407</v>
      </c>
      <c r="G121" s="154">
        <f>+VLOOKUP($B121,'Detailed Schedule'!$D$8:$H$1037,5,FALSE)</f>
        <v>185520</v>
      </c>
    </row>
    <row r="122" spans="2:7">
      <c r="B122" t="s">
        <v>550</v>
      </c>
      <c r="C122" t="str">
        <f>+VLOOKUP($B122,'Detailed Schedule'!$D$8:$H$1037,4,FALSE)</f>
        <v>2012 JD 250 GLC</v>
      </c>
      <c r="D122" s="20">
        <f>+_xlfn.XLOOKUP($B122,'Detailed Schedule'!$D$8:$D$1037,'Detailed Schedule'!$A$8:$A$1037,"ERROR",0,1)</f>
        <v>42135</v>
      </c>
      <c r="F122" t="s">
        <v>2407</v>
      </c>
      <c r="G122" s="154">
        <f>+VLOOKUP($B122,'Detailed Schedule'!$D$8:$H$1037,5,FALSE)</f>
        <v>127263.69</v>
      </c>
    </row>
    <row r="123" spans="2:7">
      <c r="B123" t="s">
        <v>552</v>
      </c>
      <c r="C123" t="str">
        <f>+VLOOKUP($B123,'Detailed Schedule'!$D$8:$H$1037,4,FALSE)</f>
        <v>ENGINE FOR EX-34</v>
      </c>
      <c r="D123" s="20">
        <f>+_xlfn.XLOOKUP($B123,'Detailed Schedule'!$D$8:$D$1037,'Detailed Schedule'!$A$8:$A$1037,"ERROR",0,1)</f>
        <v>44926</v>
      </c>
      <c r="F123" t="s">
        <v>2407</v>
      </c>
      <c r="G123" s="154">
        <f>+VLOOKUP($B123,'Detailed Schedule'!$D$8:$H$1037,5,FALSE)</f>
        <v>34502.42</v>
      </c>
    </row>
    <row r="124" spans="2:7">
      <c r="B124" t="s">
        <v>554</v>
      </c>
      <c r="C124" t="str">
        <f>+VLOOKUP($B124,'Detailed Schedule'!$D$8:$H$1037,4,FALSE)</f>
        <v>REPLACE ENGINE ON EX-21</v>
      </c>
      <c r="D124" s="20">
        <f>+_xlfn.XLOOKUP($B124,'Detailed Schedule'!$D$8:$D$1037,'Detailed Schedule'!$A$8:$A$1037,"ERROR",0,1)</f>
        <v>45261</v>
      </c>
      <c r="F124" t="s">
        <v>2407</v>
      </c>
      <c r="G124" s="154">
        <f>+VLOOKUP($B124,'Detailed Schedule'!$D$8:$H$1037,5,FALSE)</f>
        <v>21175.3</v>
      </c>
    </row>
    <row r="125" spans="2:7">
      <c r="B125" t="s">
        <v>556</v>
      </c>
      <c r="C125" t="str">
        <f>+VLOOKUP($B125,'Detailed Schedule'!$D$8:$H$1037,4,FALSE)</f>
        <v>CAT M318D WHEL EXCAVATOR</v>
      </c>
      <c r="D125" s="20">
        <f>+_xlfn.XLOOKUP($B125,'Detailed Schedule'!$D$8:$D$1037,'Detailed Schedule'!$A$8:$A$1037,"ERROR",0,1)</f>
        <v>42137</v>
      </c>
      <c r="F125" t="s">
        <v>2407</v>
      </c>
      <c r="G125" s="154">
        <f>+VLOOKUP($B125,'Detailed Schedule'!$D$8:$H$1037,5,FALSE)</f>
        <v>139100</v>
      </c>
    </row>
    <row r="126" spans="2:7">
      <c r="B126" t="s">
        <v>558</v>
      </c>
      <c r="C126" t="str">
        <f>+VLOOKUP($B126,'Detailed Schedule'!$D$8:$H$1037,4,FALSE)</f>
        <v>PC88MR EXCAVATOR</v>
      </c>
      <c r="D126" s="20">
        <f>+_xlfn.XLOOKUP($B126,'Detailed Schedule'!$D$8:$D$1037,'Detailed Schedule'!$A$8:$A$1037,"ERROR",0,1)</f>
        <v>42370</v>
      </c>
      <c r="F126" t="s">
        <v>2407</v>
      </c>
      <c r="G126" s="154">
        <f>+VLOOKUP($B126,'Detailed Schedule'!$D$8:$H$1037,5,FALSE)</f>
        <v>48551.25</v>
      </c>
    </row>
    <row r="127" spans="2:7">
      <c r="B127" t="s">
        <v>560</v>
      </c>
      <c r="C127" t="str">
        <f>+VLOOKUP($B127,'Detailed Schedule'!$D$8:$H$1037,4,FALSE)</f>
        <v>REBUILD UINDERCARRIAGE</v>
      </c>
      <c r="D127" s="20">
        <f>+_xlfn.XLOOKUP($B127,'Detailed Schedule'!$D$8:$D$1037,'Detailed Schedule'!$A$8:$A$1037,"ERROR",0,1)</f>
        <v>45273</v>
      </c>
      <c r="F127" t="s">
        <v>2407</v>
      </c>
      <c r="G127" s="154">
        <f>+VLOOKUP($B127,'Detailed Schedule'!$D$8:$H$1037,5,FALSE)</f>
        <v>9582.41</v>
      </c>
    </row>
    <row r="128" spans="2:7">
      <c r="B128" t="s">
        <v>562</v>
      </c>
      <c r="C128" t="str">
        <f>+VLOOKUP($B128,'Detailed Schedule'!$D$8:$H$1037,4,FALSE)</f>
        <v>CAT 305</v>
      </c>
      <c r="D128" s="20">
        <f>+_xlfn.XLOOKUP($B128,'Detailed Schedule'!$D$8:$D$1037,'Detailed Schedule'!$A$8:$A$1037,"ERROR",0,1)</f>
        <v>42529</v>
      </c>
      <c r="F128" t="s">
        <v>2407</v>
      </c>
      <c r="G128" s="154">
        <f>+VLOOKUP($B128,'Detailed Schedule'!$D$8:$H$1037,5,FALSE)</f>
        <v>67410</v>
      </c>
    </row>
    <row r="129" spans="2:7">
      <c r="B129" t="s">
        <v>564</v>
      </c>
      <c r="C129" t="str">
        <f>+VLOOKUP($B129,'Detailed Schedule'!$D$8:$H$1037,4,FALSE)</f>
        <v>CAT 308</v>
      </c>
      <c r="D129" s="20">
        <f>+_xlfn.XLOOKUP($B129,'Detailed Schedule'!$D$8:$D$1037,'Detailed Schedule'!$A$8:$A$1037,"ERROR",0,1)</f>
        <v>42507</v>
      </c>
      <c r="F129" t="s">
        <v>2407</v>
      </c>
      <c r="G129" s="154">
        <f>+VLOOKUP($B129,'Detailed Schedule'!$D$8:$H$1037,5,FALSE)</f>
        <v>96300</v>
      </c>
    </row>
    <row r="130" spans="2:7">
      <c r="B130" t="s">
        <v>566</v>
      </c>
      <c r="C130" t="str">
        <f>+VLOOKUP($B130,'Detailed Schedule'!$D$8:$H$1037,4,FALSE)</f>
        <v>JD 210</v>
      </c>
      <c r="D130" s="20">
        <f>+_xlfn.XLOOKUP($B130,'Detailed Schedule'!$D$8:$D$1037,'Detailed Schedule'!$A$8:$A$1037,"ERROR",0,1)</f>
        <v>42514</v>
      </c>
      <c r="F130" t="s">
        <v>2407</v>
      </c>
      <c r="G130" s="154">
        <f>+VLOOKUP($B130,'Detailed Schedule'!$D$8:$H$1037,5,FALSE)</f>
        <v>155150</v>
      </c>
    </row>
    <row r="131" spans="2:7">
      <c r="B131" t="s">
        <v>568</v>
      </c>
      <c r="C131" t="str">
        <f>+VLOOKUP($B131,'Detailed Schedule'!$D$8:$H$1037,4,FALSE)</f>
        <v>EX-26 UNDERCARRIAGE REPLACED</v>
      </c>
      <c r="D131" s="20">
        <f>+_xlfn.XLOOKUP($B131,'Detailed Schedule'!$D$8:$D$1037,'Detailed Schedule'!$A$8:$A$1037,"ERROR",0,1)</f>
        <v>45108</v>
      </c>
      <c r="F131" t="s">
        <v>2407</v>
      </c>
      <c r="G131" s="154">
        <f>+VLOOKUP($B131,'Detailed Schedule'!$D$8:$H$1037,5,FALSE)</f>
        <v>12921.43</v>
      </c>
    </row>
    <row r="132" spans="2:7">
      <c r="B132" t="s">
        <v>570</v>
      </c>
      <c r="C132" t="str">
        <f>+VLOOKUP($B132,'Detailed Schedule'!$D$8:$H$1037,4,FALSE)</f>
        <v>JOHN DEERE 210 G EXCAVATOR</v>
      </c>
      <c r="D132" s="20">
        <f>+_xlfn.XLOOKUP($B132,'Detailed Schedule'!$D$8:$D$1037,'Detailed Schedule'!$A$8:$A$1037,"ERROR",0,1)</f>
        <v>42612</v>
      </c>
      <c r="F132" t="s">
        <v>2407</v>
      </c>
      <c r="G132" s="154">
        <f>+VLOOKUP($B132,'Detailed Schedule'!$D$8:$H$1037,5,FALSE)</f>
        <v>165850</v>
      </c>
    </row>
    <row r="133" spans="2:7">
      <c r="B133" t="s">
        <v>572</v>
      </c>
      <c r="C133" t="str">
        <f>+VLOOKUP($B133,'Detailed Schedule'!$D$8:$H$1037,4,FALSE)</f>
        <v>EX-27 UNDERCARRIAGE REPLACED</v>
      </c>
      <c r="D133" s="20">
        <f>+_xlfn.XLOOKUP($B133,'Detailed Schedule'!$D$8:$D$1037,'Detailed Schedule'!$A$8:$A$1037,"ERROR",0,1)</f>
        <v>45153</v>
      </c>
      <c r="F133" t="s">
        <v>2407</v>
      </c>
      <c r="G133" s="154">
        <f>+VLOOKUP($B133,'Detailed Schedule'!$D$8:$H$1037,5,FALSE)</f>
        <v>12921.43</v>
      </c>
    </row>
    <row r="134" spans="2:7">
      <c r="B134" t="s">
        <v>574</v>
      </c>
      <c r="C134" t="str">
        <f>+VLOOKUP($B134,'Detailed Schedule'!$D$8:$H$1037,4,FALSE)</f>
        <v>CAT 308E CR SB MINI EXCAVATOR</v>
      </c>
      <c r="D134" s="20">
        <f>+_xlfn.XLOOKUP($B134,'Detailed Schedule'!$D$8:$D$1037,'Detailed Schedule'!$A$8:$A$1037,"ERROR",0,1)</f>
        <v>42640</v>
      </c>
      <c r="F134" t="s">
        <v>2407</v>
      </c>
      <c r="G134" s="154">
        <f>+VLOOKUP($B134,'Detailed Schedule'!$D$8:$H$1037,5,FALSE)</f>
        <v>70022.5</v>
      </c>
    </row>
    <row r="135" spans="2:7">
      <c r="B135" t="s">
        <v>576</v>
      </c>
      <c r="C135" t="str">
        <f>+VLOOKUP($B135,'Detailed Schedule'!$D$8:$H$1037,4,FALSE)</f>
        <v>CAT 320D (FROM RAG RENTAL)</v>
      </c>
      <c r="D135" s="20">
        <f>+_xlfn.XLOOKUP($B135,'Detailed Schedule'!$D$8:$D$1037,'Detailed Schedule'!$A$8:$A$1037,"ERROR",0,1)</f>
        <v>43800</v>
      </c>
      <c r="F135" t="s">
        <v>2407</v>
      </c>
      <c r="G135" s="154">
        <f>+VLOOKUP($B135,'Detailed Schedule'!$D$8:$H$1037,5,FALSE)</f>
        <v>53720.15</v>
      </c>
    </row>
    <row r="136" spans="2:7">
      <c r="B136" t="s">
        <v>578</v>
      </c>
      <c r="C136" t="str">
        <f>+VLOOKUP($B136,'Detailed Schedule'!$D$8:$H$1037,4,FALSE)</f>
        <v>BOBCAT E85 (FROM RAG RENTAL)</v>
      </c>
      <c r="D136" s="20">
        <f>+_xlfn.XLOOKUP($B136,'Detailed Schedule'!$D$8:$D$1037,'Detailed Schedule'!$A$8:$A$1037,"ERROR",0,1)</f>
        <v>43800</v>
      </c>
      <c r="F136" t="s">
        <v>2407</v>
      </c>
      <c r="G136" s="154">
        <f>+VLOOKUP($B136,'Detailed Schedule'!$D$8:$H$1037,5,FALSE)</f>
        <v>23410.15</v>
      </c>
    </row>
    <row r="137" spans="2:7">
      <c r="B137" t="s">
        <v>580</v>
      </c>
      <c r="C137" t="str">
        <f>+VLOOKUP($B137,'Detailed Schedule'!$D$8:$H$1037,4,FALSE)</f>
        <v>2010 JOHN DEERE 160DLC EXCAVATOR</v>
      </c>
      <c r="D137" s="20">
        <f>+_xlfn.XLOOKUP($B137,'Detailed Schedule'!$D$8:$D$1037,'Detailed Schedule'!$A$8:$A$1037,"ERROR",0,1)</f>
        <v>42754</v>
      </c>
      <c r="F137" t="s">
        <v>2407</v>
      </c>
      <c r="G137" s="154">
        <f>+VLOOKUP($B137,'Detailed Schedule'!$D$8:$H$1037,5,FALSE)</f>
        <v>78671.789999999994</v>
      </c>
    </row>
    <row r="138" spans="2:7">
      <c r="B138" t="s">
        <v>582</v>
      </c>
      <c r="C138" t="str">
        <f>+VLOOKUP($B138,'Detailed Schedule'!$D$8:$H$1037,4,FALSE)</f>
        <v>2014 JOHN DEERE 250GLC TRACK EXCAVATOR</v>
      </c>
      <c r="D138" s="20">
        <f>+_xlfn.XLOOKUP($B138,'Detailed Schedule'!$D$8:$D$1037,'Detailed Schedule'!$A$8:$A$1037,"ERROR",0,1)</f>
        <v>42747</v>
      </c>
      <c r="F138" t="s">
        <v>2407</v>
      </c>
      <c r="G138" s="154">
        <f>+VLOOKUP($B138,'Detailed Schedule'!$D$8:$H$1037,5,FALSE)</f>
        <v>113360.78</v>
      </c>
    </row>
    <row r="139" spans="2:7">
      <c r="B139" t="s">
        <v>584</v>
      </c>
      <c r="C139" t="str">
        <f>+VLOOKUP($B139,'Detailed Schedule'!$D$8:$H$1037,4,FALSE)</f>
        <v>NEW DIESEL ENGINE</v>
      </c>
      <c r="D139" s="20">
        <f>+_xlfn.XLOOKUP($B139,'Detailed Schedule'!$D$8:$D$1037,'Detailed Schedule'!$A$8:$A$1037,"ERROR",0,1)</f>
        <v>44769</v>
      </c>
      <c r="F139" t="s">
        <v>2407</v>
      </c>
      <c r="G139" s="154">
        <f>+VLOOKUP($B139,'Detailed Schedule'!$D$8:$H$1037,5,FALSE)</f>
        <v>34502.42</v>
      </c>
    </row>
    <row r="140" spans="2:7">
      <c r="B140" t="s">
        <v>586</v>
      </c>
      <c r="C140" t="str">
        <f>+VLOOKUP($B140,'Detailed Schedule'!$D$8:$H$1037,4,FALSE)</f>
        <v>CAT 326FL EXCAVATOR</v>
      </c>
      <c r="D140" s="20">
        <f>+_xlfn.XLOOKUP($B140,'Detailed Schedule'!$D$8:$D$1037,'Detailed Schedule'!$A$8:$A$1037,"ERROR",0,1)</f>
        <v>42832</v>
      </c>
      <c r="F140" t="s">
        <v>2407</v>
      </c>
      <c r="G140" s="154">
        <f>+VLOOKUP($B140,'Detailed Schedule'!$D$8:$H$1037,5,FALSE)</f>
        <v>230050</v>
      </c>
    </row>
    <row r="141" spans="2:7">
      <c r="B141" t="s">
        <v>588</v>
      </c>
      <c r="C141" t="str">
        <f>+VLOOKUP($B141,'Detailed Schedule'!$D$8:$H$1037,4,FALSE)</f>
        <v>CAT 329EL EXCAVATOR</v>
      </c>
      <c r="D141" s="20">
        <f>+_xlfn.XLOOKUP($B141,'Detailed Schedule'!$D$8:$D$1037,'Detailed Schedule'!$A$8:$A$1037,"ERROR",0,1)</f>
        <v>42832</v>
      </c>
      <c r="F141" t="s">
        <v>2407</v>
      </c>
      <c r="G141" s="154">
        <f>+VLOOKUP($B141,'Detailed Schedule'!$D$8:$H$1037,5,FALSE)</f>
        <v>209949.51</v>
      </c>
    </row>
    <row r="142" spans="2:7">
      <c r="B142" t="s">
        <v>590</v>
      </c>
      <c r="C142" t="str">
        <f>+VLOOKUP($B142,'Detailed Schedule'!$D$8:$H$1037,4,FALSE)</f>
        <v>2013 BOBCAT E85 MINI EXCAVATOR</v>
      </c>
      <c r="D142" s="20">
        <f>+_xlfn.XLOOKUP($B142,'Detailed Schedule'!$D$8:$D$1037,'Detailed Schedule'!$A$8:$A$1037,"ERROR",0,1)</f>
        <v>42898</v>
      </c>
      <c r="F142" t="s">
        <v>2407</v>
      </c>
      <c r="G142" s="154">
        <f>+VLOOKUP($B142,'Detailed Schedule'!$D$8:$H$1037,5,FALSE)</f>
        <v>64000</v>
      </c>
    </row>
    <row r="143" spans="2:7">
      <c r="B143" t="s">
        <v>592</v>
      </c>
      <c r="C143" t="str">
        <f>+VLOOKUP($B143,'Detailed Schedule'!$D$8:$H$1037,4,FALSE)</f>
        <v>KOMATSU PC138USLC-10 EXCAVATOR</v>
      </c>
      <c r="D143" s="20">
        <f>+_xlfn.XLOOKUP($B143,'Detailed Schedule'!$D$8:$D$1037,'Detailed Schedule'!$A$8:$A$1037,"ERROR",0,1)</f>
        <v>43009</v>
      </c>
      <c r="F143" t="s">
        <v>2407</v>
      </c>
      <c r="G143" s="154">
        <f>+VLOOKUP($B143,'Detailed Schedule'!$D$8:$H$1037,5,FALSE)</f>
        <v>120670</v>
      </c>
    </row>
    <row r="144" spans="2:7">
      <c r="B144" t="s">
        <v>594</v>
      </c>
      <c r="C144" t="str">
        <f>+VLOOKUP($B144,'Detailed Schedule'!$D$8:$H$1037,4,FALSE)</f>
        <v>2014 JD 290 HYDROLIC EXCAVATOR</v>
      </c>
      <c r="D144" s="20">
        <f>+_xlfn.XLOOKUP($B144,'Detailed Schedule'!$D$8:$D$1037,'Detailed Schedule'!$A$8:$A$1037,"ERROR",0,1)</f>
        <v>43115</v>
      </c>
      <c r="F144" t="s">
        <v>2407</v>
      </c>
      <c r="G144" s="154">
        <f>+VLOOKUP($B144,'Detailed Schedule'!$D$8:$H$1037,5,FALSE)</f>
        <v>170183.5</v>
      </c>
    </row>
    <row r="145" spans="2:7">
      <c r="B145" t="s">
        <v>596</v>
      </c>
      <c r="C145" t="str">
        <f>+VLOOKUP($B145,'Detailed Schedule'!$D$8:$H$1037,4,FALSE)</f>
        <v>2013 CAT 308 EXCAVATOR</v>
      </c>
      <c r="D145" s="20">
        <f>+_xlfn.XLOOKUP($B145,'Detailed Schedule'!$D$8:$D$1037,'Detailed Schedule'!$A$8:$A$1037,"ERROR",0,1)</f>
        <v>43159</v>
      </c>
      <c r="F145" t="s">
        <v>2407</v>
      </c>
      <c r="G145" s="154">
        <f>+VLOOKUP($B145,'Detailed Schedule'!$D$8:$H$1037,5,FALSE)</f>
        <v>48070.3</v>
      </c>
    </row>
    <row r="146" spans="2:7">
      <c r="B146" t="s">
        <v>598</v>
      </c>
      <c r="C146" t="str">
        <f>+VLOOKUP($B146,'Detailed Schedule'!$D$8:$H$1037,4,FALSE)</f>
        <v>2015 JD 75G EXCAVATOR</v>
      </c>
      <c r="D146" s="20">
        <f>+_xlfn.XLOOKUP($B146,'Detailed Schedule'!$D$8:$D$1037,'Detailed Schedule'!$A$8:$A$1037,"ERROR",0,1)</f>
        <v>43159</v>
      </c>
      <c r="F146" t="s">
        <v>2407</v>
      </c>
      <c r="G146" s="154">
        <f>+VLOOKUP($B146,'Detailed Schedule'!$D$8:$H$1037,5,FALSE)</f>
        <v>54430.3</v>
      </c>
    </row>
    <row r="147" spans="2:7">
      <c r="B147" t="s">
        <v>600</v>
      </c>
      <c r="C147" t="str">
        <f>+VLOOKUP($B147,'Detailed Schedule'!$D$8:$H$1037,4,FALSE)</f>
        <v>CAT 305 MINI EXCAVATOR</v>
      </c>
      <c r="D147" s="20">
        <f>+_xlfn.XLOOKUP($B147,'Detailed Schedule'!$D$8:$D$1037,'Detailed Schedule'!$A$8:$A$1037,"ERROR",0,1)</f>
        <v>43171</v>
      </c>
      <c r="F147" t="s">
        <v>2407</v>
      </c>
      <c r="G147" s="154">
        <f>+VLOOKUP($B147,'Detailed Schedule'!$D$8:$H$1037,5,FALSE)</f>
        <v>39386.699999999997</v>
      </c>
    </row>
    <row r="148" spans="2:7">
      <c r="B148" t="s">
        <v>602</v>
      </c>
      <c r="C148" t="str">
        <f>+VLOOKUP($B148,'Detailed Schedule'!$D$8:$H$1037,4,FALSE)</f>
        <v>CAT 305 MINI EXCAVATOR</v>
      </c>
      <c r="D148" s="20">
        <f>+_xlfn.XLOOKUP($B148,'Detailed Schedule'!$D$8:$D$1037,'Detailed Schedule'!$A$8:$A$1037,"ERROR",0,1)</f>
        <v>45292</v>
      </c>
      <c r="F148" t="s">
        <v>2407</v>
      </c>
      <c r="G148" s="154">
        <f>+VLOOKUP($B148,'Detailed Schedule'!$D$8:$H$1037,5,FALSE)</f>
        <v>9494.23</v>
      </c>
    </row>
    <row r="149" spans="2:7">
      <c r="B149" t="s">
        <v>603</v>
      </c>
      <c r="C149" t="str">
        <f>+VLOOKUP($B149,'Detailed Schedule'!$D$8:$H$1037,4,FALSE)</f>
        <v>2015 JD 245G LC</v>
      </c>
      <c r="D149" s="20">
        <f>+_xlfn.XLOOKUP($B149,'Detailed Schedule'!$D$8:$D$1037,'Detailed Schedule'!$A$8:$A$1037,"ERROR",0,1)</f>
        <v>43486</v>
      </c>
      <c r="F149" t="s">
        <v>2407</v>
      </c>
      <c r="G149" s="154">
        <f>+VLOOKUP($B149,'Detailed Schedule'!$D$8:$H$1037,5,FALSE)</f>
        <v>215177</v>
      </c>
    </row>
    <row r="150" spans="2:7">
      <c r="B150" t="s">
        <v>605</v>
      </c>
      <c r="C150" t="str">
        <f>+VLOOKUP($B150,'Detailed Schedule'!$D$8:$H$1037,4,FALSE)</f>
        <v>2014 JD 210G LC</v>
      </c>
      <c r="D150" s="20">
        <f>+_xlfn.XLOOKUP($B150,'Detailed Schedule'!$D$8:$D$1037,'Detailed Schedule'!$A$8:$A$1037,"ERROR",0,1)</f>
        <v>43486</v>
      </c>
      <c r="F150" t="s">
        <v>2407</v>
      </c>
      <c r="G150" s="154">
        <f>+VLOOKUP($B150,'Detailed Schedule'!$D$8:$H$1037,5,FALSE)</f>
        <v>133541</v>
      </c>
    </row>
    <row r="151" spans="2:7">
      <c r="B151" t="s">
        <v>607</v>
      </c>
      <c r="C151" t="str">
        <f>+VLOOKUP($B151,'Detailed Schedule'!$D$8:$H$1037,4,FALSE)</f>
        <v>2018 JD 160G LC</v>
      </c>
      <c r="D151" s="20">
        <f>+_xlfn.XLOOKUP($B151,'Detailed Schedule'!$D$8:$D$1037,'Detailed Schedule'!$A$8:$A$1037,"ERROR",0,1)</f>
        <v>43486</v>
      </c>
      <c r="F151" t="s">
        <v>2407</v>
      </c>
      <c r="G151" s="154">
        <f>+VLOOKUP($B151,'Detailed Schedule'!$D$8:$H$1037,5,FALSE)</f>
        <v>146085.38</v>
      </c>
    </row>
    <row r="152" spans="2:7">
      <c r="B152" t="s">
        <v>609</v>
      </c>
      <c r="C152" t="str">
        <f>+VLOOKUP($B152,'Detailed Schedule'!$D$8:$H$1037,4,FALSE)</f>
        <v>2015 JD 470G LC</v>
      </c>
      <c r="D152" s="20">
        <f>+_xlfn.XLOOKUP($B152,'Detailed Schedule'!$D$8:$D$1037,'Detailed Schedule'!$A$8:$A$1037,"ERROR",0,1)</f>
        <v>43486</v>
      </c>
      <c r="F152" t="s">
        <v>2407</v>
      </c>
      <c r="G152" s="154">
        <f>+VLOOKUP($B152,'Detailed Schedule'!$D$8:$H$1037,5,FALSE)</f>
        <v>284620</v>
      </c>
    </row>
    <row r="153" spans="2:7">
      <c r="B153" t="s">
        <v>611</v>
      </c>
      <c r="C153" t="str">
        <f>+VLOOKUP($B153,'Detailed Schedule'!$D$8:$H$1037,4,FALSE)</f>
        <v>EX-47 ENGINE REPLACE</v>
      </c>
      <c r="D153" s="20">
        <f>+_xlfn.XLOOKUP($B153,'Detailed Schedule'!$D$8:$D$1037,'Detailed Schedule'!$A$8:$A$1037,"ERROR",0,1)</f>
        <v>45068</v>
      </c>
      <c r="F153" t="s">
        <v>2407</v>
      </c>
      <c r="G153" s="154">
        <f>+VLOOKUP($B153,'Detailed Schedule'!$D$8:$H$1037,5,FALSE)</f>
        <v>76050.92</v>
      </c>
    </row>
    <row r="154" spans="2:7">
      <c r="B154" t="s">
        <v>613</v>
      </c>
      <c r="C154" t="str">
        <f>+VLOOKUP($B154,'Detailed Schedule'!$D$8:$H$1037,4,FALSE)</f>
        <v>EX-47 DPF REPLACED</v>
      </c>
      <c r="D154" s="20">
        <f>+_xlfn.XLOOKUP($B154,'Detailed Schedule'!$D$8:$D$1037,'Detailed Schedule'!$A$8:$A$1037,"ERROR",0,1)</f>
        <v>45108</v>
      </c>
      <c r="F154" t="s">
        <v>2407</v>
      </c>
      <c r="G154" s="154">
        <f>+VLOOKUP($B154,'Detailed Schedule'!$D$8:$H$1037,5,FALSE)</f>
        <v>27717.09</v>
      </c>
    </row>
    <row r="155" spans="2:7">
      <c r="B155" t="s">
        <v>615</v>
      </c>
      <c r="C155" t="str">
        <f>+VLOOKUP($B155,'Detailed Schedule'!$D$8:$H$1037,4,FALSE)</f>
        <v>2015 CAT 305.5E2</v>
      </c>
      <c r="D155" s="20">
        <f>+_xlfn.XLOOKUP($B155,'Detailed Schedule'!$D$8:$D$1037,'Detailed Schedule'!$A$8:$A$1037,"ERROR",0,1)</f>
        <v>43581</v>
      </c>
      <c r="F155" t="s">
        <v>2407</v>
      </c>
      <c r="G155" s="154">
        <f>+VLOOKUP($B155,'Detailed Schedule'!$D$8:$H$1037,5,FALSE)</f>
        <v>53500</v>
      </c>
    </row>
    <row r="156" spans="2:7">
      <c r="B156" t="s">
        <v>617</v>
      </c>
      <c r="C156" t="str">
        <f>+VLOOKUP($B156,'Detailed Schedule'!$D$8:$H$1037,4,FALSE)</f>
        <v>2019 CT 308E2CRSB</v>
      </c>
      <c r="D156" s="20">
        <f>+_xlfn.XLOOKUP($B156,'Detailed Schedule'!$D$8:$D$1037,'Detailed Schedule'!$A$8:$A$1037,"ERROR",0,1)</f>
        <v>43581</v>
      </c>
      <c r="F156" t="s">
        <v>2407</v>
      </c>
      <c r="G156" s="154">
        <f>+VLOOKUP($B156,'Detailed Schedule'!$D$8:$H$1037,5,FALSE)</f>
        <v>116096.41</v>
      </c>
    </row>
    <row r="157" spans="2:7">
      <c r="B157" t="s">
        <v>619</v>
      </c>
      <c r="C157" t="str">
        <f>+VLOOKUP($B157,'Detailed Schedule'!$D$8:$H$1037,4,FALSE)</f>
        <v>2019 AT 308E2CRSB</v>
      </c>
      <c r="D157" s="20">
        <f>+_xlfn.XLOOKUP($B157,'Detailed Schedule'!$D$8:$D$1037,'Detailed Schedule'!$A$8:$A$1037,"ERROR",0,1)</f>
        <v>43581</v>
      </c>
      <c r="F157" t="s">
        <v>2407</v>
      </c>
      <c r="G157" s="154">
        <f>+VLOOKUP($B157,'Detailed Schedule'!$D$8:$H$1037,5,FALSE)</f>
        <v>113340</v>
      </c>
    </row>
    <row r="158" spans="2:7">
      <c r="B158" t="s">
        <v>621</v>
      </c>
      <c r="C158" t="str">
        <f>+VLOOKUP($B158,'Detailed Schedule'!$D$8:$H$1037,4,FALSE)</f>
        <v>2017 CAT 308E2CR</v>
      </c>
      <c r="D158" s="20">
        <f>+_xlfn.XLOOKUP($B158,'Detailed Schedule'!$D$8:$D$1037,'Detailed Schedule'!$A$8:$A$1037,"ERROR",0,1)</f>
        <v>43539</v>
      </c>
      <c r="F158" t="s">
        <v>2407</v>
      </c>
      <c r="G158" s="154">
        <f>+VLOOKUP($B158,'Detailed Schedule'!$D$8:$H$1037,5,FALSE)</f>
        <v>77687.399999999994</v>
      </c>
    </row>
    <row r="159" spans="2:7">
      <c r="B159" t="s">
        <v>623</v>
      </c>
      <c r="C159" t="str">
        <f>+VLOOKUP($B159,'Detailed Schedule'!$D$8:$H$1037,4,FALSE)</f>
        <v>2018 JD 750G</v>
      </c>
      <c r="D159" s="20">
        <f>+_xlfn.XLOOKUP($B159,'Detailed Schedule'!$D$8:$D$1037,'Detailed Schedule'!$A$8:$A$1037,"ERROR",0,1)</f>
        <v>43965</v>
      </c>
      <c r="F159" t="s">
        <v>2407</v>
      </c>
      <c r="G159" s="154">
        <f>+VLOOKUP($B159,'Detailed Schedule'!$D$8:$H$1037,5,FALSE)</f>
        <v>74168.490000000005</v>
      </c>
    </row>
    <row r="160" spans="2:7">
      <c r="B160" t="s">
        <v>625</v>
      </c>
      <c r="C160" t="str">
        <f>+VLOOKUP($B160,'Detailed Schedule'!$D$8:$H$1037,4,FALSE)</f>
        <v>2017 CATERPILLER 308E2 CR</v>
      </c>
      <c r="D160" s="20">
        <f>+_xlfn.XLOOKUP($B160,'Detailed Schedule'!$D$8:$D$1037,'Detailed Schedule'!$A$8:$A$1037,"ERROR",0,1)</f>
        <v>44000</v>
      </c>
      <c r="F160" t="s">
        <v>2407</v>
      </c>
      <c r="G160" s="154">
        <f>+VLOOKUP($B160,'Detailed Schedule'!$D$8:$H$1037,5,FALSE)</f>
        <v>70290</v>
      </c>
    </row>
    <row r="161" spans="2:7">
      <c r="B161" t="s">
        <v>627</v>
      </c>
      <c r="C161" t="str">
        <f>+VLOOKUP($B161,'Detailed Schedule'!$D$8:$H$1037,4,FALSE)</f>
        <v>2015 CATERPILLAR 329FL</v>
      </c>
      <c r="D161" s="20">
        <f>+_xlfn.XLOOKUP($B161,'Detailed Schedule'!$D$8:$D$1037,'Detailed Schedule'!$A$8:$A$1037,"ERROR",0,1)</f>
        <v>44000</v>
      </c>
      <c r="F161" t="s">
        <v>2407</v>
      </c>
      <c r="G161" s="154">
        <f>+VLOOKUP($B161,'Detailed Schedule'!$D$8:$H$1037,5,FALSE)</f>
        <v>103271.03</v>
      </c>
    </row>
    <row r="162" spans="2:7">
      <c r="B162" t="s">
        <v>629</v>
      </c>
      <c r="C162" t="str">
        <f>+VLOOKUP($B162,'Detailed Schedule'!$D$8:$H$1037,4,FALSE)</f>
        <v>2015 CAT 326F L</v>
      </c>
      <c r="D162" s="20">
        <f>+_xlfn.XLOOKUP($B162,'Detailed Schedule'!$D$8:$D$1037,'Detailed Schedule'!$A$8:$A$1037,"ERROR",0,1)</f>
        <v>44105</v>
      </c>
      <c r="F162" t="s">
        <v>2407</v>
      </c>
      <c r="G162" s="154">
        <f>+VLOOKUP($B162,'Detailed Schedule'!$D$8:$H$1037,5,FALSE)</f>
        <v>94683.930000000008</v>
      </c>
    </row>
    <row r="163" spans="2:7">
      <c r="B163" t="s">
        <v>631</v>
      </c>
      <c r="C163" t="str">
        <f>+VLOOKUP($B163,'Detailed Schedule'!$D$8:$H$1037,4,FALSE)</f>
        <v>2019 JD 35G W/ NPK PH1 (EXA-13)</v>
      </c>
      <c r="D163" s="20">
        <f>+_xlfn.XLOOKUP($B163,'Detailed Schedule'!$D$8:$D$1037,'Detailed Schedule'!$A$8:$A$1037,"ERROR",0,1)</f>
        <v>44167</v>
      </c>
      <c r="F163" t="s">
        <v>2407</v>
      </c>
      <c r="G163" s="154">
        <f>+VLOOKUP($B163,'Detailed Schedule'!$D$8:$H$1037,5,FALSE)</f>
        <v>31886</v>
      </c>
    </row>
    <row r="164" spans="2:7">
      <c r="B164" t="s">
        <v>633</v>
      </c>
      <c r="C164" t="str">
        <f>+VLOOKUP($B164,'Detailed Schedule'!$D$8:$H$1037,4,FALSE)</f>
        <v>2016 JD 250G LC</v>
      </c>
      <c r="D164" s="20">
        <f>+_xlfn.XLOOKUP($B164,'Detailed Schedule'!$D$8:$D$1037,'Detailed Schedule'!$A$8:$A$1037,"ERROR",0,1)</f>
        <v>44225</v>
      </c>
      <c r="F164" t="s">
        <v>2407</v>
      </c>
      <c r="G164" s="154">
        <f>+VLOOKUP($B164,'Detailed Schedule'!$D$8:$H$1037,5,FALSE)</f>
        <v>94933.75</v>
      </c>
    </row>
    <row r="165" spans="2:7">
      <c r="B165" t="s">
        <v>635</v>
      </c>
      <c r="C165" t="str">
        <f>+VLOOKUP($B165,'Detailed Schedule'!$D$8:$H$1037,4,FALSE)</f>
        <v>2015 CAT M313D</v>
      </c>
      <c r="D165" s="20">
        <f>+_xlfn.XLOOKUP($B165,'Detailed Schedule'!$D$8:$D$1037,'Detailed Schedule'!$A$8:$A$1037,"ERROR",0,1)</f>
        <v>44242</v>
      </c>
      <c r="F165" t="s">
        <v>2407</v>
      </c>
      <c r="G165" s="154">
        <f>+VLOOKUP($B165,'Detailed Schedule'!$D$8:$H$1037,5,FALSE)</f>
        <v>71390.3</v>
      </c>
    </row>
    <row r="166" spans="2:7">
      <c r="B166" t="s">
        <v>637</v>
      </c>
      <c r="C166" t="str">
        <f>+VLOOKUP($B166,'Detailed Schedule'!$D$8:$H$1037,4,FALSE)</f>
        <v>2015 CAT 308E2 CR</v>
      </c>
      <c r="D166" s="20">
        <f>+_xlfn.XLOOKUP($B166,'Detailed Schedule'!$D$8:$D$1037,'Detailed Schedule'!$A$8:$A$1037,"ERROR",0,1)</f>
        <v>44242</v>
      </c>
      <c r="F166" t="s">
        <v>2407</v>
      </c>
      <c r="G166" s="154">
        <f>+VLOOKUP($B166,'Detailed Schedule'!$D$8:$H$1037,5,FALSE)</f>
        <v>58670.3</v>
      </c>
    </row>
    <row r="167" spans="2:7">
      <c r="B167" t="s">
        <v>639</v>
      </c>
      <c r="C167" t="str">
        <f>+VLOOKUP($B167,'Detailed Schedule'!$D$8:$H$1037,4,FALSE)</f>
        <v>2015 CAT 308E CR</v>
      </c>
      <c r="D167" s="20">
        <f>+_xlfn.XLOOKUP($B167,'Detailed Schedule'!$D$8:$D$1037,'Detailed Schedule'!$A$8:$A$1037,"ERROR",0,1)</f>
        <v>44243</v>
      </c>
      <c r="F167" t="s">
        <v>2407</v>
      </c>
      <c r="G167" s="154">
        <f>+VLOOKUP($B167,'Detailed Schedule'!$D$8:$H$1037,5,FALSE)</f>
        <v>60000</v>
      </c>
    </row>
    <row r="168" spans="2:7">
      <c r="B168" t="s">
        <v>641</v>
      </c>
      <c r="C168" t="str">
        <f>+VLOOKUP($B168,'Detailed Schedule'!$D$8:$H$1037,4,FALSE)</f>
        <v>2019 CAT 323 W/GPS</v>
      </c>
      <c r="D168" s="20">
        <f>+_xlfn.XLOOKUP($B168,'Detailed Schedule'!$D$8:$D$1037,'Detailed Schedule'!$A$8:$A$1037,"ERROR",0,1)</f>
        <v>44259</v>
      </c>
      <c r="F168" t="s">
        <v>2407</v>
      </c>
      <c r="G168" s="154">
        <f>+VLOOKUP($B168,'Detailed Schedule'!$D$8:$H$1037,5,FALSE)</f>
        <v>285500</v>
      </c>
    </row>
    <row r="169" spans="2:7">
      <c r="B169" t="s">
        <v>643</v>
      </c>
      <c r="C169" t="str">
        <f>+VLOOKUP($B169,'Detailed Schedule'!$D$8:$H$1037,4,FALSE)</f>
        <v>2019 JOHN DEERE 85G</v>
      </c>
      <c r="D169" s="20">
        <f>+_xlfn.XLOOKUP($B169,'Detailed Schedule'!$D$8:$D$1037,'Detailed Schedule'!$A$8:$A$1037,"ERROR",0,1)</f>
        <v>44533</v>
      </c>
      <c r="F169" t="s">
        <v>2407</v>
      </c>
      <c r="G169" s="154">
        <f>+VLOOKUP($B169,'Detailed Schedule'!$D$8:$H$1037,5,FALSE)</f>
        <v>89201.27</v>
      </c>
    </row>
    <row r="170" spans="2:7">
      <c r="B170" t="s">
        <v>645</v>
      </c>
      <c r="C170" t="str">
        <f>+VLOOKUP($B170,'Detailed Schedule'!$D$8:$H$1037,4,FALSE)</f>
        <v>2019 JD350G LC EX-65</v>
      </c>
      <c r="D170" s="20">
        <f>+_xlfn.XLOOKUP($B170,'Detailed Schedule'!$D$8:$D$1037,'Detailed Schedule'!$A$8:$A$1037,"ERROR",0,1)</f>
        <v>44586</v>
      </c>
      <c r="F170" t="s">
        <v>2407</v>
      </c>
      <c r="G170" s="154">
        <f>+VLOOKUP($B170,'Detailed Schedule'!$D$8:$H$1037,5,FALSE)</f>
        <v>171536.04</v>
      </c>
    </row>
    <row r="171" spans="2:7">
      <c r="B171" t="s">
        <v>647</v>
      </c>
      <c r="C171" t="str">
        <f>+VLOOKUP($B171,'Detailed Schedule'!$D$8:$H$1037,4,FALSE)</f>
        <v>CAT 349FL EX-66</v>
      </c>
      <c r="D171" s="20">
        <f>+_xlfn.XLOOKUP($B171,'Detailed Schedule'!$D$8:$D$1037,'Detailed Schedule'!$A$8:$A$1037,"ERROR",0,1)</f>
        <v>44649</v>
      </c>
      <c r="F171" t="s">
        <v>2407</v>
      </c>
      <c r="G171" s="154">
        <f>+VLOOKUP($B171,'Detailed Schedule'!$D$8:$H$1037,5,FALSE)</f>
        <v>387695</v>
      </c>
    </row>
    <row r="172" spans="2:7">
      <c r="B172" t="s">
        <v>649</v>
      </c>
      <c r="C172" t="str">
        <f>+VLOOKUP($B172,'Detailed Schedule'!$D$8:$H$1037,4,FALSE)</f>
        <v>2021 KOMATSU PC88MR-10</v>
      </c>
      <c r="D172" s="20">
        <f>+_xlfn.XLOOKUP($B172,'Detailed Schedule'!$D$8:$D$1037,'Detailed Schedule'!$A$8:$A$1037,"ERROR",0,1)</f>
        <v>44937</v>
      </c>
      <c r="F172" t="s">
        <v>2407</v>
      </c>
      <c r="G172" s="154">
        <f>+VLOOKUP($B172,'Detailed Schedule'!$D$8:$H$1037,5,FALSE)</f>
        <v>59566.9</v>
      </c>
    </row>
    <row r="173" spans="2:7">
      <c r="B173" t="s">
        <v>651</v>
      </c>
      <c r="C173" t="str">
        <f>+VLOOKUP($B173,'Detailed Schedule'!$D$8:$H$1037,4,FALSE)</f>
        <v>2019 JD 470GLC</v>
      </c>
      <c r="D173" s="20">
        <f>+_xlfn.XLOOKUP($B173,'Detailed Schedule'!$D$8:$D$1037,'Detailed Schedule'!$A$8:$A$1037,"ERROR",0,1)</f>
        <v>45035</v>
      </c>
      <c r="F173" t="s">
        <v>2407</v>
      </c>
      <c r="G173" s="154">
        <f>+VLOOKUP($B173,'Detailed Schedule'!$D$8:$H$1037,5,FALSE)</f>
        <v>362299.03</v>
      </c>
    </row>
    <row r="174" spans="2:7">
      <c r="B174" t="s">
        <v>653</v>
      </c>
      <c r="C174" t="str">
        <f>+VLOOKUP($B174,'Detailed Schedule'!$D$8:$H$1037,4,FALSE)</f>
        <v>2019 JD 250G F611214</v>
      </c>
      <c r="D174" s="20">
        <f>+_xlfn.XLOOKUP($B174,'Detailed Schedule'!$D$8:$D$1037,'Detailed Schedule'!$A$8:$A$1037,"ERROR",0,1)</f>
        <v>44974</v>
      </c>
      <c r="F174" t="s">
        <v>2407</v>
      </c>
      <c r="G174" s="154">
        <f>+VLOOKUP($B174,'Detailed Schedule'!$D$8:$H$1037,5,FALSE)</f>
        <v>144942.66</v>
      </c>
    </row>
    <row r="175" spans="2:7">
      <c r="B175" t="s">
        <v>655</v>
      </c>
      <c r="C175" t="str">
        <f>+VLOOKUP($B175,'Detailed Schedule'!$D$8:$H$1037,4,FALSE)</f>
        <v>2019 JD 250G F611209</v>
      </c>
      <c r="D175" s="20">
        <f>+_xlfn.XLOOKUP($B175,'Detailed Schedule'!$D$8:$D$1037,'Detailed Schedule'!$A$8:$A$1037,"ERROR",0,1)</f>
        <v>44974</v>
      </c>
      <c r="F175" t="s">
        <v>2407</v>
      </c>
      <c r="G175" s="154">
        <f>+VLOOKUP($B175,'Detailed Schedule'!$D$8:$H$1037,5,FALSE)</f>
        <v>144942.66</v>
      </c>
    </row>
    <row r="176" spans="2:7">
      <c r="B176" t="s">
        <v>657</v>
      </c>
      <c r="C176" t="str">
        <f>+VLOOKUP($B176,'Detailed Schedule'!$D$8:$H$1037,4,FALSE)</f>
        <v>2019 JD 160G 057612</v>
      </c>
      <c r="D176" s="20">
        <f>+_xlfn.XLOOKUP($B176,'Detailed Schedule'!$D$8:$D$1037,'Detailed Schedule'!$A$8:$A$1037,"ERROR",0,1)</f>
        <v>45226</v>
      </c>
      <c r="F176" t="s">
        <v>2407</v>
      </c>
      <c r="G176" s="154">
        <f>+VLOOKUP($B176,'Detailed Schedule'!$D$8:$H$1037,5,FALSE)</f>
        <v>196963.9</v>
      </c>
    </row>
    <row r="177" spans="2:7">
      <c r="B177" t="s">
        <v>659</v>
      </c>
      <c r="C177" t="str">
        <f>+VLOOKUP($B177,'Detailed Schedule'!$D$8:$H$1037,4,FALSE)</f>
        <v>2020 JD 160G 057836</v>
      </c>
      <c r="D177" s="20">
        <f>+_xlfn.XLOOKUP($B177,'Detailed Schedule'!$D$8:$D$1037,'Detailed Schedule'!$A$8:$A$1037,"ERROR",0,1)</f>
        <v>45226</v>
      </c>
      <c r="F177" t="s">
        <v>2407</v>
      </c>
      <c r="G177" s="154">
        <f>+VLOOKUP($B177,'Detailed Schedule'!$D$8:$H$1037,5,FALSE)</f>
        <v>206079.9</v>
      </c>
    </row>
    <row r="178" spans="2:7">
      <c r="B178" t="s">
        <v>661</v>
      </c>
      <c r="C178" t="str">
        <f>+VLOOKUP($B178,'Detailed Schedule'!$D$8:$H$1037,4,FALSE)</f>
        <v>2014 JD 210G 521991</v>
      </c>
      <c r="D178" s="20">
        <f>+_xlfn.XLOOKUP($B178,'Detailed Schedule'!$D$8:$D$1037,'Detailed Schedule'!$A$8:$A$1037,"ERROR",0,1)</f>
        <v>45226</v>
      </c>
      <c r="F178" t="s">
        <v>2407</v>
      </c>
      <c r="G178" s="154">
        <f>+VLOOKUP($B178,'Detailed Schedule'!$D$8:$H$1037,5,FALSE)</f>
        <v>141885.24</v>
      </c>
    </row>
    <row r="179" spans="2:7">
      <c r="B179" t="s">
        <v>663</v>
      </c>
      <c r="C179" t="str">
        <f>+VLOOKUP($B179,'Detailed Schedule'!$D$8:$H$1037,4,FALSE)</f>
        <v>2018 JD 210G 526157</v>
      </c>
      <c r="D179" s="20">
        <f>+_xlfn.XLOOKUP($B179,'Detailed Schedule'!$D$8:$D$1037,'Detailed Schedule'!$A$8:$A$1037,"ERROR",0,1)</f>
        <v>45226</v>
      </c>
      <c r="F179" t="s">
        <v>2407</v>
      </c>
      <c r="G179" s="154">
        <f>+VLOOKUP($B179,'Detailed Schedule'!$D$8:$H$1037,5,FALSE)</f>
        <v>163085.24</v>
      </c>
    </row>
    <row r="180" spans="2:7">
      <c r="B180" t="s">
        <v>665</v>
      </c>
      <c r="C180" t="str">
        <f>+VLOOKUP($B180,'Detailed Schedule'!$D$8:$H$1037,4,FALSE)</f>
        <v>2018 JD 250G 610898</v>
      </c>
      <c r="D180" s="20">
        <f>+_xlfn.XLOOKUP($B180,'Detailed Schedule'!$D$8:$D$1037,'Detailed Schedule'!$A$8:$A$1037,"ERROR",0,1)</f>
        <v>45226</v>
      </c>
      <c r="F180" t="s">
        <v>2407</v>
      </c>
      <c r="G180" s="154">
        <f>+VLOOKUP($B180,'Detailed Schedule'!$D$8:$H$1037,5,FALSE)</f>
        <v>192267.04</v>
      </c>
    </row>
    <row r="181" spans="2:7">
      <c r="B181" t="s">
        <v>667</v>
      </c>
      <c r="C181" t="str">
        <f>+VLOOKUP($B181,'Detailed Schedule'!$D$8:$H$1037,4,FALSE)</f>
        <v>2019 JD 350G 813641</v>
      </c>
      <c r="D181" s="20">
        <f>+_xlfn.XLOOKUP($B181,'Detailed Schedule'!$D$8:$D$1037,'Detailed Schedule'!$A$8:$A$1037,"ERROR",0,1)</f>
        <v>45226</v>
      </c>
      <c r="F181" t="s">
        <v>2407</v>
      </c>
      <c r="G181" s="154">
        <f>+VLOOKUP($B181,'Detailed Schedule'!$D$8:$H$1037,5,FALSE)</f>
        <v>243847.7</v>
      </c>
    </row>
    <row r="182" spans="2:7">
      <c r="B182" t="s">
        <v>669</v>
      </c>
      <c r="C182" t="str">
        <f>+VLOOKUP($B182,'Detailed Schedule'!$D$8:$H$1037,4,FALSE)</f>
        <v>2023 CAT 308 (GG809219)</v>
      </c>
      <c r="D182" s="20">
        <f>+_xlfn.XLOOKUP($B182,'Detailed Schedule'!$D$8:$D$1037,'Detailed Schedule'!$A$8:$A$1037,"ERROR",0,1)</f>
        <v>45428</v>
      </c>
      <c r="F182" t="s">
        <v>2407</v>
      </c>
      <c r="G182" s="154">
        <f>+VLOOKUP($B182,'Detailed Schedule'!$D$8:$H$1037,5,FALSE)</f>
        <v>116131.69</v>
      </c>
    </row>
    <row r="183" spans="2:7">
      <c r="B183" t="s">
        <v>671</v>
      </c>
      <c r="C183" t="str">
        <f>+VLOOKUP($B183,'Detailed Schedule'!$D$8:$H$1037,4,FALSE)</f>
        <v>2022 KOMATSU PC138USLC-11</v>
      </c>
      <c r="D183" s="20">
        <f>+_xlfn.XLOOKUP($B183,'Detailed Schedule'!$D$8:$D$1037,'Detailed Schedule'!$A$8:$A$1037,"ERROR",0,1)</f>
        <v>45385</v>
      </c>
      <c r="F183" t="s">
        <v>2407</v>
      </c>
      <c r="G183" s="154">
        <f>+VLOOKUP($B183,'Detailed Schedule'!$D$8:$H$1037,5,FALSE)</f>
        <v>174394.26</v>
      </c>
    </row>
    <row r="184" spans="2:7">
      <c r="B184" t="s">
        <v>673</v>
      </c>
      <c r="C184" t="str">
        <f>+VLOOKUP($B184,'Detailed Schedule'!$D$8:$H$1037,4,FALSE)</f>
        <v>2019 JD 350G 813682</v>
      </c>
      <c r="D184" s="20">
        <f>+_xlfn.XLOOKUP($B184,'Detailed Schedule'!$D$8:$D$1037,'Detailed Schedule'!$A$8:$A$1037,"ERROR",0,1)</f>
        <v>45419</v>
      </c>
      <c r="F184" t="s">
        <v>2407</v>
      </c>
      <c r="G184" s="154">
        <f>+VLOOKUP($B184,'Detailed Schedule'!$D$8:$H$1037,5,FALSE)</f>
        <v>298530</v>
      </c>
    </row>
    <row r="185" spans="2:7">
      <c r="B185" t="s">
        <v>677</v>
      </c>
      <c r="C185" t="str">
        <f>+VLOOKUP($B185,'Detailed Schedule'!$D$8:$H$1037,4,FALSE)</f>
        <v>2022 JD 300G LC (731956) EX-80</v>
      </c>
      <c r="D185" s="20">
        <f>+_xlfn.XLOOKUP($B185,'Detailed Schedule'!$D$8:$D$1037,'Detailed Schedule'!$A$8:$A$1037,"ERROR",0,1)</f>
        <v>45553</v>
      </c>
      <c r="F185" t="s">
        <v>2407</v>
      </c>
      <c r="G185" s="154">
        <f>+VLOOKUP($B185,'Detailed Schedule'!$D$8:$H$1037,5,FALSE)</f>
        <v>189734.13</v>
      </c>
    </row>
    <row r="186" spans="2:7">
      <c r="B186" t="s">
        <v>679</v>
      </c>
      <c r="C186" t="str">
        <f>+VLOOKUP($B186,'Detailed Schedule'!$D$8:$H$1037,4,FALSE)</f>
        <v>2023 CAT 304 (401570)</v>
      </c>
      <c r="D186" s="20">
        <f>+_xlfn.XLOOKUP($B186,'Detailed Schedule'!$D$8:$D$1037,'Detailed Schedule'!$A$8:$A$1037,"ERROR",0,1)</f>
        <v>45589</v>
      </c>
      <c r="F186" t="s">
        <v>2407</v>
      </c>
      <c r="G186" s="154">
        <f>+VLOOKUP($B186,'Detailed Schedule'!$D$8:$H$1037,5,FALSE)</f>
        <v>38549.410000000003</v>
      </c>
    </row>
    <row r="187" spans="2:7">
      <c r="B187" t="s">
        <v>681</v>
      </c>
      <c r="C187" t="str">
        <f>+VLOOKUP($B187,'Detailed Schedule'!$D$8:$H$1037,4,FALSE)</f>
        <v>2023 CAT 323 W/ GPS (RAZ30150)</v>
      </c>
      <c r="D187" s="20">
        <f>+_xlfn.XLOOKUP($B187,'Detailed Schedule'!$D$8:$D$1037,'Detailed Schedule'!$A$8:$A$1037,"ERROR",0,1)</f>
        <v>45595</v>
      </c>
      <c r="F187" t="s">
        <v>2407</v>
      </c>
      <c r="G187" s="154">
        <f>+VLOOKUP($B187,'Detailed Schedule'!$D$8:$H$1037,5,FALSE)</f>
        <v>256985.43</v>
      </c>
    </row>
    <row r="188" spans="2:7">
      <c r="B188" t="s">
        <v>689</v>
      </c>
      <c r="C188" t="str">
        <f>+VLOOKUP($B188,'Detailed Schedule'!$D$8:$H$1037,4,FALSE)</f>
        <v>2015 ZI BREAKER</v>
      </c>
      <c r="D188" s="20">
        <f>+_xlfn.XLOOKUP($B188,'Detailed Schedule'!$D$8:$D$1037,'Detailed Schedule'!$A$8:$A$1037,"ERROR",0,1)</f>
        <v>42184</v>
      </c>
      <c r="F188" t="s">
        <v>2407</v>
      </c>
      <c r="G188" s="154">
        <f>+VLOOKUP($B188,'Detailed Schedule'!$D$8:$H$1037,5,FALSE)</f>
        <v>38428.75</v>
      </c>
    </row>
    <row r="189" spans="2:7">
      <c r="B189" t="s">
        <v>691</v>
      </c>
      <c r="C189" t="str">
        <f>+VLOOKUP($B189,'Detailed Schedule'!$D$8:$H$1037,4,FALSE)</f>
        <v>ALLIED AR120B HYDRAULIC HAMMER</v>
      </c>
      <c r="D189" s="20">
        <f>+_xlfn.XLOOKUP($B189,'Detailed Schedule'!$D$8:$D$1037,'Detailed Schedule'!$A$8:$A$1037,"ERROR",0,1)</f>
        <v>42103</v>
      </c>
      <c r="F189" t="s">
        <v>2407</v>
      </c>
      <c r="G189" s="154">
        <f>+VLOOKUP($B189,'Detailed Schedule'!$D$8:$H$1037,5,FALSE)</f>
        <v>30709</v>
      </c>
    </row>
    <row r="190" spans="2:7">
      <c r="B190" t="s">
        <v>693</v>
      </c>
      <c r="C190" t="str">
        <f>+VLOOKUP($B190,'Detailed Schedule'!$D$8:$H$1037,4,FALSE)</f>
        <v>2018 NPK GH15 HAMMER</v>
      </c>
      <c r="D190" s="20">
        <f>+_xlfn.XLOOKUP($B190,'Detailed Schedule'!$D$8:$D$1037,'Detailed Schedule'!$A$8:$A$1037,"ERROR",0,1)</f>
        <v>43342</v>
      </c>
      <c r="F190" t="s">
        <v>2407</v>
      </c>
      <c r="G190" s="154">
        <f>+VLOOKUP($B190,'Detailed Schedule'!$D$8:$H$1037,5,FALSE)</f>
        <v>70085</v>
      </c>
    </row>
    <row r="191" spans="2:7">
      <c r="B191" t="s">
        <v>695</v>
      </c>
      <c r="C191" t="str">
        <f>+VLOOKUP($B191,'Detailed Schedule'!$D$8:$H$1037,4,FALSE)</f>
        <v>2018 NPK GH15 HAMMER - MAJOR REBUILD / REPAIR</v>
      </c>
      <c r="D191" s="20">
        <f>+_xlfn.XLOOKUP($B191,'Detailed Schedule'!$D$8:$D$1037,'Detailed Schedule'!$A$8:$A$1037,"ERROR",0,1)</f>
        <v>45310</v>
      </c>
      <c r="F191" t="s">
        <v>2407</v>
      </c>
      <c r="G191" s="154">
        <f>+VLOOKUP($B191,'Detailed Schedule'!$D$8:$H$1037,5,FALSE)</f>
        <v>50235.61</v>
      </c>
    </row>
    <row r="192" spans="2:7">
      <c r="B192" t="s">
        <v>697</v>
      </c>
      <c r="C192" t="str">
        <f>+VLOOKUP($B192,'Detailed Schedule'!$D$8:$H$1037,4,FALSE)</f>
        <v>MD32 BREAKER (JD250G)</v>
      </c>
      <c r="D192" s="20">
        <f>+_xlfn.XLOOKUP($B192,'Detailed Schedule'!$D$8:$D$1037,'Detailed Schedule'!$A$8:$A$1037,"ERROR",0,1)</f>
        <v>43585</v>
      </c>
      <c r="F192" t="s">
        <v>2407</v>
      </c>
      <c r="G192" s="154">
        <f>+VLOOKUP($B192,'Detailed Schedule'!$D$8:$H$1037,5,FALSE)</f>
        <v>31319.08</v>
      </c>
    </row>
    <row r="193" spans="2:7">
      <c r="B193" t="s">
        <v>699</v>
      </c>
      <c r="C193" t="str">
        <f>+VLOOKUP($B193,'Detailed Schedule'!$D$8:$H$1037,4,FALSE)</f>
        <v>TERAN THH435EX HYDRAULIC HAMMER</v>
      </c>
      <c r="D193" s="20">
        <f>+_xlfn.XLOOKUP($B193,'Detailed Schedule'!$D$8:$D$1037,'Detailed Schedule'!$A$8:$A$1037,"ERROR",0,1)</f>
        <v>44103</v>
      </c>
      <c r="F193" t="s">
        <v>2407</v>
      </c>
      <c r="G193" s="154">
        <f>+VLOOKUP($B193,'Detailed Schedule'!$D$8:$H$1037,5,FALSE)</f>
        <v>2381.5</v>
      </c>
    </row>
    <row r="194" spans="2:7">
      <c r="B194" t="s">
        <v>701</v>
      </c>
      <c r="C194" t="str">
        <f>+VLOOKUP($B194,'Detailed Schedule'!$D$8:$H$1037,4,FALSE)</f>
        <v>OKADA TOP 400 RECON EXA-15</v>
      </c>
      <c r="D194" s="20">
        <f>+_xlfn.XLOOKUP($B194,'Detailed Schedule'!$D$8:$D$1037,'Detailed Schedule'!$A$8:$A$1037,"ERROR",0,1)</f>
        <v>44586</v>
      </c>
      <c r="F194" t="s">
        <v>2407</v>
      </c>
      <c r="G194" s="154">
        <f>+VLOOKUP($B194,'Detailed Schedule'!$D$8:$H$1037,5,FALSE)</f>
        <v>92365.56</v>
      </c>
    </row>
    <row r="195" spans="2:7">
      <c r="B195" t="s">
        <v>703</v>
      </c>
      <c r="C195" t="str">
        <f>+VLOOKUP($B195,'Detailed Schedule'!$D$8:$H$1037,4,FALSE)</f>
        <v>2023 CAT HM210</v>
      </c>
      <c r="D195" s="20">
        <f>+_xlfn.XLOOKUP($B195,'Detailed Schedule'!$D$8:$D$1037,'Detailed Schedule'!$A$8:$A$1037,"ERROR",0,1)</f>
        <v>44951</v>
      </c>
      <c r="F195" t="s">
        <v>2407</v>
      </c>
      <c r="G195" s="154">
        <f>+VLOOKUP($B195,'Detailed Schedule'!$D$8:$H$1037,5,FALSE)</f>
        <v>25196.38</v>
      </c>
    </row>
    <row r="196" spans="2:7">
      <c r="B196" t="s">
        <v>709</v>
      </c>
      <c r="C196" t="str">
        <f>+VLOOKUP($B196,'Detailed Schedule'!$D$8:$H$1037,4,FALSE)</f>
        <v>GENESIS GDT290</v>
      </c>
      <c r="D196" s="20">
        <f>+_xlfn.XLOOKUP($B196,'Detailed Schedule'!$D$8:$D$1037,'Detailed Schedule'!$A$8:$A$1037,"ERROR",0,1)</f>
        <v>45404</v>
      </c>
      <c r="F196" t="s">
        <v>2407</v>
      </c>
      <c r="G196" s="154">
        <f>+VLOOKUP($B196,'Detailed Schedule'!$D$8:$H$1037,5,FALSE)</f>
        <v>127636.53</v>
      </c>
    </row>
    <row r="197" spans="2:7">
      <c r="B197" t="s">
        <v>717</v>
      </c>
      <c r="C197" t="str">
        <f>+VLOOKUP($B197,'Detailed Schedule'!$D$8:$H$1037,4,FALSE)</f>
        <v>2013 GEODRILL 50 w/ 2020 Komatsu PC210LC-11</v>
      </c>
      <c r="D197" s="20">
        <f>+_xlfn.XLOOKUP($B197,'Detailed Schedule'!$D$8:$D$1037,'Detailed Schedule'!$A$8:$A$1037,"ERROR",0,1)</f>
        <v>45442</v>
      </c>
      <c r="F197" t="s">
        <v>2407</v>
      </c>
      <c r="G197" s="154">
        <f>+VLOOKUP($B197,'Detailed Schedule'!$D$8:$H$1037,5,FALSE)</f>
        <v>360316.45</v>
      </c>
    </row>
    <row r="198" spans="2:7">
      <c r="B198" t="s">
        <v>745</v>
      </c>
      <c r="C198" t="str">
        <f>+VLOOKUP($B198,'Detailed Schedule'!$D$8:$H$1037,4,FALSE)</f>
        <v>JCB 930 6000LB FORKLIFT</v>
      </c>
      <c r="D198" s="20">
        <f>+_xlfn.XLOOKUP($B198,'Detailed Schedule'!$D$8:$D$1037,'Detailed Schedule'!$A$8:$A$1037,"ERROR",0,1)</f>
        <v>37095</v>
      </c>
      <c r="F198" t="s">
        <v>2407</v>
      </c>
      <c r="G198" s="154">
        <f>+VLOOKUP($B198,'Detailed Schedule'!$D$8:$H$1037,5,FALSE)</f>
        <v>16800</v>
      </c>
    </row>
    <row r="199" spans="2:7">
      <c r="B199" t="s">
        <v>747</v>
      </c>
      <c r="C199" t="str">
        <f>+VLOOKUP($B199,'Detailed Schedule'!$D$8:$H$1037,4,FALSE)</f>
        <v>FL-01 TRANSMISSION REBUILD</v>
      </c>
      <c r="D199" s="20">
        <f>+_xlfn.XLOOKUP($B199,'Detailed Schedule'!$D$8:$D$1037,'Detailed Schedule'!$A$8:$A$1037,"ERROR",0,1)</f>
        <v>44993</v>
      </c>
      <c r="F199" t="s">
        <v>2407</v>
      </c>
      <c r="G199" s="154">
        <f>+VLOOKUP($B199,'Detailed Schedule'!$D$8:$H$1037,5,FALSE)</f>
        <v>7276</v>
      </c>
    </row>
    <row r="200" spans="2:7">
      <c r="B200" t="s">
        <v>749</v>
      </c>
      <c r="C200" t="str">
        <f>+VLOOKUP($B200,'Detailed Schedule'!$D$8:$H$1037,4,FALSE)</f>
        <v>HYSTER 22,000 LB FORKLIFT</v>
      </c>
      <c r="D200" s="20">
        <f>+_xlfn.XLOOKUP($B200,'Detailed Schedule'!$D$8:$D$1037,'Detailed Schedule'!$A$8:$A$1037,"ERROR",0,1)</f>
        <v>39090</v>
      </c>
      <c r="F200" t="s">
        <v>2407</v>
      </c>
      <c r="G200" s="154">
        <f>+VLOOKUP($B200,'Detailed Schedule'!$D$8:$H$1037,5,FALSE)</f>
        <v>18020</v>
      </c>
    </row>
    <row r="201" spans="2:7">
      <c r="B201" t="s">
        <v>751</v>
      </c>
      <c r="C201" t="str">
        <f>+VLOOKUP($B201,'Detailed Schedule'!$D$8:$H$1037,4,FALSE)</f>
        <v>2018 YALE GDP050VXNKAE084</v>
      </c>
      <c r="D201" s="20">
        <f>+_xlfn.XLOOKUP($B201,'Detailed Schedule'!$D$8:$D$1037,'Detailed Schedule'!$A$8:$A$1037,"ERROR",0,1)</f>
        <v>44384</v>
      </c>
      <c r="F201" t="s">
        <v>2407</v>
      </c>
      <c r="G201" s="154">
        <f>+VLOOKUP($B201,'Detailed Schedule'!$D$8:$H$1037,5,FALSE)</f>
        <v>21400</v>
      </c>
    </row>
    <row r="202" spans="2:7">
      <c r="B202" t="s">
        <v>757</v>
      </c>
      <c r="C202" t="str">
        <f>+VLOOKUP($B202,'Detailed Schedule'!$D$8:$H$1037,4,FALSE)</f>
        <v>FORD TRACTOR &amp; ACCESSORIES</v>
      </c>
      <c r="D202" s="20">
        <f>+_xlfn.XLOOKUP($B202,'Detailed Schedule'!$D$8:$D$1037,'Detailed Schedule'!$A$8:$A$1037,"ERROR",0,1)</f>
        <v>33981</v>
      </c>
      <c r="F202" t="s">
        <v>2407</v>
      </c>
      <c r="G202" s="154">
        <f>+VLOOKUP($B202,'Detailed Schedule'!$D$8:$H$1037,5,FALSE)</f>
        <v>5000</v>
      </c>
    </row>
    <row r="203" spans="2:7">
      <c r="B203" t="s">
        <v>759</v>
      </c>
      <c r="C203" t="str">
        <f>+VLOOKUP($B203,'Detailed Schedule'!$D$8:$H$1037,4,FALSE)</f>
        <v>FORD TW35 TRACTOR-1990</v>
      </c>
      <c r="D203" s="20">
        <f>+_xlfn.XLOOKUP($B203,'Detailed Schedule'!$D$8:$D$1037,'Detailed Schedule'!$A$8:$A$1037,"ERROR",0,1)</f>
        <v>38013</v>
      </c>
      <c r="F203" t="s">
        <v>2407</v>
      </c>
      <c r="G203" s="154">
        <f>+VLOOKUP($B203,'Detailed Schedule'!$D$8:$H$1037,5,FALSE)</f>
        <v>18550</v>
      </c>
    </row>
    <row r="204" spans="2:7">
      <c r="B204" t="s">
        <v>761</v>
      </c>
      <c r="C204" t="str">
        <f>+VLOOKUP($B204,'Detailed Schedule'!$D$8:$H$1037,4,FALSE)</f>
        <v>FORD 9880 TRACTOR - 1994</v>
      </c>
      <c r="D204" s="20">
        <f>+_xlfn.XLOOKUP($B204,'Detailed Schedule'!$D$8:$D$1037,'Detailed Schedule'!$A$8:$A$1037,"ERROR",0,1)</f>
        <v>38020</v>
      </c>
      <c r="F204" t="s">
        <v>2407</v>
      </c>
      <c r="G204" s="154">
        <f>+VLOOKUP($B204,'Detailed Schedule'!$D$8:$H$1037,5,FALSE)</f>
        <v>68900</v>
      </c>
    </row>
    <row r="205" spans="2:7">
      <c r="B205" t="s">
        <v>763</v>
      </c>
      <c r="C205" t="str">
        <f>+VLOOKUP($B205,'Detailed Schedule'!$D$8:$H$1037,4,FALSE)</f>
        <v>FORD 9880 TRACTOR - 1994 ENGINE REPLACE</v>
      </c>
      <c r="D205" s="20">
        <f>+_xlfn.XLOOKUP($B205,'Detailed Schedule'!$D$8:$D$1037,'Detailed Schedule'!$A$8:$A$1037,"ERROR",0,1)</f>
        <v>45457</v>
      </c>
      <c r="F205" t="s">
        <v>2407</v>
      </c>
      <c r="G205" s="154">
        <f>+VLOOKUP($B205,'Detailed Schedule'!$D$8:$H$1037,5,FALSE)</f>
        <v>31330.23</v>
      </c>
    </row>
    <row r="206" spans="2:7">
      <c r="B206" t="s">
        <v>765</v>
      </c>
      <c r="C206" t="str">
        <f>+VLOOKUP($B206,'Detailed Schedule'!$D$8:$H$1037,4,FALSE)</f>
        <v>2014 JD 9560R TRACTOR</v>
      </c>
      <c r="D206" s="20">
        <f>+_xlfn.XLOOKUP($B206,'Detailed Schedule'!$D$8:$D$1037,'Detailed Schedule'!$A$8:$A$1037,"ERROR",0,1)</f>
        <v>43860</v>
      </c>
      <c r="F206" t="s">
        <v>2407</v>
      </c>
      <c r="G206" s="154">
        <f>+VLOOKUP($B206,'Detailed Schedule'!$D$8:$H$1037,5,FALSE)</f>
        <v>177498.49</v>
      </c>
    </row>
    <row r="207" spans="2:7">
      <c r="B207" t="s">
        <v>767</v>
      </c>
      <c r="C207" t="str">
        <f>+VLOOKUP($B207,'Detailed Schedule'!$D$8:$H$1037,4,FALSE)</f>
        <v>2014 JD 9560R TRACTOR - ENGINE REPLACEMENT</v>
      </c>
      <c r="D207" s="20">
        <f>+_xlfn.XLOOKUP($B207,'Detailed Schedule'!$D$8:$D$1037,'Detailed Schedule'!$A$8:$A$1037,"ERROR",0,1)</f>
        <v>45412</v>
      </c>
      <c r="F207" t="s">
        <v>2407</v>
      </c>
      <c r="G207" s="154">
        <f>+VLOOKUP($B207,'Detailed Schedule'!$D$8:$H$1037,5,FALSE)</f>
        <v>84559.02</v>
      </c>
    </row>
    <row r="208" spans="2:7">
      <c r="B208" t="s">
        <v>769</v>
      </c>
      <c r="C208" t="str">
        <f>+VLOOKUP($B208,'Detailed Schedule'!$D$8:$H$1037,4,FALSE)</f>
        <v>2021 KOBOTA MX6000HST</v>
      </c>
      <c r="D208" s="20">
        <f>+_xlfn.XLOOKUP($B208,'Detailed Schedule'!$D$8:$D$1037,'Detailed Schedule'!$A$8:$A$1037,"ERROR",0,1)</f>
        <v>44375</v>
      </c>
      <c r="F208" t="s">
        <v>2407</v>
      </c>
      <c r="G208" s="154">
        <f>+VLOOKUP($B208,'Detailed Schedule'!$D$8:$H$1037,5,FALSE)</f>
        <v>42158</v>
      </c>
    </row>
    <row r="209" spans="2:7">
      <c r="B209" t="s">
        <v>771</v>
      </c>
      <c r="C209" t="str">
        <f>+VLOOKUP($B209,'Detailed Schedule'!$D$8:$H$1037,4,FALSE)</f>
        <v>ATTACHMENTS FOR FT-05</v>
      </c>
      <c r="D209" s="20">
        <f>+_xlfn.XLOOKUP($B209,'Detailed Schedule'!$D$8:$D$1037,'Detailed Schedule'!$A$8:$A$1037,"ERROR",0,1)</f>
        <v>44524</v>
      </c>
      <c r="F209" t="s">
        <v>2407</v>
      </c>
      <c r="G209" s="154">
        <f>+VLOOKUP($B209,'Detailed Schedule'!$D$8:$H$1037,5,FALSE)</f>
        <v>11556</v>
      </c>
    </row>
    <row r="210" spans="2:7">
      <c r="B210" t="s">
        <v>773</v>
      </c>
      <c r="C210" t="str">
        <f>+VLOOKUP($B210,'Detailed Schedule'!$D$8:$H$1037,4,FALSE)</f>
        <v>JD 4300 HST W/ 300CX LOADER</v>
      </c>
      <c r="D210" s="20">
        <f>+_xlfn.XLOOKUP($B210,'Detailed Schedule'!$D$8:$D$1037,'Detailed Schedule'!$A$8:$A$1037,"ERROR",0,1)</f>
        <v>44375</v>
      </c>
      <c r="F210" t="s">
        <v>2407</v>
      </c>
      <c r="G210" s="154">
        <f>+VLOOKUP($B210,'Detailed Schedule'!$D$8:$H$1037,5,FALSE)</f>
        <v>18832</v>
      </c>
    </row>
    <row r="211" spans="2:7">
      <c r="B211" t="s">
        <v>775</v>
      </c>
      <c r="C211" t="str">
        <f>+VLOOKUP($B211,'Detailed Schedule'!$D$8:$H$1037,4,FALSE)</f>
        <v>2018 JD 9620R FT-07</v>
      </c>
      <c r="D211" s="20">
        <f>+_xlfn.XLOOKUP($B211,'Detailed Schedule'!$D$8:$D$1037,'Detailed Schedule'!$A$8:$A$1037,"ERROR",0,1)</f>
        <v>44742</v>
      </c>
      <c r="F211" t="s">
        <v>2407</v>
      </c>
      <c r="G211" s="154">
        <f>+VLOOKUP($B211,'Detailed Schedule'!$D$8:$H$1037,5,FALSE)</f>
        <v>447320</v>
      </c>
    </row>
    <row r="212" spans="2:7">
      <c r="B212" t="s">
        <v>777</v>
      </c>
      <c r="C212" t="str">
        <f>+VLOOKUP($B212,'Detailed Schedule'!$D$8:$H$1037,4,FALSE)</f>
        <v>FT-07 DPF REPLACE</v>
      </c>
      <c r="D212" s="20">
        <f>+_xlfn.XLOOKUP($B212,'Detailed Schedule'!$D$8:$D$1037,'Detailed Schedule'!$A$8:$A$1037,"ERROR",0,1)</f>
        <v>45092</v>
      </c>
      <c r="F212" t="s">
        <v>2407</v>
      </c>
      <c r="G212" s="154">
        <f>+VLOOKUP($B212,'Detailed Schedule'!$D$8:$H$1037,5,FALSE)</f>
        <v>18077.28</v>
      </c>
    </row>
    <row r="213" spans="2:7">
      <c r="B213" t="s">
        <v>779</v>
      </c>
      <c r="C213" t="str">
        <f>+VLOOKUP($B213,'Detailed Schedule'!$D$8:$H$1037,4,FALSE)</f>
        <v>2010 JD 9530 FT-08</v>
      </c>
      <c r="D213" s="20">
        <f>+_xlfn.XLOOKUP($B213,'Detailed Schedule'!$D$8:$D$1037,'Detailed Schedule'!$A$8:$A$1037,"ERROR",0,1)</f>
        <v>44771</v>
      </c>
      <c r="F213" t="s">
        <v>2407</v>
      </c>
      <c r="G213" s="154">
        <f>+VLOOKUP($B213,'Detailed Schedule'!$D$8:$H$1037,5,FALSE)</f>
        <v>151580</v>
      </c>
    </row>
    <row r="214" spans="2:7">
      <c r="B214" t="s">
        <v>781</v>
      </c>
      <c r="C214" t="str">
        <f>+VLOOKUP($B214,'Detailed Schedule'!$D$8:$H$1037,4,FALSE)</f>
        <v>NEW ENGINE</v>
      </c>
      <c r="D214" s="20">
        <f>+_xlfn.XLOOKUP($B214,'Detailed Schedule'!$D$8:$D$1037,'Detailed Schedule'!$A$8:$A$1037,"ERROR",0,1)</f>
        <v>45287</v>
      </c>
      <c r="F214" t="s">
        <v>2407</v>
      </c>
      <c r="G214" s="154">
        <f>+VLOOKUP($B214,'Detailed Schedule'!$D$8:$H$1037,5,FALSE)</f>
        <v>67106.559999999998</v>
      </c>
    </row>
    <row r="215" spans="2:7">
      <c r="B215" t="s">
        <v>783</v>
      </c>
      <c r="C215" t="str">
        <f>+VLOOKUP($B215,'Detailed Schedule'!$D$8:$H$1037,4,FALSE)</f>
        <v>2015 JD9620R FT-09</v>
      </c>
      <c r="D215" s="20">
        <f>+_xlfn.XLOOKUP($B215,'Detailed Schedule'!$D$8:$D$1037,'Detailed Schedule'!$A$8:$A$1037,"ERROR",0,1)</f>
        <v>44804</v>
      </c>
      <c r="F215" t="s">
        <v>2407</v>
      </c>
      <c r="G215" s="154">
        <f>+VLOOKUP($B215,'Detailed Schedule'!$D$8:$H$1037,5,FALSE)</f>
        <v>299980</v>
      </c>
    </row>
    <row r="216" spans="2:7">
      <c r="B216" t="s">
        <v>785</v>
      </c>
      <c r="C216" t="str">
        <f>+VLOOKUP($B216,'Detailed Schedule'!$D$8:$H$1037,4,FALSE)</f>
        <v>FT-09 DPF REPLACED</v>
      </c>
      <c r="D216" s="20">
        <f>+_xlfn.XLOOKUP($B216,'Detailed Schedule'!$D$8:$D$1037,'Detailed Schedule'!$A$8:$A$1037,"ERROR",0,1)</f>
        <v>45132</v>
      </c>
      <c r="F216" t="s">
        <v>2407</v>
      </c>
      <c r="G216" s="154">
        <f>+VLOOKUP($B216,'Detailed Schedule'!$D$8:$H$1037,5,FALSE)</f>
        <v>18149.59</v>
      </c>
    </row>
    <row r="217" spans="2:7">
      <c r="B217" t="s">
        <v>787</v>
      </c>
      <c r="C217" t="str">
        <f>+VLOOKUP($B217,'Detailed Schedule'!$D$8:$H$1037,4,FALSE)</f>
        <v>NEW ENGINE</v>
      </c>
      <c r="D217" s="20">
        <f>+_xlfn.XLOOKUP($B217,'Detailed Schedule'!$D$8:$D$1037,'Detailed Schedule'!$A$8:$A$1037,"ERROR",0,1)</f>
        <v>45279</v>
      </c>
      <c r="F217" t="s">
        <v>2407</v>
      </c>
      <c r="G217" s="154">
        <f>+VLOOKUP($B217,'Detailed Schedule'!$D$8:$H$1037,5,FALSE)</f>
        <v>99133.38</v>
      </c>
    </row>
    <row r="218" spans="2:7">
      <c r="B218" t="s">
        <v>788</v>
      </c>
      <c r="C218" t="str">
        <f>+VLOOKUP($B218,'Detailed Schedule'!$D$8:$H$1037,4,FALSE)</f>
        <v>FT-09 TRANSMISSION REPLACEMENT</v>
      </c>
      <c r="D218" s="20">
        <f>+_xlfn.XLOOKUP($B218,'Detailed Schedule'!$D$8:$D$1037,'Detailed Schedule'!$A$8:$A$1037,"ERROR",0,1)</f>
        <v>45541</v>
      </c>
      <c r="F218" t="s">
        <v>2407</v>
      </c>
      <c r="G218" s="154">
        <f>+VLOOKUP($B218,'Detailed Schedule'!$D$8:$H$1037,5,FALSE)</f>
        <v>83757.13</v>
      </c>
    </row>
    <row r="219" spans="2:7">
      <c r="B219" t="s">
        <v>790</v>
      </c>
      <c r="C219" t="str">
        <f>+VLOOKUP($B219,'Detailed Schedule'!$D$8:$H$1037,4,FALSE)</f>
        <v>2016 KUBOTA M7-171P</v>
      </c>
      <c r="D219" s="20">
        <f>+_xlfn.XLOOKUP($B219,'Detailed Schedule'!$D$8:$D$1037,'Detailed Schedule'!$A$8:$A$1037,"ERROR",0,1)</f>
        <v>44827</v>
      </c>
      <c r="F219" t="s">
        <v>2407</v>
      </c>
      <c r="G219" s="154">
        <f>+VLOOKUP($B219,'Detailed Schedule'!$D$8:$H$1037,5,FALSE)</f>
        <v>101650</v>
      </c>
    </row>
    <row r="220" spans="2:7">
      <c r="B220" t="s">
        <v>792</v>
      </c>
      <c r="C220" t="str">
        <f>+VLOOKUP($B220,'Detailed Schedule'!$D$8:$H$1037,4,FALSE)</f>
        <v>JD 670C GRADER</v>
      </c>
      <c r="D220" s="20">
        <f>+_xlfn.XLOOKUP($B220,'Detailed Schedule'!$D$8:$D$1037,'Detailed Schedule'!$A$8:$A$1037,"ERROR",0,1)</f>
        <v>38778</v>
      </c>
      <c r="F220" t="s">
        <v>2407</v>
      </c>
      <c r="G220" s="154">
        <f>+VLOOKUP($B220,'Detailed Schedule'!$D$8:$H$1037,5,FALSE)</f>
        <v>107886.8</v>
      </c>
    </row>
    <row r="221" spans="2:7">
      <c r="B221" t="s">
        <v>794</v>
      </c>
      <c r="C221" t="str">
        <f>+VLOOKUP($B221,'Detailed Schedule'!$D$8:$H$1037,4,FALSE)</f>
        <v>2012 JD GRADER</v>
      </c>
      <c r="D221" s="20">
        <f>+_xlfn.XLOOKUP($B221,'Detailed Schedule'!$D$8:$D$1037,'Detailed Schedule'!$A$8:$A$1037,"ERROR",0,1)</f>
        <v>42076</v>
      </c>
      <c r="F221" t="s">
        <v>2407</v>
      </c>
      <c r="G221" s="154">
        <f>+VLOOKUP($B221,'Detailed Schedule'!$D$8:$H$1037,5,FALSE)</f>
        <v>181557.59</v>
      </c>
    </row>
    <row r="222" spans="2:7">
      <c r="B222" t="s">
        <v>796</v>
      </c>
      <c r="C222" t="str">
        <f>+VLOOKUP($B222,'Detailed Schedule'!$D$8:$H$1037,4,FALSE)</f>
        <v>2010 CAT 140M</v>
      </c>
      <c r="D222" s="20">
        <f>+_xlfn.XLOOKUP($B222,'Detailed Schedule'!$D$8:$D$1037,'Detailed Schedule'!$A$8:$A$1037,"ERROR",0,1)</f>
        <v>44173</v>
      </c>
      <c r="F222" t="s">
        <v>2407</v>
      </c>
      <c r="G222" s="154">
        <f>+VLOOKUP($B222,'Detailed Schedule'!$D$8:$H$1037,5,FALSE)</f>
        <v>89196.430000000008</v>
      </c>
    </row>
    <row r="223" spans="2:7">
      <c r="B223" t="s">
        <v>798</v>
      </c>
      <c r="C223" t="str">
        <f>+VLOOKUP($B223,'Detailed Schedule'!$D$8:$H$1037,4,FALSE)</f>
        <v>2014 CAT 140M3 G-04</v>
      </c>
      <c r="D223" s="20">
        <f>+_xlfn.XLOOKUP($B223,'Detailed Schedule'!$D$8:$D$1037,'Detailed Schedule'!$A$8:$A$1037,"ERROR",0,1)</f>
        <v>44585</v>
      </c>
      <c r="F223" t="s">
        <v>2407</v>
      </c>
      <c r="G223" s="154">
        <f>+VLOOKUP($B223,'Detailed Schedule'!$D$8:$H$1037,5,FALSE)</f>
        <v>152066.53</v>
      </c>
    </row>
    <row r="224" spans="2:7">
      <c r="B224" t="s">
        <v>800</v>
      </c>
      <c r="C224" t="str">
        <f>+VLOOKUP($B224,'Detailed Schedule'!$D$8:$H$1037,4,FALSE)</f>
        <v>REPLACE TRANSMISSION ON G-04</v>
      </c>
      <c r="D224" s="20">
        <f>+_xlfn.XLOOKUP($B224,'Detailed Schedule'!$D$8:$D$1037,'Detailed Schedule'!$A$8:$A$1037,"ERROR",0,1)</f>
        <v>45261</v>
      </c>
      <c r="F224" t="s">
        <v>2407</v>
      </c>
      <c r="G224" s="154">
        <f>+VLOOKUP($B224,'Detailed Schedule'!$D$8:$H$1037,5,FALSE)</f>
        <v>69958.929999999993</v>
      </c>
    </row>
    <row r="225" spans="2:7">
      <c r="B225" t="s">
        <v>802</v>
      </c>
      <c r="C225" t="str">
        <f>+VLOOKUP($B225,'Detailed Schedule'!$D$8:$H$1037,4,FALSE)</f>
        <v>CAT 140M3 G-05</v>
      </c>
      <c r="D225" s="20">
        <f>+_xlfn.XLOOKUP($B225,'Detailed Schedule'!$D$8:$D$1037,'Detailed Schedule'!$A$8:$A$1037,"ERROR",0,1)</f>
        <v>44637</v>
      </c>
      <c r="F225" t="s">
        <v>2407</v>
      </c>
      <c r="G225" s="154">
        <f>+VLOOKUP($B225,'Detailed Schedule'!$D$8:$H$1037,5,FALSE)</f>
        <v>293480.08</v>
      </c>
    </row>
    <row r="226" spans="2:7">
      <c r="B226" t="s">
        <v>812</v>
      </c>
      <c r="C226" t="str">
        <f>+VLOOKUP($B226,'Detailed Schedule'!$D$8:$H$1037,4,FALSE)</f>
        <v>D6K RPO GPS Purchase (Floater)</v>
      </c>
      <c r="D226" s="20">
        <f>+_xlfn.XLOOKUP($B226,'Detailed Schedule'!$D$8:$D$1037,'Detailed Schedule'!$A$8:$A$1037,"ERROR",0,1)</f>
        <v>45652</v>
      </c>
      <c r="F226" t="s">
        <v>2407</v>
      </c>
      <c r="G226" s="154">
        <f>+VLOOKUP($B226,'Detailed Schedule'!$D$8:$H$1037,5,FALSE)</f>
        <v>42591.35</v>
      </c>
    </row>
    <row r="227" spans="2:7">
      <c r="B227" t="s">
        <v>814</v>
      </c>
      <c r="C227" t="str">
        <f>+VLOOKUP($B227,'Detailed Schedule'!$D$8:$H$1037,4,FALSE)</f>
        <v>TEREX HP35-180 RSD</v>
      </c>
      <c r="D227" s="20">
        <f>+_xlfn.XLOOKUP($B227,'Detailed Schedule'!$D$8:$D$1037,'Detailed Schedule'!$A$8:$A$1037,"ERROR",0,1)</f>
        <v>43889</v>
      </c>
      <c r="F227" t="s">
        <v>2407</v>
      </c>
      <c r="G227" s="154">
        <f>+VLOOKUP($B227,'Detailed Schedule'!$D$8:$H$1037,5,FALSE)</f>
        <v>103790</v>
      </c>
    </row>
    <row r="228" spans="2:7">
      <c r="B228" t="s">
        <v>831</v>
      </c>
      <c r="C228" t="str">
        <f>+VLOOKUP($B228,'Detailed Schedule'!$D$8:$H$1037,4,FALSE)</f>
        <v>GENERAC MAGNUM LIGHT TOWER</v>
      </c>
      <c r="D228" s="20">
        <f>+_xlfn.XLOOKUP($B228,'Detailed Schedule'!$D$8:$D$1037,'Detailed Schedule'!$A$8:$A$1037,"ERROR",0,1)</f>
        <v>44103</v>
      </c>
      <c r="F228" t="s">
        <v>2407</v>
      </c>
      <c r="G228" s="154">
        <f>+VLOOKUP($B228,'Detailed Schedule'!$D$8:$H$1037,5,FALSE)</f>
        <v>2381.5</v>
      </c>
    </row>
    <row r="229" spans="2:7">
      <c r="B229" t="s">
        <v>833</v>
      </c>
      <c r="C229" t="str">
        <f>+VLOOKUP($B229,'Detailed Schedule'!$D$8:$H$1037,4,FALSE)</f>
        <v>GENERAC MAGNUM LIGHT TOWER</v>
      </c>
      <c r="D229" s="20">
        <f>+_xlfn.XLOOKUP($B229,'Detailed Schedule'!$D$8:$D$1037,'Detailed Schedule'!$A$8:$A$1037,"ERROR",0,1)</f>
        <v>44103</v>
      </c>
      <c r="F229" t="s">
        <v>2407</v>
      </c>
      <c r="G229" s="154">
        <f>+VLOOKUP($B229,'Detailed Schedule'!$D$8:$H$1037,5,FALSE)</f>
        <v>2381.5</v>
      </c>
    </row>
    <row r="230" spans="2:7">
      <c r="B230" t="s">
        <v>834</v>
      </c>
      <c r="C230" t="str">
        <f>+VLOOKUP($B230,'Detailed Schedule'!$D$8:$H$1037,4,FALSE)</f>
        <v>GENERAC MAGNUM LIGHT TOWER</v>
      </c>
      <c r="D230" s="20">
        <f>+_xlfn.XLOOKUP($B230,'Detailed Schedule'!$D$8:$D$1037,'Detailed Schedule'!$A$8:$A$1037,"ERROR",0,1)</f>
        <v>44103</v>
      </c>
      <c r="F230" t="s">
        <v>2407</v>
      </c>
      <c r="G230" s="154">
        <f>+VLOOKUP($B230,'Detailed Schedule'!$D$8:$H$1037,5,FALSE)</f>
        <v>1732.38</v>
      </c>
    </row>
    <row r="231" spans="2:7">
      <c r="B231" t="s">
        <v>835</v>
      </c>
      <c r="C231" t="str">
        <f>+VLOOKUP($B231,'Detailed Schedule'!$D$8:$H$1037,4,FALSE)</f>
        <v>MAGNUM PRO MLT65M</v>
      </c>
      <c r="D231" s="20">
        <f>+_xlfn.XLOOKUP($B231,'Detailed Schedule'!$D$8:$D$1037,'Detailed Schedule'!$A$8:$A$1037,"ERROR",0,1)</f>
        <v>44987</v>
      </c>
      <c r="F231" t="s">
        <v>2407</v>
      </c>
      <c r="G231" s="154">
        <f>+VLOOKUP($B231,'Detailed Schedule'!$D$8:$H$1037,5,FALSE)</f>
        <v>5858.49</v>
      </c>
    </row>
    <row r="232" spans="2:7">
      <c r="B232" t="s">
        <v>837</v>
      </c>
      <c r="C232" t="str">
        <f>+VLOOKUP($B232,'Detailed Schedule'!$D$8:$H$1037,4,FALSE)</f>
        <v>ALLMAND LIGHT PLANT - 08-004906</v>
      </c>
      <c r="D232" s="20">
        <f>+_xlfn.XLOOKUP($B232,'Detailed Schedule'!$D$8:$D$1037,'Detailed Schedule'!$A$8:$A$1037,"ERROR",0,1)</f>
        <v>45118</v>
      </c>
      <c r="F232" t="s">
        <v>2407</v>
      </c>
      <c r="G232" s="154">
        <f>+VLOOKUP($B232,'Detailed Schedule'!$D$8:$H$1037,5,FALSE)</f>
        <v>5153.12</v>
      </c>
    </row>
    <row r="233" spans="2:7">
      <c r="B233" t="s">
        <v>839</v>
      </c>
      <c r="C233" t="str">
        <f>+VLOOKUP($B233,'Detailed Schedule'!$D$8:$H$1037,4,FALSE)</f>
        <v>MAGNUM PRO MLT3060MV</v>
      </c>
      <c r="D233" s="20">
        <f>+_xlfn.XLOOKUP($B233,'Detailed Schedule'!$D$8:$D$1037,'Detailed Schedule'!$A$8:$A$1037,"ERROR",0,1)</f>
        <v>44987</v>
      </c>
      <c r="F233" t="s">
        <v>2407</v>
      </c>
      <c r="G233" s="154">
        <f>+VLOOKUP($B233,'Detailed Schedule'!$D$8:$H$1037,5,FALSE)</f>
        <v>6229.79</v>
      </c>
    </row>
    <row r="234" spans="2:7">
      <c r="B234" t="s">
        <v>841</v>
      </c>
      <c r="C234" t="str">
        <f>+VLOOKUP($B234,'Detailed Schedule'!$D$8:$H$1037,4,FALSE)</f>
        <v>MAGNUM PRO MLT3060MV</v>
      </c>
      <c r="D234" s="20">
        <f>+_xlfn.XLOOKUP($B234,'Detailed Schedule'!$D$8:$D$1037,'Detailed Schedule'!$A$8:$A$1037,"ERROR",0,1)</f>
        <v>44987</v>
      </c>
      <c r="F234" t="s">
        <v>2407</v>
      </c>
      <c r="G234" s="154">
        <f>+VLOOKUP($B234,'Detailed Schedule'!$D$8:$H$1037,5,FALSE)</f>
        <v>6800.27</v>
      </c>
    </row>
    <row r="235" spans="2:7">
      <c r="B235" t="s">
        <v>842</v>
      </c>
      <c r="C235" t="str">
        <f>+VLOOKUP($B235,'Detailed Schedule'!$D$8:$H$1037,4,FALSE)</f>
        <v>UR LIGHT TOWER 4-7KW VERT MAST</v>
      </c>
      <c r="D235" s="20">
        <f>+_xlfn.XLOOKUP($B235,'Detailed Schedule'!$D$8:$D$1037,'Detailed Schedule'!$A$8:$A$1037,"ERROR",0,1)</f>
        <v>45426</v>
      </c>
      <c r="F235" t="s">
        <v>2407</v>
      </c>
      <c r="G235" s="154">
        <f>+VLOOKUP($B235,'Detailed Schedule'!$D$8:$H$1037,5,FALSE)</f>
        <v>14167.99</v>
      </c>
    </row>
    <row r="236" spans="2:7">
      <c r="B236" t="s">
        <v>844</v>
      </c>
      <c r="C236" t="str">
        <f>+VLOOKUP($B236,'Detailed Schedule'!$D$8:$H$1037,4,FALSE)</f>
        <v>UR LIGHT TOWER 4-7KW VERT MAST</v>
      </c>
      <c r="D236" s="20">
        <f>+_xlfn.XLOOKUP($B236,'Detailed Schedule'!$D$8:$D$1037,'Detailed Schedule'!$A$8:$A$1037,"ERROR",0,1)</f>
        <v>45426</v>
      </c>
      <c r="F236" t="s">
        <v>2407</v>
      </c>
      <c r="G236" s="154">
        <f>+VLOOKUP($B236,'Detailed Schedule'!$D$8:$H$1037,5,FALSE)</f>
        <v>14167.99</v>
      </c>
    </row>
    <row r="237" spans="2:7">
      <c r="B237" t="s">
        <v>845</v>
      </c>
      <c r="C237" t="str">
        <f>+VLOOKUP($B237,'Detailed Schedule'!$D$8:$H$1037,4,FALSE)</f>
        <v>UR LIGHT TOWER 4-7KW VERT MAST</v>
      </c>
      <c r="D237" s="20">
        <f>+_xlfn.XLOOKUP($B237,'Detailed Schedule'!$D$8:$D$1037,'Detailed Schedule'!$A$8:$A$1037,"ERROR",0,1)</f>
        <v>45426</v>
      </c>
      <c r="F237" t="s">
        <v>2407</v>
      </c>
      <c r="G237" s="154">
        <f>+VLOOKUP($B237,'Detailed Schedule'!$D$8:$H$1037,5,FALSE)</f>
        <v>14167.99</v>
      </c>
    </row>
    <row r="238" spans="2:7">
      <c r="B238" t="s">
        <v>846</v>
      </c>
      <c r="C238" t="str">
        <f>+VLOOKUP($B238,'Detailed Schedule'!$D$8:$H$1037,4,FALSE)</f>
        <v>UR LIGHT TOWER 4-7KW VERT MAST</v>
      </c>
      <c r="D238" s="20">
        <f>+_xlfn.XLOOKUP($B238,'Detailed Schedule'!$D$8:$D$1037,'Detailed Schedule'!$A$8:$A$1037,"ERROR",0,1)</f>
        <v>45426</v>
      </c>
      <c r="F238" t="s">
        <v>2407</v>
      </c>
      <c r="G238" s="154">
        <f>+VLOOKUP($B238,'Detailed Schedule'!$D$8:$H$1037,5,FALSE)</f>
        <v>14167.99</v>
      </c>
    </row>
    <row r="239" spans="2:7">
      <c r="B239" t="s">
        <v>849</v>
      </c>
      <c r="C239" t="str">
        <f>+VLOOKUP($B239,'Detailed Schedule'!$D$8:$H$1037,4,FALSE)</f>
        <v>WOVERINE LOOP SAW W/ 60 HP KUBOTA ENGINE</v>
      </c>
      <c r="D239" s="20">
        <f>+_xlfn.XLOOKUP($B239,'Detailed Schedule'!$D$8:$D$1037,'Detailed Schedule'!$A$8:$A$1037,"ERROR",0,1)</f>
        <v>41353</v>
      </c>
      <c r="F239" t="s">
        <v>2407</v>
      </c>
      <c r="G239" s="154">
        <f>+VLOOKUP($B239,'Detailed Schedule'!$D$8:$H$1037,5,FALSE)</f>
        <v>30281</v>
      </c>
    </row>
    <row r="240" spans="2:7">
      <c r="B240" t="s">
        <v>851</v>
      </c>
      <c r="C240" t="str">
        <f>+VLOOKUP($B240,'Detailed Schedule'!$D$8:$H$1037,4,FALSE)</f>
        <v>WOVERINE LOOP SAW W-60LS-STR</v>
      </c>
      <c r="D240" s="20">
        <f>+_xlfn.XLOOKUP($B240,'Detailed Schedule'!$D$8:$D$1037,'Detailed Schedule'!$A$8:$A$1037,"ERROR",0,1)</f>
        <v>45427</v>
      </c>
      <c r="F240" t="s">
        <v>2407</v>
      </c>
      <c r="G240" s="154">
        <f>+VLOOKUP($B240,'Detailed Schedule'!$D$8:$H$1037,5,FALSE)</f>
        <v>47823</v>
      </c>
    </row>
    <row r="241" spans="2:7">
      <c r="B241" t="s">
        <v>914</v>
      </c>
      <c r="C241" t="str">
        <f>+VLOOKUP($B241,'Detailed Schedule'!$D$8:$H$1037,4,FALSE)</f>
        <v>HORIZON PORTABLE SOGNALS</v>
      </c>
      <c r="D241" s="20">
        <f>+_xlfn.XLOOKUP($B241,'Detailed Schedule'!$D$8:$D$1037,'Detailed Schedule'!$A$8:$A$1037,"ERROR",0,1)</f>
        <v>44742</v>
      </c>
      <c r="F241" t="s">
        <v>2407</v>
      </c>
      <c r="G241" s="154">
        <f>+VLOOKUP($B241,'Detailed Schedule'!$D$8:$H$1037,5,FALSE)</f>
        <v>62000</v>
      </c>
    </row>
    <row r="242" spans="2:7">
      <c r="B242" t="s">
        <v>916</v>
      </c>
      <c r="C242" t="str">
        <f>+VLOOKUP($B242,'Detailed Schedule'!$D$8:$H$1037,4,FALSE)</f>
        <v>PRESSURE WASHER</v>
      </c>
      <c r="D242" s="20">
        <f>+_xlfn.XLOOKUP($B242,'Detailed Schedule'!$D$8:$D$1037,'Detailed Schedule'!$A$8:$A$1037,"ERROR",0,1)</f>
        <v>44578</v>
      </c>
      <c r="F242" t="s">
        <v>2407</v>
      </c>
      <c r="G242" s="154">
        <f>+VLOOKUP($B242,'Detailed Schedule'!$D$8:$H$1037,5,FALSE)</f>
        <v>9844</v>
      </c>
    </row>
    <row r="243" spans="2:7">
      <c r="B243" t="s">
        <v>918</v>
      </c>
      <c r="C243" t="str">
        <f>+VLOOKUP($B243,'Detailed Schedule'!$D$8:$H$1037,4,FALSE)</f>
        <v>MESSAGE BOARD</v>
      </c>
      <c r="D243" s="20">
        <f>+_xlfn.XLOOKUP($B243,'Detailed Schedule'!$D$8:$D$1037,'Detailed Schedule'!$A$8:$A$1037,"ERROR",0,1)</f>
        <v>45078</v>
      </c>
      <c r="F243" t="s">
        <v>2407</v>
      </c>
      <c r="G243" s="154">
        <f>+VLOOKUP($B243,'Detailed Schedule'!$D$8:$H$1037,5,FALSE)</f>
        <v>22642.7</v>
      </c>
    </row>
    <row r="244" spans="2:7">
      <c r="B244" t="s">
        <v>919</v>
      </c>
      <c r="C244" t="str">
        <f>+VLOOKUP($B244,'Detailed Schedule'!$D$8:$H$1037,4,FALSE)</f>
        <v>MESSAGE BOARD</v>
      </c>
      <c r="D244" s="20">
        <f>+_xlfn.XLOOKUP($B244,'Detailed Schedule'!$D$8:$D$1037,'Detailed Schedule'!$A$8:$A$1037,"ERROR",0,1)</f>
        <v>45078</v>
      </c>
      <c r="F244" t="s">
        <v>2407</v>
      </c>
      <c r="G244" s="154">
        <f>+VLOOKUP($B244,'Detailed Schedule'!$D$8:$H$1037,5,FALSE)</f>
        <v>22642.7</v>
      </c>
    </row>
    <row r="245" spans="2:7">
      <c r="B245" t="s">
        <v>920</v>
      </c>
      <c r="C245" t="str">
        <f>+VLOOKUP($B245,'Detailed Schedule'!$D$8:$H$1037,4,FALSE)</f>
        <v>MESSAGE BOARD</v>
      </c>
      <c r="D245" s="20">
        <f>+_xlfn.XLOOKUP($B245,'Detailed Schedule'!$D$8:$D$1037,'Detailed Schedule'!$A$8:$A$1037,"ERROR",0,1)</f>
        <v>45078</v>
      </c>
      <c r="F245" t="s">
        <v>2407</v>
      </c>
      <c r="G245" s="154">
        <f>+VLOOKUP($B245,'Detailed Schedule'!$D$8:$H$1037,5,FALSE)</f>
        <v>22642.7</v>
      </c>
    </row>
    <row r="246" spans="2:7">
      <c r="B246" t="s">
        <v>921</v>
      </c>
      <c r="C246" t="str">
        <f>+VLOOKUP($B246,'Detailed Schedule'!$D$8:$H$1037,4,FALSE)</f>
        <v>MESSAGE BOARD</v>
      </c>
      <c r="D246" s="20">
        <f>+_xlfn.XLOOKUP($B246,'Detailed Schedule'!$D$8:$D$1037,'Detailed Schedule'!$A$8:$A$1037,"ERROR",0,1)</f>
        <v>45078</v>
      </c>
      <c r="F246" t="s">
        <v>2407</v>
      </c>
      <c r="G246" s="154">
        <f>+VLOOKUP($B246,'Detailed Schedule'!$D$8:$H$1037,5,FALSE)</f>
        <v>22642.7</v>
      </c>
    </row>
    <row r="247" spans="2:7">
      <c r="B247" t="s">
        <v>922</v>
      </c>
      <c r="C247" t="str">
        <f>+VLOOKUP($B247,'Detailed Schedule'!$D$8:$H$1037,4,FALSE)</f>
        <v>MESSAGE BOARD</v>
      </c>
      <c r="D247" s="20">
        <f>+_xlfn.XLOOKUP($B247,'Detailed Schedule'!$D$8:$D$1037,'Detailed Schedule'!$A$8:$A$1037,"ERROR",0,1)</f>
        <v>45078</v>
      </c>
      <c r="F247" t="s">
        <v>2407</v>
      </c>
      <c r="G247" s="154">
        <f>+VLOOKUP($B247,'Detailed Schedule'!$D$8:$H$1037,5,FALSE)</f>
        <v>22642.7</v>
      </c>
    </row>
    <row r="248" spans="2:7">
      <c r="B248" t="s">
        <v>923</v>
      </c>
      <c r="C248" t="str">
        <f>+VLOOKUP($B248,'Detailed Schedule'!$D$8:$H$1037,4,FALSE)</f>
        <v>ARROW BOARDS</v>
      </c>
      <c r="D248" s="20">
        <f>+_xlfn.XLOOKUP($B248,'Detailed Schedule'!$D$8:$D$1037,'Detailed Schedule'!$A$8:$A$1037,"ERROR",0,1)</f>
        <v>45078</v>
      </c>
      <c r="F248" t="s">
        <v>2407</v>
      </c>
      <c r="G248" s="154">
        <f>+VLOOKUP($B248,'Detailed Schedule'!$D$8:$H$1037,5,FALSE)</f>
        <v>4384.13</v>
      </c>
    </row>
    <row r="249" spans="2:7">
      <c r="B249" t="s">
        <v>925</v>
      </c>
      <c r="C249" t="str">
        <f>+VLOOKUP($B249,'Detailed Schedule'!$D$8:$H$1037,4,FALSE)</f>
        <v>ARROW BOARDS</v>
      </c>
      <c r="D249" s="20">
        <f>+_xlfn.XLOOKUP($B249,'Detailed Schedule'!$D$8:$D$1037,'Detailed Schedule'!$A$8:$A$1037,"ERROR",0,1)</f>
        <v>45078</v>
      </c>
      <c r="F249" t="s">
        <v>2407</v>
      </c>
      <c r="G249" s="154">
        <f>+VLOOKUP($B249,'Detailed Schedule'!$D$8:$H$1037,5,FALSE)</f>
        <v>4384.13</v>
      </c>
    </row>
    <row r="250" spans="2:7">
      <c r="B250" t="s">
        <v>926</v>
      </c>
      <c r="C250" t="str">
        <f>+VLOOKUP($B250,'Detailed Schedule'!$D$8:$H$1037,4,FALSE)</f>
        <v>ARROW BOARDS</v>
      </c>
      <c r="D250" s="20">
        <f>+_xlfn.XLOOKUP($B250,'Detailed Schedule'!$D$8:$D$1037,'Detailed Schedule'!$A$8:$A$1037,"ERROR",0,1)</f>
        <v>45078</v>
      </c>
      <c r="F250" t="s">
        <v>2407</v>
      </c>
      <c r="G250" s="154">
        <f>+VLOOKUP($B250,'Detailed Schedule'!$D$8:$H$1037,5,FALSE)</f>
        <v>4384.13</v>
      </c>
    </row>
    <row r="251" spans="2:7">
      <c r="B251" t="s">
        <v>927</v>
      </c>
      <c r="C251" t="str">
        <f>+VLOOKUP($B251,'Detailed Schedule'!$D$8:$H$1037,4,FALSE)</f>
        <v>ARROW BOARDS</v>
      </c>
      <c r="D251" s="20">
        <f>+_xlfn.XLOOKUP($B251,'Detailed Schedule'!$D$8:$D$1037,'Detailed Schedule'!$A$8:$A$1037,"ERROR",0,1)</f>
        <v>45078</v>
      </c>
      <c r="F251" t="s">
        <v>2407</v>
      </c>
      <c r="G251" s="154">
        <f>+VLOOKUP($B251,'Detailed Schedule'!$D$8:$H$1037,5,FALSE)</f>
        <v>4384.13</v>
      </c>
    </row>
    <row r="252" spans="2:7">
      <c r="B252" t="s">
        <v>928</v>
      </c>
      <c r="C252" t="str">
        <f>+VLOOKUP($B252,'Detailed Schedule'!$D$8:$H$1037,4,FALSE)</f>
        <v>MESSAGE BOARD</v>
      </c>
      <c r="D252" s="20">
        <f>+_xlfn.XLOOKUP($B252,'Detailed Schedule'!$D$8:$D$1037,'Detailed Schedule'!$A$8:$A$1037,"ERROR",0,1)</f>
        <v>45212</v>
      </c>
      <c r="F252" t="s">
        <v>2407</v>
      </c>
      <c r="G252" s="154">
        <f>+VLOOKUP($B252,'Detailed Schedule'!$D$8:$H$1037,5,FALSE)</f>
        <v>38970</v>
      </c>
    </row>
    <row r="253" spans="2:7">
      <c r="B253" t="s">
        <v>929</v>
      </c>
      <c r="C253" t="str">
        <f>+VLOOKUP($B253,'Detailed Schedule'!$D$8:$H$1037,4,FALSE)</f>
        <v>MESSAGE BOARD</v>
      </c>
      <c r="D253" s="20">
        <f>+_xlfn.XLOOKUP($B253,'Detailed Schedule'!$D$8:$D$1037,'Detailed Schedule'!$A$8:$A$1037,"ERROR",0,1)</f>
        <v>45212</v>
      </c>
      <c r="F253" t="s">
        <v>2407</v>
      </c>
      <c r="G253" s="154">
        <f>+VLOOKUP($B253,'Detailed Schedule'!$D$8:$H$1037,5,FALSE)</f>
        <v>38970</v>
      </c>
    </row>
    <row r="254" spans="2:7">
      <c r="B254" t="s">
        <v>930</v>
      </c>
      <c r="C254" t="str">
        <f>+VLOOKUP($B254,'Detailed Schedule'!$D$8:$H$1037,4,FALSE)</f>
        <v>MESSAGE BOARD</v>
      </c>
      <c r="D254" s="20">
        <f>+_xlfn.XLOOKUP($B254,'Detailed Schedule'!$D$8:$D$1037,'Detailed Schedule'!$A$8:$A$1037,"ERROR",0,1)</f>
        <v>45212</v>
      </c>
      <c r="F254" t="s">
        <v>2407</v>
      </c>
      <c r="G254" s="154">
        <f>+VLOOKUP($B254,'Detailed Schedule'!$D$8:$H$1037,5,FALSE)</f>
        <v>38970</v>
      </c>
    </row>
    <row r="255" spans="2:7">
      <c r="B255" t="s">
        <v>931</v>
      </c>
      <c r="C255" t="str">
        <f>+VLOOKUP($B255,'Detailed Schedule'!$D$8:$H$1037,4,FALSE)</f>
        <v>MESSAGE BOARD</v>
      </c>
      <c r="D255" s="20">
        <f>+_xlfn.XLOOKUP($B255,'Detailed Schedule'!$D$8:$D$1037,'Detailed Schedule'!$A$8:$A$1037,"ERROR",0,1)</f>
        <v>45212</v>
      </c>
      <c r="F255" t="s">
        <v>2407</v>
      </c>
      <c r="G255" s="154">
        <f>+VLOOKUP($B255,'Detailed Schedule'!$D$8:$H$1037,5,FALSE)</f>
        <v>38970</v>
      </c>
    </row>
    <row r="256" spans="2:7">
      <c r="B256" t="s">
        <v>932</v>
      </c>
      <c r="C256" t="str">
        <f>+VLOOKUP($B256,'Detailed Schedule'!$D$8:$H$1037,4,FALSE)</f>
        <v>2024 VM MATRIX MB (MB-H000139)</v>
      </c>
      <c r="D256" s="20">
        <f>+_xlfn.XLOOKUP($B256,'Detailed Schedule'!$D$8:$D$1037,'Detailed Schedule'!$A$8:$A$1037,"ERROR",0,1)</f>
        <v>45364</v>
      </c>
      <c r="F256" t="s">
        <v>2407</v>
      </c>
      <c r="G256" s="154">
        <f>+VLOOKUP($B256,'Detailed Schedule'!$D$8:$H$1037,5,FALSE)</f>
        <v>18850</v>
      </c>
    </row>
    <row r="257" spans="2:7">
      <c r="B257" t="s">
        <v>934</v>
      </c>
      <c r="C257" t="str">
        <f>+VLOOKUP($B257,'Detailed Schedule'!$D$8:$H$1037,4,FALSE)</f>
        <v>2024 VM MATRIX MB (MB-H000135)</v>
      </c>
      <c r="D257" s="20">
        <f>+_xlfn.XLOOKUP($B257,'Detailed Schedule'!$D$8:$D$1037,'Detailed Schedule'!$A$8:$A$1037,"ERROR",0,1)</f>
        <v>45364</v>
      </c>
      <c r="F257" t="s">
        <v>2407</v>
      </c>
      <c r="G257" s="154">
        <f>+VLOOKUP($B257,'Detailed Schedule'!$D$8:$H$1037,5,FALSE)</f>
        <v>18850</v>
      </c>
    </row>
    <row r="258" spans="2:7">
      <c r="B258" t="s">
        <v>936</v>
      </c>
      <c r="C258" t="str">
        <f>+VLOOKUP($B258,'Detailed Schedule'!$D$8:$H$1037,4,FALSE)</f>
        <v>2024 VM MATRIX MB (MB-H000966)</v>
      </c>
      <c r="D258" s="20">
        <f>+_xlfn.XLOOKUP($B258,'Detailed Schedule'!$D$8:$D$1037,'Detailed Schedule'!$A$8:$A$1037,"ERROR",0,1)</f>
        <v>45364</v>
      </c>
      <c r="F258" t="s">
        <v>2407</v>
      </c>
      <c r="G258" s="154">
        <f>+VLOOKUP($B258,'Detailed Schedule'!$D$8:$H$1037,5,FALSE)</f>
        <v>18850</v>
      </c>
    </row>
    <row r="259" spans="2:7">
      <c r="B259" t="s">
        <v>938</v>
      </c>
      <c r="C259" t="str">
        <f>+VLOOKUP($B259,'Detailed Schedule'!$D$8:$H$1037,4,FALSE)</f>
        <v>2024 VM MATRIX MB (MB-H000976)</v>
      </c>
      <c r="D259" s="20">
        <f>+_xlfn.XLOOKUP($B259,'Detailed Schedule'!$D$8:$D$1037,'Detailed Schedule'!$A$8:$A$1037,"ERROR",0,1)</f>
        <v>45364</v>
      </c>
      <c r="F259" t="s">
        <v>2407</v>
      </c>
      <c r="G259" s="154">
        <f>+VLOOKUP($B259,'Detailed Schedule'!$D$8:$H$1037,5,FALSE)</f>
        <v>18850</v>
      </c>
    </row>
    <row r="260" spans="2:7">
      <c r="B260" t="s">
        <v>940</v>
      </c>
      <c r="C260" t="str">
        <f>+VLOOKUP($B260,'Detailed Schedule'!$D$8:$H$1037,4,FALSE)</f>
        <v>2020 2.4KW SOLAR MESSAGE BOARD</v>
      </c>
      <c r="D260" s="20">
        <f>+_xlfn.XLOOKUP($B260,'Detailed Schedule'!$D$8:$D$1037,'Detailed Schedule'!$A$8:$A$1037,"ERROR",0,1)</f>
        <v>45539</v>
      </c>
      <c r="F260" t="s">
        <v>2407</v>
      </c>
      <c r="G260" s="154">
        <f>+VLOOKUP($B260,'Detailed Schedule'!$D$8:$H$1037,5,FALSE)</f>
        <v>17760.45</v>
      </c>
    </row>
    <row r="261" spans="2:7">
      <c r="B261" t="s">
        <v>954</v>
      </c>
      <c r="C261" t="str">
        <f>+VLOOKUP($B261,'Detailed Schedule'!$D$8:$H$1037,4,FALSE)</f>
        <v>STABCAT THREADER &amp; SPREADER</v>
      </c>
      <c r="D261" s="20">
        <f>+_xlfn.XLOOKUP($B261,'Detailed Schedule'!$D$8:$D$1037,'Detailed Schedule'!$A$8:$A$1037,"ERROR",0,1)</f>
        <v>45572</v>
      </c>
      <c r="F261" t="s">
        <v>2407</v>
      </c>
      <c r="G261" s="154">
        <f>+VLOOKUP($B261,'Detailed Schedule'!$D$8:$H$1037,5,FALSE)</f>
        <v>22010.78</v>
      </c>
    </row>
    <row r="262" spans="2:7">
      <c r="B262" t="s">
        <v>956</v>
      </c>
      <c r="C262" t="str">
        <f>+VLOOKUP($B262,'Detailed Schedule'!$D$8:$H$1037,4,FALSE)</f>
        <v>2011 GENIE S-60X 4WD TELE BOOM LIFT</v>
      </c>
      <c r="D262" s="20">
        <f>+_xlfn.XLOOKUP($B262,'Detailed Schedule'!$D$8:$D$1037,'Detailed Schedule'!$A$8:$A$1037,"ERROR",0,1)</f>
        <v>42661</v>
      </c>
      <c r="F262" t="s">
        <v>2407</v>
      </c>
      <c r="G262" s="154">
        <f>+VLOOKUP($B262,'Detailed Schedule'!$D$8:$H$1037,5,FALSE)</f>
        <v>31186.16</v>
      </c>
    </row>
    <row r="263" spans="2:7">
      <c r="B263" t="s">
        <v>958</v>
      </c>
      <c r="C263" t="str">
        <f>+VLOOKUP($B263,'Detailed Schedule'!$D$8:$H$1037,4,FALSE)</f>
        <v>2015 GENIE S-80X 4WD</v>
      </c>
      <c r="D263" s="20">
        <f>+_xlfn.XLOOKUP($B263,'Detailed Schedule'!$D$8:$D$1037,'Detailed Schedule'!$A$8:$A$1037,"ERROR",0,1)</f>
        <v>45363</v>
      </c>
      <c r="F263" t="s">
        <v>2407</v>
      </c>
      <c r="G263" s="154">
        <f>+VLOOKUP($B263,'Detailed Schedule'!$D$8:$H$1037,5,FALSE)</f>
        <v>27280.5</v>
      </c>
    </row>
    <row r="264" spans="2:7">
      <c r="B264" t="s">
        <v>960</v>
      </c>
      <c r="C264" t="str">
        <f>+VLOOKUP($B264,'Detailed Schedule'!$D$8:$H$1037,4,FALSE)</f>
        <v>2016 GENIE S-45 4WD (22865)</v>
      </c>
      <c r="D264" s="20">
        <f>+_xlfn.XLOOKUP($B264,'Detailed Schedule'!$D$8:$D$1037,'Detailed Schedule'!$A$8:$A$1037,"ERROR",0,1)</f>
        <v>45426</v>
      </c>
      <c r="F264" t="s">
        <v>2407</v>
      </c>
      <c r="G264" s="154">
        <f>+VLOOKUP($B264,'Detailed Schedule'!$D$8:$H$1037,5,FALSE)</f>
        <v>32200.04</v>
      </c>
    </row>
    <row r="265" spans="2:7">
      <c r="B265" t="s">
        <v>962</v>
      </c>
      <c r="C265" t="str">
        <f>+VLOOKUP($B265,'Detailed Schedule'!$D$8:$H$1037,4,FALSE)</f>
        <v>2016 GENIE S45 MANLIFT</v>
      </c>
      <c r="D265" s="20">
        <f>+_xlfn.XLOOKUP($B265,'Detailed Schedule'!$D$8:$D$1037,'Detailed Schedule'!$A$8:$A$1037,"ERROR",0,1)</f>
        <v>45531</v>
      </c>
      <c r="F265" t="s">
        <v>2407</v>
      </c>
      <c r="G265" s="154">
        <f>+VLOOKUP($B265,'Detailed Schedule'!$D$8:$H$1037,5,FALSE)</f>
        <v>33703.18</v>
      </c>
    </row>
    <row r="266" spans="2:7">
      <c r="B266" t="s">
        <v>964</v>
      </c>
      <c r="C266" t="str">
        <f>+VLOOKUP($B266,'Detailed Schedule'!$D$8:$H$1037,4,FALSE)</f>
        <v>JLG 400S BOOM LIFT 40-46'</v>
      </c>
      <c r="D266" s="20">
        <f>+_xlfn.XLOOKUP($B266,'Detailed Schedule'!$D$8:$D$1037,'Detailed Schedule'!$A$8:$A$1037,"ERROR",0,1)</f>
        <v>45542</v>
      </c>
      <c r="F266" t="s">
        <v>2407</v>
      </c>
      <c r="G266" s="154">
        <f>+VLOOKUP($B266,'Detailed Schedule'!$D$8:$H$1037,5,FALSE)</f>
        <v>26170.48</v>
      </c>
    </row>
    <row r="267" spans="2:7">
      <c r="B267" t="s">
        <v>966</v>
      </c>
      <c r="C267" t="str">
        <f>+VLOOKUP($B267,'Detailed Schedule'!$D$8:$H$1037,4,FALSE)</f>
        <v>JLG 400S BOOM LIFT 40-46'</v>
      </c>
      <c r="D267" s="20">
        <f>+_xlfn.XLOOKUP($B267,'Detailed Schedule'!$D$8:$D$1037,'Detailed Schedule'!$A$8:$A$1037,"ERROR",0,1)</f>
        <v>45543</v>
      </c>
      <c r="F267" t="s">
        <v>2407</v>
      </c>
      <c r="G267" s="154">
        <f>+VLOOKUP($B267,'Detailed Schedule'!$D$8:$H$1037,5,FALSE)</f>
        <v>27050.16</v>
      </c>
    </row>
    <row r="268" spans="2:7">
      <c r="B268" t="s">
        <v>1002</v>
      </c>
      <c r="C268" t="str">
        <f>+VLOOKUP($B268,'Detailed Schedule'!$D$8:$H$1037,4,FALSE)</f>
        <v>2021 ATLAS COPCO PAS 100 HFS</v>
      </c>
      <c r="D268" s="20">
        <f>+_xlfn.XLOOKUP($B268,'Detailed Schedule'!$D$8:$D$1037,'Detailed Schedule'!$A$8:$A$1037,"ERROR",0,1)</f>
        <v>44496</v>
      </c>
      <c r="F268" t="s">
        <v>2407</v>
      </c>
      <c r="G268" s="154">
        <f>+VLOOKUP($B268,'Detailed Schedule'!$D$8:$H$1037,5,FALSE)</f>
        <v>41218.07</v>
      </c>
    </row>
    <row r="269" spans="2:7">
      <c r="B269" t="s">
        <v>1004</v>
      </c>
      <c r="C269" t="str">
        <f>+VLOOKUP($B269,'Detailed Schedule'!$D$8:$H$1037,4,FALSE)</f>
        <v>2011 LINCOLN 660AXL</v>
      </c>
      <c r="D269" s="20">
        <f>+_xlfn.XLOOKUP($B269,'Detailed Schedule'!$D$8:$D$1037,'Detailed Schedule'!$A$8:$A$1037,"ERROR",0,1)</f>
        <v>44544</v>
      </c>
      <c r="F269" t="s">
        <v>2407</v>
      </c>
      <c r="G269" s="154">
        <f>+VLOOKUP($B269,'Detailed Schedule'!$D$8:$H$1037,5,FALSE)</f>
        <v>63000</v>
      </c>
    </row>
    <row r="270" spans="2:7">
      <c r="B270" t="s">
        <v>1006</v>
      </c>
      <c r="C270" t="str">
        <f>+VLOOKUP($B270,'Detailed Schedule'!$D$8:$H$1037,4,FALSE)</f>
        <v>2015 CAT AP1000F</v>
      </c>
      <c r="D270" s="20">
        <f>+_xlfn.XLOOKUP($B270,'Detailed Schedule'!$D$8:$D$1037,'Detailed Schedule'!$A$8:$A$1037,"ERROR",0,1)</f>
        <v>45103</v>
      </c>
      <c r="F270" t="s">
        <v>2407</v>
      </c>
      <c r="G270" s="154">
        <f>+VLOOKUP($B270,'Detailed Schedule'!$D$8:$H$1037,5,FALSE)</f>
        <v>121855.87</v>
      </c>
    </row>
    <row r="271" spans="2:7">
      <c r="B271" t="s">
        <v>1008</v>
      </c>
      <c r="C271" t="str">
        <f>+VLOOKUP($B271,'Detailed Schedule'!$D$8:$H$1037,4,FALSE)</f>
        <v>2015 CAT AP10554F 500487</v>
      </c>
      <c r="D271" s="20">
        <f>+_xlfn.XLOOKUP($B271,'Detailed Schedule'!$D$8:$D$1037,'Detailed Schedule'!$A$8:$A$1037,"ERROR",0,1)</f>
        <v>45168</v>
      </c>
      <c r="F271" t="s">
        <v>2407</v>
      </c>
      <c r="G271" s="154">
        <f>+VLOOKUP($B271,'Detailed Schedule'!$D$8:$H$1037,5,FALSE)</f>
        <v>213125</v>
      </c>
    </row>
    <row r="272" spans="2:7">
      <c r="B272" t="s">
        <v>1010</v>
      </c>
      <c r="C272" t="str">
        <f>+VLOOKUP($B272,'Detailed Schedule'!$D$8:$H$1037,4,FALSE)</f>
        <v>WEILER 13 TON HOPPER INSERT FOR PAV-04</v>
      </c>
      <c r="D272" s="20">
        <f>+_xlfn.XLOOKUP($B272,'Detailed Schedule'!$D$8:$D$1037,'Detailed Schedule'!$A$8:$A$1037,"ERROR",0,1)</f>
        <v>45516</v>
      </c>
      <c r="F272" t="s">
        <v>2407</v>
      </c>
      <c r="G272" s="154">
        <f>+VLOOKUP($B272,'Detailed Schedule'!$D$8:$H$1037,5,FALSE)</f>
        <v>13950</v>
      </c>
    </row>
    <row r="273" spans="2:7">
      <c r="B273" t="s">
        <v>1012</v>
      </c>
      <c r="C273" t="str">
        <f>+VLOOKUP($B273,'Detailed Schedule'!$D$8:$H$1037,4,FALSE)</f>
        <v>2005 MKT M-30 DIESEL HAMMER</v>
      </c>
      <c r="D273" s="20">
        <f>+_xlfn.XLOOKUP($B273,'Detailed Schedule'!$D$8:$D$1037,'Detailed Schedule'!$A$8:$A$1037,"ERROR",0,1)</f>
        <v>40625</v>
      </c>
      <c r="F273" t="s">
        <v>2407</v>
      </c>
      <c r="G273" s="154">
        <f>+VLOOKUP($B273,'Detailed Schedule'!$D$8:$H$1037,5,FALSE)</f>
        <v>45790</v>
      </c>
    </row>
    <row r="274" spans="2:7">
      <c r="B274" t="s">
        <v>1014</v>
      </c>
      <c r="C274" t="str">
        <f>+VLOOKUP($B274,'Detailed Schedule'!$D$8:$H$1037,4,FALSE)</f>
        <v>MKT S-19 DIESEL HAMMER</v>
      </c>
      <c r="D274" s="20">
        <f>+_xlfn.XLOOKUP($B274,'Detailed Schedule'!$D$8:$D$1037,'Detailed Schedule'!$A$8:$A$1037,"ERROR",0,1)</f>
        <v>40816</v>
      </c>
      <c r="F274" t="s">
        <v>2407</v>
      </c>
      <c r="G274" s="154">
        <f>+VLOOKUP($B274,'Detailed Schedule'!$D$8:$H$1037,5,FALSE)</f>
        <v>20651</v>
      </c>
    </row>
    <row r="275" spans="2:7">
      <c r="B275" t="s">
        <v>1016</v>
      </c>
      <c r="C275" t="str">
        <f>+VLOOKUP($B275,'Detailed Schedule'!$D$8:$H$1037,4,FALSE)</f>
        <v>LEADS 21" 85FT BLUE</v>
      </c>
      <c r="D275" s="20">
        <f>+_xlfn.XLOOKUP($B275,'Detailed Schedule'!$D$8:$D$1037,'Detailed Schedule'!$A$8:$A$1037,"ERROR",0,1)</f>
        <v>37011</v>
      </c>
      <c r="F275" t="s">
        <v>2407</v>
      </c>
      <c r="G275" s="154">
        <f>+VLOOKUP($B275,'Detailed Schedule'!$D$8:$H$1037,5,FALSE)</f>
        <v>5000</v>
      </c>
    </row>
    <row r="276" spans="2:7">
      <c r="B276" t="s">
        <v>1018</v>
      </c>
      <c r="C276" t="str">
        <f>+VLOOKUP($B276,'Detailed Schedule'!$D$8:$H$1037,4,FALSE)</f>
        <v>LEADS 27' 85FT RED</v>
      </c>
      <c r="D276" s="20">
        <f>+_xlfn.XLOOKUP($B276,'Detailed Schedule'!$D$8:$D$1037,'Detailed Schedule'!$A$8:$A$1037,"ERROR",0,1)</f>
        <v>40625</v>
      </c>
      <c r="F276" t="s">
        <v>2407</v>
      </c>
      <c r="G276" s="154">
        <f>+VLOOKUP($B276,'Detailed Schedule'!$D$8:$H$1037,5,FALSE)</f>
        <v>20877.599999999999</v>
      </c>
    </row>
    <row r="277" spans="2:7">
      <c r="B277" t="s">
        <v>1020</v>
      </c>
      <c r="C277" t="str">
        <f>+VLOOKUP($B277,'Detailed Schedule'!$D$8:$H$1037,4,FALSE)</f>
        <v>SULLAIR 375CFM S83 AIR COMPR</v>
      </c>
      <c r="D277" s="20">
        <f>+_xlfn.XLOOKUP($B277,'Detailed Schedule'!$D$8:$D$1037,'Detailed Schedule'!$A$8:$A$1037,"ERROR",0,1)</f>
        <v>42843</v>
      </c>
      <c r="F277" t="s">
        <v>2407</v>
      </c>
      <c r="G277" s="154">
        <f>+VLOOKUP($B277,'Detailed Schedule'!$D$8:$H$1037,5,FALSE)</f>
        <v>22883</v>
      </c>
    </row>
    <row r="278" spans="2:7">
      <c r="B278" t="s">
        <v>1022</v>
      </c>
      <c r="C278" t="str">
        <f>+VLOOKUP($B278,'Detailed Schedule'!$D$8:$H$1037,4,FALSE)</f>
        <v>BIG CLEM 160 CFT (8 TON) SKID MNT</v>
      </c>
      <c r="D278" s="20">
        <f>+_xlfn.XLOOKUP($B278,'Detailed Schedule'!$D$8:$D$1037,'Detailed Schedule'!$A$8:$A$1037,"ERROR",0,1)</f>
        <v>42874</v>
      </c>
      <c r="F278" t="s">
        <v>2407</v>
      </c>
      <c r="G278" s="154">
        <f>+VLOOKUP($B278,'Detailed Schedule'!$D$8:$H$1037,5,FALSE)</f>
        <v>32060.16</v>
      </c>
    </row>
    <row r="279" spans="2:7">
      <c r="B279" t="s">
        <v>1024</v>
      </c>
      <c r="C279" t="str">
        <f>+VLOOKUP($B279,'Detailed Schedule'!$D$8:$H$1037,4,FALSE)</f>
        <v>CD250 TURNKEY SKID MNT</v>
      </c>
      <c r="D279" s="20">
        <f>+_xlfn.XLOOKUP($B279,'Detailed Schedule'!$D$8:$D$1037,'Detailed Schedule'!$A$8:$A$1037,"ERROR",0,1)</f>
        <v>42838</v>
      </c>
      <c r="F279" t="s">
        <v>2407</v>
      </c>
      <c r="G279" s="154">
        <f>+VLOOKUP($B279,'Detailed Schedule'!$D$8:$H$1037,5,FALSE)</f>
        <v>59494.5</v>
      </c>
    </row>
    <row r="280" spans="2:7">
      <c r="B280" t="s">
        <v>1026</v>
      </c>
      <c r="C280" t="str">
        <f>+VLOOKUP($B280,'Detailed Schedule'!$D$8:$H$1037,4,FALSE)</f>
        <v>ROME 16 CY SCRAPER</v>
      </c>
      <c r="D280" s="20">
        <f>+_xlfn.XLOOKUP($B280,'Detailed Schedule'!$D$8:$D$1037,'Detailed Schedule'!$A$8:$A$1037,"ERROR",0,1)</f>
        <v>38092</v>
      </c>
      <c r="F280" t="s">
        <v>2407</v>
      </c>
      <c r="G280" s="154">
        <f>+VLOOKUP($B280,'Detailed Schedule'!$D$8:$H$1037,5,FALSE)</f>
        <v>20670</v>
      </c>
    </row>
    <row r="281" spans="2:7">
      <c r="B281" t="s">
        <v>1028</v>
      </c>
      <c r="C281" t="str">
        <f>+VLOOKUP($B281,'Detailed Schedule'!$D$8:$H$1037,4,FALSE)</f>
        <v>2004 ROME 16 YARD PULL SCRAPER</v>
      </c>
      <c r="D281" s="20">
        <f>+_xlfn.XLOOKUP($B281,'Detailed Schedule'!$D$8:$D$1037,'Detailed Schedule'!$A$8:$A$1037,"ERROR",0,1)</f>
        <v>41444</v>
      </c>
      <c r="F281" t="s">
        <v>2407</v>
      </c>
      <c r="G281" s="154">
        <f>+VLOOKUP($B281,'Detailed Schedule'!$D$8:$H$1037,5,FALSE)</f>
        <v>14980</v>
      </c>
    </row>
    <row r="282" spans="2:7">
      <c r="B282" t="s">
        <v>1030</v>
      </c>
      <c r="C282" t="str">
        <f>+VLOOKUP($B282,'Detailed Schedule'!$D$8:$H$1037,4,FALSE)</f>
        <v>2016 JD 2412DE SCRAPER</v>
      </c>
      <c r="D282" s="20">
        <f>+_xlfn.XLOOKUP($B282,'Detailed Schedule'!$D$8:$D$1037,'Detailed Schedule'!$A$8:$A$1037,"ERROR",0,1)</f>
        <v>43860</v>
      </c>
      <c r="F282" t="s">
        <v>2407</v>
      </c>
      <c r="G282" s="154">
        <f>+VLOOKUP($B282,'Detailed Schedule'!$D$8:$H$1037,5,FALSE)</f>
        <v>50642.96</v>
      </c>
    </row>
    <row r="283" spans="2:7">
      <c r="B283" t="s">
        <v>1032</v>
      </c>
      <c r="C283" t="str">
        <f>+VLOOKUP($B283,'Detailed Schedule'!$D$8:$H$1037,4,FALSE)</f>
        <v>2020 JD 2412DE PS-04</v>
      </c>
      <c r="D283" s="20">
        <f>+_xlfn.XLOOKUP($B283,'Detailed Schedule'!$D$8:$D$1037,'Detailed Schedule'!$A$8:$A$1037,"ERROR",0,1)</f>
        <v>44742</v>
      </c>
      <c r="F283" t="s">
        <v>2407</v>
      </c>
      <c r="G283" s="154">
        <f>+VLOOKUP($B283,'Detailed Schedule'!$D$8:$H$1037,5,FALSE)</f>
        <v>173840</v>
      </c>
    </row>
    <row r="284" spans="2:7">
      <c r="B284" t="s">
        <v>1034</v>
      </c>
      <c r="C284" t="str">
        <f>+VLOOKUP($B284,'Detailed Schedule'!$D$8:$H$1037,4,FALSE)</f>
        <v>2020 JD 2412DE PS-05</v>
      </c>
      <c r="D284" s="20">
        <f>+_xlfn.XLOOKUP($B284,'Detailed Schedule'!$D$8:$D$1037,'Detailed Schedule'!$A$8:$A$1037,"ERROR",0,1)</f>
        <v>44797</v>
      </c>
      <c r="F284" t="s">
        <v>2407</v>
      </c>
      <c r="G284" s="154">
        <f>+VLOOKUP($B284,'Detailed Schedule'!$D$8:$H$1037,5,FALSE)</f>
        <v>169600</v>
      </c>
    </row>
    <row r="285" spans="2:7">
      <c r="B285" t="s">
        <v>1371</v>
      </c>
      <c r="C285" t="str">
        <f>+VLOOKUP($B285,'Detailed Schedule'!$D$8:$H$1037,4,FALSE)</f>
        <v>MKT V2B VIBR. HAMMER</v>
      </c>
      <c r="D285" s="20">
        <f>+_xlfn.XLOOKUP($B285,'Detailed Schedule'!$D$8:$D$1037,'Detailed Schedule'!$A$8:$A$1037,"ERROR",0,1)</f>
        <v>38419</v>
      </c>
      <c r="F285" t="s">
        <v>2407</v>
      </c>
      <c r="G285" s="154">
        <f>+VLOOKUP($B285,'Detailed Schedule'!$D$8:$H$1037,5,FALSE)</f>
        <v>29786</v>
      </c>
    </row>
    <row r="286" spans="2:7">
      <c r="B286" t="s">
        <v>1373</v>
      </c>
      <c r="C286" t="str">
        <f>+VLOOKUP($B286,'Detailed Schedule'!$D$8:$H$1037,4,FALSE)</f>
        <v>MKT V5C VIBR. HAMMER</v>
      </c>
      <c r="D286" s="20">
        <f>+_xlfn.XLOOKUP($B286,'Detailed Schedule'!$D$8:$D$1037,'Detailed Schedule'!$A$8:$A$1037,"ERROR",0,1)</f>
        <v>38892</v>
      </c>
      <c r="F286" t="s">
        <v>2407</v>
      </c>
      <c r="G286" s="154">
        <f>+VLOOKUP($B286,'Detailed Schedule'!$D$8:$H$1037,5,FALSE)</f>
        <v>68900</v>
      </c>
    </row>
    <row r="287" spans="2:7">
      <c r="B287" t="s">
        <v>1375</v>
      </c>
      <c r="C287" t="str">
        <f>+VLOOKUP($B287,'Detailed Schedule'!$D$8:$H$1037,4,FALSE)</f>
        <v>SIMPSON 5000 PSI PRESSURE WASH</v>
      </c>
      <c r="D287" s="20">
        <f>+_xlfn.XLOOKUP($B287,'Detailed Schedule'!$D$8:$D$1037,'Detailed Schedule'!$A$8:$A$1037,"ERROR",0,1)</f>
        <v>45588</v>
      </c>
      <c r="F287" t="s">
        <v>2407</v>
      </c>
      <c r="G287" s="154">
        <f>+VLOOKUP($B287,'Detailed Schedule'!$D$8:$H$1037,5,FALSE)</f>
        <v>5195.99</v>
      </c>
    </row>
    <row r="288" spans="2:7">
      <c r="B288" t="s">
        <v>1377</v>
      </c>
      <c r="C288" t="str">
        <f>+VLOOKUP($B288,'Detailed Schedule'!$D$8:$H$1037,4,FALSE)</f>
        <v>WATER TOWER</v>
      </c>
      <c r="D288" s="20">
        <f>+_xlfn.XLOOKUP($B288,'Detailed Schedule'!$D$8:$D$1037,'Detailed Schedule'!$A$8:$A$1037,"ERROR",0,1)</f>
        <v>44357</v>
      </c>
      <c r="F288" t="s">
        <v>2407</v>
      </c>
      <c r="G288" s="154">
        <f>+VLOOKUP($B288,'Detailed Schedule'!$D$8:$H$1037,5,FALSE)</f>
        <v>31076.66</v>
      </c>
    </row>
    <row r="289" spans="2:7">
      <c r="B289" t="s">
        <v>1379</v>
      </c>
      <c r="C289" t="str">
        <f>+VLOOKUP($B289,'Detailed Schedule'!$D$8:$H$1037,4,FALSE)</f>
        <v>10,000 GAL WATER TOWER</v>
      </c>
      <c r="D289" s="20">
        <f>+_xlfn.XLOOKUP($B289,'Detailed Schedule'!$D$8:$D$1037,'Detailed Schedule'!$A$8:$A$1037,"ERROR",0,1)</f>
        <v>44799</v>
      </c>
      <c r="F289" t="s">
        <v>2407</v>
      </c>
      <c r="G289" s="154">
        <f>+VLOOKUP($B289,'Detailed Schedule'!$D$8:$H$1037,5,FALSE)</f>
        <v>25000</v>
      </c>
    </row>
    <row r="290" spans="2:7">
      <c r="B290" t="s">
        <v>1381</v>
      </c>
      <c r="C290" t="str">
        <f>+VLOOKUP($B290,'Detailed Schedule'!$D$8:$H$1037,4,FALSE)</f>
        <v>BOMAG 56" ROLLER</v>
      </c>
      <c r="D290" s="20">
        <f>+_xlfn.XLOOKUP($B290,'Detailed Schedule'!$D$8:$D$1037,'Detailed Schedule'!$A$8:$A$1037,"ERROR",0,1)</f>
        <v>37770</v>
      </c>
      <c r="F290" t="s">
        <v>2407</v>
      </c>
      <c r="G290" s="154">
        <f>+VLOOKUP($B290,'Detailed Schedule'!$D$8:$H$1037,5,FALSE)</f>
        <v>30740</v>
      </c>
    </row>
    <row r="291" spans="2:7">
      <c r="B291" t="s">
        <v>1383</v>
      </c>
      <c r="C291" t="str">
        <f>+VLOOKUP($B291,'Detailed Schedule'!$D$8:$H$1037,4,FALSE)</f>
        <v>2005 IR SD116DZ 84" ROLLER</v>
      </c>
      <c r="D291" s="20">
        <f>+_xlfn.XLOOKUP($B291,'Detailed Schedule'!$D$8:$D$1037,'Detailed Schedule'!$A$8:$A$1037,"ERROR",0,1)</f>
        <v>39883</v>
      </c>
      <c r="F291" t="s">
        <v>2407</v>
      </c>
      <c r="G291" s="154">
        <f>+VLOOKUP($B291,'Detailed Schedule'!$D$8:$H$1037,5,FALSE)</f>
        <v>53500</v>
      </c>
    </row>
    <row r="292" spans="2:7">
      <c r="B292" t="s">
        <v>1385</v>
      </c>
      <c r="C292" t="str">
        <f>+VLOOKUP($B292,'Detailed Schedule'!$D$8:$H$1037,4,FALSE)</f>
        <v>IR SD77DX 66" ROLLER</v>
      </c>
      <c r="D292" s="20">
        <f>+_xlfn.XLOOKUP($B292,'Detailed Schedule'!$D$8:$D$1037,'Detailed Schedule'!$A$8:$A$1037,"ERROR",0,1)</f>
        <v>40287</v>
      </c>
      <c r="F292" t="s">
        <v>2407</v>
      </c>
      <c r="G292" s="154">
        <f>+VLOOKUP($B292,'Detailed Schedule'!$D$8:$H$1037,5,FALSE)</f>
        <v>34240</v>
      </c>
    </row>
    <row r="293" spans="2:7">
      <c r="B293" t="s">
        <v>1387</v>
      </c>
      <c r="C293" t="str">
        <f>+VLOOKUP($B293,'Detailed Schedule'!$D$8:$H$1037,4,FALSE)</f>
        <v>1997 IR SD100DX 84" ROLLER</v>
      </c>
      <c r="D293" s="20">
        <f>+_xlfn.XLOOKUP($B293,'Detailed Schedule'!$D$8:$D$1037,'Detailed Schedule'!$A$8:$A$1037,"ERROR",0,1)</f>
        <v>40294</v>
      </c>
      <c r="F293" t="s">
        <v>2407</v>
      </c>
      <c r="G293" s="154">
        <f>+VLOOKUP($B293,'Detailed Schedule'!$D$8:$H$1037,5,FALSE)</f>
        <v>31265.4</v>
      </c>
    </row>
    <row r="294" spans="2:7">
      <c r="B294" t="s">
        <v>1389</v>
      </c>
      <c r="C294" t="str">
        <f>+VLOOKUP($B294,'Detailed Schedule'!$D$8:$H$1037,4,FALSE)</f>
        <v>2005 BOMAG BW900-2 36" ROLLER</v>
      </c>
      <c r="D294" s="20">
        <f>+_xlfn.XLOOKUP($B294,'Detailed Schedule'!$D$8:$D$1037,'Detailed Schedule'!$A$8:$A$1037,"ERROR",0,1)</f>
        <v>40617</v>
      </c>
      <c r="F294" t="s">
        <v>2407</v>
      </c>
      <c r="G294" s="154">
        <f>+VLOOKUP($B294,'Detailed Schedule'!$D$8:$H$1037,5,FALSE)</f>
        <v>7420</v>
      </c>
    </row>
    <row r="295" spans="2:7">
      <c r="B295" t="s">
        <v>1391</v>
      </c>
      <c r="C295" t="str">
        <f>+VLOOKUP($B295,'Detailed Schedule'!$D$8:$H$1037,4,FALSE)</f>
        <v>2006 CAT563E PADFOOT ROLLER</v>
      </c>
      <c r="D295" s="20">
        <f>+_xlfn.XLOOKUP($B295,'Detailed Schedule'!$D$8:$D$1037,'Detailed Schedule'!$A$8:$A$1037,"ERROR",0,1)</f>
        <v>41060</v>
      </c>
      <c r="F295" t="s">
        <v>2407</v>
      </c>
      <c r="G295" s="154">
        <f>+VLOOKUP($B295,'Detailed Schedule'!$D$8:$H$1037,5,FALSE)</f>
        <v>68400.820000000007</v>
      </c>
    </row>
    <row r="296" spans="2:7">
      <c r="B296" t="s">
        <v>1393</v>
      </c>
      <c r="C296" t="str">
        <f>+VLOOKUP($B296,'Detailed Schedule'!$D$8:$H$1037,4,FALSE)</f>
        <v>CAT 563E PADFOOT ROLLER</v>
      </c>
      <c r="D296" s="20">
        <f>+_xlfn.XLOOKUP($B296,'Detailed Schedule'!$D$8:$D$1037,'Detailed Schedule'!$A$8:$A$1037,"ERROR",0,1)</f>
        <v>41642</v>
      </c>
      <c r="F296" t="s">
        <v>2407</v>
      </c>
      <c r="G296" s="154">
        <f>+VLOOKUP($B296,'Detailed Schedule'!$D$8:$H$1037,5,FALSE)</f>
        <v>49838.93</v>
      </c>
    </row>
    <row r="297" spans="2:7">
      <c r="B297" t="s">
        <v>1395</v>
      </c>
      <c r="C297" t="str">
        <f>+VLOOKUP($B297,'Detailed Schedule'!$D$8:$H$1037,4,FALSE)</f>
        <v>INGERSOLL-RAND SD116F ROLLER</v>
      </c>
      <c r="D297" s="20">
        <f>+_xlfn.XLOOKUP($B297,'Detailed Schedule'!$D$8:$D$1037,'Detailed Schedule'!$A$8:$A$1037,"ERROR",0,1)</f>
        <v>41388</v>
      </c>
      <c r="F297" t="s">
        <v>2407</v>
      </c>
      <c r="G297" s="154">
        <f>+VLOOKUP($B297,'Detailed Schedule'!$D$8:$H$1037,5,FALSE)</f>
        <v>55640</v>
      </c>
    </row>
    <row r="298" spans="2:7">
      <c r="B298" t="s">
        <v>1397</v>
      </c>
      <c r="C298" t="str">
        <f>+VLOOKUP($B298,'Detailed Schedule'!$D$8:$H$1037,4,FALSE)</f>
        <v>CAT CP56 ROLLER</v>
      </c>
      <c r="D298" s="20">
        <f>+_xlfn.XLOOKUP($B298,'Detailed Schedule'!$D$8:$D$1037,'Detailed Schedule'!$A$8:$A$1037,"ERROR",0,1)</f>
        <v>41933</v>
      </c>
      <c r="F298" t="s">
        <v>2407</v>
      </c>
      <c r="G298" s="154">
        <f>+VLOOKUP($B298,'Detailed Schedule'!$D$8:$H$1037,5,FALSE)</f>
        <v>84476.5</v>
      </c>
    </row>
    <row r="299" spans="2:7">
      <c r="B299" t="s">
        <v>1399</v>
      </c>
      <c r="C299" t="str">
        <f>+VLOOKUP($B299,'Detailed Schedule'!$D$8:$H$1037,4,FALSE)</f>
        <v>2011 SAKAI SY510T/SHELL KIT PU</v>
      </c>
      <c r="D299" s="20">
        <f>+_xlfn.XLOOKUP($B299,'Detailed Schedule'!$D$8:$D$1037,'Detailed Schedule'!$A$8:$A$1037,"ERROR",0,1)</f>
        <v>42073</v>
      </c>
      <c r="F299" t="s">
        <v>2407</v>
      </c>
      <c r="G299" s="154">
        <f>+VLOOKUP($B299,'Detailed Schedule'!$D$8:$H$1037,5,FALSE)</f>
        <v>57936.380000000005</v>
      </c>
    </row>
    <row r="300" spans="2:7">
      <c r="B300" t="s">
        <v>1401</v>
      </c>
      <c r="C300" t="str">
        <f>+VLOOKUP($B300,'Detailed Schedule'!$D$8:$H$1037,4,FALSE)</f>
        <v>PNEMATIC COMPACTOR</v>
      </c>
      <c r="D300" s="20">
        <f>+_xlfn.XLOOKUP($B300,'Detailed Schedule'!$D$8:$D$1037,'Detailed Schedule'!$A$8:$A$1037,"ERROR",0,1)</f>
        <v>42552</v>
      </c>
      <c r="F300" t="s">
        <v>2407</v>
      </c>
      <c r="G300" s="154">
        <f>+VLOOKUP($B300,'Detailed Schedule'!$D$8:$H$1037,5,FALSE)</f>
        <v>52250.6</v>
      </c>
    </row>
    <row r="301" spans="2:7">
      <c r="B301" t="s">
        <v>1403</v>
      </c>
      <c r="C301" t="str">
        <f>+VLOOKUP($B301,'Detailed Schedule'!$D$8:$H$1037,4,FALSE)</f>
        <v>2005 CAT 815F</v>
      </c>
      <c r="D301" s="20">
        <f>+_xlfn.XLOOKUP($B301,'Detailed Schedule'!$D$8:$D$1037,'Detailed Schedule'!$A$8:$A$1037,"ERROR",0,1)</f>
        <v>43502</v>
      </c>
      <c r="F301" t="s">
        <v>2407</v>
      </c>
      <c r="G301" s="154">
        <f>+VLOOKUP($B301,'Detailed Schedule'!$D$8:$H$1037,5,FALSE)</f>
        <v>114788.49</v>
      </c>
    </row>
    <row r="302" spans="2:7">
      <c r="B302" t="s">
        <v>1405</v>
      </c>
      <c r="C302" t="str">
        <f>+VLOOKUP($B302,'Detailed Schedule'!$D$8:$H$1037,4,FALSE)</f>
        <v>2012 BOMAG BW177PDH-50</v>
      </c>
      <c r="D302" s="20">
        <f>+_xlfn.XLOOKUP($B302,'Detailed Schedule'!$D$8:$D$1037,'Detailed Schedule'!$A$8:$A$1037,"ERROR",0,1)</f>
        <v>43916</v>
      </c>
      <c r="F302" t="s">
        <v>2407</v>
      </c>
      <c r="G302" s="154">
        <f>+VLOOKUP($B302,'Detailed Schedule'!$D$8:$H$1037,5,FALSE)</f>
        <v>11589.6</v>
      </c>
    </row>
    <row r="303" spans="2:7">
      <c r="B303" t="s">
        <v>1407</v>
      </c>
      <c r="C303" t="str">
        <f>+VLOOKUP($B303,'Detailed Schedule'!$D$8:$H$1037,4,FALSE)</f>
        <v>2011 CAT CS54</v>
      </c>
      <c r="D303" s="20">
        <f>+_xlfn.XLOOKUP($B303,'Detailed Schedule'!$D$8:$D$1037,'Detailed Schedule'!$A$8:$A$1037,"ERROR",0,1)</f>
        <v>44209</v>
      </c>
      <c r="F303" t="s">
        <v>2407</v>
      </c>
      <c r="G303" s="154">
        <f>+VLOOKUP($B303,'Detailed Schedule'!$D$8:$H$1037,5,FALSE)</f>
        <v>42856.480000000003</v>
      </c>
    </row>
    <row r="304" spans="2:7">
      <c r="B304" t="s">
        <v>1409</v>
      </c>
      <c r="C304" t="str">
        <f>+VLOOKUP($B304,'Detailed Schedule'!$D$8:$H$1037,4,FALSE)</f>
        <v>2011 CAT CP56</v>
      </c>
      <c r="D304" s="20">
        <f>+_xlfn.XLOOKUP($B304,'Detailed Schedule'!$D$8:$D$1037,'Detailed Schedule'!$A$8:$A$1037,"ERROR",0,1)</f>
        <v>44223</v>
      </c>
      <c r="F304" t="s">
        <v>2407</v>
      </c>
      <c r="G304" s="154">
        <f>+VLOOKUP($B304,'Detailed Schedule'!$D$8:$H$1037,5,FALSE)</f>
        <v>63868</v>
      </c>
    </row>
    <row r="305" spans="2:7">
      <c r="B305" t="s">
        <v>1411</v>
      </c>
      <c r="C305" t="str">
        <f>+VLOOKUP($B305,'Detailed Schedule'!$D$8:$H$1037,4,FALSE)</f>
        <v>2015 CAT CB24B</v>
      </c>
      <c r="D305" s="20">
        <f>+_xlfn.XLOOKUP($B305,'Detailed Schedule'!$D$8:$D$1037,'Detailed Schedule'!$A$8:$A$1037,"ERROR",0,1)</f>
        <v>44253</v>
      </c>
      <c r="F305" t="s">
        <v>2407</v>
      </c>
      <c r="G305" s="154">
        <f>+VLOOKUP($B305,'Detailed Schedule'!$D$8:$H$1037,5,FALSE)</f>
        <v>17715.990000000002</v>
      </c>
    </row>
    <row r="306" spans="2:7">
      <c r="B306" t="s">
        <v>1413</v>
      </c>
      <c r="C306" t="str">
        <f>+VLOOKUP($B306,'Detailed Schedule'!$D$8:$H$1037,4,FALSE)</f>
        <v>2016 PNEUMATIC ROLLER GB00489</v>
      </c>
      <c r="D306" s="20">
        <f>+_xlfn.XLOOKUP($B306,'Detailed Schedule'!$D$8:$D$1037,'Detailed Schedule'!$A$8:$A$1037,"ERROR",0,1)</f>
        <v>44764</v>
      </c>
      <c r="F306" t="s">
        <v>2407</v>
      </c>
      <c r="G306" s="154">
        <f>+VLOOKUP($B306,'Detailed Schedule'!$D$8:$H$1037,5,FALSE)</f>
        <v>70468.789999999994</v>
      </c>
    </row>
    <row r="307" spans="2:7">
      <c r="B307" t="s">
        <v>1415</v>
      </c>
      <c r="C307" t="str">
        <f>+VLOOKUP($B307,'Detailed Schedule'!$D$8:$H$1037,4,FALSE)</f>
        <v>1994 CAT 825C</v>
      </c>
      <c r="D307" s="20">
        <f>+_xlfn.XLOOKUP($B307,'Detailed Schedule'!$D$8:$D$1037,'Detailed Schedule'!$A$8:$A$1037,"ERROR",0,1)</f>
        <v>44956</v>
      </c>
      <c r="F307" t="s">
        <v>2407</v>
      </c>
      <c r="G307" s="154">
        <f>+VLOOKUP($B307,'Detailed Schedule'!$D$8:$H$1037,5,FALSE)</f>
        <v>92114</v>
      </c>
    </row>
    <row r="308" spans="2:7">
      <c r="B308" t="s">
        <v>1417</v>
      </c>
      <c r="C308" t="str">
        <f>+VLOOKUP($B308,'Detailed Schedule'!$D$8:$H$1037,4,FALSE)</f>
        <v>2018 BOMAG BMP8500</v>
      </c>
      <c r="D308" s="20">
        <f>+_xlfn.XLOOKUP($B308,'Detailed Schedule'!$D$8:$D$1037,'Detailed Schedule'!$A$8:$A$1037,"ERROR",0,1)</f>
        <v>44951</v>
      </c>
      <c r="F308" t="s">
        <v>2407</v>
      </c>
      <c r="G308" s="154">
        <f>+VLOOKUP($B308,'Detailed Schedule'!$D$8:$H$1037,5,FALSE)</f>
        <v>21820.87</v>
      </c>
    </row>
    <row r="309" spans="2:7">
      <c r="B309" t="s">
        <v>1419</v>
      </c>
      <c r="C309" t="str">
        <f>+VLOOKUP($B309,'Detailed Schedule'!$D$8:$H$1037,4,FALSE)</f>
        <v>HAMM HC130i H254.0084</v>
      </c>
      <c r="D309" s="20">
        <f>+_xlfn.XLOOKUP($B309,'Detailed Schedule'!$D$8:$D$1037,'Detailed Schedule'!$A$8:$A$1037,"ERROR",0,1)</f>
        <v>45166</v>
      </c>
      <c r="F309" t="s">
        <v>2407</v>
      </c>
      <c r="G309" s="154">
        <f>+VLOOKUP($B309,'Detailed Schedule'!$D$8:$H$1037,5,FALSE)</f>
        <v>220261.64</v>
      </c>
    </row>
    <row r="310" spans="2:7">
      <c r="B310" t="s">
        <v>1421</v>
      </c>
      <c r="C310" t="str">
        <f>+VLOOKUP($B310,'Detailed Schedule'!$D$8:$H$1037,4,FALSE)</f>
        <v>2015 VOLVO SD45 SDC</v>
      </c>
      <c r="D310" s="20">
        <f>+_xlfn.XLOOKUP($B310,'Detailed Schedule'!$D$8:$D$1037,'Detailed Schedule'!$A$8:$A$1037,"ERROR",0,1)</f>
        <v>45363</v>
      </c>
      <c r="F310" t="s">
        <v>2407</v>
      </c>
      <c r="G310" s="154">
        <f>+VLOOKUP($B310,'Detailed Schedule'!$D$8:$H$1037,5,FALSE)</f>
        <v>28750.03</v>
      </c>
    </row>
    <row r="311" spans="2:7">
      <c r="B311" t="s">
        <v>1423</v>
      </c>
      <c r="C311" t="str">
        <f>+VLOOKUP($B311,'Detailed Schedule'!$D$8:$H$1037,4,FALSE)</f>
        <v>2017 WACKER RD12A DDR</v>
      </c>
      <c r="D311" s="20">
        <f>+_xlfn.XLOOKUP($B311,'Detailed Schedule'!$D$8:$D$1037,'Detailed Schedule'!$A$8:$A$1037,"ERROR",0,1)</f>
        <v>45363</v>
      </c>
      <c r="F311" t="s">
        <v>2407</v>
      </c>
      <c r="G311" s="154">
        <f>+VLOOKUP($B311,'Detailed Schedule'!$D$8:$H$1037,5,FALSE)</f>
        <v>10716.75</v>
      </c>
    </row>
    <row r="312" spans="2:7">
      <c r="B312" t="s">
        <v>1425</v>
      </c>
      <c r="C312" t="str">
        <f>+VLOOKUP($B312,'Detailed Schedule'!$D$8:$H$1037,4,FALSE)</f>
        <v>2018 HAMM H12i DRUM ROLLER H2350502</v>
      </c>
      <c r="D312" s="20">
        <f>+_xlfn.XLOOKUP($B312,'Detailed Schedule'!$D$8:$D$1037,'Detailed Schedule'!$A$8:$A$1037,"ERROR",0,1)</f>
        <v>45560</v>
      </c>
      <c r="F312" t="s">
        <v>2407</v>
      </c>
      <c r="G312" s="154">
        <f>+VLOOKUP($B312,'Detailed Schedule'!$D$8:$H$1037,5,FALSE)</f>
        <v>99250</v>
      </c>
    </row>
    <row r="313" spans="2:7">
      <c r="B313" t="s">
        <v>1429</v>
      </c>
      <c r="C313" t="str">
        <f>+VLOOKUP($B313,'Detailed Schedule'!$D$8:$H$1037,4,FALSE)</f>
        <v>INSPECTION CRAWLER MLT-42-@</v>
      </c>
      <c r="D313" s="20">
        <f>+_xlfn.XLOOKUP($B313,'Detailed Schedule'!$D$8:$D$1037,'Detailed Schedule'!$A$8:$A$1037,"ERROR",0,1)</f>
        <v>45217</v>
      </c>
      <c r="F313" t="s">
        <v>2407</v>
      </c>
      <c r="G313" s="154">
        <f>+VLOOKUP($B313,'Detailed Schedule'!$D$8:$H$1037,5,FALSE)</f>
        <v>27296.32</v>
      </c>
    </row>
    <row r="314" spans="2:7">
      <c r="B314" t="s">
        <v>1431</v>
      </c>
      <c r="C314" t="str">
        <f>+VLOOKUP($B314,'Detailed Schedule'!$D$8:$H$1037,4,FALSE)</f>
        <v>2022 HUSQ FS7000 36"</v>
      </c>
      <c r="D314" s="20">
        <f>+_xlfn.XLOOKUP($B314,'Detailed Schedule'!$D$8:$D$1037,'Detailed Schedule'!$A$8:$A$1037,"ERROR",0,1)</f>
        <v>44946</v>
      </c>
      <c r="F314" t="s">
        <v>2407</v>
      </c>
      <c r="G314" s="154">
        <f>+VLOOKUP($B314,'Detailed Schedule'!$D$8:$H$1037,5,FALSE)</f>
        <v>28863.25</v>
      </c>
    </row>
    <row r="315" spans="2:7">
      <c r="B315" t="s">
        <v>1433</v>
      </c>
      <c r="C315" t="str">
        <f>+VLOOKUP($B315,'Detailed Schedule'!$D$8:$H$1037,4,FALSE)</f>
        <v>2008 TEREX CRANE RT665</v>
      </c>
      <c r="D315" s="20">
        <f>+_xlfn.XLOOKUP($B315,'Detailed Schedule'!$D$8:$D$1037,'Detailed Schedule'!$A$8:$A$1037,"ERROR",0,1)</f>
        <v>41764</v>
      </c>
      <c r="F315" t="s">
        <v>2407</v>
      </c>
      <c r="G315" s="154">
        <f>+VLOOKUP($B315,'Detailed Schedule'!$D$8:$H$1037,5,FALSE)</f>
        <v>315880</v>
      </c>
    </row>
    <row r="316" spans="2:7">
      <c r="B316" t="s">
        <v>1435</v>
      </c>
      <c r="C316" t="str">
        <f>+VLOOKUP($B316,'Detailed Schedule'!$D$8:$H$1037,4,FALSE)</f>
        <v>2014 TEREX RT-555-2 55 TON CRANE</v>
      </c>
      <c r="D316" s="20">
        <f>+_xlfn.XLOOKUP($B316,'Detailed Schedule'!$D$8:$D$1037,'Detailed Schedule'!$A$8:$A$1037,"ERROR",0,1)</f>
        <v>43009</v>
      </c>
      <c r="F316" t="s">
        <v>2407</v>
      </c>
      <c r="G316" s="154">
        <f>+VLOOKUP($B316,'Detailed Schedule'!$D$8:$H$1037,5,FALSE)</f>
        <v>250003.38</v>
      </c>
    </row>
    <row r="317" spans="2:7">
      <c r="B317" t="s">
        <v>1437</v>
      </c>
      <c r="C317" t="str">
        <f>+VLOOKUP($B317,'Detailed Schedule'!$D$8:$H$1037,4,FALSE)</f>
        <v>2006 TEREX RT555 55 TON CRANE</v>
      </c>
      <c r="D317" s="20">
        <f>+_xlfn.XLOOKUP($B317,'Detailed Schedule'!$D$8:$D$1037,'Detailed Schedule'!$A$8:$A$1037,"ERROR",0,1)</f>
        <v>43006</v>
      </c>
      <c r="F317" t="s">
        <v>2407</v>
      </c>
      <c r="G317" s="154">
        <f>+VLOOKUP($B317,'Detailed Schedule'!$D$8:$H$1037,5,FALSE)</f>
        <v>106875</v>
      </c>
    </row>
    <row r="318" spans="2:7">
      <c r="B318" t="s">
        <v>1439</v>
      </c>
      <c r="C318" t="str">
        <f>+VLOOKUP($B318,'Detailed Schedule'!$D$8:$H$1037,4,FALSE)</f>
        <v>2015 TEREX RT 555, 55 TON CRANE</v>
      </c>
      <c r="D318" s="20">
        <f>+_xlfn.XLOOKUP($B318,'Detailed Schedule'!$D$8:$D$1037,'Detailed Schedule'!$A$8:$A$1037,"ERROR",0,1)</f>
        <v>43222</v>
      </c>
      <c r="F318" t="s">
        <v>2407</v>
      </c>
      <c r="G318" s="154">
        <f>+VLOOKUP($B318,'Detailed Schedule'!$D$8:$H$1037,5,FALSE)</f>
        <v>337966.67</v>
      </c>
    </row>
    <row r="319" spans="2:7">
      <c r="B319" t="s">
        <v>1441</v>
      </c>
      <c r="C319" t="str">
        <f>+VLOOKUP($B319,'Detailed Schedule'!$D$8:$H$1037,4,FALSE)</f>
        <v>2013 GROVE RT650E</v>
      </c>
      <c r="D319" s="20">
        <f>+_xlfn.XLOOKUP($B319,'Detailed Schedule'!$D$8:$D$1037,'Detailed Schedule'!$A$8:$A$1037,"ERROR",0,1)</f>
        <v>45041</v>
      </c>
      <c r="F319" t="s">
        <v>2407</v>
      </c>
      <c r="G319" s="154">
        <f>+VLOOKUP($B319,'Detailed Schedule'!$D$8:$H$1037,5,FALSE)</f>
        <v>185000</v>
      </c>
    </row>
    <row r="320" spans="2:7">
      <c r="B320" t="s">
        <v>1443</v>
      </c>
      <c r="C320" t="str">
        <f>+VLOOKUP($B320,'Detailed Schedule'!$D$8:$H$1037,4,FALSE)</f>
        <v>1989 BLAW KNOX RW100A WIDENER</v>
      </c>
      <c r="D320" s="20">
        <f>+_xlfn.XLOOKUP($B320,'Detailed Schedule'!$D$8:$D$1037,'Detailed Schedule'!$A$8:$A$1037,"ERROR",0,1)</f>
        <v>40617</v>
      </c>
      <c r="F320" t="s">
        <v>2407</v>
      </c>
      <c r="G320" s="154">
        <f>+VLOOKUP($B320,'Detailed Schedule'!$D$8:$H$1037,5,FALSE)</f>
        <v>28050</v>
      </c>
    </row>
    <row r="321" spans="2:7">
      <c r="B321" t="s">
        <v>1445</v>
      </c>
      <c r="C321" t="str">
        <f>+VLOOKUP($B321,'Detailed Schedule'!$D$8:$H$1037,4,FALSE)</f>
        <v>2021 LEEBOY 4130 291361</v>
      </c>
      <c r="D321" s="20">
        <f>+_xlfn.XLOOKUP($B321,'Detailed Schedule'!$D$8:$D$1037,'Detailed Schedule'!$A$8:$A$1037,"ERROR",0,1)</f>
        <v>45153</v>
      </c>
      <c r="F321" t="s">
        <v>2407</v>
      </c>
      <c r="G321" s="154">
        <f>+VLOOKUP($B321,'Detailed Schedule'!$D$8:$H$1037,5,FALSE)</f>
        <v>182000</v>
      </c>
    </row>
    <row r="322" spans="2:7">
      <c r="B322" t="s">
        <v>1469</v>
      </c>
      <c r="C322" t="str">
        <f>+VLOOKUP($B322,'Detailed Schedule'!$D$8:$H$1037,4,FALSE)</f>
        <v>REMAN QUINCY QR 350LL</v>
      </c>
      <c r="D322" s="20">
        <f>+_xlfn.XLOOKUP($B322,'Detailed Schedule'!$D$8:$D$1037,'Detailed Schedule'!$A$8:$A$1037,"ERROR",0,1)</f>
        <v>45589</v>
      </c>
      <c r="F322" t="s">
        <v>2407</v>
      </c>
      <c r="G322" s="154">
        <f>+VLOOKUP($B322,'Detailed Schedule'!$D$8:$H$1037,5,FALSE)</f>
        <v>8050</v>
      </c>
    </row>
    <row r="323" spans="2:7">
      <c r="B323" t="s">
        <v>1471</v>
      </c>
      <c r="C323" t="str">
        <f>+VLOOKUP($B323,'Detailed Schedule'!$D$8:$H$1037,4,FALSE)</f>
        <v>2016 ROADTEC SB2500E SHUTTLE BUGGY 4085</v>
      </c>
      <c r="D323" s="20">
        <f>+_xlfn.XLOOKUP($B323,'Detailed Schedule'!$D$8:$D$1037,'Detailed Schedule'!$A$8:$A$1037,"ERROR",0,1)</f>
        <v>45169</v>
      </c>
      <c r="F323" t="s">
        <v>2407</v>
      </c>
      <c r="G323" s="154">
        <f>+VLOOKUP($B323,'Detailed Schedule'!$D$8:$H$1037,5,FALSE)</f>
        <v>346252.73</v>
      </c>
    </row>
    <row r="324" spans="2:7">
      <c r="B324" t="s">
        <v>1473</v>
      </c>
      <c r="C324" t="str">
        <f>+VLOOKUP($B324,'Detailed Schedule'!$D$8:$H$1037,4,FALSE)</f>
        <v>SB-01 WINDROW PICKUP ADAPTOR</v>
      </c>
      <c r="D324" s="20">
        <f>+_xlfn.XLOOKUP($B324,'Detailed Schedule'!$D$8:$D$1037,'Detailed Schedule'!$A$8:$A$1037,"ERROR",0,1)</f>
        <v>45463</v>
      </c>
      <c r="F324" t="s">
        <v>2407</v>
      </c>
      <c r="G324" s="154">
        <f>+VLOOKUP($B324,'Detailed Schedule'!$D$8:$H$1037,5,FALSE)</f>
        <v>30514.92</v>
      </c>
    </row>
    <row r="325" spans="2:7">
      <c r="B325" t="s">
        <v>1475</v>
      </c>
      <c r="C325" t="str">
        <f>+VLOOKUP($B325,'Detailed Schedule'!$D$8:$H$1037,4,FALSE)</f>
        <v>CAT 627B SCRAPER</v>
      </c>
      <c r="D325" s="20">
        <f>+_xlfn.XLOOKUP($B325,'Detailed Schedule'!$D$8:$D$1037,'Detailed Schedule'!$A$8:$A$1037,"ERROR",0,1)</f>
        <v>39713</v>
      </c>
      <c r="F325" t="s">
        <v>2407</v>
      </c>
      <c r="G325" s="154">
        <f>+VLOOKUP($B325,'Detailed Schedule'!$D$8:$H$1037,5,FALSE)</f>
        <v>11000</v>
      </c>
    </row>
    <row r="326" spans="2:7">
      <c r="B326" t="s">
        <v>1477</v>
      </c>
      <c r="C326" t="str">
        <f>+VLOOKUP($B326,'Detailed Schedule'!$D$8:$H$1037,4,FALSE)</f>
        <v>CAT 613C</v>
      </c>
      <c r="D326" s="20">
        <f>+_xlfn.XLOOKUP($B326,'Detailed Schedule'!$D$8:$D$1037,'Detailed Schedule'!$A$8:$A$1037,"ERROR",0,1)</f>
        <v>44613</v>
      </c>
      <c r="F326" t="s">
        <v>2407</v>
      </c>
      <c r="G326" s="154">
        <f>+VLOOKUP($B326,'Detailed Schedule'!$D$8:$H$1037,5,FALSE)</f>
        <v>16500</v>
      </c>
    </row>
    <row r="327" spans="2:7">
      <c r="B327" t="s">
        <v>1526</v>
      </c>
      <c r="C327" t="str">
        <f>+VLOOKUP($B327,'Detailed Schedule'!$D$8:$H$1037,4,FALSE)</f>
        <v>2010 279 SKIDSTEER CAT</v>
      </c>
      <c r="D327" s="20">
        <f>+_xlfn.XLOOKUP($B327,'Detailed Schedule'!$D$8:$D$1037,'Detailed Schedule'!$A$8:$A$1037,"ERROR",0,1)</f>
        <v>41000</v>
      </c>
      <c r="F327" t="s">
        <v>2407</v>
      </c>
      <c r="G327" s="154">
        <f>+VLOOKUP($B327,'Detailed Schedule'!$D$8:$H$1037,5,FALSE)</f>
        <v>45851.33</v>
      </c>
    </row>
    <row r="328" spans="2:7">
      <c r="B328" t="s">
        <v>1528</v>
      </c>
      <c r="C328" t="str">
        <f>+VLOOKUP($B328,'Detailed Schedule'!$D$8:$H$1037,4,FALSE)</f>
        <v>CAT 279 SKID STEER</v>
      </c>
      <c r="D328" s="20">
        <f>+_xlfn.XLOOKUP($B328,'Detailed Schedule'!$D$8:$D$1037,'Detailed Schedule'!$A$8:$A$1037,"ERROR",0,1)</f>
        <v>42514</v>
      </c>
      <c r="F328" t="s">
        <v>2407</v>
      </c>
      <c r="G328" s="154">
        <f>+VLOOKUP($B328,'Detailed Schedule'!$D$8:$H$1037,5,FALSE)</f>
        <v>49755</v>
      </c>
    </row>
    <row r="329" spans="2:7">
      <c r="B329" t="s">
        <v>1530</v>
      </c>
      <c r="C329" t="str">
        <f>+VLOOKUP($B329,'Detailed Schedule'!$D$8:$H$1037,4,FALSE)</f>
        <v>2014 BOBCAT T750 TIER 4i</v>
      </c>
      <c r="D329" s="20">
        <f>+_xlfn.XLOOKUP($B329,'Detailed Schedule'!$D$8:$D$1037,'Detailed Schedule'!$A$8:$A$1037,"ERROR",0,1)</f>
        <v>42812</v>
      </c>
      <c r="F329" t="s">
        <v>2407</v>
      </c>
      <c r="G329" s="154">
        <f>+VLOOKUP($B329,'Detailed Schedule'!$D$8:$H$1037,5,FALSE)</f>
        <v>44445.32</v>
      </c>
    </row>
    <row r="330" spans="2:7">
      <c r="B330" t="s">
        <v>1532</v>
      </c>
      <c r="C330" t="str">
        <f>+VLOOKUP($B330,'Detailed Schedule'!$D$8:$H$1037,4,FALSE)</f>
        <v>2014 CAT 279D COMPACT TRACK LOADER</v>
      </c>
      <c r="D330" s="20">
        <f>+_xlfn.XLOOKUP($B330,'Detailed Schedule'!$D$8:$D$1037,'Detailed Schedule'!$A$8:$A$1037,"ERROR",0,1)</f>
        <v>43328</v>
      </c>
      <c r="F330" t="s">
        <v>2407</v>
      </c>
      <c r="G330" s="154">
        <f>+VLOOKUP($B330,'Detailed Schedule'!$D$8:$H$1037,5,FALSE)</f>
        <v>47000</v>
      </c>
    </row>
    <row r="331" spans="2:7">
      <c r="B331" t="s">
        <v>1534</v>
      </c>
      <c r="C331" t="str">
        <f>+VLOOKUP($B331,'Detailed Schedule'!$D$8:$H$1037,4,FALSE)</f>
        <v>2017 CAT279D</v>
      </c>
      <c r="D331" s="20">
        <f>+_xlfn.XLOOKUP($B331,'Detailed Schedule'!$D$8:$D$1037,'Detailed Schedule'!$A$8:$A$1037,"ERROR",0,1)</f>
        <v>43398</v>
      </c>
      <c r="F331" t="s">
        <v>2407</v>
      </c>
      <c r="G331" s="154">
        <f>+VLOOKUP($B331,'Detailed Schedule'!$D$8:$H$1037,5,FALSE)</f>
        <v>51073.200000000004</v>
      </c>
    </row>
    <row r="332" spans="2:7">
      <c r="B332" t="s">
        <v>1536</v>
      </c>
      <c r="C332" t="str">
        <f>+VLOOKUP($B332,'Detailed Schedule'!$D$8:$H$1037,4,FALSE)</f>
        <v>NEW ENGINE</v>
      </c>
      <c r="D332" s="20">
        <f>+_xlfn.XLOOKUP($B332,'Detailed Schedule'!$D$8:$D$1037,'Detailed Schedule'!$A$8:$A$1037,"ERROR",0,1)</f>
        <v>44564</v>
      </c>
      <c r="F332" t="s">
        <v>2407</v>
      </c>
      <c r="G332" s="154">
        <f>+VLOOKUP($B332,'Detailed Schedule'!$D$8:$H$1037,5,FALSE)</f>
        <v>14064.67</v>
      </c>
    </row>
    <row r="333" spans="2:7">
      <c r="B333" t="s">
        <v>1537</v>
      </c>
      <c r="C333" t="str">
        <f>+VLOOKUP($B333,'Detailed Schedule'!$D$8:$H$1037,4,FALSE)</f>
        <v>2014 CAT 279D XPS</v>
      </c>
      <c r="D333" s="20">
        <f>+_xlfn.XLOOKUP($B333,'Detailed Schedule'!$D$8:$D$1037,'Detailed Schedule'!$A$8:$A$1037,"ERROR",0,1)</f>
        <v>43474</v>
      </c>
      <c r="F333" t="s">
        <v>2407</v>
      </c>
      <c r="G333" s="154">
        <f>+VLOOKUP($B333,'Detailed Schedule'!$D$8:$H$1037,5,FALSE)</f>
        <v>43014</v>
      </c>
    </row>
    <row r="334" spans="2:7">
      <c r="B334" t="s">
        <v>1539</v>
      </c>
      <c r="C334" t="str">
        <f>+VLOOKUP($B334,'Detailed Schedule'!$D$8:$H$1037,4,FALSE)</f>
        <v>2014 CT 289D XPS</v>
      </c>
      <c r="D334" s="20">
        <f>+_xlfn.XLOOKUP($B334,'Detailed Schedule'!$D$8:$D$1037,'Detailed Schedule'!$A$8:$A$1037,"ERROR",0,1)</f>
        <v>43474</v>
      </c>
      <c r="F334" t="s">
        <v>2407</v>
      </c>
      <c r="G334" s="154">
        <f>+VLOOKUP($B334,'Detailed Schedule'!$D$8:$H$1037,5,FALSE)</f>
        <v>37075.5</v>
      </c>
    </row>
    <row r="335" spans="2:7">
      <c r="B335" t="s">
        <v>1541</v>
      </c>
      <c r="C335" t="str">
        <f>+VLOOKUP($B335,'Detailed Schedule'!$D$8:$H$1037,4,FALSE)</f>
        <v>2016 CAT 289D XPS</v>
      </c>
      <c r="D335" s="20">
        <f>+_xlfn.XLOOKUP($B335,'Detailed Schedule'!$D$8:$D$1037,'Detailed Schedule'!$A$8:$A$1037,"ERROR",0,1)</f>
        <v>43474</v>
      </c>
      <c r="F335" t="s">
        <v>2407</v>
      </c>
      <c r="G335" s="154">
        <f>+VLOOKUP($B335,'Detailed Schedule'!$D$8:$H$1037,5,FALSE)</f>
        <v>59920</v>
      </c>
    </row>
    <row r="336" spans="2:7">
      <c r="B336" t="s">
        <v>1543</v>
      </c>
      <c r="C336" t="str">
        <f>+VLOOKUP($B336,'Detailed Schedule'!$D$8:$H$1037,4,FALSE)</f>
        <v>SS-20 Engine Replace</v>
      </c>
      <c r="D336" s="20">
        <f>+_xlfn.XLOOKUP($B336,'Detailed Schedule'!$D$8:$D$1037,'Detailed Schedule'!$A$8:$A$1037,"ERROR",0,1)</f>
        <v>45577</v>
      </c>
      <c r="F336" t="s">
        <v>2407</v>
      </c>
      <c r="G336" s="154">
        <f>+VLOOKUP($B336,'Detailed Schedule'!$D$8:$H$1037,5,FALSE)</f>
        <v>16435.38</v>
      </c>
    </row>
    <row r="337" spans="2:7">
      <c r="B337" t="s">
        <v>1545</v>
      </c>
      <c r="C337" t="str">
        <f>+VLOOKUP($B337,'Detailed Schedule'!$D$8:$H$1037,4,FALSE)</f>
        <v>2017 CAT 279D</v>
      </c>
      <c r="D337" s="20">
        <f>+_xlfn.XLOOKUP($B337,'Detailed Schedule'!$D$8:$D$1037,'Detailed Schedule'!$A$8:$A$1037,"ERROR",0,1)</f>
        <v>43619</v>
      </c>
      <c r="F337" t="s">
        <v>2407</v>
      </c>
      <c r="G337" s="154">
        <f>+VLOOKUP($B337,'Detailed Schedule'!$D$8:$H$1037,5,FALSE)</f>
        <v>49000</v>
      </c>
    </row>
    <row r="338" spans="2:7">
      <c r="B338" t="s">
        <v>1547</v>
      </c>
      <c r="C338" t="str">
        <f>+VLOOKUP($B338,'Detailed Schedule'!$D$8:$H$1037,4,FALSE)</f>
        <v>2017 CAT 279D</v>
      </c>
      <c r="D338" s="20">
        <f>+_xlfn.XLOOKUP($B338,'Detailed Schedule'!$D$8:$D$1037,'Detailed Schedule'!$A$8:$A$1037,"ERROR",0,1)</f>
        <v>43643</v>
      </c>
      <c r="F338" t="s">
        <v>2407</v>
      </c>
      <c r="G338" s="154">
        <f>+VLOOKUP($B338,'Detailed Schedule'!$D$8:$H$1037,5,FALSE)</f>
        <v>35594.239999999998</v>
      </c>
    </row>
    <row r="339" spans="2:7">
      <c r="B339" t="s">
        <v>1548</v>
      </c>
      <c r="C339" t="str">
        <f>+VLOOKUP($B339,'Detailed Schedule'!$D$8:$H$1037,4,FALSE)</f>
        <v>2015 CT 242D</v>
      </c>
      <c r="D339" s="20">
        <f>+_xlfn.XLOOKUP($B339,'Detailed Schedule'!$D$8:$D$1037,'Detailed Schedule'!$A$8:$A$1037,"ERROR",0,1)</f>
        <v>43643</v>
      </c>
      <c r="F339" t="s">
        <v>2407</v>
      </c>
      <c r="G339" s="154">
        <f>+VLOOKUP($B339,'Detailed Schedule'!$D$8:$H$1037,5,FALSE)</f>
        <v>28891.07</v>
      </c>
    </row>
    <row r="340" spans="2:7">
      <c r="B340" t="s">
        <v>1550</v>
      </c>
      <c r="C340" t="str">
        <f>+VLOOKUP($B340,'Detailed Schedule'!$D$8:$H$1037,4,FALSE)</f>
        <v>2018 CAT 279D</v>
      </c>
      <c r="D340" s="20">
        <f>+_xlfn.XLOOKUP($B340,'Detailed Schedule'!$D$8:$D$1037,'Detailed Schedule'!$A$8:$A$1037,"ERROR",0,1)</f>
        <v>43916</v>
      </c>
      <c r="F340" t="s">
        <v>2407</v>
      </c>
      <c r="G340" s="154">
        <f>+VLOOKUP($B340,'Detailed Schedule'!$D$8:$H$1037,5,FALSE)</f>
        <v>30822.68</v>
      </c>
    </row>
    <row r="341" spans="2:7">
      <c r="B341" t="s">
        <v>1552</v>
      </c>
      <c r="C341" t="str">
        <f>+VLOOKUP($B341,'Detailed Schedule'!$D$8:$H$1037,4,FALSE)</f>
        <v>REPLACE ENGINE IN SS-26</v>
      </c>
      <c r="D341" s="20">
        <f>+_xlfn.XLOOKUP($B341,'Detailed Schedule'!$D$8:$D$1037,'Detailed Schedule'!$A$8:$A$1037,"ERROR",0,1)</f>
        <v>45261</v>
      </c>
      <c r="F341" t="s">
        <v>2407</v>
      </c>
      <c r="G341" s="154">
        <f>+VLOOKUP($B341,'Detailed Schedule'!$D$8:$H$1037,5,FALSE)</f>
        <v>16718.689999999999</v>
      </c>
    </row>
    <row r="342" spans="2:7">
      <c r="B342" t="s">
        <v>1554</v>
      </c>
      <c r="C342" t="str">
        <f>+VLOOKUP($B342,'Detailed Schedule'!$D$8:$H$1037,4,FALSE)</f>
        <v>2018 CATERPILLAR 289D</v>
      </c>
      <c r="D342" s="20">
        <f>+_xlfn.XLOOKUP($B342,'Detailed Schedule'!$D$8:$D$1037,'Detailed Schedule'!$A$8:$A$1037,"ERROR",0,1)</f>
        <v>44000</v>
      </c>
      <c r="F342" t="s">
        <v>2407</v>
      </c>
      <c r="G342" s="154">
        <f>+VLOOKUP($B342,'Detailed Schedule'!$D$8:$H$1037,5,FALSE)</f>
        <v>35558.239999999998</v>
      </c>
    </row>
    <row r="343" spans="2:7">
      <c r="B343" t="s">
        <v>1556</v>
      </c>
      <c r="C343" t="str">
        <f>+VLOOKUP($B343,'Detailed Schedule'!$D$8:$H$1037,4,FALSE)</f>
        <v>REPLACE FINAL DRIVE ON SS-27</v>
      </c>
      <c r="D343" s="20">
        <f>+_xlfn.XLOOKUP($B343,'Detailed Schedule'!$D$8:$D$1037,'Detailed Schedule'!$A$8:$A$1037,"ERROR",0,1)</f>
        <v>45261</v>
      </c>
      <c r="F343" t="s">
        <v>2407</v>
      </c>
      <c r="G343" s="154">
        <f>+VLOOKUP($B343,'Detailed Schedule'!$D$8:$H$1037,5,FALSE)</f>
        <v>4722.92</v>
      </c>
    </row>
    <row r="344" spans="2:7">
      <c r="B344" t="s">
        <v>1558</v>
      </c>
      <c r="C344" t="str">
        <f>+VLOOKUP($B344,'Detailed Schedule'!$D$8:$H$1037,4,FALSE)</f>
        <v>2018 CAT 279D</v>
      </c>
      <c r="D344" s="20">
        <f>+_xlfn.XLOOKUP($B344,'Detailed Schedule'!$D$8:$D$1037,'Detailed Schedule'!$A$8:$A$1037,"ERROR",0,1)</f>
        <v>44168</v>
      </c>
      <c r="F344" t="s">
        <v>2407</v>
      </c>
      <c r="G344" s="154">
        <f>+VLOOKUP($B344,'Detailed Schedule'!$D$8:$H$1037,5,FALSE)</f>
        <v>44827.4</v>
      </c>
    </row>
    <row r="345" spans="2:7">
      <c r="B345" t="s">
        <v>1559</v>
      </c>
      <c r="C345" t="str">
        <f>+VLOOKUP($B345,'Detailed Schedule'!$D$8:$H$1037,4,FALSE)</f>
        <v>2018 CAT 279D</v>
      </c>
      <c r="D345" s="20">
        <f>+_xlfn.XLOOKUP($B345,'Detailed Schedule'!$D$8:$D$1037,'Detailed Schedule'!$A$8:$A$1037,"ERROR",0,1)</f>
        <v>44229</v>
      </c>
      <c r="F345" t="s">
        <v>2407</v>
      </c>
      <c r="G345" s="154">
        <f>+VLOOKUP($B345,'Detailed Schedule'!$D$8:$H$1037,5,FALSE)</f>
        <v>38750</v>
      </c>
    </row>
    <row r="346" spans="2:7">
      <c r="B346" t="s">
        <v>1560</v>
      </c>
      <c r="C346" t="str">
        <f>+VLOOKUP($B346,'Detailed Schedule'!$D$8:$H$1037,4,FALSE)</f>
        <v>CASE TR320</v>
      </c>
      <c r="D346" s="20">
        <f>+_xlfn.XLOOKUP($B346,'Detailed Schedule'!$D$8:$D$1037,'Detailed Schedule'!$A$8:$A$1037,"ERROR",0,1)</f>
        <v>44375</v>
      </c>
      <c r="F346" t="s">
        <v>2407</v>
      </c>
      <c r="G346" s="154">
        <f>+VLOOKUP($B346,'Detailed Schedule'!$D$8:$H$1037,5,FALSE)</f>
        <v>35310</v>
      </c>
    </row>
    <row r="347" spans="2:7">
      <c r="B347" t="s">
        <v>1562</v>
      </c>
      <c r="C347" t="str">
        <f>+VLOOKUP($B347,'Detailed Schedule'!$D$8:$H$1037,4,FALSE)</f>
        <v>SS-30 ENGINE REPLACED</v>
      </c>
      <c r="D347" s="20">
        <f>+_xlfn.XLOOKUP($B347,'Detailed Schedule'!$D$8:$D$1037,'Detailed Schedule'!$A$8:$A$1037,"ERROR",0,1)</f>
        <v>45153</v>
      </c>
      <c r="F347" t="s">
        <v>2407</v>
      </c>
      <c r="G347" s="154">
        <f>+VLOOKUP($B347,'Detailed Schedule'!$D$8:$H$1037,5,FALSE)</f>
        <v>15667.44</v>
      </c>
    </row>
    <row r="348" spans="2:7">
      <c r="B348" t="s">
        <v>1564</v>
      </c>
      <c r="C348" t="str">
        <f>+VLOOKUP($B348,'Detailed Schedule'!$D$8:$H$1037,4,FALSE)</f>
        <v>2021 JOHN DEERE 331G</v>
      </c>
      <c r="D348" s="20">
        <f>+_xlfn.XLOOKUP($B348,'Detailed Schedule'!$D$8:$D$1037,'Detailed Schedule'!$A$8:$A$1037,"ERROR",0,1)</f>
        <v>44533</v>
      </c>
      <c r="F348" t="s">
        <v>2407</v>
      </c>
      <c r="G348" s="154">
        <f>+VLOOKUP($B348,'Detailed Schedule'!$D$8:$H$1037,5,FALSE)</f>
        <v>53804.68</v>
      </c>
    </row>
    <row r="349" spans="2:7">
      <c r="B349" t="s">
        <v>1566</v>
      </c>
      <c r="C349" t="str">
        <f>+VLOOKUP($B349,'Detailed Schedule'!$D$8:$H$1037,4,FALSE)</f>
        <v>CAT 279D</v>
      </c>
      <c r="D349" s="20">
        <f>+_xlfn.XLOOKUP($B349,'Detailed Schedule'!$D$8:$D$1037,'Detailed Schedule'!$A$8:$A$1037,"ERROR",0,1)</f>
        <v>44471</v>
      </c>
      <c r="F349" t="s">
        <v>2407</v>
      </c>
      <c r="G349" s="154">
        <f>+VLOOKUP($B349,'Detailed Schedule'!$D$8:$H$1037,5,FALSE)</f>
        <v>41424.239999999998</v>
      </c>
    </row>
    <row r="350" spans="2:7">
      <c r="B350" t="s">
        <v>1568</v>
      </c>
      <c r="C350" t="str">
        <f>+VLOOKUP($B350,'Detailed Schedule'!$D$8:$H$1037,4,FALSE)</f>
        <v>2022 CAT 27903</v>
      </c>
      <c r="D350" s="20">
        <f>+_xlfn.XLOOKUP($B350,'Detailed Schedule'!$D$8:$D$1037,'Detailed Schedule'!$A$8:$A$1037,"ERROR",0,1)</f>
        <v>44930</v>
      </c>
      <c r="F350" t="s">
        <v>2407</v>
      </c>
      <c r="G350" s="154">
        <f>+VLOOKUP($B350,'Detailed Schedule'!$D$8:$H$1037,5,FALSE)</f>
        <v>91165.26</v>
      </c>
    </row>
    <row r="351" spans="2:7">
      <c r="B351" t="s">
        <v>1570</v>
      </c>
      <c r="C351" t="str">
        <f>+VLOOKUP($B351,'Detailed Schedule'!$D$8:$H$1037,4,FALSE)</f>
        <v>2022 CAT 2899D3</v>
      </c>
      <c r="D351" s="20">
        <f>+_xlfn.XLOOKUP($B351,'Detailed Schedule'!$D$8:$D$1037,'Detailed Schedule'!$A$8:$A$1037,"ERROR",0,1)</f>
        <v>44930</v>
      </c>
      <c r="F351" t="s">
        <v>2407</v>
      </c>
      <c r="G351" s="154">
        <f>+VLOOKUP($B351,'Detailed Schedule'!$D$8:$H$1037,5,FALSE)</f>
        <v>95610.47</v>
      </c>
    </row>
    <row r="352" spans="2:7">
      <c r="B352" t="s">
        <v>1572</v>
      </c>
      <c r="C352" t="str">
        <f>+VLOOKUP($B352,'Detailed Schedule'!$D$8:$H$1037,4,FALSE)</f>
        <v>2022 CAT 279D03</v>
      </c>
      <c r="D352" s="20">
        <f>+_xlfn.XLOOKUP($B352,'Detailed Schedule'!$D$8:$D$1037,'Detailed Schedule'!$A$8:$A$1037,"ERROR",0,1)</f>
        <v>44930</v>
      </c>
      <c r="F352" t="s">
        <v>2407</v>
      </c>
      <c r="G352" s="154">
        <f>+VLOOKUP($B352,'Detailed Schedule'!$D$8:$H$1037,5,FALSE)</f>
        <v>91165.26</v>
      </c>
    </row>
    <row r="353" spans="2:7">
      <c r="B353" t="s">
        <v>1574</v>
      </c>
      <c r="C353" t="str">
        <f>+VLOOKUP($B353,'Detailed Schedule'!$D$8:$H$1037,4,FALSE)</f>
        <v>2022 CAT 279D3</v>
      </c>
      <c r="D353" s="20">
        <f>+_xlfn.XLOOKUP($B353,'Detailed Schedule'!$D$8:$D$1037,'Detailed Schedule'!$A$8:$A$1037,"ERROR",0,1)</f>
        <v>44930</v>
      </c>
      <c r="F353" t="s">
        <v>2407</v>
      </c>
      <c r="G353" s="154">
        <f>+VLOOKUP($B353,'Detailed Schedule'!$D$8:$H$1037,5,FALSE)</f>
        <v>91165.26</v>
      </c>
    </row>
    <row r="354" spans="2:7">
      <c r="B354" t="s">
        <v>1576</v>
      </c>
      <c r="C354" t="str">
        <f>+VLOOKUP($B354,'Detailed Schedule'!$D$8:$H$1037,4,FALSE)</f>
        <v>2022 CAT 289D3</v>
      </c>
      <c r="D354" s="20">
        <f>+_xlfn.XLOOKUP($B354,'Detailed Schedule'!$D$8:$D$1037,'Detailed Schedule'!$A$8:$A$1037,"ERROR",0,1)</f>
        <v>44930</v>
      </c>
      <c r="F354" t="s">
        <v>2407</v>
      </c>
      <c r="G354" s="154">
        <f>+VLOOKUP($B354,'Detailed Schedule'!$D$8:$H$1037,5,FALSE)</f>
        <v>95610.47</v>
      </c>
    </row>
    <row r="355" spans="2:7">
      <c r="B355" t="s">
        <v>1578</v>
      </c>
      <c r="C355" t="str">
        <f>+VLOOKUP($B355,'Detailed Schedule'!$D$8:$H$1037,4,FALSE)</f>
        <v>2022 CAT 289D3</v>
      </c>
      <c r="D355" s="20">
        <f>+_xlfn.XLOOKUP($B355,'Detailed Schedule'!$D$8:$D$1037,'Detailed Schedule'!$A$8:$A$1037,"ERROR",0,1)</f>
        <v>44930</v>
      </c>
      <c r="F355" t="s">
        <v>2407</v>
      </c>
      <c r="G355" s="154">
        <f>+VLOOKUP($B355,'Detailed Schedule'!$D$8:$H$1037,5,FALSE)</f>
        <v>95610.47</v>
      </c>
    </row>
    <row r="356" spans="2:7">
      <c r="B356" t="s">
        <v>1579</v>
      </c>
      <c r="C356" t="str">
        <f>+VLOOKUP($B356,'Detailed Schedule'!$D$8:$H$1037,4,FALSE)</f>
        <v>2022 CAT 289D3</v>
      </c>
      <c r="D356" s="20">
        <f>+_xlfn.XLOOKUP($B356,'Detailed Schedule'!$D$8:$D$1037,'Detailed Schedule'!$A$8:$A$1037,"ERROR",0,1)</f>
        <v>44930</v>
      </c>
      <c r="F356" t="s">
        <v>2407</v>
      </c>
      <c r="G356" s="154">
        <f>+VLOOKUP($B356,'Detailed Schedule'!$D$8:$H$1037,5,FALSE)</f>
        <v>99551.98</v>
      </c>
    </row>
    <row r="357" spans="2:7">
      <c r="B357" t="s">
        <v>1580</v>
      </c>
      <c r="C357" t="str">
        <f>+VLOOKUP($B357,'Detailed Schedule'!$D$8:$H$1037,4,FALSE)</f>
        <v>2019 JD 333G</v>
      </c>
      <c r="D357" s="20">
        <f>+_xlfn.XLOOKUP($B357,'Detailed Schedule'!$D$8:$D$1037,'Detailed Schedule'!$A$8:$A$1037,"ERROR",0,1)</f>
        <v>44944</v>
      </c>
      <c r="F357" t="s">
        <v>2407</v>
      </c>
      <c r="G357" s="154">
        <f>+VLOOKUP($B357,'Detailed Schedule'!$D$8:$H$1037,5,FALSE)</f>
        <v>73705.88</v>
      </c>
    </row>
    <row r="358" spans="2:7">
      <c r="B358" t="s">
        <v>1582</v>
      </c>
      <c r="C358" t="str">
        <f>+VLOOKUP($B358,'Detailed Schedule'!$D$8:$H$1037,4,FALSE)</f>
        <v>CAT 289D3 JX916301</v>
      </c>
      <c r="D358" s="20">
        <f>+_xlfn.XLOOKUP($B358,'Detailed Schedule'!$D$8:$D$1037,'Detailed Schedule'!$A$8:$A$1037,"ERROR",0,1)</f>
        <v>45139</v>
      </c>
      <c r="F358" t="s">
        <v>2407</v>
      </c>
      <c r="G358" s="154">
        <f>+VLOOKUP($B358,'Detailed Schedule'!$D$8:$H$1037,5,FALSE)</f>
        <v>101291.55</v>
      </c>
    </row>
    <row r="359" spans="2:7">
      <c r="B359" t="s">
        <v>1584</v>
      </c>
      <c r="C359" t="str">
        <f>+VLOOKUP($B359,'Detailed Schedule'!$D$8:$H$1037,4,FALSE)</f>
        <v>2023 JD 331G 441417</v>
      </c>
      <c r="D359" s="20">
        <f>+_xlfn.XLOOKUP($B359,'Detailed Schedule'!$D$8:$D$1037,'Detailed Schedule'!$A$8:$A$1037,"ERROR",0,1)</f>
        <v>45226</v>
      </c>
      <c r="F359" t="s">
        <v>2407</v>
      </c>
      <c r="G359" s="154">
        <f>+VLOOKUP($B359,'Detailed Schedule'!$D$8:$H$1037,5,FALSE)</f>
        <v>85835.85</v>
      </c>
    </row>
    <row r="360" spans="2:7">
      <c r="B360" t="s">
        <v>1586</v>
      </c>
      <c r="C360" t="str">
        <f>+VLOOKUP($B360,'Detailed Schedule'!$D$8:$H$1037,4,FALSE)</f>
        <v>2015 CAT 279D XPS GTL01897</v>
      </c>
      <c r="D360" s="20">
        <f>+_xlfn.XLOOKUP($B360,'Detailed Schedule'!$D$8:$D$1037,'Detailed Schedule'!$A$8:$A$1037,"ERROR",0,1)</f>
        <v>45552</v>
      </c>
      <c r="F360" t="s">
        <v>2407</v>
      </c>
      <c r="G360" s="154">
        <f>+VLOOKUP($B360,'Detailed Schedule'!$D$8:$H$1037,5,FALSE)</f>
        <v>27874.44</v>
      </c>
    </row>
    <row r="361" spans="2:7">
      <c r="B361" t="s">
        <v>1594</v>
      </c>
      <c r="C361" t="str">
        <f>+VLOOKUP($B361,'Detailed Schedule'!$D$8:$H$1037,4,FALSE)</f>
        <v>TOPCAT 50501L</v>
      </c>
      <c r="D361" s="20">
        <f>+_xlfn.XLOOKUP($B361,'Detailed Schedule'!$D$8:$D$1037,'Detailed Schedule'!$A$8:$A$1037,"ERROR",0,1)</f>
        <v>45184</v>
      </c>
      <c r="F361" t="s">
        <v>2407</v>
      </c>
      <c r="G361" s="154">
        <f>+VLOOKUP($B361,'Detailed Schedule'!$D$8:$H$1037,5,FALSE)</f>
        <v>4000</v>
      </c>
    </row>
    <row r="362" spans="2:7">
      <c r="B362" t="s">
        <v>1596</v>
      </c>
      <c r="C362" t="str">
        <f>+VLOOKUP($B362,'Detailed Schedule'!$D$8:$H$1037,4,FALSE)</f>
        <v>2023 CAT PC310</v>
      </c>
      <c r="D362" s="20">
        <f>+_xlfn.XLOOKUP($B362,'Detailed Schedule'!$D$8:$D$1037,'Detailed Schedule'!$A$8:$A$1037,"ERROR",0,1)</f>
        <v>45323</v>
      </c>
      <c r="F362" t="s">
        <v>2407</v>
      </c>
      <c r="G362" s="154">
        <f>+VLOOKUP($B362,'Detailed Schedule'!$D$8:$H$1037,5,FALSE)</f>
        <v>36534.39</v>
      </c>
    </row>
    <row r="363" spans="2:7">
      <c r="B363" t="s">
        <v>1598</v>
      </c>
      <c r="C363" t="str">
        <f>+VLOOKUP($B363,'Detailed Schedule'!$D$8:$H$1037,4,FALSE)</f>
        <v>2024 CAT BR120</v>
      </c>
      <c r="D363" s="20">
        <f>+_xlfn.XLOOKUP($B363,'Detailed Schedule'!$D$8:$D$1037,'Detailed Schedule'!$A$8:$A$1037,"ERROR",0,1)</f>
        <v>45418</v>
      </c>
      <c r="F363" t="s">
        <v>2407</v>
      </c>
      <c r="G363" s="154">
        <f>+VLOOKUP($B363,'Detailed Schedule'!$D$8:$H$1037,5,FALSE)</f>
        <v>7951.98</v>
      </c>
    </row>
    <row r="364" spans="2:7">
      <c r="B364" t="s">
        <v>1600</v>
      </c>
      <c r="C364" t="str">
        <f>+VLOOKUP($B364,'Detailed Schedule'!$D$8:$H$1037,4,FALSE)</f>
        <v>Paladin side discharge bucket</v>
      </c>
      <c r="D364" s="20">
        <f>+_xlfn.XLOOKUP($B364,'Detailed Schedule'!$D$8:$D$1037,'Detailed Schedule'!$A$8:$A$1037,"ERROR",0,1)</f>
        <v>45509</v>
      </c>
      <c r="F364" t="s">
        <v>2407</v>
      </c>
      <c r="G364" s="154">
        <f>+VLOOKUP($B364,'Detailed Schedule'!$D$8:$H$1037,5,FALSE)</f>
        <v>11736.83</v>
      </c>
    </row>
    <row r="365" spans="2:7">
      <c r="B365" t="s">
        <v>1602</v>
      </c>
      <c r="C365" t="str">
        <f>+VLOOKUP($B365,'Detailed Schedule'!$D$8:$H$1037,4,FALSE)</f>
        <v>2024 Hurricane DH3700</v>
      </c>
      <c r="D365" s="20">
        <f>+_xlfn.XLOOKUP($B365,'Detailed Schedule'!$D$8:$D$1037,'Detailed Schedule'!$A$8:$A$1037,"ERROR",0,1)</f>
        <v>45574</v>
      </c>
      <c r="F365" t="s">
        <v>2407</v>
      </c>
      <c r="G365" s="154">
        <f>+VLOOKUP($B365,'Detailed Schedule'!$D$8:$H$1037,5,FALSE)</f>
        <v>12832.51</v>
      </c>
    </row>
    <row r="366" spans="2:7">
      <c r="B366" t="s">
        <v>1604</v>
      </c>
      <c r="C366" t="str">
        <f>+VLOOKUP($B366,'Detailed Schedule'!$D$8:$H$1037,4,FALSE)</f>
        <v>HM215 FORESTRY (HM500264)</v>
      </c>
      <c r="D366" s="20">
        <f>+_xlfn.XLOOKUP($B366,'Detailed Schedule'!$D$8:$D$1037,'Detailed Schedule'!$A$8:$A$1037,"ERROR",0,1)</f>
        <v>45610</v>
      </c>
      <c r="F366" t="s">
        <v>2407</v>
      </c>
      <c r="G366" s="154">
        <f>+VLOOKUP($B366,'Detailed Schedule'!$D$8:$H$1037,5,FALSE)</f>
        <v>8374</v>
      </c>
    </row>
    <row r="367" spans="2:7">
      <c r="B367" t="s">
        <v>1616</v>
      </c>
      <c r="C367" t="str">
        <f>+VLOOKUP($B367,'Detailed Schedule'!$D$8:$H$1037,4,FALSE)</f>
        <v>VORTEQ TMA TRAILER WITH ARROWS</v>
      </c>
      <c r="D367" s="20">
        <f>+_xlfn.XLOOKUP($B367,'Detailed Schedule'!$D$8:$D$1037,'Detailed Schedule'!$A$8:$A$1037,"ERROR",0,1)</f>
        <v>43894</v>
      </c>
      <c r="F367" t="s">
        <v>2407</v>
      </c>
      <c r="G367" s="154">
        <f>+VLOOKUP($B367,'Detailed Schedule'!$D$8:$H$1037,5,FALSE)</f>
        <v>18725</v>
      </c>
    </row>
    <row r="368" spans="2:7">
      <c r="B368" t="s">
        <v>1618</v>
      </c>
      <c r="C368" t="str">
        <f>+VLOOKUP($B368,'Detailed Schedule'!$D$8:$H$1037,4,FALSE)</f>
        <v>VORTEQ TMA TRAILER WITH ARROWS</v>
      </c>
      <c r="D368" s="20">
        <f>+_xlfn.XLOOKUP($B368,'Detailed Schedule'!$D$8:$D$1037,'Detailed Schedule'!$A$8:$A$1037,"ERROR",0,1)</f>
        <v>43894</v>
      </c>
      <c r="F368" t="s">
        <v>2407</v>
      </c>
      <c r="G368" s="154">
        <f>+VLOOKUP($B368,'Detailed Schedule'!$D$8:$H$1037,5,FALSE)</f>
        <v>18725</v>
      </c>
    </row>
    <row r="369" spans="2:7">
      <c r="B369" t="s">
        <v>1626</v>
      </c>
      <c r="C369" t="str">
        <f>+VLOOKUP($B369,'Detailed Schedule'!$D$8:$H$1037,4,FALSE)</f>
        <v>FARO 3D MOBILE LASER SCANNER</v>
      </c>
      <c r="D369" s="20">
        <f>+_xlfn.XLOOKUP($B369,'Detailed Schedule'!$D$8:$D$1037,'Detailed Schedule'!$A$8:$A$1037,"ERROR",0,1)</f>
        <v>45338</v>
      </c>
      <c r="F369" t="s">
        <v>2407</v>
      </c>
      <c r="G369" s="154">
        <f>+VLOOKUP($B369,'Detailed Schedule'!$D$8:$H$1037,5,FALSE)</f>
        <v>73013.119999999995</v>
      </c>
    </row>
    <row r="370" spans="2:7">
      <c r="B370" t="s">
        <v>1636</v>
      </c>
      <c r="C370" t="str">
        <f>+VLOOKUP($B370,'Detailed Schedule'!$D$8:$H$1037,4,FALSE)</f>
        <v>CMI TILLER MODEL 59335</v>
      </c>
      <c r="D370" s="20">
        <f>+_xlfn.XLOOKUP($B370,'Detailed Schedule'!$D$8:$D$1037,'Detailed Schedule'!$A$8:$A$1037,"ERROR",0,1)</f>
        <v>42086</v>
      </c>
      <c r="F370" t="s">
        <v>2407</v>
      </c>
      <c r="G370" s="154">
        <f>+VLOOKUP($B370,'Detailed Schedule'!$D$8:$H$1037,5,FALSE)</f>
        <v>65000</v>
      </c>
    </row>
    <row r="371" spans="2:7">
      <c r="B371" t="s">
        <v>1638</v>
      </c>
      <c r="C371" t="str">
        <f>+VLOOKUP($B371,'Detailed Schedule'!$D$8:$H$1037,4,FALSE)</f>
        <v>2015 CAT RM300</v>
      </c>
      <c r="D371" s="20">
        <f>+_xlfn.XLOOKUP($B371,'Detailed Schedule'!$D$8:$D$1037,'Detailed Schedule'!$A$8:$A$1037,"ERROR",0,1)</f>
        <v>44323</v>
      </c>
      <c r="F371" t="s">
        <v>2407</v>
      </c>
      <c r="G371" s="154">
        <f>+VLOOKUP($B371,'Detailed Schedule'!$D$8:$H$1037,5,FALSE)</f>
        <v>216639.13</v>
      </c>
    </row>
    <row r="372" spans="2:7">
      <c r="B372" t="s">
        <v>1640</v>
      </c>
      <c r="C372" t="str">
        <f>+VLOOKUP($B372,'Detailed Schedule'!$D$8:$H$1037,4,FALSE)</f>
        <v>2018 WIRTGEN WR200XLI</v>
      </c>
      <c r="D372" s="20">
        <f>+_xlfn.XLOOKUP($B372,'Detailed Schedule'!$D$8:$D$1037,'Detailed Schedule'!$A$8:$A$1037,"ERROR",0,1)</f>
        <v>45399</v>
      </c>
      <c r="F372" t="s">
        <v>2407</v>
      </c>
      <c r="G372" s="154">
        <f>+VLOOKUP($B372,'Detailed Schedule'!$D$8:$H$1037,5,FALSE)</f>
        <v>432480</v>
      </c>
    </row>
    <row r="373" spans="2:7">
      <c r="B373" t="s">
        <v>1644</v>
      </c>
      <c r="C373" t="str">
        <f>+VLOOKUP($B373,'Detailed Schedule'!$D$8:$H$1037,4,FALSE)</f>
        <v>CAT TELESCOPIC HANDLER</v>
      </c>
      <c r="D373" s="20">
        <f>+_xlfn.XLOOKUP($B373,'Detailed Schedule'!$D$8:$D$1037,'Detailed Schedule'!$A$8:$A$1037,"ERROR",0,1)</f>
        <v>41280</v>
      </c>
      <c r="F373" t="s">
        <v>2407</v>
      </c>
      <c r="G373" s="154">
        <f>+VLOOKUP($B373,'Detailed Schedule'!$D$8:$H$1037,5,FALSE)</f>
        <v>55051.01</v>
      </c>
    </row>
    <row r="374" spans="2:7">
      <c r="B374" t="s">
        <v>1646</v>
      </c>
      <c r="C374" t="str">
        <f>+VLOOKUP($B374,'Detailed Schedule'!$D$8:$H$1037,4,FALSE)</f>
        <v>CAT TELESCOPIC HANDLER TRANSMISSION REPLACE</v>
      </c>
      <c r="D374" s="20">
        <f>+_xlfn.XLOOKUP($B374,'Detailed Schedule'!$D$8:$D$1037,'Detailed Schedule'!$A$8:$A$1037,"ERROR",0,1)</f>
        <v>45461</v>
      </c>
      <c r="F374" t="s">
        <v>2407</v>
      </c>
      <c r="G374" s="154">
        <f>+VLOOKUP($B374,'Detailed Schedule'!$D$8:$H$1037,5,FALSE)</f>
        <v>22239.51</v>
      </c>
    </row>
    <row r="375" spans="2:7">
      <c r="B375" t="s">
        <v>1648</v>
      </c>
      <c r="C375" t="str">
        <f>+VLOOKUP($B375,'Detailed Schedule'!$D$8:$H$1037,4,FALSE)</f>
        <v>2013 JLG 12000LB TELESCOP FORKLIFT</v>
      </c>
      <c r="D375" s="20">
        <f>+_xlfn.XLOOKUP($B375,'Detailed Schedule'!$D$8:$D$1037,'Detailed Schedule'!$A$8:$A$1037,"ERROR",0,1)</f>
        <v>43009</v>
      </c>
      <c r="F375" t="s">
        <v>2407</v>
      </c>
      <c r="G375" s="154">
        <f>+VLOOKUP($B375,'Detailed Schedule'!$D$8:$H$1037,5,FALSE)</f>
        <v>78968.38</v>
      </c>
    </row>
    <row r="376" spans="2:7">
      <c r="B376" t="s">
        <v>1650</v>
      </c>
      <c r="C376" t="str">
        <f>+VLOOKUP($B376,'Detailed Schedule'!$D$8:$H$1037,4,FALSE)</f>
        <v>2011 JLH G1255A</v>
      </c>
      <c r="D376" s="20">
        <f>+_xlfn.XLOOKUP($B376,'Detailed Schedule'!$D$8:$D$1037,'Detailed Schedule'!$A$8:$A$1037,"ERROR",0,1)</f>
        <v>43654</v>
      </c>
      <c r="F376" t="s">
        <v>2407</v>
      </c>
      <c r="G376" s="154">
        <f>+VLOOKUP($B376,'Detailed Schedule'!$D$8:$H$1037,5,FALSE)</f>
        <v>73450</v>
      </c>
    </row>
    <row r="377" spans="2:7">
      <c r="B377" t="s">
        <v>1652</v>
      </c>
      <c r="C377" t="str">
        <f>+VLOOKUP($B377,'Detailed Schedule'!$D$8:$H$1037,4,FALSE)</f>
        <v>2012 JLG G1255A</v>
      </c>
      <c r="D377" s="20">
        <f>+_xlfn.XLOOKUP($B377,'Detailed Schedule'!$D$8:$D$1037,'Detailed Schedule'!$A$8:$A$1037,"ERROR",0,1)</f>
        <v>44173</v>
      </c>
      <c r="F377" t="s">
        <v>2407</v>
      </c>
      <c r="G377" s="154">
        <f>+VLOOKUP($B377,'Detailed Schedule'!$D$8:$H$1037,5,FALSE)</f>
        <v>40906.43</v>
      </c>
    </row>
    <row r="378" spans="2:7">
      <c r="B378" t="s">
        <v>1654</v>
      </c>
      <c r="C378" t="str">
        <f>+VLOOKUP($B378,'Detailed Schedule'!$D$8:$H$1037,4,FALSE)</f>
        <v>2014 JLG G1255A 4X4</v>
      </c>
      <c r="D378" s="20">
        <f>+_xlfn.XLOOKUP($B378,'Detailed Schedule'!$D$8:$D$1037,'Detailed Schedule'!$A$8:$A$1037,"ERROR",0,1)</f>
        <v>44362</v>
      </c>
      <c r="F378" t="s">
        <v>2407</v>
      </c>
      <c r="G378" s="154">
        <f>+VLOOKUP($B378,'Detailed Schedule'!$D$8:$H$1037,5,FALSE)</f>
        <v>75748.3</v>
      </c>
    </row>
    <row r="379" spans="2:7">
      <c r="B379" t="s">
        <v>1656</v>
      </c>
      <c r="C379" t="str">
        <f>+VLOOKUP($B379,'Detailed Schedule'!$D$8:$H$1037,4,FALSE)</f>
        <v>2012 GENNIE GTH 1056</v>
      </c>
      <c r="D379" s="20">
        <f>+_xlfn.XLOOKUP($B379,'Detailed Schedule'!$D$8:$D$1037,'Detailed Schedule'!$A$8:$A$1037,"ERROR",0,1)</f>
        <v>44375</v>
      </c>
      <c r="F379" t="s">
        <v>2407</v>
      </c>
      <c r="G379" s="154">
        <f>+VLOOKUP($B379,'Detailed Schedule'!$D$8:$H$1037,5,FALSE)</f>
        <v>58850</v>
      </c>
    </row>
    <row r="380" spans="2:7">
      <c r="B380" t="s">
        <v>1658</v>
      </c>
      <c r="C380" t="str">
        <f>+VLOOKUP($B380,'Detailed Schedule'!$D$8:$H$1037,4,FALSE)</f>
        <v>2013 JLG G12-55A TH-09</v>
      </c>
      <c r="D380" s="20">
        <f>+_xlfn.XLOOKUP($B380,'Detailed Schedule'!$D$8:$D$1037,'Detailed Schedule'!$A$8:$A$1037,"ERROR",0,1)</f>
        <v>44670</v>
      </c>
      <c r="F380" t="s">
        <v>2407</v>
      </c>
      <c r="G380" s="154">
        <f>+VLOOKUP($B380,'Detailed Schedule'!$D$8:$H$1037,5,FALSE)</f>
        <v>82312.5</v>
      </c>
    </row>
    <row r="381" spans="2:7">
      <c r="B381" t="s">
        <v>1660</v>
      </c>
      <c r="C381" t="str">
        <f>+VLOOKUP($B381,'Detailed Schedule'!$D$8:$H$1037,4,FALSE)</f>
        <v>2016 JLG G5-18A (76908)</v>
      </c>
      <c r="D381" s="20">
        <f>+_xlfn.XLOOKUP($B381,'Detailed Schedule'!$D$8:$D$1037,'Detailed Schedule'!$A$8:$A$1037,"ERROR",0,1)</f>
        <v>45309</v>
      </c>
      <c r="F381" t="s">
        <v>2407</v>
      </c>
      <c r="G381" s="154">
        <f>+VLOOKUP($B381,'Detailed Schedule'!$D$8:$H$1037,5,FALSE)</f>
        <v>39266.32</v>
      </c>
    </row>
    <row r="382" spans="2:7">
      <c r="B382" t="s">
        <v>1662</v>
      </c>
      <c r="C382" t="str">
        <f>+VLOOKUP($B382,'Detailed Schedule'!$D$8:$H$1037,4,FALSE)</f>
        <v>2017 GENIE GTH-5519 TELEHANDLE</v>
      </c>
      <c r="D382" s="20">
        <f>+_xlfn.XLOOKUP($B382,'Detailed Schedule'!$D$8:$D$1037,'Detailed Schedule'!$A$8:$A$1037,"ERROR",0,1)</f>
        <v>45539</v>
      </c>
      <c r="F382" t="s">
        <v>2407</v>
      </c>
      <c r="G382" s="154">
        <f>+VLOOKUP($B382,'Detailed Schedule'!$D$8:$H$1037,5,FALSE)</f>
        <v>28750.03</v>
      </c>
    </row>
    <row r="383" spans="2:7">
      <c r="B383" t="s">
        <v>1664</v>
      </c>
      <c r="C383" t="str">
        <f>+VLOOKUP($B383,'Detailed Schedule'!$D$8:$H$1037,4,FALSE)</f>
        <v>2016 JLG1255 TELEHANDLER TH-12</v>
      </c>
      <c r="D383" s="20">
        <f>+_xlfn.XLOOKUP($B383,'Detailed Schedule'!$D$8:$D$1037,'Detailed Schedule'!$A$8:$A$1037,"ERROR",0,1)</f>
        <v>45611</v>
      </c>
      <c r="F383" t="s">
        <v>2407</v>
      </c>
      <c r="G383" s="154">
        <f>+VLOOKUP($B383,'Detailed Schedule'!$D$8:$H$1037,5,FALSE)</f>
        <v>52865.01</v>
      </c>
    </row>
    <row r="384" spans="2:7">
      <c r="B384" t="s">
        <v>1668</v>
      </c>
      <c r="C384" t="str">
        <f>+VLOOKUP($B384,'Detailed Schedule'!$D$8:$H$1037,4,FALSE)</f>
        <v>2022 KUBOTA RTV-X1100</v>
      </c>
      <c r="D384" s="20">
        <f>+_xlfn.XLOOKUP($B384,'Detailed Schedule'!$D$8:$D$1037,'Detailed Schedule'!$A$8:$A$1037,"ERROR",0,1)</f>
        <v>45077</v>
      </c>
      <c r="F384" t="s">
        <v>2407</v>
      </c>
      <c r="G384" s="154">
        <f>+VLOOKUP($B384,'Detailed Schedule'!$D$8:$H$1037,5,FALSE)</f>
        <v>26566</v>
      </c>
    </row>
    <row r="385" spans="2:7">
      <c r="B385" t="s">
        <v>1670</v>
      </c>
      <c r="C385" t="str">
        <f>+VLOOKUP($B385,'Detailed Schedule'!$D$8:$H$1037,4,FALSE)</f>
        <v>2022 KUBOTA RTV-X1140WL-H PG062776</v>
      </c>
      <c r="D385" s="20">
        <f>+_xlfn.XLOOKUP($B385,'Detailed Schedule'!$D$8:$D$1037,'Detailed Schedule'!$A$8:$A$1037,"ERROR",0,1)</f>
        <v>45149</v>
      </c>
      <c r="F385" t="s">
        <v>2407</v>
      </c>
      <c r="G385" s="154">
        <f>+VLOOKUP($B385,'Detailed Schedule'!$D$8:$H$1037,5,FALSE)</f>
        <v>21323</v>
      </c>
    </row>
    <row r="386" spans="2:7">
      <c r="B386" t="s">
        <v>1672</v>
      </c>
      <c r="C386" t="str">
        <f>+VLOOKUP($B386,'Detailed Schedule'!$D$8:$H$1037,4,FALSE)</f>
        <v>2013 VACUUM EXC TRLER MOUNTED</v>
      </c>
      <c r="D386" s="20">
        <f>+_xlfn.XLOOKUP($B386,'Detailed Schedule'!$D$8:$D$1037,'Detailed Schedule'!$A$8:$A$1037,"ERROR",0,1)</f>
        <v>41820</v>
      </c>
      <c r="F386" t="s">
        <v>2407</v>
      </c>
      <c r="G386" s="154">
        <f>+VLOOKUP($B386,'Detailed Schedule'!$D$8:$H$1037,5,FALSE)</f>
        <v>36834.75</v>
      </c>
    </row>
    <row r="387" spans="2:7">
      <c r="B387" t="s">
        <v>1674</v>
      </c>
      <c r="C387" t="str">
        <f>+VLOOKUP($B387,'Detailed Schedule'!$D$8:$H$1037,4,FALSE)</f>
        <v>2016 VERMEER D9X13III W/ TRAILER &amp; ACCESSYS</v>
      </c>
      <c r="D387" s="20">
        <f>+_xlfn.XLOOKUP($B387,'Detailed Schedule'!$D$8:$D$1037,'Detailed Schedule'!$A$8:$A$1037,"ERROR",0,1)</f>
        <v>42851</v>
      </c>
      <c r="F387" t="s">
        <v>2407</v>
      </c>
      <c r="G387" s="154">
        <f>+VLOOKUP($B387,'Detailed Schedule'!$D$8:$H$1037,5,FALSE)</f>
        <v>144881.21</v>
      </c>
    </row>
    <row r="388" spans="2:7">
      <c r="B388" t="s">
        <v>1676</v>
      </c>
      <c r="C388" t="str">
        <f>+VLOOKUP($B388,'Detailed Schedule'!$D$8:$H$1037,4,FALSE)</f>
        <v>VERMEER VX30-500 VACUUM EXCVTR W/ TRAILER</v>
      </c>
      <c r="D388" s="20">
        <f>+_xlfn.XLOOKUP($B388,'Detailed Schedule'!$D$8:$D$1037,'Detailed Schedule'!$A$8:$A$1037,"ERROR",0,1)</f>
        <v>42969</v>
      </c>
      <c r="F388" t="s">
        <v>2407</v>
      </c>
      <c r="G388" s="154">
        <f>+VLOOKUP($B388,'Detailed Schedule'!$D$8:$H$1037,5,FALSE)</f>
        <v>24208.75</v>
      </c>
    </row>
    <row r="389" spans="2:7">
      <c r="B389" t="s">
        <v>1678</v>
      </c>
      <c r="C389" t="str">
        <f>+VLOOKUP($B389,'Detailed Schedule'!$D$8:$H$1037,4,FALSE)</f>
        <v>2015 VERMEER D24X44II</v>
      </c>
      <c r="D389" s="20">
        <f>+_xlfn.XLOOKUP($B389,'Detailed Schedule'!$D$8:$D$1037,'Detailed Schedule'!$A$8:$A$1037,"ERROR",0,1)</f>
        <v>43466</v>
      </c>
      <c r="F389" t="s">
        <v>2407</v>
      </c>
      <c r="G389" s="154">
        <f>+VLOOKUP($B389,'Detailed Schedule'!$D$8:$H$1037,5,FALSE)</f>
        <v>216593.56</v>
      </c>
    </row>
    <row r="390" spans="2:7">
      <c r="B390" t="s">
        <v>1680</v>
      </c>
      <c r="C390" t="str">
        <f>+VLOOKUP($B390,'Detailed Schedule'!$D$8:$H$1037,4,FALSE)</f>
        <v>2015 VERMEER D24X44II UNDER CARRIAGE REPLACE</v>
      </c>
      <c r="D390" s="20">
        <f>+_xlfn.XLOOKUP($B390,'Detailed Schedule'!$D$8:$D$1037,'Detailed Schedule'!$A$8:$A$1037,"ERROR",0,1)</f>
        <v>45609</v>
      </c>
      <c r="F390" t="s">
        <v>2407</v>
      </c>
      <c r="G390" s="154">
        <f>+VLOOKUP($B390,'Detailed Schedule'!$D$8:$H$1037,5,FALSE)</f>
        <v>12953.57</v>
      </c>
    </row>
    <row r="391" spans="2:7">
      <c r="B391" t="s">
        <v>1682</v>
      </c>
      <c r="C391" t="str">
        <f>+VLOOKUP($B391,'Detailed Schedule'!$D$8:$H$1037,4,FALSE)</f>
        <v>2024 VM LP873SDT HYDRAULIC JACK</v>
      </c>
      <c r="D391" s="20">
        <f>+_xlfn.XLOOKUP($B391,'Detailed Schedule'!$D$8:$D$1037,'Detailed Schedule'!$A$8:$A$1037,"ERROR",0,1)</f>
        <v>45502</v>
      </c>
      <c r="F391" t="s">
        <v>2407</v>
      </c>
      <c r="G391" s="154">
        <f>+VLOOKUP($B391,'Detailed Schedule'!$D$8:$H$1037,5,FALSE)</f>
        <v>100149.86</v>
      </c>
    </row>
    <row r="392" spans="2:7">
      <c r="B392" t="s">
        <v>1686</v>
      </c>
      <c r="C392" t="str">
        <f>+VLOOKUP($B392,'Detailed Schedule'!$D$8:$H$1037,4,FALSE)</f>
        <v>NEW MILLER WELDER TRAILBLAZER W 25' CABLE</v>
      </c>
      <c r="D392" s="20">
        <f>+_xlfn.XLOOKUP($B392,'Detailed Schedule'!$D$8:$D$1037,'Detailed Schedule'!$A$8:$A$1037,"ERROR",0,1)</f>
        <v>44862</v>
      </c>
      <c r="F392" t="s">
        <v>2407</v>
      </c>
      <c r="G392" s="154">
        <f>+VLOOKUP($B392,'Detailed Schedule'!$D$8:$H$1037,5,FALSE)</f>
        <v>11393.26</v>
      </c>
    </row>
    <row r="393" spans="2:7">
      <c r="B393" t="s">
        <v>1688</v>
      </c>
      <c r="C393" t="str">
        <f>+VLOOKUP($B393,'Detailed Schedule'!$D$8:$H$1037,4,FALSE)</f>
        <v>RANGER 305 WELDER</v>
      </c>
      <c r="D393" s="20">
        <f>+_xlfn.XLOOKUP($B393,'Detailed Schedule'!$D$8:$D$1037,'Detailed Schedule'!$A$8:$A$1037,"ERROR",0,1)</f>
        <v>45474</v>
      </c>
      <c r="F393" t="s">
        <v>2407</v>
      </c>
      <c r="G393" s="154">
        <f>+VLOOKUP($B393,'Detailed Schedule'!$D$8:$H$1037,5,FALSE)</f>
        <v>9942.76</v>
      </c>
    </row>
    <row r="394" spans="2:7">
      <c r="B394" t="s">
        <v>1690</v>
      </c>
      <c r="C394" t="str">
        <f>+VLOOKUP($B394,'Detailed Schedule'!$D$8:$H$1037,4,FALSE)</f>
        <v>930 LOADER</v>
      </c>
      <c r="D394" s="20">
        <f>+_xlfn.XLOOKUP($B394,'Detailed Schedule'!$D$8:$D$1037,'Detailed Schedule'!$A$8:$A$1037,"ERROR",0,1)</f>
        <v>41852</v>
      </c>
      <c r="F394" t="s">
        <v>2407</v>
      </c>
      <c r="G394" s="154">
        <f>+VLOOKUP($B394,'Detailed Schedule'!$D$8:$H$1037,5,FALSE)</f>
        <v>114682.5</v>
      </c>
    </row>
    <row r="395" spans="2:7">
      <c r="B395" t="s">
        <v>1692</v>
      </c>
      <c r="C395" t="str">
        <f>+VLOOKUP($B395,'Detailed Schedule'!$D$8:$H$1037,4,FALSE)</f>
        <v>2012 JD 644K</v>
      </c>
      <c r="D395" s="20">
        <f>+_xlfn.XLOOKUP($B395,'Detailed Schedule'!$D$8:$D$1037,'Detailed Schedule'!$A$8:$A$1037,"ERROR",0,1)</f>
        <v>42125</v>
      </c>
      <c r="F395" t="s">
        <v>2407</v>
      </c>
      <c r="G395" s="154">
        <f>+VLOOKUP($B395,'Detailed Schedule'!$D$8:$H$1037,5,FALSE)</f>
        <v>144479.03</v>
      </c>
    </row>
    <row r="396" spans="2:7">
      <c r="B396" t="s">
        <v>1694</v>
      </c>
      <c r="C396" t="str">
        <f>+VLOOKUP($B396,'Detailed Schedule'!$D$8:$H$1037,4,FALSE)</f>
        <v>TRANSMISSION FOR WL-02</v>
      </c>
      <c r="D396" s="20">
        <f>+_xlfn.XLOOKUP($B396,'Detailed Schedule'!$D$8:$D$1037,'Detailed Schedule'!$A$8:$A$1037,"ERROR",0,1)</f>
        <v>44926</v>
      </c>
      <c r="F396" t="s">
        <v>2407</v>
      </c>
      <c r="G396" s="154">
        <f>+VLOOKUP($B396,'Detailed Schedule'!$D$8:$H$1037,5,FALSE)</f>
        <v>47899.54</v>
      </c>
    </row>
    <row r="397" spans="2:7">
      <c r="B397" t="s">
        <v>1696</v>
      </c>
      <c r="C397" t="str">
        <f>+VLOOKUP($B397,'Detailed Schedule'!$D$8:$H$1037,4,FALSE)</f>
        <v>CAT 928H LOADER &amp; FREIGHT</v>
      </c>
      <c r="D397" s="20">
        <f>+_xlfn.XLOOKUP($B397,'Detailed Schedule'!$D$8:$D$1037,'Detailed Schedule'!$A$8:$A$1037,"ERROR",0,1)</f>
        <v>42556</v>
      </c>
      <c r="F397" t="s">
        <v>2407</v>
      </c>
      <c r="G397" s="154">
        <f>+VLOOKUP($B397,'Detailed Schedule'!$D$8:$H$1037,5,FALSE)</f>
        <v>77550</v>
      </c>
    </row>
    <row r="398" spans="2:7">
      <c r="B398" t="s">
        <v>1698</v>
      </c>
      <c r="C398" t="str">
        <f>+VLOOKUP($B398,'Detailed Schedule'!$D$8:$H$1037,4,FALSE)</f>
        <v>2017 CAT 938M</v>
      </c>
      <c r="D398" s="20">
        <f>+_xlfn.XLOOKUP($B398,'Detailed Schedule'!$D$8:$D$1037,'Detailed Schedule'!$A$8:$A$1037,"ERROR",0,1)</f>
        <v>44105</v>
      </c>
      <c r="F398" t="s">
        <v>2407</v>
      </c>
      <c r="G398" s="154">
        <f>+VLOOKUP($B398,'Detailed Schedule'!$D$8:$H$1037,5,FALSE)</f>
        <v>113890.18000000001</v>
      </c>
    </row>
    <row r="399" spans="2:7">
      <c r="B399" t="s">
        <v>1700</v>
      </c>
      <c r="C399" t="str">
        <f>+VLOOKUP($B399,'Detailed Schedule'!$D$8:$H$1037,4,FALSE)</f>
        <v>ATTACHMENTS FOR WL-04</v>
      </c>
      <c r="D399" s="20">
        <f>+_xlfn.XLOOKUP($B399,'Detailed Schedule'!$D$8:$D$1037,'Detailed Schedule'!$A$8:$A$1037,"ERROR",0,1)</f>
        <v>44256</v>
      </c>
      <c r="F399" t="s">
        <v>2407</v>
      </c>
      <c r="G399" s="154">
        <f>+VLOOKUP($B399,'Detailed Schedule'!$D$8:$H$1037,5,FALSE)</f>
        <v>22083</v>
      </c>
    </row>
    <row r="400" spans="2:7">
      <c r="B400" t="s">
        <v>1702</v>
      </c>
      <c r="C400" t="str">
        <f>+VLOOKUP($B400,'Detailed Schedule'!$D$8:$H$1037,4,FALSE)</f>
        <v>2017 CAT 926M</v>
      </c>
      <c r="D400" s="20">
        <f>+_xlfn.XLOOKUP($B400,'Detailed Schedule'!$D$8:$D$1037,'Detailed Schedule'!$A$8:$A$1037,"ERROR",0,1)</f>
        <v>44243</v>
      </c>
      <c r="F400" t="s">
        <v>2407</v>
      </c>
      <c r="G400" s="154">
        <f>+VLOOKUP($B400,'Detailed Schedule'!$D$8:$H$1037,5,FALSE)</f>
        <v>111000</v>
      </c>
    </row>
    <row r="401" spans="2:7">
      <c r="B401" t="s">
        <v>1704</v>
      </c>
      <c r="C401" t="str">
        <f>+VLOOKUP($B401,'Detailed Schedule'!$D$8:$H$1037,4,FALSE)</f>
        <v>2013 CAT 950K</v>
      </c>
      <c r="D401" s="20">
        <f>+_xlfn.XLOOKUP($B401,'Detailed Schedule'!$D$8:$D$1037,'Detailed Schedule'!$A$8:$A$1037,"ERROR",0,1)</f>
        <v>44362</v>
      </c>
      <c r="F401" t="s">
        <v>2407</v>
      </c>
      <c r="G401" s="154">
        <f>+VLOOKUP($B401,'Detailed Schedule'!$D$8:$H$1037,5,FALSE)</f>
        <v>92210.8</v>
      </c>
    </row>
    <row r="402" spans="2:7">
      <c r="B402" t="s">
        <v>1706</v>
      </c>
      <c r="C402" t="str">
        <f>+VLOOKUP($B402,'Detailed Schedule'!$D$8:$H$1037,4,FALSE)</f>
        <v>2018 CAT 938M J3R05964</v>
      </c>
      <c r="D402" s="20">
        <f>+_xlfn.XLOOKUP($B402,'Detailed Schedule'!$D$8:$D$1037,'Detailed Schedule'!$A$8:$A$1037,"ERROR",0,1)</f>
        <v>45211</v>
      </c>
      <c r="F402" t="s">
        <v>2407</v>
      </c>
      <c r="G402" s="154">
        <f>+VLOOKUP($B402,'Detailed Schedule'!$D$8:$H$1037,5,FALSE)</f>
        <v>198042.41</v>
      </c>
    </row>
    <row r="403" spans="2:7">
      <c r="B403" t="s">
        <v>1708</v>
      </c>
      <c r="C403" t="str">
        <f>+VLOOKUP($B403,'Detailed Schedule'!$D$8:$H$1037,4,FALSE)</f>
        <v>2015 CAT 938K WL</v>
      </c>
      <c r="D403" s="20">
        <f>+_xlfn.XLOOKUP($B403,'Detailed Schedule'!$D$8:$D$1037,'Detailed Schedule'!$A$8:$A$1037,"ERROR",0,1)</f>
        <v>45363</v>
      </c>
      <c r="F403" t="s">
        <v>2407</v>
      </c>
      <c r="G403" s="154">
        <f>+VLOOKUP($B403,'Detailed Schedule'!$D$8:$H$1037,5,FALSE)</f>
        <v>88217.18</v>
      </c>
    </row>
    <row r="404" spans="2:7">
      <c r="B404" t="s">
        <v>1718</v>
      </c>
      <c r="C404" t="str">
        <f>+VLOOKUP($B404,'Detailed Schedule'!$D$8:$H$1037,4,FALSE)</f>
        <v>ADD ON 938-BT BUCKET FOR WL-01</v>
      </c>
      <c r="D404" s="20">
        <f>+_xlfn.XLOOKUP($B404,'Detailed Schedule'!$D$8:$D$1037,'Detailed Schedule'!$A$8:$A$1037,"ERROR",0,1)</f>
        <v>45489</v>
      </c>
      <c r="F404" t="s">
        <v>2407</v>
      </c>
      <c r="G404" s="154">
        <f>+VLOOKUP($B404,'Detailed Schedule'!$D$8:$H$1037,5,FALSE)</f>
        <v>29069.759999999998</v>
      </c>
    </row>
  </sheetData>
  <mergeCells count="1">
    <mergeCell ref="B1:G1"/>
  </mergeCells>
  <conditionalFormatting sqref="B1:B1048576">
    <cfRule type="duplicateValues" dxfId="3" priority="1"/>
  </conditionalFormatting>
  <pageMargins left="0.25" right="0.25" top="0.75" bottom="0.75" header="0.3" footer="0.3"/>
  <pageSetup scale="88" fitToHeight="0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93E60-4D84-4CC2-BD31-EBC90BD27885}">
  <dimension ref="A1:R24"/>
  <sheetViews>
    <sheetView workbookViewId="0">
      <selection activeCell="G4" sqref="G4"/>
    </sheetView>
  </sheetViews>
  <sheetFormatPr defaultRowHeight="15"/>
  <cols>
    <col min="1" max="1" width="25.28515625" bestFit="1" customWidth="1"/>
    <col min="2" max="2" width="15.28515625" bestFit="1" customWidth="1"/>
    <col min="3" max="4" width="15" bestFit="1" customWidth="1"/>
    <col min="5" max="5" width="4.28515625" customWidth="1"/>
    <col min="6" max="6" width="14.28515625" bestFit="1" customWidth="1"/>
    <col min="7" max="7" width="13.7109375" bestFit="1" customWidth="1"/>
    <col min="8" max="8" width="11.7109375" bestFit="1" customWidth="1"/>
    <col min="14" max="14" width="12.28515625" bestFit="1" customWidth="1"/>
    <col min="16" max="16" width="12.28515625" bestFit="1" customWidth="1"/>
    <col min="18" max="18" width="10.7109375" bestFit="1" customWidth="1"/>
  </cols>
  <sheetData>
    <row r="1" spans="1:18">
      <c r="A1" t="s">
        <v>2408</v>
      </c>
      <c r="G1" s="73" t="s">
        <v>2409</v>
      </c>
    </row>
    <row r="2" spans="1:18">
      <c r="A2" s="73" t="s">
        <v>11</v>
      </c>
      <c r="B2" s="73" t="s">
        <v>2410</v>
      </c>
      <c r="C2" s="73" t="s">
        <v>2411</v>
      </c>
      <c r="D2" s="73" t="s">
        <v>2412</v>
      </c>
      <c r="E2" s="73"/>
      <c r="F2" s="73"/>
      <c r="G2" s="73"/>
    </row>
    <row r="3" spans="1:18">
      <c r="A3">
        <v>1</v>
      </c>
      <c r="B3" s="67">
        <f>+ROUND('Breakdowns by Types'!K3,2)</f>
        <v>439238.41</v>
      </c>
      <c r="C3" s="67">
        <v>439169.31</v>
      </c>
      <c r="D3" s="67">
        <f>ROUND(B3-C3,2)</f>
        <v>69.099999999999994</v>
      </c>
      <c r="E3" s="190"/>
      <c r="F3" s="190"/>
      <c r="G3" s="190"/>
    </row>
    <row r="4" spans="1:18">
      <c r="A4">
        <v>2</v>
      </c>
      <c r="B4" s="67">
        <f>+ROUND('Breakdowns by Types'!K4,2)</f>
        <v>334243.96000000002</v>
      </c>
      <c r="C4" s="67">
        <v>334243.96000000002</v>
      </c>
      <c r="D4" s="223">
        <f t="shared" ref="D4:D8" si="0">ROUND(B4-C4,2)</f>
        <v>0</v>
      </c>
      <c r="E4" s="190"/>
      <c r="F4" s="190"/>
      <c r="G4" s="190"/>
    </row>
    <row r="5" spans="1:18">
      <c r="A5">
        <v>3</v>
      </c>
      <c r="B5" s="67">
        <f>+ROUND('Breakdowns by Types'!K5,2)</f>
        <v>51417.7</v>
      </c>
      <c r="C5" s="67">
        <v>54454.58</v>
      </c>
      <c r="D5" s="190">
        <f t="shared" si="0"/>
        <v>-3036.88</v>
      </c>
      <c r="E5" s="190"/>
      <c r="F5" s="190"/>
      <c r="G5" s="190"/>
    </row>
    <row r="6" spans="1:18">
      <c r="A6">
        <v>4</v>
      </c>
      <c r="B6" s="67">
        <f>+ROUND('Breakdowns by Types'!K6,2)</f>
        <v>66822.45</v>
      </c>
      <c r="C6" s="67">
        <v>66822.45</v>
      </c>
      <c r="D6" s="190">
        <f t="shared" si="0"/>
        <v>0</v>
      </c>
      <c r="E6" s="190"/>
      <c r="F6" s="190"/>
      <c r="G6" s="190"/>
    </row>
    <row r="7" spans="1:18">
      <c r="A7">
        <v>8</v>
      </c>
      <c r="B7" s="67">
        <f>+ROUND('Breakdowns by Types'!K7,2)</f>
        <v>3036.88</v>
      </c>
      <c r="C7" s="67">
        <v>0</v>
      </c>
      <c r="D7" s="190">
        <f t="shared" si="0"/>
        <v>3036.88</v>
      </c>
      <c r="E7" s="190"/>
      <c r="F7" s="190"/>
      <c r="G7" s="190"/>
    </row>
    <row r="8" spans="1:18">
      <c r="A8">
        <v>9</v>
      </c>
      <c r="B8" s="67">
        <f>+ROUND('Breakdowns by Types'!K8,2)</f>
        <v>4233.34</v>
      </c>
      <c r="C8" s="67">
        <v>4233.34</v>
      </c>
      <c r="D8" s="67">
        <f t="shared" si="0"/>
        <v>0</v>
      </c>
      <c r="E8" s="190"/>
      <c r="F8" s="190"/>
      <c r="G8" s="190"/>
    </row>
    <row r="9" spans="1:18" ht="15.75" thickBot="1">
      <c r="B9" s="158">
        <f>SUM(B3:B8)</f>
        <v>898992.73999999987</v>
      </c>
      <c r="C9" s="158">
        <f>SUM(C3:C8)</f>
        <v>898923.6399999999</v>
      </c>
      <c r="D9" s="158">
        <f>SUM(D3:D8)</f>
        <v>69.099999999999909</v>
      </c>
      <c r="E9" s="8"/>
      <c r="F9" s="8"/>
      <c r="G9" s="8"/>
    </row>
    <row r="11" spans="1:18">
      <c r="A11" t="s">
        <v>2413</v>
      </c>
    </row>
    <row r="12" spans="1:18">
      <c r="B12" s="73" t="s">
        <v>2410</v>
      </c>
      <c r="C12" s="73" t="s">
        <v>2411</v>
      </c>
      <c r="D12" s="73" t="s">
        <v>2412</v>
      </c>
      <c r="E12" s="73"/>
      <c r="F12" s="73"/>
      <c r="G12" s="73"/>
    </row>
    <row r="13" spans="1:18">
      <c r="A13" s="160" t="s">
        <v>2414</v>
      </c>
      <c r="B13" s="67">
        <f>+B24</f>
        <v>51667059.610000014</v>
      </c>
      <c r="C13" s="67">
        <f>+C24</f>
        <v>51667059.610000014</v>
      </c>
      <c r="D13" s="222">
        <f t="shared" ref="D13:D15" si="1">ROUND(B13-C13,2)</f>
        <v>0</v>
      </c>
      <c r="E13" s="190"/>
      <c r="F13" s="190"/>
      <c r="G13" s="190"/>
      <c r="R13" s="193"/>
    </row>
    <row r="14" spans="1:18">
      <c r="A14" t="s">
        <v>2415</v>
      </c>
      <c r="B14" s="224">
        <v>-16036081.279999999</v>
      </c>
      <c r="C14" s="67">
        <v>-16036081.279999999</v>
      </c>
      <c r="D14" s="222">
        <f t="shared" ref="D14" si="2">ROUND(B14-C14,2)</f>
        <v>0</v>
      </c>
      <c r="E14" s="190"/>
      <c r="F14" s="190"/>
      <c r="G14" s="190"/>
      <c r="P14" s="67"/>
    </row>
    <row r="15" spans="1:18" ht="15.75" thickBot="1">
      <c r="A15" t="s">
        <v>2416</v>
      </c>
      <c r="B15" s="159">
        <f>+B13+B14</f>
        <v>35630978.330000013</v>
      </c>
      <c r="C15" s="159">
        <f>+C13+C14</f>
        <v>35630978.330000013</v>
      </c>
      <c r="D15" s="159">
        <f t="shared" si="1"/>
        <v>0</v>
      </c>
      <c r="E15" s="191"/>
      <c r="F15" s="191"/>
      <c r="G15" s="191"/>
    </row>
    <row r="16" spans="1:18">
      <c r="B16" s="67"/>
      <c r="C16" s="67"/>
      <c r="D16" s="67"/>
      <c r="E16" s="190"/>
      <c r="F16" s="190"/>
      <c r="G16" s="190"/>
    </row>
    <row r="17" spans="1:16">
      <c r="B17" s="67"/>
      <c r="C17" s="67"/>
      <c r="D17" s="67"/>
      <c r="E17" s="190"/>
      <c r="F17" s="190"/>
      <c r="G17" s="190"/>
    </row>
    <row r="18" spans="1:16">
      <c r="A18" s="160" t="s">
        <v>2417</v>
      </c>
      <c r="B18" s="73" t="s">
        <v>2410</v>
      </c>
      <c r="C18" s="73" t="s">
        <v>2411</v>
      </c>
      <c r="D18" s="73" t="s">
        <v>2412</v>
      </c>
      <c r="E18" s="73"/>
      <c r="F18" s="73"/>
      <c r="G18" s="73"/>
    </row>
    <row r="19" spans="1:16">
      <c r="A19" t="s">
        <v>2418</v>
      </c>
      <c r="B19" s="67">
        <v>90598.76999999999</v>
      </c>
      <c r="C19" s="67">
        <v>90598.77</v>
      </c>
      <c r="D19" s="67">
        <f t="shared" ref="D19:D23" si="3">ROUND(B19-C19,2)</f>
        <v>0</v>
      </c>
      <c r="E19" s="190"/>
      <c r="F19" s="190"/>
      <c r="G19" s="190"/>
      <c r="H19" t="s">
        <v>2418</v>
      </c>
      <c r="M19" t="s">
        <v>2419</v>
      </c>
    </row>
    <row r="20" spans="1:16">
      <c r="A20" t="s">
        <v>2420</v>
      </c>
      <c r="B20" s="67">
        <v>134080.19000000003</v>
      </c>
      <c r="C20" s="67">
        <v>134080.19000000003</v>
      </c>
      <c r="D20" s="67">
        <f t="shared" si="3"/>
        <v>0</v>
      </c>
      <c r="E20" s="190"/>
      <c r="F20" s="190"/>
      <c r="G20" s="190"/>
      <c r="H20" t="s">
        <v>2421</v>
      </c>
      <c r="M20" t="s">
        <v>2419</v>
      </c>
    </row>
    <row r="21" spans="1:16">
      <c r="A21" t="s">
        <v>2422</v>
      </c>
      <c r="B21" s="67">
        <v>36449329.060000002</v>
      </c>
      <c r="C21" s="67">
        <v>36449329.060000002</v>
      </c>
      <c r="D21" s="222">
        <f t="shared" si="3"/>
        <v>0</v>
      </c>
      <c r="E21" s="190"/>
      <c r="F21" s="190"/>
      <c r="H21" t="s">
        <v>2423</v>
      </c>
      <c r="M21" t="s">
        <v>2419</v>
      </c>
    </row>
    <row r="22" spans="1:16">
      <c r="A22" t="s">
        <v>2424</v>
      </c>
      <c r="B22" s="67">
        <v>14947853.530000005</v>
      </c>
      <c r="C22" s="67">
        <v>14947853.530000005</v>
      </c>
      <c r="D22" s="222">
        <f t="shared" si="3"/>
        <v>0</v>
      </c>
      <c r="E22" s="190"/>
      <c r="F22" s="190"/>
      <c r="G22" s="190"/>
      <c r="H22" t="s">
        <v>2425</v>
      </c>
      <c r="M22" t="s">
        <v>2419</v>
      </c>
    </row>
    <row r="23" spans="1:16">
      <c r="A23" t="s">
        <v>1903</v>
      </c>
      <c r="B23" s="67">
        <v>45198.060000000005</v>
      </c>
      <c r="C23" s="67">
        <v>45198.06</v>
      </c>
      <c r="D23" s="67">
        <f t="shared" si="3"/>
        <v>0</v>
      </c>
      <c r="E23" s="190"/>
      <c r="F23" s="190"/>
      <c r="G23" s="190"/>
      <c r="H23" t="s">
        <v>2426</v>
      </c>
      <c r="M23" t="s">
        <v>2419</v>
      </c>
      <c r="P23" s="67"/>
    </row>
    <row r="24" spans="1:16" ht="15.75" thickBot="1">
      <c r="B24" s="159">
        <f>SUM(B19:B23)</f>
        <v>51667059.610000014</v>
      </c>
      <c r="C24" s="159">
        <f>SUM(C19:C23)</f>
        <v>51667059.610000014</v>
      </c>
      <c r="D24" s="159">
        <f>SUM(D19:D23)</f>
        <v>0</v>
      </c>
      <c r="E24" s="191"/>
      <c r="F24" s="191"/>
      <c r="G24" s="19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1cab6208-ddcc-4669-8806-4a67ceac9a98">
      <Terms xmlns="http://schemas.microsoft.com/office/infopath/2007/PartnerControls"/>
    </lcf76f155ced4ddcb4097134ff3c332f>
    <TaxCatchAll xmlns="634ea35e-395a-4f8d-ab0d-48db4d881675" xsi:nil="true"/>
    <SharedWithUsers xmlns="634ea35e-395a-4f8d-ab0d-48db4d881675">
      <UserInfo>
        <DisplayName>William Rather</DisplayName>
        <AccountId>25</AccountId>
        <AccountType/>
      </UserInfo>
      <UserInfo>
        <DisplayName>Ashly Wehr</DisplayName>
        <AccountId>360</AccountId>
        <AccountType/>
      </UserInfo>
      <UserInfo>
        <DisplayName>Jacob Maddox</DisplayName>
        <AccountId>142</AccountId>
        <AccountType/>
      </UserInfo>
    </SharedWithUsers>
    <IsFolder xmlns="1cab6208-ddcc-4669-8806-4a67ceac9a98">false</IsFolder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2A40F75CDA4D943BBE69B3A62AB901C" ma:contentTypeVersion="19" ma:contentTypeDescription="Create a new document." ma:contentTypeScope="" ma:versionID="f88d2e1c91bcb2d6f3d80b740a62127e">
  <xsd:schema xmlns:xsd="http://www.w3.org/2001/XMLSchema" xmlns:xs="http://www.w3.org/2001/XMLSchema" xmlns:p="http://schemas.microsoft.com/office/2006/metadata/properties" xmlns:ns1="http://schemas.microsoft.com/sharepoint/v3" xmlns:ns2="1cab6208-ddcc-4669-8806-4a67ceac9a98" xmlns:ns3="634ea35e-395a-4f8d-ab0d-48db4d881675" targetNamespace="http://schemas.microsoft.com/office/2006/metadata/properties" ma:root="true" ma:fieldsID="1d0a7e1273da8ed540cca3e891700190" ns1:_="" ns2:_="" ns3:_="">
    <xsd:import namespace="http://schemas.microsoft.com/sharepoint/v3"/>
    <xsd:import namespace="1cab6208-ddcc-4669-8806-4a67ceac9a98"/>
    <xsd:import namespace="634ea35e-395a-4f8d-ab0d-48db4d8816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  <xsd:element ref="ns2:IsFolder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ab6208-ddcc-4669-8806-4a67ceac9a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d27ff69-a514-4b5f-80b1-387c85af2a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IsFolder" ma:index="25" nillable="true" ma:displayName="IsFolder" ma:default="0" ma:internalName="IsFolder">
      <xsd:simpleType>
        <xsd:restriction base="dms:Boolean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4ea35e-395a-4f8d-ab0d-48db4d88167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f85a699-8f04-4832-b407-3a63a2bb5299}" ma:internalName="TaxCatchAll" ma:showField="CatchAllData" ma:web="634ea35e-395a-4f8d-ab0d-48db4d8816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1978C3-30C0-480C-8B6F-3A1875FE4F89}"/>
</file>

<file path=customXml/itemProps2.xml><?xml version="1.0" encoding="utf-8"?>
<ds:datastoreItem xmlns:ds="http://schemas.openxmlformats.org/officeDocument/2006/customXml" ds:itemID="{12FB5C5D-E768-470A-9F8C-AA6D891F8452}"/>
</file>

<file path=customXml/itemProps3.xml><?xml version="1.0" encoding="utf-8"?>
<ds:datastoreItem xmlns:ds="http://schemas.openxmlformats.org/officeDocument/2006/customXml" ds:itemID="{EC40DBCD-2C2E-406A-85F2-967BC56404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Pete M. Schutzius</dc:creator>
  <cp:keywords/>
  <dc:description/>
  <cp:lastModifiedBy/>
  <cp:revision/>
  <dcterms:created xsi:type="dcterms:W3CDTF">2023-01-15T23:16:56Z</dcterms:created>
  <dcterms:modified xsi:type="dcterms:W3CDTF">2025-05-15T21:46:07Z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0x01010032A40F75CDA4D943BBE69B3A62AB901C</vt:lpwstr>
  </property>
  <property fmtid="{D5CDD505-2E9C-101B-9397-08002B2CF9AE}" pid="3" name="_activity">
    <vt:lpwstr/>
  </property>
  <property fmtid="{D5CDD505-2E9C-101B-9397-08002B2CF9AE}" pid="4" name="_ip_UnifiedCompliancePolicyUIAction">
    <vt:lpwstr/>
  </property>
  <property fmtid="{D5CDD505-2E9C-101B-9397-08002B2CF9AE}" pid="5" name="TaxCatchAll">
    <vt:lpwstr/>
  </property>
  <property fmtid="{D5CDD505-2E9C-101B-9397-08002B2CF9AE}" pid="6" name="lcf76f155ced4ddcb4097134ff3c332f">
    <vt:lpwstr/>
  </property>
  <property fmtid="{D5CDD505-2E9C-101B-9397-08002B2CF9AE}" pid="7" name="_ip_UnifiedCompliancePolicyProperties">
    <vt:lpwstr/>
  </property>
  <property fmtid="{D5CDD505-2E9C-101B-9397-08002B2CF9AE}" pid="8" name="MSIP_Label_04ea4179-1e11-4a48-a5bc-a8ddf67997a9_Enabled">
    <vt:lpwstr>true</vt:lpwstr>
  </property>
  <property fmtid="{D5CDD505-2E9C-101B-9397-08002B2CF9AE}" pid="9" name="MSIP_Label_04ea4179-1e11-4a48-a5bc-a8ddf67997a9_SetDate">
    <vt:lpwstr>2024-03-06T21:28:24Z</vt:lpwstr>
  </property>
  <property fmtid="{D5CDD505-2E9C-101B-9397-08002B2CF9AE}" pid="10" name="MSIP_Label_04ea4179-1e11-4a48-a5bc-a8ddf67997a9_Method">
    <vt:lpwstr>Standard</vt:lpwstr>
  </property>
  <property fmtid="{D5CDD505-2E9C-101B-9397-08002B2CF9AE}" pid="11" name="MSIP_Label_04ea4179-1e11-4a48-a5bc-a8ddf67997a9_Name">
    <vt:lpwstr>defa4170-0d19-0005-0004-bc88714345d2</vt:lpwstr>
  </property>
  <property fmtid="{D5CDD505-2E9C-101B-9397-08002B2CF9AE}" pid="12" name="MSIP_Label_04ea4179-1e11-4a48-a5bc-a8ddf67997a9_SiteId">
    <vt:lpwstr>d9da4402-9e96-4d08-a086-90d0acce4ddf</vt:lpwstr>
  </property>
  <property fmtid="{D5CDD505-2E9C-101B-9397-08002B2CF9AE}" pid="13" name="MSIP_Label_04ea4179-1e11-4a48-a5bc-a8ddf67997a9_ActionId">
    <vt:lpwstr>0ab57a59-0510-4f07-8f8c-99f3422a76d8</vt:lpwstr>
  </property>
  <property fmtid="{D5CDD505-2E9C-101B-9397-08002B2CF9AE}" pid="14" name="MSIP_Label_04ea4179-1e11-4a48-a5bc-a8ddf67997a9_ContentBits">
    <vt:lpwstr>0</vt:lpwstr>
  </property>
  <property fmtid="{D5CDD505-2E9C-101B-9397-08002B2CF9AE}" pid="15" name="MediaServiceImageTags">
    <vt:lpwstr/>
  </property>
</Properties>
</file>